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\Documents\ERAU_FALL_2022\Senior_Design\"/>
    </mc:Choice>
  </mc:AlternateContent>
  <xr:revisionPtr revIDLastSave="0" documentId="13_ncr:1_{310DBE01-663C-4A8C-B31C-47E04E41ED53}" xr6:coauthVersionLast="47" xr6:coauthVersionMax="47" xr10:uidLastSave="{00000000-0000-0000-0000-000000000000}"/>
  <bookViews>
    <workbookView xWindow="-120" yWindow="-120" windowWidth="29040" windowHeight="15840" xr2:uid="{946FB7DB-AB2B-4DBF-A45F-D0FF20DEC81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2" i="1" l="1"/>
  <c r="G134" i="1"/>
  <c r="G161" i="1"/>
  <c r="G212" i="1"/>
  <c r="G221" i="1"/>
  <c r="G359" i="1"/>
  <c r="G368" i="1"/>
  <c r="G371" i="1"/>
  <c r="G419" i="1"/>
  <c r="G422" i="1"/>
  <c r="G458" i="1"/>
  <c r="G473" i="1"/>
  <c r="G476" i="1"/>
  <c r="G497" i="1"/>
  <c r="G518" i="1"/>
  <c r="G548" i="1"/>
  <c r="G581" i="1"/>
  <c r="G641" i="1"/>
  <c r="G653" i="1"/>
  <c r="G764" i="1"/>
  <c r="G791" i="1"/>
  <c r="G800" i="1"/>
  <c r="G809" i="1"/>
  <c r="G845" i="1"/>
  <c r="G932" i="1"/>
  <c r="G989" i="1"/>
  <c r="G992" i="1"/>
  <c r="G998" i="1"/>
  <c r="G1025" i="1"/>
  <c r="G1028" i="1"/>
  <c r="G1046" i="1"/>
  <c r="G1136" i="1"/>
  <c r="G1178" i="1"/>
  <c r="G1187" i="1"/>
  <c r="G1235" i="1"/>
  <c r="G1250" i="1"/>
  <c r="G1304" i="1"/>
  <c r="G1370" i="1"/>
  <c r="G1385" i="1"/>
  <c r="G1415" i="1"/>
  <c r="G1451" i="1"/>
  <c r="G1454" i="1"/>
  <c r="G1535" i="1"/>
  <c r="G1541" i="1"/>
  <c r="G1568" i="1"/>
  <c r="G1598" i="1"/>
  <c r="G1607" i="1"/>
  <c r="G1688" i="1"/>
  <c r="G1727" i="1"/>
  <c r="G1862" i="1"/>
  <c r="G1895" i="1"/>
  <c r="G1898" i="1"/>
  <c r="G1925" i="1"/>
  <c r="G1928" i="1"/>
  <c r="G1934" i="1"/>
  <c r="G1985" i="1"/>
  <c r="G2027" i="1"/>
  <c r="G2048" i="1"/>
  <c r="G2063" i="1"/>
  <c r="G2093" i="1"/>
  <c r="G2099" i="1"/>
  <c r="G2135" i="1"/>
  <c r="G2150" i="1"/>
  <c r="G2165" i="1"/>
  <c r="G2267" i="1"/>
  <c r="G2285" i="1"/>
  <c r="G2312" i="1"/>
  <c r="G2318" i="1"/>
  <c r="G2372" i="1"/>
  <c r="G2393" i="1"/>
  <c r="G2444" i="1"/>
  <c r="G2447" i="1"/>
  <c r="G2450" i="1"/>
  <c r="G2453" i="1"/>
  <c r="G2456" i="1"/>
  <c r="G2459" i="1"/>
  <c r="G2480" i="1"/>
  <c r="G2558" i="1"/>
  <c r="G2630" i="1"/>
  <c r="G2636" i="1"/>
  <c r="G2666" i="1"/>
  <c r="G2678" i="1"/>
  <c r="G2690" i="1"/>
  <c r="G2693" i="1"/>
  <c r="G2825" i="1"/>
  <c r="G2837" i="1"/>
  <c r="G2876" i="1"/>
  <c r="G2900" i="1"/>
  <c r="G2933" i="1"/>
  <c r="G2966" i="1"/>
  <c r="G2990" i="1"/>
  <c r="G3014" i="1"/>
  <c r="G3017" i="1"/>
  <c r="G3104" i="1"/>
  <c r="G3158" i="1"/>
  <c r="G3161" i="1"/>
  <c r="G3164" i="1"/>
  <c r="G3260" i="1"/>
  <c r="G3296" i="1"/>
  <c r="G3332" i="1"/>
  <c r="G3407" i="1"/>
  <c r="G3437" i="1"/>
  <c r="G3455" i="1"/>
  <c r="G3479" i="1"/>
  <c r="G3497" i="1"/>
  <c r="G3524" i="1"/>
  <c r="G3548" i="1"/>
  <c r="G3581" i="1"/>
  <c r="G3695" i="1"/>
  <c r="G3725" i="1"/>
  <c r="G3926" i="1"/>
  <c r="G3929" i="1"/>
  <c r="G3950" i="1"/>
  <c r="G4040" i="1"/>
  <c r="G4046" i="1"/>
  <c r="G4124" i="1"/>
  <c r="G4133" i="1"/>
  <c r="G4139" i="1"/>
  <c r="G4142" i="1"/>
  <c r="G4148" i="1"/>
  <c r="G4151" i="1"/>
  <c r="G4154" i="1"/>
  <c r="G4175" i="1"/>
  <c r="G4184" i="1"/>
  <c r="G4190" i="1"/>
  <c r="G4250" i="1"/>
  <c r="G4349" i="1"/>
  <c r="G4370" i="1"/>
  <c r="G4379" i="1"/>
  <c r="G4421" i="1"/>
  <c r="G4562" i="1"/>
  <c r="G5048" i="1"/>
  <c r="G5099" i="1"/>
  <c r="G5135" i="1"/>
  <c r="G5177" i="1"/>
  <c r="G5237" i="1"/>
  <c r="G5261" i="1"/>
  <c r="G5279" i="1"/>
  <c r="G5282" i="1"/>
  <c r="G5396" i="1"/>
  <c r="G5513" i="1"/>
  <c r="G5525" i="1"/>
  <c r="G5819" i="1"/>
  <c r="G5825" i="1"/>
  <c r="G5831" i="1"/>
  <c r="G5975" i="1"/>
  <c r="G5978" i="1"/>
  <c r="G5981" i="1"/>
  <c r="G7427" i="1"/>
  <c r="G7559" i="1"/>
  <c r="G8249" i="1"/>
  <c r="G8255" i="1"/>
  <c r="G8258" i="1"/>
  <c r="G8261" i="1"/>
  <c r="G8264" i="1"/>
  <c r="G8357" i="1"/>
  <c r="G8381" i="1"/>
  <c r="F8402" i="1"/>
  <c r="F8417" i="1"/>
  <c r="G8600" i="1"/>
  <c r="G8627" i="1"/>
  <c r="G8654" i="1"/>
  <c r="G8678" i="1"/>
  <c r="G8879" i="1"/>
  <c r="G9077" i="1"/>
  <c r="G9080" i="1"/>
  <c r="G9110" i="1"/>
  <c r="G9128" i="1"/>
  <c r="G9158" i="1"/>
  <c r="G9179" i="1"/>
  <c r="G9194" i="1"/>
  <c r="G9260" i="1"/>
  <c r="G9263" i="1"/>
  <c r="G9272" i="1"/>
  <c r="G9284" i="1"/>
  <c r="G9287" i="1"/>
  <c r="G9290" i="1"/>
  <c r="G9296" i="1"/>
  <c r="G9299" i="1"/>
  <c r="G9317" i="1"/>
  <c r="G9341" i="1"/>
  <c r="G9356" i="1"/>
  <c r="G9437" i="1"/>
  <c r="G9638" i="1"/>
  <c r="G9713" i="1"/>
  <c r="G9716" i="1"/>
  <c r="G9725" i="1"/>
  <c r="G9728" i="1"/>
  <c r="G9734" i="1"/>
  <c r="G9740" i="1"/>
  <c r="G9743" i="1"/>
  <c r="G9749" i="1"/>
  <c r="G9752" i="1"/>
  <c r="G9755" i="1"/>
  <c r="G9761" i="1"/>
  <c r="G9764" i="1"/>
  <c r="G9788" i="1"/>
  <c r="G9791" i="1"/>
  <c r="G9797" i="1"/>
  <c r="G9800" i="1"/>
  <c r="G9806" i="1"/>
  <c r="G9842" i="1"/>
  <c r="G9905" i="1"/>
  <c r="G9920" i="1"/>
  <c r="G9950" i="1"/>
  <c r="G10010" i="1"/>
  <c r="G10043" i="1"/>
  <c r="G10058" i="1"/>
  <c r="G10064" i="1"/>
  <c r="G10220" i="1"/>
  <c r="G10265" i="1"/>
  <c r="G10295" i="1"/>
  <c r="G10301" i="1"/>
  <c r="G10526" i="1"/>
  <c r="G10589" i="1"/>
  <c r="G10601" i="1"/>
  <c r="G10634" i="1"/>
  <c r="G10952" i="1"/>
  <c r="G10967" i="1"/>
  <c r="G11045" i="1"/>
  <c r="G11354" i="1"/>
  <c r="G11366" i="1"/>
  <c r="G11378" i="1"/>
  <c r="G11393" i="1"/>
  <c r="G11408" i="1"/>
  <c r="G11429" i="1"/>
  <c r="G11447" i="1"/>
  <c r="G11507" i="1"/>
  <c r="G11522" i="1"/>
  <c r="G11552" i="1"/>
  <c r="G11555" i="1"/>
  <c r="G11594" i="1"/>
  <c r="G11630" i="1"/>
  <c r="G11831" i="1"/>
  <c r="G11852" i="1"/>
  <c r="G11900" i="1"/>
  <c r="G11915" i="1"/>
  <c r="G11987" i="1"/>
  <c r="G11996" i="1"/>
  <c r="G11999" i="1"/>
  <c r="G12008" i="1"/>
  <c r="G12017" i="1"/>
  <c r="G12020" i="1"/>
  <c r="G12023" i="1"/>
  <c r="G12029" i="1"/>
  <c r="G12035" i="1"/>
  <c r="G12041" i="1"/>
  <c r="G12044" i="1"/>
  <c r="G12053" i="1"/>
  <c r="G12059" i="1"/>
  <c r="G12065" i="1"/>
  <c r="G12071" i="1"/>
  <c r="G12080" i="1"/>
  <c r="G12086" i="1"/>
  <c r="G12089" i="1"/>
  <c r="G12137" i="1"/>
  <c r="G12149" i="1"/>
  <c r="G12182" i="1"/>
  <c r="G12197" i="1"/>
  <c r="G12200" i="1"/>
  <c r="G12269" i="1"/>
  <c r="G12296" i="1"/>
  <c r="G12653" i="1"/>
  <c r="G12692" i="1"/>
  <c r="G12704" i="1"/>
  <c r="G12857" i="1"/>
  <c r="G12875" i="1"/>
  <c r="G12902" i="1"/>
  <c r="G13214" i="1"/>
  <c r="G13250" i="1"/>
  <c r="G13292" i="1"/>
  <c r="G13307" i="1"/>
  <c r="G13334" i="1"/>
  <c r="G13439" i="1"/>
  <c r="G13445" i="1"/>
  <c r="G13451" i="1"/>
  <c r="G13469" i="1"/>
  <c r="G13490" i="1"/>
  <c r="G13499" i="1"/>
  <c r="G13514" i="1"/>
  <c r="G13538" i="1"/>
  <c r="G13550" i="1"/>
  <c r="G13580" i="1"/>
  <c r="G13694" i="1"/>
  <c r="G13697" i="1"/>
  <c r="G13733" i="1"/>
  <c r="G13739" i="1"/>
  <c r="G13748" i="1"/>
  <c r="G13754" i="1"/>
  <c r="G13832" i="1"/>
  <c r="G13841" i="1"/>
  <c r="G13853" i="1"/>
  <c r="G13856" i="1"/>
  <c r="G13859" i="1"/>
  <c r="G13865" i="1"/>
  <c r="G13871" i="1"/>
  <c r="G13874" i="1"/>
  <c r="G13880" i="1"/>
  <c r="G13883" i="1"/>
  <c r="G13886" i="1"/>
  <c r="G13889" i="1"/>
  <c r="G13895" i="1"/>
  <c r="G13919" i="1"/>
  <c r="G13928" i="1"/>
  <c r="G13934" i="1"/>
  <c r="G14015" i="1"/>
  <c r="G14132" i="1"/>
  <c r="G14141" i="1"/>
  <c r="G14162" i="1"/>
  <c r="G14168" i="1"/>
  <c r="G14177" i="1"/>
  <c r="G14180" i="1"/>
  <c r="G14183" i="1"/>
  <c r="G14186" i="1"/>
  <c r="G14189" i="1"/>
  <c r="G14192" i="1"/>
  <c r="G14198" i="1"/>
  <c r="G14204" i="1"/>
  <c r="G14207" i="1"/>
  <c r="G14216" i="1"/>
  <c r="G14219" i="1"/>
  <c r="G14228" i="1"/>
  <c r="G14231" i="1"/>
  <c r="G14237" i="1"/>
  <c r="G14240" i="1"/>
  <c r="G14282" i="1"/>
  <c r="G14411" i="1"/>
  <c r="G14435" i="1"/>
  <c r="G14483" i="1"/>
  <c r="G14531" i="1"/>
  <c r="G14591" i="1"/>
  <c r="G14603" i="1"/>
  <c r="G14729" i="1"/>
  <c r="G14765" i="1"/>
  <c r="G14783" i="1"/>
  <c r="G14873" i="1"/>
  <c r="G14888" i="1"/>
  <c r="F14966" i="1"/>
  <c r="F14969" i="1"/>
  <c r="G15110" i="1"/>
  <c r="G15161" i="1"/>
  <c r="G15173" i="1"/>
  <c r="G15191" i="1"/>
  <c r="G15194" i="1"/>
  <c r="G15197" i="1"/>
  <c r="G15206" i="1"/>
  <c r="G15209" i="1"/>
  <c r="G15224" i="1"/>
  <c r="G15236" i="1"/>
  <c r="G15245" i="1"/>
  <c r="G15248" i="1"/>
  <c r="G15257" i="1"/>
  <c r="G15272" i="1"/>
  <c r="G15275" i="1"/>
  <c r="G15281" i="1"/>
  <c r="G15284" i="1"/>
  <c r="G15290" i="1"/>
  <c r="G15293" i="1"/>
  <c r="G15296" i="1"/>
  <c r="G15317" i="1"/>
  <c r="G15344" i="1"/>
  <c r="G15347" i="1"/>
  <c r="G15350" i="1"/>
  <c r="G15614" i="1"/>
  <c r="G15617" i="1"/>
  <c r="G15623" i="1"/>
  <c r="G15638" i="1"/>
  <c r="G15662" i="1"/>
  <c r="G15665" i="1"/>
  <c r="G15668" i="1"/>
  <c r="G15677" i="1"/>
  <c r="G15680" i="1"/>
  <c r="G15686" i="1"/>
  <c r="G15692" i="1"/>
  <c r="G15704" i="1"/>
  <c r="G15707" i="1"/>
  <c r="G15782" i="1"/>
  <c r="G15794" i="1"/>
  <c r="G15824" i="1"/>
  <c r="G15854" i="1"/>
  <c r="G15869" i="1"/>
  <c r="G15872" i="1"/>
  <c r="G15875" i="1"/>
  <c r="G15878" i="1"/>
  <c r="G15893" i="1"/>
  <c r="G15899" i="1"/>
  <c r="G15905" i="1"/>
  <c r="G15917" i="1"/>
  <c r="G15929" i="1"/>
  <c r="G15947" i="1"/>
  <c r="G15953" i="1"/>
  <c r="G15971" i="1"/>
  <c r="G15989" i="1"/>
  <c r="G16049" i="1"/>
  <c r="G16055" i="1"/>
  <c r="G16097" i="1"/>
  <c r="G16103" i="1"/>
  <c r="G16109" i="1"/>
  <c r="G16115" i="1"/>
  <c r="G16133" i="1"/>
  <c r="G16142" i="1"/>
  <c r="G16154" i="1"/>
  <c r="G16214" i="1"/>
  <c r="G16223" i="1"/>
  <c r="G16235" i="1"/>
  <c r="G16241" i="1"/>
  <c r="G16256" i="1"/>
  <c r="G16268" i="1"/>
  <c r="G16292" i="1"/>
  <c r="G16361" i="1"/>
  <c r="G16400" i="1"/>
  <c r="G16487" i="1"/>
  <c r="G16598" i="1"/>
  <c r="G16715" i="1"/>
  <c r="G16721" i="1"/>
  <c r="G16826" i="1"/>
  <c r="G16841" i="1"/>
  <c r="G16844" i="1"/>
  <c r="G16847" i="1"/>
  <c r="G16850" i="1"/>
  <c r="G16853" i="1"/>
  <c r="G16856" i="1"/>
  <c r="G16859" i="1"/>
  <c r="G16862" i="1"/>
  <c r="G16865" i="1"/>
  <c r="G16868" i="1"/>
  <c r="G16871" i="1"/>
  <c r="G16874" i="1"/>
  <c r="G16877" i="1"/>
  <c r="G16880" i="1"/>
  <c r="G16883" i="1"/>
  <c r="G16886" i="1"/>
  <c r="G16889" i="1"/>
  <c r="G16892" i="1"/>
  <c r="G16895" i="1"/>
  <c r="G16898" i="1"/>
  <c r="G16901" i="1"/>
  <c r="G16904" i="1"/>
  <c r="G16907" i="1"/>
  <c r="G16910" i="1"/>
  <c r="G16913" i="1"/>
  <c r="G16916" i="1"/>
  <c r="G16919" i="1"/>
  <c r="G16922" i="1"/>
  <c r="G16925" i="1"/>
  <c r="G16928" i="1"/>
  <c r="G16931" i="1"/>
  <c r="G16934" i="1"/>
  <c r="G16937" i="1"/>
  <c r="G16940" i="1"/>
  <c r="G16943" i="1"/>
  <c r="G16946" i="1"/>
  <c r="G17021" i="1"/>
  <c r="G17033" i="1"/>
  <c r="G17072" i="1"/>
  <c r="G17081" i="1"/>
  <c r="G17090" i="1"/>
  <c r="G17417" i="1"/>
  <c r="G17423" i="1"/>
  <c r="G17432" i="1"/>
  <c r="G17474" i="1"/>
  <c r="G17477" i="1"/>
  <c r="G17483" i="1"/>
  <c r="G17498" i="1"/>
  <c r="G17531" i="1"/>
  <c r="G17573" i="1"/>
  <c r="G17576" i="1"/>
  <c r="G17585" i="1"/>
  <c r="G17597" i="1"/>
  <c r="G17600" i="1"/>
  <c r="G17618" i="1"/>
  <c r="G17627" i="1"/>
  <c r="G17630" i="1"/>
  <c r="G17648" i="1"/>
  <c r="G17651" i="1"/>
  <c r="G17666" i="1"/>
  <c r="G17669" i="1"/>
  <c r="G17684" i="1"/>
  <c r="G17750" i="1"/>
  <c r="G17765" i="1"/>
  <c r="G17783" i="1"/>
  <c r="G17792" i="1"/>
  <c r="G17831" i="1"/>
  <c r="G17840" i="1"/>
  <c r="G17843" i="1"/>
  <c r="G17867" i="1"/>
  <c r="G17879" i="1"/>
  <c r="G17909" i="1"/>
  <c r="G17918" i="1"/>
  <c r="G17960" i="1"/>
  <c r="G18125" i="1"/>
  <c r="G18146" i="1"/>
  <c r="G18191" i="1"/>
  <c r="G18245" i="1"/>
  <c r="G18251" i="1"/>
  <c r="G18257" i="1"/>
  <c r="G18260" i="1"/>
  <c r="G18404" i="1"/>
  <c r="G18410" i="1"/>
  <c r="G18452" i="1"/>
  <c r="G18461" i="1"/>
  <c r="G18473" i="1"/>
  <c r="G18476" i="1"/>
  <c r="G18665" i="1"/>
  <c r="G18701" i="1"/>
  <c r="G18731" i="1"/>
  <c r="G18767" i="1"/>
  <c r="G18833" i="1"/>
  <c r="G18836" i="1"/>
  <c r="G18863" i="1"/>
  <c r="G18869" i="1"/>
  <c r="G18872" i="1"/>
  <c r="G18875" i="1"/>
  <c r="G18878" i="1"/>
  <c r="G18893" i="1"/>
  <c r="G18902" i="1"/>
  <c r="G18905" i="1"/>
  <c r="G18947" i="1"/>
  <c r="G18962" i="1"/>
  <c r="G19118" i="1"/>
  <c r="G19136" i="1"/>
  <c r="G19154" i="1"/>
  <c r="G19217" i="1"/>
  <c r="G19220" i="1"/>
  <c r="G19232" i="1"/>
  <c r="G19244" i="1"/>
  <c r="G19256" i="1"/>
  <c r="G19325" i="1"/>
  <c r="G19346" i="1"/>
  <c r="G19388" i="1"/>
  <c r="G19394" i="1"/>
  <c r="G19427" i="1"/>
  <c r="G19430" i="1"/>
  <c r="G19433" i="1"/>
  <c r="G19439" i="1"/>
  <c r="G19448" i="1"/>
  <c r="G19463" i="1"/>
  <c r="G19475" i="1"/>
  <c r="G19481" i="1"/>
  <c r="G19496" i="1"/>
  <c r="G19499" i="1"/>
  <c r="G19505" i="1"/>
  <c r="G19523" i="1"/>
  <c r="G19526" i="1"/>
  <c r="G19532" i="1"/>
  <c r="G19535" i="1"/>
  <c r="G19538" i="1"/>
  <c r="G19541" i="1"/>
  <c r="G19547" i="1"/>
  <c r="G19634" i="1"/>
  <c r="G19673" i="1"/>
  <c r="G19802" i="1"/>
  <c r="G19883" i="1"/>
  <c r="G19901" i="1"/>
  <c r="G19904" i="1"/>
  <c r="G19907" i="1"/>
  <c r="G19910" i="1"/>
  <c r="G19913" i="1"/>
  <c r="G19916" i="1"/>
  <c r="G19919" i="1"/>
  <c r="G19922" i="1"/>
  <c r="G19925" i="1"/>
  <c r="G19928" i="1"/>
  <c r="G19931" i="1"/>
  <c r="G19934" i="1"/>
  <c r="G19937" i="1"/>
  <c r="G19940" i="1"/>
  <c r="G19943" i="1"/>
  <c r="G19946" i="1"/>
  <c r="G19949" i="1"/>
  <c r="G19952" i="1"/>
  <c r="G19955" i="1"/>
  <c r="G19958" i="1"/>
  <c r="G19961" i="1"/>
  <c r="G19964" i="1"/>
  <c r="G19967" i="1"/>
  <c r="G19970" i="1"/>
  <c r="G19973" i="1"/>
  <c r="G19976" i="1"/>
  <c r="G19979" i="1"/>
  <c r="G19982" i="1"/>
  <c r="G19985" i="1"/>
  <c r="G19988" i="1"/>
  <c r="G19991" i="1"/>
  <c r="G19994" i="1"/>
  <c r="G19997" i="1"/>
  <c r="G20000" i="1"/>
  <c r="G20003" i="1"/>
  <c r="G20006" i="1"/>
  <c r="G20009" i="1"/>
  <c r="G20012" i="1"/>
  <c r="G20015" i="1"/>
  <c r="G20018" i="1"/>
  <c r="G20021" i="1"/>
  <c r="G20024" i="1"/>
  <c r="G20027" i="1"/>
  <c r="G20030" i="1"/>
  <c r="G20033" i="1"/>
  <c r="G20036" i="1"/>
  <c r="G20039" i="1"/>
  <c r="G20042" i="1"/>
  <c r="G20045" i="1"/>
  <c r="G20048" i="1"/>
  <c r="G20051" i="1"/>
  <c r="G20054" i="1"/>
  <c r="G20057" i="1"/>
  <c r="G20102" i="1"/>
  <c r="G20195" i="1"/>
  <c r="G20201" i="1"/>
  <c r="G20207" i="1"/>
  <c r="G20210" i="1"/>
  <c r="G20213" i="1"/>
  <c r="G20216" i="1"/>
  <c r="G20219" i="1"/>
  <c r="G20222" i="1"/>
  <c r="G20225" i="1"/>
  <c r="G20228" i="1"/>
  <c r="G20231" i="1"/>
  <c r="G20234" i="1"/>
  <c r="G20237" i="1"/>
  <c r="G20240" i="1"/>
  <c r="G20243" i="1"/>
  <c r="G20246" i="1"/>
  <c r="G20249" i="1"/>
  <c r="G20255" i="1"/>
  <c r="G20258" i="1"/>
  <c r="G20261" i="1"/>
  <c r="G20264" i="1"/>
  <c r="G20267" i="1"/>
  <c r="G20270" i="1"/>
  <c r="G20273" i="1"/>
  <c r="G20276" i="1"/>
  <c r="G20279" i="1"/>
  <c r="G20282" i="1"/>
  <c r="G20312" i="1"/>
  <c r="G20321" i="1"/>
  <c r="G20342" i="1"/>
  <c r="G20363" i="1"/>
  <c r="G20366" i="1"/>
  <c r="G20396" i="1"/>
  <c r="G20429" i="1"/>
  <c r="G20432" i="1"/>
  <c r="G20435" i="1"/>
  <c r="G20438" i="1"/>
  <c r="G20441" i="1"/>
  <c r="G20444" i="1"/>
  <c r="G20447" i="1"/>
  <c r="G20450" i="1"/>
  <c r="G20453" i="1"/>
  <c r="G20456" i="1"/>
  <c r="G20459" i="1"/>
  <c r="G20462" i="1"/>
  <c r="G20465" i="1"/>
  <c r="G20468" i="1"/>
  <c r="G20471" i="1"/>
  <c r="G20474" i="1"/>
  <c r="G20477" i="1"/>
  <c r="G20483" i="1"/>
  <c r="G20486" i="1"/>
  <c r="G20489" i="1"/>
  <c r="G20492" i="1"/>
  <c r="G20495" i="1"/>
  <c r="G20501" i="1"/>
  <c r="G20504" i="1"/>
  <c r="G20507" i="1"/>
  <c r="G20510" i="1"/>
  <c r="G20519" i="1"/>
  <c r="G20528" i="1"/>
  <c r="G20531" i="1"/>
  <c r="G20534" i="1"/>
  <c r="G20537" i="1"/>
  <c r="G20540" i="1"/>
  <c r="G20543" i="1"/>
  <c r="G20546" i="1"/>
  <c r="G20549" i="1"/>
  <c r="G20552" i="1"/>
  <c r="G20555" i="1"/>
  <c r="G20558" i="1"/>
  <c r="G20561" i="1"/>
  <c r="G20564" i="1"/>
  <c r="G20567" i="1"/>
  <c r="G20570" i="1"/>
  <c r="G20576" i="1"/>
  <c r="G20579" i="1"/>
  <c r="G20582" i="1"/>
  <c r="G20585" i="1"/>
  <c r="G20600" i="1"/>
  <c r="G20636" i="1"/>
  <c r="G20669" i="1"/>
  <c r="G20672" i="1"/>
  <c r="G20678" i="1"/>
  <c r="G20681" i="1"/>
  <c r="G20690" i="1"/>
  <c r="G20693" i="1"/>
  <c r="G20729" i="1"/>
  <c r="G20732" i="1"/>
  <c r="G20735" i="1"/>
  <c r="G20738" i="1"/>
  <c r="G20741" i="1"/>
  <c r="G20744" i="1"/>
  <c r="G20747" i="1"/>
  <c r="G20750" i="1"/>
  <c r="G20753" i="1"/>
  <c r="G20756" i="1"/>
  <c r="G20759" i="1"/>
  <c r="G20762" i="1"/>
  <c r="G20765" i="1"/>
  <c r="G20768" i="1"/>
  <c r="G20771" i="1"/>
  <c r="G20774" i="1"/>
  <c r="G20783" i="1"/>
  <c r="G20786" i="1"/>
  <c r="G20792" i="1"/>
  <c r="G20795" i="1"/>
  <c r="G20798" i="1"/>
  <c r="G20801" i="1"/>
  <c r="G20804" i="1"/>
  <c r="G20807" i="1"/>
  <c r="G20813" i="1"/>
  <c r="G20819" i="1"/>
  <c r="G20822" i="1"/>
  <c r="G20825" i="1"/>
  <c r="G20828" i="1"/>
  <c r="G20831" i="1"/>
  <c r="G20834" i="1"/>
  <c r="G20837" i="1"/>
  <c r="G20840" i="1"/>
  <c r="G20843" i="1"/>
  <c r="G20849" i="1"/>
  <c r="G20852" i="1"/>
  <c r="G20855" i="1"/>
  <c r="G20858" i="1"/>
  <c r="G20861" i="1"/>
  <c r="G20864" i="1"/>
  <c r="G20867" i="1"/>
  <c r="G20870" i="1"/>
  <c r="G20873" i="1"/>
  <c r="G20876" i="1"/>
  <c r="G20930" i="1"/>
  <c r="G20933" i="1"/>
  <c r="G20945" i="1"/>
  <c r="G20948" i="1"/>
  <c r="G20960" i="1"/>
  <c r="G20963" i="1"/>
  <c r="G20969" i="1"/>
  <c r="G20972" i="1"/>
  <c r="G20978" i="1"/>
  <c r="G20984" i="1"/>
  <c r="G20990" i="1"/>
  <c r="G20996" i="1"/>
  <c r="G20999" i="1"/>
  <c r="G21002" i="1"/>
  <c r="G21005" i="1"/>
  <c r="G21008" i="1"/>
  <c r="G21011" i="1"/>
  <c r="G21014" i="1"/>
  <c r="G21017" i="1"/>
  <c r="G21023" i="1"/>
  <c r="G21026" i="1"/>
  <c r="G21029" i="1"/>
  <c r="G21032" i="1"/>
  <c r="G21035" i="1"/>
  <c r="G21038" i="1"/>
  <c r="G21041" i="1"/>
  <c r="G21047" i="1"/>
  <c r="G21056" i="1"/>
  <c r="G21068" i="1"/>
  <c r="G21095" i="1"/>
  <c r="G21104" i="1"/>
  <c r="G21110" i="1"/>
  <c r="G21113" i="1"/>
  <c r="G21116" i="1"/>
  <c r="G21131" i="1"/>
  <c r="G21134" i="1"/>
  <c r="G21137" i="1"/>
  <c r="G21146" i="1"/>
  <c r="G21152" i="1"/>
  <c r="G21158" i="1"/>
  <c r="G21164" i="1"/>
  <c r="G21167" i="1"/>
  <c r="G21173" i="1"/>
  <c r="G21176" i="1"/>
  <c r="G21182" i="1"/>
  <c r="G21185" i="1"/>
  <c r="G21188" i="1"/>
  <c r="G21206" i="1"/>
  <c r="G21209" i="1"/>
  <c r="G21212" i="1"/>
  <c r="G21215" i="1"/>
  <c r="G21218" i="1"/>
  <c r="G21221" i="1"/>
  <c r="G21224" i="1"/>
  <c r="G21227" i="1"/>
  <c r="G21242" i="1"/>
  <c r="G21245" i="1"/>
  <c r="G21254" i="1"/>
  <c r="G21257" i="1"/>
  <c r="G21260" i="1"/>
  <c r="G21263" i="1"/>
  <c r="G21266" i="1"/>
  <c r="G21269" i="1"/>
  <c r="G21272" i="1"/>
  <c r="G21275" i="1"/>
  <c r="G21278" i="1"/>
  <c r="G21281" i="1"/>
  <c r="G21284" i="1"/>
  <c r="G21287" i="1"/>
  <c r="G21290" i="1"/>
  <c r="G21293" i="1"/>
  <c r="G21296" i="1"/>
  <c r="G21299" i="1"/>
  <c r="G21302" i="1"/>
  <c r="G21305" i="1"/>
  <c r="G21308" i="1"/>
  <c r="G21311" i="1"/>
  <c r="G21314" i="1"/>
  <c r="G21317" i="1"/>
  <c r="G21320" i="1"/>
  <c r="G21323" i="1"/>
  <c r="G21326" i="1"/>
  <c r="G21329" i="1"/>
  <c r="G21332" i="1"/>
  <c r="G21335" i="1"/>
  <c r="G21338" i="1"/>
  <c r="G21341" i="1"/>
  <c r="G21347" i="1"/>
  <c r="G21350" i="1"/>
  <c r="G21353" i="1"/>
  <c r="G21356" i="1"/>
  <c r="G21359" i="1"/>
  <c r="G21365" i="1"/>
  <c r="G21368" i="1"/>
  <c r="G21389" i="1"/>
  <c r="G21404" i="1"/>
  <c r="G21407" i="1"/>
  <c r="G21410" i="1"/>
  <c r="G21413" i="1"/>
  <c r="G21416" i="1"/>
  <c r="G21419" i="1"/>
  <c r="G21422" i="1"/>
  <c r="G21425" i="1"/>
  <c r="G21428" i="1"/>
  <c r="G21431" i="1"/>
  <c r="G21434" i="1"/>
  <c r="G21440" i="1"/>
  <c r="G21443" i="1"/>
  <c r="G21446" i="1"/>
  <c r="G21449" i="1"/>
  <c r="G21455" i="1"/>
  <c r="G21461" i="1"/>
  <c r="G21464" i="1"/>
  <c r="G21467" i="1"/>
  <c r="G21473" i="1"/>
  <c r="G21476" i="1"/>
  <c r="G21479" i="1"/>
  <c r="G21491" i="1"/>
  <c r="G21497" i="1"/>
  <c r="G21500" i="1"/>
  <c r="G21503" i="1"/>
  <c r="G21506" i="1"/>
  <c r="G21509" i="1"/>
  <c r="G21518" i="1"/>
  <c r="G21521" i="1"/>
  <c r="G21524" i="1"/>
  <c r="G21536" i="1"/>
  <c r="G21539" i="1"/>
  <c r="G21542" i="1"/>
  <c r="G21548" i="1"/>
  <c r="G21551" i="1"/>
  <c r="G21557" i="1"/>
  <c r="G21560" i="1"/>
  <c r="G21563" i="1"/>
  <c r="G21566" i="1"/>
  <c r="G21569" i="1"/>
  <c r="G21572" i="1"/>
  <c r="G21575" i="1"/>
  <c r="G21578" i="1"/>
  <c r="G21581" i="1"/>
  <c r="G21584" i="1"/>
  <c r="G21587" i="1"/>
  <c r="G21590" i="1"/>
  <c r="G21593" i="1"/>
  <c r="G21596" i="1"/>
  <c r="G21599" i="1"/>
  <c r="G21602" i="1"/>
  <c r="G21605" i="1"/>
  <c r="G21608" i="1"/>
  <c r="G21611" i="1"/>
  <c r="G21614" i="1"/>
  <c r="G21617" i="1"/>
  <c r="G21620" i="1"/>
  <c r="G21623" i="1"/>
  <c r="G21626" i="1"/>
  <c r="G21629" i="1"/>
  <c r="G21632" i="1"/>
  <c r="G21635" i="1"/>
  <c r="G21638" i="1"/>
  <c r="G21641" i="1"/>
  <c r="G21644" i="1"/>
  <c r="G21647" i="1"/>
  <c r="G21650" i="1"/>
  <c r="G21653" i="1"/>
  <c r="G21656" i="1"/>
  <c r="G21659" i="1"/>
  <c r="G21662" i="1"/>
  <c r="G21665" i="1"/>
  <c r="G21668" i="1"/>
  <c r="G21671" i="1"/>
  <c r="G21674" i="1"/>
  <c r="G21677" i="1"/>
  <c r="G21680" i="1"/>
  <c r="G21683" i="1"/>
  <c r="G21686" i="1"/>
  <c r="G21689" i="1"/>
  <c r="G21692" i="1"/>
  <c r="G21695" i="1"/>
  <c r="G21698" i="1"/>
  <c r="G21701" i="1"/>
  <c r="G21707" i="1"/>
  <c r="G21710" i="1"/>
  <c r="G21716" i="1"/>
  <c r="G21719" i="1"/>
  <c r="G21722" i="1"/>
  <c r="G21725" i="1"/>
  <c r="G21731" i="1"/>
  <c r="G21746" i="1"/>
  <c r="G21749" i="1"/>
  <c r="G21755" i="1"/>
  <c r="G21761" i="1"/>
  <c r="G21764" i="1"/>
  <c r="G21767" i="1"/>
  <c r="G21773" i="1"/>
  <c r="G21779" i="1"/>
  <c r="G21785" i="1"/>
  <c r="G21791" i="1"/>
  <c r="G21803" i="1"/>
  <c r="G21812" i="1"/>
  <c r="G21818" i="1"/>
  <c r="G21821" i="1"/>
  <c r="G21827" i="1"/>
  <c r="G21833" i="1"/>
  <c r="G21836" i="1"/>
  <c r="G21839" i="1"/>
  <c r="G21842" i="1"/>
  <c r="G21845" i="1"/>
  <c r="G21851" i="1"/>
  <c r="G21854" i="1"/>
  <c r="G21857" i="1"/>
  <c r="G21863" i="1"/>
  <c r="G21869" i="1"/>
  <c r="G21995" i="1"/>
  <c r="G22001" i="1"/>
  <c r="G22010" i="1"/>
  <c r="G22013" i="1"/>
  <c r="G22031" i="1"/>
  <c r="G22040" i="1"/>
  <c r="G22043" i="1"/>
  <c r="G22052" i="1"/>
  <c r="G22064" i="1"/>
  <c r="G22070" i="1"/>
  <c r="G22073" i="1"/>
  <c r="G22076" i="1"/>
  <c r="G22079" i="1"/>
  <c r="G22082" i="1"/>
  <c r="G22085" i="1"/>
  <c r="G22091" i="1"/>
  <c r="G22100" i="1"/>
  <c r="G22112" i="1"/>
  <c r="G22115" i="1"/>
  <c r="G22121" i="1"/>
  <c r="G22130" i="1"/>
  <c r="G22133" i="1"/>
  <c r="G22139" i="1"/>
  <c r="G22163" i="1"/>
  <c r="G22166" i="1"/>
  <c r="G22169" i="1"/>
  <c r="G22172" i="1"/>
  <c r="G22175" i="1"/>
  <c r="G22178" i="1"/>
  <c r="G22181" i="1"/>
  <c r="G22184" i="1"/>
  <c r="G22187" i="1"/>
  <c r="G22190" i="1"/>
  <c r="G22193" i="1"/>
  <c r="G22196" i="1"/>
  <c r="G22199" i="1"/>
  <c r="G22202" i="1"/>
  <c r="G22205" i="1"/>
  <c r="G22208" i="1"/>
  <c r="G22211" i="1"/>
  <c r="G22214" i="1"/>
  <c r="G22217" i="1"/>
  <c r="G22220" i="1"/>
  <c r="G22223" i="1"/>
  <c r="G22226" i="1"/>
  <c r="G22229" i="1"/>
  <c r="G22232" i="1"/>
  <c r="G22235" i="1"/>
  <c r="G22238" i="1"/>
  <c r="G22241" i="1"/>
  <c r="G22244" i="1"/>
  <c r="G22247" i="1"/>
  <c r="G22250" i="1"/>
  <c r="G22253" i="1"/>
  <c r="G22256" i="1"/>
  <c r="G22259" i="1"/>
  <c r="G22262" i="1"/>
  <c r="G22265" i="1"/>
  <c r="G22271" i="1"/>
  <c r="G22274" i="1"/>
  <c r="G22277" i="1"/>
  <c r="G22280" i="1"/>
  <c r="G22283" i="1"/>
  <c r="G22286" i="1"/>
  <c r="G22289" i="1"/>
  <c r="G22292" i="1"/>
  <c r="G22295" i="1"/>
  <c r="G22298" i="1"/>
  <c r="G22301" i="1"/>
  <c r="G22304" i="1"/>
  <c r="G22307" i="1"/>
  <c r="G22310" i="1"/>
  <c r="G22313" i="1"/>
  <c r="G22316" i="1"/>
</calcChain>
</file>

<file path=xl/sharedStrings.xml><?xml version="1.0" encoding="utf-8"?>
<sst xmlns="http://schemas.openxmlformats.org/spreadsheetml/2006/main" count="37788" uniqueCount="26863">
  <si>
    <t>VANGUARD</t>
  </si>
  <si>
    <t>00011U</t>
  </si>
  <si>
    <t>59001A</t>
  </si>
  <si>
    <t>00000-0</t>
  </si>
  <si>
    <t>20631-3</t>
  </si>
  <si>
    <t>00020U</t>
  </si>
  <si>
    <t>59007A</t>
  </si>
  <si>
    <t>29510-3</t>
  </si>
  <si>
    <t>EXPLORER</t>
  </si>
  <si>
    <t>00022U</t>
  </si>
  <si>
    <t>59009A</t>
  </si>
  <si>
    <t>32338-3</t>
  </si>
  <si>
    <t>TIROS</t>
  </si>
  <si>
    <t>00029U</t>
  </si>
  <si>
    <t>60002B</t>
  </si>
  <si>
    <t>13039-3</t>
  </si>
  <si>
    <t>TRANSIT</t>
  </si>
  <si>
    <t>2A</t>
  </si>
  <si>
    <t>00045U</t>
  </si>
  <si>
    <t>60007A</t>
  </si>
  <si>
    <t>75585-4</t>
  </si>
  <si>
    <t>SOLRAD</t>
  </si>
  <si>
    <t>(GREB)</t>
  </si>
  <si>
    <t>00046U</t>
  </si>
  <si>
    <t>60007B</t>
  </si>
  <si>
    <t>21843-3</t>
  </si>
  <si>
    <t>COURIER</t>
  </si>
  <si>
    <t>1B</t>
  </si>
  <si>
    <t>00058U</t>
  </si>
  <si>
    <t>60013A</t>
  </si>
  <si>
    <t>27088-4</t>
  </si>
  <si>
    <t>00107U</t>
  </si>
  <si>
    <t>61013A</t>
  </si>
  <si>
    <t>29330-3</t>
  </si>
  <si>
    <t>4A</t>
  </si>
  <si>
    <t>00116U</t>
  </si>
  <si>
    <t>61015A</t>
  </si>
  <si>
    <t>56379-4</t>
  </si>
  <si>
    <t>3/INJUN</t>
  </si>
  <si>
    <t>00117U</t>
  </si>
  <si>
    <t>61015B</t>
  </si>
  <si>
    <t>60770-4</t>
  </si>
  <si>
    <t>00162U</t>
  </si>
  <si>
    <t>61017A</t>
  </si>
  <si>
    <t>68495-4</t>
  </si>
  <si>
    <t>4B</t>
  </si>
  <si>
    <t>00202U</t>
  </si>
  <si>
    <t>61031A</t>
  </si>
  <si>
    <t>52996-4</t>
  </si>
  <si>
    <t>TRAAC</t>
  </si>
  <si>
    <t>00205U</t>
  </si>
  <si>
    <t>61031B</t>
  </si>
  <si>
    <t>31870-4</t>
  </si>
  <si>
    <t>00226U</t>
  </si>
  <si>
    <t>62002A</t>
  </si>
  <si>
    <t>75176-4</t>
  </si>
  <si>
    <t>00309U</t>
  </si>
  <si>
    <t>62025A</t>
  </si>
  <si>
    <t>10677-3</t>
  </si>
  <si>
    <t>FTV</t>
  </si>
  <si>
    <t>00369U</t>
  </si>
  <si>
    <t>62039A</t>
  </si>
  <si>
    <t>17451-3</t>
  </si>
  <si>
    <t>00397U</t>
  </si>
  <si>
    <t>62047A</t>
  </si>
  <si>
    <t>17894-3</t>
  </si>
  <si>
    <t>ALOUETTE</t>
  </si>
  <si>
    <t>(S-27)</t>
  </si>
  <si>
    <t>00424U</t>
  </si>
  <si>
    <t>62049A</t>
  </si>
  <si>
    <t>99455-4</t>
  </si>
  <si>
    <t>ANNA</t>
  </si>
  <si>
    <t>00446U</t>
  </si>
  <si>
    <t>62060A</t>
  </si>
  <si>
    <t>71973-4</t>
  </si>
  <si>
    <t>00506U</t>
  </si>
  <si>
    <t>62070A</t>
  </si>
  <si>
    <t>63531-4</t>
  </si>
  <si>
    <t>HITCH</t>
  </si>
  <si>
    <t>HIKER</t>
  </si>
  <si>
    <t>00614U</t>
  </si>
  <si>
    <t>63025B</t>
  </si>
  <si>
    <t>60709-3</t>
  </si>
  <si>
    <t>5B-1</t>
  </si>
  <si>
    <t>00670U</t>
  </si>
  <si>
    <t>63038B</t>
  </si>
  <si>
    <t>10701-3</t>
  </si>
  <si>
    <t>RADIATION</t>
  </si>
  <si>
    <t>SAT</t>
  </si>
  <si>
    <t>(5E</t>
  </si>
  <si>
    <t>1)</t>
  </si>
  <si>
    <t>00671U</t>
  </si>
  <si>
    <t>63038C</t>
  </si>
  <si>
    <t>12964-3</t>
  </si>
  <si>
    <t>5B-2</t>
  </si>
  <si>
    <t>00704U</t>
  </si>
  <si>
    <t>63049B</t>
  </si>
  <si>
    <t>12774-3</t>
  </si>
  <si>
    <t>5E</t>
  </si>
  <si>
    <t>00705U</t>
  </si>
  <si>
    <t>63049C</t>
  </si>
  <si>
    <t>14573-3</t>
  </si>
  <si>
    <t>00716U</t>
  </si>
  <si>
    <t>63054A</t>
  </si>
  <si>
    <t>12037-3</t>
  </si>
  <si>
    <t>GGSE</t>
  </si>
  <si>
    <t>(GGRS)</t>
  </si>
  <si>
    <t>00728U</t>
  </si>
  <si>
    <t>64001B</t>
  </si>
  <si>
    <t>10317-3</t>
  </si>
  <si>
    <t>SECOR</t>
  </si>
  <si>
    <t>00729U</t>
  </si>
  <si>
    <t>64001C</t>
  </si>
  <si>
    <t>48206-4</t>
  </si>
  <si>
    <t>7A</t>
  </si>
  <si>
    <t>00730U</t>
  </si>
  <si>
    <t>64001D</t>
  </si>
  <si>
    <t>59093-4</t>
  </si>
  <si>
    <t>GREB</t>
  </si>
  <si>
    <t>00731U</t>
  </si>
  <si>
    <t>64001E</t>
  </si>
  <si>
    <t>82799-4</t>
  </si>
  <si>
    <t>OPS</t>
  </si>
  <si>
    <t>A</t>
  </si>
  <si>
    <t>00734U</t>
  </si>
  <si>
    <t>64002B</t>
  </si>
  <si>
    <t>57727-4</t>
  </si>
  <si>
    <t>B</t>
  </si>
  <si>
    <t>00735U</t>
  </si>
  <si>
    <t>64002C</t>
  </si>
  <si>
    <t>54647-4</t>
  </si>
  <si>
    <t>(TRANSIT</t>
  </si>
  <si>
    <t>9)</t>
  </si>
  <si>
    <t>00801U</t>
  </si>
  <si>
    <t>64026A</t>
  </si>
  <si>
    <t>24630-3</t>
  </si>
  <si>
    <t>00812U</t>
  </si>
  <si>
    <t>64031A</t>
  </si>
  <si>
    <t>82644-4</t>
  </si>
  <si>
    <t>00813U</t>
  </si>
  <si>
    <t>64031B</t>
  </si>
  <si>
    <t>72241-4</t>
  </si>
  <si>
    <t>00870U</t>
  </si>
  <si>
    <t>64051A</t>
  </si>
  <si>
    <t>94613-4</t>
  </si>
  <si>
    <t>COSMOS</t>
  </si>
  <si>
    <t>00876U</t>
  </si>
  <si>
    <t>64053A</t>
  </si>
  <si>
    <t>49508-4</t>
  </si>
  <si>
    <t>5B-4)</t>
  </si>
  <si>
    <t>00897U</t>
  </si>
  <si>
    <t>64063B</t>
  </si>
  <si>
    <t>98223-4</t>
  </si>
  <si>
    <t>00899U</t>
  </si>
  <si>
    <t>64064A</t>
  </si>
  <si>
    <t>18342-3</t>
  </si>
  <si>
    <t>CALSPHERE</t>
  </si>
  <si>
    <t>00900U</t>
  </si>
  <si>
    <t>64063C</t>
  </si>
  <si>
    <t>75609-3</t>
  </si>
  <si>
    <t>00902U</t>
  </si>
  <si>
    <t>64063E</t>
  </si>
  <si>
    <t>10982-3</t>
  </si>
  <si>
    <t>(INJUN-4)</t>
  </si>
  <si>
    <t>00932U</t>
  </si>
  <si>
    <t>64076B</t>
  </si>
  <si>
    <t>19946-3</t>
  </si>
  <si>
    <t>5E-5)</t>
  </si>
  <si>
    <t>00959U</t>
  </si>
  <si>
    <t>64083C</t>
  </si>
  <si>
    <t>25297-3</t>
  </si>
  <si>
    <t>5B-5)</t>
  </si>
  <si>
    <t>00965U</t>
  </si>
  <si>
    <t>64083D</t>
  </si>
  <si>
    <t>10764-3</t>
  </si>
  <si>
    <t>00978U</t>
  </si>
  <si>
    <t>65004A</t>
  </si>
  <si>
    <t>01208U</t>
  </si>
  <si>
    <t>65016E</t>
  </si>
  <si>
    <t>75182-4</t>
  </si>
  <si>
    <t>01244U</t>
  </si>
  <si>
    <t>65016B</t>
  </si>
  <si>
    <t>70733-4</t>
  </si>
  <si>
    <t>(GREB</t>
  </si>
  <si>
    <t>6)</t>
  </si>
  <si>
    <t>01271U</t>
  </si>
  <si>
    <t>65016A</t>
  </si>
  <si>
    <t>88954-4</t>
  </si>
  <si>
    <t>PORCUPINE</t>
  </si>
  <si>
    <t>01272U</t>
  </si>
  <si>
    <t>65016H</t>
  </si>
  <si>
    <t>57804-4</t>
  </si>
  <si>
    <t>7B</t>
  </si>
  <si>
    <t>01291U</t>
  </si>
  <si>
    <t>65016D</t>
  </si>
  <si>
    <t>74767-4</t>
  </si>
  <si>
    <t>01292U</t>
  </si>
  <si>
    <t>65016C</t>
  </si>
  <si>
    <t>13556-3</t>
  </si>
  <si>
    <t>OSCAR</t>
  </si>
  <si>
    <t>01293U</t>
  </si>
  <si>
    <t>65016F</t>
  </si>
  <si>
    <t>17550-3</t>
  </si>
  <si>
    <t>(SNAPSHOT)</t>
  </si>
  <si>
    <t>01314U</t>
  </si>
  <si>
    <t>65027A</t>
  </si>
  <si>
    <t>81722-4</t>
  </si>
  <si>
    <t>(EGRS</t>
  </si>
  <si>
    <t>4)</t>
  </si>
  <si>
    <t>01315U</t>
  </si>
  <si>
    <t>65027B</t>
  </si>
  <si>
    <t>01328U</t>
  </si>
  <si>
    <t>65032A</t>
  </si>
  <si>
    <t>18414-3</t>
  </si>
  <si>
    <t>5B-6)</t>
  </si>
  <si>
    <t>01420U</t>
  </si>
  <si>
    <t>65048A</t>
  </si>
  <si>
    <t>15769-3</t>
  </si>
  <si>
    <t>01430U</t>
  </si>
  <si>
    <t>65051A</t>
  </si>
  <si>
    <t>10514-3</t>
  </si>
  <si>
    <t>5)</t>
  </si>
  <si>
    <t>01506U</t>
  </si>
  <si>
    <t>65063A</t>
  </si>
  <si>
    <t>64590-4</t>
  </si>
  <si>
    <t>DODECAPOLE</t>
  </si>
  <si>
    <t>01510U</t>
  </si>
  <si>
    <t>65065C</t>
  </si>
  <si>
    <t>29842-2</t>
  </si>
  <si>
    <t>TEMPSAT</t>
  </si>
  <si>
    <t>01512U</t>
  </si>
  <si>
    <t>65065E</t>
  </si>
  <si>
    <t>11778-3</t>
  </si>
  <si>
    <t>5B-7)</t>
  </si>
  <si>
    <t>01514U</t>
  </si>
  <si>
    <t>65065F</t>
  </si>
  <si>
    <t>23415-3</t>
  </si>
  <si>
    <t>NAVSPASUR</t>
  </si>
  <si>
    <t>ROD</t>
  </si>
  <si>
    <t>01515U</t>
  </si>
  <si>
    <t>65065G</t>
  </si>
  <si>
    <t>30635-3</t>
  </si>
  <si>
    <t>4(A)</t>
  </si>
  <si>
    <t>01520U</t>
  </si>
  <si>
    <t>65065H</t>
  </si>
  <si>
    <t>18177-3</t>
  </si>
  <si>
    <t>01570U</t>
  </si>
  <si>
    <t>65070A</t>
  </si>
  <si>
    <t>14218-4</t>
  </si>
  <si>
    <t>01571U</t>
  </si>
  <si>
    <t>65070B</t>
  </si>
  <si>
    <t>15182-3</t>
  </si>
  <si>
    <t>01572U</t>
  </si>
  <si>
    <t>65070C</t>
  </si>
  <si>
    <t>11764-3</t>
  </si>
  <si>
    <t>01573U</t>
  </si>
  <si>
    <t>65070D</t>
  </si>
  <si>
    <t>74317-4</t>
  </si>
  <si>
    <t>01574U</t>
  </si>
  <si>
    <t>65070E</t>
  </si>
  <si>
    <t>21422-4</t>
  </si>
  <si>
    <t>01577U</t>
  </si>
  <si>
    <t>65065J</t>
  </si>
  <si>
    <t>24554-3</t>
  </si>
  <si>
    <t>01580U</t>
  </si>
  <si>
    <t>65072A</t>
  </si>
  <si>
    <t>11268-3</t>
  </si>
  <si>
    <t>01584U</t>
  </si>
  <si>
    <t>65073A</t>
  </si>
  <si>
    <t>01585U</t>
  </si>
  <si>
    <t>65073B</t>
  </si>
  <si>
    <t>10137-3</t>
  </si>
  <si>
    <t>01586U</t>
  </si>
  <si>
    <t>65073C</t>
  </si>
  <si>
    <t>44198-4</t>
  </si>
  <si>
    <t>01587U</t>
  </si>
  <si>
    <t>65073D</t>
  </si>
  <si>
    <t>01588U</t>
  </si>
  <si>
    <t>65073E</t>
  </si>
  <si>
    <t>11030-3</t>
  </si>
  <si>
    <t>OV1-2</t>
  </si>
  <si>
    <t>01613U</t>
  </si>
  <si>
    <t>65078A</t>
  </si>
  <si>
    <t>83640-3</t>
  </si>
  <si>
    <t>OV2-1</t>
  </si>
  <si>
    <t>01641U</t>
  </si>
  <si>
    <t>65082C</t>
  </si>
  <si>
    <t>84198-4</t>
  </si>
  <si>
    <t>(GEOS</t>
  </si>
  <si>
    <t>01726U</t>
  </si>
  <si>
    <t>65089A</t>
  </si>
  <si>
    <t>19883-3</t>
  </si>
  <si>
    <t>01738U</t>
  </si>
  <si>
    <t>65093A</t>
  </si>
  <si>
    <t>61820-4</t>
  </si>
  <si>
    <t>A-1</t>
  </si>
  <si>
    <t>(ASTERIX)</t>
  </si>
  <si>
    <t>01778U</t>
  </si>
  <si>
    <t>65096A</t>
  </si>
  <si>
    <t>18880-3</t>
  </si>
  <si>
    <t>01804U</t>
  </si>
  <si>
    <t>65098A</t>
  </si>
  <si>
    <t>20637-3</t>
  </si>
  <si>
    <t>(ISIS-X)</t>
  </si>
  <si>
    <t>01806U</t>
  </si>
  <si>
    <t>65098B</t>
  </si>
  <si>
    <t>34776-3</t>
  </si>
  <si>
    <t>FR</t>
  </si>
  <si>
    <t>01814U</t>
  </si>
  <si>
    <t>65101A</t>
  </si>
  <si>
    <t>15441-3</t>
  </si>
  <si>
    <t>10)</t>
  </si>
  <si>
    <t>01864U</t>
  </si>
  <si>
    <t>65109A</t>
  </si>
  <si>
    <t>13201-3</t>
  </si>
  <si>
    <t>11)</t>
  </si>
  <si>
    <t>01952U</t>
  </si>
  <si>
    <t>66005A</t>
  </si>
  <si>
    <t>12213-3</t>
  </si>
  <si>
    <t>ESSA</t>
  </si>
  <si>
    <t>(OT-3)</t>
  </si>
  <si>
    <t>01982U</t>
  </si>
  <si>
    <t>66008A</t>
  </si>
  <si>
    <t>75467-4</t>
  </si>
  <si>
    <t>DIAPASON</t>
  </si>
  <si>
    <t>(D1-A)</t>
  </si>
  <si>
    <t>02016U</t>
  </si>
  <si>
    <t>66013A</t>
  </si>
  <si>
    <t>90041-3</t>
  </si>
  <si>
    <t>(OT-2)</t>
  </si>
  <si>
    <t>02091U</t>
  </si>
  <si>
    <t>66016A</t>
  </si>
  <si>
    <t>10587-3</t>
  </si>
  <si>
    <t>12)</t>
  </si>
  <si>
    <t>02119U</t>
  </si>
  <si>
    <t>66024A</t>
  </si>
  <si>
    <t>13629-3</t>
  </si>
  <si>
    <t>OV1-4</t>
  </si>
  <si>
    <t>02121U</t>
  </si>
  <si>
    <t>66025A</t>
  </si>
  <si>
    <t>27599-4</t>
  </si>
  <si>
    <t>OV1-5</t>
  </si>
  <si>
    <t>02122U</t>
  </si>
  <si>
    <t>66025B</t>
  </si>
  <si>
    <t>95426-4</t>
  </si>
  <si>
    <t>02125U</t>
  </si>
  <si>
    <t>66026A</t>
  </si>
  <si>
    <t>17305-3</t>
  </si>
  <si>
    <t>OAO</t>
  </si>
  <si>
    <t>02142U</t>
  </si>
  <si>
    <t>66031A</t>
  </si>
  <si>
    <t>59276-4</t>
  </si>
  <si>
    <t>(OV3-1)</t>
  </si>
  <si>
    <t>02150U</t>
  </si>
  <si>
    <t>66034A</t>
  </si>
  <si>
    <t>10167-2</t>
  </si>
  <si>
    <t>NIMBUS</t>
  </si>
  <si>
    <t>02173U</t>
  </si>
  <si>
    <t>66040A</t>
  </si>
  <si>
    <t>95217-4</t>
  </si>
  <si>
    <t>13)</t>
  </si>
  <si>
    <t>02176U</t>
  </si>
  <si>
    <t>66041A</t>
  </si>
  <si>
    <t>23790-3</t>
  </si>
  <si>
    <t>OV3-3</t>
  </si>
  <si>
    <t>02389U</t>
  </si>
  <si>
    <t>66070A</t>
  </si>
  <si>
    <t>40764-3</t>
  </si>
  <si>
    <t>14)</t>
  </si>
  <si>
    <t>02401U</t>
  </si>
  <si>
    <t>66076A</t>
  </si>
  <si>
    <t>23036-3</t>
  </si>
  <si>
    <t>(DMSP</t>
  </si>
  <si>
    <t>F1)</t>
  </si>
  <si>
    <t>02418U</t>
  </si>
  <si>
    <t>66082A</t>
  </si>
  <si>
    <t>15744-3</t>
  </si>
  <si>
    <t>(TOS-A)</t>
  </si>
  <si>
    <t>02435U</t>
  </si>
  <si>
    <t>66087A</t>
  </si>
  <si>
    <t>13228-3</t>
  </si>
  <si>
    <t>(TOS-B)</t>
  </si>
  <si>
    <t>02657U</t>
  </si>
  <si>
    <t>67006A</t>
  </si>
  <si>
    <t>89720-4</t>
  </si>
  <si>
    <t>F2)</t>
  </si>
  <si>
    <t>02669U</t>
  </si>
  <si>
    <t>67010A</t>
  </si>
  <si>
    <t>11326-3</t>
  </si>
  <si>
    <t>DIADEME</t>
  </si>
  <si>
    <t>02674U</t>
  </si>
  <si>
    <t>67011A</t>
  </si>
  <si>
    <t>31059-3</t>
  </si>
  <si>
    <t>02680U</t>
  </si>
  <si>
    <t>67014A</t>
  </si>
  <si>
    <t>62329-3</t>
  </si>
  <si>
    <t>15)</t>
  </si>
  <si>
    <t>02754U</t>
  </si>
  <si>
    <t>67034A</t>
  </si>
  <si>
    <t>19916-3</t>
  </si>
  <si>
    <t>02757U</t>
  </si>
  <si>
    <t>67036A</t>
  </si>
  <si>
    <t>11301-3</t>
  </si>
  <si>
    <t>02801U</t>
  </si>
  <si>
    <t>67045A</t>
  </si>
  <si>
    <t>27880-4</t>
  </si>
  <si>
    <t>16)</t>
  </si>
  <si>
    <t>02807U</t>
  </si>
  <si>
    <t>67048A</t>
  </si>
  <si>
    <t>20269-3</t>
  </si>
  <si>
    <t>(P/L</t>
  </si>
  <si>
    <t>160)</t>
  </si>
  <si>
    <t>02826U</t>
  </si>
  <si>
    <t>67053A</t>
  </si>
  <si>
    <t>12762-2</t>
  </si>
  <si>
    <t>02828U</t>
  </si>
  <si>
    <t>67053C</t>
  </si>
  <si>
    <t>95371-4</t>
  </si>
  <si>
    <t>02834U</t>
  </si>
  <si>
    <t>67053D</t>
  </si>
  <si>
    <t>59205-4</t>
  </si>
  <si>
    <t>TIMATION</t>
  </si>
  <si>
    <t>02847U</t>
  </si>
  <si>
    <t>67053E</t>
  </si>
  <si>
    <t>18773-3</t>
  </si>
  <si>
    <t>SURCAL</t>
  </si>
  <si>
    <t>02872U</t>
  </si>
  <si>
    <t>67053F</t>
  </si>
  <si>
    <t>11599-3</t>
  </si>
  <si>
    <t>152)</t>
  </si>
  <si>
    <t>02873U</t>
  </si>
  <si>
    <t>67053G</t>
  </si>
  <si>
    <t>12039-3</t>
  </si>
  <si>
    <t>153)</t>
  </si>
  <si>
    <t>02874U</t>
  </si>
  <si>
    <t>67053H</t>
  </si>
  <si>
    <t>72660-4</t>
  </si>
  <si>
    <t>150B</t>
  </si>
  <si>
    <t>02909U</t>
  </si>
  <si>
    <t>67053J</t>
  </si>
  <si>
    <t>15163-2</t>
  </si>
  <si>
    <t>F3)</t>
  </si>
  <si>
    <t>02920U</t>
  </si>
  <si>
    <t>67080A</t>
  </si>
  <si>
    <t>56200-4</t>
  </si>
  <si>
    <t>17)</t>
  </si>
  <si>
    <t>02965U</t>
  </si>
  <si>
    <t>67092A</t>
  </si>
  <si>
    <t>14717-3</t>
  </si>
  <si>
    <t>F4)</t>
  </si>
  <si>
    <t>02980U</t>
  </si>
  <si>
    <t>67096A</t>
  </si>
  <si>
    <t>14116-3</t>
  </si>
  <si>
    <t>(TOS-D)</t>
  </si>
  <si>
    <t>03035U</t>
  </si>
  <si>
    <t>67114A</t>
  </si>
  <si>
    <t>03047U</t>
  </si>
  <si>
    <t>67116A</t>
  </si>
  <si>
    <t>10601-3</t>
  </si>
  <si>
    <t>03081U</t>
  </si>
  <si>
    <t>67127A</t>
  </si>
  <si>
    <t>34360-4</t>
  </si>
  <si>
    <t>2)</t>
  </si>
  <si>
    <t>03093U</t>
  </si>
  <si>
    <t>68002A</t>
  </si>
  <si>
    <t>03129U</t>
  </si>
  <si>
    <t>68011A</t>
  </si>
  <si>
    <t>18)</t>
  </si>
  <si>
    <t>03133U</t>
  </si>
  <si>
    <t>68012A</t>
  </si>
  <si>
    <t>21068-3</t>
  </si>
  <si>
    <t>03158U</t>
  </si>
  <si>
    <t>68023A</t>
  </si>
  <si>
    <t>29741-4</t>
  </si>
  <si>
    <t>03229U</t>
  </si>
  <si>
    <t>68040A</t>
  </si>
  <si>
    <t>11829-3</t>
  </si>
  <si>
    <t>03266U</t>
  </si>
  <si>
    <t>68042A</t>
  </si>
  <si>
    <t>59491-4</t>
  </si>
  <si>
    <t>(INJUN-5)</t>
  </si>
  <si>
    <t>03338U</t>
  </si>
  <si>
    <t>68066B</t>
  </si>
  <si>
    <t>36298-3</t>
  </si>
  <si>
    <t>(TOS-E)</t>
  </si>
  <si>
    <t>03345U</t>
  </si>
  <si>
    <t>68069A</t>
  </si>
  <si>
    <t>13839-3</t>
  </si>
  <si>
    <t>03504U</t>
  </si>
  <si>
    <t>68091A</t>
  </si>
  <si>
    <t>12410-3</t>
  </si>
  <si>
    <t>03510U</t>
  </si>
  <si>
    <t>68092A</t>
  </si>
  <si>
    <t>89089-4</t>
  </si>
  <si>
    <t>03530U</t>
  </si>
  <si>
    <t>68097A</t>
  </si>
  <si>
    <t>52799-4</t>
  </si>
  <si>
    <t>03576U</t>
  </si>
  <si>
    <t>68106A</t>
  </si>
  <si>
    <t>78370-3</t>
  </si>
  <si>
    <t>03597U</t>
  </si>
  <si>
    <t>68110A</t>
  </si>
  <si>
    <t>80932-4</t>
  </si>
  <si>
    <t>03605U</t>
  </si>
  <si>
    <t>68112B</t>
  </si>
  <si>
    <t>59714-3</t>
  </si>
  <si>
    <t>(TOS-F)</t>
  </si>
  <si>
    <t>03615U</t>
  </si>
  <si>
    <t>68114A</t>
  </si>
  <si>
    <t>19668-3</t>
  </si>
  <si>
    <t>ISIS</t>
  </si>
  <si>
    <t>03669U</t>
  </si>
  <si>
    <t>69009A</t>
  </si>
  <si>
    <t>12453-3</t>
  </si>
  <si>
    <t>03673U</t>
  </si>
  <si>
    <t>69010B</t>
  </si>
  <si>
    <t>40616-3</t>
  </si>
  <si>
    <t>(TOS-G)</t>
  </si>
  <si>
    <t>03764U</t>
  </si>
  <si>
    <t>69016A</t>
  </si>
  <si>
    <t>03818U</t>
  </si>
  <si>
    <t>69024A</t>
  </si>
  <si>
    <t>03890U</t>
  </si>
  <si>
    <t>69037A</t>
  </si>
  <si>
    <t>65805-4</t>
  </si>
  <si>
    <t>03891U</t>
  </si>
  <si>
    <t>69037B</t>
  </si>
  <si>
    <t>34211-4</t>
  </si>
  <si>
    <t>04047U</t>
  </si>
  <si>
    <t>69062A</t>
  </si>
  <si>
    <t>64081-4</t>
  </si>
  <si>
    <t>04070U</t>
  </si>
  <si>
    <t>69070A</t>
  </si>
  <si>
    <t>83096-4</t>
  </si>
  <si>
    <t>SOICAL</t>
  </si>
  <si>
    <t>(CONE)</t>
  </si>
  <si>
    <t>04132U</t>
  </si>
  <si>
    <t>69082K</t>
  </si>
  <si>
    <t>61441-3</t>
  </si>
  <si>
    <t>04138U</t>
  </si>
  <si>
    <t>69091A</t>
  </si>
  <si>
    <t>34275-4</t>
  </si>
  <si>
    <t>(CYLINDER)</t>
  </si>
  <si>
    <t>04166U</t>
  </si>
  <si>
    <t>69082J</t>
  </si>
  <si>
    <t>51778-2</t>
  </si>
  <si>
    <t>04168U</t>
  </si>
  <si>
    <t>69082H</t>
  </si>
  <si>
    <t>76544-4</t>
  </si>
  <si>
    <t>AZUR</t>
  </si>
  <si>
    <t>(GRS</t>
  </si>
  <si>
    <t>A)</t>
  </si>
  <si>
    <t>04221U</t>
  </si>
  <si>
    <t>69097A</t>
  </si>
  <si>
    <t>54454-3</t>
  </si>
  <si>
    <t>04237U</t>
  </si>
  <si>
    <t>69082E</t>
  </si>
  <si>
    <t>66942-4</t>
  </si>
  <si>
    <t>04247U</t>
  </si>
  <si>
    <t>69082F</t>
  </si>
  <si>
    <t>48377-4</t>
  </si>
  <si>
    <t>04254U</t>
  </si>
  <si>
    <t>69103A</t>
  </si>
  <si>
    <t>04256U</t>
  </si>
  <si>
    <t>69082B</t>
  </si>
  <si>
    <t>81186-4</t>
  </si>
  <si>
    <t>04257U</t>
  </si>
  <si>
    <t>69082C</t>
  </si>
  <si>
    <t>91983-4</t>
  </si>
  <si>
    <t>3)</t>
  </si>
  <si>
    <t>04259U</t>
  </si>
  <si>
    <t>69082D</t>
  </si>
  <si>
    <t>56985-4</t>
  </si>
  <si>
    <t>04295U</t>
  </si>
  <si>
    <t>69082G</t>
  </si>
  <si>
    <t>54740-4</t>
  </si>
  <si>
    <t>ITOS</t>
  </si>
  <si>
    <t>(TIROS</t>
  </si>
  <si>
    <t>M)</t>
  </si>
  <si>
    <t>04320U</t>
  </si>
  <si>
    <t>70008A</t>
  </si>
  <si>
    <t>04321U</t>
  </si>
  <si>
    <t>70008B</t>
  </si>
  <si>
    <t>SERT</t>
  </si>
  <si>
    <t>04327U</t>
  </si>
  <si>
    <t>70009A</t>
  </si>
  <si>
    <t>79537-4</t>
  </si>
  <si>
    <t>5A</t>
  </si>
  <si>
    <t>04331U</t>
  </si>
  <si>
    <t>70012A</t>
  </si>
  <si>
    <t>12798-3</t>
  </si>
  <si>
    <t>04362U</t>
  </si>
  <si>
    <t>70025A</t>
  </si>
  <si>
    <t>62675-4</t>
  </si>
  <si>
    <t>TOPO</t>
  </si>
  <si>
    <t>04363U</t>
  </si>
  <si>
    <t>70025B</t>
  </si>
  <si>
    <t>40408-4</t>
  </si>
  <si>
    <t>04369U</t>
  </si>
  <si>
    <t>70028A</t>
  </si>
  <si>
    <t>78245-4</t>
  </si>
  <si>
    <t>DFH-1</t>
  </si>
  <si>
    <t>04382U</t>
  </si>
  <si>
    <t>70034A</t>
  </si>
  <si>
    <t>21368-4</t>
  </si>
  <si>
    <t>04383U</t>
  </si>
  <si>
    <t>70036A</t>
  </si>
  <si>
    <t>04384U</t>
  </si>
  <si>
    <t>70036B</t>
  </si>
  <si>
    <t>98320-5</t>
  </si>
  <si>
    <t>04385U</t>
  </si>
  <si>
    <t>70036C</t>
  </si>
  <si>
    <t>15499-4</t>
  </si>
  <si>
    <t>04386U</t>
  </si>
  <si>
    <t>70036D</t>
  </si>
  <si>
    <t>23959-4</t>
  </si>
  <si>
    <t>04387U</t>
  </si>
  <si>
    <t>70036E</t>
  </si>
  <si>
    <t>14781-3</t>
  </si>
  <si>
    <t>04388U</t>
  </si>
  <si>
    <t>70036F</t>
  </si>
  <si>
    <t>12639-3</t>
  </si>
  <si>
    <t>04389U</t>
  </si>
  <si>
    <t>70036G</t>
  </si>
  <si>
    <t>66293-4</t>
  </si>
  <si>
    <t>04390U</t>
  </si>
  <si>
    <t>70036H</t>
  </si>
  <si>
    <t>METEOR</t>
  </si>
  <si>
    <t>04419U</t>
  </si>
  <si>
    <t>70047A</t>
  </si>
  <si>
    <t>40271-4</t>
  </si>
  <si>
    <t>NNSS</t>
  </si>
  <si>
    <t>19)</t>
  </si>
  <si>
    <t>04507U</t>
  </si>
  <si>
    <t>70067A</t>
  </si>
  <si>
    <t>27789-3</t>
  </si>
  <si>
    <t>04512U</t>
  </si>
  <si>
    <t>70070A</t>
  </si>
  <si>
    <t>10918-3</t>
  </si>
  <si>
    <t>04564U</t>
  </si>
  <si>
    <t>70079A</t>
  </si>
  <si>
    <t>37181-4</t>
  </si>
  <si>
    <t>04578U</t>
  </si>
  <si>
    <t>70083A</t>
  </si>
  <si>
    <t>10438-3</t>
  </si>
  <si>
    <t>04588U</t>
  </si>
  <si>
    <t>70086A</t>
  </si>
  <si>
    <t>64757-4</t>
  </si>
  <si>
    <t>04594U</t>
  </si>
  <si>
    <t>70089A</t>
  </si>
  <si>
    <t>10025-3</t>
  </si>
  <si>
    <t>04598U</t>
  </si>
  <si>
    <t>70091A</t>
  </si>
  <si>
    <t>44021-4</t>
  </si>
  <si>
    <t>04783U</t>
  </si>
  <si>
    <t>70102A</t>
  </si>
  <si>
    <t>68605-4</t>
  </si>
  <si>
    <t>NOAA</t>
  </si>
  <si>
    <t>04793U</t>
  </si>
  <si>
    <t>70106A</t>
  </si>
  <si>
    <t>04799U</t>
  </si>
  <si>
    <t>70108A</t>
  </si>
  <si>
    <t>43856-4</t>
  </si>
  <si>
    <t>04922U</t>
  </si>
  <si>
    <t>71010A</t>
  </si>
  <si>
    <t>11047-3</t>
  </si>
  <si>
    <t>TANSEI</t>
  </si>
  <si>
    <t>(MS-T1)</t>
  </si>
  <si>
    <t>04952U</t>
  </si>
  <si>
    <t>71011A</t>
  </si>
  <si>
    <t>19522-4</t>
  </si>
  <si>
    <t>04953U</t>
  </si>
  <si>
    <t>71012A</t>
  </si>
  <si>
    <t>11604-3</t>
  </si>
  <si>
    <t>04964U</t>
  </si>
  <si>
    <t>71015A</t>
  </si>
  <si>
    <t>70027-4</t>
  </si>
  <si>
    <t>05050U</t>
  </si>
  <si>
    <t>71020A</t>
  </si>
  <si>
    <t>29549-4</t>
  </si>
  <si>
    <t>05104U</t>
  </si>
  <si>
    <t>71024A</t>
  </si>
  <si>
    <t>14256-6</t>
  </si>
  <si>
    <t>05105U</t>
  </si>
  <si>
    <t>71025A</t>
  </si>
  <si>
    <t>28366-4</t>
  </si>
  <si>
    <t>05117U</t>
  </si>
  <si>
    <t>71028A</t>
  </si>
  <si>
    <t>61916-3</t>
  </si>
  <si>
    <t>05174U</t>
  </si>
  <si>
    <t>71035A</t>
  </si>
  <si>
    <t>88085-4</t>
  </si>
  <si>
    <t>05180U</t>
  </si>
  <si>
    <t>71038A</t>
  </si>
  <si>
    <t>05210U</t>
  </si>
  <si>
    <t>71041A</t>
  </si>
  <si>
    <t>54814-4</t>
  </si>
  <si>
    <t>05211U</t>
  </si>
  <si>
    <t>71041B</t>
  </si>
  <si>
    <t>11613-3</t>
  </si>
  <si>
    <t>05212U</t>
  </si>
  <si>
    <t>71041C</t>
  </si>
  <si>
    <t>23799-3</t>
  </si>
  <si>
    <t>05213U</t>
  </si>
  <si>
    <t>71041D</t>
  </si>
  <si>
    <t>16305-3</t>
  </si>
  <si>
    <t>05214U</t>
  </si>
  <si>
    <t>71041E</t>
  </si>
  <si>
    <t>88180-4</t>
  </si>
  <si>
    <t>05215U</t>
  </si>
  <si>
    <t>71041F</t>
  </si>
  <si>
    <t>67363-4</t>
  </si>
  <si>
    <t>05216U</t>
  </si>
  <si>
    <t>71041G</t>
  </si>
  <si>
    <t>77471-4</t>
  </si>
  <si>
    <t>05217U</t>
  </si>
  <si>
    <t>71041H</t>
  </si>
  <si>
    <t>40489-4</t>
  </si>
  <si>
    <t>05238U</t>
  </si>
  <si>
    <t>71046A</t>
  </si>
  <si>
    <t>61875-4</t>
  </si>
  <si>
    <t>RIGIDSPHERE</t>
  </si>
  <si>
    <t>(LCS</t>
  </si>
  <si>
    <t>05398U</t>
  </si>
  <si>
    <t>71067E</t>
  </si>
  <si>
    <t>23663-3</t>
  </si>
  <si>
    <t>EOLE</t>
  </si>
  <si>
    <t>(CAS-A)</t>
  </si>
  <si>
    <t>05435U</t>
  </si>
  <si>
    <t>71071A</t>
  </si>
  <si>
    <t>24846-3</t>
  </si>
  <si>
    <t>SHINSEI</t>
  </si>
  <si>
    <t>(MS-F2)</t>
  </si>
  <si>
    <t>05485U</t>
  </si>
  <si>
    <t>71080A</t>
  </si>
  <si>
    <t>10543-3</t>
  </si>
  <si>
    <t>05547U</t>
  </si>
  <si>
    <t>71086A</t>
  </si>
  <si>
    <t>27426-4</t>
  </si>
  <si>
    <t>05548U</t>
  </si>
  <si>
    <t>71086B</t>
  </si>
  <si>
    <t>22231-4</t>
  </si>
  <si>
    <t>05549U</t>
  </si>
  <si>
    <t>71086C</t>
  </si>
  <si>
    <t>53802-4</t>
  </si>
  <si>
    <t>05550U</t>
  </si>
  <si>
    <t>71086D</t>
  </si>
  <si>
    <t>74180-4</t>
  </si>
  <si>
    <t>05551U</t>
  </si>
  <si>
    <t>71086E</t>
  </si>
  <si>
    <t>29202-4</t>
  </si>
  <si>
    <t>05552U</t>
  </si>
  <si>
    <t>71086F</t>
  </si>
  <si>
    <t>51568-4</t>
  </si>
  <si>
    <t>05553U</t>
  </si>
  <si>
    <t>71086G</t>
  </si>
  <si>
    <t>46354-4</t>
  </si>
  <si>
    <t>05554U</t>
  </si>
  <si>
    <t>71086H</t>
  </si>
  <si>
    <t>5B</t>
  </si>
  <si>
    <t>05557U</t>
  </si>
  <si>
    <t>71087A</t>
  </si>
  <si>
    <t>97566-4</t>
  </si>
  <si>
    <t>ASTEX</t>
  </si>
  <si>
    <t>05560U</t>
  </si>
  <si>
    <t>71089A</t>
  </si>
  <si>
    <t>12651-3</t>
  </si>
  <si>
    <t>PROSPERO</t>
  </si>
  <si>
    <t>(BLACK</t>
  </si>
  <si>
    <t>ARROW)</t>
  </si>
  <si>
    <t>05580U</t>
  </si>
  <si>
    <t>71093A</t>
  </si>
  <si>
    <t>59037-3</t>
  </si>
  <si>
    <t>05614U</t>
  </si>
  <si>
    <t>71099A</t>
  </si>
  <si>
    <t>05678U</t>
  </si>
  <si>
    <t>71110A</t>
  </si>
  <si>
    <t>45102-4</t>
  </si>
  <si>
    <t>05680U</t>
  </si>
  <si>
    <t>71110C</t>
  </si>
  <si>
    <t>63448-4</t>
  </si>
  <si>
    <t>05681U</t>
  </si>
  <si>
    <t>71110D</t>
  </si>
  <si>
    <t>54950-4</t>
  </si>
  <si>
    <t>05682U</t>
  </si>
  <si>
    <t>71110E</t>
  </si>
  <si>
    <t>65219-4</t>
  </si>
  <si>
    <t>05683U</t>
  </si>
  <si>
    <t>71111A</t>
  </si>
  <si>
    <t>38697-4</t>
  </si>
  <si>
    <t>05705U</t>
  </si>
  <si>
    <t>71114A</t>
  </si>
  <si>
    <t>78605-4</t>
  </si>
  <si>
    <t>05721U</t>
  </si>
  <si>
    <t>71117A</t>
  </si>
  <si>
    <t>48487-4</t>
  </si>
  <si>
    <t>AUREOLE</t>
  </si>
  <si>
    <t>05729U</t>
  </si>
  <si>
    <t>71119A</t>
  </si>
  <si>
    <t>63137-3</t>
  </si>
  <si>
    <t>05731U</t>
  </si>
  <si>
    <t>71120A</t>
  </si>
  <si>
    <t>89130-4</t>
  </si>
  <si>
    <t>05846U</t>
  </si>
  <si>
    <t>72009A</t>
  </si>
  <si>
    <t>79546-4</t>
  </si>
  <si>
    <t>05903U</t>
  </si>
  <si>
    <t>72018A</t>
  </si>
  <si>
    <t>11765-3</t>
  </si>
  <si>
    <t>05905U</t>
  </si>
  <si>
    <t>72019A</t>
  </si>
  <si>
    <t>44490-4</t>
  </si>
  <si>
    <t>05917U</t>
  </si>
  <si>
    <t>72022A</t>
  </si>
  <si>
    <t>11254-3</t>
  </si>
  <si>
    <t>06019U</t>
  </si>
  <si>
    <t>72035A</t>
  </si>
  <si>
    <t>58922-4</t>
  </si>
  <si>
    <t>06059U</t>
  </si>
  <si>
    <t>72043A</t>
  </si>
  <si>
    <t>78026-4</t>
  </si>
  <si>
    <t>DESCENT</t>
  </si>
  <si>
    <t>CRAFT</t>
  </si>
  <si>
    <t>06073U</t>
  </si>
  <si>
    <t>72023E</t>
  </si>
  <si>
    <t>70659-5</t>
  </si>
  <si>
    <t>21059-3</t>
  </si>
  <si>
    <t>06079U</t>
  </si>
  <si>
    <t>72049A</t>
  </si>
  <si>
    <t>31075-4</t>
  </si>
  <si>
    <t>06117U</t>
  </si>
  <si>
    <t>72057A</t>
  </si>
  <si>
    <t>10126-3</t>
  </si>
  <si>
    <t>06118U</t>
  </si>
  <si>
    <t>72057B</t>
  </si>
  <si>
    <t>16372-3</t>
  </si>
  <si>
    <t>06119U</t>
  </si>
  <si>
    <t>72057C</t>
  </si>
  <si>
    <t>88444-4</t>
  </si>
  <si>
    <t>06120U</t>
  </si>
  <si>
    <t>72057D</t>
  </si>
  <si>
    <t>15708-3</t>
  </si>
  <si>
    <t>06121U</t>
  </si>
  <si>
    <t>72057E</t>
  </si>
  <si>
    <t>35653-4</t>
  </si>
  <si>
    <t>06122U</t>
  </si>
  <si>
    <t>72057F</t>
  </si>
  <si>
    <t>93464-4</t>
  </si>
  <si>
    <t>06123U</t>
  </si>
  <si>
    <t>72057G</t>
  </si>
  <si>
    <t>26406-4</t>
  </si>
  <si>
    <t>06124U</t>
  </si>
  <si>
    <t>72057H</t>
  </si>
  <si>
    <t>11210-3</t>
  </si>
  <si>
    <t>LANDSAT</t>
  </si>
  <si>
    <t>(ERTS</t>
  </si>
  <si>
    <t>06126U</t>
  </si>
  <si>
    <t>72058A</t>
  </si>
  <si>
    <t>26527-3</t>
  </si>
  <si>
    <t>06148U</t>
  </si>
  <si>
    <t>72062A</t>
  </si>
  <si>
    <t>69130-4</t>
  </si>
  <si>
    <t>(COPERNICUS)</t>
  </si>
  <si>
    <t>06153U</t>
  </si>
  <si>
    <t>72065A</t>
  </si>
  <si>
    <t>10903-3</t>
  </si>
  <si>
    <t>06154U</t>
  </si>
  <si>
    <t>72066A</t>
  </si>
  <si>
    <t>22974-4</t>
  </si>
  <si>
    <t>TRIAD</t>
  </si>
  <si>
    <t>06173U</t>
  </si>
  <si>
    <t>72069A</t>
  </si>
  <si>
    <t>23956-3</t>
  </si>
  <si>
    <t>06206U</t>
  </si>
  <si>
    <t>72074A</t>
  </si>
  <si>
    <t>67272-5</t>
  </si>
  <si>
    <t>(STP</t>
  </si>
  <si>
    <t>RADSAT)</t>
  </si>
  <si>
    <t>06217U</t>
  </si>
  <si>
    <t>72076B</t>
  </si>
  <si>
    <t>13759-3</t>
  </si>
  <si>
    <t>(ITOS-D)</t>
  </si>
  <si>
    <t>06235U</t>
  </si>
  <si>
    <t>72082A</t>
  </si>
  <si>
    <t>25245-3</t>
  </si>
  <si>
    <t>06236U</t>
  </si>
  <si>
    <t>72082B</t>
  </si>
  <si>
    <t>17094-3</t>
  </si>
  <si>
    <t>06256U</t>
  </si>
  <si>
    <t>72085A</t>
  </si>
  <si>
    <t>10275-4</t>
  </si>
  <si>
    <t>06262U</t>
  </si>
  <si>
    <t>72087A</t>
  </si>
  <si>
    <t>35600-4</t>
  </si>
  <si>
    <t>06264U</t>
  </si>
  <si>
    <t>72087B</t>
  </si>
  <si>
    <t>06265U</t>
  </si>
  <si>
    <t>72087C</t>
  </si>
  <si>
    <t>46812-4</t>
  </si>
  <si>
    <t>06266U</t>
  </si>
  <si>
    <t>72087D</t>
  </si>
  <si>
    <t>24121-4</t>
  </si>
  <si>
    <t>06267U</t>
  </si>
  <si>
    <t>72087E</t>
  </si>
  <si>
    <t>34660-4</t>
  </si>
  <si>
    <t>06268U</t>
  </si>
  <si>
    <t>72087F</t>
  </si>
  <si>
    <t>15728-3</t>
  </si>
  <si>
    <t>06269U</t>
  </si>
  <si>
    <t>72087G</t>
  </si>
  <si>
    <t>94174-4</t>
  </si>
  <si>
    <t>06270U</t>
  </si>
  <si>
    <t>72087H</t>
  </si>
  <si>
    <t>12533-3</t>
  </si>
  <si>
    <t>06275U</t>
  </si>
  <si>
    <t>72089A</t>
  </si>
  <si>
    <t>15243-3</t>
  </si>
  <si>
    <t>06305U</t>
  </si>
  <si>
    <t>72097A</t>
  </si>
  <si>
    <t>43600-4</t>
  </si>
  <si>
    <t>06319U</t>
  </si>
  <si>
    <t>72102A</t>
  </si>
  <si>
    <t>06323U</t>
  </si>
  <si>
    <t>72104A</t>
  </si>
  <si>
    <t>84834-4</t>
  </si>
  <si>
    <t>06350U</t>
  </si>
  <si>
    <t>73005A</t>
  </si>
  <si>
    <t>12361-3</t>
  </si>
  <si>
    <t>06392U</t>
  </si>
  <si>
    <t>73015A</t>
  </si>
  <si>
    <t>06659U</t>
  </si>
  <si>
    <t>73034A</t>
  </si>
  <si>
    <t>61588-4</t>
  </si>
  <si>
    <t>06675U</t>
  </si>
  <si>
    <t>73037A</t>
  </si>
  <si>
    <t>27366-4</t>
  </si>
  <si>
    <t>06676U</t>
  </si>
  <si>
    <t>73037B</t>
  </si>
  <si>
    <t>06677U</t>
  </si>
  <si>
    <t>73037C</t>
  </si>
  <si>
    <t>17122-3</t>
  </si>
  <si>
    <t>06678U</t>
  </si>
  <si>
    <t>73037D</t>
  </si>
  <si>
    <t>10095-4</t>
  </si>
  <si>
    <t>06679U</t>
  </si>
  <si>
    <t>73037E</t>
  </si>
  <si>
    <t>17630-3</t>
  </si>
  <si>
    <t>06680U</t>
  </si>
  <si>
    <t>73037F</t>
  </si>
  <si>
    <t>58124-4</t>
  </si>
  <si>
    <t>06681U</t>
  </si>
  <si>
    <t>73037G</t>
  </si>
  <si>
    <t>80077-4</t>
  </si>
  <si>
    <t>06682U</t>
  </si>
  <si>
    <t>73037H</t>
  </si>
  <si>
    <t>78119-4</t>
  </si>
  <si>
    <t>06707U</t>
  </si>
  <si>
    <t>73042A</t>
  </si>
  <si>
    <t>55490-4</t>
  </si>
  <si>
    <t>06787U</t>
  </si>
  <si>
    <t>73054A</t>
  </si>
  <si>
    <t>14218-3</t>
  </si>
  <si>
    <t>06822U</t>
  </si>
  <si>
    <t>72079C</t>
  </si>
  <si>
    <t>13596-3</t>
  </si>
  <si>
    <t>06825U</t>
  </si>
  <si>
    <t>73064A</t>
  </si>
  <si>
    <t>95987-4</t>
  </si>
  <si>
    <t>06828U</t>
  </si>
  <si>
    <t>73065A</t>
  </si>
  <si>
    <t>49361-4</t>
  </si>
  <si>
    <t>06845U</t>
  </si>
  <si>
    <t>73069A</t>
  </si>
  <si>
    <t>06846U</t>
  </si>
  <si>
    <t>73069B</t>
  </si>
  <si>
    <t>23231-4</t>
  </si>
  <si>
    <t>06847U</t>
  </si>
  <si>
    <t>73069C</t>
  </si>
  <si>
    <t>15155-3</t>
  </si>
  <si>
    <t>06848U</t>
  </si>
  <si>
    <t>73069D</t>
  </si>
  <si>
    <t>48092-4</t>
  </si>
  <si>
    <t>06849U</t>
  </si>
  <si>
    <t>73069E</t>
  </si>
  <si>
    <t>54378-4</t>
  </si>
  <si>
    <t>06850U</t>
  </si>
  <si>
    <t>73069F</t>
  </si>
  <si>
    <t>76204-4</t>
  </si>
  <si>
    <t>06851U</t>
  </si>
  <si>
    <t>73069G</t>
  </si>
  <si>
    <t>71634-4</t>
  </si>
  <si>
    <t>06852U</t>
  </si>
  <si>
    <t>73069H</t>
  </si>
  <si>
    <t>62680-5</t>
  </si>
  <si>
    <t>20)</t>
  </si>
  <si>
    <t>06909U</t>
  </si>
  <si>
    <t>73081A</t>
  </si>
  <si>
    <t>23628-3</t>
  </si>
  <si>
    <t>06920U</t>
  </si>
  <si>
    <t>73086A</t>
  </si>
  <si>
    <t>23242-3</t>
  </si>
  <si>
    <t>06938U</t>
  </si>
  <si>
    <t>73088D</t>
  </si>
  <si>
    <t>13644-3</t>
  </si>
  <si>
    <t>06965U</t>
  </si>
  <si>
    <t>73098A</t>
  </si>
  <si>
    <t>76019-4</t>
  </si>
  <si>
    <t>06985U</t>
  </si>
  <si>
    <t>73104A</t>
  </si>
  <si>
    <t>81376-4</t>
  </si>
  <si>
    <t>06986U</t>
  </si>
  <si>
    <t>73104B</t>
  </si>
  <si>
    <t>42537-4</t>
  </si>
  <si>
    <t>06987U</t>
  </si>
  <si>
    <t>73104C</t>
  </si>
  <si>
    <t>15298-3</t>
  </si>
  <si>
    <t>06988U</t>
  </si>
  <si>
    <t>73104D</t>
  </si>
  <si>
    <t>78962-4</t>
  </si>
  <si>
    <t>06989U</t>
  </si>
  <si>
    <t>73104E</t>
  </si>
  <si>
    <t>29474-4</t>
  </si>
  <si>
    <t>06990U</t>
  </si>
  <si>
    <t>73104F</t>
  </si>
  <si>
    <t>06991U</t>
  </si>
  <si>
    <t>73104G</t>
  </si>
  <si>
    <t>15412-4</t>
  </si>
  <si>
    <t>06992U</t>
  </si>
  <si>
    <t>73104H</t>
  </si>
  <si>
    <t>22912-4</t>
  </si>
  <si>
    <t>07003U</t>
  </si>
  <si>
    <t>73107A</t>
  </si>
  <si>
    <t>56109-3</t>
  </si>
  <si>
    <t>07005U</t>
  </si>
  <si>
    <t>73108A</t>
  </si>
  <si>
    <t>41783-4</t>
  </si>
  <si>
    <t>07008U</t>
  </si>
  <si>
    <t>73109A</t>
  </si>
  <si>
    <t>57977-4</t>
  </si>
  <si>
    <t>07094U</t>
  </si>
  <si>
    <t>74001A</t>
  </si>
  <si>
    <t>53869-4</t>
  </si>
  <si>
    <t>07209U</t>
  </si>
  <si>
    <t>74011A</t>
  </si>
  <si>
    <t>10390-3</t>
  </si>
  <si>
    <t>MIRANDA</t>
  </si>
  <si>
    <t>(X-4)</t>
  </si>
  <si>
    <t>07213U</t>
  </si>
  <si>
    <t>74013A</t>
  </si>
  <si>
    <t>15552-3</t>
  </si>
  <si>
    <t>F5)</t>
  </si>
  <si>
    <t>07218U</t>
  </si>
  <si>
    <t>74015A</t>
  </si>
  <si>
    <t>93896-4</t>
  </si>
  <si>
    <t>07265U</t>
  </si>
  <si>
    <t>74024A</t>
  </si>
  <si>
    <t>10742-4</t>
  </si>
  <si>
    <t>07266U</t>
  </si>
  <si>
    <t>74024B</t>
  </si>
  <si>
    <t>53538-4</t>
  </si>
  <si>
    <t>07267U</t>
  </si>
  <si>
    <t>74024C</t>
  </si>
  <si>
    <t>07268U</t>
  </si>
  <si>
    <t>74024D</t>
  </si>
  <si>
    <t>77628-4</t>
  </si>
  <si>
    <t>07269U</t>
  </si>
  <si>
    <t>74024E</t>
  </si>
  <si>
    <t>13991-3</t>
  </si>
  <si>
    <t>07270U</t>
  </si>
  <si>
    <t>74024F</t>
  </si>
  <si>
    <t>81454-4</t>
  </si>
  <si>
    <t>07271U</t>
  </si>
  <si>
    <t>74024G</t>
  </si>
  <si>
    <t>28597-4</t>
  </si>
  <si>
    <t>07272U</t>
  </si>
  <si>
    <t>74024H</t>
  </si>
  <si>
    <t>10208-3</t>
  </si>
  <si>
    <t>07274U</t>
  </si>
  <si>
    <t>74025A</t>
  </si>
  <si>
    <t>35431-4</t>
  </si>
  <si>
    <t>07281U</t>
  </si>
  <si>
    <t>74028A</t>
  </si>
  <si>
    <t>10782-3</t>
  </si>
  <si>
    <t>07291U</t>
  </si>
  <si>
    <t>74029A</t>
  </si>
  <si>
    <t>43387-4</t>
  </si>
  <si>
    <t>07297U</t>
  </si>
  <si>
    <t>74032A</t>
  </si>
  <si>
    <t>24692-4</t>
  </si>
  <si>
    <t>07337U</t>
  </si>
  <si>
    <t>74044A</t>
  </si>
  <si>
    <t>31518-3</t>
  </si>
  <si>
    <t>07349U</t>
  </si>
  <si>
    <t>74048A</t>
  </si>
  <si>
    <t>62285-4</t>
  </si>
  <si>
    <t>07363U</t>
  </si>
  <si>
    <t>74052A</t>
  </si>
  <si>
    <t>67209-4</t>
  </si>
  <si>
    <t>5C</t>
  </si>
  <si>
    <t>07411U</t>
  </si>
  <si>
    <t>74063A</t>
  </si>
  <si>
    <t>13849-3</t>
  </si>
  <si>
    <t>07424U</t>
  </si>
  <si>
    <t>74069A</t>
  </si>
  <si>
    <t>10115-3</t>
  </si>
  <si>
    <t>07433U</t>
  </si>
  <si>
    <t>74071A</t>
  </si>
  <si>
    <t>99788-4</t>
  </si>
  <si>
    <t>07435U</t>
  </si>
  <si>
    <t>74072A</t>
  </si>
  <si>
    <t>39354-4</t>
  </si>
  <si>
    <t>07436U</t>
  </si>
  <si>
    <t>74072B</t>
  </si>
  <si>
    <t>66174-4</t>
  </si>
  <si>
    <t>07437U</t>
  </si>
  <si>
    <t>74072C</t>
  </si>
  <si>
    <t>10739-3</t>
  </si>
  <si>
    <t>07438U</t>
  </si>
  <si>
    <t>74072D</t>
  </si>
  <si>
    <t>07439U</t>
  </si>
  <si>
    <t>74072E</t>
  </si>
  <si>
    <t>07440U</t>
  </si>
  <si>
    <t>74072F</t>
  </si>
  <si>
    <t>14136-3</t>
  </si>
  <si>
    <t>07441U</t>
  </si>
  <si>
    <t>74072G</t>
  </si>
  <si>
    <t>07442U</t>
  </si>
  <si>
    <t>74072H</t>
  </si>
  <si>
    <t>79391-4</t>
  </si>
  <si>
    <t>07476U</t>
  </si>
  <si>
    <t>74079A</t>
  </si>
  <si>
    <t>67460-4</t>
  </si>
  <si>
    <t>07490U</t>
  </si>
  <si>
    <t>74083A</t>
  </si>
  <si>
    <t>13055-4</t>
  </si>
  <si>
    <t>07529U</t>
  </si>
  <si>
    <t>74089A</t>
  </si>
  <si>
    <t>25579-3</t>
  </si>
  <si>
    <t>07530U</t>
  </si>
  <si>
    <t>74089B</t>
  </si>
  <si>
    <t>16521-3</t>
  </si>
  <si>
    <t>INTASAT</t>
  </si>
  <si>
    <t>07531U</t>
  </si>
  <si>
    <t>74089C</t>
  </si>
  <si>
    <t>20537-3</t>
  </si>
  <si>
    <t>07574U</t>
  </si>
  <si>
    <t>74099A</t>
  </si>
  <si>
    <t>27229-4</t>
  </si>
  <si>
    <t>07593U</t>
  </si>
  <si>
    <t>74105A</t>
  </si>
  <si>
    <t>34051-4</t>
  </si>
  <si>
    <t>07615U</t>
  </si>
  <si>
    <t>75004A</t>
  </si>
  <si>
    <t>STARLETTE</t>
  </si>
  <si>
    <t>07646U</t>
  </si>
  <si>
    <t>75010A</t>
  </si>
  <si>
    <t>07663U</t>
  </si>
  <si>
    <t>75012A</t>
  </si>
  <si>
    <t>66373-4</t>
  </si>
  <si>
    <t>07678U</t>
  </si>
  <si>
    <t>75016A</t>
  </si>
  <si>
    <t>81455-4</t>
  </si>
  <si>
    <t>07679U</t>
  </si>
  <si>
    <t>75016B</t>
  </si>
  <si>
    <t>14279-4</t>
  </si>
  <si>
    <t>07680U</t>
  </si>
  <si>
    <t>75016C</t>
  </si>
  <si>
    <t>37281-4</t>
  </si>
  <si>
    <t>07681U</t>
  </si>
  <si>
    <t>75016D</t>
  </si>
  <si>
    <t>65629-4</t>
  </si>
  <si>
    <t>07682U</t>
  </si>
  <si>
    <t>75016E</t>
  </si>
  <si>
    <t>07683U</t>
  </si>
  <si>
    <t>75016F</t>
  </si>
  <si>
    <t>18496-3</t>
  </si>
  <si>
    <t>07684U</t>
  </si>
  <si>
    <t>75016G</t>
  </si>
  <si>
    <t>22056-4</t>
  </si>
  <si>
    <t>07685U</t>
  </si>
  <si>
    <t>75016H</t>
  </si>
  <si>
    <t>10529-3</t>
  </si>
  <si>
    <t>07714U</t>
  </si>
  <si>
    <t>75023A</t>
  </si>
  <si>
    <t>94142-4</t>
  </si>
  <si>
    <t>07718U</t>
  </si>
  <si>
    <t>75024A</t>
  </si>
  <si>
    <t>49405-4</t>
  </si>
  <si>
    <t>07727U</t>
  </si>
  <si>
    <t>75025A</t>
  </si>
  <si>
    <t>37018-4</t>
  </si>
  <si>
    <t>GEOS</t>
  </si>
  <si>
    <t>07734U</t>
  </si>
  <si>
    <t>75027A</t>
  </si>
  <si>
    <t>47296-4</t>
  </si>
  <si>
    <t>07736U</t>
  </si>
  <si>
    <t>75028A</t>
  </si>
  <si>
    <t>40005-4</t>
  </si>
  <si>
    <t>07768U</t>
  </si>
  <si>
    <t>75034A</t>
  </si>
  <si>
    <t>84784-4</t>
  </si>
  <si>
    <t>07816U</t>
  </si>
  <si>
    <t>75043A</t>
  </si>
  <si>
    <t>13817-3</t>
  </si>
  <si>
    <t>07820U</t>
  </si>
  <si>
    <t>75045A</t>
  </si>
  <si>
    <t>19149-4</t>
  </si>
  <si>
    <t>07822U</t>
  </si>
  <si>
    <t>75045B</t>
  </si>
  <si>
    <t>82978-4</t>
  </si>
  <si>
    <t>07823U</t>
  </si>
  <si>
    <t>75045C</t>
  </si>
  <si>
    <t>16530-3</t>
  </si>
  <si>
    <t>07824U</t>
  </si>
  <si>
    <t>75045D</t>
  </si>
  <si>
    <t>22257-4</t>
  </si>
  <si>
    <t>07825U</t>
  </si>
  <si>
    <t>75045E</t>
  </si>
  <si>
    <t>11299-3</t>
  </si>
  <si>
    <t>07826U</t>
  </si>
  <si>
    <t>75045F</t>
  </si>
  <si>
    <t>89114-4</t>
  </si>
  <si>
    <t>07827U</t>
  </si>
  <si>
    <t>75045G</t>
  </si>
  <si>
    <t>60076-4</t>
  </si>
  <si>
    <t>07828U</t>
  </si>
  <si>
    <t>75045H</t>
  </si>
  <si>
    <t>18440-4</t>
  </si>
  <si>
    <t>07924U</t>
  </si>
  <si>
    <t>75052A</t>
  </si>
  <si>
    <t>32744-4</t>
  </si>
  <si>
    <t>(SSU</t>
  </si>
  <si>
    <t>07937U</t>
  </si>
  <si>
    <t>75051C</t>
  </si>
  <si>
    <t>65853-4</t>
  </si>
  <si>
    <t>08026U</t>
  </si>
  <si>
    <t>75064A</t>
  </si>
  <si>
    <t>74480-4</t>
  </si>
  <si>
    <t>08072U</t>
  </si>
  <si>
    <t>75074A</t>
  </si>
  <si>
    <t>48649-4</t>
  </si>
  <si>
    <t>KIKU</t>
  </si>
  <si>
    <t>(ETS</t>
  </si>
  <si>
    <t>08197U</t>
  </si>
  <si>
    <t>75082A</t>
  </si>
  <si>
    <t>43230-4</t>
  </si>
  <si>
    <t>08285U</t>
  </si>
  <si>
    <t>75086A</t>
  </si>
  <si>
    <t>45026-4</t>
  </si>
  <si>
    <t>08286U</t>
  </si>
  <si>
    <t>75086B</t>
  </si>
  <si>
    <t>19012-3</t>
  </si>
  <si>
    <t>08287U</t>
  </si>
  <si>
    <t>75086C</t>
  </si>
  <si>
    <t>72555-4</t>
  </si>
  <si>
    <t>08288U</t>
  </si>
  <si>
    <t>75086D</t>
  </si>
  <si>
    <t>62905-4</t>
  </si>
  <si>
    <t>08289U</t>
  </si>
  <si>
    <t>75086E</t>
  </si>
  <si>
    <t>66540-4</t>
  </si>
  <si>
    <t>08290U</t>
  </si>
  <si>
    <t>75086F</t>
  </si>
  <si>
    <t>16013-4</t>
  </si>
  <si>
    <t>08291U</t>
  </si>
  <si>
    <t>75086G</t>
  </si>
  <si>
    <t>08292U</t>
  </si>
  <si>
    <t>75086H</t>
  </si>
  <si>
    <t>65802-4</t>
  </si>
  <si>
    <t>08293U</t>
  </si>
  <si>
    <t>75087A</t>
  </si>
  <si>
    <t>91203-4</t>
  </si>
  <si>
    <t>08325U</t>
  </si>
  <si>
    <t>75089A</t>
  </si>
  <si>
    <t>32818-4</t>
  </si>
  <si>
    <t>08343U</t>
  </si>
  <si>
    <t>75094A</t>
  </si>
  <si>
    <t>61070-4</t>
  </si>
  <si>
    <t>08419U</t>
  </si>
  <si>
    <t>75103A</t>
  </si>
  <si>
    <t>83655-4</t>
  </si>
  <si>
    <t>08458U</t>
  </si>
  <si>
    <t>75112A</t>
  </si>
  <si>
    <t>64903-4</t>
  </si>
  <si>
    <t>08473U</t>
  </si>
  <si>
    <t>75116A</t>
  </si>
  <si>
    <t>39959-4</t>
  </si>
  <si>
    <t>08519U</t>
  </si>
  <si>
    <t>75124A</t>
  </si>
  <si>
    <t>23618-4</t>
  </si>
  <si>
    <t>08591U</t>
  </si>
  <si>
    <t>76005A</t>
  </si>
  <si>
    <t>35158-4</t>
  </si>
  <si>
    <t>08607U</t>
  </si>
  <si>
    <t>76008A</t>
  </si>
  <si>
    <t>30295-4</t>
  </si>
  <si>
    <t>08608U</t>
  </si>
  <si>
    <t>76008B</t>
  </si>
  <si>
    <t>24092-4</t>
  </si>
  <si>
    <t>08609U</t>
  </si>
  <si>
    <t>76008C</t>
  </si>
  <si>
    <t>15341-3</t>
  </si>
  <si>
    <t>08610U</t>
  </si>
  <si>
    <t>76008D</t>
  </si>
  <si>
    <t>59742-4</t>
  </si>
  <si>
    <t>08611U</t>
  </si>
  <si>
    <t>76008E</t>
  </si>
  <si>
    <t>08612U</t>
  </si>
  <si>
    <t>76008F</t>
  </si>
  <si>
    <t>16186-3</t>
  </si>
  <si>
    <t>08613U</t>
  </si>
  <si>
    <t>76008G</t>
  </si>
  <si>
    <t>50212-4</t>
  </si>
  <si>
    <t>08614U</t>
  </si>
  <si>
    <t>76008H</t>
  </si>
  <si>
    <t>08645U</t>
  </si>
  <si>
    <t>76011A</t>
  </si>
  <si>
    <t>51675-4</t>
  </si>
  <si>
    <t>08688U</t>
  </si>
  <si>
    <t>76014A</t>
  </si>
  <si>
    <t>14361-3</t>
  </si>
  <si>
    <t>UME</t>
  </si>
  <si>
    <t>(ISS</t>
  </si>
  <si>
    <t>08709U</t>
  </si>
  <si>
    <t>76019A</t>
  </si>
  <si>
    <t>75964-4</t>
  </si>
  <si>
    <t>08744U</t>
  </si>
  <si>
    <t>76022A</t>
  </si>
  <si>
    <t>50667-3</t>
  </si>
  <si>
    <t>08799U</t>
  </si>
  <si>
    <t>76032A</t>
  </si>
  <si>
    <t>16059-4</t>
  </si>
  <si>
    <t>SSU</t>
  </si>
  <si>
    <t>08835U</t>
  </si>
  <si>
    <t>76038C</t>
  </si>
  <si>
    <t>38419-3</t>
  </si>
  <si>
    <t>08836U</t>
  </si>
  <si>
    <t>76038D</t>
  </si>
  <si>
    <t>38318-3</t>
  </si>
  <si>
    <t>08845U</t>
  </si>
  <si>
    <t>76043A</t>
  </si>
  <si>
    <t>58558-4</t>
  </si>
  <si>
    <t>P</t>
  </si>
  <si>
    <t>76-5</t>
  </si>
  <si>
    <t>08860U</t>
  </si>
  <si>
    <t>76047A</t>
  </si>
  <si>
    <t>20746-3</t>
  </si>
  <si>
    <t>08873U</t>
  </si>
  <si>
    <t>76051A</t>
  </si>
  <si>
    <t>70483-4</t>
  </si>
  <si>
    <t>08884U</t>
  </si>
  <si>
    <t>76038J</t>
  </si>
  <si>
    <t>18219-3</t>
  </si>
  <si>
    <t>08889U</t>
  </si>
  <si>
    <t>76054A</t>
  </si>
  <si>
    <t>62413-4</t>
  </si>
  <si>
    <t>08890U</t>
  </si>
  <si>
    <t>76054B</t>
  </si>
  <si>
    <t>83363-4</t>
  </si>
  <si>
    <t>08891U</t>
  </si>
  <si>
    <t>76054C</t>
  </si>
  <si>
    <t>58004-5</t>
  </si>
  <si>
    <t>08892U</t>
  </si>
  <si>
    <t>76054D</t>
  </si>
  <si>
    <t>13914-3</t>
  </si>
  <si>
    <t>08893U</t>
  </si>
  <si>
    <t>76054E</t>
  </si>
  <si>
    <t>08894U</t>
  </si>
  <si>
    <t>76054F</t>
  </si>
  <si>
    <t>53615-4</t>
  </si>
  <si>
    <t>08895U</t>
  </si>
  <si>
    <t>76054G</t>
  </si>
  <si>
    <t>33679-4</t>
  </si>
  <si>
    <t>08896U</t>
  </si>
  <si>
    <t>76054H</t>
  </si>
  <si>
    <t>13153-3</t>
  </si>
  <si>
    <t>08923U</t>
  </si>
  <si>
    <t>76061A</t>
  </si>
  <si>
    <t>65593-4</t>
  </si>
  <si>
    <t>09011U</t>
  </si>
  <si>
    <t>76067A</t>
  </si>
  <si>
    <t>09022U</t>
  </si>
  <si>
    <t>76069A</t>
  </si>
  <si>
    <t>84583-4</t>
  </si>
  <si>
    <t>09025U</t>
  </si>
  <si>
    <t>76070A</t>
  </si>
  <si>
    <t>33375-4</t>
  </si>
  <si>
    <t>09057U</t>
  </si>
  <si>
    <t>76077A</t>
  </si>
  <si>
    <t>29754-3</t>
  </si>
  <si>
    <t>09061U</t>
  </si>
  <si>
    <t>76078A</t>
  </si>
  <si>
    <t>42771-4</t>
  </si>
  <si>
    <t>09415U</t>
  </si>
  <si>
    <t>76091A</t>
  </si>
  <si>
    <t>69002-4</t>
  </si>
  <si>
    <t>09443U</t>
  </si>
  <si>
    <t>76098A</t>
  </si>
  <si>
    <t>60987-4</t>
  </si>
  <si>
    <t>09481U</t>
  </si>
  <si>
    <t>76102A</t>
  </si>
  <si>
    <t>11847-3</t>
  </si>
  <si>
    <t>09486U</t>
  </si>
  <si>
    <t>76103A</t>
  </si>
  <si>
    <t>19656-4</t>
  </si>
  <si>
    <t>09494U</t>
  </si>
  <si>
    <t>76104A</t>
  </si>
  <si>
    <t>32488-4</t>
  </si>
  <si>
    <t>09509U</t>
  </si>
  <si>
    <t>76108A</t>
  </si>
  <si>
    <t>55351-4</t>
  </si>
  <si>
    <t>09588U</t>
  </si>
  <si>
    <t>76118A</t>
  </si>
  <si>
    <t>89331-4</t>
  </si>
  <si>
    <t>09589U</t>
  </si>
  <si>
    <t>76118B</t>
  </si>
  <si>
    <t>31036-4</t>
  </si>
  <si>
    <t>09590U</t>
  </si>
  <si>
    <t>76118C</t>
  </si>
  <si>
    <t>52583-4</t>
  </si>
  <si>
    <t>09591U</t>
  </si>
  <si>
    <t>76118D</t>
  </si>
  <si>
    <t>87628-4</t>
  </si>
  <si>
    <t>09592U</t>
  </si>
  <si>
    <t>76118E</t>
  </si>
  <si>
    <t>45435-4</t>
  </si>
  <si>
    <t>09593U</t>
  </si>
  <si>
    <t>76118F</t>
  </si>
  <si>
    <t>58525-4</t>
  </si>
  <si>
    <t>09594U</t>
  </si>
  <si>
    <t>76118G</t>
  </si>
  <si>
    <t>18730-3</t>
  </si>
  <si>
    <t>09595U</t>
  </si>
  <si>
    <t>76118H</t>
  </si>
  <si>
    <t>09610U</t>
  </si>
  <si>
    <t>76122A</t>
  </si>
  <si>
    <t>62035-4</t>
  </si>
  <si>
    <t>09634U</t>
  </si>
  <si>
    <t>76126A</t>
  </si>
  <si>
    <t>28361-4</t>
  </si>
  <si>
    <t>09637U</t>
  </si>
  <si>
    <t>76128A</t>
  </si>
  <si>
    <t>65865-4</t>
  </si>
  <si>
    <t>09661U</t>
  </si>
  <si>
    <t>77002A</t>
  </si>
  <si>
    <t>32313-5</t>
  </si>
  <si>
    <t>09737U</t>
  </si>
  <si>
    <t>77004A</t>
  </si>
  <si>
    <t>77202-4</t>
  </si>
  <si>
    <t>09846U</t>
  </si>
  <si>
    <t>77013A</t>
  </si>
  <si>
    <t>52661-4</t>
  </si>
  <si>
    <t>09903U</t>
  </si>
  <si>
    <t>77024A</t>
  </si>
  <si>
    <t>10033-3</t>
  </si>
  <si>
    <t>10010U</t>
  </si>
  <si>
    <t>77036A</t>
  </si>
  <si>
    <t>64419-4</t>
  </si>
  <si>
    <t>10019U</t>
  </si>
  <si>
    <t>77039A</t>
  </si>
  <si>
    <t>40976-4</t>
  </si>
  <si>
    <t>10033U</t>
  </si>
  <si>
    <t>77044A</t>
  </si>
  <si>
    <t>20060-3</t>
  </si>
  <si>
    <t>10095U</t>
  </si>
  <si>
    <t>77055A</t>
  </si>
  <si>
    <t>11079-3</t>
  </si>
  <si>
    <t>10120U</t>
  </si>
  <si>
    <t>77059A</t>
  </si>
  <si>
    <t>61601-4</t>
  </si>
  <si>
    <t>10137U</t>
  </si>
  <si>
    <t>77062A</t>
  </si>
  <si>
    <t>58862-4</t>
  </si>
  <si>
    <t>10141U</t>
  </si>
  <si>
    <t>77064A</t>
  </si>
  <si>
    <t>73728-4</t>
  </si>
  <si>
    <t>10282U</t>
  </si>
  <si>
    <t>77079A</t>
  </si>
  <si>
    <t>43807-5</t>
  </si>
  <si>
    <t>10286U</t>
  </si>
  <si>
    <t>77079B</t>
  </si>
  <si>
    <t>65918-4</t>
  </si>
  <si>
    <t>10287U</t>
  </si>
  <si>
    <t>77079C</t>
  </si>
  <si>
    <t>94847-4</t>
  </si>
  <si>
    <t>10288U</t>
  </si>
  <si>
    <t>77079D</t>
  </si>
  <si>
    <t>16324-3</t>
  </si>
  <si>
    <t>10289U</t>
  </si>
  <si>
    <t>77079E</t>
  </si>
  <si>
    <t>13904-3</t>
  </si>
  <si>
    <t>10290U</t>
  </si>
  <si>
    <t>77079F</t>
  </si>
  <si>
    <t>21785-4</t>
  </si>
  <si>
    <t>10291U</t>
  </si>
  <si>
    <t>77079G</t>
  </si>
  <si>
    <t>40790-4</t>
  </si>
  <si>
    <t>10292U</t>
  </si>
  <si>
    <t>77079H</t>
  </si>
  <si>
    <t>10352U</t>
  </si>
  <si>
    <t>77087A</t>
  </si>
  <si>
    <t>61361-4</t>
  </si>
  <si>
    <t>10358U</t>
  </si>
  <si>
    <t>77088A</t>
  </si>
  <si>
    <t>19472-4</t>
  </si>
  <si>
    <t>TRANSAT</t>
  </si>
  <si>
    <t>10457U</t>
  </si>
  <si>
    <t>77106A</t>
  </si>
  <si>
    <t>12368-3</t>
  </si>
  <si>
    <t>10459U</t>
  </si>
  <si>
    <t>77107A</t>
  </si>
  <si>
    <t>66968-4</t>
  </si>
  <si>
    <t>10491U</t>
  </si>
  <si>
    <t>77109A</t>
  </si>
  <si>
    <t>10512U</t>
  </si>
  <si>
    <t>77116A</t>
  </si>
  <si>
    <t>15769-4</t>
  </si>
  <si>
    <t>10514U</t>
  </si>
  <si>
    <t>77117A</t>
  </si>
  <si>
    <t>70501-4</t>
  </si>
  <si>
    <t>10520U</t>
  </si>
  <si>
    <t>77119A</t>
  </si>
  <si>
    <t>62183-4</t>
  </si>
  <si>
    <t>SS</t>
  </si>
  <si>
    <t>10529U</t>
  </si>
  <si>
    <t>77112D</t>
  </si>
  <si>
    <t>34855-3</t>
  </si>
  <si>
    <t>10531U</t>
  </si>
  <si>
    <t>77121A</t>
  </si>
  <si>
    <t>16993-4</t>
  </si>
  <si>
    <t>10536U</t>
  </si>
  <si>
    <t>77122A</t>
  </si>
  <si>
    <t>42874-4</t>
  </si>
  <si>
    <t>10539U</t>
  </si>
  <si>
    <t>77123A</t>
  </si>
  <si>
    <t>54922-4</t>
  </si>
  <si>
    <t>10544U</t>
  </si>
  <si>
    <t>77112E</t>
  </si>
  <si>
    <t>37007-3</t>
  </si>
  <si>
    <t>10581U</t>
  </si>
  <si>
    <t>78005A</t>
  </si>
  <si>
    <t>18147-3</t>
  </si>
  <si>
    <t>10584U</t>
  </si>
  <si>
    <t>78005B</t>
  </si>
  <si>
    <t>10585U</t>
  </si>
  <si>
    <t>78005C</t>
  </si>
  <si>
    <t>80551-4</t>
  </si>
  <si>
    <t>10586U</t>
  </si>
  <si>
    <t>78005D</t>
  </si>
  <si>
    <t>19764-4</t>
  </si>
  <si>
    <t>10587U</t>
  </si>
  <si>
    <t>78005E</t>
  </si>
  <si>
    <t>46955-4</t>
  </si>
  <si>
    <t>10588U</t>
  </si>
  <si>
    <t>78005F</t>
  </si>
  <si>
    <t>64595-4</t>
  </si>
  <si>
    <t>10589U</t>
  </si>
  <si>
    <t>78005G</t>
  </si>
  <si>
    <t>11386-3</t>
  </si>
  <si>
    <t>10590U</t>
  </si>
  <si>
    <t>78005H</t>
  </si>
  <si>
    <t>80139-4</t>
  </si>
  <si>
    <t>10594U</t>
  </si>
  <si>
    <t>77112F</t>
  </si>
  <si>
    <t>90744-3</t>
  </si>
  <si>
    <t>10599U</t>
  </si>
  <si>
    <t>78007A</t>
  </si>
  <si>
    <t>46615-4</t>
  </si>
  <si>
    <t>(ISS-B)</t>
  </si>
  <si>
    <t>10674U</t>
  </si>
  <si>
    <t>78018A</t>
  </si>
  <si>
    <t>16008-4</t>
  </si>
  <si>
    <t>10676U</t>
  </si>
  <si>
    <t>78019A</t>
  </si>
  <si>
    <t>61822-4</t>
  </si>
  <si>
    <t>10692U</t>
  </si>
  <si>
    <t>78022A</t>
  </si>
  <si>
    <t>47647-4</t>
  </si>
  <si>
    <t>10702U</t>
  </si>
  <si>
    <t>78026A</t>
  </si>
  <si>
    <t>10703U</t>
  </si>
  <si>
    <t>78026B</t>
  </si>
  <si>
    <t>10731U</t>
  </si>
  <si>
    <t>78028A</t>
  </si>
  <si>
    <t>55556-4</t>
  </si>
  <si>
    <t>10744U</t>
  </si>
  <si>
    <t>78031A</t>
  </si>
  <si>
    <t>59053-4</t>
  </si>
  <si>
    <t>10776U</t>
  </si>
  <si>
    <t>78034A</t>
  </si>
  <si>
    <t>59644-4</t>
  </si>
  <si>
    <t>5D-1</t>
  </si>
  <si>
    <t>10820U</t>
  </si>
  <si>
    <t>78042A</t>
  </si>
  <si>
    <t>19192-3</t>
  </si>
  <si>
    <t>10917U</t>
  </si>
  <si>
    <t>78053A</t>
  </si>
  <si>
    <t>44851-4</t>
  </si>
  <si>
    <t>10930U</t>
  </si>
  <si>
    <t>78056A</t>
  </si>
  <si>
    <t>99866-4</t>
  </si>
  <si>
    <t>10931U</t>
  </si>
  <si>
    <t>78056B</t>
  </si>
  <si>
    <t>16852-4</t>
  </si>
  <si>
    <t>10932U</t>
  </si>
  <si>
    <t>78056C</t>
  </si>
  <si>
    <t>18407-3</t>
  </si>
  <si>
    <t>10933U</t>
  </si>
  <si>
    <t>78056D</t>
  </si>
  <si>
    <t>10018-6</t>
  </si>
  <si>
    <t>10934U</t>
  </si>
  <si>
    <t>78056E</t>
  </si>
  <si>
    <t>87355-4</t>
  </si>
  <si>
    <t>10935U</t>
  </si>
  <si>
    <t>78056F</t>
  </si>
  <si>
    <t>53831-4</t>
  </si>
  <si>
    <t>10936U</t>
  </si>
  <si>
    <t>78056G</t>
  </si>
  <si>
    <t>14893-3</t>
  </si>
  <si>
    <t>10937U</t>
  </si>
  <si>
    <t>78056H</t>
  </si>
  <si>
    <t>35893-4</t>
  </si>
  <si>
    <t>10961U</t>
  </si>
  <si>
    <t>78063A</t>
  </si>
  <si>
    <t>97492-4</t>
  </si>
  <si>
    <t>SEASAT</t>
  </si>
  <si>
    <t>10967U</t>
  </si>
  <si>
    <t>78064A</t>
  </si>
  <si>
    <t>13722-3</t>
  </si>
  <si>
    <t>10991U</t>
  </si>
  <si>
    <t>78074A</t>
  </si>
  <si>
    <t>45209-4</t>
  </si>
  <si>
    <t>11042U</t>
  </si>
  <si>
    <t>78091A</t>
  </si>
  <si>
    <t>13126-3</t>
  </si>
  <si>
    <t>11044U</t>
  </si>
  <si>
    <t>78091B</t>
  </si>
  <si>
    <t>56652-4</t>
  </si>
  <si>
    <t>11045U</t>
  </si>
  <si>
    <t>78091C</t>
  </si>
  <si>
    <t>95575-4</t>
  </si>
  <si>
    <t>11046U</t>
  </si>
  <si>
    <t>78091D</t>
  </si>
  <si>
    <t>20710-4</t>
  </si>
  <si>
    <t>11047U</t>
  </si>
  <si>
    <t>78091E</t>
  </si>
  <si>
    <t>20841-4</t>
  </si>
  <si>
    <t>11048U</t>
  </si>
  <si>
    <t>78091F</t>
  </si>
  <si>
    <t>75604-4</t>
  </si>
  <si>
    <t>11049U</t>
  </si>
  <si>
    <t>78091G</t>
  </si>
  <si>
    <t>33852-4</t>
  </si>
  <si>
    <t>11050U</t>
  </si>
  <si>
    <t>78091H</t>
  </si>
  <si>
    <t>16445-3</t>
  </si>
  <si>
    <t>N</t>
  </si>
  <si>
    <t>11060U</t>
  </si>
  <si>
    <t>78096A</t>
  </si>
  <si>
    <t>96797-4</t>
  </si>
  <si>
    <t>11080U</t>
  </si>
  <si>
    <t>78098A</t>
  </si>
  <si>
    <t>28449-4</t>
  </si>
  <si>
    <t>11084U</t>
  </si>
  <si>
    <t>78100A</t>
  </si>
  <si>
    <t>RADIO</t>
  </si>
  <si>
    <t>11085U</t>
  </si>
  <si>
    <t>78100B</t>
  </si>
  <si>
    <t>56858-3</t>
  </si>
  <si>
    <t>11086U</t>
  </si>
  <si>
    <t>78100C</t>
  </si>
  <si>
    <t>11111U</t>
  </si>
  <si>
    <t>78105A</t>
  </si>
  <si>
    <t>64823-4</t>
  </si>
  <si>
    <t>11128U</t>
  </si>
  <si>
    <t>78109A</t>
  </si>
  <si>
    <t>83927-4</t>
  </si>
  <si>
    <t>11129U</t>
  </si>
  <si>
    <t>78109B</t>
  </si>
  <si>
    <t>33270-4</t>
  </si>
  <si>
    <t>11130U</t>
  </si>
  <si>
    <t>78109C</t>
  </si>
  <si>
    <t>13197-3</t>
  </si>
  <si>
    <t>11131U</t>
  </si>
  <si>
    <t>78109D</t>
  </si>
  <si>
    <t>31548-4</t>
  </si>
  <si>
    <t>11132U</t>
  </si>
  <si>
    <t>78109E</t>
  </si>
  <si>
    <t>11076-3</t>
  </si>
  <si>
    <t>11133U</t>
  </si>
  <si>
    <t>78109F</t>
  </si>
  <si>
    <t>19012-4</t>
  </si>
  <si>
    <t>11134U</t>
  </si>
  <si>
    <t>78109G</t>
  </si>
  <si>
    <t>16009-3</t>
  </si>
  <si>
    <t>11135U</t>
  </si>
  <si>
    <t>78109H</t>
  </si>
  <si>
    <t>11165U</t>
  </si>
  <si>
    <t>78121A</t>
  </si>
  <si>
    <t>33489-4</t>
  </si>
  <si>
    <t>11168U</t>
  </si>
  <si>
    <t>78122A</t>
  </si>
  <si>
    <t>39556-4</t>
  </si>
  <si>
    <t>11238U</t>
  </si>
  <si>
    <t>79003A</t>
  </si>
  <si>
    <t>31771-4</t>
  </si>
  <si>
    <t>11251U</t>
  </si>
  <si>
    <t>79005A</t>
  </si>
  <si>
    <t>40299-3</t>
  </si>
  <si>
    <t>11288U</t>
  </si>
  <si>
    <t>79021A</t>
  </si>
  <si>
    <t>82583-4</t>
  </si>
  <si>
    <t>11296U</t>
  </si>
  <si>
    <t>79024A</t>
  </si>
  <si>
    <t>64839-4</t>
  </si>
  <si>
    <t>11297U</t>
  </si>
  <si>
    <t>79024B</t>
  </si>
  <si>
    <t>17265-4</t>
  </si>
  <si>
    <t>11298U</t>
  </si>
  <si>
    <t>79024C</t>
  </si>
  <si>
    <t>13658-3</t>
  </si>
  <si>
    <t>11299U</t>
  </si>
  <si>
    <t>79024D</t>
  </si>
  <si>
    <t>78088-4</t>
  </si>
  <si>
    <t>11300U</t>
  </si>
  <si>
    <t>79024E</t>
  </si>
  <si>
    <t>11301U</t>
  </si>
  <si>
    <t>79024F</t>
  </si>
  <si>
    <t>66954-4</t>
  </si>
  <si>
    <t>11302U</t>
  </si>
  <si>
    <t>79024G</t>
  </si>
  <si>
    <t>15731-3</t>
  </si>
  <si>
    <t>11303U</t>
  </si>
  <si>
    <t>79024H</t>
  </si>
  <si>
    <t>11308U</t>
  </si>
  <si>
    <t>79026A</t>
  </si>
  <si>
    <t>69183-4</t>
  </si>
  <si>
    <t>11320U</t>
  </si>
  <si>
    <t>79028A</t>
  </si>
  <si>
    <t>67101-4</t>
  </si>
  <si>
    <t>11326U</t>
  </si>
  <si>
    <t>79030A</t>
  </si>
  <si>
    <t>51062-4</t>
  </si>
  <si>
    <t>11378U</t>
  </si>
  <si>
    <t>79046A</t>
  </si>
  <si>
    <t>42785-4</t>
  </si>
  <si>
    <t>11389U</t>
  </si>
  <si>
    <t>79050A</t>
  </si>
  <si>
    <t>14754-3</t>
  </si>
  <si>
    <t>11416U</t>
  </si>
  <si>
    <t>79057A</t>
  </si>
  <si>
    <t>11842-3</t>
  </si>
  <si>
    <t>11425U</t>
  </si>
  <si>
    <t>79060A</t>
  </si>
  <si>
    <t>76367-4</t>
  </si>
  <si>
    <t>11510U</t>
  </si>
  <si>
    <t>79078A</t>
  </si>
  <si>
    <t>62249-4</t>
  </si>
  <si>
    <t>11538U</t>
  </si>
  <si>
    <t>79084A</t>
  </si>
  <si>
    <t>35766-4</t>
  </si>
  <si>
    <t>11539U</t>
  </si>
  <si>
    <t>79084B</t>
  </si>
  <si>
    <t>14792-4</t>
  </si>
  <si>
    <t>11540U</t>
  </si>
  <si>
    <t>79084C</t>
  </si>
  <si>
    <t>11512-3</t>
  </si>
  <si>
    <t>11541U</t>
  </si>
  <si>
    <t>79084D</t>
  </si>
  <si>
    <t>15551-3</t>
  </si>
  <si>
    <t>11542U</t>
  </si>
  <si>
    <t>79084E</t>
  </si>
  <si>
    <t>10258-4</t>
  </si>
  <si>
    <t>11543U</t>
  </si>
  <si>
    <t>79084F</t>
  </si>
  <si>
    <t>55630-4</t>
  </si>
  <si>
    <t>11544U</t>
  </si>
  <si>
    <t>79084G</t>
  </si>
  <si>
    <t>11797-4</t>
  </si>
  <si>
    <t>11545U</t>
  </si>
  <si>
    <t>79084H</t>
  </si>
  <si>
    <t>12638-3</t>
  </si>
  <si>
    <t>11573U</t>
  </si>
  <si>
    <t>79089A</t>
  </si>
  <si>
    <t>80933-4</t>
  </si>
  <si>
    <t>11585U</t>
  </si>
  <si>
    <t>79090A</t>
  </si>
  <si>
    <t>63762-4</t>
  </si>
  <si>
    <t>11605U</t>
  </si>
  <si>
    <t>79095A</t>
  </si>
  <si>
    <t>13319-3</t>
  </si>
  <si>
    <t>11667U</t>
  </si>
  <si>
    <t>80003A</t>
  </si>
  <si>
    <t>58886-4</t>
  </si>
  <si>
    <t>11680U</t>
  </si>
  <si>
    <t>80007A</t>
  </si>
  <si>
    <t>73759-4</t>
  </si>
  <si>
    <t>11691U</t>
  </si>
  <si>
    <t>80012A</t>
  </si>
  <si>
    <t>57935-4</t>
  </si>
  <si>
    <t>11692U</t>
  </si>
  <si>
    <t>80012B</t>
  </si>
  <si>
    <t>91031-5</t>
  </si>
  <si>
    <t>11693U</t>
  </si>
  <si>
    <t>80012C</t>
  </si>
  <si>
    <t>14306-3</t>
  </si>
  <si>
    <t>11694U</t>
  </si>
  <si>
    <t>80012D</t>
  </si>
  <si>
    <t>75608-4</t>
  </si>
  <si>
    <t>11695U</t>
  </si>
  <si>
    <t>80012E</t>
  </si>
  <si>
    <t>29286-4</t>
  </si>
  <si>
    <t>11696U</t>
  </si>
  <si>
    <t>80012F</t>
  </si>
  <si>
    <t>11697U</t>
  </si>
  <si>
    <t>80012G</t>
  </si>
  <si>
    <t>19491-3</t>
  </si>
  <si>
    <t>11698U</t>
  </si>
  <si>
    <t>80012H</t>
  </si>
  <si>
    <t>41259-4</t>
  </si>
  <si>
    <t>11735U</t>
  </si>
  <si>
    <t>80022A</t>
  </si>
  <si>
    <t>56247-4</t>
  </si>
  <si>
    <t>11750U</t>
  </si>
  <si>
    <t>80026A</t>
  </si>
  <si>
    <t>14350-4</t>
  </si>
  <si>
    <t>11765U</t>
  </si>
  <si>
    <t>80030A</t>
  </si>
  <si>
    <t>32851-3</t>
  </si>
  <si>
    <t>11788U</t>
  </si>
  <si>
    <t>80034A</t>
  </si>
  <si>
    <t>31607-4</t>
  </si>
  <si>
    <t>11803U</t>
  </si>
  <si>
    <t>80039A</t>
  </si>
  <si>
    <t>40796-4</t>
  </si>
  <si>
    <t>11869U</t>
  </si>
  <si>
    <t>80056A</t>
  </si>
  <si>
    <t>68432-4</t>
  </si>
  <si>
    <t>11875U</t>
  </si>
  <si>
    <t>80058A</t>
  </si>
  <si>
    <t>56783-4</t>
  </si>
  <si>
    <t>11876U</t>
  </si>
  <si>
    <t>80058B</t>
  </si>
  <si>
    <t>60419-4</t>
  </si>
  <si>
    <t>11877U</t>
  </si>
  <si>
    <t>80058C</t>
  </si>
  <si>
    <t>91693-4</t>
  </si>
  <si>
    <t>11878U</t>
  </si>
  <si>
    <t>80058D</t>
  </si>
  <si>
    <t>10550-3</t>
  </si>
  <si>
    <t>11879U</t>
  </si>
  <si>
    <t>80058E</t>
  </si>
  <si>
    <t>11880U</t>
  </si>
  <si>
    <t>80058F</t>
  </si>
  <si>
    <t>86929-4</t>
  </si>
  <si>
    <t>11881U</t>
  </si>
  <si>
    <t>80058G</t>
  </si>
  <si>
    <t>41557-4</t>
  </si>
  <si>
    <t>11882U</t>
  </si>
  <si>
    <t>80058H</t>
  </si>
  <si>
    <t>16350-3</t>
  </si>
  <si>
    <t>11962U</t>
  </si>
  <si>
    <t>80073A</t>
  </si>
  <si>
    <t>81867-4</t>
  </si>
  <si>
    <t>FUEL</t>
  </si>
  <si>
    <t>CORE</t>
  </si>
  <si>
    <t>11971U</t>
  </si>
  <si>
    <t>80034D</t>
  </si>
  <si>
    <t>15869-4</t>
  </si>
  <si>
    <t>12087U</t>
  </si>
  <si>
    <t>80097A</t>
  </si>
  <si>
    <t>47477-4</t>
  </si>
  <si>
    <t>12091U</t>
  </si>
  <si>
    <t>80099A</t>
  </si>
  <si>
    <t>52676-4</t>
  </si>
  <si>
    <t>12107U</t>
  </si>
  <si>
    <t>80102A</t>
  </si>
  <si>
    <t>67515-4</t>
  </si>
  <si>
    <t>12108U</t>
  </si>
  <si>
    <t>80102B</t>
  </si>
  <si>
    <t>95346-4</t>
  </si>
  <si>
    <t>12109U</t>
  </si>
  <si>
    <t>80102C</t>
  </si>
  <si>
    <t>28339-4</t>
  </si>
  <si>
    <t>12110U</t>
  </si>
  <si>
    <t>80102D</t>
  </si>
  <si>
    <t>52398-4</t>
  </si>
  <si>
    <t>12111U</t>
  </si>
  <si>
    <t>80102E</t>
  </si>
  <si>
    <t>37251-4</t>
  </si>
  <si>
    <t>12112U</t>
  </si>
  <si>
    <t>80102F</t>
  </si>
  <si>
    <t>96002-4</t>
  </si>
  <si>
    <t>12113U</t>
  </si>
  <si>
    <t>80102G</t>
  </si>
  <si>
    <t>61548-4</t>
  </si>
  <si>
    <t>12114U</t>
  </si>
  <si>
    <t>80102H</t>
  </si>
  <si>
    <t>10136-3</t>
  </si>
  <si>
    <t>12138U</t>
  </si>
  <si>
    <t>81003A</t>
  </si>
  <si>
    <t>26919-3</t>
  </si>
  <si>
    <t>12149U</t>
  </si>
  <si>
    <t>81006A</t>
  </si>
  <si>
    <t>15811-4</t>
  </si>
  <si>
    <t>12297U</t>
  </si>
  <si>
    <t>81013A</t>
  </si>
  <si>
    <t>46933-4</t>
  </si>
  <si>
    <t>12319U</t>
  </si>
  <si>
    <t>81021A</t>
  </si>
  <si>
    <t>15982-4</t>
  </si>
  <si>
    <t>12320U</t>
  </si>
  <si>
    <t>81022A</t>
  </si>
  <si>
    <t>22380-4</t>
  </si>
  <si>
    <t>12321U</t>
  </si>
  <si>
    <t>81022B</t>
  </si>
  <si>
    <t>12572-3</t>
  </si>
  <si>
    <t>12322U</t>
  </si>
  <si>
    <t>81022C</t>
  </si>
  <si>
    <t>43621-4</t>
  </si>
  <si>
    <t>12323U</t>
  </si>
  <si>
    <t>81022D</t>
  </si>
  <si>
    <t>34425-4</t>
  </si>
  <si>
    <t>12324U</t>
  </si>
  <si>
    <t>81022E</t>
  </si>
  <si>
    <t>76107-4</t>
  </si>
  <si>
    <t>12325U</t>
  </si>
  <si>
    <t>81022F</t>
  </si>
  <si>
    <t>16826-3</t>
  </si>
  <si>
    <t>12326U</t>
  </si>
  <si>
    <t>81022G</t>
  </si>
  <si>
    <t>22059-4</t>
  </si>
  <si>
    <t>12327U</t>
  </si>
  <si>
    <t>81022H</t>
  </si>
  <si>
    <t>82107-4</t>
  </si>
  <si>
    <t>12388U</t>
  </si>
  <si>
    <t>81033A</t>
  </si>
  <si>
    <t>19359-3</t>
  </si>
  <si>
    <t>12409U</t>
  </si>
  <si>
    <t>81037A</t>
  </si>
  <si>
    <t>44985-4</t>
  </si>
  <si>
    <t>12435U</t>
  </si>
  <si>
    <t>81037D</t>
  </si>
  <si>
    <t>52799-5</t>
  </si>
  <si>
    <t>12442U</t>
  </si>
  <si>
    <t>81041A</t>
  </si>
  <si>
    <t>64233-4</t>
  </si>
  <si>
    <t>12456U</t>
  </si>
  <si>
    <t>81043A</t>
  </si>
  <si>
    <t>15072-3</t>
  </si>
  <si>
    <t>NOVA</t>
  </si>
  <si>
    <t>12458U</t>
  </si>
  <si>
    <t>81044A</t>
  </si>
  <si>
    <t>19939-3</t>
  </si>
  <si>
    <t>12504U</t>
  </si>
  <si>
    <t>81053A</t>
  </si>
  <si>
    <t>38439-4</t>
  </si>
  <si>
    <t>12551U</t>
  </si>
  <si>
    <t>81021C</t>
  </si>
  <si>
    <t>61119-5</t>
  </si>
  <si>
    <t>12553U</t>
  </si>
  <si>
    <t>81059A</t>
  </si>
  <si>
    <t>47975-4</t>
  </si>
  <si>
    <t>PRIRODA</t>
  </si>
  <si>
    <t>12585U</t>
  </si>
  <si>
    <t>81065A</t>
  </si>
  <si>
    <t>31977-3</t>
  </si>
  <si>
    <t>12636U</t>
  </si>
  <si>
    <t>81074A</t>
  </si>
  <si>
    <t>42081-4</t>
  </si>
  <si>
    <t>12637U</t>
  </si>
  <si>
    <t>81074B</t>
  </si>
  <si>
    <t>59427-4</t>
  </si>
  <si>
    <t>12638U</t>
  </si>
  <si>
    <t>81074C</t>
  </si>
  <si>
    <t>63378-5</t>
  </si>
  <si>
    <t>12639U</t>
  </si>
  <si>
    <t>81074D</t>
  </si>
  <si>
    <t>12760-3</t>
  </si>
  <si>
    <t>12640U</t>
  </si>
  <si>
    <t>81074E</t>
  </si>
  <si>
    <t>13329-3</t>
  </si>
  <si>
    <t>12641U</t>
  </si>
  <si>
    <t>81074F</t>
  </si>
  <si>
    <t>30637-4</t>
  </si>
  <si>
    <t>12642U</t>
  </si>
  <si>
    <t>81074G</t>
  </si>
  <si>
    <t>94626-4</t>
  </si>
  <si>
    <t>12643U</t>
  </si>
  <si>
    <t>81074H</t>
  </si>
  <si>
    <t>INTERCOSMOS</t>
  </si>
  <si>
    <t>12645U</t>
  </si>
  <si>
    <t>81075A</t>
  </si>
  <si>
    <t>59879-4</t>
  </si>
  <si>
    <t>12681U</t>
  </si>
  <si>
    <t>81077A</t>
  </si>
  <si>
    <t>63485-4</t>
  </si>
  <si>
    <t>12783U</t>
  </si>
  <si>
    <t>81081A</t>
  </si>
  <si>
    <t>27939-4</t>
  </si>
  <si>
    <t>12785U</t>
  </si>
  <si>
    <t>81082A</t>
  </si>
  <si>
    <t>27419-3</t>
  </si>
  <si>
    <t>12791U</t>
  </si>
  <si>
    <t>81084A</t>
  </si>
  <si>
    <t>68396-4</t>
  </si>
  <si>
    <t>12803U</t>
  </si>
  <si>
    <t>81087A</t>
  </si>
  <si>
    <t>46150-4</t>
  </si>
  <si>
    <t>12808U</t>
  </si>
  <si>
    <t>81081C</t>
  </si>
  <si>
    <t>62608-5</t>
  </si>
  <si>
    <t>12835U</t>
  </si>
  <si>
    <t>81091A</t>
  </si>
  <si>
    <t>59980-4</t>
  </si>
  <si>
    <t>12848U</t>
  </si>
  <si>
    <t>81094A</t>
  </si>
  <si>
    <t>46744-3</t>
  </si>
  <si>
    <t>12879U</t>
  </si>
  <si>
    <t>81098A</t>
  </si>
  <si>
    <t>28877-4</t>
  </si>
  <si>
    <t>12975U</t>
  </si>
  <si>
    <t>81116A</t>
  </si>
  <si>
    <t>12976U</t>
  </si>
  <si>
    <t>81116B</t>
  </si>
  <si>
    <t>12977U</t>
  </si>
  <si>
    <t>81116C</t>
  </si>
  <si>
    <t>28381-4</t>
  </si>
  <si>
    <t>12978U</t>
  </si>
  <si>
    <t>81116D</t>
  </si>
  <si>
    <t>11056-3</t>
  </si>
  <si>
    <t>12979U</t>
  </si>
  <si>
    <t>81116E</t>
  </si>
  <si>
    <t>13212-3</t>
  </si>
  <si>
    <t>12980U</t>
  </si>
  <si>
    <t>81116F</t>
  </si>
  <si>
    <t>20242-3</t>
  </si>
  <si>
    <t>12981U</t>
  </si>
  <si>
    <t>81116G</t>
  </si>
  <si>
    <t>16485-3</t>
  </si>
  <si>
    <t>12982U</t>
  </si>
  <si>
    <t>81116H</t>
  </si>
  <si>
    <t>67372-4</t>
  </si>
  <si>
    <t>12987U</t>
  </si>
  <si>
    <t>81117A</t>
  </si>
  <si>
    <t>23597-3</t>
  </si>
  <si>
    <t>12997U</t>
  </si>
  <si>
    <t>81120A</t>
  </si>
  <si>
    <t>69687-4</t>
  </si>
  <si>
    <t>12998U</t>
  </si>
  <si>
    <t>81120B</t>
  </si>
  <si>
    <t>12999U</t>
  </si>
  <si>
    <t>81120C</t>
  </si>
  <si>
    <t>13000U</t>
  </si>
  <si>
    <t>81120D</t>
  </si>
  <si>
    <t>12851-2</t>
  </si>
  <si>
    <t>13001U</t>
  </si>
  <si>
    <t>81120E</t>
  </si>
  <si>
    <t>13002U</t>
  </si>
  <si>
    <t>81120F</t>
  </si>
  <si>
    <t>54639-3</t>
  </si>
  <si>
    <t>13027U</t>
  </si>
  <si>
    <t>82001A</t>
  </si>
  <si>
    <t>64365-4</t>
  </si>
  <si>
    <t>13033U</t>
  </si>
  <si>
    <t>82003A</t>
  </si>
  <si>
    <t>67500-4</t>
  </si>
  <si>
    <t>13065U</t>
  </si>
  <si>
    <t>82012A</t>
  </si>
  <si>
    <t>85249-4</t>
  </si>
  <si>
    <t>13067U</t>
  </si>
  <si>
    <t>82013A</t>
  </si>
  <si>
    <t>43274-3</t>
  </si>
  <si>
    <t>13110U</t>
  </si>
  <si>
    <t>82024A</t>
  </si>
  <si>
    <t>13113U</t>
  </si>
  <si>
    <t>82025A</t>
  </si>
  <si>
    <t>44980-4</t>
  </si>
  <si>
    <t>13127U</t>
  </si>
  <si>
    <t>82030A</t>
  </si>
  <si>
    <t>70760-4</t>
  </si>
  <si>
    <t>13148U</t>
  </si>
  <si>
    <t>82037A</t>
  </si>
  <si>
    <t>79011-4</t>
  </si>
  <si>
    <t>13153U</t>
  </si>
  <si>
    <t>82039A</t>
  </si>
  <si>
    <t>54765-3</t>
  </si>
  <si>
    <t>13160U</t>
  </si>
  <si>
    <t>82040A</t>
  </si>
  <si>
    <t>80064-4</t>
  </si>
  <si>
    <t>13161U</t>
  </si>
  <si>
    <t>82040B</t>
  </si>
  <si>
    <t>36334-4</t>
  </si>
  <si>
    <t>13162U</t>
  </si>
  <si>
    <t>82040C</t>
  </si>
  <si>
    <t>17530-3</t>
  </si>
  <si>
    <t>13163U</t>
  </si>
  <si>
    <t>82040D</t>
  </si>
  <si>
    <t>74523-4</t>
  </si>
  <si>
    <t>13164U</t>
  </si>
  <si>
    <t>82040E</t>
  </si>
  <si>
    <t>11557-5</t>
  </si>
  <si>
    <t>13165U</t>
  </si>
  <si>
    <t>82040F</t>
  </si>
  <si>
    <t>77084-4</t>
  </si>
  <si>
    <t>13166U</t>
  </si>
  <si>
    <t>82040G</t>
  </si>
  <si>
    <t>13167U</t>
  </si>
  <si>
    <t>82040H</t>
  </si>
  <si>
    <t>18173-3</t>
  </si>
  <si>
    <t>13175U</t>
  </si>
  <si>
    <t>82043A</t>
  </si>
  <si>
    <t>22331-4</t>
  </si>
  <si>
    <t>13241U</t>
  </si>
  <si>
    <t>82051A</t>
  </si>
  <si>
    <t>68840-4</t>
  </si>
  <si>
    <t>13243U</t>
  </si>
  <si>
    <t>82052A</t>
  </si>
  <si>
    <t>29216-4</t>
  </si>
  <si>
    <t>13259U</t>
  </si>
  <si>
    <t>82055A</t>
  </si>
  <si>
    <t>46515-3</t>
  </si>
  <si>
    <t>13271U</t>
  </si>
  <si>
    <t>82059A</t>
  </si>
  <si>
    <t>43986-3</t>
  </si>
  <si>
    <t>13301U</t>
  </si>
  <si>
    <t>82066A</t>
  </si>
  <si>
    <t>56995-4</t>
  </si>
  <si>
    <t>13353U</t>
  </si>
  <si>
    <t>82069A</t>
  </si>
  <si>
    <t>57182-4</t>
  </si>
  <si>
    <t>13367U</t>
  </si>
  <si>
    <t>82072A</t>
  </si>
  <si>
    <t>34512-3</t>
  </si>
  <si>
    <t>13375U</t>
  </si>
  <si>
    <t>82073A</t>
  </si>
  <si>
    <t>68972-4</t>
  </si>
  <si>
    <t>13376U</t>
  </si>
  <si>
    <t>82073B</t>
  </si>
  <si>
    <t>49794-4</t>
  </si>
  <si>
    <t>13377U</t>
  </si>
  <si>
    <t>82073C</t>
  </si>
  <si>
    <t>41886-4</t>
  </si>
  <si>
    <t>13378U</t>
  </si>
  <si>
    <t>82073D</t>
  </si>
  <si>
    <t>15481-3</t>
  </si>
  <si>
    <t>13379U</t>
  </si>
  <si>
    <t>82073E</t>
  </si>
  <si>
    <t>13380U</t>
  </si>
  <si>
    <t>82073F</t>
  </si>
  <si>
    <t>11199-3</t>
  </si>
  <si>
    <t>13381U</t>
  </si>
  <si>
    <t>82073G</t>
  </si>
  <si>
    <t>25493-4</t>
  </si>
  <si>
    <t>13382U</t>
  </si>
  <si>
    <t>82073H</t>
  </si>
  <si>
    <t>12820-3</t>
  </si>
  <si>
    <t>13416U</t>
  </si>
  <si>
    <t>82052D</t>
  </si>
  <si>
    <t>19186-4</t>
  </si>
  <si>
    <t>13492U</t>
  </si>
  <si>
    <t>82087A</t>
  </si>
  <si>
    <t>79309-4</t>
  </si>
  <si>
    <t>13552U</t>
  </si>
  <si>
    <t>82092A</t>
  </si>
  <si>
    <t>34049-3</t>
  </si>
  <si>
    <t>13589U</t>
  </si>
  <si>
    <t>82096A</t>
  </si>
  <si>
    <t>13594U</t>
  </si>
  <si>
    <t>82043D</t>
  </si>
  <si>
    <t>18689-4</t>
  </si>
  <si>
    <t>13600U</t>
  </si>
  <si>
    <t>82099A</t>
  </si>
  <si>
    <t>41108-4</t>
  </si>
  <si>
    <t>13617U</t>
  </si>
  <si>
    <t>82102A</t>
  </si>
  <si>
    <t>55418-4</t>
  </si>
  <si>
    <t>13648U</t>
  </si>
  <si>
    <t>82109A</t>
  </si>
  <si>
    <t>55620-4</t>
  </si>
  <si>
    <t>13653U</t>
  </si>
  <si>
    <t>82099E</t>
  </si>
  <si>
    <t>13718U</t>
  </si>
  <si>
    <t>82116A</t>
  </si>
  <si>
    <t>55872-4</t>
  </si>
  <si>
    <t>5D-2</t>
  </si>
  <si>
    <t>F6)</t>
  </si>
  <si>
    <t>13736U</t>
  </si>
  <si>
    <t>82118A</t>
  </si>
  <si>
    <t>92163-4</t>
  </si>
  <si>
    <t>13757U</t>
  </si>
  <si>
    <t>83001A</t>
  </si>
  <si>
    <t>36517-4</t>
  </si>
  <si>
    <t>13761U</t>
  </si>
  <si>
    <t>83002A</t>
  </si>
  <si>
    <t>93930-4</t>
  </si>
  <si>
    <t>13762U</t>
  </si>
  <si>
    <t>83002B</t>
  </si>
  <si>
    <t>38052-4</t>
  </si>
  <si>
    <t>13763U</t>
  </si>
  <si>
    <t>83002C</t>
  </si>
  <si>
    <t>73229-4</t>
  </si>
  <si>
    <t>13764U</t>
  </si>
  <si>
    <t>83002D</t>
  </si>
  <si>
    <t>46361-4</t>
  </si>
  <si>
    <t>13765U</t>
  </si>
  <si>
    <t>83002E</t>
  </si>
  <si>
    <t>16569-3</t>
  </si>
  <si>
    <t>13766U</t>
  </si>
  <si>
    <t>83002F</t>
  </si>
  <si>
    <t>67583-4</t>
  </si>
  <si>
    <t>13767U</t>
  </si>
  <si>
    <t>83002G</t>
  </si>
  <si>
    <t>13768U</t>
  </si>
  <si>
    <t>83002H</t>
  </si>
  <si>
    <t>87863-4</t>
  </si>
  <si>
    <t>IRAS</t>
  </si>
  <si>
    <t>13777U</t>
  </si>
  <si>
    <t>83004A</t>
  </si>
  <si>
    <t>SSA</t>
  </si>
  <si>
    <t>13844U</t>
  </si>
  <si>
    <t>83008E</t>
  </si>
  <si>
    <t>84609-3</t>
  </si>
  <si>
    <t>SSB</t>
  </si>
  <si>
    <t>13845U</t>
  </si>
  <si>
    <t>83008F</t>
  </si>
  <si>
    <t>93153-3</t>
  </si>
  <si>
    <t>SSC</t>
  </si>
  <si>
    <t>13874U</t>
  </si>
  <si>
    <t>83008H</t>
  </si>
  <si>
    <t>90494-3</t>
  </si>
  <si>
    <t>13916U</t>
  </si>
  <si>
    <t>83021A</t>
  </si>
  <si>
    <t>55402-4</t>
  </si>
  <si>
    <t>13923U</t>
  </si>
  <si>
    <t>83022A</t>
  </si>
  <si>
    <t>91475-4</t>
  </si>
  <si>
    <t>13949U</t>
  </si>
  <si>
    <t>83023A</t>
  </si>
  <si>
    <t>42446-4</t>
  </si>
  <si>
    <t>13991U</t>
  </si>
  <si>
    <t>83031A</t>
  </si>
  <si>
    <t>59247-4</t>
  </si>
  <si>
    <t>14032U</t>
  </si>
  <si>
    <t>83037A</t>
  </si>
  <si>
    <t>30850-3</t>
  </si>
  <si>
    <t>14057U</t>
  </si>
  <si>
    <t>83042A</t>
  </si>
  <si>
    <t>60538-4</t>
  </si>
  <si>
    <t>14064U</t>
  </si>
  <si>
    <t>83044A</t>
  </si>
  <si>
    <t>44763-3</t>
  </si>
  <si>
    <t>14084U</t>
  </si>
  <si>
    <t>83048A</t>
  </si>
  <si>
    <t>39023-4</t>
  </si>
  <si>
    <t>14139U</t>
  </si>
  <si>
    <t>83060C</t>
  </si>
  <si>
    <t>GB</t>
  </si>
  <si>
    <t>14143U</t>
  </si>
  <si>
    <t>83056C</t>
  </si>
  <si>
    <t>46873-3</t>
  </si>
  <si>
    <t>14144U</t>
  </si>
  <si>
    <t>83056D</t>
  </si>
  <si>
    <t>46795-3</t>
  </si>
  <si>
    <t>14147U</t>
  </si>
  <si>
    <t>83061A</t>
  </si>
  <si>
    <t>21201-3</t>
  </si>
  <si>
    <t>HILAT</t>
  </si>
  <si>
    <t>14154U</t>
  </si>
  <si>
    <t>83063A</t>
  </si>
  <si>
    <t>13013-3</t>
  </si>
  <si>
    <t>14171U</t>
  </si>
  <si>
    <t>83069A</t>
  </si>
  <si>
    <t>14172U</t>
  </si>
  <si>
    <t>83069B</t>
  </si>
  <si>
    <t>80269-4</t>
  </si>
  <si>
    <t>14173U</t>
  </si>
  <si>
    <t>83069C</t>
  </si>
  <si>
    <t>35519-4</t>
  </si>
  <si>
    <t>14174U</t>
  </si>
  <si>
    <t>83069D</t>
  </si>
  <si>
    <t>16882-3</t>
  </si>
  <si>
    <t>14175U</t>
  </si>
  <si>
    <t>83069E</t>
  </si>
  <si>
    <t>80251-4</t>
  </si>
  <si>
    <t>14176U</t>
  </si>
  <si>
    <t>83069F</t>
  </si>
  <si>
    <t>14177U</t>
  </si>
  <si>
    <t>83069G</t>
  </si>
  <si>
    <t>39311-4</t>
  </si>
  <si>
    <t>14178U</t>
  </si>
  <si>
    <t>83069H</t>
  </si>
  <si>
    <t>29463-4</t>
  </si>
  <si>
    <t>14180U</t>
  </si>
  <si>
    <t>83056G</t>
  </si>
  <si>
    <t>46775-3</t>
  </si>
  <si>
    <t>14240U</t>
  </si>
  <si>
    <t>83079A</t>
  </si>
  <si>
    <t>71863-4</t>
  </si>
  <si>
    <t>14372U</t>
  </si>
  <si>
    <t>83099A</t>
  </si>
  <si>
    <t>41039-3</t>
  </si>
  <si>
    <t>14401U</t>
  </si>
  <si>
    <t>83103A</t>
  </si>
  <si>
    <t>81875-4</t>
  </si>
  <si>
    <t>14450U</t>
  </si>
  <si>
    <t>83108A</t>
  </si>
  <si>
    <t>63619-4</t>
  </si>
  <si>
    <t>14452U</t>
  </si>
  <si>
    <t>83109A</t>
  </si>
  <si>
    <t>52826-4</t>
  </si>
  <si>
    <t>14483U</t>
  </si>
  <si>
    <t>83111A</t>
  </si>
  <si>
    <t>25975-3</t>
  </si>
  <si>
    <t>F7)</t>
  </si>
  <si>
    <t>14506U</t>
  </si>
  <si>
    <t>83113A</t>
  </si>
  <si>
    <t>13745-3</t>
  </si>
  <si>
    <t>14521U</t>
  </si>
  <si>
    <t>83115A</t>
  </si>
  <si>
    <t>18676-4</t>
  </si>
  <si>
    <t>14546U</t>
  </si>
  <si>
    <t>83120A</t>
  </si>
  <si>
    <t>54422-4</t>
  </si>
  <si>
    <t>14551U</t>
  </si>
  <si>
    <t>83122A</t>
  </si>
  <si>
    <t>39817-3</t>
  </si>
  <si>
    <t>14611U</t>
  </si>
  <si>
    <t>84001A</t>
  </si>
  <si>
    <t>53883-4</t>
  </si>
  <si>
    <t>14612U</t>
  </si>
  <si>
    <t>84001B</t>
  </si>
  <si>
    <t>43744-4</t>
  </si>
  <si>
    <t>14613U</t>
  </si>
  <si>
    <t>84001C</t>
  </si>
  <si>
    <t>11149-3</t>
  </si>
  <si>
    <t>14614U</t>
  </si>
  <si>
    <t>84001D</t>
  </si>
  <si>
    <t>58445-6</t>
  </si>
  <si>
    <t>14615U</t>
  </si>
  <si>
    <t>84001E</t>
  </si>
  <si>
    <t>72713-4</t>
  </si>
  <si>
    <t>14616U</t>
  </si>
  <si>
    <t>84001F</t>
  </si>
  <si>
    <t>10030-3</t>
  </si>
  <si>
    <t>14617U</t>
  </si>
  <si>
    <t>84001G</t>
  </si>
  <si>
    <t>11673-5</t>
  </si>
  <si>
    <t>14618U</t>
  </si>
  <si>
    <t>84001H</t>
  </si>
  <si>
    <t>22161-4</t>
  </si>
  <si>
    <t>14624U</t>
  </si>
  <si>
    <t>84003A</t>
  </si>
  <si>
    <t>60988-4</t>
  </si>
  <si>
    <t>14679U</t>
  </si>
  <si>
    <t>84010A</t>
  </si>
  <si>
    <t>21580-3</t>
  </si>
  <si>
    <t>14699U</t>
  </si>
  <si>
    <t>84013A</t>
  </si>
  <si>
    <t>23282-3</t>
  </si>
  <si>
    <t>JD</t>
  </si>
  <si>
    <t>14728U</t>
  </si>
  <si>
    <t>84012C</t>
  </si>
  <si>
    <t>82599-3</t>
  </si>
  <si>
    <t>14729U</t>
  </si>
  <si>
    <t>84012D</t>
  </si>
  <si>
    <t>83462-3</t>
  </si>
  <si>
    <t>14759U</t>
  </si>
  <si>
    <t>84019A</t>
  </si>
  <si>
    <t>82972-4</t>
  </si>
  <si>
    <t>14780U</t>
  </si>
  <si>
    <t>84021A</t>
  </si>
  <si>
    <t>19530-3</t>
  </si>
  <si>
    <t>(UoSAT</t>
  </si>
  <si>
    <t>14781U</t>
  </si>
  <si>
    <t>84021B</t>
  </si>
  <si>
    <t>19806-3</t>
  </si>
  <si>
    <t>14795U</t>
  </si>
  <si>
    <t>84012F</t>
  </si>
  <si>
    <t>94274-3</t>
  </si>
  <si>
    <t>14819U</t>
  </si>
  <si>
    <t>84027A</t>
  </si>
  <si>
    <t>53499-3</t>
  </si>
  <si>
    <t>14965U</t>
  </si>
  <si>
    <t>84043A</t>
  </si>
  <si>
    <t>45531-4</t>
  </si>
  <si>
    <t>14973U</t>
  </si>
  <si>
    <t>84046A</t>
  </si>
  <si>
    <t>55838-4</t>
  </si>
  <si>
    <t>14998U</t>
  </si>
  <si>
    <t>84052A</t>
  </si>
  <si>
    <t>14999U</t>
  </si>
  <si>
    <t>84052B</t>
  </si>
  <si>
    <t>62898-4</t>
  </si>
  <si>
    <t>15000U</t>
  </si>
  <si>
    <t>84052C</t>
  </si>
  <si>
    <t>13243-4</t>
  </si>
  <si>
    <t>15001U</t>
  </si>
  <si>
    <t>84052D</t>
  </si>
  <si>
    <t>62644-4</t>
  </si>
  <si>
    <t>15002U</t>
  </si>
  <si>
    <t>84052E</t>
  </si>
  <si>
    <t>13697-3</t>
  </si>
  <si>
    <t>15003U</t>
  </si>
  <si>
    <t>84052F</t>
  </si>
  <si>
    <t>34023-4</t>
  </si>
  <si>
    <t>15004U</t>
  </si>
  <si>
    <t>84052G</t>
  </si>
  <si>
    <t>15005U</t>
  </si>
  <si>
    <t>84052H</t>
  </si>
  <si>
    <t>30092-4</t>
  </si>
  <si>
    <t>15031U</t>
  </si>
  <si>
    <t>84056A</t>
  </si>
  <si>
    <t>85616-4</t>
  </si>
  <si>
    <t>15055U</t>
  </si>
  <si>
    <t>84062A</t>
  </si>
  <si>
    <t>48094-4</t>
  </si>
  <si>
    <t>15077U</t>
  </si>
  <si>
    <t>84067A</t>
  </si>
  <si>
    <t>39900-4</t>
  </si>
  <si>
    <t>15085U</t>
  </si>
  <si>
    <t>84069A</t>
  </si>
  <si>
    <t>27049-4</t>
  </si>
  <si>
    <t>15099U</t>
  </si>
  <si>
    <t>84072A</t>
  </si>
  <si>
    <t>38924-4</t>
  </si>
  <si>
    <t>15171U</t>
  </si>
  <si>
    <t>84084A</t>
  </si>
  <si>
    <t>20859-3</t>
  </si>
  <si>
    <t>15292U</t>
  </si>
  <si>
    <t>84100A</t>
  </si>
  <si>
    <t>62646-4</t>
  </si>
  <si>
    <t>15330U</t>
  </si>
  <si>
    <t>84069D</t>
  </si>
  <si>
    <t>15331U</t>
  </si>
  <si>
    <t>84105A</t>
  </si>
  <si>
    <t>40909-3</t>
  </si>
  <si>
    <t>15333U</t>
  </si>
  <si>
    <t>84106A</t>
  </si>
  <si>
    <t>ERBS</t>
  </si>
  <si>
    <t>15354U</t>
  </si>
  <si>
    <t>84108B</t>
  </si>
  <si>
    <t>62523-3</t>
  </si>
  <si>
    <t>15359U</t>
  </si>
  <si>
    <t>84109A</t>
  </si>
  <si>
    <t>60071-4</t>
  </si>
  <si>
    <t>15362U</t>
  </si>
  <si>
    <t>84110A</t>
  </si>
  <si>
    <t>19042-3</t>
  </si>
  <si>
    <t>15369U</t>
  </si>
  <si>
    <t>84111A</t>
  </si>
  <si>
    <t>32091-3</t>
  </si>
  <si>
    <t>15378U</t>
  </si>
  <si>
    <t>84112A</t>
  </si>
  <si>
    <t>27973-4</t>
  </si>
  <si>
    <t>15398U</t>
  </si>
  <si>
    <t>84118A</t>
  </si>
  <si>
    <t>69693-4</t>
  </si>
  <si>
    <t>15427U</t>
  </si>
  <si>
    <t>84123A</t>
  </si>
  <si>
    <t>11286-3</t>
  </si>
  <si>
    <t>15469U</t>
  </si>
  <si>
    <t>85003A</t>
  </si>
  <si>
    <t>10742-3</t>
  </si>
  <si>
    <t>15470U</t>
  </si>
  <si>
    <t>85003B</t>
  </si>
  <si>
    <t>10372-3</t>
  </si>
  <si>
    <t>15471U</t>
  </si>
  <si>
    <t>85003C</t>
  </si>
  <si>
    <t>38569-4</t>
  </si>
  <si>
    <t>15472U</t>
  </si>
  <si>
    <t>85003D</t>
  </si>
  <si>
    <t>27990-4</t>
  </si>
  <si>
    <t>15473U</t>
  </si>
  <si>
    <t>85003E</t>
  </si>
  <si>
    <t>75469-4</t>
  </si>
  <si>
    <t>15474U</t>
  </si>
  <si>
    <t>85003F</t>
  </si>
  <si>
    <t>11670-3</t>
  </si>
  <si>
    <t>15482U</t>
  </si>
  <si>
    <t>85006A</t>
  </si>
  <si>
    <t>57186-4</t>
  </si>
  <si>
    <t>15494U</t>
  </si>
  <si>
    <t>85009A</t>
  </si>
  <si>
    <t>38437-3</t>
  </si>
  <si>
    <t>15503U</t>
  </si>
  <si>
    <t>84112C</t>
  </si>
  <si>
    <t>21847-5</t>
  </si>
  <si>
    <t>15505U</t>
  </si>
  <si>
    <t>85011A</t>
  </si>
  <si>
    <t>44682-4</t>
  </si>
  <si>
    <t>15516U</t>
  </si>
  <si>
    <t>85013A</t>
  </si>
  <si>
    <t>15592U</t>
  </si>
  <si>
    <t>85020A</t>
  </si>
  <si>
    <t>48777-3</t>
  </si>
  <si>
    <t>GEOSAT</t>
  </si>
  <si>
    <t>15595U</t>
  </si>
  <si>
    <t>85021A</t>
  </si>
  <si>
    <t>15597U</t>
  </si>
  <si>
    <t>85022A</t>
  </si>
  <si>
    <t>41200-4</t>
  </si>
  <si>
    <t>15617U</t>
  </si>
  <si>
    <t>85023A</t>
  </si>
  <si>
    <t>20129-3</t>
  </si>
  <si>
    <t>15618U</t>
  </si>
  <si>
    <t>85023B</t>
  </si>
  <si>
    <t>16116-4</t>
  </si>
  <si>
    <t>15619U</t>
  </si>
  <si>
    <t>85023C</t>
  </si>
  <si>
    <t>96459-4</t>
  </si>
  <si>
    <t>15620U</t>
  </si>
  <si>
    <t>85023D</t>
  </si>
  <si>
    <t>15621U</t>
  </si>
  <si>
    <t>85023E</t>
  </si>
  <si>
    <t>66004-4</t>
  </si>
  <si>
    <t>15622U</t>
  </si>
  <si>
    <t>85023F</t>
  </si>
  <si>
    <t>16834-3</t>
  </si>
  <si>
    <t>15623U</t>
  </si>
  <si>
    <t>85023G</t>
  </si>
  <si>
    <t>62512-4</t>
  </si>
  <si>
    <t>15624U</t>
  </si>
  <si>
    <t>85023H</t>
  </si>
  <si>
    <t>48350-4</t>
  </si>
  <si>
    <t>15751U</t>
  </si>
  <si>
    <t>85041A</t>
  </si>
  <si>
    <t>50879-4</t>
  </si>
  <si>
    <t>15755U</t>
  </si>
  <si>
    <t>85042A</t>
  </si>
  <si>
    <t>70540-4</t>
  </si>
  <si>
    <t>15821U</t>
  </si>
  <si>
    <t>85047A</t>
  </si>
  <si>
    <t>50051-4</t>
  </si>
  <si>
    <t>15889U</t>
  </si>
  <si>
    <t>85058A</t>
  </si>
  <si>
    <t>36918-3</t>
  </si>
  <si>
    <t>15930U</t>
  </si>
  <si>
    <t>85064A</t>
  </si>
  <si>
    <t>24362-4</t>
  </si>
  <si>
    <t>15935U</t>
  </si>
  <si>
    <t>85066A</t>
  </si>
  <si>
    <t>20083-3</t>
  </si>
  <si>
    <t>15936U</t>
  </si>
  <si>
    <t>85066B</t>
  </si>
  <si>
    <t>20783-3</t>
  </si>
  <si>
    <t>15944U</t>
  </si>
  <si>
    <t>85069A</t>
  </si>
  <si>
    <t>28912-3</t>
  </si>
  <si>
    <t>15986U</t>
  </si>
  <si>
    <t>85075A</t>
  </si>
  <si>
    <t>49120-4</t>
  </si>
  <si>
    <t>16011U</t>
  </si>
  <si>
    <t>85079A</t>
  </si>
  <si>
    <t>69948-4</t>
  </si>
  <si>
    <t>16138U</t>
  </si>
  <si>
    <t>85094A</t>
  </si>
  <si>
    <t>49292-4</t>
  </si>
  <si>
    <t>16139U</t>
  </si>
  <si>
    <t>85094B</t>
  </si>
  <si>
    <t>17802-3</t>
  </si>
  <si>
    <t>16140U</t>
  </si>
  <si>
    <t>85094C</t>
  </si>
  <si>
    <t>16141U</t>
  </si>
  <si>
    <t>85094D</t>
  </si>
  <si>
    <t>16142U</t>
  </si>
  <si>
    <t>85094E</t>
  </si>
  <si>
    <t>16143U</t>
  </si>
  <si>
    <t>85094F</t>
  </si>
  <si>
    <t>16181U</t>
  </si>
  <si>
    <t>85097A</t>
  </si>
  <si>
    <t>16191U</t>
  </si>
  <si>
    <t>85100A</t>
  </si>
  <si>
    <t>16262U</t>
  </si>
  <si>
    <t>85108A</t>
  </si>
  <si>
    <t>33679-3</t>
  </si>
  <si>
    <t>16291U</t>
  </si>
  <si>
    <t>85110A</t>
  </si>
  <si>
    <t>72979-4</t>
  </si>
  <si>
    <t>16326U</t>
  </si>
  <si>
    <t>85113A</t>
  </si>
  <si>
    <t>30342-3</t>
  </si>
  <si>
    <t>16368U</t>
  </si>
  <si>
    <t>85116A</t>
  </si>
  <si>
    <t>61379-4</t>
  </si>
  <si>
    <t>16408U</t>
  </si>
  <si>
    <t>85119A</t>
  </si>
  <si>
    <t>50042-4</t>
  </si>
  <si>
    <t>16449U</t>
  </si>
  <si>
    <t>86002A</t>
  </si>
  <si>
    <t>27995-4</t>
  </si>
  <si>
    <t>16450U</t>
  </si>
  <si>
    <t>86002B</t>
  </si>
  <si>
    <t>16451U</t>
  </si>
  <si>
    <t>86002C</t>
  </si>
  <si>
    <t>96724-4</t>
  </si>
  <si>
    <t>16452U</t>
  </si>
  <si>
    <t>86002D</t>
  </si>
  <si>
    <t>44590-4</t>
  </si>
  <si>
    <t>16453U</t>
  </si>
  <si>
    <t>86002E</t>
  </si>
  <si>
    <t>16469-3</t>
  </si>
  <si>
    <t>16454U</t>
  </si>
  <si>
    <t>86002F</t>
  </si>
  <si>
    <t>10707-3</t>
  </si>
  <si>
    <t>16455U</t>
  </si>
  <si>
    <t>86002G</t>
  </si>
  <si>
    <t>29707-6</t>
  </si>
  <si>
    <t>16456U</t>
  </si>
  <si>
    <t>86002H</t>
  </si>
  <si>
    <t>89545-4</t>
  </si>
  <si>
    <t>16493U</t>
  </si>
  <si>
    <t>86005A</t>
  </si>
  <si>
    <t>55613-4</t>
  </si>
  <si>
    <t>16495U</t>
  </si>
  <si>
    <t>86006A</t>
  </si>
  <si>
    <t>40345-3</t>
  </si>
  <si>
    <t>16510U</t>
  </si>
  <si>
    <t>86008A</t>
  </si>
  <si>
    <t>81462-4</t>
  </si>
  <si>
    <t>16593U</t>
  </si>
  <si>
    <t>86015A</t>
  </si>
  <si>
    <t>47410-4</t>
  </si>
  <si>
    <t>16611U</t>
  </si>
  <si>
    <t>86018A</t>
  </si>
  <si>
    <t>34243-3</t>
  </si>
  <si>
    <t>SPOT</t>
  </si>
  <si>
    <t>16613U</t>
  </si>
  <si>
    <t>86019A</t>
  </si>
  <si>
    <t>18830-3</t>
  </si>
  <si>
    <t>USA</t>
  </si>
  <si>
    <t>16624U</t>
  </si>
  <si>
    <t>86014E</t>
  </si>
  <si>
    <t>80481-3</t>
  </si>
  <si>
    <t>16625U</t>
  </si>
  <si>
    <t>86014F</t>
  </si>
  <si>
    <t>81005-3</t>
  </si>
  <si>
    <t>16631U</t>
  </si>
  <si>
    <t>86014H</t>
  </si>
  <si>
    <t>86373-3</t>
  </si>
  <si>
    <t>16647U</t>
  </si>
  <si>
    <t>86024A</t>
  </si>
  <si>
    <t>21269-4</t>
  </si>
  <si>
    <t>16681U</t>
  </si>
  <si>
    <t>86030A</t>
  </si>
  <si>
    <t>70174-4</t>
  </si>
  <si>
    <t>16719U</t>
  </si>
  <si>
    <t>86034A</t>
  </si>
  <si>
    <t>29292-3</t>
  </si>
  <si>
    <t>16727U</t>
  </si>
  <si>
    <t>86037A</t>
  </si>
  <si>
    <t>57665-4</t>
  </si>
  <si>
    <t>16735U</t>
  </si>
  <si>
    <t>86039A</t>
  </si>
  <si>
    <t>45008-4</t>
  </si>
  <si>
    <t>16758U</t>
  </si>
  <si>
    <t>86042A</t>
  </si>
  <si>
    <t>13829-3</t>
  </si>
  <si>
    <t>16759U</t>
  </si>
  <si>
    <t>86042B</t>
  </si>
  <si>
    <t>85692-4</t>
  </si>
  <si>
    <t>16760U</t>
  </si>
  <si>
    <t>86042C</t>
  </si>
  <si>
    <t>58702-4</t>
  </si>
  <si>
    <t>16761U</t>
  </si>
  <si>
    <t>86042D</t>
  </si>
  <si>
    <t>27499-4</t>
  </si>
  <si>
    <t>16762U</t>
  </si>
  <si>
    <t>86042E</t>
  </si>
  <si>
    <t>69298-4</t>
  </si>
  <si>
    <t>16763U</t>
  </si>
  <si>
    <t>86042F</t>
  </si>
  <si>
    <t>16764U</t>
  </si>
  <si>
    <t>86042G</t>
  </si>
  <si>
    <t>15326-3</t>
  </si>
  <si>
    <t>16765U</t>
  </si>
  <si>
    <t>86042H</t>
  </si>
  <si>
    <t>23822-4</t>
  </si>
  <si>
    <t>16791U</t>
  </si>
  <si>
    <t>86046A</t>
  </si>
  <si>
    <t>24951-3</t>
  </si>
  <si>
    <t>16798U</t>
  </si>
  <si>
    <t>86047A</t>
  </si>
  <si>
    <t>54522-4</t>
  </si>
  <si>
    <t>16809U</t>
  </si>
  <si>
    <t>86024E</t>
  </si>
  <si>
    <t>65131-7</t>
  </si>
  <si>
    <t>16860U</t>
  </si>
  <si>
    <t>86052A</t>
  </si>
  <si>
    <t>68399-4</t>
  </si>
  <si>
    <t>16881U</t>
  </si>
  <si>
    <t>86055A</t>
  </si>
  <si>
    <t>26961-3</t>
  </si>
  <si>
    <t>EGS</t>
  </si>
  <si>
    <t>(AJISAI)</t>
  </si>
  <si>
    <t>16908U</t>
  </si>
  <si>
    <t>86061A</t>
  </si>
  <si>
    <t>78779-4</t>
  </si>
  <si>
    <t>JAS</t>
  </si>
  <si>
    <t>(FUJI</t>
  </si>
  <si>
    <t>16909U</t>
  </si>
  <si>
    <t>86061B</t>
  </si>
  <si>
    <t>45731-4</t>
  </si>
  <si>
    <t>16917U</t>
  </si>
  <si>
    <t>86062A</t>
  </si>
  <si>
    <t>35732-4</t>
  </si>
  <si>
    <t>16952U</t>
  </si>
  <si>
    <t>86070A</t>
  </si>
  <si>
    <t>80912-4</t>
  </si>
  <si>
    <t>16969U</t>
  </si>
  <si>
    <t>86073A</t>
  </si>
  <si>
    <t>93390-4</t>
  </si>
  <si>
    <t>16986U</t>
  </si>
  <si>
    <t>86074A</t>
  </si>
  <si>
    <t>37425-3</t>
  </si>
  <si>
    <t>17035U</t>
  </si>
  <si>
    <t>86062C</t>
  </si>
  <si>
    <t>33631-5</t>
  </si>
  <si>
    <t>17066U</t>
  </si>
  <si>
    <t>86086A</t>
  </si>
  <si>
    <t>64054-4</t>
  </si>
  <si>
    <t>POLAR</t>
  </si>
  <si>
    <t>BEAR</t>
  </si>
  <si>
    <t>17070U</t>
  </si>
  <si>
    <t>86088A</t>
  </si>
  <si>
    <t>14859-3</t>
  </si>
  <si>
    <t>17138U</t>
  </si>
  <si>
    <t>86092A</t>
  </si>
  <si>
    <t>87799-4</t>
  </si>
  <si>
    <t>17139U</t>
  </si>
  <si>
    <t>86092B</t>
  </si>
  <si>
    <t>18496-4</t>
  </si>
  <si>
    <t>17140U</t>
  </si>
  <si>
    <t>86092C</t>
  </si>
  <si>
    <t>54959-4</t>
  </si>
  <si>
    <t>17141U</t>
  </si>
  <si>
    <t>86092D</t>
  </si>
  <si>
    <t>19637-3</t>
  </si>
  <si>
    <t>17142U</t>
  </si>
  <si>
    <t>86092E</t>
  </si>
  <si>
    <t>11201-3</t>
  </si>
  <si>
    <t>17143U</t>
  </si>
  <si>
    <t>86092F</t>
  </si>
  <si>
    <t>32500-4</t>
  </si>
  <si>
    <t>17144U</t>
  </si>
  <si>
    <t>86092G</t>
  </si>
  <si>
    <t>78487-4</t>
  </si>
  <si>
    <t>17145U</t>
  </si>
  <si>
    <t>86092H</t>
  </si>
  <si>
    <t>17159U</t>
  </si>
  <si>
    <t>86093A</t>
  </si>
  <si>
    <t>47912-4</t>
  </si>
  <si>
    <t>17177U</t>
  </si>
  <si>
    <t>86094A</t>
  </si>
  <si>
    <t>17191U</t>
  </si>
  <si>
    <t>86097A</t>
  </si>
  <si>
    <t>26281-3</t>
  </si>
  <si>
    <t>17239U</t>
  </si>
  <si>
    <t>86100A</t>
  </si>
  <si>
    <t>74252-4</t>
  </si>
  <si>
    <t>17241U</t>
  </si>
  <si>
    <t>86101A</t>
  </si>
  <si>
    <t>50493-4</t>
  </si>
  <si>
    <t>17290U</t>
  </si>
  <si>
    <t>87001A</t>
  </si>
  <si>
    <t>48367-4</t>
  </si>
  <si>
    <t>17295U</t>
  </si>
  <si>
    <t>87003A</t>
  </si>
  <si>
    <t>38956-3</t>
  </si>
  <si>
    <t>17303U</t>
  </si>
  <si>
    <t>87006A</t>
  </si>
  <si>
    <t>82399-4</t>
  </si>
  <si>
    <t>17359U</t>
  </si>
  <si>
    <t>87009A</t>
  </si>
  <si>
    <t>25016-4</t>
  </si>
  <si>
    <t>17369U</t>
  </si>
  <si>
    <t>87011A</t>
  </si>
  <si>
    <t>32647-4</t>
  </si>
  <si>
    <t>17525U</t>
  </si>
  <si>
    <t>87017A</t>
  </si>
  <si>
    <t>45447-4</t>
  </si>
  <si>
    <t>MOS</t>
  </si>
  <si>
    <t>1A</t>
  </si>
  <si>
    <t>(MOMO</t>
  </si>
  <si>
    <t>17527U</t>
  </si>
  <si>
    <t>87018A</t>
  </si>
  <si>
    <t>17535U</t>
  </si>
  <si>
    <t>87020A</t>
  </si>
  <si>
    <t>16529-4</t>
  </si>
  <si>
    <t>17566U</t>
  </si>
  <si>
    <t>87024A</t>
  </si>
  <si>
    <t>36277-3</t>
  </si>
  <si>
    <t>17582U</t>
  </si>
  <si>
    <t>87026A</t>
  </si>
  <si>
    <t>20085-4</t>
  </si>
  <si>
    <t>17583U</t>
  </si>
  <si>
    <t>87026B</t>
  </si>
  <si>
    <t>17584U</t>
  </si>
  <si>
    <t>87026C</t>
  </si>
  <si>
    <t>85716-4</t>
  </si>
  <si>
    <t>17585U</t>
  </si>
  <si>
    <t>87026D</t>
  </si>
  <si>
    <t>26466-4</t>
  </si>
  <si>
    <t>17586U</t>
  </si>
  <si>
    <t>87026E</t>
  </si>
  <si>
    <t>15689-4</t>
  </si>
  <si>
    <t>17587U</t>
  </si>
  <si>
    <t>87026F</t>
  </si>
  <si>
    <t>17589U</t>
  </si>
  <si>
    <t>87027A</t>
  </si>
  <si>
    <t>17911U</t>
  </si>
  <si>
    <t>87038A</t>
  </si>
  <si>
    <t>24182-3</t>
  </si>
  <si>
    <t>17973U</t>
  </si>
  <si>
    <t>87041A</t>
  </si>
  <si>
    <t>11113-5</t>
  </si>
  <si>
    <t>18009U</t>
  </si>
  <si>
    <t>87043E</t>
  </si>
  <si>
    <t>78006-3</t>
  </si>
  <si>
    <t>18010U</t>
  </si>
  <si>
    <t>87043F</t>
  </si>
  <si>
    <t>74163-3</t>
  </si>
  <si>
    <t>18025U</t>
  </si>
  <si>
    <t>87043H</t>
  </si>
  <si>
    <t>75077-3</t>
  </si>
  <si>
    <t>18095U</t>
  </si>
  <si>
    <t>87049A</t>
  </si>
  <si>
    <t>68988-4</t>
  </si>
  <si>
    <t>18113U</t>
  </si>
  <si>
    <t>87051A</t>
  </si>
  <si>
    <t>68585-4</t>
  </si>
  <si>
    <t>18114U</t>
  </si>
  <si>
    <t>87051B</t>
  </si>
  <si>
    <t>43358-4</t>
  </si>
  <si>
    <t>18115U</t>
  </si>
  <si>
    <t>87051C</t>
  </si>
  <si>
    <t>25447-4</t>
  </si>
  <si>
    <t>18116U</t>
  </si>
  <si>
    <t>87051D</t>
  </si>
  <si>
    <t>13353-3</t>
  </si>
  <si>
    <t>18117U</t>
  </si>
  <si>
    <t>87051E</t>
  </si>
  <si>
    <t>12294-3</t>
  </si>
  <si>
    <t>18118U</t>
  </si>
  <si>
    <t>87051F</t>
  </si>
  <si>
    <t>68953-4</t>
  </si>
  <si>
    <t>18119U</t>
  </si>
  <si>
    <t>87051G</t>
  </si>
  <si>
    <t>45368-5</t>
  </si>
  <si>
    <t>18120U</t>
  </si>
  <si>
    <t>87051H</t>
  </si>
  <si>
    <t>94440-4</t>
  </si>
  <si>
    <t>18122U</t>
  </si>
  <si>
    <t>87052A</t>
  </si>
  <si>
    <t>39432-4</t>
  </si>
  <si>
    <t>DMSP</t>
  </si>
  <si>
    <t>F8</t>
  </si>
  <si>
    <t>(USA</t>
  </si>
  <si>
    <t>26)</t>
  </si>
  <si>
    <t>18123U</t>
  </si>
  <si>
    <t>87053A</t>
  </si>
  <si>
    <t>14159-3</t>
  </si>
  <si>
    <t>18129U</t>
  </si>
  <si>
    <t>87054A</t>
  </si>
  <si>
    <t>74161-4</t>
  </si>
  <si>
    <t>18152U</t>
  </si>
  <si>
    <t>87055A</t>
  </si>
  <si>
    <t>36444-3</t>
  </si>
  <si>
    <t>18160U</t>
  </si>
  <si>
    <t>87057A</t>
  </si>
  <si>
    <t>53685-4</t>
  </si>
  <si>
    <t>18187U</t>
  </si>
  <si>
    <t>87060A</t>
  </si>
  <si>
    <t>41239-4</t>
  </si>
  <si>
    <t>18214U</t>
  </si>
  <si>
    <t>87062A</t>
  </si>
  <si>
    <t>28874-3</t>
  </si>
  <si>
    <t>18241U</t>
  </si>
  <si>
    <t>87052D</t>
  </si>
  <si>
    <t>58584-5</t>
  </si>
  <si>
    <t>18312U</t>
  </si>
  <si>
    <t>87068A</t>
  </si>
  <si>
    <t>42066-4</t>
  </si>
  <si>
    <t>18334U</t>
  </si>
  <si>
    <t>87074A</t>
  </si>
  <si>
    <t>14403-3</t>
  </si>
  <si>
    <t>18335U</t>
  </si>
  <si>
    <t>87074B</t>
  </si>
  <si>
    <t>19599-3</t>
  </si>
  <si>
    <t>18336U</t>
  </si>
  <si>
    <t>87074C</t>
  </si>
  <si>
    <t>20378-3</t>
  </si>
  <si>
    <t>18337U</t>
  </si>
  <si>
    <t>87074D</t>
  </si>
  <si>
    <t>14831-3</t>
  </si>
  <si>
    <t>18338U</t>
  </si>
  <si>
    <t>87074E</t>
  </si>
  <si>
    <t>28852-3</t>
  </si>
  <si>
    <t>18339U</t>
  </si>
  <si>
    <t>87074F</t>
  </si>
  <si>
    <t>11546-3</t>
  </si>
  <si>
    <t>18361U</t>
  </si>
  <si>
    <t>87080A</t>
  </si>
  <si>
    <t>18934-3</t>
  </si>
  <si>
    <t>18362U</t>
  </si>
  <si>
    <t>87080B</t>
  </si>
  <si>
    <t>18090-3</t>
  </si>
  <si>
    <t>18402U</t>
  </si>
  <si>
    <t>87087A</t>
  </si>
  <si>
    <t>39057-4</t>
  </si>
  <si>
    <t>18421U</t>
  </si>
  <si>
    <t>87088A</t>
  </si>
  <si>
    <t>33633-3</t>
  </si>
  <si>
    <t>18585U</t>
  </si>
  <si>
    <t>87098A</t>
  </si>
  <si>
    <t>75397-4</t>
  </si>
  <si>
    <t>18665U</t>
  </si>
  <si>
    <t>87101A</t>
  </si>
  <si>
    <t>54784-4</t>
  </si>
  <si>
    <t>18709U</t>
  </si>
  <si>
    <t>87106A</t>
  </si>
  <si>
    <t>52465-4</t>
  </si>
  <si>
    <t>18748U</t>
  </si>
  <si>
    <t>88001A</t>
  </si>
  <si>
    <t>29477-3</t>
  </si>
  <si>
    <t>18788U</t>
  </si>
  <si>
    <t>88002A</t>
  </si>
  <si>
    <t>15648-3</t>
  </si>
  <si>
    <t>18789U</t>
  </si>
  <si>
    <t>88002B</t>
  </si>
  <si>
    <t>11246-3</t>
  </si>
  <si>
    <t>18790U</t>
  </si>
  <si>
    <t>88002C</t>
  </si>
  <si>
    <t>16592-3</t>
  </si>
  <si>
    <t>18791U</t>
  </si>
  <si>
    <t>88002D</t>
  </si>
  <si>
    <t>47319-4</t>
  </si>
  <si>
    <t>18792U</t>
  </si>
  <si>
    <t>88002E</t>
  </si>
  <si>
    <t>79561-4</t>
  </si>
  <si>
    <t>18793U</t>
  </si>
  <si>
    <t>88002F</t>
  </si>
  <si>
    <t>18357-4</t>
  </si>
  <si>
    <t>18820U</t>
  </si>
  <si>
    <t>88005A</t>
  </si>
  <si>
    <t>F9</t>
  </si>
  <si>
    <t>29)</t>
  </si>
  <si>
    <t>18822U</t>
  </si>
  <si>
    <t>88006A</t>
  </si>
  <si>
    <t>11749-3</t>
  </si>
  <si>
    <t>18937U</t>
  </si>
  <si>
    <t>88016A</t>
  </si>
  <si>
    <t>63079-4</t>
  </si>
  <si>
    <t>18938U</t>
  </si>
  <si>
    <t>88016B</t>
  </si>
  <si>
    <t>84243-4</t>
  </si>
  <si>
    <t>18939U</t>
  </si>
  <si>
    <t>88016C</t>
  </si>
  <si>
    <t>18940U</t>
  </si>
  <si>
    <t>88016D</t>
  </si>
  <si>
    <t>18016-3</t>
  </si>
  <si>
    <t>18941U</t>
  </si>
  <si>
    <t>88016E</t>
  </si>
  <si>
    <t>11207-3</t>
  </si>
  <si>
    <t>18942U</t>
  </si>
  <si>
    <t>88016F</t>
  </si>
  <si>
    <t>38828-5</t>
  </si>
  <si>
    <t>18943U</t>
  </si>
  <si>
    <t>88016G</t>
  </si>
  <si>
    <t>74123-4</t>
  </si>
  <si>
    <t>18944U</t>
  </si>
  <si>
    <t>88016H</t>
  </si>
  <si>
    <t>80799-4</t>
  </si>
  <si>
    <t>18957U</t>
  </si>
  <si>
    <t>88019A</t>
  </si>
  <si>
    <t>21011-4</t>
  </si>
  <si>
    <t>18958U</t>
  </si>
  <si>
    <t>88020A</t>
  </si>
  <si>
    <t>22961-3</t>
  </si>
  <si>
    <t>IRS</t>
  </si>
  <si>
    <t>18960U</t>
  </si>
  <si>
    <t>88021A</t>
  </si>
  <si>
    <t>13532-3</t>
  </si>
  <si>
    <t>18985U</t>
  </si>
  <si>
    <t>88023A</t>
  </si>
  <si>
    <t>57234-4</t>
  </si>
  <si>
    <t>19038U</t>
  </si>
  <si>
    <t>88029A</t>
  </si>
  <si>
    <t>71124-4</t>
  </si>
  <si>
    <t>19070U</t>
  </si>
  <si>
    <t>88033A</t>
  </si>
  <si>
    <t>16764-3</t>
  </si>
  <si>
    <t>19071U</t>
  </si>
  <si>
    <t>88033B</t>
  </si>
  <si>
    <t>11768-3</t>
  </si>
  <si>
    <t>19119U</t>
  </si>
  <si>
    <t>88039A</t>
  </si>
  <si>
    <t>19162U</t>
  </si>
  <si>
    <t>88019D</t>
  </si>
  <si>
    <t>10025-4</t>
  </si>
  <si>
    <t>19195U</t>
  </si>
  <si>
    <t>88046A</t>
  </si>
  <si>
    <t>98317-5</t>
  </si>
  <si>
    <t>19210U</t>
  </si>
  <si>
    <t>88050A</t>
  </si>
  <si>
    <t>27174-3</t>
  </si>
  <si>
    <t>19223U</t>
  </si>
  <si>
    <t>88052A</t>
  </si>
  <si>
    <t>22989-3</t>
  </si>
  <si>
    <t>19256U</t>
  </si>
  <si>
    <t>88053A</t>
  </si>
  <si>
    <t>63621-4</t>
  </si>
  <si>
    <t>OKEAN</t>
  </si>
  <si>
    <t>19274U</t>
  </si>
  <si>
    <t>88056A</t>
  </si>
  <si>
    <t>34931-3</t>
  </si>
  <si>
    <t>19324U</t>
  </si>
  <si>
    <t>88062A</t>
  </si>
  <si>
    <t>60407-4</t>
  </si>
  <si>
    <t>19336U</t>
  </si>
  <si>
    <t>88064A</t>
  </si>
  <si>
    <t>19419U</t>
  </si>
  <si>
    <t>88074A</t>
  </si>
  <si>
    <t>16880-3</t>
  </si>
  <si>
    <t>19420U</t>
  </si>
  <si>
    <t>88074B</t>
  </si>
  <si>
    <t>15918-3</t>
  </si>
  <si>
    <t>FENGYUN</t>
  </si>
  <si>
    <t>19467U</t>
  </si>
  <si>
    <t>88080A</t>
  </si>
  <si>
    <t>17839-3</t>
  </si>
  <si>
    <t>19531U</t>
  </si>
  <si>
    <t>88089A</t>
  </si>
  <si>
    <t>62207-4</t>
  </si>
  <si>
    <t>19573U</t>
  </si>
  <si>
    <t>88093A</t>
  </si>
  <si>
    <t>30079-3</t>
  </si>
  <si>
    <t>19649U</t>
  </si>
  <si>
    <t>88102A</t>
  </si>
  <si>
    <t>16631-3</t>
  </si>
  <si>
    <t>19769U</t>
  </si>
  <si>
    <t>89005A</t>
  </si>
  <si>
    <t>84842-4</t>
  </si>
  <si>
    <t>19785U</t>
  </si>
  <si>
    <t>89009A</t>
  </si>
  <si>
    <t>61458-4</t>
  </si>
  <si>
    <t>19786U</t>
  </si>
  <si>
    <t>89009B</t>
  </si>
  <si>
    <t>72728-4</t>
  </si>
  <si>
    <t>19787U</t>
  </si>
  <si>
    <t>89009C</t>
  </si>
  <si>
    <t>72858-5</t>
  </si>
  <si>
    <t>19788U</t>
  </si>
  <si>
    <t>89009D</t>
  </si>
  <si>
    <t>19789U</t>
  </si>
  <si>
    <t>89009E</t>
  </si>
  <si>
    <t>11376-3</t>
  </si>
  <si>
    <t>19790U</t>
  </si>
  <si>
    <t>89009F</t>
  </si>
  <si>
    <t>10682-3</t>
  </si>
  <si>
    <t>EXOS</t>
  </si>
  <si>
    <t>D</t>
  </si>
  <si>
    <t>(AKEBONO)</t>
  </si>
  <si>
    <t>19822U</t>
  </si>
  <si>
    <t>89016A</t>
  </si>
  <si>
    <t>13399-5</t>
  </si>
  <si>
    <t>13652-2</t>
  </si>
  <si>
    <t>19826U</t>
  </si>
  <si>
    <t>89017A</t>
  </si>
  <si>
    <t>59489-4</t>
  </si>
  <si>
    <t>19851U</t>
  </si>
  <si>
    <t>89018A</t>
  </si>
  <si>
    <t>53872-4</t>
  </si>
  <si>
    <t>19902U</t>
  </si>
  <si>
    <t>89025A</t>
  </si>
  <si>
    <t>75438-4</t>
  </si>
  <si>
    <t>19903U</t>
  </si>
  <si>
    <t>89025B</t>
  </si>
  <si>
    <t>47100-4</t>
  </si>
  <si>
    <t>19904U</t>
  </si>
  <si>
    <t>89025C</t>
  </si>
  <si>
    <t>25305-4</t>
  </si>
  <si>
    <t>19905U</t>
  </si>
  <si>
    <t>89025D</t>
  </si>
  <si>
    <t>17175-3</t>
  </si>
  <si>
    <t>19906U</t>
  </si>
  <si>
    <t>89025E</t>
  </si>
  <si>
    <t>11231-3</t>
  </si>
  <si>
    <t>19907U</t>
  </si>
  <si>
    <t>89025F</t>
  </si>
  <si>
    <t>19908U</t>
  </si>
  <si>
    <t>89025G</t>
  </si>
  <si>
    <t>63082-4</t>
  </si>
  <si>
    <t>19909U</t>
  </si>
  <si>
    <t>89025H</t>
  </si>
  <si>
    <t>15164-4</t>
  </si>
  <si>
    <t>19921U</t>
  </si>
  <si>
    <t>89028A</t>
  </si>
  <si>
    <t>64259-4</t>
  </si>
  <si>
    <t>20045U</t>
  </si>
  <si>
    <t>89042A</t>
  </si>
  <si>
    <t>45661-4</t>
  </si>
  <si>
    <t>NADEZHDA</t>
  </si>
  <si>
    <t>20103U</t>
  </si>
  <si>
    <t>89050A</t>
  </si>
  <si>
    <t>72231-4</t>
  </si>
  <si>
    <t>20149U</t>
  </si>
  <si>
    <t>89059A</t>
  </si>
  <si>
    <t>41099-4</t>
  </si>
  <si>
    <t>20196U</t>
  </si>
  <si>
    <t>89068A</t>
  </si>
  <si>
    <t>96592-4</t>
  </si>
  <si>
    <t>20232U</t>
  </si>
  <si>
    <t>89074A</t>
  </si>
  <si>
    <t>20233U</t>
  </si>
  <si>
    <t>89074B</t>
  </si>
  <si>
    <t>47819-4</t>
  </si>
  <si>
    <t>20234U</t>
  </si>
  <si>
    <t>89074C</t>
  </si>
  <si>
    <t>11400-3</t>
  </si>
  <si>
    <t>20235U</t>
  </si>
  <si>
    <t>89074D</t>
  </si>
  <si>
    <t>14038-4</t>
  </si>
  <si>
    <t>20236U</t>
  </si>
  <si>
    <t>89074E</t>
  </si>
  <si>
    <t>20144-4</t>
  </si>
  <si>
    <t>20237U</t>
  </si>
  <si>
    <t>89074F</t>
  </si>
  <si>
    <t>17962-4</t>
  </si>
  <si>
    <t>20261U</t>
  </si>
  <si>
    <t>89080A</t>
  </si>
  <si>
    <t>34183-3</t>
  </si>
  <si>
    <t>MAGION</t>
  </si>
  <si>
    <t>20281U</t>
  </si>
  <si>
    <t>89080B</t>
  </si>
  <si>
    <t>18457-3</t>
  </si>
  <si>
    <t>20305U</t>
  </si>
  <si>
    <t>89086A</t>
  </si>
  <si>
    <t>COBE</t>
  </si>
  <si>
    <t>20322U</t>
  </si>
  <si>
    <t>89089A</t>
  </si>
  <si>
    <t>20432U</t>
  </si>
  <si>
    <t>90004A</t>
  </si>
  <si>
    <t>57654-4</t>
  </si>
  <si>
    <t>20436U</t>
  </si>
  <si>
    <t>90005A</t>
  </si>
  <si>
    <t>16158-3</t>
  </si>
  <si>
    <t>(UOSAT</t>
  </si>
  <si>
    <t>20437U</t>
  </si>
  <si>
    <t>90005B</t>
  </si>
  <si>
    <t>77491-4</t>
  </si>
  <si>
    <t>20438U</t>
  </si>
  <si>
    <t>90005C</t>
  </si>
  <si>
    <t>57661-4</t>
  </si>
  <si>
    <t>(PACSAT)</t>
  </si>
  <si>
    <t>20439U</t>
  </si>
  <si>
    <t>90005D</t>
  </si>
  <si>
    <t>10228-3</t>
  </si>
  <si>
    <t>(DOVE)</t>
  </si>
  <si>
    <t>20440U</t>
  </si>
  <si>
    <t>90005E</t>
  </si>
  <si>
    <t>10669-3</t>
  </si>
  <si>
    <t>(WEBERSAT)</t>
  </si>
  <si>
    <t>20441U</t>
  </si>
  <si>
    <t>90005F</t>
  </si>
  <si>
    <t>10285-3</t>
  </si>
  <si>
    <t>(LUSAT)</t>
  </si>
  <si>
    <t>20442U</t>
  </si>
  <si>
    <t>90005G</t>
  </si>
  <si>
    <t>99166-4</t>
  </si>
  <si>
    <t>20465U</t>
  </si>
  <si>
    <t>90010A</t>
  </si>
  <si>
    <t>19963-3</t>
  </si>
  <si>
    <t>1B)</t>
  </si>
  <si>
    <t>20478U</t>
  </si>
  <si>
    <t>90013A</t>
  </si>
  <si>
    <t>11258-3</t>
  </si>
  <si>
    <t>DEBUT</t>
  </si>
  <si>
    <t>(ORIZURU)</t>
  </si>
  <si>
    <t>20479U</t>
  </si>
  <si>
    <t>90013B</t>
  </si>
  <si>
    <t>17056-3</t>
  </si>
  <si>
    <t>20480U</t>
  </si>
  <si>
    <t>90013C</t>
  </si>
  <si>
    <t>11044-3</t>
  </si>
  <si>
    <t>20508U</t>
  </si>
  <si>
    <t>90017A</t>
  </si>
  <si>
    <t>68888-4</t>
  </si>
  <si>
    <t>20510U</t>
  </si>
  <si>
    <t>90018A</t>
  </si>
  <si>
    <t>19752-3</t>
  </si>
  <si>
    <t>20527U</t>
  </si>
  <si>
    <t>90023A</t>
  </si>
  <si>
    <t>53624-4</t>
  </si>
  <si>
    <t>20547U</t>
  </si>
  <si>
    <t>90028B</t>
  </si>
  <si>
    <t>13173-3</t>
  </si>
  <si>
    <t>20549U</t>
  </si>
  <si>
    <t>90029A</t>
  </si>
  <si>
    <t>19767-4</t>
  </si>
  <si>
    <t>20550U</t>
  </si>
  <si>
    <t>90029B</t>
  </si>
  <si>
    <t>10106-3</t>
  </si>
  <si>
    <t>20551U</t>
  </si>
  <si>
    <t>90029C</t>
  </si>
  <si>
    <t>38745-4</t>
  </si>
  <si>
    <t>20552U</t>
  </si>
  <si>
    <t>90029D</t>
  </si>
  <si>
    <t>86527-4</t>
  </si>
  <si>
    <t>20553U</t>
  </si>
  <si>
    <t>90029E</t>
  </si>
  <si>
    <t>50622-4</t>
  </si>
  <si>
    <t>20554U</t>
  </si>
  <si>
    <t>90029F</t>
  </si>
  <si>
    <t>35883-4</t>
  </si>
  <si>
    <t>20555U</t>
  </si>
  <si>
    <t>90029G</t>
  </si>
  <si>
    <t>45042-4</t>
  </si>
  <si>
    <t>20556U</t>
  </si>
  <si>
    <t>90029H</t>
  </si>
  <si>
    <t>18505-3</t>
  </si>
  <si>
    <t>20577U</t>
  </si>
  <si>
    <t>90036A</t>
  </si>
  <si>
    <t>58806-4</t>
  </si>
  <si>
    <t>HST</t>
  </si>
  <si>
    <t>20580U</t>
  </si>
  <si>
    <t>90037B</t>
  </si>
  <si>
    <t>24035-3</t>
  </si>
  <si>
    <t>MACSAT</t>
  </si>
  <si>
    <t>(M</t>
  </si>
  <si>
    <t>20607U</t>
  </si>
  <si>
    <t>90043A</t>
  </si>
  <si>
    <t>10352-3</t>
  </si>
  <si>
    <t>20608U</t>
  </si>
  <si>
    <t>90043B</t>
  </si>
  <si>
    <t>14959-3</t>
  </si>
  <si>
    <t>20624U</t>
  </si>
  <si>
    <t>90046A</t>
  </si>
  <si>
    <t>20663U</t>
  </si>
  <si>
    <t>90055A</t>
  </si>
  <si>
    <t>31961-3</t>
  </si>
  <si>
    <t>20670U</t>
  </si>
  <si>
    <t>90057A</t>
  </si>
  <si>
    <t>43738-4</t>
  </si>
  <si>
    <t>20720U</t>
  </si>
  <si>
    <t>90066A</t>
  </si>
  <si>
    <t>78167-4</t>
  </si>
  <si>
    <t>20735U</t>
  </si>
  <si>
    <t>90070A</t>
  </si>
  <si>
    <t>20750-3</t>
  </si>
  <si>
    <t>20736U</t>
  </si>
  <si>
    <t>90070B</t>
  </si>
  <si>
    <t>11792-3</t>
  </si>
  <si>
    <t>20737U</t>
  </si>
  <si>
    <t>90070C</t>
  </si>
  <si>
    <t>19199-3</t>
  </si>
  <si>
    <t>20738U</t>
  </si>
  <si>
    <t>90070D</t>
  </si>
  <si>
    <t>16244-3</t>
  </si>
  <si>
    <t>20739U</t>
  </si>
  <si>
    <t>90070E</t>
  </si>
  <si>
    <t>16681-3</t>
  </si>
  <si>
    <t>20740U</t>
  </si>
  <si>
    <t>90070F</t>
  </si>
  <si>
    <t>17566-3</t>
  </si>
  <si>
    <t>20774U</t>
  </si>
  <si>
    <t>90078A</t>
  </si>
  <si>
    <t>56232-3</t>
  </si>
  <si>
    <t>20788U</t>
  </si>
  <si>
    <t>90081A</t>
  </si>
  <si>
    <t>64752-4</t>
  </si>
  <si>
    <t>20804U</t>
  </si>
  <si>
    <t>90083A</t>
  </si>
  <si>
    <t>55665-4</t>
  </si>
  <si>
    <t>20826U</t>
  </si>
  <si>
    <t>90086A</t>
  </si>
  <si>
    <t>91523-4</t>
  </si>
  <si>
    <t>F10</t>
  </si>
  <si>
    <t>68)</t>
  </si>
  <si>
    <t>20978U</t>
  </si>
  <si>
    <t>90105A</t>
  </si>
  <si>
    <t>14294-3</t>
  </si>
  <si>
    <t>21014U</t>
  </si>
  <si>
    <t>90111A</t>
  </si>
  <si>
    <t>83156-4</t>
  </si>
  <si>
    <t>21028U</t>
  </si>
  <si>
    <t>90114A</t>
  </si>
  <si>
    <t>83349-4</t>
  </si>
  <si>
    <t>21029U</t>
  </si>
  <si>
    <t>90114B</t>
  </si>
  <si>
    <t>26465-4</t>
  </si>
  <si>
    <t>21030U</t>
  </si>
  <si>
    <t>90114C</t>
  </si>
  <si>
    <t>21031U</t>
  </si>
  <si>
    <t>90114D</t>
  </si>
  <si>
    <t>21032U</t>
  </si>
  <si>
    <t>90114E</t>
  </si>
  <si>
    <t>21033U</t>
  </si>
  <si>
    <t>90114F</t>
  </si>
  <si>
    <t>12060-4</t>
  </si>
  <si>
    <t>INFORMATOR</t>
  </si>
  <si>
    <t>21087U</t>
  </si>
  <si>
    <t>91006A</t>
  </si>
  <si>
    <t>57894-4</t>
  </si>
  <si>
    <t>21089U</t>
  </si>
  <si>
    <t>91007A</t>
  </si>
  <si>
    <t>50118-4</t>
  </si>
  <si>
    <t>21100U</t>
  </si>
  <si>
    <t>91009A</t>
  </si>
  <si>
    <t>89515-4</t>
  </si>
  <si>
    <t>21101U</t>
  </si>
  <si>
    <t>91009B</t>
  </si>
  <si>
    <t>91289-4</t>
  </si>
  <si>
    <t>21102U</t>
  </si>
  <si>
    <t>91009C</t>
  </si>
  <si>
    <t>17436-4</t>
  </si>
  <si>
    <t>21103U</t>
  </si>
  <si>
    <t>91009D</t>
  </si>
  <si>
    <t>14961-3</t>
  </si>
  <si>
    <t>21104U</t>
  </si>
  <si>
    <t>91009E</t>
  </si>
  <si>
    <t>70666-4</t>
  </si>
  <si>
    <t>21105U</t>
  </si>
  <si>
    <t>91009F</t>
  </si>
  <si>
    <t>26573-4</t>
  </si>
  <si>
    <t>21106U</t>
  </si>
  <si>
    <t>91009G</t>
  </si>
  <si>
    <t>30000-4</t>
  </si>
  <si>
    <t>21107U</t>
  </si>
  <si>
    <t>91009H</t>
  </si>
  <si>
    <t>16723-4</t>
  </si>
  <si>
    <t>21130U</t>
  </si>
  <si>
    <t>91013A</t>
  </si>
  <si>
    <t>47697-4</t>
  </si>
  <si>
    <t>21152U</t>
  </si>
  <si>
    <t>91019A</t>
  </si>
  <si>
    <t>79689-4</t>
  </si>
  <si>
    <t>21230U</t>
  </si>
  <si>
    <t>91029A</t>
  </si>
  <si>
    <t>42395-4</t>
  </si>
  <si>
    <t>21232U</t>
  </si>
  <si>
    <t>91030A</t>
  </si>
  <si>
    <t>42470-3</t>
  </si>
  <si>
    <t>21263U</t>
  </si>
  <si>
    <t>91032A</t>
  </si>
  <si>
    <t>70243-4</t>
  </si>
  <si>
    <t>21299U</t>
  </si>
  <si>
    <t>91033A</t>
  </si>
  <si>
    <t>17049-3</t>
  </si>
  <si>
    <t>21300U</t>
  </si>
  <si>
    <t>91033B</t>
  </si>
  <si>
    <t>12554-3</t>
  </si>
  <si>
    <t>21301U</t>
  </si>
  <si>
    <t>91033C</t>
  </si>
  <si>
    <t>20944-3</t>
  </si>
  <si>
    <t>21302U</t>
  </si>
  <si>
    <t>91033D</t>
  </si>
  <si>
    <t>12580-3</t>
  </si>
  <si>
    <t>21303U</t>
  </si>
  <si>
    <t>91033E</t>
  </si>
  <si>
    <t>14962-3</t>
  </si>
  <si>
    <t>21304U</t>
  </si>
  <si>
    <t>91033F</t>
  </si>
  <si>
    <t>14318-3</t>
  </si>
  <si>
    <t>21397U</t>
  </si>
  <si>
    <t>91039A</t>
  </si>
  <si>
    <t>21858-3</t>
  </si>
  <si>
    <t>21418U</t>
  </si>
  <si>
    <t>91041A</t>
  </si>
  <si>
    <t>84870-4</t>
  </si>
  <si>
    <t>21422U</t>
  </si>
  <si>
    <t>91042A</t>
  </si>
  <si>
    <t>18326-3</t>
  </si>
  <si>
    <t>REX</t>
  </si>
  <si>
    <t>21527U</t>
  </si>
  <si>
    <t>91045A</t>
  </si>
  <si>
    <t>51558-4</t>
  </si>
  <si>
    <t>ERS</t>
  </si>
  <si>
    <t>21574U</t>
  </si>
  <si>
    <t>91050A</t>
  </si>
  <si>
    <t>11007-3</t>
  </si>
  <si>
    <t>21575U</t>
  </si>
  <si>
    <t>91050B</t>
  </si>
  <si>
    <t>87381-4</t>
  </si>
  <si>
    <t>ORBCOMM-X</t>
  </si>
  <si>
    <t>21576U</t>
  </si>
  <si>
    <t>91050C</t>
  </si>
  <si>
    <t>11682-3</t>
  </si>
  <si>
    <t>TUBSAT</t>
  </si>
  <si>
    <t>21577U</t>
  </si>
  <si>
    <t>91050D</t>
  </si>
  <si>
    <t>63450-4</t>
  </si>
  <si>
    <t>SARA</t>
  </si>
  <si>
    <t>21578U</t>
  </si>
  <si>
    <t>91050E</t>
  </si>
  <si>
    <t>22099-3</t>
  </si>
  <si>
    <t>21655U</t>
  </si>
  <si>
    <t>91056A</t>
  </si>
  <si>
    <t>21666U</t>
  </si>
  <si>
    <t>91059A</t>
  </si>
  <si>
    <t>46234-4</t>
  </si>
  <si>
    <t>21688U</t>
  </si>
  <si>
    <t>91061A</t>
  </si>
  <si>
    <t>27381-3</t>
  </si>
  <si>
    <t>21728U</t>
  </si>
  <si>
    <t>91068A</t>
  </si>
  <si>
    <t>13631-3</t>
  </si>
  <si>
    <t>21729U</t>
  </si>
  <si>
    <t>91068B</t>
  </si>
  <si>
    <t>17984-3</t>
  </si>
  <si>
    <t>21730U</t>
  </si>
  <si>
    <t>91068C</t>
  </si>
  <si>
    <t>13721-3</t>
  </si>
  <si>
    <t>21731U</t>
  </si>
  <si>
    <t>91068D</t>
  </si>
  <si>
    <t>13946-3</t>
  </si>
  <si>
    <t>21732U</t>
  </si>
  <si>
    <t>91068E</t>
  </si>
  <si>
    <t>12445-3</t>
  </si>
  <si>
    <t>21733U</t>
  </si>
  <si>
    <t>91068F</t>
  </si>
  <si>
    <t>22217-4</t>
  </si>
  <si>
    <t>21779U</t>
  </si>
  <si>
    <t>91077A</t>
  </si>
  <si>
    <t>57443-4</t>
  </si>
  <si>
    <t>21780U</t>
  </si>
  <si>
    <t>91077B</t>
  </si>
  <si>
    <t>58877-4</t>
  </si>
  <si>
    <t>21781U</t>
  </si>
  <si>
    <t>91077C</t>
  </si>
  <si>
    <t>81909-4</t>
  </si>
  <si>
    <t>21782U</t>
  </si>
  <si>
    <t>91077D</t>
  </si>
  <si>
    <t>21783U</t>
  </si>
  <si>
    <t>91077E</t>
  </si>
  <si>
    <t>33365-4</t>
  </si>
  <si>
    <t>21784U</t>
  </si>
  <si>
    <t>91077F</t>
  </si>
  <si>
    <t>10405-3</t>
  </si>
  <si>
    <t>21796U</t>
  </si>
  <si>
    <t>91081A</t>
  </si>
  <si>
    <t>74098-4</t>
  </si>
  <si>
    <t>F11</t>
  </si>
  <si>
    <t>73)</t>
  </si>
  <si>
    <t>21798U</t>
  </si>
  <si>
    <t>91082A</t>
  </si>
  <si>
    <t>21819U</t>
  </si>
  <si>
    <t>91086A</t>
  </si>
  <si>
    <t>33575-3</t>
  </si>
  <si>
    <t>21835U</t>
  </si>
  <si>
    <t>91086E</t>
  </si>
  <si>
    <t>44449-3</t>
  </si>
  <si>
    <t>21875U</t>
  </si>
  <si>
    <t>92008A</t>
  </si>
  <si>
    <t>44400-4</t>
  </si>
  <si>
    <t>21902U</t>
  </si>
  <si>
    <t>92012A</t>
  </si>
  <si>
    <t>51613-4</t>
  </si>
  <si>
    <t>21937U</t>
  </si>
  <si>
    <t>92020A</t>
  </si>
  <si>
    <t>54125-4</t>
  </si>
  <si>
    <t>21976U</t>
  </si>
  <si>
    <t>92030A</t>
  </si>
  <si>
    <t>37880-4</t>
  </si>
  <si>
    <t>21977U</t>
  </si>
  <si>
    <t>92030B</t>
  </si>
  <si>
    <t>72323-4</t>
  </si>
  <si>
    <t>21978U</t>
  </si>
  <si>
    <t>92030C</t>
  </si>
  <si>
    <t>21979U</t>
  </si>
  <si>
    <t>92030D</t>
  </si>
  <si>
    <t>11221-3</t>
  </si>
  <si>
    <t>21980U</t>
  </si>
  <si>
    <t>92030E</t>
  </si>
  <si>
    <t>55858-4</t>
  </si>
  <si>
    <t>21981U</t>
  </si>
  <si>
    <t>92030F</t>
  </si>
  <si>
    <t>25815-4</t>
  </si>
  <si>
    <t>21982U</t>
  </si>
  <si>
    <t>92030G</t>
  </si>
  <si>
    <t>14627-3</t>
  </si>
  <si>
    <t>21983U</t>
  </si>
  <si>
    <t>92030H</t>
  </si>
  <si>
    <t>35759-4</t>
  </si>
  <si>
    <t>22006U</t>
  </si>
  <si>
    <t>92036A</t>
  </si>
  <si>
    <t>33141-4</t>
  </si>
  <si>
    <t>22034U</t>
  </si>
  <si>
    <t>92042A</t>
  </si>
  <si>
    <t>30916-4</t>
  </si>
  <si>
    <t>22035U</t>
  </si>
  <si>
    <t>92042B</t>
  </si>
  <si>
    <t>20069-3</t>
  </si>
  <si>
    <t>22036U</t>
  </si>
  <si>
    <t>92042C</t>
  </si>
  <si>
    <t>14326-3</t>
  </si>
  <si>
    <t>22037U</t>
  </si>
  <si>
    <t>92042D</t>
  </si>
  <si>
    <t>10138-3</t>
  </si>
  <si>
    <t>22038U</t>
  </si>
  <si>
    <t>92042E</t>
  </si>
  <si>
    <t>15058-3</t>
  </si>
  <si>
    <t>22039U</t>
  </si>
  <si>
    <t>92042F</t>
  </si>
  <si>
    <t>94806-4</t>
  </si>
  <si>
    <t>TOPEX/POSEIDON</t>
  </si>
  <si>
    <t>22076U</t>
  </si>
  <si>
    <t>92052A</t>
  </si>
  <si>
    <t>19488-4</t>
  </si>
  <si>
    <t>(KITSAT</t>
  </si>
  <si>
    <t>22077U</t>
  </si>
  <si>
    <t>92052B</t>
  </si>
  <si>
    <t>12911-3</t>
  </si>
  <si>
    <t>S80/T</t>
  </si>
  <si>
    <t>22078U</t>
  </si>
  <si>
    <t>92052C</t>
  </si>
  <si>
    <t>41846-4</t>
  </si>
  <si>
    <t>22080U</t>
  </si>
  <si>
    <t>92053A</t>
  </si>
  <si>
    <t>80218-4</t>
  </si>
  <si>
    <t>FREJA</t>
  </si>
  <si>
    <t>22161U</t>
  </si>
  <si>
    <t>92064A</t>
  </si>
  <si>
    <t>29230-3</t>
  </si>
  <si>
    <t>22182U</t>
  </si>
  <si>
    <t>92068A</t>
  </si>
  <si>
    <t>10109-3</t>
  </si>
  <si>
    <t>22183U</t>
  </si>
  <si>
    <t>92068B</t>
  </si>
  <si>
    <t>10959-3</t>
  </si>
  <si>
    <t>22184U</t>
  </si>
  <si>
    <t>92068C</t>
  </si>
  <si>
    <t>25096-4</t>
  </si>
  <si>
    <t>22185U</t>
  </si>
  <si>
    <t>92068D</t>
  </si>
  <si>
    <t>86043-4</t>
  </si>
  <si>
    <t>22186U</t>
  </si>
  <si>
    <t>92068E</t>
  </si>
  <si>
    <t>13070-3</t>
  </si>
  <si>
    <t>22187U</t>
  </si>
  <si>
    <t>92068F</t>
  </si>
  <si>
    <t>67935-4</t>
  </si>
  <si>
    <t>22207U</t>
  </si>
  <si>
    <t>92073A</t>
  </si>
  <si>
    <t>55431-4</t>
  </si>
  <si>
    <t>22219U</t>
  </si>
  <si>
    <t>92076A</t>
  </si>
  <si>
    <t>22236U</t>
  </si>
  <si>
    <t>92080A</t>
  </si>
  <si>
    <t>20860-3</t>
  </si>
  <si>
    <t>22282U</t>
  </si>
  <si>
    <t>92092A</t>
  </si>
  <si>
    <t>98355-4</t>
  </si>
  <si>
    <t>22284U</t>
  </si>
  <si>
    <t>92093A</t>
  </si>
  <si>
    <t>15700-3</t>
  </si>
  <si>
    <t>22286U</t>
  </si>
  <si>
    <t>92094A</t>
  </si>
  <si>
    <t>19802-3</t>
  </si>
  <si>
    <t>22307U</t>
  </si>
  <si>
    <t>93001A</t>
  </si>
  <si>
    <t>80152-4</t>
  </si>
  <si>
    <t>22487U</t>
  </si>
  <si>
    <t>93008A</t>
  </si>
  <si>
    <t>86482-4</t>
  </si>
  <si>
    <t>OXP</t>
  </si>
  <si>
    <t>22489U</t>
  </si>
  <si>
    <t>93009A</t>
  </si>
  <si>
    <t>13780-3</t>
  </si>
  <si>
    <t>SCD</t>
  </si>
  <si>
    <t>22490U</t>
  </si>
  <si>
    <t>93009B</t>
  </si>
  <si>
    <t>99766-4</t>
  </si>
  <si>
    <t>START</t>
  </si>
  <si>
    <t>22561U</t>
  </si>
  <si>
    <t>93014A</t>
  </si>
  <si>
    <t>36663-4</t>
  </si>
  <si>
    <t>22565U</t>
  </si>
  <si>
    <t>93016A</t>
  </si>
  <si>
    <t>22590U</t>
  </si>
  <si>
    <t>93020A</t>
  </si>
  <si>
    <t>56912-4</t>
  </si>
  <si>
    <t>22626U</t>
  </si>
  <si>
    <t>93024A</t>
  </si>
  <si>
    <t>21167-3</t>
  </si>
  <si>
    <t>22646U</t>
  </si>
  <si>
    <t>93030A</t>
  </si>
  <si>
    <t>20446-3</t>
  </si>
  <si>
    <t>22647U</t>
  </si>
  <si>
    <t>93030B</t>
  </si>
  <si>
    <t>92841-4</t>
  </si>
  <si>
    <t>22648U</t>
  </si>
  <si>
    <t>93030C</t>
  </si>
  <si>
    <t>21920-3</t>
  </si>
  <si>
    <t>22649U</t>
  </si>
  <si>
    <t>93030D</t>
  </si>
  <si>
    <t>22650U</t>
  </si>
  <si>
    <t>93030E</t>
  </si>
  <si>
    <t>13985-3</t>
  </si>
  <si>
    <t>22651U</t>
  </si>
  <si>
    <t>93030F</t>
  </si>
  <si>
    <t>18400-4</t>
  </si>
  <si>
    <t>22675U</t>
  </si>
  <si>
    <t>93036A</t>
  </si>
  <si>
    <t>53390-4</t>
  </si>
  <si>
    <t>22687U</t>
  </si>
  <si>
    <t>93038A</t>
  </si>
  <si>
    <t>57582-4</t>
  </si>
  <si>
    <t>22688U</t>
  </si>
  <si>
    <t>93038B</t>
  </si>
  <si>
    <t>67933-4</t>
  </si>
  <si>
    <t>22689U</t>
  </si>
  <si>
    <t>93038C</t>
  </si>
  <si>
    <t>11442-4</t>
  </si>
  <si>
    <t>22690U</t>
  </si>
  <si>
    <t>93038D</t>
  </si>
  <si>
    <t>44488-4</t>
  </si>
  <si>
    <t>22691U</t>
  </si>
  <si>
    <t>93038E</t>
  </si>
  <si>
    <t>22692U</t>
  </si>
  <si>
    <t>93038F</t>
  </si>
  <si>
    <t>33096-4</t>
  </si>
  <si>
    <t>RADCAL</t>
  </si>
  <si>
    <t>22698U</t>
  </si>
  <si>
    <t>93041A</t>
  </si>
  <si>
    <t>56282-4</t>
  </si>
  <si>
    <t>22739U</t>
  </si>
  <si>
    <t>93050A</t>
  </si>
  <si>
    <t>12027-3</t>
  </si>
  <si>
    <t>22782U</t>
  </si>
  <si>
    <t>93055A</t>
  </si>
  <si>
    <t>40908-4</t>
  </si>
  <si>
    <t>TEMISAT</t>
  </si>
  <si>
    <t>22783U</t>
  </si>
  <si>
    <t>93055B</t>
  </si>
  <si>
    <t>39772-4</t>
  </si>
  <si>
    <t>22802U</t>
  </si>
  <si>
    <t>93059A</t>
  </si>
  <si>
    <t>22823U</t>
  </si>
  <si>
    <t>93061A</t>
  </si>
  <si>
    <t>42279-4</t>
  </si>
  <si>
    <t>STELLA</t>
  </si>
  <si>
    <t>22824U</t>
  </si>
  <si>
    <t>93061B</t>
  </si>
  <si>
    <t>14612-5</t>
  </si>
  <si>
    <t>EYESAT</t>
  </si>
  <si>
    <t>22825U</t>
  </si>
  <si>
    <t>93061C</t>
  </si>
  <si>
    <t>62084-4</t>
  </si>
  <si>
    <t>ITAMSAT</t>
  </si>
  <si>
    <t>22826U</t>
  </si>
  <si>
    <t>93061D</t>
  </si>
  <si>
    <t>69993-4</t>
  </si>
  <si>
    <t>HEALTHSAT</t>
  </si>
  <si>
    <t>22827U</t>
  </si>
  <si>
    <t>93061E</t>
  </si>
  <si>
    <t>88488-4</t>
  </si>
  <si>
    <t>KITSAT</t>
  </si>
  <si>
    <t>22828U</t>
  </si>
  <si>
    <t>93061F</t>
  </si>
  <si>
    <t>76031-4</t>
  </si>
  <si>
    <t>POSAT</t>
  </si>
  <si>
    <t>22829U</t>
  </si>
  <si>
    <t>93061G</t>
  </si>
  <si>
    <t>64382-4</t>
  </si>
  <si>
    <t>22888U</t>
  </si>
  <si>
    <t>93070A</t>
  </si>
  <si>
    <t>48932-4</t>
  </si>
  <si>
    <t>22969U</t>
  </si>
  <si>
    <t>94003A</t>
  </si>
  <si>
    <t>22971U</t>
  </si>
  <si>
    <t>94003C</t>
  </si>
  <si>
    <t>19666-3</t>
  </si>
  <si>
    <t>22999U</t>
  </si>
  <si>
    <t>94011A</t>
  </si>
  <si>
    <t>14280-3</t>
  </si>
  <si>
    <t>23000U</t>
  </si>
  <si>
    <t>94011B</t>
  </si>
  <si>
    <t>75541-4</t>
  </si>
  <si>
    <t>23001U</t>
  </si>
  <si>
    <t>94011C</t>
  </si>
  <si>
    <t>16370-3</t>
  </si>
  <si>
    <t>23002U</t>
  </si>
  <si>
    <t>94011D</t>
  </si>
  <si>
    <t>16579-3</t>
  </si>
  <si>
    <t>23003U</t>
  </si>
  <si>
    <t>94011E</t>
  </si>
  <si>
    <t>12358-3</t>
  </si>
  <si>
    <t>23004U</t>
  </si>
  <si>
    <t>94011F</t>
  </si>
  <si>
    <t>23087U</t>
  </si>
  <si>
    <t>94023A</t>
  </si>
  <si>
    <t>23092U</t>
  </si>
  <si>
    <t>94024A</t>
  </si>
  <si>
    <t>53135-4</t>
  </si>
  <si>
    <t>STEP</t>
  </si>
  <si>
    <t>23105U</t>
  </si>
  <si>
    <t>94029A</t>
  </si>
  <si>
    <t>26205-3</t>
  </si>
  <si>
    <t>23179U</t>
  </si>
  <si>
    <t>94041A</t>
  </si>
  <si>
    <t>37052-4</t>
  </si>
  <si>
    <t>23189U</t>
  </si>
  <si>
    <t>94045A</t>
  </si>
  <si>
    <t>60824-4</t>
  </si>
  <si>
    <t>APEX</t>
  </si>
  <si>
    <t>23191U</t>
  </si>
  <si>
    <t>94046A</t>
  </si>
  <si>
    <t>88207-3</t>
  </si>
  <si>
    <t>F12</t>
  </si>
  <si>
    <t>106)</t>
  </si>
  <si>
    <t>23233U</t>
  </si>
  <si>
    <t>94057A</t>
  </si>
  <si>
    <t>30364-4</t>
  </si>
  <si>
    <t>23278U</t>
  </si>
  <si>
    <t>94061A</t>
  </si>
  <si>
    <t>42543-3</t>
  </si>
  <si>
    <t>23317U</t>
  </si>
  <si>
    <t>94066A</t>
  </si>
  <si>
    <t>20252-3</t>
  </si>
  <si>
    <t>P2</t>
  </si>
  <si>
    <t>23323U</t>
  </si>
  <si>
    <t>94068A</t>
  </si>
  <si>
    <t>77040-4</t>
  </si>
  <si>
    <t>RESURS</t>
  </si>
  <si>
    <t>O1</t>
  </si>
  <si>
    <t>23342U</t>
  </si>
  <si>
    <t>94074A</t>
  </si>
  <si>
    <t>16356-3</t>
  </si>
  <si>
    <t>23404U</t>
  </si>
  <si>
    <t>94077A</t>
  </si>
  <si>
    <t>GEO</t>
  </si>
  <si>
    <t>IK</t>
  </si>
  <si>
    <t>23411U</t>
  </si>
  <si>
    <t>94078A</t>
  </si>
  <si>
    <t>48723-4</t>
  </si>
  <si>
    <t>23431U</t>
  </si>
  <si>
    <t>94083A</t>
  </si>
  <si>
    <t>73162-4</t>
  </si>
  <si>
    <t>ROSTO</t>
  </si>
  <si>
    <t>23439U</t>
  </si>
  <si>
    <t>94085A</t>
  </si>
  <si>
    <t>10000-3</t>
  </si>
  <si>
    <t>23441U</t>
  </si>
  <si>
    <t>94086A</t>
  </si>
  <si>
    <t>17256-3</t>
  </si>
  <si>
    <t>23442U</t>
  </si>
  <si>
    <t>94086B</t>
  </si>
  <si>
    <t>13110-3</t>
  </si>
  <si>
    <t>23443U</t>
  </si>
  <si>
    <t>94086C</t>
  </si>
  <si>
    <t>17416-3</t>
  </si>
  <si>
    <t>23444U</t>
  </si>
  <si>
    <t>94086D</t>
  </si>
  <si>
    <t>10509-3</t>
  </si>
  <si>
    <t>23445U</t>
  </si>
  <si>
    <t>94086E</t>
  </si>
  <si>
    <t>64570-4</t>
  </si>
  <si>
    <t>23446U</t>
  </si>
  <si>
    <t>94086F</t>
  </si>
  <si>
    <t>15095-3</t>
  </si>
  <si>
    <t>23455U</t>
  </si>
  <si>
    <t>94089A</t>
  </si>
  <si>
    <t>53065-4</t>
  </si>
  <si>
    <t>TSIKADA</t>
  </si>
  <si>
    <t>23463U</t>
  </si>
  <si>
    <t>95002A</t>
  </si>
  <si>
    <t>35167-4</t>
  </si>
  <si>
    <t>ASTRID</t>
  </si>
  <si>
    <t>23464U</t>
  </si>
  <si>
    <t>95002B</t>
  </si>
  <si>
    <t>11312-3</t>
  </si>
  <si>
    <t>FAISAT</t>
  </si>
  <si>
    <t>23465U</t>
  </si>
  <si>
    <t>95002C</t>
  </si>
  <si>
    <t>28133-4</t>
  </si>
  <si>
    <t>23526U</t>
  </si>
  <si>
    <t>95012A</t>
  </si>
  <si>
    <t>93357-4</t>
  </si>
  <si>
    <t>F13</t>
  </si>
  <si>
    <t>109)</t>
  </si>
  <si>
    <t>23533U</t>
  </si>
  <si>
    <t>95015A</t>
  </si>
  <si>
    <t>12883-3</t>
  </si>
  <si>
    <t>ORBCOMM</t>
  </si>
  <si>
    <t>FM</t>
  </si>
  <si>
    <t>23545U</t>
  </si>
  <si>
    <t>95017A</t>
  </si>
  <si>
    <t>49824-3</t>
  </si>
  <si>
    <t>23546U</t>
  </si>
  <si>
    <t>95017B</t>
  </si>
  <si>
    <t>69632-3</t>
  </si>
  <si>
    <t>ORBVIEW</t>
  </si>
  <si>
    <t>(MICROLAB)</t>
  </si>
  <si>
    <t>23547U</t>
  </si>
  <si>
    <t>95017C</t>
  </si>
  <si>
    <t>33546-3</t>
  </si>
  <si>
    <t>23560U</t>
  </si>
  <si>
    <t>95021A</t>
  </si>
  <si>
    <t>45578-3</t>
  </si>
  <si>
    <t>23603U</t>
  </si>
  <si>
    <t>95032A</t>
  </si>
  <si>
    <t>53041-4</t>
  </si>
  <si>
    <t>CERISE</t>
  </si>
  <si>
    <t>23606U</t>
  </si>
  <si>
    <t>95033B</t>
  </si>
  <si>
    <t>38637-3</t>
  </si>
  <si>
    <t>UPM/LBSAT</t>
  </si>
  <si>
    <t>23607U</t>
  </si>
  <si>
    <t>95033C</t>
  </si>
  <si>
    <t>16429-3</t>
  </si>
  <si>
    <t>SICH</t>
  </si>
  <si>
    <t>23657U</t>
  </si>
  <si>
    <t>95046A</t>
  </si>
  <si>
    <t>20588-3</t>
  </si>
  <si>
    <t>23704U</t>
  </si>
  <si>
    <t>95058A</t>
  </si>
  <si>
    <t>16908-4</t>
  </si>
  <si>
    <t>RADARSAT</t>
  </si>
  <si>
    <t>23710U</t>
  </si>
  <si>
    <t>95059A</t>
  </si>
  <si>
    <t>12005-3</t>
  </si>
  <si>
    <t>SURFSAT</t>
  </si>
  <si>
    <t>23711U</t>
  </si>
  <si>
    <t>95059B</t>
  </si>
  <si>
    <t>30776-4</t>
  </si>
  <si>
    <t>1C</t>
  </si>
  <si>
    <t>23751U</t>
  </si>
  <si>
    <t>95072A</t>
  </si>
  <si>
    <t>SKIPPER</t>
  </si>
  <si>
    <t>23752U</t>
  </si>
  <si>
    <t>95072B</t>
  </si>
  <si>
    <t>13226-4</t>
  </si>
  <si>
    <t>23773U</t>
  </si>
  <si>
    <t>96004A</t>
  </si>
  <si>
    <t>67602-4</t>
  </si>
  <si>
    <t>GONETS</t>
  </si>
  <si>
    <t>D1</t>
  </si>
  <si>
    <t>23787U</t>
  </si>
  <si>
    <t>96009A</t>
  </si>
  <si>
    <t>12550-3</t>
  </si>
  <si>
    <t>23788U</t>
  </si>
  <si>
    <t>96009B</t>
  </si>
  <si>
    <t>15248-3</t>
  </si>
  <si>
    <t>23789U</t>
  </si>
  <si>
    <t>96009C</t>
  </si>
  <si>
    <t>18358-3</t>
  </si>
  <si>
    <t>23790U</t>
  </si>
  <si>
    <t>96009D</t>
  </si>
  <si>
    <t>84662-4</t>
  </si>
  <si>
    <t>23791U</t>
  </si>
  <si>
    <t>96009E</t>
  </si>
  <si>
    <t>11687-3</t>
  </si>
  <si>
    <t>23792U</t>
  </si>
  <si>
    <t>96009F</t>
  </si>
  <si>
    <t>64569-4</t>
  </si>
  <si>
    <t>23814U</t>
  </si>
  <si>
    <t>96014A</t>
  </si>
  <si>
    <t>61562-4</t>
  </si>
  <si>
    <t>B3</t>
  </si>
  <si>
    <t>23827U</t>
  </si>
  <si>
    <t>96017A</t>
  </si>
  <si>
    <t>98519-4</t>
  </si>
  <si>
    <t>MSX</t>
  </si>
  <si>
    <t>23851U</t>
  </si>
  <si>
    <t>96024A</t>
  </si>
  <si>
    <t>TOMS</t>
  </si>
  <si>
    <t>EP</t>
  </si>
  <si>
    <t>23940U</t>
  </si>
  <si>
    <t>96037A</t>
  </si>
  <si>
    <t>28369-3</t>
  </si>
  <si>
    <t>ADEOS</t>
  </si>
  <si>
    <t>24277U</t>
  </si>
  <si>
    <t>96046A</t>
  </si>
  <si>
    <t>10428-3</t>
  </si>
  <si>
    <t>24278U</t>
  </si>
  <si>
    <t>96046B</t>
  </si>
  <si>
    <t>69458-4</t>
  </si>
  <si>
    <t>FAST</t>
  </si>
  <si>
    <t>24285U</t>
  </si>
  <si>
    <t>96049A</t>
  </si>
  <si>
    <t>50842-3</t>
  </si>
  <si>
    <t>24297U</t>
  </si>
  <si>
    <t>96051A</t>
  </si>
  <si>
    <t>93622-4</t>
  </si>
  <si>
    <t>24304U</t>
  </si>
  <si>
    <t>96052A</t>
  </si>
  <si>
    <t>49515-4</t>
  </si>
  <si>
    <t>UNAMSAT</t>
  </si>
  <si>
    <t>24305U</t>
  </si>
  <si>
    <t>96052B</t>
  </si>
  <si>
    <t>46532-4</t>
  </si>
  <si>
    <t>24677U</t>
  </si>
  <si>
    <t>96071A</t>
  </si>
  <si>
    <t>10788-4</t>
  </si>
  <si>
    <t>24725U</t>
  </si>
  <si>
    <t>97006A</t>
  </si>
  <si>
    <t>16972-3</t>
  </si>
  <si>
    <t>24726U</t>
  </si>
  <si>
    <t>97006B</t>
  </si>
  <si>
    <t>24727U</t>
  </si>
  <si>
    <t>97006C</t>
  </si>
  <si>
    <t>43227-4</t>
  </si>
  <si>
    <t>24728U</t>
  </si>
  <si>
    <t>97006D</t>
  </si>
  <si>
    <t>39414-4</t>
  </si>
  <si>
    <t>24729U</t>
  </si>
  <si>
    <t>97006E</t>
  </si>
  <si>
    <t>10008-3</t>
  </si>
  <si>
    <t>24730U</t>
  </si>
  <si>
    <t>97006F</t>
  </si>
  <si>
    <t>F14</t>
  </si>
  <si>
    <t>131)</t>
  </si>
  <si>
    <t>24753U</t>
  </si>
  <si>
    <t>97012A</t>
  </si>
  <si>
    <t>62630-4</t>
  </si>
  <si>
    <t>24772U</t>
  </si>
  <si>
    <t>97017A</t>
  </si>
  <si>
    <t>66118-4</t>
  </si>
  <si>
    <t>IRIDIUM</t>
  </si>
  <si>
    <t>24793U</t>
  </si>
  <si>
    <t>97020B</t>
  </si>
  <si>
    <t>16806-3</t>
  </si>
  <si>
    <t>24795U</t>
  </si>
  <si>
    <t>97020D</t>
  </si>
  <si>
    <t>36006-3</t>
  </si>
  <si>
    <t>24796U</t>
  </si>
  <si>
    <t>97020E</t>
  </si>
  <si>
    <t>16674-3</t>
  </si>
  <si>
    <t>24836U</t>
  </si>
  <si>
    <t>97030A</t>
  </si>
  <si>
    <t>18360-3</t>
  </si>
  <si>
    <t>24841U</t>
  </si>
  <si>
    <t>97030F</t>
  </si>
  <si>
    <t>16533-3</t>
  </si>
  <si>
    <t>24842U</t>
  </si>
  <si>
    <t>97030G</t>
  </si>
  <si>
    <t>24870U</t>
  </si>
  <si>
    <t>97034B</t>
  </si>
  <si>
    <t>14008-3</t>
  </si>
  <si>
    <t>24871U</t>
  </si>
  <si>
    <t>97034C</t>
  </si>
  <si>
    <t>15252-3</t>
  </si>
  <si>
    <t>24873U</t>
  </si>
  <si>
    <t>97034E</t>
  </si>
  <si>
    <t>62865-3</t>
  </si>
  <si>
    <t>(SEASTAR)</t>
  </si>
  <si>
    <t>24883U</t>
  </si>
  <si>
    <t>97037A</t>
  </si>
  <si>
    <t>15717-3</t>
  </si>
  <si>
    <t>24903U</t>
  </si>
  <si>
    <t>97043A</t>
  </si>
  <si>
    <t>13961-3</t>
  </si>
  <si>
    <t>24907U</t>
  </si>
  <si>
    <t>97043E</t>
  </si>
  <si>
    <t>13170-3</t>
  </si>
  <si>
    <t>FORTE</t>
  </si>
  <si>
    <t>24920U</t>
  </si>
  <si>
    <t>97047A</t>
  </si>
  <si>
    <t>14098-3</t>
  </si>
  <si>
    <t>DUMMY</t>
  </si>
  <si>
    <t>MASS</t>
  </si>
  <si>
    <t>24925U</t>
  </si>
  <si>
    <t>97048A</t>
  </si>
  <si>
    <t>66845-4</t>
  </si>
  <si>
    <t>24926U</t>
  </si>
  <si>
    <t>97048B</t>
  </si>
  <si>
    <t>66103-4</t>
  </si>
  <si>
    <t>24944U</t>
  </si>
  <si>
    <t>97051A</t>
  </si>
  <si>
    <t>16983-3</t>
  </si>
  <si>
    <t>24946U</t>
  </si>
  <si>
    <t>97051C</t>
  </si>
  <si>
    <t>11319-3</t>
  </si>
  <si>
    <t>24948U</t>
  </si>
  <si>
    <t>97051E</t>
  </si>
  <si>
    <t>14759-3</t>
  </si>
  <si>
    <t>24953U</t>
  </si>
  <si>
    <t>97052A</t>
  </si>
  <si>
    <t>40863-4</t>
  </si>
  <si>
    <t>2V</t>
  </si>
  <si>
    <t>24954U</t>
  </si>
  <si>
    <t>97052B</t>
  </si>
  <si>
    <t>24967U</t>
  </si>
  <si>
    <t>97056C</t>
  </si>
  <si>
    <t>12157-3</t>
  </si>
  <si>
    <t>1D</t>
  </si>
  <si>
    <t>24971U</t>
  </si>
  <si>
    <t>97057A</t>
  </si>
  <si>
    <t>93531-4</t>
  </si>
  <si>
    <t>25042U</t>
  </si>
  <si>
    <t>97069D</t>
  </si>
  <si>
    <t>21586-3</t>
  </si>
  <si>
    <t>25043U</t>
  </si>
  <si>
    <t>97069E</t>
  </si>
  <si>
    <t>14857-3</t>
  </si>
  <si>
    <t>25077U</t>
  </si>
  <si>
    <t>97077A</t>
  </si>
  <si>
    <t>13739-3</t>
  </si>
  <si>
    <t>25078U</t>
  </si>
  <si>
    <t>97077B</t>
  </si>
  <si>
    <t>15333-3</t>
  </si>
  <si>
    <t>25104U</t>
  </si>
  <si>
    <t>97082A</t>
  </si>
  <si>
    <t>61647-3</t>
  </si>
  <si>
    <t>25105U</t>
  </si>
  <si>
    <t>97082B</t>
  </si>
  <si>
    <t>13175-3</t>
  </si>
  <si>
    <t>25112U</t>
  </si>
  <si>
    <t>97084A</t>
  </si>
  <si>
    <t>54519-3</t>
  </si>
  <si>
    <t>25113U</t>
  </si>
  <si>
    <t>97084B</t>
  </si>
  <si>
    <t>54579-3</t>
  </si>
  <si>
    <t>25114U</t>
  </si>
  <si>
    <t>97084C</t>
  </si>
  <si>
    <t>49351-3</t>
  </si>
  <si>
    <t>25115U</t>
  </si>
  <si>
    <t>97084D</t>
  </si>
  <si>
    <t>51436-3</t>
  </si>
  <si>
    <t>25116U</t>
  </si>
  <si>
    <t>97084E</t>
  </si>
  <si>
    <t>51662-3</t>
  </si>
  <si>
    <t>25117U</t>
  </si>
  <si>
    <t>97084F</t>
  </si>
  <si>
    <t>53132-3</t>
  </si>
  <si>
    <t>25118U</t>
  </si>
  <si>
    <t>97084G</t>
  </si>
  <si>
    <t>55400-3</t>
  </si>
  <si>
    <t>25119U</t>
  </si>
  <si>
    <t>97084H</t>
  </si>
  <si>
    <t>50640-3</t>
  </si>
  <si>
    <t>GFO</t>
  </si>
  <si>
    <t>25157U</t>
  </si>
  <si>
    <t>98007A</t>
  </si>
  <si>
    <t>36446-3</t>
  </si>
  <si>
    <t>25158U</t>
  </si>
  <si>
    <t>98007B</t>
  </si>
  <si>
    <t>36445-3</t>
  </si>
  <si>
    <t>25159U</t>
  </si>
  <si>
    <t>98007C</t>
  </si>
  <si>
    <t>41219-3</t>
  </si>
  <si>
    <t>GLOBALSTAR</t>
  </si>
  <si>
    <t>M001</t>
  </si>
  <si>
    <t>25162U</t>
  </si>
  <si>
    <t>98008A</t>
  </si>
  <si>
    <t>28684-3</t>
  </si>
  <si>
    <t>M004</t>
  </si>
  <si>
    <t>25163U</t>
  </si>
  <si>
    <t>98008B</t>
  </si>
  <si>
    <t>19541-3</t>
  </si>
  <si>
    <t>M002</t>
  </si>
  <si>
    <t>25164U</t>
  </si>
  <si>
    <t>98008C</t>
  </si>
  <si>
    <t>33910-3</t>
  </si>
  <si>
    <t>M003</t>
  </si>
  <si>
    <t>25165U</t>
  </si>
  <si>
    <t>98008D</t>
  </si>
  <si>
    <t>87333-3</t>
  </si>
  <si>
    <t>25260U</t>
  </si>
  <si>
    <t>98017A</t>
  </si>
  <si>
    <t>11940-3</t>
  </si>
  <si>
    <t>25262U</t>
  </si>
  <si>
    <t>98018A</t>
  </si>
  <si>
    <t>63209-3</t>
  </si>
  <si>
    <t>25273U</t>
  </si>
  <si>
    <t>98019B</t>
  </si>
  <si>
    <t>13769-3</t>
  </si>
  <si>
    <t>TRACE</t>
  </si>
  <si>
    <t>25280U</t>
  </si>
  <si>
    <t>98020A</t>
  </si>
  <si>
    <t>42493-3</t>
  </si>
  <si>
    <t>25286U</t>
  </si>
  <si>
    <t>98021B</t>
  </si>
  <si>
    <t>12686-3</t>
  </si>
  <si>
    <t>M014</t>
  </si>
  <si>
    <t>25306U</t>
  </si>
  <si>
    <t>98023A</t>
  </si>
  <si>
    <t>12291-3</t>
  </si>
  <si>
    <t>M006</t>
  </si>
  <si>
    <t>25307U</t>
  </si>
  <si>
    <t>98023B</t>
  </si>
  <si>
    <t>60866-4</t>
  </si>
  <si>
    <t>M015</t>
  </si>
  <si>
    <t>25308U</t>
  </si>
  <si>
    <t>98023C</t>
  </si>
  <si>
    <t>36461-3</t>
  </si>
  <si>
    <t>M008</t>
  </si>
  <si>
    <t>25309U</t>
  </si>
  <si>
    <t>98023D</t>
  </si>
  <si>
    <t>29716-3</t>
  </si>
  <si>
    <t>25319U</t>
  </si>
  <si>
    <t>98026A</t>
  </si>
  <si>
    <t>14905-3</t>
  </si>
  <si>
    <t>25320U</t>
  </si>
  <si>
    <t>98026B</t>
  </si>
  <si>
    <t>11880-3</t>
  </si>
  <si>
    <t>25338U</t>
  </si>
  <si>
    <t>98030A</t>
  </si>
  <si>
    <t>93173-4</t>
  </si>
  <si>
    <t>25344U</t>
  </si>
  <si>
    <t>98032C</t>
  </si>
  <si>
    <t>13701-3</t>
  </si>
  <si>
    <t>25363U</t>
  </si>
  <si>
    <t>98036A</t>
  </si>
  <si>
    <t>16846-3</t>
  </si>
  <si>
    <t>25364U</t>
  </si>
  <si>
    <t>98036B</t>
  </si>
  <si>
    <t>30629-3</t>
  </si>
  <si>
    <t>25365U</t>
  </si>
  <si>
    <t>98036C</t>
  </si>
  <si>
    <t>16094-3</t>
  </si>
  <si>
    <t>25366U</t>
  </si>
  <si>
    <t>98036D</t>
  </si>
  <si>
    <t>25624-3</t>
  </si>
  <si>
    <t>25367U</t>
  </si>
  <si>
    <t>98036E</t>
  </si>
  <si>
    <t>25368U</t>
  </si>
  <si>
    <t>98036F</t>
  </si>
  <si>
    <t>O1-N4</t>
  </si>
  <si>
    <t>25394U</t>
  </si>
  <si>
    <t>98043A</t>
  </si>
  <si>
    <t>39926-4</t>
  </si>
  <si>
    <t>FASAT</t>
  </si>
  <si>
    <t>25395U</t>
  </si>
  <si>
    <t>98043B</t>
  </si>
  <si>
    <t>12251-3</t>
  </si>
  <si>
    <t>TMSAT</t>
  </si>
  <si>
    <t>25396U</t>
  </si>
  <si>
    <t>98043C</t>
  </si>
  <si>
    <t>12069-3</t>
  </si>
  <si>
    <t>TECHSAT</t>
  </si>
  <si>
    <t>25397U</t>
  </si>
  <si>
    <t>98043D</t>
  </si>
  <si>
    <t>80471-4</t>
  </si>
  <si>
    <t>WESTPAC</t>
  </si>
  <si>
    <t>25398U</t>
  </si>
  <si>
    <t>98043E</t>
  </si>
  <si>
    <t>23788-4</t>
  </si>
  <si>
    <t>SAFIR</t>
  </si>
  <si>
    <t>25399U</t>
  </si>
  <si>
    <t>98043F</t>
  </si>
  <si>
    <t>99321-4</t>
  </si>
  <si>
    <t>25406U</t>
  </si>
  <si>
    <t>98045A</t>
  </si>
  <si>
    <t>25413U</t>
  </si>
  <si>
    <t>98046A</t>
  </si>
  <si>
    <t>43095-3</t>
  </si>
  <si>
    <t>25414U</t>
  </si>
  <si>
    <t>98046B</t>
  </si>
  <si>
    <t>40416-3</t>
  </si>
  <si>
    <t>25415U</t>
  </si>
  <si>
    <t>98046C</t>
  </si>
  <si>
    <t>45880-3</t>
  </si>
  <si>
    <t>25416U</t>
  </si>
  <si>
    <t>98046D</t>
  </si>
  <si>
    <t>33955-3</t>
  </si>
  <si>
    <t>25417U</t>
  </si>
  <si>
    <t>98046E</t>
  </si>
  <si>
    <t>47438-3</t>
  </si>
  <si>
    <t>25418U</t>
  </si>
  <si>
    <t>98046F</t>
  </si>
  <si>
    <t>43892-3</t>
  </si>
  <si>
    <t>25419U</t>
  </si>
  <si>
    <t>98046G</t>
  </si>
  <si>
    <t>43174-3</t>
  </si>
  <si>
    <t>25420U</t>
  </si>
  <si>
    <t>98046H</t>
  </si>
  <si>
    <t>39628-3</t>
  </si>
  <si>
    <t>25467U</t>
  </si>
  <si>
    <t>98051A</t>
  </si>
  <si>
    <t>87830-3</t>
  </si>
  <si>
    <t>25475U</t>
  </si>
  <si>
    <t>98053A</t>
  </si>
  <si>
    <t>42706-3</t>
  </si>
  <si>
    <t>25476U</t>
  </si>
  <si>
    <t>98053B</t>
  </si>
  <si>
    <t>48759-3</t>
  </si>
  <si>
    <t>25477U</t>
  </si>
  <si>
    <t>98053C</t>
  </si>
  <si>
    <t>46421-3</t>
  </si>
  <si>
    <t>25478U</t>
  </si>
  <si>
    <t>98053D</t>
  </si>
  <si>
    <t>46289-3</t>
  </si>
  <si>
    <t>25479U</t>
  </si>
  <si>
    <t>98053E</t>
  </si>
  <si>
    <t>46937-3</t>
  </si>
  <si>
    <t>25480U</t>
  </si>
  <si>
    <t>98053F</t>
  </si>
  <si>
    <t>44826-3</t>
  </si>
  <si>
    <t>25481U</t>
  </si>
  <si>
    <t>98053G</t>
  </si>
  <si>
    <t>46008-3</t>
  </si>
  <si>
    <t>25482U</t>
  </si>
  <si>
    <t>98053H</t>
  </si>
  <si>
    <t>40838-3</t>
  </si>
  <si>
    <t>STEX</t>
  </si>
  <si>
    <t>25489U</t>
  </si>
  <si>
    <t>98055A</t>
  </si>
  <si>
    <t>19818-3</t>
  </si>
  <si>
    <t>25504U</t>
  </si>
  <si>
    <t>98060A</t>
  </si>
  <si>
    <t>82887-4</t>
  </si>
  <si>
    <t>SEDSAT</t>
  </si>
  <si>
    <t>25509U</t>
  </si>
  <si>
    <t>98061B</t>
  </si>
  <si>
    <t>16314-3</t>
  </si>
  <si>
    <t>PAN</t>
  </si>
  <si>
    <t>25520U</t>
  </si>
  <si>
    <t>98064B</t>
  </si>
  <si>
    <t>19903-3</t>
  </si>
  <si>
    <t>25527U</t>
  </si>
  <si>
    <t>98066A</t>
  </si>
  <si>
    <t>55628-3</t>
  </si>
  <si>
    <t>ISS</t>
  </si>
  <si>
    <t>(ZARYA)</t>
  </si>
  <si>
    <t>25544U</t>
  </si>
  <si>
    <t>98067A</t>
  </si>
  <si>
    <t>25471-3</t>
  </si>
  <si>
    <t>SWAS</t>
  </si>
  <si>
    <t>25560U</t>
  </si>
  <si>
    <t>98071A</t>
  </si>
  <si>
    <t>22552-3</t>
  </si>
  <si>
    <t>25567U</t>
  </si>
  <si>
    <t>98072A</t>
  </si>
  <si>
    <t>48662-4</t>
  </si>
  <si>
    <t>25568U</t>
  </si>
  <si>
    <t>98072B</t>
  </si>
  <si>
    <t>12655-3</t>
  </si>
  <si>
    <t>25590U</t>
  </si>
  <si>
    <t>98076A</t>
  </si>
  <si>
    <t>49432-4</t>
  </si>
  <si>
    <t>25615U</t>
  </si>
  <si>
    <t>98055C</t>
  </si>
  <si>
    <t>13791-3</t>
  </si>
  <si>
    <t>ROCSAT</t>
  </si>
  <si>
    <t>25616U</t>
  </si>
  <si>
    <t>99002A</t>
  </si>
  <si>
    <t>86605-3</t>
  </si>
  <si>
    <t>M023</t>
  </si>
  <si>
    <t>25621U</t>
  </si>
  <si>
    <t>99004A</t>
  </si>
  <si>
    <t>M040</t>
  </si>
  <si>
    <t>25622U</t>
  </si>
  <si>
    <t>99004B</t>
  </si>
  <si>
    <t>12817-3</t>
  </si>
  <si>
    <t>M036</t>
  </si>
  <si>
    <t>25623U</t>
  </si>
  <si>
    <t>99004C</t>
  </si>
  <si>
    <t>M038</t>
  </si>
  <si>
    <t>25624U</t>
  </si>
  <si>
    <t>99004D</t>
  </si>
  <si>
    <t>71754-4</t>
  </si>
  <si>
    <t>ARGOS</t>
  </si>
  <si>
    <t>25634U</t>
  </si>
  <si>
    <t>99008A</t>
  </si>
  <si>
    <t>56961-4</t>
  </si>
  <si>
    <t>ORSTED</t>
  </si>
  <si>
    <t>25635U</t>
  </si>
  <si>
    <t>99008B</t>
  </si>
  <si>
    <t>14283-3</t>
  </si>
  <si>
    <t>SUNSAT</t>
  </si>
  <si>
    <t>25636U</t>
  </si>
  <si>
    <t>99008C</t>
  </si>
  <si>
    <t>78115-4</t>
  </si>
  <si>
    <t>M022</t>
  </si>
  <si>
    <t>25649U</t>
  </si>
  <si>
    <t>99012A</t>
  </si>
  <si>
    <t>M041</t>
  </si>
  <si>
    <t>25650U</t>
  </si>
  <si>
    <t>99012B</t>
  </si>
  <si>
    <t>17375-3</t>
  </si>
  <si>
    <t>M046</t>
  </si>
  <si>
    <t>25651U</t>
  </si>
  <si>
    <t>99012C</t>
  </si>
  <si>
    <t>84458-3</t>
  </si>
  <si>
    <t>M037</t>
  </si>
  <si>
    <t>25652U</t>
  </si>
  <si>
    <t>99012D</t>
  </si>
  <si>
    <t>42412-3</t>
  </si>
  <si>
    <t>M045</t>
  </si>
  <si>
    <t>25676U</t>
  </si>
  <si>
    <t>99019A</t>
  </si>
  <si>
    <t>66115-3</t>
  </si>
  <si>
    <t>M019</t>
  </si>
  <si>
    <t>25677U</t>
  </si>
  <si>
    <t>99019B</t>
  </si>
  <si>
    <t>14864-2</t>
  </si>
  <si>
    <t>M044</t>
  </si>
  <si>
    <t>25678U</t>
  </si>
  <si>
    <t>99019C</t>
  </si>
  <si>
    <t>42452-3</t>
  </si>
  <si>
    <t>M042</t>
  </si>
  <si>
    <t>25679U</t>
  </si>
  <si>
    <t>99019D</t>
  </si>
  <si>
    <t>44516-3</t>
  </si>
  <si>
    <t>25682U</t>
  </si>
  <si>
    <t>99020A</t>
  </si>
  <si>
    <t>73510-4</t>
  </si>
  <si>
    <t>25693U</t>
  </si>
  <si>
    <t>99021A</t>
  </si>
  <si>
    <t>89558-4</t>
  </si>
  <si>
    <t>25730U</t>
  </si>
  <si>
    <t>99025A</t>
  </si>
  <si>
    <t>65864-3</t>
  </si>
  <si>
    <t>SJ-5</t>
  </si>
  <si>
    <t>25731U</t>
  </si>
  <si>
    <t>99025B</t>
  </si>
  <si>
    <t>30112-4</t>
  </si>
  <si>
    <t>TERRIERS</t>
  </si>
  <si>
    <t>25735U</t>
  </si>
  <si>
    <t>99026A</t>
  </si>
  <si>
    <t>31622-3</t>
  </si>
  <si>
    <t>MUBLCOM</t>
  </si>
  <si>
    <t>25736U</t>
  </si>
  <si>
    <t>99026B</t>
  </si>
  <si>
    <t>46425-3</t>
  </si>
  <si>
    <t>25756U</t>
  </si>
  <si>
    <t>99029A</t>
  </si>
  <si>
    <t>11032-3</t>
  </si>
  <si>
    <t>25757U</t>
  </si>
  <si>
    <t>99029B</t>
  </si>
  <si>
    <t>51515-4</t>
  </si>
  <si>
    <t>P4</t>
  </si>
  <si>
    <t>(OCEANSAT</t>
  </si>
  <si>
    <t>25758U</t>
  </si>
  <si>
    <t>99029C</t>
  </si>
  <si>
    <t>12941-3</t>
  </si>
  <si>
    <t>M047</t>
  </si>
  <si>
    <t>25772U</t>
  </si>
  <si>
    <t>99031C</t>
  </si>
  <si>
    <t>29949-3</t>
  </si>
  <si>
    <t>QUIKSCAT</t>
  </si>
  <si>
    <t>25789U</t>
  </si>
  <si>
    <t>99034A</t>
  </si>
  <si>
    <t>10811-3</t>
  </si>
  <si>
    <t>FUSE</t>
  </si>
  <si>
    <t>25791U</t>
  </si>
  <si>
    <t>99035A</t>
  </si>
  <si>
    <t>96627-4</t>
  </si>
  <si>
    <t>M051</t>
  </si>
  <si>
    <t>25853U</t>
  </si>
  <si>
    <t>99037C</t>
  </si>
  <si>
    <t>49940-3</t>
  </si>
  <si>
    <t>M030</t>
  </si>
  <si>
    <t>25854U</t>
  </si>
  <si>
    <t>99037D</t>
  </si>
  <si>
    <t>O</t>
  </si>
  <si>
    <t>25860U</t>
  </si>
  <si>
    <t>99039A</t>
  </si>
  <si>
    <t>83264-4</t>
  </si>
  <si>
    <t>M048</t>
  </si>
  <si>
    <t>25872U</t>
  </si>
  <si>
    <t>99041A</t>
  </si>
  <si>
    <t>38769-4</t>
  </si>
  <si>
    <t>M043</t>
  </si>
  <si>
    <t>25874U</t>
  </si>
  <si>
    <t>99041C</t>
  </si>
  <si>
    <t>M028</t>
  </si>
  <si>
    <t>25875U</t>
  </si>
  <si>
    <t>99041D</t>
  </si>
  <si>
    <t>37071-6</t>
  </si>
  <si>
    <t>M054</t>
  </si>
  <si>
    <t>25885U</t>
  </si>
  <si>
    <t>99043C</t>
  </si>
  <si>
    <t>M053</t>
  </si>
  <si>
    <t>25886U</t>
  </si>
  <si>
    <t>99043D</t>
  </si>
  <si>
    <t>25892U</t>
  </si>
  <si>
    <t>99045A</t>
  </si>
  <si>
    <t>61910-4</t>
  </si>
  <si>
    <t>M058</t>
  </si>
  <si>
    <t>25907U</t>
  </si>
  <si>
    <t>99049A</t>
  </si>
  <si>
    <t>M050</t>
  </si>
  <si>
    <t>25908U</t>
  </si>
  <si>
    <t>99049B</t>
  </si>
  <si>
    <t>M033</t>
  </si>
  <si>
    <t>25909U</t>
  </si>
  <si>
    <t>99049C</t>
  </si>
  <si>
    <t>M055</t>
  </si>
  <si>
    <t>25910U</t>
  </si>
  <si>
    <t>99049D</t>
  </si>
  <si>
    <t>34764-3</t>
  </si>
  <si>
    <t>IKONOS</t>
  </si>
  <si>
    <t>25919U</t>
  </si>
  <si>
    <t>99051A</t>
  </si>
  <si>
    <t>23205-3</t>
  </si>
  <si>
    <t>CBERS</t>
  </si>
  <si>
    <t>25940U</t>
  </si>
  <si>
    <t>99057A</t>
  </si>
  <si>
    <t>11211-3</t>
  </si>
  <si>
    <t>SACI</t>
  </si>
  <si>
    <t>25941U</t>
  </si>
  <si>
    <t>99057B</t>
  </si>
  <si>
    <t>17002-3</t>
  </si>
  <si>
    <t>M057</t>
  </si>
  <si>
    <t>25943U</t>
  </si>
  <si>
    <t>99058A</t>
  </si>
  <si>
    <t>21220-3</t>
  </si>
  <si>
    <t>M059</t>
  </si>
  <si>
    <t>25944U</t>
  </si>
  <si>
    <t>99058B</t>
  </si>
  <si>
    <t>27348-3</t>
  </si>
  <si>
    <t>M056</t>
  </si>
  <si>
    <t>25945U</t>
  </si>
  <si>
    <t>99058C</t>
  </si>
  <si>
    <t>M031</t>
  </si>
  <si>
    <t>25946U</t>
  </si>
  <si>
    <t>99058D</t>
  </si>
  <si>
    <t>54173-3</t>
  </si>
  <si>
    <t>M039</t>
  </si>
  <si>
    <t>25961U</t>
  </si>
  <si>
    <t>99062A</t>
  </si>
  <si>
    <t>79910-4</t>
  </si>
  <si>
    <t>M034</t>
  </si>
  <si>
    <t>25962U</t>
  </si>
  <si>
    <t>99062B</t>
  </si>
  <si>
    <t>M029</t>
  </si>
  <si>
    <t>25963U</t>
  </si>
  <si>
    <t>99062C</t>
  </si>
  <si>
    <t>31245-3</t>
  </si>
  <si>
    <t>M061</t>
  </si>
  <si>
    <t>25964U</t>
  </si>
  <si>
    <t>99062D</t>
  </si>
  <si>
    <t>HELIOS</t>
  </si>
  <si>
    <t>25977U</t>
  </si>
  <si>
    <t>99064A</t>
  </si>
  <si>
    <t>94477-4</t>
  </si>
  <si>
    <t>CLEMENTINE</t>
  </si>
  <si>
    <t>25978U</t>
  </si>
  <si>
    <t>99064B</t>
  </si>
  <si>
    <t>53801-3</t>
  </si>
  <si>
    <t>25980U</t>
  </si>
  <si>
    <t>99065A</t>
  </si>
  <si>
    <t>40887-3</t>
  </si>
  <si>
    <t>25981U</t>
  </si>
  <si>
    <t>99065B</t>
  </si>
  <si>
    <t>39105-3</t>
  </si>
  <si>
    <t>25982U</t>
  </si>
  <si>
    <t>99065C</t>
  </si>
  <si>
    <t>34509-3</t>
  </si>
  <si>
    <t>25983U</t>
  </si>
  <si>
    <t>99065D</t>
  </si>
  <si>
    <t>44816-3</t>
  </si>
  <si>
    <t>25984U</t>
  </si>
  <si>
    <t>99065E</t>
  </si>
  <si>
    <t>36471-3</t>
  </si>
  <si>
    <t>25985U</t>
  </si>
  <si>
    <t>99065F</t>
  </si>
  <si>
    <t>37038-3</t>
  </si>
  <si>
    <t>25986U</t>
  </si>
  <si>
    <t>99065G</t>
  </si>
  <si>
    <t>37745-3</t>
  </si>
  <si>
    <t>F15</t>
  </si>
  <si>
    <t>147)</t>
  </si>
  <si>
    <t>25991U</t>
  </si>
  <si>
    <t>99067A</t>
  </si>
  <si>
    <t>12881-3</t>
  </si>
  <si>
    <t>TERRA</t>
  </si>
  <si>
    <t>25994U</t>
  </si>
  <si>
    <t>99068A</t>
  </si>
  <si>
    <t>11948-3</t>
  </si>
  <si>
    <t>KOMPSAT</t>
  </si>
  <si>
    <t>26032U</t>
  </si>
  <si>
    <t>99070A</t>
  </si>
  <si>
    <t>16716-3</t>
  </si>
  <si>
    <t>ACRIMSAT</t>
  </si>
  <si>
    <t>26033U</t>
  </si>
  <si>
    <t>99070B</t>
  </si>
  <si>
    <t>13664-3</t>
  </si>
  <si>
    <t>JAWSAT</t>
  </si>
  <si>
    <t>26061U</t>
  </si>
  <si>
    <t>00004A</t>
  </si>
  <si>
    <t>22841-3</t>
  </si>
  <si>
    <t>OPAL</t>
  </si>
  <si>
    <t>26063U</t>
  </si>
  <si>
    <t>00004C</t>
  </si>
  <si>
    <t>55659-4</t>
  </si>
  <si>
    <t>FALCONSAT</t>
  </si>
  <si>
    <t>26064U</t>
  </si>
  <si>
    <t>00004D</t>
  </si>
  <si>
    <t>63754-4</t>
  </si>
  <si>
    <t>ASUSAT</t>
  </si>
  <si>
    <t>26065U</t>
  </si>
  <si>
    <t>00004E</t>
  </si>
  <si>
    <t>65634-4</t>
  </si>
  <si>
    <t>26069U</t>
  </si>
  <si>
    <t>00006A</t>
  </si>
  <si>
    <t>96214-4</t>
  </si>
  <si>
    <t>PICOSAT</t>
  </si>
  <si>
    <t>1&amp;2</t>
  </si>
  <si>
    <t>(TETHERED)</t>
  </si>
  <si>
    <t>26080U</t>
  </si>
  <si>
    <t>00004H</t>
  </si>
  <si>
    <t>27788-3</t>
  </si>
  <si>
    <t>M063</t>
  </si>
  <si>
    <t>26081U</t>
  </si>
  <si>
    <t>00008A</t>
  </si>
  <si>
    <t>M062</t>
  </si>
  <si>
    <t>26082U</t>
  </si>
  <si>
    <t>00008B</t>
  </si>
  <si>
    <t>52325-3</t>
  </si>
  <si>
    <t>M060</t>
  </si>
  <si>
    <t>26083U</t>
  </si>
  <si>
    <t>00008C</t>
  </si>
  <si>
    <t>11949-2</t>
  </si>
  <si>
    <t>M064</t>
  </si>
  <si>
    <t>26084U</t>
  </si>
  <si>
    <t>00008D</t>
  </si>
  <si>
    <t>47047-3</t>
  </si>
  <si>
    <t>DUMSAT</t>
  </si>
  <si>
    <t>26086U</t>
  </si>
  <si>
    <t>00009A</t>
  </si>
  <si>
    <t>37756-4</t>
  </si>
  <si>
    <t>26091U</t>
  </si>
  <si>
    <t>00004J</t>
  </si>
  <si>
    <t>55906-3</t>
  </si>
  <si>
    <t>26092U</t>
  </si>
  <si>
    <t>00004K</t>
  </si>
  <si>
    <t>29741-3</t>
  </si>
  <si>
    <t>26093U</t>
  </si>
  <si>
    <t>00004L</t>
  </si>
  <si>
    <t>60175-3</t>
  </si>
  <si>
    <t>26094U</t>
  </si>
  <si>
    <t>00004M</t>
  </si>
  <si>
    <t>27020-3</t>
  </si>
  <si>
    <t>SIMSAT</t>
  </si>
  <si>
    <t>26365U</t>
  </si>
  <si>
    <t>00026A</t>
  </si>
  <si>
    <t>10957-3</t>
  </si>
  <si>
    <t>26366U</t>
  </si>
  <si>
    <t>00026B</t>
  </si>
  <si>
    <t>10966-3</t>
  </si>
  <si>
    <t>TSX-5</t>
  </si>
  <si>
    <t>26374U</t>
  </si>
  <si>
    <t>00030A</t>
  </si>
  <si>
    <t>13354-2</t>
  </si>
  <si>
    <t>26384U</t>
  </si>
  <si>
    <t>00033A</t>
  </si>
  <si>
    <t>10298-3</t>
  </si>
  <si>
    <t>TZINGHUA</t>
  </si>
  <si>
    <t>26385U</t>
  </si>
  <si>
    <t>00033B</t>
  </si>
  <si>
    <t>10586-3</t>
  </si>
  <si>
    <t>SNAP</t>
  </si>
  <si>
    <t>26386U</t>
  </si>
  <si>
    <t>00033C</t>
  </si>
  <si>
    <t>18838-3</t>
  </si>
  <si>
    <t>26536U</t>
  </si>
  <si>
    <t>00055A</t>
  </si>
  <si>
    <t>65664-4</t>
  </si>
  <si>
    <t>SAUDISAT</t>
  </si>
  <si>
    <t>26545U</t>
  </si>
  <si>
    <t>00057A</t>
  </si>
  <si>
    <t>21880-3</t>
  </si>
  <si>
    <t>MEGSAT</t>
  </si>
  <si>
    <t>26546U</t>
  </si>
  <si>
    <t>00057B</t>
  </si>
  <si>
    <t>29249-3</t>
  </si>
  <si>
    <t>UNISAT</t>
  </si>
  <si>
    <t>26547U</t>
  </si>
  <si>
    <t>00057C</t>
  </si>
  <si>
    <t>31212-3</t>
  </si>
  <si>
    <t>TIUNGSAT</t>
  </si>
  <si>
    <t>26548U</t>
  </si>
  <si>
    <t>00057D</t>
  </si>
  <si>
    <t>22555-3</t>
  </si>
  <si>
    <t>26549U</t>
  </si>
  <si>
    <t>00057E</t>
  </si>
  <si>
    <t>22785-3</t>
  </si>
  <si>
    <t>HETE</t>
  </si>
  <si>
    <t>26561U</t>
  </si>
  <si>
    <t>00061A</t>
  </si>
  <si>
    <t>38990-3</t>
  </si>
  <si>
    <t>EO</t>
  </si>
  <si>
    <t>26619U</t>
  </si>
  <si>
    <t>00075A</t>
  </si>
  <si>
    <t>18804-3</t>
  </si>
  <si>
    <t>SAC</t>
  </si>
  <si>
    <t>C</t>
  </si>
  <si>
    <t>26620U</t>
  </si>
  <si>
    <t>00075B</t>
  </si>
  <si>
    <t>18768-3</t>
  </si>
  <si>
    <t>MUNIN</t>
  </si>
  <si>
    <t>26621U</t>
  </si>
  <si>
    <t>00075C</t>
  </si>
  <si>
    <t>39472-3</t>
  </si>
  <si>
    <t>ODIN</t>
  </si>
  <si>
    <t>26702U</t>
  </si>
  <si>
    <t>01007A</t>
  </si>
  <si>
    <t>35555-3</t>
  </si>
  <si>
    <t>26818U</t>
  </si>
  <si>
    <t>01023A</t>
  </si>
  <si>
    <t>61581-4</t>
  </si>
  <si>
    <t>26930U</t>
  </si>
  <si>
    <t>01043B</t>
  </si>
  <si>
    <t>60649-4</t>
  </si>
  <si>
    <t>PCSAT</t>
  </si>
  <si>
    <t>26931U</t>
  </si>
  <si>
    <t>01043C</t>
  </si>
  <si>
    <t>85742-4</t>
  </si>
  <si>
    <t>SAPPHIRE</t>
  </si>
  <si>
    <t>26932U</t>
  </si>
  <si>
    <t>01043D</t>
  </si>
  <si>
    <t>67212-4</t>
  </si>
  <si>
    <t>TES</t>
  </si>
  <si>
    <t>26957U</t>
  </si>
  <si>
    <t>01049A</t>
  </si>
  <si>
    <t>31400-3</t>
  </si>
  <si>
    <t>PROBA</t>
  </si>
  <si>
    <t>26958U</t>
  </si>
  <si>
    <t>01049B</t>
  </si>
  <si>
    <t>29551-3</t>
  </si>
  <si>
    <t>BIRD</t>
  </si>
  <si>
    <t>26959U</t>
  </si>
  <si>
    <t>01049C</t>
  </si>
  <si>
    <t>56703-3</t>
  </si>
  <si>
    <t>JASON</t>
  </si>
  <si>
    <t>26997U</t>
  </si>
  <si>
    <t>01055A</t>
  </si>
  <si>
    <t>TIMED</t>
  </si>
  <si>
    <t>26998U</t>
  </si>
  <si>
    <t>01055B</t>
  </si>
  <si>
    <t>16762-3</t>
  </si>
  <si>
    <t>3M</t>
  </si>
  <si>
    <t>27001U</t>
  </si>
  <si>
    <t>01056A</t>
  </si>
  <si>
    <t>70016-4</t>
  </si>
  <si>
    <t>KOMPASS</t>
  </si>
  <si>
    <t>27002U</t>
  </si>
  <si>
    <t>01056B</t>
  </si>
  <si>
    <t>96639-4</t>
  </si>
  <si>
    <t>BADR</t>
  </si>
  <si>
    <t>27003U</t>
  </si>
  <si>
    <t>01056C</t>
  </si>
  <si>
    <t>59098-4</t>
  </si>
  <si>
    <t>MAROC</t>
  </si>
  <si>
    <t>27004U</t>
  </si>
  <si>
    <t>01056D</t>
  </si>
  <si>
    <t>47299-4</t>
  </si>
  <si>
    <t>REFLECTOR</t>
  </si>
  <si>
    <t>27005U</t>
  </si>
  <si>
    <t>01056E</t>
  </si>
  <si>
    <t>17849-4</t>
  </si>
  <si>
    <t>27055U</t>
  </si>
  <si>
    <t>01058A</t>
  </si>
  <si>
    <t>27056U</t>
  </si>
  <si>
    <t>01058B</t>
  </si>
  <si>
    <t>80952-4</t>
  </si>
  <si>
    <t>27057U</t>
  </si>
  <si>
    <t>01058C</t>
  </si>
  <si>
    <t>56743-6</t>
  </si>
  <si>
    <t>27058U</t>
  </si>
  <si>
    <t>01058D</t>
  </si>
  <si>
    <t>27059U</t>
  </si>
  <si>
    <t>01058E</t>
  </si>
  <si>
    <t>13899-3</t>
  </si>
  <si>
    <t>27060U</t>
  </si>
  <si>
    <t>01058F</t>
  </si>
  <si>
    <t>14590-4</t>
  </si>
  <si>
    <t>RHESSI</t>
  </si>
  <si>
    <t>27370U</t>
  </si>
  <si>
    <t>02004A</t>
  </si>
  <si>
    <t>81122-3</t>
  </si>
  <si>
    <t>ENVISAT</t>
  </si>
  <si>
    <t>27386U</t>
  </si>
  <si>
    <t>02009A</t>
  </si>
  <si>
    <t>96770-4</t>
  </si>
  <si>
    <t>27421U</t>
  </si>
  <si>
    <t>02021A</t>
  </si>
  <si>
    <t>10296-3</t>
  </si>
  <si>
    <t>IDEFIX/ARIANE</t>
  </si>
  <si>
    <t>42P</t>
  </si>
  <si>
    <t>27422U</t>
  </si>
  <si>
    <t>02021B</t>
  </si>
  <si>
    <t>14954-3</t>
  </si>
  <si>
    <t>AQUA</t>
  </si>
  <si>
    <t>27424U</t>
  </si>
  <si>
    <t>02022A</t>
  </si>
  <si>
    <t>24283-3</t>
  </si>
  <si>
    <t>HAIYANG</t>
  </si>
  <si>
    <t>27430U</t>
  </si>
  <si>
    <t>02024A</t>
  </si>
  <si>
    <t>18465-3</t>
  </si>
  <si>
    <t>27431U</t>
  </si>
  <si>
    <t>02024B</t>
  </si>
  <si>
    <t>97426-4</t>
  </si>
  <si>
    <t>27436U</t>
  </si>
  <si>
    <t>02026A</t>
  </si>
  <si>
    <t>49414-4</t>
  </si>
  <si>
    <t>27453U</t>
  </si>
  <si>
    <t>02032A</t>
  </si>
  <si>
    <t>94863-4</t>
  </si>
  <si>
    <t>27464U</t>
  </si>
  <si>
    <t>02036A</t>
  </si>
  <si>
    <t>16828-3</t>
  </si>
  <si>
    <t>27465U</t>
  </si>
  <si>
    <t>02036B</t>
  </si>
  <si>
    <t>10948-3</t>
  </si>
  <si>
    <t>27470U</t>
  </si>
  <si>
    <t>02037A</t>
  </si>
  <si>
    <t>27534U</t>
  </si>
  <si>
    <t>02046A</t>
  </si>
  <si>
    <t>67676-4</t>
  </si>
  <si>
    <t>ALSAT</t>
  </si>
  <si>
    <t>27559U</t>
  </si>
  <si>
    <t>02054A</t>
  </si>
  <si>
    <t>19390-3</t>
  </si>
  <si>
    <t>MOZHAYETS</t>
  </si>
  <si>
    <t>27560U</t>
  </si>
  <si>
    <t>02054B</t>
  </si>
  <si>
    <t>15814-3</t>
  </si>
  <si>
    <t>RUBIN</t>
  </si>
  <si>
    <t>3/SL-8</t>
  </si>
  <si>
    <t>27561U</t>
  </si>
  <si>
    <t>02054C</t>
  </si>
  <si>
    <t>13833-3</t>
  </si>
  <si>
    <t>27597U</t>
  </si>
  <si>
    <t>02056A</t>
  </si>
  <si>
    <t>15084-3</t>
  </si>
  <si>
    <t>FEDSAT</t>
  </si>
  <si>
    <t>27598U</t>
  </si>
  <si>
    <t>02056B</t>
  </si>
  <si>
    <t>91759-4</t>
  </si>
  <si>
    <t>WEOS</t>
  </si>
  <si>
    <t>27599U</t>
  </si>
  <si>
    <t>02056C</t>
  </si>
  <si>
    <t>12711-3</t>
  </si>
  <si>
    <t>MICRO</t>
  </si>
  <si>
    <t>LABSAT</t>
  </si>
  <si>
    <t>27600U</t>
  </si>
  <si>
    <t>02056D</t>
  </si>
  <si>
    <t>10479-3</t>
  </si>
  <si>
    <t>27605U</t>
  </si>
  <si>
    <t>02058A</t>
  </si>
  <si>
    <t>13194-3</t>
  </si>
  <si>
    <t>LATINSAT</t>
  </si>
  <si>
    <t>27606U</t>
  </si>
  <si>
    <t>02058B</t>
  </si>
  <si>
    <t>15405-3</t>
  </si>
  <si>
    <t>27607U</t>
  </si>
  <si>
    <t>02058C</t>
  </si>
  <si>
    <t>20965-3</t>
  </si>
  <si>
    <t>27608U</t>
  </si>
  <si>
    <t>02058D</t>
  </si>
  <si>
    <t>19712-3</t>
  </si>
  <si>
    <t>TRAILBLAZER</t>
  </si>
  <si>
    <t>27609U</t>
  </si>
  <si>
    <t>02058E</t>
  </si>
  <si>
    <t>73221-4</t>
  </si>
  <si>
    <t>27612U</t>
  </si>
  <si>
    <t>02058H</t>
  </si>
  <si>
    <t>15080-3</t>
  </si>
  <si>
    <t>CORIOLIS</t>
  </si>
  <si>
    <t>27640U</t>
  </si>
  <si>
    <t>03001A</t>
  </si>
  <si>
    <t>78552-4</t>
  </si>
  <si>
    <t>CHIPSAT</t>
  </si>
  <si>
    <t>27643U</t>
  </si>
  <si>
    <t>03002B</t>
  </si>
  <si>
    <t>31561-3</t>
  </si>
  <si>
    <t>SORCE</t>
  </si>
  <si>
    <t>27651U</t>
  </si>
  <si>
    <t>03004A</t>
  </si>
  <si>
    <t>27625-3</t>
  </si>
  <si>
    <t>XSS</t>
  </si>
  <si>
    <t>27664U</t>
  </si>
  <si>
    <t>03005B</t>
  </si>
  <si>
    <t>25222-3</t>
  </si>
  <si>
    <t>GALEX</t>
  </si>
  <si>
    <t>27783U</t>
  </si>
  <si>
    <t>03017A</t>
  </si>
  <si>
    <t>15201-3</t>
  </si>
  <si>
    <t>27818U</t>
  </si>
  <si>
    <t>03023A</t>
  </si>
  <si>
    <t>15440-4</t>
  </si>
  <si>
    <t>MONITOR-E/SL-19</t>
  </si>
  <si>
    <t>27840U</t>
  </si>
  <si>
    <t>03031A</t>
  </si>
  <si>
    <t>70564-4</t>
  </si>
  <si>
    <t>DTUSAT</t>
  </si>
  <si>
    <t>27842U</t>
  </si>
  <si>
    <t>03031C</t>
  </si>
  <si>
    <t>14777-3</t>
  </si>
  <si>
    <t>MOST</t>
  </si>
  <si>
    <t>27843U</t>
  </si>
  <si>
    <t>03031D</t>
  </si>
  <si>
    <t>67724-4</t>
  </si>
  <si>
    <t>CUTE-1</t>
  </si>
  <si>
    <t>27844U</t>
  </si>
  <si>
    <t>03031E</t>
  </si>
  <si>
    <t>18605-3</t>
  </si>
  <si>
    <t>QUAKESAT</t>
  </si>
  <si>
    <t>27845U</t>
  </si>
  <si>
    <t>03031F</t>
  </si>
  <si>
    <t>24032-3</t>
  </si>
  <si>
    <t>AAU</t>
  </si>
  <si>
    <t>CUBESAT</t>
  </si>
  <si>
    <t>27846U</t>
  </si>
  <si>
    <t>03031G</t>
  </si>
  <si>
    <t>15164-3</t>
  </si>
  <si>
    <t>CANX-1</t>
  </si>
  <si>
    <t>27847U</t>
  </si>
  <si>
    <t>03031H</t>
  </si>
  <si>
    <t>14454-3</t>
  </si>
  <si>
    <t>XI</t>
  </si>
  <si>
    <t>27848U</t>
  </si>
  <si>
    <t>03031J</t>
  </si>
  <si>
    <t>16065-3</t>
  </si>
  <si>
    <t>SCISAT</t>
  </si>
  <si>
    <t>27858U</t>
  </si>
  <si>
    <t>03036A</t>
  </si>
  <si>
    <t>10815-3</t>
  </si>
  <si>
    <t>27868U</t>
  </si>
  <si>
    <t>03037A</t>
  </si>
  <si>
    <t>10568-3</t>
  </si>
  <si>
    <t>27869U</t>
  </si>
  <si>
    <t>03037B</t>
  </si>
  <si>
    <t>72327-4</t>
  </si>
  <si>
    <t>27939U</t>
  </si>
  <si>
    <t>03042A</t>
  </si>
  <si>
    <t>20960-3</t>
  </si>
  <si>
    <t>4/SL-8</t>
  </si>
  <si>
    <t>27940U</t>
  </si>
  <si>
    <t>03042B</t>
  </si>
  <si>
    <t>16824-3</t>
  </si>
  <si>
    <t>NIGERIASAT</t>
  </si>
  <si>
    <t>27941U</t>
  </si>
  <si>
    <t>03042C</t>
  </si>
  <si>
    <t>18946-3</t>
  </si>
  <si>
    <t>UK-DMC</t>
  </si>
  <si>
    <t>27942U</t>
  </si>
  <si>
    <t>03042D</t>
  </si>
  <si>
    <t>20079-3</t>
  </si>
  <si>
    <t>BILSAT</t>
  </si>
  <si>
    <t>27943U</t>
  </si>
  <si>
    <t>03042E</t>
  </si>
  <si>
    <t>76303-4</t>
  </si>
  <si>
    <t>LARETS</t>
  </si>
  <si>
    <t>27944U</t>
  </si>
  <si>
    <t>03042F</t>
  </si>
  <si>
    <t>31319-4</t>
  </si>
  <si>
    <t>KAISTSAT</t>
  </si>
  <si>
    <t>27945U</t>
  </si>
  <si>
    <t>03042G</t>
  </si>
  <si>
    <t>11642-3</t>
  </si>
  <si>
    <t>P6</t>
  </si>
  <si>
    <t>28051U</t>
  </si>
  <si>
    <t>03046A</t>
  </si>
  <si>
    <t>70318-4</t>
  </si>
  <si>
    <t>5D-3</t>
  </si>
  <si>
    <t>F16</t>
  </si>
  <si>
    <t>172)</t>
  </si>
  <si>
    <t>28054U</t>
  </si>
  <si>
    <t>03048A</t>
  </si>
  <si>
    <t>11621-3</t>
  </si>
  <si>
    <t>28057U</t>
  </si>
  <si>
    <t>03049A</t>
  </si>
  <si>
    <t>65696-4</t>
  </si>
  <si>
    <t>CHUANG</t>
  </si>
  <si>
    <t>XIN</t>
  </si>
  <si>
    <t>(CZ-1)</t>
  </si>
  <si>
    <t>28058U</t>
  </si>
  <si>
    <t>03049B</t>
  </si>
  <si>
    <t>81644-4</t>
  </si>
  <si>
    <t>SERVIS</t>
  </si>
  <si>
    <t>28060U</t>
  </si>
  <si>
    <t>03050A</t>
  </si>
  <si>
    <t>10171-3</t>
  </si>
  <si>
    <t>TANSUO</t>
  </si>
  <si>
    <t>28220U</t>
  </si>
  <si>
    <t>04012A</t>
  </si>
  <si>
    <t>39615-3</t>
  </si>
  <si>
    <t>NAXING</t>
  </si>
  <si>
    <t>28221U</t>
  </si>
  <si>
    <t>04012B</t>
  </si>
  <si>
    <t>25668-3</t>
  </si>
  <si>
    <t>GP-B</t>
  </si>
  <si>
    <t>28230U</t>
  </si>
  <si>
    <t>04014A</t>
  </si>
  <si>
    <t>13723-3</t>
  </si>
  <si>
    <t>28254U</t>
  </si>
  <si>
    <t>04018A</t>
  </si>
  <si>
    <t>28352U</t>
  </si>
  <si>
    <t>04021A</t>
  </si>
  <si>
    <t>52491-4</t>
  </si>
  <si>
    <t>APRIZESAT</t>
  </si>
  <si>
    <t>28366U</t>
  </si>
  <si>
    <t>04025A</t>
  </si>
  <si>
    <t>79605-4</t>
  </si>
  <si>
    <t>DEMETER</t>
  </si>
  <si>
    <t>28368U</t>
  </si>
  <si>
    <t>04025C</t>
  </si>
  <si>
    <t>28738-3</t>
  </si>
  <si>
    <t>SAUDICOMSAT</t>
  </si>
  <si>
    <t>28369U</t>
  </si>
  <si>
    <t>04025D</t>
  </si>
  <si>
    <t>14379-3</t>
  </si>
  <si>
    <t>28370U</t>
  </si>
  <si>
    <t>04025E</t>
  </si>
  <si>
    <t>17047-3</t>
  </si>
  <si>
    <t>28371U</t>
  </si>
  <si>
    <t>04025F</t>
  </si>
  <si>
    <t>10935-3</t>
  </si>
  <si>
    <t>28372U</t>
  </si>
  <si>
    <t>04025G</t>
  </si>
  <si>
    <t>13087-3</t>
  </si>
  <si>
    <t>28373U</t>
  </si>
  <si>
    <t>04025H</t>
  </si>
  <si>
    <t>19373-3</t>
  </si>
  <si>
    <t>AMSAT</t>
  </si>
  <si>
    <t>ECHO</t>
  </si>
  <si>
    <t>28375U</t>
  </si>
  <si>
    <t>04025K</t>
  </si>
  <si>
    <t>10279-3</t>
  </si>
  <si>
    <t>AURA</t>
  </si>
  <si>
    <t>28376U</t>
  </si>
  <si>
    <t>04026A</t>
  </si>
  <si>
    <t>24264-3</t>
  </si>
  <si>
    <t>28380U</t>
  </si>
  <si>
    <t>04028A</t>
  </si>
  <si>
    <t>61836-4</t>
  </si>
  <si>
    <t>SHIJIAN</t>
  </si>
  <si>
    <t>01A</t>
  </si>
  <si>
    <t>(SJ-6</t>
  </si>
  <si>
    <t>01A)</t>
  </si>
  <si>
    <t>28413U</t>
  </si>
  <si>
    <t>04035A</t>
  </si>
  <si>
    <t>21417-3</t>
  </si>
  <si>
    <t>01B</t>
  </si>
  <si>
    <t>01B)</t>
  </si>
  <si>
    <t>28414U</t>
  </si>
  <si>
    <t>04035B</t>
  </si>
  <si>
    <t>14226-3</t>
  </si>
  <si>
    <t>28419U</t>
  </si>
  <si>
    <t>04037A</t>
  </si>
  <si>
    <t>80340-4</t>
  </si>
  <si>
    <t>28420U</t>
  </si>
  <si>
    <t>04037B</t>
  </si>
  <si>
    <t>66109-4</t>
  </si>
  <si>
    <t>RITE</t>
  </si>
  <si>
    <t>TARGET</t>
  </si>
  <si>
    <t>28454U</t>
  </si>
  <si>
    <t>02056F</t>
  </si>
  <si>
    <t>34174-3</t>
  </si>
  <si>
    <t>28455U</t>
  </si>
  <si>
    <t>02056G</t>
  </si>
  <si>
    <t>31340-3</t>
  </si>
  <si>
    <t>JB-3</t>
  </si>
  <si>
    <t>28470U</t>
  </si>
  <si>
    <t>04044A</t>
  </si>
  <si>
    <t>32565-3</t>
  </si>
  <si>
    <t>SHIYAN</t>
  </si>
  <si>
    <t>(SY-2)</t>
  </si>
  <si>
    <t>28479U</t>
  </si>
  <si>
    <t>04046A</t>
  </si>
  <si>
    <t>21655-3</t>
  </si>
  <si>
    <t>SWIFT</t>
  </si>
  <si>
    <t>28485U</t>
  </si>
  <si>
    <t>04047A</t>
  </si>
  <si>
    <t>42234-3</t>
  </si>
  <si>
    <t>28492U</t>
  </si>
  <si>
    <t>04049A</t>
  </si>
  <si>
    <t>15347-3</t>
  </si>
  <si>
    <t>NANOSAT(1)</t>
  </si>
  <si>
    <t>28493U</t>
  </si>
  <si>
    <t>04049B</t>
  </si>
  <si>
    <t>19322-3</t>
  </si>
  <si>
    <t>PARASOL</t>
  </si>
  <si>
    <t>28498U</t>
  </si>
  <si>
    <t>04049G</t>
  </si>
  <si>
    <t>20922-3</t>
  </si>
  <si>
    <t>28521U</t>
  </si>
  <si>
    <t>05002A</t>
  </si>
  <si>
    <t>65475-4</t>
  </si>
  <si>
    <t>TATIANA</t>
  </si>
  <si>
    <t>28523U</t>
  </si>
  <si>
    <t>05002C</t>
  </si>
  <si>
    <t>99536-4</t>
  </si>
  <si>
    <t>CARTOSAT-1</t>
  </si>
  <si>
    <t>28649U</t>
  </si>
  <si>
    <t>05017A</t>
  </si>
  <si>
    <t>17556-3</t>
  </si>
  <si>
    <t>HAMSAT</t>
  </si>
  <si>
    <t>28650U</t>
  </si>
  <si>
    <t>05017B</t>
  </si>
  <si>
    <t>35172-3</t>
  </si>
  <si>
    <t>28654U</t>
  </si>
  <si>
    <t>05018A</t>
  </si>
  <si>
    <t>15194-3</t>
  </si>
  <si>
    <t>SJ-7</t>
  </si>
  <si>
    <t>28737U</t>
  </si>
  <si>
    <t>05024A</t>
  </si>
  <si>
    <t>39088-3</t>
  </si>
  <si>
    <t>ASTRO</t>
  </si>
  <si>
    <t>E2</t>
  </si>
  <si>
    <t>28773U</t>
  </si>
  <si>
    <t>05025A</t>
  </si>
  <si>
    <t>41804-3</t>
  </si>
  <si>
    <t>OICETS</t>
  </si>
  <si>
    <t>28809U</t>
  </si>
  <si>
    <t>05031A</t>
  </si>
  <si>
    <t>20906-3</t>
  </si>
  <si>
    <t>INDEX</t>
  </si>
  <si>
    <t>28810U</t>
  </si>
  <si>
    <t>05031B</t>
  </si>
  <si>
    <t>31206-3</t>
  </si>
  <si>
    <t>BEIJING</t>
  </si>
  <si>
    <t>(TSINGHUA)</t>
  </si>
  <si>
    <t>28890U</t>
  </si>
  <si>
    <t>05043A</t>
  </si>
  <si>
    <t>83025-4</t>
  </si>
  <si>
    <t>TOPSAT</t>
  </si>
  <si>
    <t>28891U</t>
  </si>
  <si>
    <t>05043B</t>
  </si>
  <si>
    <t>10864-3</t>
  </si>
  <si>
    <t>UWE-1</t>
  </si>
  <si>
    <t>28892U</t>
  </si>
  <si>
    <t>05043C</t>
  </si>
  <si>
    <t>33378-3</t>
  </si>
  <si>
    <t>SINAH</t>
  </si>
  <si>
    <t>28893U</t>
  </si>
  <si>
    <t>05043D</t>
  </si>
  <si>
    <t>12084-3</t>
  </si>
  <si>
    <t>SSETI-EXPRESS</t>
  </si>
  <si>
    <t>28894U</t>
  </si>
  <si>
    <t>05043E</t>
  </si>
  <si>
    <t>16823-3</t>
  </si>
  <si>
    <t>28895U</t>
  </si>
  <si>
    <t>05043F</t>
  </si>
  <si>
    <t>35222-3</t>
  </si>
  <si>
    <t>MOZ.5/SAFIR/RUBIN</t>
  </si>
  <si>
    <t>5/SL-8</t>
  </si>
  <si>
    <t>28898U</t>
  </si>
  <si>
    <t>05043G</t>
  </si>
  <si>
    <t>18302-3</t>
  </si>
  <si>
    <t>28908U</t>
  </si>
  <si>
    <t>05048A</t>
  </si>
  <si>
    <t>16691-3</t>
  </si>
  <si>
    <t>D1M</t>
  </si>
  <si>
    <t>28909U</t>
  </si>
  <si>
    <t>05048B</t>
  </si>
  <si>
    <t>29401-3</t>
  </si>
  <si>
    <t>ALOS</t>
  </si>
  <si>
    <t>28931U</t>
  </si>
  <si>
    <t>06002A</t>
  </si>
  <si>
    <t>18329-3</t>
  </si>
  <si>
    <t>F</t>
  </si>
  <si>
    <t>(AKARI)</t>
  </si>
  <si>
    <t>28939U</t>
  </si>
  <si>
    <t>06005A</t>
  </si>
  <si>
    <t>83544-3</t>
  </si>
  <si>
    <t>ST5-A</t>
  </si>
  <si>
    <t>28980U</t>
  </si>
  <si>
    <t>06008A</t>
  </si>
  <si>
    <t>11962-2</t>
  </si>
  <si>
    <t>ST5-B</t>
  </si>
  <si>
    <t>28981U</t>
  </si>
  <si>
    <t>06008B</t>
  </si>
  <si>
    <t>41636-5</t>
  </si>
  <si>
    <t>71915-3</t>
  </si>
  <si>
    <t>ST5-C</t>
  </si>
  <si>
    <t>28982U</t>
  </si>
  <si>
    <t>06008C</t>
  </si>
  <si>
    <t>36593-5</t>
  </si>
  <si>
    <t>90638-3</t>
  </si>
  <si>
    <t>FORMOSAT</t>
  </si>
  <si>
    <t>3A</t>
  </si>
  <si>
    <t>29047U</t>
  </si>
  <si>
    <t>06011A</t>
  </si>
  <si>
    <t>26102-3</t>
  </si>
  <si>
    <t>3B</t>
  </si>
  <si>
    <t>29048U</t>
  </si>
  <si>
    <t>06011B</t>
  </si>
  <si>
    <t>3C</t>
  </si>
  <si>
    <t>29049U</t>
  </si>
  <si>
    <t>06011C</t>
  </si>
  <si>
    <t>19755-3</t>
  </si>
  <si>
    <t>3D</t>
  </si>
  <si>
    <t>29050U</t>
  </si>
  <si>
    <t>06011D</t>
  </si>
  <si>
    <t>30100-3</t>
  </si>
  <si>
    <t>3E</t>
  </si>
  <si>
    <t>29051U</t>
  </si>
  <si>
    <t>06011E</t>
  </si>
  <si>
    <t>18636-3</t>
  </si>
  <si>
    <t>3F</t>
  </si>
  <si>
    <t>29052U</t>
  </si>
  <si>
    <t>06011F</t>
  </si>
  <si>
    <t>26995-3</t>
  </si>
  <si>
    <t>EROS</t>
  </si>
  <si>
    <t>29079U</t>
  </si>
  <si>
    <t>06014A</t>
  </si>
  <si>
    <t>60626-3</t>
  </si>
  <si>
    <t>YAOGAN</t>
  </si>
  <si>
    <t>29092U</t>
  </si>
  <si>
    <t>06015A</t>
  </si>
  <si>
    <t>10539-3</t>
  </si>
  <si>
    <t>CLOUDSAT</t>
  </si>
  <si>
    <t>29107U</t>
  </si>
  <si>
    <t>06016A</t>
  </si>
  <si>
    <t>10820-3</t>
  </si>
  <si>
    <t>CALIPSO</t>
  </si>
  <si>
    <t>29108U</t>
  </si>
  <si>
    <t>06016B</t>
  </si>
  <si>
    <t>30160-3</t>
  </si>
  <si>
    <t>DK-1</t>
  </si>
  <si>
    <t>29228U</t>
  </si>
  <si>
    <t>06021A</t>
  </si>
  <si>
    <t>19474-3</t>
  </si>
  <si>
    <t>GENESIS</t>
  </si>
  <si>
    <t>29252U</t>
  </si>
  <si>
    <t>06029A</t>
  </si>
  <si>
    <t>39305-3</t>
  </si>
  <si>
    <t>29268U</t>
  </si>
  <si>
    <t>06031A</t>
  </si>
  <si>
    <t>85125-4</t>
  </si>
  <si>
    <t>HINODE</t>
  </si>
  <si>
    <t>(SOLAR</t>
  </si>
  <si>
    <t>B)</t>
  </si>
  <si>
    <t>29479U</t>
  </si>
  <si>
    <t>06041A</t>
  </si>
  <si>
    <t>14007-3</t>
  </si>
  <si>
    <t>METOP-A</t>
  </si>
  <si>
    <t>29499U</t>
  </si>
  <si>
    <t>06044A</t>
  </si>
  <si>
    <t>23772-3</t>
  </si>
  <si>
    <t>02A</t>
  </si>
  <si>
    <t>02A)</t>
  </si>
  <si>
    <t>29505U</t>
  </si>
  <si>
    <t>06046A</t>
  </si>
  <si>
    <t>28107-3</t>
  </si>
  <si>
    <t>02B</t>
  </si>
  <si>
    <t>02B)</t>
  </si>
  <si>
    <t>29506U</t>
  </si>
  <si>
    <t>06046B</t>
  </si>
  <si>
    <t>97590-4</t>
  </si>
  <si>
    <t>F17</t>
  </si>
  <si>
    <t>191)</t>
  </si>
  <si>
    <t>29522U</t>
  </si>
  <si>
    <t>06050A</t>
  </si>
  <si>
    <t>11197-3</t>
  </si>
  <si>
    <t>COROT</t>
  </si>
  <si>
    <t>29678U</t>
  </si>
  <si>
    <t>06063A</t>
  </si>
  <si>
    <t>22114-3</t>
  </si>
  <si>
    <t>LAPAN-TUBSAT</t>
  </si>
  <si>
    <t>29709U</t>
  </si>
  <si>
    <t>07001A</t>
  </si>
  <si>
    <t>74444-4</t>
  </si>
  <si>
    <t>CARTOSAT</t>
  </si>
  <si>
    <t>2AT</t>
  </si>
  <si>
    <t>29710U</t>
  </si>
  <si>
    <t>07001B</t>
  </si>
  <si>
    <t>65710-3</t>
  </si>
  <si>
    <t>PEHUENSAT</t>
  </si>
  <si>
    <t>29712U</t>
  </si>
  <si>
    <t>07001D</t>
  </si>
  <si>
    <t>22141-2</t>
  </si>
  <si>
    <t>MIDSTAR</t>
  </si>
  <si>
    <t>30773U</t>
  </si>
  <si>
    <t>07006B</t>
  </si>
  <si>
    <t>36580-3</t>
  </si>
  <si>
    <t>OE</t>
  </si>
  <si>
    <t>(NEXTSAT)</t>
  </si>
  <si>
    <t>30774U</t>
  </si>
  <si>
    <t>07006C</t>
  </si>
  <si>
    <t>57111-3</t>
  </si>
  <si>
    <t>STPSAT</t>
  </si>
  <si>
    <t>30775U</t>
  </si>
  <si>
    <t>07006D</t>
  </si>
  <si>
    <t>68884-3</t>
  </si>
  <si>
    <t>30776U</t>
  </si>
  <si>
    <t>07006E</t>
  </si>
  <si>
    <t>11933-2</t>
  </si>
  <si>
    <t>CFESAT</t>
  </si>
  <si>
    <t>30777U</t>
  </si>
  <si>
    <t>07006F</t>
  </si>
  <si>
    <t>15864-2</t>
  </si>
  <si>
    <t>31113U</t>
  </si>
  <si>
    <t>07010A</t>
  </si>
  <si>
    <t>52014-4</t>
  </si>
  <si>
    <t>EGYPTSAT</t>
  </si>
  <si>
    <t>31117U</t>
  </si>
  <si>
    <t>07012A</t>
  </si>
  <si>
    <t>21768-3</t>
  </si>
  <si>
    <t>31118U</t>
  </si>
  <si>
    <t>07012B</t>
  </si>
  <si>
    <t>82032-4</t>
  </si>
  <si>
    <t>31119U</t>
  </si>
  <si>
    <t>07012C</t>
  </si>
  <si>
    <t>16838-3</t>
  </si>
  <si>
    <t>31121U</t>
  </si>
  <si>
    <t>07012E</t>
  </si>
  <si>
    <t>14103-3</t>
  </si>
  <si>
    <t>CSTB</t>
  </si>
  <si>
    <t>31122U</t>
  </si>
  <si>
    <t>07012F</t>
  </si>
  <si>
    <t>35890-3</t>
  </si>
  <si>
    <t>31124U</t>
  </si>
  <si>
    <t>07012H</t>
  </si>
  <si>
    <t>20433-3</t>
  </si>
  <si>
    <t>31125U</t>
  </si>
  <si>
    <t>07012J</t>
  </si>
  <si>
    <t>23997-3</t>
  </si>
  <si>
    <t>MAST</t>
  </si>
  <si>
    <t>31126U</t>
  </si>
  <si>
    <t>07012K</t>
  </si>
  <si>
    <t>27629-3</t>
  </si>
  <si>
    <t>31127U</t>
  </si>
  <si>
    <t>07012L</t>
  </si>
  <si>
    <t>14883-3</t>
  </si>
  <si>
    <t>LIBERTAD</t>
  </si>
  <si>
    <t>31128U</t>
  </si>
  <si>
    <t>07012M</t>
  </si>
  <si>
    <t>39902-3</t>
  </si>
  <si>
    <t>CP3</t>
  </si>
  <si>
    <t>31129U</t>
  </si>
  <si>
    <t>07012N</t>
  </si>
  <si>
    <t>44090-3</t>
  </si>
  <si>
    <t>CAPE</t>
  </si>
  <si>
    <t>31130U</t>
  </si>
  <si>
    <t>07012P</t>
  </si>
  <si>
    <t>41287-3</t>
  </si>
  <si>
    <t>CP4</t>
  </si>
  <si>
    <t>31132U</t>
  </si>
  <si>
    <t>07012Q</t>
  </si>
  <si>
    <t>25739-3</t>
  </si>
  <si>
    <t>AEROCUBE</t>
  </si>
  <si>
    <t>31133U</t>
  </si>
  <si>
    <t>07012R</t>
  </si>
  <si>
    <t>25407-3</t>
  </si>
  <si>
    <t>AGILE</t>
  </si>
  <si>
    <t>31135U</t>
  </si>
  <si>
    <t>07013A</t>
  </si>
  <si>
    <t>AIM</t>
  </si>
  <si>
    <t>31304U</t>
  </si>
  <si>
    <t>07015A</t>
  </si>
  <si>
    <t>85791-3</t>
  </si>
  <si>
    <t>31490U</t>
  </si>
  <si>
    <t>07019A</t>
  </si>
  <si>
    <t>18162-3</t>
  </si>
  <si>
    <t>M065</t>
  </si>
  <si>
    <t>31571U</t>
  </si>
  <si>
    <t>07020A</t>
  </si>
  <si>
    <t>26326-3</t>
  </si>
  <si>
    <t>M069</t>
  </si>
  <si>
    <t>31573U</t>
  </si>
  <si>
    <t>07020C</t>
  </si>
  <si>
    <t>21679-3</t>
  </si>
  <si>
    <t>M072</t>
  </si>
  <si>
    <t>31574U</t>
  </si>
  <si>
    <t>07020D</t>
  </si>
  <si>
    <t>44837-4</t>
  </si>
  <si>
    <t>M071</t>
  </si>
  <si>
    <t>31576U</t>
  </si>
  <si>
    <t>07020F</t>
  </si>
  <si>
    <t>19592-3</t>
  </si>
  <si>
    <t>SKYMED</t>
  </si>
  <si>
    <t>31598U</t>
  </si>
  <si>
    <t>07023A</t>
  </si>
  <si>
    <t>10622-3</t>
  </si>
  <si>
    <t>SAR</t>
  </si>
  <si>
    <t>X</t>
  </si>
  <si>
    <t>31698U</t>
  </si>
  <si>
    <t>07026A</t>
  </si>
  <si>
    <t>30224-4</t>
  </si>
  <si>
    <t>31789U</t>
  </si>
  <si>
    <t>07028A</t>
  </si>
  <si>
    <t>29833-3</t>
  </si>
  <si>
    <t>31792U</t>
  </si>
  <si>
    <t>07029A</t>
  </si>
  <si>
    <t>98624-5</t>
  </si>
  <si>
    <t>32052U</t>
  </si>
  <si>
    <t>07038A</t>
  </si>
  <si>
    <t>53951-4</t>
  </si>
  <si>
    <t>WORLDVIEW</t>
  </si>
  <si>
    <t>32060U</t>
  </si>
  <si>
    <t>07041A</t>
  </si>
  <si>
    <t>39520-3</t>
  </si>
  <si>
    <t>2B</t>
  </si>
  <si>
    <t>32062U</t>
  </si>
  <si>
    <t>07042A</t>
  </si>
  <si>
    <t>15253-3</t>
  </si>
  <si>
    <t>M067</t>
  </si>
  <si>
    <t>32263U</t>
  </si>
  <si>
    <t>07048A</t>
  </si>
  <si>
    <t>40586-4</t>
  </si>
  <si>
    <t>M070</t>
  </si>
  <si>
    <t>32264U</t>
  </si>
  <si>
    <t>07048B</t>
  </si>
  <si>
    <t>81401-5</t>
  </si>
  <si>
    <t>M066</t>
  </si>
  <si>
    <t>32265U</t>
  </si>
  <si>
    <t>07048C</t>
  </si>
  <si>
    <t>68673-4</t>
  </si>
  <si>
    <t>M068</t>
  </si>
  <si>
    <t>32266U</t>
  </si>
  <si>
    <t>07048D</t>
  </si>
  <si>
    <t>71310-4</t>
  </si>
  <si>
    <t>32289U</t>
  </si>
  <si>
    <t>07055A</t>
  </si>
  <si>
    <t>16799-3</t>
  </si>
  <si>
    <t>32376U</t>
  </si>
  <si>
    <t>07059A</t>
  </si>
  <si>
    <t>26991-4</t>
  </si>
  <si>
    <t>32382U</t>
  </si>
  <si>
    <t>07061A</t>
  </si>
  <si>
    <t>17445-4</t>
  </si>
  <si>
    <t>32783U</t>
  </si>
  <si>
    <t>08021A</t>
  </si>
  <si>
    <t>13586-3</t>
  </si>
  <si>
    <t>CANX-6</t>
  </si>
  <si>
    <t>32784U</t>
  </si>
  <si>
    <t>08021B</t>
  </si>
  <si>
    <t>39243-3</t>
  </si>
  <si>
    <t>CUTE-1.7+APD</t>
  </si>
  <si>
    <t>II</t>
  </si>
  <si>
    <t>32785U</t>
  </si>
  <si>
    <t>08021C</t>
  </si>
  <si>
    <t>36809-3</t>
  </si>
  <si>
    <t>IMS-1</t>
  </si>
  <si>
    <t>32786U</t>
  </si>
  <si>
    <t>08021D</t>
  </si>
  <si>
    <t>28510-3</t>
  </si>
  <si>
    <t>COMPASS</t>
  </si>
  <si>
    <t>32787U</t>
  </si>
  <si>
    <t>08021E</t>
  </si>
  <si>
    <t>60779-3</t>
  </si>
  <si>
    <t>AAUSAT</t>
  </si>
  <si>
    <t>32788U</t>
  </si>
  <si>
    <t>08021F</t>
  </si>
  <si>
    <t>64614-3</t>
  </si>
  <si>
    <t>DELFI</t>
  </si>
  <si>
    <t>C3</t>
  </si>
  <si>
    <t>32789U</t>
  </si>
  <si>
    <t>08021G</t>
  </si>
  <si>
    <t>12296-2</t>
  </si>
  <si>
    <t>CANX-2</t>
  </si>
  <si>
    <t>32790U</t>
  </si>
  <si>
    <t>08021H</t>
  </si>
  <si>
    <t>39514-3</t>
  </si>
  <si>
    <t>SEEDS</t>
  </si>
  <si>
    <t>32791U</t>
  </si>
  <si>
    <t>08021J</t>
  </si>
  <si>
    <t>58674-3</t>
  </si>
  <si>
    <t>8/PSLV</t>
  </si>
  <si>
    <t>32792U</t>
  </si>
  <si>
    <t>08021K</t>
  </si>
  <si>
    <t>20168-3</t>
  </si>
  <si>
    <t>YUBELEINY</t>
  </si>
  <si>
    <t>32953U</t>
  </si>
  <si>
    <t>08025A</t>
  </si>
  <si>
    <t>32954U</t>
  </si>
  <si>
    <t>08025B</t>
  </si>
  <si>
    <t>19234-3</t>
  </si>
  <si>
    <t>32955U</t>
  </si>
  <si>
    <t>08025C</t>
  </si>
  <si>
    <t>20167-3</t>
  </si>
  <si>
    <t>32956U</t>
  </si>
  <si>
    <t>08025D</t>
  </si>
  <si>
    <t>23544-3</t>
  </si>
  <si>
    <t>32958U</t>
  </si>
  <si>
    <t>08026A</t>
  </si>
  <si>
    <t>10117-3</t>
  </si>
  <si>
    <t>GLAST</t>
  </si>
  <si>
    <t>33053U</t>
  </si>
  <si>
    <t>08029A</t>
  </si>
  <si>
    <t>33060U</t>
  </si>
  <si>
    <t>08031A</t>
  </si>
  <si>
    <t>24621-3</t>
  </si>
  <si>
    <t>33061U</t>
  </si>
  <si>
    <t>08031B</t>
  </si>
  <si>
    <t>23548-3</t>
  </si>
  <si>
    <t>33062U</t>
  </si>
  <si>
    <t>08031C</t>
  </si>
  <si>
    <t>24964-3</t>
  </si>
  <si>
    <t>33063U</t>
  </si>
  <si>
    <t>08031D</t>
  </si>
  <si>
    <t>23018-3</t>
  </si>
  <si>
    <t>33064U</t>
  </si>
  <si>
    <t>08031E</t>
  </si>
  <si>
    <t>22745-3</t>
  </si>
  <si>
    <t>33065U</t>
  </si>
  <si>
    <t>08031F</t>
  </si>
  <si>
    <t>27401-3</t>
  </si>
  <si>
    <t>33105U</t>
  </si>
  <si>
    <t>08032A</t>
  </si>
  <si>
    <t>87004-4</t>
  </si>
  <si>
    <t>33272U</t>
  </si>
  <si>
    <t>08037A</t>
  </si>
  <si>
    <t>72158-4</t>
  </si>
  <si>
    <t>RAPIDEYE</t>
  </si>
  <si>
    <t>33312U</t>
  </si>
  <si>
    <t>08040A</t>
  </si>
  <si>
    <t>19083-3</t>
  </si>
  <si>
    <t>33313U</t>
  </si>
  <si>
    <t>08040B</t>
  </si>
  <si>
    <t>12581-3</t>
  </si>
  <si>
    <t>33314U</t>
  </si>
  <si>
    <t>08040C</t>
  </si>
  <si>
    <t>19907-3</t>
  </si>
  <si>
    <t>33315U</t>
  </si>
  <si>
    <t>08040D</t>
  </si>
  <si>
    <t>14698-3</t>
  </si>
  <si>
    <t>33316U</t>
  </si>
  <si>
    <t>08040E</t>
  </si>
  <si>
    <t>11430-3</t>
  </si>
  <si>
    <t>HJ-1A</t>
  </si>
  <si>
    <t>33320U</t>
  </si>
  <si>
    <t>08041A</t>
  </si>
  <si>
    <t>68732-4</t>
  </si>
  <si>
    <t>HJ-1B</t>
  </si>
  <si>
    <t>33321U</t>
  </si>
  <si>
    <t>08041B</t>
  </si>
  <si>
    <t>13602-3</t>
  </si>
  <si>
    <t>GEOEYE</t>
  </si>
  <si>
    <t>33331U</t>
  </si>
  <si>
    <t>08042A</t>
  </si>
  <si>
    <t>91685-4</t>
  </si>
  <si>
    <t>DEMOSAT/FALCON</t>
  </si>
  <si>
    <t>33393U</t>
  </si>
  <si>
    <t>08048A</t>
  </si>
  <si>
    <t>27192-3</t>
  </si>
  <si>
    <t>THEOS</t>
  </si>
  <si>
    <t>33396U</t>
  </si>
  <si>
    <t>08049A</t>
  </si>
  <si>
    <t>11617-3</t>
  </si>
  <si>
    <t>03A</t>
  </si>
  <si>
    <t>03A)</t>
  </si>
  <si>
    <t>33408U</t>
  </si>
  <si>
    <t>08053A</t>
  </si>
  <si>
    <t>29111-3</t>
  </si>
  <si>
    <t>03B</t>
  </si>
  <si>
    <t>03B)</t>
  </si>
  <si>
    <t>33409U</t>
  </si>
  <si>
    <t>08053B</t>
  </si>
  <si>
    <t>12923-3</t>
  </si>
  <si>
    <t>33412U</t>
  </si>
  <si>
    <t>08054A</t>
  </si>
  <si>
    <t>10712-3</t>
  </si>
  <si>
    <t>(SY-3)</t>
  </si>
  <si>
    <t>33433U</t>
  </si>
  <si>
    <t>08056A</t>
  </si>
  <si>
    <t>68897-4</t>
  </si>
  <si>
    <t>1-02(CX-1-02)</t>
  </si>
  <si>
    <t>33434U</t>
  </si>
  <si>
    <t>08056B</t>
  </si>
  <si>
    <t>35755-4</t>
  </si>
  <si>
    <t>33446U</t>
  </si>
  <si>
    <t>08061A</t>
  </si>
  <si>
    <t>14359-3</t>
  </si>
  <si>
    <t>GOSAT</t>
  </si>
  <si>
    <t>(IBUKI)</t>
  </si>
  <si>
    <t>33492U</t>
  </si>
  <si>
    <t>09002A</t>
  </si>
  <si>
    <t>18580-3</t>
  </si>
  <si>
    <t>PRISM</t>
  </si>
  <si>
    <t>(HITOMI)</t>
  </si>
  <si>
    <t>33493U</t>
  </si>
  <si>
    <t>09002B</t>
  </si>
  <si>
    <t>71784-3</t>
  </si>
  <si>
    <t>SPRITE-SAT</t>
  </si>
  <si>
    <t>(RISING)</t>
  </si>
  <si>
    <t>33494U</t>
  </si>
  <si>
    <t>09002C</t>
  </si>
  <si>
    <t>KAGAYAKI</t>
  </si>
  <si>
    <t>33495U</t>
  </si>
  <si>
    <t>09002D</t>
  </si>
  <si>
    <t>81887-4</t>
  </si>
  <si>
    <t>SOHLA-1</t>
  </si>
  <si>
    <t>(MAIDO-1)</t>
  </si>
  <si>
    <t>33496U</t>
  </si>
  <si>
    <t>09002E</t>
  </si>
  <si>
    <t>95706-4</t>
  </si>
  <si>
    <t>SDS-1</t>
  </si>
  <si>
    <t>33497U</t>
  </si>
  <si>
    <t>09002F</t>
  </si>
  <si>
    <t>12265-3</t>
  </si>
  <si>
    <t>STARS</t>
  </si>
  <si>
    <t>(KUKAI)</t>
  </si>
  <si>
    <t>33498U</t>
  </si>
  <si>
    <t>09002G</t>
  </si>
  <si>
    <t>33154-3</t>
  </si>
  <si>
    <t>KKS-1</t>
  </si>
  <si>
    <t>(KISEKI)</t>
  </si>
  <si>
    <t>33499U</t>
  </si>
  <si>
    <t>09002H</t>
  </si>
  <si>
    <t>19561-3</t>
  </si>
  <si>
    <t>KORONAS-FOTON</t>
  </si>
  <si>
    <t>33504U</t>
  </si>
  <si>
    <t>09003A</t>
  </si>
  <si>
    <t>22741-3</t>
  </si>
  <si>
    <t>33591U</t>
  </si>
  <si>
    <t>09005A</t>
  </si>
  <si>
    <t>12534-3</t>
  </si>
  <si>
    <t>RISAT</t>
  </si>
  <si>
    <t>34807U</t>
  </si>
  <si>
    <t>09019A</t>
  </si>
  <si>
    <t>16677-2</t>
  </si>
  <si>
    <t>34839U</t>
  </si>
  <si>
    <t>09021A</t>
  </si>
  <si>
    <t>27653-3</t>
  </si>
  <si>
    <t>35498U</t>
  </si>
  <si>
    <t>09036A</t>
  </si>
  <si>
    <t>35499U</t>
  </si>
  <si>
    <t>09036B</t>
  </si>
  <si>
    <t>16448-3</t>
  </si>
  <si>
    <t>35500U</t>
  </si>
  <si>
    <t>09036C</t>
  </si>
  <si>
    <t>29166-4</t>
  </si>
  <si>
    <t>RAZAKSAT</t>
  </si>
  <si>
    <t>35578U</t>
  </si>
  <si>
    <t>09037A</t>
  </si>
  <si>
    <t>13338-3</t>
  </si>
  <si>
    <t>35635U</t>
  </si>
  <si>
    <t>09039A</t>
  </si>
  <si>
    <t>55847-4</t>
  </si>
  <si>
    <t>STERKH</t>
  </si>
  <si>
    <t>35636U</t>
  </si>
  <si>
    <t>09039B</t>
  </si>
  <si>
    <t>85843-4</t>
  </si>
  <si>
    <t>DEIMOS</t>
  </si>
  <si>
    <t>35681U</t>
  </si>
  <si>
    <t>09041A</t>
  </si>
  <si>
    <t>66104-4</t>
  </si>
  <si>
    <t>DUBAISAT</t>
  </si>
  <si>
    <t>35682U</t>
  </si>
  <si>
    <t>09041B</t>
  </si>
  <si>
    <t>19901-3</t>
  </si>
  <si>
    <t>DMC</t>
  </si>
  <si>
    <t>35683U</t>
  </si>
  <si>
    <t>09041C</t>
  </si>
  <si>
    <t>10566-3</t>
  </si>
  <si>
    <t>35684U</t>
  </si>
  <si>
    <t>09041D</t>
  </si>
  <si>
    <t>13273-3</t>
  </si>
  <si>
    <t>NANOSAT</t>
  </si>
  <si>
    <t>35685U</t>
  </si>
  <si>
    <t>09041E</t>
  </si>
  <si>
    <t>16597-3</t>
  </si>
  <si>
    <t>35686U</t>
  </si>
  <si>
    <t>09041F</t>
  </si>
  <si>
    <t>19990-3</t>
  </si>
  <si>
    <t>METEOR-M</t>
  </si>
  <si>
    <t>35865U</t>
  </si>
  <si>
    <t>09049A</t>
  </si>
  <si>
    <t>99553-4</t>
  </si>
  <si>
    <t>35866U</t>
  </si>
  <si>
    <t>09049B</t>
  </si>
  <si>
    <t>95219-4</t>
  </si>
  <si>
    <t>35868U</t>
  </si>
  <si>
    <t>09049D</t>
  </si>
  <si>
    <t>12713-3</t>
  </si>
  <si>
    <t>UGATUSAT</t>
  </si>
  <si>
    <t>35869U</t>
  </si>
  <si>
    <t>09049E</t>
  </si>
  <si>
    <t>81318-4</t>
  </si>
  <si>
    <t>BLITS</t>
  </si>
  <si>
    <t>35871U</t>
  </si>
  <si>
    <t>09049G</t>
  </si>
  <si>
    <t>44680-4</t>
  </si>
  <si>
    <t>OCEANSAT</t>
  </si>
  <si>
    <t>35931U</t>
  </si>
  <si>
    <t>09051A</t>
  </si>
  <si>
    <t>SWISSCUBE</t>
  </si>
  <si>
    <t>35932U</t>
  </si>
  <si>
    <t>09051B</t>
  </si>
  <si>
    <t>24557-3</t>
  </si>
  <si>
    <t>BEESAT</t>
  </si>
  <si>
    <t>35933U</t>
  </si>
  <si>
    <t>09051C</t>
  </si>
  <si>
    <t>21078-3</t>
  </si>
  <si>
    <t>UWE-2</t>
  </si>
  <si>
    <t>35934U</t>
  </si>
  <si>
    <t>09051D</t>
  </si>
  <si>
    <t>17674-3</t>
  </si>
  <si>
    <t>ITUPSAT</t>
  </si>
  <si>
    <t>35935U</t>
  </si>
  <si>
    <t>09051E</t>
  </si>
  <si>
    <t>19914-3</t>
  </si>
  <si>
    <t>9.1/RUBIN</t>
  </si>
  <si>
    <t>9.2/PSLV</t>
  </si>
  <si>
    <t>35936U</t>
  </si>
  <si>
    <t>09051F</t>
  </si>
  <si>
    <t>98288-4</t>
  </si>
  <si>
    <t>35946U</t>
  </si>
  <si>
    <t>09055A</t>
  </si>
  <si>
    <t>11332-3</t>
  </si>
  <si>
    <t>F18</t>
  </si>
  <si>
    <t>210)</t>
  </si>
  <si>
    <t>35951U</t>
  </si>
  <si>
    <t>09057A</t>
  </si>
  <si>
    <t>16239-3</t>
  </si>
  <si>
    <t>SMOS</t>
  </si>
  <si>
    <t>36036U</t>
  </si>
  <si>
    <t>09059A</t>
  </si>
  <si>
    <t>14028-3</t>
  </si>
  <si>
    <t>36037U</t>
  </si>
  <si>
    <t>09059B</t>
  </si>
  <si>
    <t>86533-4</t>
  </si>
  <si>
    <t>SJ-11-01</t>
  </si>
  <si>
    <t>36088U</t>
  </si>
  <si>
    <t>09061A</t>
  </si>
  <si>
    <t>11367-3</t>
  </si>
  <si>
    <t>36095U</t>
  </si>
  <si>
    <t>09063A</t>
  </si>
  <si>
    <t>43130-4</t>
  </si>
  <si>
    <t>36110U</t>
  </si>
  <si>
    <t>09069A</t>
  </si>
  <si>
    <t>WISE</t>
  </si>
  <si>
    <t>36119U</t>
  </si>
  <si>
    <t>09071A</t>
  </si>
  <si>
    <t>32364-3</t>
  </si>
  <si>
    <t>36121U</t>
  </si>
  <si>
    <t>09072A</t>
  </si>
  <si>
    <t>XIWANG-1</t>
  </si>
  <si>
    <t>(HOPE-1)</t>
  </si>
  <si>
    <t>36122U</t>
  </si>
  <si>
    <t>09072B</t>
  </si>
  <si>
    <t>10759-3</t>
  </si>
  <si>
    <t>36124U</t>
  </si>
  <si>
    <t>09073A</t>
  </si>
  <si>
    <t>39506-3</t>
  </si>
  <si>
    <t>9A</t>
  </si>
  <si>
    <t>36413U</t>
  </si>
  <si>
    <t>10009A</t>
  </si>
  <si>
    <t>14723-3</t>
  </si>
  <si>
    <t>9B</t>
  </si>
  <si>
    <t>36414U</t>
  </si>
  <si>
    <t>10009B</t>
  </si>
  <si>
    <t>72368-4</t>
  </si>
  <si>
    <t>9C</t>
  </si>
  <si>
    <t>36415U</t>
  </si>
  <si>
    <t>10009C</t>
  </si>
  <si>
    <t>70796-4</t>
  </si>
  <si>
    <t>CRYOSAT</t>
  </si>
  <si>
    <t>36508U</t>
  </si>
  <si>
    <t>10013A</t>
  </si>
  <si>
    <t>71059-4</t>
  </si>
  <si>
    <t>36519U</t>
  </si>
  <si>
    <t>10017A</t>
  </si>
  <si>
    <t>35224-4</t>
  </si>
  <si>
    <t>36588U</t>
  </si>
  <si>
    <t>10023A</t>
  </si>
  <si>
    <t>12992-3</t>
  </si>
  <si>
    <t>SJ-12</t>
  </si>
  <si>
    <t>36596U</t>
  </si>
  <si>
    <t>10027A</t>
  </si>
  <si>
    <t>27947-3</t>
  </si>
  <si>
    <t>PICARD</t>
  </si>
  <si>
    <t>36598U</t>
  </si>
  <si>
    <t>10028A</t>
  </si>
  <si>
    <t>70883-4</t>
  </si>
  <si>
    <t>PRISMA</t>
  </si>
  <si>
    <t>(MANGO)</t>
  </si>
  <si>
    <t>36599U</t>
  </si>
  <si>
    <t>10028B</t>
  </si>
  <si>
    <t>94858-4</t>
  </si>
  <si>
    <t>TANDEM</t>
  </si>
  <si>
    <t>36605U</t>
  </si>
  <si>
    <t>10030A</t>
  </si>
  <si>
    <t>36795U</t>
  </si>
  <si>
    <t>10035A</t>
  </si>
  <si>
    <t>84933-4</t>
  </si>
  <si>
    <t>STUDSAT</t>
  </si>
  <si>
    <t>36796U</t>
  </si>
  <si>
    <t>10035B</t>
  </si>
  <si>
    <t>38919-3</t>
  </si>
  <si>
    <t>AISSAT</t>
  </si>
  <si>
    <t>36797U</t>
  </si>
  <si>
    <t>10035C</t>
  </si>
  <si>
    <t>25235-3</t>
  </si>
  <si>
    <t>36798U</t>
  </si>
  <si>
    <t>10035D</t>
  </si>
  <si>
    <t>97825-4</t>
  </si>
  <si>
    <t>TISAT</t>
  </si>
  <si>
    <t>36799U</t>
  </si>
  <si>
    <t>10035E</t>
  </si>
  <si>
    <t>51055-3</t>
  </si>
  <si>
    <t>(TANGO)</t>
  </si>
  <si>
    <t>36827U</t>
  </si>
  <si>
    <t>10028F</t>
  </si>
  <si>
    <t>13533-3</t>
  </si>
  <si>
    <t>36834U</t>
  </si>
  <si>
    <t>10038A</t>
  </si>
  <si>
    <t>75898-4</t>
  </si>
  <si>
    <t>TIANHUI</t>
  </si>
  <si>
    <t>36985U</t>
  </si>
  <si>
    <t>10040A</t>
  </si>
  <si>
    <t>37152U</t>
  </si>
  <si>
    <t>10043A</t>
  </si>
  <si>
    <t>16283-3</t>
  </si>
  <si>
    <t>STRELA</t>
  </si>
  <si>
    <t>37153U</t>
  </si>
  <si>
    <t>10043B</t>
  </si>
  <si>
    <t>29034-4</t>
  </si>
  <si>
    <t>37154U</t>
  </si>
  <si>
    <t>10043C</t>
  </si>
  <si>
    <t>16450-3</t>
  </si>
  <si>
    <t>37165U</t>
  </si>
  <si>
    <t>10047A</t>
  </si>
  <si>
    <t>21978-3</t>
  </si>
  <si>
    <t>ZHEDA</t>
  </si>
  <si>
    <t>PIXING</t>
  </si>
  <si>
    <t>37166U</t>
  </si>
  <si>
    <t>10047B</t>
  </si>
  <si>
    <t>19399-3</t>
  </si>
  <si>
    <t>37167U</t>
  </si>
  <si>
    <t>10047C</t>
  </si>
  <si>
    <t>18882-3</t>
  </si>
  <si>
    <t>SBSS</t>
  </si>
  <si>
    <t>216)</t>
  </si>
  <si>
    <t>37168U</t>
  </si>
  <si>
    <t>10048A</t>
  </si>
  <si>
    <t>04A</t>
  </si>
  <si>
    <t>04A)</t>
  </si>
  <si>
    <t>37179U</t>
  </si>
  <si>
    <t>10051A</t>
  </si>
  <si>
    <t>25786-3</t>
  </si>
  <si>
    <t>04B</t>
  </si>
  <si>
    <t>04B)</t>
  </si>
  <si>
    <t>37180U</t>
  </si>
  <si>
    <t>10051B</t>
  </si>
  <si>
    <t>51876-4</t>
  </si>
  <si>
    <t>M079</t>
  </si>
  <si>
    <t>37188U</t>
  </si>
  <si>
    <t>10054A</t>
  </si>
  <si>
    <t>M074</t>
  </si>
  <si>
    <t>37189U</t>
  </si>
  <si>
    <t>10054B</t>
  </si>
  <si>
    <t>11343-3</t>
  </si>
  <si>
    <t>M076</t>
  </si>
  <si>
    <t>37190U</t>
  </si>
  <si>
    <t>10054C</t>
  </si>
  <si>
    <t>M077</t>
  </si>
  <si>
    <t>37191U</t>
  </si>
  <si>
    <t>10054D</t>
  </si>
  <si>
    <t>99968-4</t>
  </si>
  <si>
    <t>M075</t>
  </si>
  <si>
    <t>37192U</t>
  </si>
  <si>
    <t>10054E</t>
  </si>
  <si>
    <t>15818-3</t>
  </si>
  <si>
    <t>M073</t>
  </si>
  <si>
    <t>37193U</t>
  </si>
  <si>
    <t>10054F</t>
  </si>
  <si>
    <t>88566-4</t>
  </si>
  <si>
    <t>37214U</t>
  </si>
  <si>
    <t>10059A</t>
  </si>
  <si>
    <t>31362-4</t>
  </si>
  <si>
    <t>37216U</t>
  </si>
  <si>
    <t>10060A</t>
  </si>
  <si>
    <t>56918-4</t>
  </si>
  <si>
    <t>222)</t>
  </si>
  <si>
    <t>37227U</t>
  </si>
  <si>
    <t>10062F</t>
  </si>
  <si>
    <t>228)</t>
  </si>
  <si>
    <t>37380U</t>
  </si>
  <si>
    <t>10062M</t>
  </si>
  <si>
    <t>15280-3</t>
  </si>
  <si>
    <t>RESOURCESAT</t>
  </si>
  <si>
    <t>37387U</t>
  </si>
  <si>
    <t>11015A</t>
  </si>
  <si>
    <t>YOUTHSAT</t>
  </si>
  <si>
    <t>37388U</t>
  </si>
  <si>
    <t>11015B</t>
  </si>
  <si>
    <t>89855-4</t>
  </si>
  <si>
    <t>XSAT</t>
  </si>
  <si>
    <t>37389U</t>
  </si>
  <si>
    <t>11015C</t>
  </si>
  <si>
    <t>43159-4</t>
  </si>
  <si>
    <t>SAC-D</t>
  </si>
  <si>
    <t>(AQUARIUS)</t>
  </si>
  <si>
    <t>37673U</t>
  </si>
  <si>
    <t>11024A</t>
  </si>
  <si>
    <t>19382-3</t>
  </si>
  <si>
    <t>SJ-11-03</t>
  </si>
  <si>
    <t>37730U</t>
  </si>
  <si>
    <t>11030A</t>
  </si>
  <si>
    <t>73902-4</t>
  </si>
  <si>
    <t>M083</t>
  </si>
  <si>
    <t>37739U</t>
  </si>
  <si>
    <t>11033A</t>
  </si>
  <si>
    <t>24527-4</t>
  </si>
  <si>
    <t>M088</t>
  </si>
  <si>
    <t>37740U</t>
  </si>
  <si>
    <t>11033B</t>
  </si>
  <si>
    <t>M091</t>
  </si>
  <si>
    <t>37741U</t>
  </si>
  <si>
    <t>11033C</t>
  </si>
  <si>
    <t>M085</t>
  </si>
  <si>
    <t>37742U</t>
  </si>
  <si>
    <t>11033D</t>
  </si>
  <si>
    <t>85492-4</t>
  </si>
  <si>
    <t>M081</t>
  </si>
  <si>
    <t>37743U</t>
  </si>
  <si>
    <t>11033E</t>
  </si>
  <si>
    <t>10567-3</t>
  </si>
  <si>
    <t>M089</t>
  </si>
  <si>
    <t>37744U</t>
  </si>
  <si>
    <t>11033F</t>
  </si>
  <si>
    <t>18791-3</t>
  </si>
  <si>
    <t>SJ-11-02</t>
  </si>
  <si>
    <t>37765U</t>
  </si>
  <si>
    <t>11039A</t>
  </si>
  <si>
    <t>66342-4</t>
  </si>
  <si>
    <t>37781U</t>
  </si>
  <si>
    <t>11043A</t>
  </si>
  <si>
    <t>46538-4</t>
  </si>
  <si>
    <t>EDUSAT</t>
  </si>
  <si>
    <t>37788U</t>
  </si>
  <si>
    <t>11044A</t>
  </si>
  <si>
    <t>17996-3</t>
  </si>
  <si>
    <t>37789U</t>
  </si>
  <si>
    <t>11044B</t>
  </si>
  <si>
    <t>45660-4</t>
  </si>
  <si>
    <t>37790U</t>
  </si>
  <si>
    <t>11044C</t>
  </si>
  <si>
    <t>83817-4</t>
  </si>
  <si>
    <t>RASAT</t>
  </si>
  <si>
    <t>37791U</t>
  </si>
  <si>
    <t>11044D</t>
  </si>
  <si>
    <t>98522-4</t>
  </si>
  <si>
    <t>37792U</t>
  </si>
  <si>
    <t>11044E</t>
  </si>
  <si>
    <t>15384-3</t>
  </si>
  <si>
    <t>37793U</t>
  </si>
  <si>
    <t>11044F</t>
  </si>
  <si>
    <t>12675-3</t>
  </si>
  <si>
    <t>37794U</t>
  </si>
  <si>
    <t>11044G</t>
  </si>
  <si>
    <t>13244-3</t>
  </si>
  <si>
    <t>MEGHA-TROPIQUES</t>
  </si>
  <si>
    <t>37838U</t>
  </si>
  <si>
    <t>11058A</t>
  </si>
  <si>
    <t>36804-3</t>
  </si>
  <si>
    <t>JUGNU</t>
  </si>
  <si>
    <t>37839U</t>
  </si>
  <si>
    <t>11058B</t>
  </si>
  <si>
    <t>12806-3</t>
  </si>
  <si>
    <t>VESSELSAT</t>
  </si>
  <si>
    <t>37840U</t>
  </si>
  <si>
    <t>11058C</t>
  </si>
  <si>
    <t>39608-4</t>
  </si>
  <si>
    <t>SRMSAT</t>
  </si>
  <si>
    <t>37841U</t>
  </si>
  <si>
    <t>11058D</t>
  </si>
  <si>
    <t>12271-3</t>
  </si>
  <si>
    <t>NPP</t>
  </si>
  <si>
    <t>37849U</t>
  </si>
  <si>
    <t>11061A</t>
  </si>
  <si>
    <t>74776-4</t>
  </si>
  <si>
    <t>DICE</t>
  </si>
  <si>
    <t>37851U</t>
  </si>
  <si>
    <t>11061B</t>
  </si>
  <si>
    <t>11079-2</t>
  </si>
  <si>
    <t>37852U</t>
  </si>
  <si>
    <t>11061C</t>
  </si>
  <si>
    <t>83566-3</t>
  </si>
  <si>
    <t>RAX-2</t>
  </si>
  <si>
    <t>37853U</t>
  </si>
  <si>
    <t>11061D</t>
  </si>
  <si>
    <t>92597-3</t>
  </si>
  <si>
    <t>AUBIESAT-1</t>
  </si>
  <si>
    <t>37854U</t>
  </si>
  <si>
    <t>11061E</t>
  </si>
  <si>
    <t>78064-3</t>
  </si>
  <si>
    <t>M-CUBED/EXP-1</t>
  </si>
  <si>
    <t>PRIME</t>
  </si>
  <si>
    <t>37855U</t>
  </si>
  <si>
    <t>11061F</t>
  </si>
  <si>
    <t>83057-3</t>
  </si>
  <si>
    <t>37875U</t>
  </si>
  <si>
    <t>11066B</t>
  </si>
  <si>
    <t>29461-3</t>
  </si>
  <si>
    <t>37930U</t>
  </si>
  <si>
    <t>11068A</t>
  </si>
  <si>
    <t>40237-4</t>
  </si>
  <si>
    <t>(SY-4)</t>
  </si>
  <si>
    <t>37931U</t>
  </si>
  <si>
    <t>11068B</t>
  </si>
  <si>
    <t>69965-4</t>
  </si>
  <si>
    <t>37941U</t>
  </si>
  <si>
    <t>11072A</t>
  </si>
  <si>
    <t>31768-3</t>
  </si>
  <si>
    <t>SSOT</t>
  </si>
  <si>
    <t>38011U</t>
  </si>
  <si>
    <t>11076E</t>
  </si>
  <si>
    <t>14070-3</t>
  </si>
  <si>
    <t>PLEIADES</t>
  </si>
  <si>
    <t>38012U</t>
  </si>
  <si>
    <t>11076F</t>
  </si>
  <si>
    <t>66064-4</t>
  </si>
  <si>
    <t>ASAP-S</t>
  </si>
  <si>
    <t>38013U</t>
  </si>
  <si>
    <t>11076G</t>
  </si>
  <si>
    <t>34094-3</t>
  </si>
  <si>
    <t>ZY</t>
  </si>
  <si>
    <t>38038U</t>
  </si>
  <si>
    <t>11079A</t>
  </si>
  <si>
    <t>86344-4</t>
  </si>
  <si>
    <t>M084</t>
  </si>
  <si>
    <t>38040U</t>
  </si>
  <si>
    <t>11080A</t>
  </si>
  <si>
    <t>79875-4</t>
  </si>
  <si>
    <t>M080</t>
  </si>
  <si>
    <t>38041U</t>
  </si>
  <si>
    <t>11080B</t>
  </si>
  <si>
    <t>84732-4</t>
  </si>
  <si>
    <t>M082</t>
  </si>
  <si>
    <t>38042U</t>
  </si>
  <si>
    <t>11080C</t>
  </si>
  <si>
    <t>26309-4</t>
  </si>
  <si>
    <t>M092</t>
  </si>
  <si>
    <t>38043U</t>
  </si>
  <si>
    <t>11080D</t>
  </si>
  <si>
    <t>73263-4</t>
  </si>
  <si>
    <t>M090</t>
  </si>
  <si>
    <t>38044U</t>
  </si>
  <si>
    <t>11080E</t>
  </si>
  <si>
    <t>36345-5</t>
  </si>
  <si>
    <t>M086</t>
  </si>
  <si>
    <t>38045U</t>
  </si>
  <si>
    <t>11080F</t>
  </si>
  <si>
    <t>25629-4</t>
  </si>
  <si>
    <t>38046U</t>
  </si>
  <si>
    <t>12001A</t>
  </si>
  <si>
    <t>26152-3</t>
  </si>
  <si>
    <t>LARES</t>
  </si>
  <si>
    <t>38077U</t>
  </si>
  <si>
    <t>12006A</t>
  </si>
  <si>
    <t>38248U</t>
  </si>
  <si>
    <t>12017A</t>
  </si>
  <si>
    <t>32656-3</t>
  </si>
  <si>
    <t>38256U</t>
  </si>
  <si>
    <t>12020A</t>
  </si>
  <si>
    <t>26944-3</t>
  </si>
  <si>
    <t>38257U</t>
  </si>
  <si>
    <t>12021A</t>
  </si>
  <si>
    <t>29623-3</t>
  </si>
  <si>
    <t>GCOM</t>
  </si>
  <si>
    <t>W1</t>
  </si>
  <si>
    <t>38337U</t>
  </si>
  <si>
    <t>12025A</t>
  </si>
  <si>
    <t>18649-3</t>
  </si>
  <si>
    <t>38338U</t>
  </si>
  <si>
    <t>12025B</t>
  </si>
  <si>
    <t>10247-3</t>
  </si>
  <si>
    <t>SDS-4</t>
  </si>
  <si>
    <t>38339U</t>
  </si>
  <si>
    <t>12025C</t>
  </si>
  <si>
    <t>16340-3</t>
  </si>
  <si>
    <t>HORYU</t>
  </si>
  <si>
    <t>38340U</t>
  </si>
  <si>
    <t>12025D</t>
  </si>
  <si>
    <t>34719-3</t>
  </si>
  <si>
    <t>38354U</t>
  </si>
  <si>
    <t>12029A</t>
  </si>
  <si>
    <t>NUSTAR</t>
  </si>
  <si>
    <t>38358U</t>
  </si>
  <si>
    <t>12031A</t>
  </si>
  <si>
    <t>38774-3</t>
  </si>
  <si>
    <t>KANOPUS-V</t>
  </si>
  <si>
    <t>38707U</t>
  </si>
  <si>
    <t>12039A</t>
  </si>
  <si>
    <t>21412-3</t>
  </si>
  <si>
    <t>BKA</t>
  </si>
  <si>
    <t>38708U</t>
  </si>
  <si>
    <t>12039B</t>
  </si>
  <si>
    <t>35350-3</t>
  </si>
  <si>
    <t>EXACTVIEW-1</t>
  </si>
  <si>
    <t>38709U</t>
  </si>
  <si>
    <t>12039C</t>
  </si>
  <si>
    <t>63578-4</t>
  </si>
  <si>
    <t>TET-1</t>
  </si>
  <si>
    <t>38710U</t>
  </si>
  <si>
    <t>12039D</t>
  </si>
  <si>
    <t>74369-3</t>
  </si>
  <si>
    <t>MKA-FKI</t>
  </si>
  <si>
    <t>38711U</t>
  </si>
  <si>
    <t>12039E</t>
  </si>
  <si>
    <t>92277-4</t>
  </si>
  <si>
    <t>38733U</t>
  </si>
  <si>
    <t>12041A</t>
  </si>
  <si>
    <t>87030-4</t>
  </si>
  <si>
    <t>M</t>
  </si>
  <si>
    <t>38734U</t>
  </si>
  <si>
    <t>12041B</t>
  </si>
  <si>
    <t>21250-3</t>
  </si>
  <si>
    <t>38735U</t>
  </si>
  <si>
    <t>12041C</t>
  </si>
  <si>
    <t>82181-4</t>
  </si>
  <si>
    <t>38736U</t>
  </si>
  <si>
    <t>12041D</t>
  </si>
  <si>
    <t>23286-3</t>
  </si>
  <si>
    <t>EXPRESS</t>
  </si>
  <si>
    <t>MD2</t>
  </si>
  <si>
    <t>38745U</t>
  </si>
  <si>
    <t>12044B</t>
  </si>
  <si>
    <t>42055-5</t>
  </si>
  <si>
    <t>81182-3</t>
  </si>
  <si>
    <t>38755U</t>
  </si>
  <si>
    <t>12047A</t>
  </si>
  <si>
    <t>64486-4</t>
  </si>
  <si>
    <t>PROITERES</t>
  </si>
  <si>
    <t>38756U</t>
  </si>
  <si>
    <t>12047B</t>
  </si>
  <si>
    <t>96562-4</t>
  </si>
  <si>
    <t>4.5A</t>
  </si>
  <si>
    <t>38767U</t>
  </si>
  <si>
    <t>12048K</t>
  </si>
  <si>
    <t>40675-3</t>
  </si>
  <si>
    <t>4.5B</t>
  </si>
  <si>
    <t>38768U</t>
  </si>
  <si>
    <t>12048L</t>
  </si>
  <si>
    <t>97549-3</t>
  </si>
  <si>
    <t>METOP-B</t>
  </si>
  <si>
    <t>38771U</t>
  </si>
  <si>
    <t>12049A</t>
  </si>
  <si>
    <t>76344-4</t>
  </si>
  <si>
    <t>VRSS-1</t>
  </si>
  <si>
    <t>38782U</t>
  </si>
  <si>
    <t>12052A</t>
  </si>
  <si>
    <t>87899-4</t>
  </si>
  <si>
    <t>SJ-9A</t>
  </si>
  <si>
    <t>38860U</t>
  </si>
  <si>
    <t>12056A</t>
  </si>
  <si>
    <t>97033-4</t>
  </si>
  <si>
    <t>SJ-9B</t>
  </si>
  <si>
    <t>38861U</t>
  </si>
  <si>
    <t>12056B</t>
  </si>
  <si>
    <t>19798-3</t>
  </si>
  <si>
    <t>HJ-1C</t>
  </si>
  <si>
    <t>38997U</t>
  </si>
  <si>
    <t>12064A</t>
  </si>
  <si>
    <t>44967-3</t>
  </si>
  <si>
    <t>FENGNIAO</t>
  </si>
  <si>
    <t>(FN-1)</t>
  </si>
  <si>
    <t>38998U</t>
  </si>
  <si>
    <t>12064B</t>
  </si>
  <si>
    <t>31647-3</t>
  </si>
  <si>
    <t>16A</t>
  </si>
  <si>
    <t>39011U</t>
  </si>
  <si>
    <t>12066A</t>
  </si>
  <si>
    <t>21308-3</t>
  </si>
  <si>
    <t>16B</t>
  </si>
  <si>
    <t>39012U</t>
  </si>
  <si>
    <t>12066B</t>
  </si>
  <si>
    <t>22941-3</t>
  </si>
  <si>
    <t>16C</t>
  </si>
  <si>
    <t>39013U</t>
  </si>
  <si>
    <t>12066C</t>
  </si>
  <si>
    <t>25308-3</t>
  </si>
  <si>
    <t>39019U</t>
  </si>
  <si>
    <t>12068A</t>
  </si>
  <si>
    <t>66505-4</t>
  </si>
  <si>
    <t>KMS</t>
  </si>
  <si>
    <t>39026U</t>
  </si>
  <si>
    <t>12072A</t>
  </si>
  <si>
    <t>72940-3</t>
  </si>
  <si>
    <t>GOKTURK</t>
  </si>
  <si>
    <t>39030U</t>
  </si>
  <si>
    <t>12073A</t>
  </si>
  <si>
    <t>67150-4</t>
  </si>
  <si>
    <t>39057U</t>
  </si>
  <si>
    <t>13001A</t>
  </si>
  <si>
    <t>19274-3</t>
  </si>
  <si>
    <t>39058U</t>
  </si>
  <si>
    <t>13001B</t>
  </si>
  <si>
    <t>22155-3</t>
  </si>
  <si>
    <t>39059U</t>
  </si>
  <si>
    <t>13001C</t>
  </si>
  <si>
    <t>20014-3</t>
  </si>
  <si>
    <t>M097</t>
  </si>
  <si>
    <t>39072U</t>
  </si>
  <si>
    <t>13005A</t>
  </si>
  <si>
    <t>M093</t>
  </si>
  <si>
    <t>39073U</t>
  </si>
  <si>
    <t>13005B</t>
  </si>
  <si>
    <t>26512-4</t>
  </si>
  <si>
    <t>M094</t>
  </si>
  <si>
    <t>39074U</t>
  </si>
  <si>
    <t>13005C</t>
  </si>
  <si>
    <t>14550-3</t>
  </si>
  <si>
    <t>M096</t>
  </si>
  <si>
    <t>39075U</t>
  </si>
  <si>
    <t>13005D</t>
  </si>
  <si>
    <t>77301-4</t>
  </si>
  <si>
    <t>M078</t>
  </si>
  <si>
    <t>39076U</t>
  </si>
  <si>
    <t>13005E</t>
  </si>
  <si>
    <t>M095</t>
  </si>
  <si>
    <t>39077U</t>
  </si>
  <si>
    <t>13005F</t>
  </si>
  <si>
    <t>97857-5</t>
  </si>
  <si>
    <t>39084U</t>
  </si>
  <si>
    <t>13008A</t>
  </si>
  <si>
    <t>10836-3</t>
  </si>
  <si>
    <t>SARAL</t>
  </si>
  <si>
    <t>39086U</t>
  </si>
  <si>
    <t>13009A</t>
  </si>
  <si>
    <t>69240-4</t>
  </si>
  <si>
    <t>AAUSAT3</t>
  </si>
  <si>
    <t>39087U</t>
  </si>
  <si>
    <t>13009B</t>
  </si>
  <si>
    <t>17583-3</t>
  </si>
  <si>
    <t>39088U</t>
  </si>
  <si>
    <t>13009C</t>
  </si>
  <si>
    <t>64100-4</t>
  </si>
  <si>
    <t>NEOSSAT</t>
  </si>
  <si>
    <t>39089U</t>
  </si>
  <si>
    <t>13009D</t>
  </si>
  <si>
    <t>10305-3</t>
  </si>
  <si>
    <t>STRAND</t>
  </si>
  <si>
    <t>39090U</t>
  </si>
  <si>
    <t>13009E</t>
  </si>
  <si>
    <t>13301-3</t>
  </si>
  <si>
    <t>BRITE-A</t>
  </si>
  <si>
    <t>TUGSAT-1</t>
  </si>
  <si>
    <t>39091U</t>
  </si>
  <si>
    <t>13009F</t>
  </si>
  <si>
    <t>86842-4</t>
  </si>
  <si>
    <t>BRITE-U</t>
  </si>
  <si>
    <t>UNIBRITE</t>
  </si>
  <si>
    <t>39092U</t>
  </si>
  <si>
    <t>13009G</t>
  </si>
  <si>
    <t>98608-4</t>
  </si>
  <si>
    <t>DOVE</t>
  </si>
  <si>
    <t>39132U</t>
  </si>
  <si>
    <t>13015C</t>
  </si>
  <si>
    <t>28811-3</t>
  </si>
  <si>
    <t>AIST</t>
  </si>
  <si>
    <t>39133U</t>
  </si>
  <si>
    <t>13015D</t>
  </si>
  <si>
    <t>17285-3</t>
  </si>
  <si>
    <t>SOMP</t>
  </si>
  <si>
    <t>39134U</t>
  </si>
  <si>
    <t>13015E</t>
  </si>
  <si>
    <t>10566-2</t>
  </si>
  <si>
    <t>39135U</t>
  </si>
  <si>
    <t>13015F</t>
  </si>
  <si>
    <t>73346-3</t>
  </si>
  <si>
    <t>39136U</t>
  </si>
  <si>
    <t>13015G</t>
  </si>
  <si>
    <t>69821-3</t>
  </si>
  <si>
    <t>GAOFEN</t>
  </si>
  <si>
    <t>39150U</t>
  </si>
  <si>
    <t>13018A</t>
  </si>
  <si>
    <t>85656-4</t>
  </si>
  <si>
    <t>NEE</t>
  </si>
  <si>
    <t>PEGASUS</t>
  </si>
  <si>
    <t>39151U</t>
  </si>
  <si>
    <t>13018B</t>
  </si>
  <si>
    <t>31062-3</t>
  </si>
  <si>
    <t>TURKSAT</t>
  </si>
  <si>
    <t>3U</t>
  </si>
  <si>
    <t>39152U</t>
  </si>
  <si>
    <t>13018C</t>
  </si>
  <si>
    <t>40200-3</t>
  </si>
  <si>
    <t>CUBEBUG</t>
  </si>
  <si>
    <t>39153U</t>
  </si>
  <si>
    <t>13018D</t>
  </si>
  <si>
    <t>39449-3</t>
  </si>
  <si>
    <t>V</t>
  </si>
  <si>
    <t>39159U</t>
  </si>
  <si>
    <t>13021A</t>
  </si>
  <si>
    <t>40529-4</t>
  </si>
  <si>
    <t>VNREDSAT</t>
  </si>
  <si>
    <t>39160U</t>
  </si>
  <si>
    <t>13021B</t>
  </si>
  <si>
    <t>10553-3</t>
  </si>
  <si>
    <t>ESTCUBE</t>
  </si>
  <si>
    <t>39161U</t>
  </si>
  <si>
    <t>13021C</t>
  </si>
  <si>
    <t>19061-3</t>
  </si>
  <si>
    <t>39177U</t>
  </si>
  <si>
    <t>13028A</t>
  </si>
  <si>
    <t>40055-4</t>
  </si>
  <si>
    <t>P1</t>
  </si>
  <si>
    <t>39186U</t>
  </si>
  <si>
    <t>13030A</t>
  </si>
  <si>
    <t>21882-3</t>
  </si>
  <si>
    <t>39194U</t>
  </si>
  <si>
    <t>13032A</t>
  </si>
  <si>
    <t>11042-2</t>
  </si>
  <si>
    <t>IRIS</t>
  </si>
  <si>
    <t>39197U</t>
  </si>
  <si>
    <t>13033A</t>
  </si>
  <si>
    <t>18681-3</t>
  </si>
  <si>
    <t>SJ-11-05</t>
  </si>
  <si>
    <t>39202U</t>
  </si>
  <si>
    <t>13035A</t>
  </si>
  <si>
    <t>11437-3</t>
  </si>
  <si>
    <t>PAYLOAD</t>
  </si>
  <si>
    <t>39208U</t>
  </si>
  <si>
    <t>13037A</t>
  </si>
  <si>
    <t>15125-3</t>
  </si>
  <si>
    <t>39209U</t>
  </si>
  <si>
    <t>13037B</t>
  </si>
  <si>
    <t>20771-3</t>
  </si>
  <si>
    <t>39210U</t>
  </si>
  <si>
    <t>13037C</t>
  </si>
  <si>
    <t>10401-3</t>
  </si>
  <si>
    <t>39227U</t>
  </si>
  <si>
    <t>13042A</t>
  </si>
  <si>
    <t>90847-4</t>
  </si>
  <si>
    <t>17A</t>
  </si>
  <si>
    <t>39239U</t>
  </si>
  <si>
    <t>13046A</t>
  </si>
  <si>
    <t>86633-4</t>
  </si>
  <si>
    <t>17B</t>
  </si>
  <si>
    <t>39240U</t>
  </si>
  <si>
    <t>13046B</t>
  </si>
  <si>
    <t>13519-4</t>
  </si>
  <si>
    <t>17C</t>
  </si>
  <si>
    <t>39241U</t>
  </si>
  <si>
    <t>13046C</t>
  </si>
  <si>
    <t>16953-4</t>
  </si>
  <si>
    <t>39249U</t>
  </si>
  <si>
    <t>13048A</t>
  </si>
  <si>
    <t>97028-4</t>
  </si>
  <si>
    <t>39250U</t>
  </si>
  <si>
    <t>13048B</t>
  </si>
  <si>
    <t>12406-3</t>
  </si>
  <si>
    <t>39251U</t>
  </si>
  <si>
    <t>13048C</t>
  </si>
  <si>
    <t>13955-3</t>
  </si>
  <si>
    <t>SPRINT</t>
  </si>
  <si>
    <t>39253U</t>
  </si>
  <si>
    <t>13049A</t>
  </si>
  <si>
    <t>93648-4</t>
  </si>
  <si>
    <t>39260U</t>
  </si>
  <si>
    <t>13052A</t>
  </si>
  <si>
    <t>59152-4</t>
  </si>
  <si>
    <t>CASSIOPE</t>
  </si>
  <si>
    <t>39265U</t>
  </si>
  <si>
    <t>13055A</t>
  </si>
  <si>
    <t>57676-3</t>
  </si>
  <si>
    <t>CUSAT</t>
  </si>
  <si>
    <t>39266U</t>
  </si>
  <si>
    <t>13055B</t>
  </si>
  <si>
    <t>40498-3</t>
  </si>
  <si>
    <t>DANDE</t>
  </si>
  <si>
    <t>39267U</t>
  </si>
  <si>
    <t>13055C</t>
  </si>
  <si>
    <t>43086-3</t>
  </si>
  <si>
    <t>POPACS</t>
  </si>
  <si>
    <t>39268U</t>
  </si>
  <si>
    <t>13055D</t>
  </si>
  <si>
    <t>48144-3</t>
  </si>
  <si>
    <t>39269U</t>
  </si>
  <si>
    <t>13055E</t>
  </si>
  <si>
    <t>61155-3</t>
  </si>
  <si>
    <t>39270U</t>
  </si>
  <si>
    <t>13055F</t>
  </si>
  <si>
    <t>24222-3</t>
  </si>
  <si>
    <t>2/FALCON</t>
  </si>
  <si>
    <t>39271U</t>
  </si>
  <si>
    <t>13055G</t>
  </si>
  <si>
    <t>93999-3</t>
  </si>
  <si>
    <t>SJ-16</t>
  </si>
  <si>
    <t>39358U</t>
  </si>
  <si>
    <t>13057A</t>
  </si>
  <si>
    <t>16071-3</t>
  </si>
  <si>
    <t>STPSAT-3</t>
  </si>
  <si>
    <t>39380U</t>
  </si>
  <si>
    <t>13064A</t>
  </si>
  <si>
    <t>97384-3</t>
  </si>
  <si>
    <t>39410U</t>
  </si>
  <si>
    <t>13065A</t>
  </si>
  <si>
    <t>39416U</t>
  </si>
  <si>
    <t>13066A</t>
  </si>
  <si>
    <t>20263-3</t>
  </si>
  <si>
    <t>ZACUBE</t>
  </si>
  <si>
    <t>39417U</t>
  </si>
  <si>
    <t>13066B</t>
  </si>
  <si>
    <t>49444-3</t>
  </si>
  <si>
    <t>SKYSAT</t>
  </si>
  <si>
    <t>39418U</t>
  </si>
  <si>
    <t>13066C</t>
  </si>
  <si>
    <t>19721-3</t>
  </si>
  <si>
    <t>39419U</t>
  </si>
  <si>
    <t>13066D</t>
  </si>
  <si>
    <t>14285-3</t>
  </si>
  <si>
    <t>OPTOS</t>
  </si>
  <si>
    <t>39420U</t>
  </si>
  <si>
    <t>13066E</t>
  </si>
  <si>
    <t>56140-3</t>
  </si>
  <si>
    <t>39421U</t>
  </si>
  <si>
    <t>13066F</t>
  </si>
  <si>
    <t>38163-3</t>
  </si>
  <si>
    <t>STSAT</t>
  </si>
  <si>
    <t>39422U</t>
  </si>
  <si>
    <t>13066G</t>
  </si>
  <si>
    <t>17498-3</t>
  </si>
  <si>
    <t>WNISAT</t>
  </si>
  <si>
    <t>39423U</t>
  </si>
  <si>
    <t>13066H</t>
  </si>
  <si>
    <t>10163-3</t>
  </si>
  <si>
    <t>CINEMA</t>
  </si>
  <si>
    <t>39424U</t>
  </si>
  <si>
    <t>13066J</t>
  </si>
  <si>
    <t>26053-3</t>
  </si>
  <si>
    <t>39425U</t>
  </si>
  <si>
    <t>13066K</t>
  </si>
  <si>
    <t>19455-3</t>
  </si>
  <si>
    <t>39426U</t>
  </si>
  <si>
    <t>13066L</t>
  </si>
  <si>
    <t>25702-3</t>
  </si>
  <si>
    <t>TRITON</t>
  </si>
  <si>
    <t>39427U</t>
  </si>
  <si>
    <t>13066M</t>
  </si>
  <si>
    <t>47693-3</t>
  </si>
  <si>
    <t>DELFI-N3XT</t>
  </si>
  <si>
    <t>39428U</t>
  </si>
  <si>
    <t>13066N</t>
  </si>
  <si>
    <t>87873-3</t>
  </si>
  <si>
    <t>39429U</t>
  </si>
  <si>
    <t>13066P</t>
  </si>
  <si>
    <t>43317-3</t>
  </si>
  <si>
    <t>GOMX</t>
  </si>
  <si>
    <t>39430U</t>
  </si>
  <si>
    <t>13066Q</t>
  </si>
  <si>
    <t>28056-3</t>
  </si>
  <si>
    <t>BRITE-PL</t>
  </si>
  <si>
    <t>39431U</t>
  </si>
  <si>
    <t>13066R</t>
  </si>
  <si>
    <t>17312-3</t>
  </si>
  <si>
    <t>ICUBE</t>
  </si>
  <si>
    <t>39432U</t>
  </si>
  <si>
    <t>13066S</t>
  </si>
  <si>
    <t>50359-3</t>
  </si>
  <si>
    <t>HUMSAT</t>
  </si>
  <si>
    <t>39433U</t>
  </si>
  <si>
    <t>13066T</t>
  </si>
  <si>
    <t>51822-3</t>
  </si>
  <si>
    <t>39434U</t>
  </si>
  <si>
    <t>13066U</t>
  </si>
  <si>
    <t>20141-2</t>
  </si>
  <si>
    <t>VELOX-P</t>
  </si>
  <si>
    <t>39438U</t>
  </si>
  <si>
    <t>13066Y</t>
  </si>
  <si>
    <t>38397-3</t>
  </si>
  <si>
    <t>FIRST-MOVE</t>
  </si>
  <si>
    <t>39439U</t>
  </si>
  <si>
    <t>13066Z</t>
  </si>
  <si>
    <t>88979-3</t>
  </si>
  <si>
    <t>39440U</t>
  </si>
  <si>
    <t>13066AA</t>
  </si>
  <si>
    <t>34364-3</t>
  </si>
  <si>
    <t>KRYSAOR</t>
  </si>
  <si>
    <t>39441U</t>
  </si>
  <si>
    <t>13066AB</t>
  </si>
  <si>
    <t>25098-3</t>
  </si>
  <si>
    <t>PUCP-SAT</t>
  </si>
  <si>
    <t>39442U</t>
  </si>
  <si>
    <t>13066AC</t>
  </si>
  <si>
    <t>46889-3</t>
  </si>
  <si>
    <t>QUBESCOUT-S1</t>
  </si>
  <si>
    <t>39443U</t>
  </si>
  <si>
    <t>13066AD</t>
  </si>
  <si>
    <t>90758-3</t>
  </si>
  <si>
    <t>FUNCUBE</t>
  </si>
  <si>
    <t>39444U</t>
  </si>
  <si>
    <t>13066AE</t>
  </si>
  <si>
    <t>62774-3</t>
  </si>
  <si>
    <t>HINCUBE</t>
  </si>
  <si>
    <t>39445U</t>
  </si>
  <si>
    <t>13066AF</t>
  </si>
  <si>
    <t>61196-3</t>
  </si>
  <si>
    <t>UWE-3</t>
  </si>
  <si>
    <t>39446U</t>
  </si>
  <si>
    <t>13066AG</t>
  </si>
  <si>
    <t>43658-3</t>
  </si>
  <si>
    <t>BPA</t>
  </si>
  <si>
    <t>3/SL-24</t>
  </si>
  <si>
    <t>39448U</t>
  </si>
  <si>
    <t>13066AJ</t>
  </si>
  <si>
    <t>36302-4</t>
  </si>
  <si>
    <t>SWARM</t>
  </si>
  <si>
    <t>39451U</t>
  </si>
  <si>
    <t>13067A</t>
  </si>
  <si>
    <t>21049-3</t>
  </si>
  <si>
    <t>39452U</t>
  </si>
  <si>
    <t>13067B</t>
  </si>
  <si>
    <t>21651-3</t>
  </si>
  <si>
    <t>39453U</t>
  </si>
  <si>
    <t>13067C</t>
  </si>
  <si>
    <t>21496-3</t>
  </si>
  <si>
    <t>(SY-5)</t>
  </si>
  <si>
    <t>39455U</t>
  </si>
  <si>
    <t>13068A</t>
  </si>
  <si>
    <t>85192-4</t>
  </si>
  <si>
    <t>FIREBIRD</t>
  </si>
  <si>
    <t>39463U</t>
  </si>
  <si>
    <t>13072B</t>
  </si>
  <si>
    <t>18355-2</t>
  </si>
  <si>
    <t>39465U</t>
  </si>
  <si>
    <t>13072D</t>
  </si>
  <si>
    <t>44805-2</t>
  </si>
  <si>
    <t>39466U</t>
  </si>
  <si>
    <t>13072E</t>
  </si>
  <si>
    <t>39401-2</t>
  </si>
  <si>
    <t>39483U</t>
  </si>
  <si>
    <t>13076A</t>
  </si>
  <si>
    <t>63249-4</t>
  </si>
  <si>
    <t>39484U</t>
  </si>
  <si>
    <t>13076B</t>
  </si>
  <si>
    <t>10808-3</t>
  </si>
  <si>
    <t>39485U</t>
  </si>
  <si>
    <t>13076C</t>
  </si>
  <si>
    <t>12957-3</t>
  </si>
  <si>
    <t>(SKRL</t>
  </si>
  <si>
    <t>756)</t>
  </si>
  <si>
    <t>39490U</t>
  </si>
  <si>
    <t>13078A</t>
  </si>
  <si>
    <t>21707-3</t>
  </si>
  <si>
    <t>39491U</t>
  </si>
  <si>
    <t>13078B</t>
  </si>
  <si>
    <t>25552-3</t>
  </si>
  <si>
    <t>39492U</t>
  </si>
  <si>
    <t>13078C</t>
  </si>
  <si>
    <t>10283-3</t>
  </si>
  <si>
    <t>39497U</t>
  </si>
  <si>
    <t>13076E</t>
  </si>
  <si>
    <t>GPM</t>
  </si>
  <si>
    <t>39574U</t>
  </si>
  <si>
    <t>14009C</t>
  </si>
  <si>
    <t>40283-3</t>
  </si>
  <si>
    <t>SJ-11-06</t>
  </si>
  <si>
    <t>39624U</t>
  </si>
  <si>
    <t>14014A</t>
  </si>
  <si>
    <t>87252-4</t>
  </si>
  <si>
    <t>F19</t>
  </si>
  <si>
    <t>249)</t>
  </si>
  <si>
    <t>39630U</t>
  </si>
  <si>
    <t>14015A</t>
  </si>
  <si>
    <t>10417-3</t>
  </si>
  <si>
    <t>SENTINEL</t>
  </si>
  <si>
    <t>39634U</t>
  </si>
  <si>
    <t>14016A</t>
  </si>
  <si>
    <t>49056-4</t>
  </si>
  <si>
    <t>39678U</t>
  </si>
  <si>
    <t>14021A</t>
  </si>
  <si>
    <t>69721-4</t>
  </si>
  <si>
    <t>KAZEOSAT</t>
  </si>
  <si>
    <t>39731U</t>
  </si>
  <si>
    <t>14024A</t>
  </si>
  <si>
    <t>65345-4</t>
  </si>
  <si>
    <t>39761U</t>
  </si>
  <si>
    <t>14028A</t>
  </si>
  <si>
    <t>39762U</t>
  </si>
  <si>
    <t>14028B</t>
  </si>
  <si>
    <t>13127-4</t>
  </si>
  <si>
    <t>39763U</t>
  </si>
  <si>
    <t>14028C</t>
  </si>
  <si>
    <t>39765U</t>
  </si>
  <si>
    <t>14028E</t>
  </si>
  <si>
    <t>11444-3</t>
  </si>
  <si>
    <t>39766U</t>
  </si>
  <si>
    <t>14029A</t>
  </si>
  <si>
    <t>UNIFORM</t>
  </si>
  <si>
    <t>39767U</t>
  </si>
  <si>
    <t>14029B</t>
  </si>
  <si>
    <t>19461-3</t>
  </si>
  <si>
    <t>SOCRATES</t>
  </si>
  <si>
    <t>39768U</t>
  </si>
  <si>
    <t>14029C</t>
  </si>
  <si>
    <t>16949-3</t>
  </si>
  <si>
    <t>RISING</t>
  </si>
  <si>
    <t>39769U</t>
  </si>
  <si>
    <t>14029D</t>
  </si>
  <si>
    <t>10880-3</t>
  </si>
  <si>
    <t>SPROUT</t>
  </si>
  <si>
    <t>39770U</t>
  </si>
  <si>
    <t>14029E</t>
  </si>
  <si>
    <t>85736-3</t>
  </si>
  <si>
    <t>40010U</t>
  </si>
  <si>
    <t>14033A</t>
  </si>
  <si>
    <t>48807-4</t>
  </si>
  <si>
    <t>HODOYOSHI</t>
  </si>
  <si>
    <t>40011U</t>
  </si>
  <si>
    <t>14033B</t>
  </si>
  <si>
    <t>11479-3</t>
  </si>
  <si>
    <t>40012U</t>
  </si>
  <si>
    <t>14033C</t>
  </si>
  <si>
    <t>43514-3</t>
  </si>
  <si>
    <t>40013U</t>
  </si>
  <si>
    <t>14033D</t>
  </si>
  <si>
    <t>15067-3</t>
  </si>
  <si>
    <t>BUGSAT</t>
  </si>
  <si>
    <t>40014U</t>
  </si>
  <si>
    <t>14033E</t>
  </si>
  <si>
    <t>26183-3</t>
  </si>
  <si>
    <t>40015U</t>
  </si>
  <si>
    <t>14033F</t>
  </si>
  <si>
    <t>12274-3</t>
  </si>
  <si>
    <t>40016U</t>
  </si>
  <si>
    <t>14033G</t>
  </si>
  <si>
    <t>12463-3</t>
  </si>
  <si>
    <t>TABLETSAT</t>
  </si>
  <si>
    <t>AURORA</t>
  </si>
  <si>
    <t>40017U</t>
  </si>
  <si>
    <t>14033H</t>
  </si>
  <si>
    <t>28523-3</t>
  </si>
  <si>
    <t>40018U</t>
  </si>
  <si>
    <t>14033J</t>
  </si>
  <si>
    <t>16059-3</t>
  </si>
  <si>
    <t>40019U</t>
  </si>
  <si>
    <t>14033K</t>
  </si>
  <si>
    <t>13530-3</t>
  </si>
  <si>
    <t>BRITE</t>
  </si>
  <si>
    <t>TORONTO</t>
  </si>
  <si>
    <t>40020U</t>
  </si>
  <si>
    <t>14033L</t>
  </si>
  <si>
    <t>20648-3</t>
  </si>
  <si>
    <t>DUCHIFAT</t>
  </si>
  <si>
    <t>40021U</t>
  </si>
  <si>
    <t>14033M</t>
  </si>
  <si>
    <t>75143-3</t>
  </si>
  <si>
    <t>PACE</t>
  </si>
  <si>
    <t>40022U</t>
  </si>
  <si>
    <t>14033N</t>
  </si>
  <si>
    <t>44872-3</t>
  </si>
  <si>
    <t>FLOCK</t>
  </si>
  <si>
    <t>40023U</t>
  </si>
  <si>
    <t>14033P</t>
  </si>
  <si>
    <t>71203-3</t>
  </si>
  <si>
    <t>BR1</t>
  </si>
  <si>
    <t>40024U</t>
  </si>
  <si>
    <t>14033Q</t>
  </si>
  <si>
    <t>64652-3</t>
  </si>
  <si>
    <t>QB50P1</t>
  </si>
  <si>
    <t>40025U</t>
  </si>
  <si>
    <t>14033R</t>
  </si>
  <si>
    <t>52221-3</t>
  </si>
  <si>
    <t>40026U</t>
  </si>
  <si>
    <t>14033S</t>
  </si>
  <si>
    <t>11718-2</t>
  </si>
  <si>
    <t>40027U</t>
  </si>
  <si>
    <t>14033T</t>
  </si>
  <si>
    <t>11212-2</t>
  </si>
  <si>
    <t>POPSAT</t>
  </si>
  <si>
    <t>HIP</t>
  </si>
  <si>
    <t>40028U</t>
  </si>
  <si>
    <t>14033U</t>
  </si>
  <si>
    <t>29546-3</t>
  </si>
  <si>
    <t>40029U</t>
  </si>
  <si>
    <t>14033V</t>
  </si>
  <si>
    <t>11082-2</t>
  </si>
  <si>
    <t>40030U</t>
  </si>
  <si>
    <t>14033W</t>
  </si>
  <si>
    <t>48085-3</t>
  </si>
  <si>
    <t>40031U</t>
  </si>
  <si>
    <t>14033X</t>
  </si>
  <si>
    <t>67173-3</t>
  </si>
  <si>
    <t>QB50P2</t>
  </si>
  <si>
    <t>40032U</t>
  </si>
  <si>
    <t>14033Y</t>
  </si>
  <si>
    <t>43592-3</t>
  </si>
  <si>
    <t>40033U</t>
  </si>
  <si>
    <t>14033Z</t>
  </si>
  <si>
    <t>12075-2</t>
  </si>
  <si>
    <t>ANTELSAT</t>
  </si>
  <si>
    <t>40034U</t>
  </si>
  <si>
    <t>14033AA</t>
  </si>
  <si>
    <t>48805-3</t>
  </si>
  <si>
    <t>40035U</t>
  </si>
  <si>
    <t>14033AB</t>
  </si>
  <si>
    <t>11004-2</t>
  </si>
  <si>
    <t>40036U</t>
  </si>
  <si>
    <t>14033AC</t>
  </si>
  <si>
    <t>10553-2</t>
  </si>
  <si>
    <t>PERSEUS</t>
  </si>
  <si>
    <t>M2</t>
  </si>
  <si>
    <t>40037U</t>
  </si>
  <si>
    <t>14033AD</t>
  </si>
  <si>
    <t>19823-3</t>
  </si>
  <si>
    <t>40038U</t>
  </si>
  <si>
    <t>14033AE</t>
  </si>
  <si>
    <t>10558-2</t>
  </si>
  <si>
    <t>M1</t>
  </si>
  <si>
    <t>40039U</t>
  </si>
  <si>
    <t>14033AF</t>
  </si>
  <si>
    <t>18749-3</t>
  </si>
  <si>
    <t>40040U</t>
  </si>
  <si>
    <t>14033AG</t>
  </si>
  <si>
    <t>12371-2</t>
  </si>
  <si>
    <t>40041U</t>
  </si>
  <si>
    <t>14033AH</t>
  </si>
  <si>
    <t>10649-2</t>
  </si>
  <si>
    <t>POLYITAN</t>
  </si>
  <si>
    <t>40042U</t>
  </si>
  <si>
    <t>14033AJ</t>
  </si>
  <si>
    <t>62349-3</t>
  </si>
  <si>
    <t>TIGRISAT</t>
  </si>
  <si>
    <t>40043U</t>
  </si>
  <si>
    <t>14033AK</t>
  </si>
  <si>
    <t>31420-3</t>
  </si>
  <si>
    <t>LEMUR</t>
  </si>
  <si>
    <t>40044U</t>
  </si>
  <si>
    <t>14033AL</t>
  </si>
  <si>
    <t>32457-3</t>
  </si>
  <si>
    <t>6A</t>
  </si>
  <si>
    <t>40045U</t>
  </si>
  <si>
    <t>14033AM</t>
  </si>
  <si>
    <t>30504-3</t>
  </si>
  <si>
    <t>6B</t>
  </si>
  <si>
    <t>40046U</t>
  </si>
  <si>
    <t>14033AN</t>
  </si>
  <si>
    <t>56500-3</t>
  </si>
  <si>
    <t>40053U</t>
  </si>
  <si>
    <t>14034A</t>
  </si>
  <si>
    <t>63101-4</t>
  </si>
  <si>
    <t>AISAT</t>
  </si>
  <si>
    <t>40054U</t>
  </si>
  <si>
    <t>14034B</t>
  </si>
  <si>
    <t>65515-3</t>
  </si>
  <si>
    <t>NLS</t>
  </si>
  <si>
    <t>7.1/CANX</t>
  </si>
  <si>
    <t>40055U</t>
  </si>
  <si>
    <t>14034C</t>
  </si>
  <si>
    <t>21347-3</t>
  </si>
  <si>
    <t>7.2/CANX</t>
  </si>
  <si>
    <t>40056U</t>
  </si>
  <si>
    <t>14034D</t>
  </si>
  <si>
    <t>21659-3</t>
  </si>
  <si>
    <t>VELOX</t>
  </si>
  <si>
    <t>40057U</t>
  </si>
  <si>
    <t>14034E</t>
  </si>
  <si>
    <t>33525-3</t>
  </si>
  <si>
    <t>OCO</t>
  </si>
  <si>
    <t>40059U</t>
  </si>
  <si>
    <t>14035A</t>
  </si>
  <si>
    <t>16320-3</t>
  </si>
  <si>
    <t>(M18)</t>
  </si>
  <si>
    <t>40061U</t>
  </si>
  <si>
    <t>14036A</t>
  </si>
  <si>
    <t>(M19)</t>
  </si>
  <si>
    <t>40062U</t>
  </si>
  <si>
    <t>14036B</t>
  </si>
  <si>
    <t>(M20)</t>
  </si>
  <si>
    <t>40063U</t>
  </si>
  <si>
    <t>14036C</t>
  </si>
  <si>
    <t>40069U</t>
  </si>
  <si>
    <t>14037A</t>
  </si>
  <si>
    <t>25958-4</t>
  </si>
  <si>
    <t>MKA</t>
  </si>
  <si>
    <t>PN2</t>
  </si>
  <si>
    <t>(RELEK)</t>
  </si>
  <si>
    <t>40070U</t>
  </si>
  <si>
    <t>14037B</t>
  </si>
  <si>
    <t>14511-3</t>
  </si>
  <si>
    <t>DX</t>
  </si>
  <si>
    <t>40071U</t>
  </si>
  <si>
    <t>14037C</t>
  </si>
  <si>
    <t>12351-3</t>
  </si>
  <si>
    <t>40072U</t>
  </si>
  <si>
    <t>14037D</t>
  </si>
  <si>
    <t>14851-3</t>
  </si>
  <si>
    <t>40073U</t>
  </si>
  <si>
    <t>14037E</t>
  </si>
  <si>
    <t>35867-4</t>
  </si>
  <si>
    <t>UKUBE</t>
  </si>
  <si>
    <t>40074U</t>
  </si>
  <si>
    <t>14037F</t>
  </si>
  <si>
    <t>40075U</t>
  </si>
  <si>
    <t>14037G</t>
  </si>
  <si>
    <t>16268-3</t>
  </si>
  <si>
    <t>TDS</t>
  </si>
  <si>
    <t>40076U</t>
  </si>
  <si>
    <t>14037H</t>
  </si>
  <si>
    <t>45516-3</t>
  </si>
  <si>
    <t>40086U</t>
  </si>
  <si>
    <t>14040A</t>
  </si>
  <si>
    <t>21189-3</t>
  </si>
  <si>
    <t>40087U</t>
  </si>
  <si>
    <t>14040B</t>
  </si>
  <si>
    <t>19929-3</t>
  </si>
  <si>
    <t>40088U</t>
  </si>
  <si>
    <t>14040C</t>
  </si>
  <si>
    <t>24821-3</t>
  </si>
  <si>
    <t>40089U</t>
  </si>
  <si>
    <t>14040D</t>
  </si>
  <si>
    <t>24005-3</t>
  </si>
  <si>
    <t>40090U</t>
  </si>
  <si>
    <t>14040E</t>
  </si>
  <si>
    <t>18243-3</t>
  </si>
  <si>
    <t>40091U</t>
  </si>
  <si>
    <t>14040F</t>
  </si>
  <si>
    <t>19240-3</t>
  </si>
  <si>
    <t>20A</t>
  </si>
  <si>
    <t>40109U</t>
  </si>
  <si>
    <t>14047A</t>
  </si>
  <si>
    <t>47517-4</t>
  </si>
  <si>
    <t>20B</t>
  </si>
  <si>
    <t>40110U</t>
  </si>
  <si>
    <t>14047B</t>
  </si>
  <si>
    <t>53342-4</t>
  </si>
  <si>
    <t>20C</t>
  </si>
  <si>
    <t>40111U</t>
  </si>
  <si>
    <t>14047C</t>
  </si>
  <si>
    <t>95444-4</t>
  </si>
  <si>
    <t>40115U</t>
  </si>
  <si>
    <t>14048A</t>
  </si>
  <si>
    <t>15597-3</t>
  </si>
  <si>
    <t>40118U</t>
  </si>
  <si>
    <t>14049A</t>
  </si>
  <si>
    <t>11563-3</t>
  </si>
  <si>
    <t>40119U</t>
  </si>
  <si>
    <t>14049B</t>
  </si>
  <si>
    <t>21985-3</t>
  </si>
  <si>
    <t>LING</t>
  </si>
  <si>
    <t>QIAO</t>
  </si>
  <si>
    <t>40136U</t>
  </si>
  <si>
    <t>14051A</t>
  </si>
  <si>
    <t>28549-4</t>
  </si>
  <si>
    <t>40137U</t>
  </si>
  <si>
    <t>14051B</t>
  </si>
  <si>
    <t>38115-4</t>
  </si>
  <si>
    <t>40143U</t>
  </si>
  <si>
    <t>14053A</t>
  </si>
  <si>
    <t>28114-3</t>
  </si>
  <si>
    <t>TIANTUO</t>
  </si>
  <si>
    <t>40144U</t>
  </si>
  <si>
    <t>14053B</t>
  </si>
  <si>
    <t>19470-3</t>
  </si>
  <si>
    <t>SJ-11-07</t>
  </si>
  <si>
    <t>40261U</t>
  </si>
  <si>
    <t>14059A</t>
  </si>
  <si>
    <t>10388-3</t>
  </si>
  <si>
    <t>40275U</t>
  </si>
  <si>
    <t>14063A</t>
  </si>
  <si>
    <t>SJ-11-08</t>
  </si>
  <si>
    <t>40286U</t>
  </si>
  <si>
    <t>14066A</t>
  </si>
  <si>
    <t>12566-3</t>
  </si>
  <si>
    <t>ASNARO</t>
  </si>
  <si>
    <t>40298U</t>
  </si>
  <si>
    <t>14070A</t>
  </si>
  <si>
    <t>46187-3</t>
  </si>
  <si>
    <t>40299U</t>
  </si>
  <si>
    <t>14070B</t>
  </si>
  <si>
    <t>25062-3</t>
  </si>
  <si>
    <t>CHUBUSAT</t>
  </si>
  <si>
    <t>40300U</t>
  </si>
  <si>
    <t>14070C</t>
  </si>
  <si>
    <t>27457-3</t>
  </si>
  <si>
    <t>QSAT-EOS</t>
  </si>
  <si>
    <t>40301U</t>
  </si>
  <si>
    <t>14070D</t>
  </si>
  <si>
    <t>67005-3</t>
  </si>
  <si>
    <t>TSUBAME</t>
  </si>
  <si>
    <t>40302U</t>
  </si>
  <si>
    <t>14070E</t>
  </si>
  <si>
    <t>31445-3</t>
  </si>
  <si>
    <t>40305U</t>
  </si>
  <si>
    <t>14071A</t>
  </si>
  <si>
    <t>37354-3</t>
  </si>
  <si>
    <t>40310U</t>
  </si>
  <si>
    <t>14072A</t>
  </si>
  <si>
    <t>10594-3</t>
  </si>
  <si>
    <t>CBERS-4</t>
  </si>
  <si>
    <t>40336U</t>
  </si>
  <si>
    <t>14079A</t>
  </si>
  <si>
    <t>47983-4</t>
  </si>
  <si>
    <t>25A</t>
  </si>
  <si>
    <t>40338U</t>
  </si>
  <si>
    <t>14080A</t>
  </si>
  <si>
    <t>22485-3</t>
  </si>
  <si>
    <t>25B</t>
  </si>
  <si>
    <t>40339U</t>
  </si>
  <si>
    <t>14080B</t>
  </si>
  <si>
    <t>22750-3</t>
  </si>
  <si>
    <t>25C</t>
  </si>
  <si>
    <t>40340U</t>
  </si>
  <si>
    <t>14080C</t>
  </si>
  <si>
    <t>26960-3</t>
  </si>
  <si>
    <t>KONDOR</t>
  </si>
  <si>
    <t>E</t>
  </si>
  <si>
    <t>40353U</t>
  </si>
  <si>
    <t>14084A</t>
  </si>
  <si>
    <t>53160-4</t>
  </si>
  <si>
    <t>11701-2</t>
  </si>
  <si>
    <t>40358U</t>
  </si>
  <si>
    <t>14086A</t>
  </si>
  <si>
    <t>27320-4</t>
  </si>
  <si>
    <t>40360U</t>
  </si>
  <si>
    <t>14087A</t>
  </si>
  <si>
    <t>20125-3</t>
  </si>
  <si>
    <t>40362U</t>
  </si>
  <si>
    <t>14088A</t>
  </si>
  <si>
    <t>31172-3</t>
  </si>
  <si>
    <t>SMAP</t>
  </si>
  <si>
    <t>40376U</t>
  </si>
  <si>
    <t>15003A</t>
  </si>
  <si>
    <t>13146-3</t>
  </si>
  <si>
    <t>40377U</t>
  </si>
  <si>
    <t>15003B</t>
  </si>
  <si>
    <t>10975-2</t>
  </si>
  <si>
    <t>40378U</t>
  </si>
  <si>
    <t>15003C</t>
  </si>
  <si>
    <t>10160-2</t>
  </si>
  <si>
    <t>GRIFEX</t>
  </si>
  <si>
    <t>40379U</t>
  </si>
  <si>
    <t>15003D</t>
  </si>
  <si>
    <t>71715-3</t>
  </si>
  <si>
    <t>EXOCUBE</t>
  </si>
  <si>
    <t>40380U</t>
  </si>
  <si>
    <t>15003E</t>
  </si>
  <si>
    <t>49991-3</t>
  </si>
  <si>
    <t>40420U</t>
  </si>
  <si>
    <t>15009A</t>
  </si>
  <si>
    <t>44665-4</t>
  </si>
  <si>
    <t>40536U</t>
  </si>
  <si>
    <t>15014A</t>
  </si>
  <si>
    <t>24979-3</t>
  </si>
  <si>
    <t>(M21)</t>
  </si>
  <si>
    <t>40552U</t>
  </si>
  <si>
    <t>15020A</t>
  </si>
  <si>
    <t>36201-3</t>
  </si>
  <si>
    <t>(M22)</t>
  </si>
  <si>
    <t>40553U</t>
  </si>
  <si>
    <t>15020B</t>
  </si>
  <si>
    <t>43607-3</t>
  </si>
  <si>
    <t>(M23)</t>
  </si>
  <si>
    <t>40554U</t>
  </si>
  <si>
    <t>15020C</t>
  </si>
  <si>
    <t>34883-3</t>
  </si>
  <si>
    <t>40555U</t>
  </si>
  <si>
    <t>15020D</t>
  </si>
  <si>
    <t>25648-3</t>
  </si>
  <si>
    <t>40697U</t>
  </si>
  <si>
    <t>15028A</t>
  </si>
  <si>
    <t>52237-4</t>
  </si>
  <si>
    <t>40699U</t>
  </si>
  <si>
    <t>15029A</t>
  </si>
  <si>
    <t>39272-4</t>
  </si>
  <si>
    <t>40701U</t>
  </si>
  <si>
    <t>15030A</t>
  </si>
  <si>
    <t>39878-3</t>
  </si>
  <si>
    <t>3-FM1</t>
  </si>
  <si>
    <t>40715U</t>
  </si>
  <si>
    <t>15032A</t>
  </si>
  <si>
    <t>70002-4</t>
  </si>
  <si>
    <t>3-FM2</t>
  </si>
  <si>
    <t>40716U</t>
  </si>
  <si>
    <t>15032B</t>
  </si>
  <si>
    <t>69877-4</t>
  </si>
  <si>
    <t>3-FM3</t>
  </si>
  <si>
    <t>40717U</t>
  </si>
  <si>
    <t>15032C</t>
  </si>
  <si>
    <t>CARBONITE</t>
  </si>
  <si>
    <t>40718U</t>
  </si>
  <si>
    <t>15032D</t>
  </si>
  <si>
    <t>15210-3</t>
  </si>
  <si>
    <t>DEORBITSAIL</t>
  </si>
  <si>
    <t>40719U</t>
  </si>
  <si>
    <t>15032E</t>
  </si>
  <si>
    <t>60605-3</t>
  </si>
  <si>
    <t>40878U</t>
  </si>
  <si>
    <t>15040A</t>
  </si>
  <si>
    <t>40894U</t>
  </si>
  <si>
    <t>15047A</t>
  </si>
  <si>
    <t>99126-4</t>
  </si>
  <si>
    <t>NUDT-PHONESAT</t>
  </si>
  <si>
    <t>40900U</t>
  </si>
  <si>
    <t>15049B</t>
  </si>
  <si>
    <t>98505-3</t>
  </si>
  <si>
    <t>ZDPS</t>
  </si>
  <si>
    <t>40901U</t>
  </si>
  <si>
    <t>15049C</t>
  </si>
  <si>
    <t>83241-3</t>
  </si>
  <si>
    <t>40902U</t>
  </si>
  <si>
    <t>15049D</t>
  </si>
  <si>
    <t>63505-3</t>
  </si>
  <si>
    <t>XW-2A</t>
  </si>
  <si>
    <t>40903U</t>
  </si>
  <si>
    <t>15049E</t>
  </si>
  <si>
    <t>47202-3</t>
  </si>
  <si>
    <t>KAITUO</t>
  </si>
  <si>
    <t>40904U</t>
  </si>
  <si>
    <t>15049F</t>
  </si>
  <si>
    <t>41138-3</t>
  </si>
  <si>
    <t>XW-2C</t>
  </si>
  <si>
    <t>40906U</t>
  </si>
  <si>
    <t>15049H</t>
  </si>
  <si>
    <t>34548-3</t>
  </si>
  <si>
    <t>XW-2D</t>
  </si>
  <si>
    <t>40907U</t>
  </si>
  <si>
    <t>15049J</t>
  </si>
  <si>
    <t>38413-3</t>
  </si>
  <si>
    <t>LILACSAT</t>
  </si>
  <si>
    <t>40908U</t>
  </si>
  <si>
    <t>15049K</t>
  </si>
  <si>
    <t>22167-3</t>
  </si>
  <si>
    <t>XW-2E</t>
  </si>
  <si>
    <t>40909U</t>
  </si>
  <si>
    <t>15049L</t>
  </si>
  <si>
    <t>52429-3</t>
  </si>
  <si>
    <t>XW-2F</t>
  </si>
  <si>
    <t>40910U</t>
  </si>
  <si>
    <t>15049M</t>
  </si>
  <si>
    <t>52729-3</t>
  </si>
  <si>
    <t>XW-2B</t>
  </si>
  <si>
    <t>40911U</t>
  </si>
  <si>
    <t>15049N</t>
  </si>
  <si>
    <t>38828-3</t>
  </si>
  <si>
    <t>40912U</t>
  </si>
  <si>
    <t>15049P</t>
  </si>
  <si>
    <t>53609-3</t>
  </si>
  <si>
    <t>40920U</t>
  </si>
  <si>
    <t>15050A</t>
  </si>
  <si>
    <t>12761-3</t>
  </si>
  <si>
    <t>40921U</t>
  </si>
  <si>
    <t>15050B</t>
  </si>
  <si>
    <t>11240-3</t>
  </si>
  <si>
    <t>40922U</t>
  </si>
  <si>
    <t>15050C</t>
  </si>
  <si>
    <t>14456-3</t>
  </si>
  <si>
    <t>PUJIANG</t>
  </si>
  <si>
    <t>(PJ-1)</t>
  </si>
  <si>
    <t>40925U</t>
  </si>
  <si>
    <t>15051A</t>
  </si>
  <si>
    <t>39108-3</t>
  </si>
  <si>
    <t>TIANWANG</t>
  </si>
  <si>
    <t>(TW-1A)</t>
  </si>
  <si>
    <t>40928U</t>
  </si>
  <si>
    <t>15051D</t>
  </si>
  <si>
    <t>75146-3</t>
  </si>
  <si>
    <t>ASTROSAT</t>
  </si>
  <si>
    <t>40930U</t>
  </si>
  <si>
    <t>15052A</t>
  </si>
  <si>
    <t>17823-3</t>
  </si>
  <si>
    <t>LAPAN</t>
  </si>
  <si>
    <t>A2</t>
  </si>
  <si>
    <t>40931U</t>
  </si>
  <si>
    <t>15052B</t>
  </si>
  <si>
    <t>48037-4</t>
  </si>
  <si>
    <t>JOEL</t>
  </si>
  <si>
    <t>40932U</t>
  </si>
  <si>
    <t>15052C</t>
  </si>
  <si>
    <t>49254-3</t>
  </si>
  <si>
    <t>CHRIS</t>
  </si>
  <si>
    <t>40933U</t>
  </si>
  <si>
    <t>15052D</t>
  </si>
  <si>
    <t>35431-3</t>
  </si>
  <si>
    <t>JEROEN</t>
  </si>
  <si>
    <t>40934U</t>
  </si>
  <si>
    <t>15052E</t>
  </si>
  <si>
    <t>50004-3</t>
  </si>
  <si>
    <t>PETER</t>
  </si>
  <si>
    <t>40935U</t>
  </si>
  <si>
    <t>15052F</t>
  </si>
  <si>
    <t>48597-3</t>
  </si>
  <si>
    <t>EXACTVIEW</t>
  </si>
  <si>
    <t>40936U</t>
  </si>
  <si>
    <t>15052G</t>
  </si>
  <si>
    <t>25506-3</t>
  </si>
  <si>
    <t>LQSAT</t>
  </si>
  <si>
    <t>40958U</t>
  </si>
  <si>
    <t>15057A</t>
  </si>
  <si>
    <t>73411-4</t>
  </si>
  <si>
    <t>LINGQIAO</t>
  </si>
  <si>
    <t>VIDEO</t>
  </si>
  <si>
    <t>40959U</t>
  </si>
  <si>
    <t>15057B</t>
  </si>
  <si>
    <t>84048-4</t>
  </si>
  <si>
    <t>40960U</t>
  </si>
  <si>
    <t>15057C</t>
  </si>
  <si>
    <t>70786-4</t>
  </si>
  <si>
    <t>JILIN</t>
  </si>
  <si>
    <t>40961U</t>
  </si>
  <si>
    <t>15057D</t>
  </si>
  <si>
    <t>98295-4</t>
  </si>
  <si>
    <t>40965U</t>
  </si>
  <si>
    <t>15058B</t>
  </si>
  <si>
    <t>34070-3</t>
  </si>
  <si>
    <t>40966U</t>
  </si>
  <si>
    <t>15058C</t>
  </si>
  <si>
    <t>43490-3</t>
  </si>
  <si>
    <t>40988U</t>
  </si>
  <si>
    <t>15061A</t>
  </si>
  <si>
    <t>26276-3</t>
  </si>
  <si>
    <t>41026U</t>
  </si>
  <si>
    <t>15064A</t>
  </si>
  <si>
    <t>29719-3</t>
  </si>
  <si>
    <t>41038U</t>
  </si>
  <si>
    <t>15069A</t>
  </si>
  <si>
    <t>59200-4</t>
  </si>
  <si>
    <t>41099U</t>
  </si>
  <si>
    <t>15071B</t>
  </si>
  <si>
    <t>50718-3</t>
  </si>
  <si>
    <t>C1</t>
  </si>
  <si>
    <t>41166U</t>
  </si>
  <si>
    <t>15077A</t>
  </si>
  <si>
    <t>32674-3</t>
  </si>
  <si>
    <t>KENT</t>
  </si>
  <si>
    <t>RIDGE</t>
  </si>
  <si>
    <t>41167U</t>
  </si>
  <si>
    <t>15077B</t>
  </si>
  <si>
    <t>12264-3</t>
  </si>
  <si>
    <t>ATHENOXAT</t>
  </si>
  <si>
    <t>41168U</t>
  </si>
  <si>
    <t>15077C</t>
  </si>
  <si>
    <t>80186-3</t>
  </si>
  <si>
    <t>TELEOS</t>
  </si>
  <si>
    <t>41169U</t>
  </si>
  <si>
    <t>15077D</t>
  </si>
  <si>
    <t>32613-3</t>
  </si>
  <si>
    <t>GALASSIA</t>
  </si>
  <si>
    <t>41170U</t>
  </si>
  <si>
    <t>15077E</t>
  </si>
  <si>
    <t>90350-3</t>
  </si>
  <si>
    <t>41171U</t>
  </si>
  <si>
    <t>15077F</t>
  </si>
  <si>
    <t>73466-3</t>
  </si>
  <si>
    <t>DAMPE</t>
  </si>
  <si>
    <t>41173U</t>
  </si>
  <si>
    <t>15078A</t>
  </si>
  <si>
    <t>45025-4</t>
  </si>
  <si>
    <t>41179U</t>
  </si>
  <si>
    <t>15081A</t>
  </si>
  <si>
    <t>20928-3</t>
  </si>
  <si>
    <t>41180U</t>
  </si>
  <si>
    <t>15081B</t>
  </si>
  <si>
    <t>17647-3</t>
  </si>
  <si>
    <t>41181U</t>
  </si>
  <si>
    <t>15081C</t>
  </si>
  <si>
    <t>12252-3</t>
  </si>
  <si>
    <t>41182U</t>
  </si>
  <si>
    <t>15081D</t>
  </si>
  <si>
    <t>21443-3</t>
  </si>
  <si>
    <t>41183U</t>
  </si>
  <si>
    <t>15081E</t>
  </si>
  <si>
    <t>21141-3</t>
  </si>
  <si>
    <t>41184U</t>
  </si>
  <si>
    <t>15081F</t>
  </si>
  <si>
    <t>25557-3</t>
  </si>
  <si>
    <t>41185U</t>
  </si>
  <si>
    <t>15081G</t>
  </si>
  <si>
    <t>23787-3</t>
  </si>
  <si>
    <t>41186U</t>
  </si>
  <si>
    <t>15081H</t>
  </si>
  <si>
    <t>19084-3</t>
  </si>
  <si>
    <t>41187U</t>
  </si>
  <si>
    <t>15081J</t>
  </si>
  <si>
    <t>18036-3</t>
  </si>
  <si>
    <t>41188U</t>
  </si>
  <si>
    <t>15081K</t>
  </si>
  <si>
    <t>17327-3</t>
  </si>
  <si>
    <t>41189U</t>
  </si>
  <si>
    <t>15081L</t>
  </si>
  <si>
    <t>25184-3</t>
  </si>
  <si>
    <t>41240U</t>
  </si>
  <si>
    <t>16002A</t>
  </si>
  <si>
    <t>12634-3</t>
  </si>
  <si>
    <t>41332U</t>
  </si>
  <si>
    <t>16009A</t>
  </si>
  <si>
    <t>76335-3</t>
  </si>
  <si>
    <t>41335U</t>
  </si>
  <si>
    <t>16011A</t>
  </si>
  <si>
    <t>72389-4</t>
  </si>
  <si>
    <t>H</t>
  </si>
  <si>
    <t>41337U</t>
  </si>
  <si>
    <t>16012A</t>
  </si>
  <si>
    <t>16818-3</t>
  </si>
  <si>
    <t>41338U</t>
  </si>
  <si>
    <t>16012B</t>
  </si>
  <si>
    <t>29905-3</t>
  </si>
  <si>
    <t>41339U</t>
  </si>
  <si>
    <t>16012C</t>
  </si>
  <si>
    <t>19145-3</t>
  </si>
  <si>
    <t>41340U</t>
  </si>
  <si>
    <t>16012D</t>
  </si>
  <si>
    <t>50748-3</t>
  </si>
  <si>
    <t>P3</t>
  </si>
  <si>
    <t>41386U</t>
  </si>
  <si>
    <t>16016A</t>
  </si>
  <si>
    <t>15339-3</t>
  </si>
  <si>
    <t>41394U</t>
  </si>
  <si>
    <t>16020A</t>
  </si>
  <si>
    <t>13123-3</t>
  </si>
  <si>
    <t>41456U</t>
  </si>
  <si>
    <t>16025A</t>
  </si>
  <si>
    <t>43196-4</t>
  </si>
  <si>
    <t>MICROSCOPE</t>
  </si>
  <si>
    <t>41457U</t>
  </si>
  <si>
    <t>16025B</t>
  </si>
  <si>
    <t>25383-3</t>
  </si>
  <si>
    <t>OUFTI-1</t>
  </si>
  <si>
    <t>41458U</t>
  </si>
  <si>
    <t>16025C</t>
  </si>
  <si>
    <t>10753-2</t>
  </si>
  <si>
    <t>E-STAR-2</t>
  </si>
  <si>
    <t>41459U</t>
  </si>
  <si>
    <t>16025D</t>
  </si>
  <si>
    <t>61931-3</t>
  </si>
  <si>
    <t>41460U</t>
  </si>
  <si>
    <t>16025E</t>
  </si>
  <si>
    <t>10571-2</t>
  </si>
  <si>
    <t>41461U</t>
  </si>
  <si>
    <t>16025F</t>
  </si>
  <si>
    <t>71294-3</t>
  </si>
  <si>
    <t>MVL</t>
  </si>
  <si>
    <t>41464U</t>
  </si>
  <si>
    <t>16026A</t>
  </si>
  <si>
    <t>43369-3</t>
  </si>
  <si>
    <t>2D</t>
  </si>
  <si>
    <t>41465U</t>
  </si>
  <si>
    <t>16026B</t>
  </si>
  <si>
    <t>94442-3</t>
  </si>
  <si>
    <t>41473U</t>
  </si>
  <si>
    <t>16029A</t>
  </si>
  <si>
    <t>83656-4</t>
  </si>
  <si>
    <t>41556U</t>
  </si>
  <si>
    <t>16033A</t>
  </si>
  <si>
    <t>30923-3</t>
  </si>
  <si>
    <t>NUSAT</t>
  </si>
  <si>
    <t>41557U</t>
  </si>
  <si>
    <t>16033B</t>
  </si>
  <si>
    <t>51030-3</t>
  </si>
  <si>
    <t>41558U</t>
  </si>
  <si>
    <t>16033C</t>
  </si>
  <si>
    <t>49611-3</t>
  </si>
  <si>
    <t>(GEO-IK)</t>
  </si>
  <si>
    <t>41579U</t>
  </si>
  <si>
    <t>16034A</t>
  </si>
  <si>
    <t>39925-4</t>
  </si>
  <si>
    <t>2C</t>
  </si>
  <si>
    <t>41599U</t>
  </si>
  <si>
    <t>16040A</t>
  </si>
  <si>
    <t>20515-3</t>
  </si>
  <si>
    <t>SATHYABAMASAT</t>
  </si>
  <si>
    <t>41600U</t>
  </si>
  <si>
    <t>16040B</t>
  </si>
  <si>
    <t>98377-3</t>
  </si>
  <si>
    <t>41601U</t>
  </si>
  <si>
    <t>16040C</t>
  </si>
  <si>
    <t>44554-3</t>
  </si>
  <si>
    <t>GHGSAT-D</t>
  </si>
  <si>
    <t>41602U</t>
  </si>
  <si>
    <t>16040D</t>
  </si>
  <si>
    <t>44812-3</t>
  </si>
  <si>
    <t>A3</t>
  </si>
  <si>
    <t>41603U</t>
  </si>
  <si>
    <t>16040E</t>
  </si>
  <si>
    <t>83924-4</t>
  </si>
  <si>
    <t>BIROS</t>
  </si>
  <si>
    <t>41604U</t>
  </si>
  <si>
    <t>16040F</t>
  </si>
  <si>
    <t>28776-3</t>
  </si>
  <si>
    <t>M3MSAT</t>
  </si>
  <si>
    <t>41605U</t>
  </si>
  <si>
    <t>16040G</t>
  </si>
  <si>
    <t>30747-3</t>
  </si>
  <si>
    <t>2P</t>
  </si>
  <si>
    <t>41606U</t>
  </si>
  <si>
    <t>16040H</t>
  </si>
  <si>
    <t>21305-2</t>
  </si>
  <si>
    <t>SWAYAM</t>
  </si>
  <si>
    <t>41607U</t>
  </si>
  <si>
    <t>16040J</t>
  </si>
  <si>
    <t>91314-3</t>
  </si>
  <si>
    <t>41608U</t>
  </si>
  <si>
    <t>16040K</t>
  </si>
  <si>
    <t>25482-2</t>
  </si>
  <si>
    <t>41609U</t>
  </si>
  <si>
    <t>16040L</t>
  </si>
  <si>
    <t>15964-2</t>
  </si>
  <si>
    <t>41610U</t>
  </si>
  <si>
    <t>16040M</t>
  </si>
  <si>
    <t>19554-2</t>
  </si>
  <si>
    <t>41611U</t>
  </si>
  <si>
    <t>16040N</t>
  </si>
  <si>
    <t>24615-2</t>
  </si>
  <si>
    <t>41612U</t>
  </si>
  <si>
    <t>16040P</t>
  </si>
  <si>
    <t>14181-2</t>
  </si>
  <si>
    <t>41613U</t>
  </si>
  <si>
    <t>16040Q</t>
  </si>
  <si>
    <t>16489-2</t>
  </si>
  <si>
    <t>41614U</t>
  </si>
  <si>
    <t>16040R</t>
  </si>
  <si>
    <t>19121-2</t>
  </si>
  <si>
    <t>41615U</t>
  </si>
  <si>
    <t>16040S</t>
  </si>
  <si>
    <t>23165-2</t>
  </si>
  <si>
    <t>41616U</t>
  </si>
  <si>
    <t>16040T</t>
  </si>
  <si>
    <t>20882-2</t>
  </si>
  <si>
    <t>41617U</t>
  </si>
  <si>
    <t>16040U</t>
  </si>
  <si>
    <t>23315-2</t>
  </si>
  <si>
    <t>41618U</t>
  </si>
  <si>
    <t>16040V</t>
  </si>
  <si>
    <t>15993-2</t>
  </si>
  <si>
    <t>41619U</t>
  </si>
  <si>
    <t>16040W</t>
  </si>
  <si>
    <t>94246-3</t>
  </si>
  <si>
    <t>SJ</t>
  </si>
  <si>
    <t>16-02</t>
  </si>
  <si>
    <t>41634U</t>
  </si>
  <si>
    <t>16043A</t>
  </si>
  <si>
    <t>71917-4</t>
  </si>
  <si>
    <t>41727U</t>
  </si>
  <si>
    <t>16049A</t>
  </si>
  <si>
    <t>24712-4</t>
  </si>
  <si>
    <t>QSS</t>
  </si>
  <si>
    <t>41731U</t>
  </si>
  <si>
    <t>16051A</t>
  </si>
  <si>
    <t>15666-3</t>
  </si>
  <si>
    <t>3CAT-2</t>
  </si>
  <si>
    <t>41732U</t>
  </si>
  <si>
    <t>16051B</t>
  </si>
  <si>
    <t>48059-3</t>
  </si>
  <si>
    <t>PERUSAT</t>
  </si>
  <si>
    <t>41770U</t>
  </si>
  <si>
    <t>16058A</t>
  </si>
  <si>
    <t>73031-4</t>
  </si>
  <si>
    <t>C4</t>
  </si>
  <si>
    <t>41771U</t>
  </si>
  <si>
    <t>16058B</t>
  </si>
  <si>
    <t>41284-3</t>
  </si>
  <si>
    <t>C5</t>
  </si>
  <si>
    <t>41772U</t>
  </si>
  <si>
    <t>16058C</t>
  </si>
  <si>
    <t>31960-3</t>
  </si>
  <si>
    <t>C2</t>
  </si>
  <si>
    <t>41773U</t>
  </si>
  <si>
    <t>16058D</t>
  </si>
  <si>
    <t>40376-3</t>
  </si>
  <si>
    <t>41774U</t>
  </si>
  <si>
    <t>16058E</t>
  </si>
  <si>
    <t>47497-3</t>
  </si>
  <si>
    <t>PRATHAM</t>
  </si>
  <si>
    <t>41783U</t>
  </si>
  <si>
    <t>16059A</t>
  </si>
  <si>
    <t>14750-3</t>
  </si>
  <si>
    <t>PISAT</t>
  </si>
  <si>
    <t>41784U</t>
  </si>
  <si>
    <t>16059B</t>
  </si>
  <si>
    <t>19126-3</t>
  </si>
  <si>
    <t>41785U</t>
  </si>
  <si>
    <t>16059C</t>
  </si>
  <si>
    <t>57250-4</t>
  </si>
  <si>
    <t>41786U</t>
  </si>
  <si>
    <t>16059D</t>
  </si>
  <si>
    <t>95627-4</t>
  </si>
  <si>
    <t>PATHFINDER</t>
  </si>
  <si>
    <t>41787U</t>
  </si>
  <si>
    <t>16059E</t>
  </si>
  <si>
    <t>89266-4</t>
  </si>
  <si>
    <t>1N</t>
  </si>
  <si>
    <t>41789U</t>
  </si>
  <si>
    <t>16059G</t>
  </si>
  <si>
    <t>12127-3</t>
  </si>
  <si>
    <t>SCATSAT</t>
  </si>
  <si>
    <t>41790U</t>
  </si>
  <si>
    <t>16059H</t>
  </si>
  <si>
    <t>79974-4</t>
  </si>
  <si>
    <t>XPNAV-1</t>
  </si>
  <si>
    <t>41841U</t>
  </si>
  <si>
    <t>16066A</t>
  </si>
  <si>
    <t>20823-3</t>
  </si>
  <si>
    <t>XIAOXIANG</t>
  </si>
  <si>
    <t>41842U</t>
  </si>
  <si>
    <t>16066B</t>
  </si>
  <si>
    <t>33946-3</t>
  </si>
  <si>
    <t>PINA</t>
  </si>
  <si>
    <t>41843U</t>
  </si>
  <si>
    <t>16066C</t>
  </si>
  <si>
    <t>64409-3</t>
  </si>
  <si>
    <t>41844U</t>
  </si>
  <si>
    <t>16066D</t>
  </si>
  <si>
    <t>54050-3</t>
  </si>
  <si>
    <t>LISHUI</t>
  </si>
  <si>
    <t>41845U</t>
  </si>
  <si>
    <t>16066E</t>
  </si>
  <si>
    <t>42736-2</t>
  </si>
  <si>
    <t>RAVAN</t>
  </si>
  <si>
    <t>41849U</t>
  </si>
  <si>
    <t>16067B</t>
  </si>
  <si>
    <t>48718-3</t>
  </si>
  <si>
    <t>CELTEE</t>
  </si>
  <si>
    <t>41850U</t>
  </si>
  <si>
    <t>16067C</t>
  </si>
  <si>
    <t>34347-3</t>
  </si>
  <si>
    <t>OPTICUBE</t>
  </si>
  <si>
    <t>41851U</t>
  </si>
  <si>
    <t>16067D</t>
  </si>
  <si>
    <t>25847-3</t>
  </si>
  <si>
    <t>8D</t>
  </si>
  <si>
    <t>41852U</t>
  </si>
  <si>
    <t>16067E</t>
  </si>
  <si>
    <t>42728-3</t>
  </si>
  <si>
    <t>8C</t>
  </si>
  <si>
    <t>41853U</t>
  </si>
  <si>
    <t>16067F</t>
  </si>
  <si>
    <t>48820-3</t>
  </si>
  <si>
    <t>PROMETHEUS</t>
  </si>
  <si>
    <t>41854U</t>
  </si>
  <si>
    <t>16067G</t>
  </si>
  <si>
    <t>72342-3</t>
  </si>
  <si>
    <t>41855U</t>
  </si>
  <si>
    <t>16067H</t>
  </si>
  <si>
    <t>71477-3</t>
  </si>
  <si>
    <t>YUNHAI</t>
  </si>
  <si>
    <t>41857U</t>
  </si>
  <si>
    <t>16068A</t>
  </si>
  <si>
    <t>54980-4</t>
  </si>
  <si>
    <t>XIAOQING</t>
  </si>
  <si>
    <t>41871U</t>
  </si>
  <si>
    <t>16062C</t>
  </si>
  <si>
    <t>12460-2</t>
  </si>
  <si>
    <t>SOKOLSKY</t>
  </si>
  <si>
    <t>41872U</t>
  </si>
  <si>
    <t>16062D</t>
  </si>
  <si>
    <t>ANUBHAVTHAKUR</t>
  </si>
  <si>
    <t>41873U</t>
  </si>
  <si>
    <t>16062E</t>
  </si>
  <si>
    <t>60748-3</t>
  </si>
  <si>
    <t>WINGO</t>
  </si>
  <si>
    <t>41874U</t>
  </si>
  <si>
    <t>16062F</t>
  </si>
  <si>
    <t>12297-2</t>
  </si>
  <si>
    <t>GOKTURK-1A</t>
  </si>
  <si>
    <t>41875U</t>
  </si>
  <si>
    <t>16073A</t>
  </si>
  <si>
    <t>82326-4</t>
  </si>
  <si>
    <t>41877U</t>
  </si>
  <si>
    <t>16074A</t>
  </si>
  <si>
    <t>73944-4</t>
  </si>
  <si>
    <t>CYGFM05</t>
  </si>
  <si>
    <t>41884U</t>
  </si>
  <si>
    <t>16078A</t>
  </si>
  <si>
    <t>29554-3</t>
  </si>
  <si>
    <t>CYGFM04</t>
  </si>
  <si>
    <t>41885U</t>
  </si>
  <si>
    <t>16078B</t>
  </si>
  <si>
    <t>31569-3</t>
  </si>
  <si>
    <t>CYGFM02</t>
  </si>
  <si>
    <t>41886U</t>
  </si>
  <si>
    <t>16078C</t>
  </si>
  <si>
    <t>31320-3</t>
  </si>
  <si>
    <t>CYGFM01</t>
  </si>
  <si>
    <t>41887U</t>
  </si>
  <si>
    <t>16078D</t>
  </si>
  <si>
    <t>29582-3</t>
  </si>
  <si>
    <t>CYGFM08</t>
  </si>
  <si>
    <t>41888U</t>
  </si>
  <si>
    <t>16078E</t>
  </si>
  <si>
    <t>31465-3</t>
  </si>
  <si>
    <t>CYGFM06</t>
  </si>
  <si>
    <t>41889U</t>
  </si>
  <si>
    <t>16078F</t>
  </si>
  <si>
    <t>29816-3</t>
  </si>
  <si>
    <t>CYGFM07</t>
  </si>
  <si>
    <t>41890U</t>
  </si>
  <si>
    <t>16078G</t>
  </si>
  <si>
    <t>29858-3</t>
  </si>
  <si>
    <t>CYGFM03</t>
  </si>
  <si>
    <t>41891U</t>
  </si>
  <si>
    <t>16078H</t>
  </si>
  <si>
    <t>29797-3</t>
  </si>
  <si>
    <t>TANSAT</t>
  </si>
  <si>
    <t>41898U</t>
  </si>
  <si>
    <t>16081A</t>
  </si>
  <si>
    <t>11448-3</t>
  </si>
  <si>
    <t>YIJIAN</t>
  </si>
  <si>
    <t>41899U</t>
  </si>
  <si>
    <t>16081B</t>
  </si>
  <si>
    <t>13066-3</t>
  </si>
  <si>
    <t>SPARK</t>
  </si>
  <si>
    <t>41900U</t>
  </si>
  <si>
    <t>16081C</t>
  </si>
  <si>
    <t>12998-3</t>
  </si>
  <si>
    <t>41901U</t>
  </si>
  <si>
    <t>16081D</t>
  </si>
  <si>
    <t>17108-3</t>
  </si>
  <si>
    <t>SUPERVIEW-1</t>
  </si>
  <si>
    <t>41907U</t>
  </si>
  <si>
    <t>16083A</t>
  </si>
  <si>
    <t>34975-3</t>
  </si>
  <si>
    <t>41908U</t>
  </si>
  <si>
    <t>16083B</t>
  </si>
  <si>
    <t>30896-3</t>
  </si>
  <si>
    <t>XY</t>
  </si>
  <si>
    <t>S</t>
  </si>
  <si>
    <t>41913U</t>
  </si>
  <si>
    <t>17002A</t>
  </si>
  <si>
    <t>49116-3</t>
  </si>
  <si>
    <t>JILIN-1-03</t>
  </si>
  <si>
    <t>41914U</t>
  </si>
  <si>
    <t>17002B</t>
  </si>
  <si>
    <t>14223-3</t>
  </si>
  <si>
    <t>KAIDUN</t>
  </si>
  <si>
    <t>41915U</t>
  </si>
  <si>
    <t>17002C</t>
  </si>
  <si>
    <t>27820-3</t>
  </si>
  <si>
    <t>41917U</t>
  </si>
  <si>
    <t>17003A</t>
  </si>
  <si>
    <t>59457-4</t>
  </si>
  <si>
    <t>41918U</t>
  </si>
  <si>
    <t>17003B</t>
  </si>
  <si>
    <t>57131-4</t>
  </si>
  <si>
    <t>41919U</t>
  </si>
  <si>
    <t>17003C</t>
  </si>
  <si>
    <t>59971-4</t>
  </si>
  <si>
    <t>41920U</t>
  </si>
  <si>
    <t>17003D</t>
  </si>
  <si>
    <t>64446-4</t>
  </si>
  <si>
    <t>41921U</t>
  </si>
  <si>
    <t>17003E</t>
  </si>
  <si>
    <t>67641-4</t>
  </si>
  <si>
    <t>41922U</t>
  </si>
  <si>
    <t>17003F</t>
  </si>
  <si>
    <t>59297-4</t>
  </si>
  <si>
    <t>41923U</t>
  </si>
  <si>
    <t>17003G</t>
  </si>
  <si>
    <t>59874-4</t>
  </si>
  <si>
    <t>41924U</t>
  </si>
  <si>
    <t>17003H</t>
  </si>
  <si>
    <t>59335-4</t>
  </si>
  <si>
    <t>41925U</t>
  </si>
  <si>
    <t>17003J</t>
  </si>
  <si>
    <t>59761-4</t>
  </si>
  <si>
    <t>41926U</t>
  </si>
  <si>
    <t>17003K</t>
  </si>
  <si>
    <t>59051-4</t>
  </si>
  <si>
    <t>41948U</t>
  </si>
  <si>
    <t>17008A</t>
  </si>
  <si>
    <t>19683-3</t>
  </si>
  <si>
    <t>INS-1A</t>
  </si>
  <si>
    <t>41949U</t>
  </si>
  <si>
    <t>17008B</t>
  </si>
  <si>
    <t>89572-3</t>
  </si>
  <si>
    <t>3P</t>
  </si>
  <si>
    <t>41950U</t>
  </si>
  <si>
    <t>17008C</t>
  </si>
  <si>
    <t>17186-2</t>
  </si>
  <si>
    <t>41951U</t>
  </si>
  <si>
    <t>17008D</t>
  </si>
  <si>
    <t>14376-2</t>
  </si>
  <si>
    <t>41952U</t>
  </si>
  <si>
    <t>17008E</t>
  </si>
  <si>
    <t>17966-2</t>
  </si>
  <si>
    <t>41953U</t>
  </si>
  <si>
    <t>17008F</t>
  </si>
  <si>
    <t>19970-2</t>
  </si>
  <si>
    <t>INS-1B</t>
  </si>
  <si>
    <t>41954U</t>
  </si>
  <si>
    <t>17008G</t>
  </si>
  <si>
    <t>84123-3</t>
  </si>
  <si>
    <t>41955U</t>
  </si>
  <si>
    <t>17008H</t>
  </si>
  <si>
    <t>20715-2</t>
  </si>
  <si>
    <t>41956U</t>
  </si>
  <si>
    <t>17008J</t>
  </si>
  <si>
    <t>50341-3</t>
  </si>
  <si>
    <t>41957U</t>
  </si>
  <si>
    <t>17008K</t>
  </si>
  <si>
    <t>19561-2</t>
  </si>
  <si>
    <t>41958U</t>
  </si>
  <si>
    <t>17008L</t>
  </si>
  <si>
    <t>18147-2</t>
  </si>
  <si>
    <t>41959U</t>
  </si>
  <si>
    <t>17008M</t>
  </si>
  <si>
    <t>19942-2</t>
  </si>
  <si>
    <t>41960U</t>
  </si>
  <si>
    <t>17008N</t>
  </si>
  <si>
    <t>16184-2</t>
  </si>
  <si>
    <t>41961U</t>
  </si>
  <si>
    <t>17008P</t>
  </si>
  <si>
    <t>19786-2</t>
  </si>
  <si>
    <t>41962U</t>
  </si>
  <si>
    <t>17008Q</t>
  </si>
  <si>
    <t>25063-2</t>
  </si>
  <si>
    <t>41963U</t>
  </si>
  <si>
    <t>17008R</t>
  </si>
  <si>
    <t>20793-2</t>
  </si>
  <si>
    <t>41964U</t>
  </si>
  <si>
    <t>17008S</t>
  </si>
  <si>
    <t>20439-2</t>
  </si>
  <si>
    <t>41965U</t>
  </si>
  <si>
    <t>17008T</t>
  </si>
  <si>
    <t>29955-2</t>
  </si>
  <si>
    <t>41966U</t>
  </si>
  <si>
    <t>17008U</t>
  </si>
  <si>
    <t>29229-2</t>
  </si>
  <si>
    <t>41967U</t>
  </si>
  <si>
    <t>17008V</t>
  </si>
  <si>
    <t>24772-2</t>
  </si>
  <si>
    <t>41968U</t>
  </si>
  <si>
    <t>17008W</t>
  </si>
  <si>
    <t>65254-3</t>
  </si>
  <si>
    <t>41969U</t>
  </si>
  <si>
    <t>17008X</t>
  </si>
  <si>
    <t>22196-2</t>
  </si>
  <si>
    <t>41970U</t>
  </si>
  <si>
    <t>17008Y</t>
  </si>
  <si>
    <t>22569-2</t>
  </si>
  <si>
    <t>41971U</t>
  </si>
  <si>
    <t>17008Z</t>
  </si>
  <si>
    <t>25601-2</t>
  </si>
  <si>
    <t>41972U</t>
  </si>
  <si>
    <t>17008AA</t>
  </si>
  <si>
    <t>30307-2</t>
  </si>
  <si>
    <t>41973U</t>
  </si>
  <si>
    <t>17008AB</t>
  </si>
  <si>
    <t>96923-3</t>
  </si>
  <si>
    <t>41974U</t>
  </si>
  <si>
    <t>17008AC</t>
  </si>
  <si>
    <t>17325-2</t>
  </si>
  <si>
    <t>41975U</t>
  </si>
  <si>
    <t>17008AD</t>
  </si>
  <si>
    <t>30765-2</t>
  </si>
  <si>
    <t>41976U</t>
  </si>
  <si>
    <t>17008AE</t>
  </si>
  <si>
    <t>17636-2</t>
  </si>
  <si>
    <t>41977U</t>
  </si>
  <si>
    <t>17008AF</t>
  </si>
  <si>
    <t>31164-2</t>
  </si>
  <si>
    <t>41978U</t>
  </si>
  <si>
    <t>17008AG</t>
  </si>
  <si>
    <t>30787-2</t>
  </si>
  <si>
    <t>41979U</t>
  </si>
  <si>
    <t>17008AH</t>
  </si>
  <si>
    <t>17719-2</t>
  </si>
  <si>
    <t>41980U</t>
  </si>
  <si>
    <t>17008AJ</t>
  </si>
  <si>
    <t>17471-2</t>
  </si>
  <si>
    <t>41981U</t>
  </si>
  <si>
    <t>17008AK</t>
  </si>
  <si>
    <t>19123-2</t>
  </si>
  <si>
    <t>41982U</t>
  </si>
  <si>
    <t>17008AL</t>
  </si>
  <si>
    <t>18980-2</t>
  </si>
  <si>
    <t>41983U</t>
  </si>
  <si>
    <t>17008AM</t>
  </si>
  <si>
    <t>21701-2</t>
  </si>
  <si>
    <t>41984U</t>
  </si>
  <si>
    <t>17008AN</t>
  </si>
  <si>
    <t>16973-2</t>
  </si>
  <si>
    <t>41985U</t>
  </si>
  <si>
    <t>17008AP</t>
  </si>
  <si>
    <t>18081-2</t>
  </si>
  <si>
    <t>41986U</t>
  </si>
  <si>
    <t>17008AQ</t>
  </si>
  <si>
    <t>17356-2</t>
  </si>
  <si>
    <t>41987U</t>
  </si>
  <si>
    <t>17008AR</t>
  </si>
  <si>
    <t>19479-2</t>
  </si>
  <si>
    <t>41988U</t>
  </si>
  <si>
    <t>17008AS</t>
  </si>
  <si>
    <t>28699-2</t>
  </si>
  <si>
    <t>41989U</t>
  </si>
  <si>
    <t>17008AT</t>
  </si>
  <si>
    <t>18881-2</t>
  </si>
  <si>
    <t>41990U</t>
  </si>
  <si>
    <t>17008AU</t>
  </si>
  <si>
    <t>56343-3</t>
  </si>
  <si>
    <t>JOBANPUTRA</t>
  </si>
  <si>
    <t>41991U</t>
  </si>
  <si>
    <t>17008AV</t>
  </si>
  <si>
    <t>10592-2</t>
  </si>
  <si>
    <t>SPIRE-MINIONS</t>
  </si>
  <si>
    <t>41992U</t>
  </si>
  <si>
    <t>17008AW</t>
  </si>
  <si>
    <t>11653-2</t>
  </si>
  <si>
    <t>SATCHMO</t>
  </si>
  <si>
    <t>41993U</t>
  </si>
  <si>
    <t>17008AX</t>
  </si>
  <si>
    <t>86723-3</t>
  </si>
  <si>
    <t>SMITA-SHARAD</t>
  </si>
  <si>
    <t>41994U</t>
  </si>
  <si>
    <t>17008AY</t>
  </si>
  <si>
    <t>13090-2</t>
  </si>
  <si>
    <t>RDEATON</t>
  </si>
  <si>
    <t>41995U</t>
  </si>
  <si>
    <t>17008AZ</t>
  </si>
  <si>
    <t>71792-3</t>
  </si>
  <si>
    <t>TACHIKOMA</t>
  </si>
  <si>
    <t>41996U</t>
  </si>
  <si>
    <t>17008BA</t>
  </si>
  <si>
    <t>62239-3</t>
  </si>
  <si>
    <t>NOGUECORREIG</t>
  </si>
  <si>
    <t>41997U</t>
  </si>
  <si>
    <t>17008BB</t>
  </si>
  <si>
    <t>11380-2</t>
  </si>
  <si>
    <t>MIA-GRACE</t>
  </si>
  <si>
    <t>41998U</t>
  </si>
  <si>
    <t>17008BC</t>
  </si>
  <si>
    <t>74664-3</t>
  </si>
  <si>
    <t>BGUSAT</t>
  </si>
  <si>
    <t>41999U</t>
  </si>
  <si>
    <t>17008BD</t>
  </si>
  <si>
    <t>15978-2</t>
  </si>
  <si>
    <t>DIDO</t>
  </si>
  <si>
    <t>42000U</t>
  </si>
  <si>
    <t>17008BE</t>
  </si>
  <si>
    <t>48752-3</t>
  </si>
  <si>
    <t>42001U</t>
  </si>
  <si>
    <t>17008BF</t>
  </si>
  <si>
    <t>28314-2</t>
  </si>
  <si>
    <t>42002U</t>
  </si>
  <si>
    <t>17008BG</t>
  </si>
  <si>
    <t>20016-2</t>
  </si>
  <si>
    <t>42003U</t>
  </si>
  <si>
    <t>17008BH</t>
  </si>
  <si>
    <t>17745-2</t>
  </si>
  <si>
    <t>42004U</t>
  </si>
  <si>
    <t>17008BJ</t>
  </si>
  <si>
    <t>20903-2</t>
  </si>
  <si>
    <t>42005U</t>
  </si>
  <si>
    <t>17008BK</t>
  </si>
  <si>
    <t>20371-2</t>
  </si>
  <si>
    <t>42006U</t>
  </si>
  <si>
    <t>17008BL</t>
  </si>
  <si>
    <t>17369-2</t>
  </si>
  <si>
    <t>42007U</t>
  </si>
  <si>
    <t>17008BM</t>
  </si>
  <si>
    <t>16239-2</t>
  </si>
  <si>
    <t>42008U</t>
  </si>
  <si>
    <t>17008BN</t>
  </si>
  <si>
    <t>17565-2</t>
  </si>
  <si>
    <t>42009U</t>
  </si>
  <si>
    <t>17008BP</t>
  </si>
  <si>
    <t>30315-2</t>
  </si>
  <si>
    <t>42010U</t>
  </si>
  <si>
    <t>17008BQ</t>
  </si>
  <si>
    <t>16626-2</t>
  </si>
  <si>
    <t>42011U</t>
  </si>
  <si>
    <t>17008BR</t>
  </si>
  <si>
    <t>19647-2</t>
  </si>
  <si>
    <t>42012U</t>
  </si>
  <si>
    <t>17008BS</t>
  </si>
  <si>
    <t>18424-2</t>
  </si>
  <si>
    <t>42013U</t>
  </si>
  <si>
    <t>17008BT</t>
  </si>
  <si>
    <t>25662-2</t>
  </si>
  <si>
    <t>42014U</t>
  </si>
  <si>
    <t>17008BU</t>
  </si>
  <si>
    <t>29718-2</t>
  </si>
  <si>
    <t>PEASSS</t>
  </si>
  <si>
    <t>42015U</t>
  </si>
  <si>
    <t>17008BV</t>
  </si>
  <si>
    <t>71480-3</t>
  </si>
  <si>
    <t>AL-FARABI</t>
  </si>
  <si>
    <t>42016U</t>
  </si>
  <si>
    <t>17008BW</t>
  </si>
  <si>
    <t>95978-3</t>
  </si>
  <si>
    <t>NAYIF</t>
  </si>
  <si>
    <t>42017U</t>
  </si>
  <si>
    <t>17008BX</t>
  </si>
  <si>
    <t>97913-3</t>
  </si>
  <si>
    <t>42018U</t>
  </si>
  <si>
    <t>17008BY</t>
  </si>
  <si>
    <t>30923-2</t>
  </si>
  <si>
    <t>42019U</t>
  </si>
  <si>
    <t>17008BZ</t>
  </si>
  <si>
    <t>22037-2</t>
  </si>
  <si>
    <t>42020U</t>
  </si>
  <si>
    <t>17008CA</t>
  </si>
  <si>
    <t>18455-2</t>
  </si>
  <si>
    <t>42021U</t>
  </si>
  <si>
    <t>17008CB</t>
  </si>
  <si>
    <t>16085-2</t>
  </si>
  <si>
    <t>42022U</t>
  </si>
  <si>
    <t>17008CC</t>
  </si>
  <si>
    <t>19832-2</t>
  </si>
  <si>
    <t>42023U</t>
  </si>
  <si>
    <t>17008CD</t>
  </si>
  <si>
    <t>29608-2</t>
  </si>
  <si>
    <t>42024U</t>
  </si>
  <si>
    <t>17008CE</t>
  </si>
  <si>
    <t>18549-2</t>
  </si>
  <si>
    <t>42025U</t>
  </si>
  <si>
    <t>17008CF</t>
  </si>
  <si>
    <t>17954-2</t>
  </si>
  <si>
    <t>42026U</t>
  </si>
  <si>
    <t>17008CG</t>
  </si>
  <si>
    <t>30547-2</t>
  </si>
  <si>
    <t>42027U</t>
  </si>
  <si>
    <t>17008CH</t>
  </si>
  <si>
    <t>29085-2</t>
  </si>
  <si>
    <t>42028U</t>
  </si>
  <si>
    <t>17008CJ</t>
  </si>
  <si>
    <t>29077-2</t>
  </si>
  <si>
    <t>42029U</t>
  </si>
  <si>
    <t>17008CK</t>
  </si>
  <si>
    <t>29258-2</t>
  </si>
  <si>
    <t>42030U</t>
  </si>
  <si>
    <t>17008CL</t>
  </si>
  <si>
    <t>19837-2</t>
  </si>
  <si>
    <t>42031U</t>
  </si>
  <si>
    <t>17008CM</t>
  </si>
  <si>
    <t>29089-2</t>
  </si>
  <si>
    <t>42032U</t>
  </si>
  <si>
    <t>17008CN</t>
  </si>
  <si>
    <t>21281-2</t>
  </si>
  <si>
    <t>42033U</t>
  </si>
  <si>
    <t>17008CP</t>
  </si>
  <si>
    <t>19630-2</t>
  </si>
  <si>
    <t>42034U</t>
  </si>
  <si>
    <t>17008CQ</t>
  </si>
  <si>
    <t>25445-2</t>
  </si>
  <si>
    <t>42035U</t>
  </si>
  <si>
    <t>17008CR</t>
  </si>
  <si>
    <t>18475-2</t>
  </si>
  <si>
    <t>42036U</t>
  </si>
  <si>
    <t>17008CS</t>
  </si>
  <si>
    <t>21473-2</t>
  </si>
  <si>
    <t>42037U</t>
  </si>
  <si>
    <t>17008CT</t>
  </si>
  <si>
    <t>20057-2</t>
  </si>
  <si>
    <t>42038U</t>
  </si>
  <si>
    <t>17008CU</t>
  </si>
  <si>
    <t>17837-2</t>
  </si>
  <si>
    <t>42039U</t>
  </si>
  <si>
    <t>17008CV</t>
  </si>
  <si>
    <t>20479-2</t>
  </si>
  <si>
    <t>42040U</t>
  </si>
  <si>
    <t>17008CW</t>
  </si>
  <si>
    <t>19987-2</t>
  </si>
  <si>
    <t>42041U</t>
  </si>
  <si>
    <t>17008CX</t>
  </si>
  <si>
    <t>30095-2</t>
  </si>
  <si>
    <t>42042U</t>
  </si>
  <si>
    <t>17008CY</t>
  </si>
  <si>
    <t>19405-2</t>
  </si>
  <si>
    <t>42043U</t>
  </si>
  <si>
    <t>17008CZ</t>
  </si>
  <si>
    <t>17935-2</t>
  </si>
  <si>
    <t>42044U</t>
  </si>
  <si>
    <t>17008DA</t>
  </si>
  <si>
    <t>21545-2</t>
  </si>
  <si>
    <t>42045U</t>
  </si>
  <si>
    <t>17008DB</t>
  </si>
  <si>
    <t>20599-2</t>
  </si>
  <si>
    <t>42046U</t>
  </si>
  <si>
    <t>17008DC</t>
  </si>
  <si>
    <t>22579-2</t>
  </si>
  <si>
    <t>42047U</t>
  </si>
  <si>
    <t>17008DD</t>
  </si>
  <si>
    <t>24859-2</t>
  </si>
  <si>
    <t>42048U</t>
  </si>
  <si>
    <t>17008DE</t>
  </si>
  <si>
    <t>16174-2</t>
  </si>
  <si>
    <t>42049U</t>
  </si>
  <si>
    <t>17008DF</t>
  </si>
  <si>
    <t>17577-2</t>
  </si>
  <si>
    <t>42050U</t>
  </si>
  <si>
    <t>17008DG</t>
  </si>
  <si>
    <t>17669-2</t>
  </si>
  <si>
    <t>42051U</t>
  </si>
  <si>
    <t>17008DH</t>
  </si>
  <si>
    <t>17371-2</t>
  </si>
  <si>
    <t>TK-1</t>
  </si>
  <si>
    <t>42061U</t>
  </si>
  <si>
    <t>17012A</t>
  </si>
  <si>
    <t>40908-3</t>
  </si>
  <si>
    <t>42063U</t>
  </si>
  <si>
    <t>17013A</t>
  </si>
  <si>
    <t>57746-4</t>
  </si>
  <si>
    <t>ANGELA</t>
  </si>
  <si>
    <t>42752U</t>
  </si>
  <si>
    <t>17019B</t>
  </si>
  <si>
    <t>JENNYBARNA</t>
  </si>
  <si>
    <t>42753U</t>
  </si>
  <si>
    <t>17019C</t>
  </si>
  <si>
    <t>13873-2</t>
  </si>
  <si>
    <t>ROBMOORE</t>
  </si>
  <si>
    <t>42754U</t>
  </si>
  <si>
    <t>17019D</t>
  </si>
  <si>
    <t>82839-3</t>
  </si>
  <si>
    <t>SPIROVISION</t>
  </si>
  <si>
    <t>42755U</t>
  </si>
  <si>
    <t>17019E</t>
  </si>
  <si>
    <t>12720-2</t>
  </si>
  <si>
    <t>HXMT</t>
  </si>
  <si>
    <t>42758U</t>
  </si>
  <si>
    <t>17034A</t>
  </si>
  <si>
    <t>20388-3</t>
  </si>
  <si>
    <t>ZHUHAI-1</t>
  </si>
  <si>
    <t>42759U</t>
  </si>
  <si>
    <t>17034B</t>
  </si>
  <si>
    <t>27369-3</t>
  </si>
  <si>
    <t>NUSAT-3</t>
  </si>
  <si>
    <t>42760U</t>
  </si>
  <si>
    <t>17034C</t>
  </si>
  <si>
    <t>30521-3</t>
  </si>
  <si>
    <t>42761U</t>
  </si>
  <si>
    <t>17034D</t>
  </si>
  <si>
    <t>27267-3</t>
  </si>
  <si>
    <t>UCLSAT</t>
  </si>
  <si>
    <t>42765U</t>
  </si>
  <si>
    <t>17036A</t>
  </si>
  <si>
    <t>77840-3</t>
  </si>
  <si>
    <t>NIUSAT</t>
  </si>
  <si>
    <t>42766U</t>
  </si>
  <si>
    <t>17036B</t>
  </si>
  <si>
    <t>61693-3</t>
  </si>
  <si>
    <t>2E</t>
  </si>
  <si>
    <t>42767U</t>
  </si>
  <si>
    <t>17036C</t>
  </si>
  <si>
    <t>20939-3</t>
  </si>
  <si>
    <t>LITUANICASAT</t>
  </si>
  <si>
    <t>42768U</t>
  </si>
  <si>
    <t>17036D</t>
  </si>
  <si>
    <t>15068-2</t>
  </si>
  <si>
    <t>CE-SAT</t>
  </si>
  <si>
    <t>42769U</t>
  </si>
  <si>
    <t>17036E</t>
  </si>
  <si>
    <t>20329-3</t>
  </si>
  <si>
    <t>SHAINAJOHL</t>
  </si>
  <si>
    <t>42771U</t>
  </si>
  <si>
    <t>17036G</t>
  </si>
  <si>
    <t>99449-3</t>
  </si>
  <si>
    <t>XUENITERENCE</t>
  </si>
  <si>
    <t>42772U</t>
  </si>
  <si>
    <t>17036H</t>
  </si>
  <si>
    <t>10874-2</t>
  </si>
  <si>
    <t>LUCYBRYCE</t>
  </si>
  <si>
    <t>42773U</t>
  </si>
  <si>
    <t>17036J</t>
  </si>
  <si>
    <t>11014-2</t>
  </si>
  <si>
    <t>KUNGFOO</t>
  </si>
  <si>
    <t>42774U</t>
  </si>
  <si>
    <t>17036K</t>
  </si>
  <si>
    <t>91887-3</t>
  </si>
  <si>
    <t>AALTO</t>
  </si>
  <si>
    <t>42775U</t>
  </si>
  <si>
    <t>17036L</t>
  </si>
  <si>
    <t>47638-3</t>
  </si>
  <si>
    <t>URSA</t>
  </si>
  <si>
    <t>MAIOR</t>
  </si>
  <si>
    <t>42776U</t>
  </si>
  <si>
    <t>17036M</t>
  </si>
  <si>
    <t>49513-3</t>
  </si>
  <si>
    <t>42777U</t>
  </si>
  <si>
    <t>17036N</t>
  </si>
  <si>
    <t>10457-2</t>
  </si>
  <si>
    <t>MAX</t>
  </si>
  <si>
    <t>VALIER</t>
  </si>
  <si>
    <t>42778U</t>
  </si>
  <si>
    <t>17036P</t>
  </si>
  <si>
    <t>55159-3</t>
  </si>
  <si>
    <t>LYNSEY-SYMO</t>
  </si>
  <si>
    <t>42779U</t>
  </si>
  <si>
    <t>17036Q</t>
  </si>
  <si>
    <t>10814-2</t>
  </si>
  <si>
    <t>LISASAURUS</t>
  </si>
  <si>
    <t>42780U</t>
  </si>
  <si>
    <t>17036R</t>
  </si>
  <si>
    <t>12187-2</t>
  </si>
  <si>
    <t>SAM-AMELIA</t>
  </si>
  <si>
    <t>42781U</t>
  </si>
  <si>
    <t>17036S</t>
  </si>
  <si>
    <t>52614-3</t>
  </si>
  <si>
    <t>MCPEAKE</t>
  </si>
  <si>
    <t>42782U</t>
  </si>
  <si>
    <t>17036T</t>
  </si>
  <si>
    <t>80484-3</t>
  </si>
  <si>
    <t>DIAMOND</t>
  </si>
  <si>
    <t>RED</t>
  </si>
  <si>
    <t>42783U</t>
  </si>
  <si>
    <t>17036U</t>
  </si>
  <si>
    <t>55690-3</t>
  </si>
  <si>
    <t>42784U</t>
  </si>
  <si>
    <t>17036V</t>
  </si>
  <si>
    <t>64187-3</t>
  </si>
  <si>
    <t>GREEN</t>
  </si>
  <si>
    <t>42785U</t>
  </si>
  <si>
    <t>17036W</t>
  </si>
  <si>
    <t>62058-3</t>
  </si>
  <si>
    <t>BLUE</t>
  </si>
  <si>
    <t>42786U</t>
  </si>
  <si>
    <t>17036X</t>
  </si>
  <si>
    <t>61675-3</t>
  </si>
  <si>
    <t>NUDTSAT</t>
  </si>
  <si>
    <t>42787U</t>
  </si>
  <si>
    <t>17036Y</t>
  </si>
  <si>
    <t>77215-3</t>
  </si>
  <si>
    <t>SUCHAI</t>
  </si>
  <si>
    <t>42788U</t>
  </si>
  <si>
    <t>17036Z</t>
  </si>
  <si>
    <t>84915-3</t>
  </si>
  <si>
    <t>SKCUBE</t>
  </si>
  <si>
    <t>42789U</t>
  </si>
  <si>
    <t>17036AA</t>
  </si>
  <si>
    <t>74673-3</t>
  </si>
  <si>
    <t>VZLUSAT</t>
  </si>
  <si>
    <t>42790U</t>
  </si>
  <si>
    <t>17036AB</t>
  </si>
  <si>
    <t>11204-2</t>
  </si>
  <si>
    <t>VENTA</t>
  </si>
  <si>
    <t>42791U</t>
  </si>
  <si>
    <t>17036AC</t>
  </si>
  <si>
    <t>69532-3</t>
  </si>
  <si>
    <t>ROBUSTA</t>
  </si>
  <si>
    <t>42792U</t>
  </si>
  <si>
    <t>17036AD</t>
  </si>
  <si>
    <t>85593-3</t>
  </si>
  <si>
    <t>CICERO</t>
  </si>
  <si>
    <t>42793U</t>
  </si>
  <si>
    <t>17036AE</t>
  </si>
  <si>
    <t>51184-3</t>
  </si>
  <si>
    <t>DSAT</t>
  </si>
  <si>
    <t>42794U</t>
  </si>
  <si>
    <t>17036AF</t>
  </si>
  <si>
    <t>35317-3</t>
  </si>
  <si>
    <t>TYVAK</t>
  </si>
  <si>
    <t>53B</t>
  </si>
  <si>
    <t>42795U</t>
  </si>
  <si>
    <t>17036AG</t>
  </si>
  <si>
    <t>15215-2</t>
  </si>
  <si>
    <t>42803U</t>
  </si>
  <si>
    <t>17039A</t>
  </si>
  <si>
    <t>11446-3</t>
  </si>
  <si>
    <t>42804U</t>
  </si>
  <si>
    <t>17039B</t>
  </si>
  <si>
    <t>11761-3</t>
  </si>
  <si>
    <t>42805U</t>
  </si>
  <si>
    <t>17039C</t>
  </si>
  <si>
    <t>11349-3</t>
  </si>
  <si>
    <t>42806U</t>
  </si>
  <si>
    <t>17039D</t>
  </si>
  <si>
    <t>12509-3</t>
  </si>
  <si>
    <t>42807U</t>
  </si>
  <si>
    <t>17039E</t>
  </si>
  <si>
    <t>11987-3</t>
  </si>
  <si>
    <t>42808U</t>
  </si>
  <si>
    <t>17039F</t>
  </si>
  <si>
    <t>11843-3</t>
  </si>
  <si>
    <t>42809U</t>
  </si>
  <si>
    <t>17039G</t>
  </si>
  <si>
    <t>41264-5</t>
  </si>
  <si>
    <t>42810U</t>
  </si>
  <si>
    <t>17039H</t>
  </si>
  <si>
    <t>11722-3</t>
  </si>
  <si>
    <t>42811U</t>
  </si>
  <si>
    <t>17039J</t>
  </si>
  <si>
    <t>18039-4</t>
  </si>
  <si>
    <t>42812U</t>
  </si>
  <si>
    <t>17039K</t>
  </si>
  <si>
    <t>KANOPUS-V-IK</t>
  </si>
  <si>
    <t>42825U</t>
  </si>
  <si>
    <t>17042A</t>
  </si>
  <si>
    <t>NORSAT</t>
  </si>
  <si>
    <t>42826U</t>
  </si>
  <si>
    <t>17042B</t>
  </si>
  <si>
    <t>29473-3</t>
  </si>
  <si>
    <t>42828U</t>
  </si>
  <si>
    <t>17042D</t>
  </si>
  <si>
    <t>41014-3</t>
  </si>
  <si>
    <t>TECHNOSAT</t>
  </si>
  <si>
    <t>42829U</t>
  </si>
  <si>
    <t>17042E</t>
  </si>
  <si>
    <t>23287-3</t>
  </si>
  <si>
    <t>FLYING</t>
  </si>
  <si>
    <t>LAPTOP</t>
  </si>
  <si>
    <t>42831U</t>
  </si>
  <si>
    <t>17042G</t>
  </si>
  <si>
    <t>97500-4</t>
  </si>
  <si>
    <t>1R</t>
  </si>
  <si>
    <t>42835U</t>
  </si>
  <si>
    <t>17042L</t>
  </si>
  <si>
    <t>16243-3</t>
  </si>
  <si>
    <t>GREENBERG</t>
  </si>
  <si>
    <t>42837U</t>
  </si>
  <si>
    <t>17042N</t>
  </si>
  <si>
    <t>39325-3</t>
  </si>
  <si>
    <t>ANDIS</t>
  </si>
  <si>
    <t>42838U</t>
  </si>
  <si>
    <t>17042P</t>
  </si>
  <si>
    <t>39933-3</t>
  </si>
  <si>
    <t>MONSON</t>
  </si>
  <si>
    <t>42839U</t>
  </si>
  <si>
    <t>17042Q</t>
  </si>
  <si>
    <t>53314-3</t>
  </si>
  <si>
    <t>FURIAUS</t>
  </si>
  <si>
    <t>42840U</t>
  </si>
  <si>
    <t>17042R</t>
  </si>
  <si>
    <t>53635-3</t>
  </si>
  <si>
    <t>PETERG</t>
  </si>
  <si>
    <t>42841U</t>
  </si>
  <si>
    <t>17042S</t>
  </si>
  <si>
    <t>31135-3</t>
  </si>
  <si>
    <t>DEMBITZ</t>
  </si>
  <si>
    <t>42842U</t>
  </si>
  <si>
    <t>17042T</t>
  </si>
  <si>
    <t>39329-3</t>
  </si>
  <si>
    <t>NANOACE</t>
  </si>
  <si>
    <t>42844U</t>
  </si>
  <si>
    <t>17042V</t>
  </si>
  <si>
    <t>42073-3</t>
  </si>
  <si>
    <t>ZACHARY</t>
  </si>
  <si>
    <t>42845U</t>
  </si>
  <si>
    <t>17042W</t>
  </si>
  <si>
    <t>61073-3</t>
  </si>
  <si>
    <t>CORVUS</t>
  </si>
  <si>
    <t>BC2</t>
  </si>
  <si>
    <t>42846U</t>
  </si>
  <si>
    <t>17042X</t>
  </si>
  <si>
    <t>23021-3</t>
  </si>
  <si>
    <t>BC1</t>
  </si>
  <si>
    <t>42847U</t>
  </si>
  <si>
    <t>17042Y</t>
  </si>
  <si>
    <t>22621-3</t>
  </si>
  <si>
    <t>2K</t>
  </si>
  <si>
    <t>42874U</t>
  </si>
  <si>
    <t>17042BB</t>
  </si>
  <si>
    <t>22169-5</t>
  </si>
  <si>
    <t>10292-2</t>
  </si>
  <si>
    <t>42890U</t>
  </si>
  <si>
    <t>17042BT</t>
  </si>
  <si>
    <t>23217-5</t>
  </si>
  <si>
    <t>47219-3</t>
  </si>
  <si>
    <t>VENUS</t>
  </si>
  <si>
    <t>42901U</t>
  </si>
  <si>
    <t>17044B</t>
  </si>
  <si>
    <t>25806-3</t>
  </si>
  <si>
    <t>FORMOSAT-5</t>
  </si>
  <si>
    <t>42920U</t>
  </si>
  <si>
    <t>17049A</t>
  </si>
  <si>
    <t>55317-4</t>
  </si>
  <si>
    <t>ORS</t>
  </si>
  <si>
    <t>SENSORSAT</t>
  </si>
  <si>
    <t>42921U</t>
  </si>
  <si>
    <t>17050A</t>
  </si>
  <si>
    <t>18818-3</t>
  </si>
  <si>
    <t>YAOGAN-30</t>
  </si>
  <si>
    <t>42945U</t>
  </si>
  <si>
    <t>17058A</t>
  </si>
  <si>
    <t>17464-3</t>
  </si>
  <si>
    <t>42946U</t>
  </si>
  <si>
    <t>17058B</t>
  </si>
  <si>
    <t>17362-3</t>
  </si>
  <si>
    <t>42947U</t>
  </si>
  <si>
    <t>17058C</t>
  </si>
  <si>
    <t>19276-3</t>
  </si>
  <si>
    <t>VRSS-2</t>
  </si>
  <si>
    <t>42954U</t>
  </si>
  <si>
    <t>17060A</t>
  </si>
  <si>
    <t>10638-3</t>
  </si>
  <si>
    <t>42955U</t>
  </si>
  <si>
    <t>17061A</t>
  </si>
  <si>
    <t>11858-3</t>
  </si>
  <si>
    <t>42956U</t>
  </si>
  <si>
    <t>17061B</t>
  </si>
  <si>
    <t>12288-3</t>
  </si>
  <si>
    <t>42957U</t>
  </si>
  <si>
    <t>17061C</t>
  </si>
  <si>
    <t>12630-3</t>
  </si>
  <si>
    <t>42958U</t>
  </si>
  <si>
    <t>17061D</t>
  </si>
  <si>
    <t>12173-3</t>
  </si>
  <si>
    <t>42959U</t>
  </si>
  <si>
    <t>17061E</t>
  </si>
  <si>
    <t>12491-3</t>
  </si>
  <si>
    <t>42960U</t>
  </si>
  <si>
    <t>17061F</t>
  </si>
  <si>
    <t>12481-3</t>
  </si>
  <si>
    <t>42961U</t>
  </si>
  <si>
    <t>17061G</t>
  </si>
  <si>
    <t>12335-3</t>
  </si>
  <si>
    <t>42962U</t>
  </si>
  <si>
    <t>17061H</t>
  </si>
  <si>
    <t>12611-3</t>
  </si>
  <si>
    <t>42963U</t>
  </si>
  <si>
    <t>17061J</t>
  </si>
  <si>
    <t>12596-3</t>
  </si>
  <si>
    <t>42964U</t>
  </si>
  <si>
    <t>17061K</t>
  </si>
  <si>
    <t>12516-3</t>
  </si>
  <si>
    <t>5P</t>
  </si>
  <si>
    <t>42969U</t>
  </si>
  <si>
    <t>17064A</t>
  </si>
  <si>
    <t>73184-4</t>
  </si>
  <si>
    <t>42986U</t>
  </si>
  <si>
    <t>17037E</t>
  </si>
  <si>
    <t>11819-3</t>
  </si>
  <si>
    <t>C11</t>
  </si>
  <si>
    <t>42987U</t>
  </si>
  <si>
    <t>17068A</t>
  </si>
  <si>
    <t>50060-3</t>
  </si>
  <si>
    <t>C10</t>
  </si>
  <si>
    <t>42988U</t>
  </si>
  <si>
    <t>17068B</t>
  </si>
  <si>
    <t>46875-3</t>
  </si>
  <si>
    <t>C9</t>
  </si>
  <si>
    <t>42989U</t>
  </si>
  <si>
    <t>17068C</t>
  </si>
  <si>
    <t>45997-3</t>
  </si>
  <si>
    <t>C8</t>
  </si>
  <si>
    <t>42990U</t>
  </si>
  <si>
    <t>17068D</t>
  </si>
  <si>
    <t>47545-3</t>
  </si>
  <si>
    <t>C7</t>
  </si>
  <si>
    <t>42991U</t>
  </si>
  <si>
    <t>17068E</t>
  </si>
  <si>
    <t>49883-3</t>
  </si>
  <si>
    <t>C6</t>
  </si>
  <si>
    <t>42992U</t>
  </si>
  <si>
    <t>17068F</t>
  </si>
  <si>
    <t>47041-3</t>
  </si>
  <si>
    <t>42995U</t>
  </si>
  <si>
    <t>17068J</t>
  </si>
  <si>
    <t>15254-2</t>
  </si>
  <si>
    <t>42996U</t>
  </si>
  <si>
    <t>17068K</t>
  </si>
  <si>
    <t>16121-2</t>
  </si>
  <si>
    <t>42997U</t>
  </si>
  <si>
    <t>17068L</t>
  </si>
  <si>
    <t>25607-2</t>
  </si>
  <si>
    <t>42998U</t>
  </si>
  <si>
    <t>17068M</t>
  </si>
  <si>
    <t>15687-2</t>
  </si>
  <si>
    <t>MOHAMMED</t>
  </si>
  <si>
    <t>VI-A</t>
  </si>
  <si>
    <t>43005U</t>
  </si>
  <si>
    <t>17070A</t>
  </si>
  <si>
    <t>98648-4</t>
  </si>
  <si>
    <t>43010U</t>
  </si>
  <si>
    <t>17072A</t>
  </si>
  <si>
    <t>53908-4</t>
  </si>
  <si>
    <t>HEAD-1</t>
  </si>
  <si>
    <t>43011U</t>
  </si>
  <si>
    <t>17072B</t>
  </si>
  <si>
    <t>13902-3</t>
  </si>
  <si>
    <t>43013U</t>
  </si>
  <si>
    <t>17073A</t>
  </si>
  <si>
    <t>75834-4</t>
  </si>
  <si>
    <t>BUCCANEER</t>
  </si>
  <si>
    <t>RMM</t>
  </si>
  <si>
    <t>43014U</t>
  </si>
  <si>
    <t>17073B</t>
  </si>
  <si>
    <t>11329-2</t>
  </si>
  <si>
    <t>MIRATA</t>
  </si>
  <si>
    <t>43015U</t>
  </si>
  <si>
    <t>17073C</t>
  </si>
  <si>
    <t>84892-3</t>
  </si>
  <si>
    <t>MAKERSAT</t>
  </si>
  <si>
    <t>43016U</t>
  </si>
  <si>
    <t>17073D</t>
  </si>
  <si>
    <t>49340-3</t>
  </si>
  <si>
    <t>AO-91</t>
  </si>
  <si>
    <t>43017U</t>
  </si>
  <si>
    <t>17073E</t>
  </si>
  <si>
    <t>38180-3</t>
  </si>
  <si>
    <t>EAGLESAT</t>
  </si>
  <si>
    <t>43018U</t>
  </si>
  <si>
    <t>17073F</t>
  </si>
  <si>
    <t>74154-3</t>
  </si>
  <si>
    <t>JILIN-01-04</t>
  </si>
  <si>
    <t>43022U</t>
  </si>
  <si>
    <t>17074A</t>
  </si>
  <si>
    <t>22259-3</t>
  </si>
  <si>
    <t>JILIN-01-05</t>
  </si>
  <si>
    <t>43023U</t>
  </si>
  <si>
    <t>17074B</t>
  </si>
  <si>
    <t>22061-3</t>
  </si>
  <si>
    <t>JILIN-01-06</t>
  </si>
  <si>
    <t>43024U</t>
  </si>
  <si>
    <t>17074C</t>
  </si>
  <si>
    <t>20694-3</t>
  </si>
  <si>
    <t>43028U</t>
  </si>
  <si>
    <t>17075A</t>
  </si>
  <si>
    <t>17625-3</t>
  </si>
  <si>
    <t>43029U</t>
  </si>
  <si>
    <t>17075B</t>
  </si>
  <si>
    <t>17599-3</t>
  </si>
  <si>
    <t>43030U</t>
  </si>
  <si>
    <t>17075C</t>
  </si>
  <si>
    <t>17790-3</t>
  </si>
  <si>
    <t>43032U</t>
  </si>
  <si>
    <t>17076A</t>
  </si>
  <si>
    <t>39771-4</t>
  </si>
  <si>
    <t>LKW-1</t>
  </si>
  <si>
    <t>43034U</t>
  </si>
  <si>
    <t>17077A</t>
  </si>
  <si>
    <t>25317-3</t>
  </si>
  <si>
    <t>ASGARDIA</t>
  </si>
  <si>
    <t>43049U</t>
  </si>
  <si>
    <t>17071N</t>
  </si>
  <si>
    <t>12621-4</t>
  </si>
  <si>
    <t>25874-3</t>
  </si>
  <si>
    <t>GCOM-C</t>
  </si>
  <si>
    <t>43065U</t>
  </si>
  <si>
    <t>17082A</t>
  </si>
  <si>
    <t>89265-4</t>
  </si>
  <si>
    <t>43070U</t>
  </si>
  <si>
    <t>17083A</t>
  </si>
  <si>
    <t>81323-4</t>
  </si>
  <si>
    <t>43071U</t>
  </si>
  <si>
    <t>17083B</t>
  </si>
  <si>
    <t>10425-3</t>
  </si>
  <si>
    <t>43072U</t>
  </si>
  <si>
    <t>17083C</t>
  </si>
  <si>
    <t>10504-3</t>
  </si>
  <si>
    <t>43073U</t>
  </si>
  <si>
    <t>17083D</t>
  </si>
  <si>
    <t>10165-3</t>
  </si>
  <si>
    <t>43074U</t>
  </si>
  <si>
    <t>17083E</t>
  </si>
  <si>
    <t>10267-3</t>
  </si>
  <si>
    <t>43075U</t>
  </si>
  <si>
    <t>17083F</t>
  </si>
  <si>
    <t>89819-4</t>
  </si>
  <si>
    <t>43076U</t>
  </si>
  <si>
    <t>17083G</t>
  </si>
  <si>
    <t>10412-3</t>
  </si>
  <si>
    <t>43077U</t>
  </si>
  <si>
    <t>17083H</t>
  </si>
  <si>
    <t>99742-4</t>
  </si>
  <si>
    <t>43078U</t>
  </si>
  <si>
    <t>17083J</t>
  </si>
  <si>
    <t>10313-3</t>
  </si>
  <si>
    <t>43079U</t>
  </si>
  <si>
    <t>17083K</t>
  </si>
  <si>
    <t>10371-3</t>
  </si>
  <si>
    <t>LKW-2</t>
  </si>
  <si>
    <t>43080U</t>
  </si>
  <si>
    <t>17084A</t>
  </si>
  <si>
    <t>25545-3</t>
  </si>
  <si>
    <t>G</t>
  </si>
  <si>
    <t>43081U</t>
  </si>
  <si>
    <t>17085A</t>
  </si>
  <si>
    <t>18382-3</t>
  </si>
  <si>
    <t>43082U</t>
  </si>
  <si>
    <t>17085B</t>
  </si>
  <si>
    <t>21928-3</t>
  </si>
  <si>
    <t>J</t>
  </si>
  <si>
    <t>43083U</t>
  </si>
  <si>
    <t>17085C</t>
  </si>
  <si>
    <t>43099U</t>
  </si>
  <si>
    <t>18002A</t>
  </si>
  <si>
    <t>28331-3</t>
  </si>
  <si>
    <t>43100U</t>
  </si>
  <si>
    <t>18002B</t>
  </si>
  <si>
    <t>26910-3</t>
  </si>
  <si>
    <t>2F</t>
  </si>
  <si>
    <t>43111U</t>
  </si>
  <si>
    <t>18004A</t>
  </si>
  <si>
    <t>23570-3</t>
  </si>
  <si>
    <t>LEO</t>
  </si>
  <si>
    <t>43113U</t>
  </si>
  <si>
    <t>18004C</t>
  </si>
  <si>
    <t>41518-3</t>
  </si>
  <si>
    <t>ICEYE-X1</t>
  </si>
  <si>
    <t>43114U</t>
  </si>
  <si>
    <t>18004D</t>
  </si>
  <si>
    <t>70280-3</t>
  </si>
  <si>
    <t>43115U</t>
  </si>
  <si>
    <t>18004E</t>
  </si>
  <si>
    <t>30359-3</t>
  </si>
  <si>
    <t>BC3</t>
  </si>
  <si>
    <t>43118U</t>
  </si>
  <si>
    <t>18004H</t>
  </si>
  <si>
    <t>53005-3</t>
  </si>
  <si>
    <t>3PP</t>
  </si>
  <si>
    <t>43119U</t>
  </si>
  <si>
    <t>18004J</t>
  </si>
  <si>
    <t>41583-3</t>
  </si>
  <si>
    <t>43120U</t>
  </si>
  <si>
    <t>18004K</t>
  </si>
  <si>
    <t>42594-3</t>
  </si>
  <si>
    <t>43121U</t>
  </si>
  <si>
    <t>18004L</t>
  </si>
  <si>
    <t>12466-2</t>
  </si>
  <si>
    <t>43122U</t>
  </si>
  <si>
    <t>18004M</t>
  </si>
  <si>
    <t>42388-3</t>
  </si>
  <si>
    <t>MCCAFFERTY</t>
  </si>
  <si>
    <t>43123U</t>
  </si>
  <si>
    <t>18004N</t>
  </si>
  <si>
    <t>12252-2</t>
  </si>
  <si>
    <t>PETERWEBSTER</t>
  </si>
  <si>
    <t>43124U</t>
  </si>
  <si>
    <t>18004P</t>
  </si>
  <si>
    <t>12528-2</t>
  </si>
  <si>
    <t>BROWNCOW</t>
  </si>
  <si>
    <t>43125U</t>
  </si>
  <si>
    <t>18004Q</t>
  </si>
  <si>
    <t>13677-2</t>
  </si>
  <si>
    <t>DAVEWILSON</t>
  </si>
  <si>
    <t>43126U</t>
  </si>
  <si>
    <t>18004R</t>
  </si>
  <si>
    <t>10479-2</t>
  </si>
  <si>
    <t>DEMOSAT</t>
  </si>
  <si>
    <t>43127U</t>
  </si>
  <si>
    <t>18004S</t>
  </si>
  <si>
    <t>55736-3</t>
  </si>
  <si>
    <t>ARKYD</t>
  </si>
  <si>
    <t>43130U</t>
  </si>
  <si>
    <t>18004V</t>
  </si>
  <si>
    <t>62470-3</t>
  </si>
  <si>
    <t>MICROMAS</t>
  </si>
  <si>
    <t>43131U</t>
  </si>
  <si>
    <t>18004W</t>
  </si>
  <si>
    <t>13304-2</t>
  </si>
  <si>
    <t>PICSAT</t>
  </si>
  <si>
    <t>43132U</t>
  </si>
  <si>
    <t>18004X</t>
  </si>
  <si>
    <t>87303-3</t>
  </si>
  <si>
    <t>AO-92</t>
  </si>
  <si>
    <t>43137U</t>
  </si>
  <si>
    <t>18004AC</t>
  </si>
  <si>
    <t>65119-3</t>
  </si>
  <si>
    <t>CUBE</t>
  </si>
  <si>
    <t>LAB</t>
  </si>
  <si>
    <t>43138U</t>
  </si>
  <si>
    <t>18004AD</t>
  </si>
  <si>
    <t>11674-2</t>
  </si>
  <si>
    <t>SPACEBEE-4</t>
  </si>
  <si>
    <t>43139U</t>
  </si>
  <si>
    <t>18004AE</t>
  </si>
  <si>
    <t>20154-2</t>
  </si>
  <si>
    <t>SPACEBEE-3</t>
  </si>
  <si>
    <t>43140U</t>
  </si>
  <si>
    <t>18004AF</t>
  </si>
  <si>
    <t>25640-5</t>
  </si>
  <si>
    <t>47414-3</t>
  </si>
  <si>
    <t>SPACEBEE-2</t>
  </si>
  <si>
    <t>43141U</t>
  </si>
  <si>
    <t>18004AG</t>
  </si>
  <si>
    <t>25214-5</t>
  </si>
  <si>
    <t>83879-3</t>
  </si>
  <si>
    <t>43143U</t>
  </si>
  <si>
    <t>18004AJ</t>
  </si>
  <si>
    <t>93279-3</t>
  </si>
  <si>
    <t>TYVAK-61C</t>
  </si>
  <si>
    <t>43144U</t>
  </si>
  <si>
    <t>18004AK</t>
  </si>
  <si>
    <t>12094-2</t>
  </si>
  <si>
    <t>LKW-3</t>
  </si>
  <si>
    <t>43146U</t>
  </si>
  <si>
    <t>18006A</t>
  </si>
  <si>
    <t>30387-3</t>
  </si>
  <si>
    <t>ASNARO-2</t>
  </si>
  <si>
    <t>43152U</t>
  </si>
  <si>
    <t>18007A</t>
  </si>
  <si>
    <t>43155U</t>
  </si>
  <si>
    <t>18008A</t>
  </si>
  <si>
    <t>49155-3</t>
  </si>
  <si>
    <t>ZHOU</t>
  </si>
  <si>
    <t>ENLAI</t>
  </si>
  <si>
    <t>43156U</t>
  </si>
  <si>
    <t>18008B</t>
  </si>
  <si>
    <t>50364-3</t>
  </si>
  <si>
    <t>KEPLER-0</t>
  </si>
  <si>
    <t>(KIPP)</t>
  </si>
  <si>
    <t>43157U</t>
  </si>
  <si>
    <t>18008C</t>
  </si>
  <si>
    <t>91344-3</t>
  </si>
  <si>
    <t>QUANTUTONG</t>
  </si>
  <si>
    <t>43158U</t>
  </si>
  <si>
    <t>18008D</t>
  </si>
  <si>
    <t>42687-3</t>
  </si>
  <si>
    <t>JILIN-01-07</t>
  </si>
  <si>
    <t>43159U</t>
  </si>
  <si>
    <t>18008E</t>
  </si>
  <si>
    <t>16944-3</t>
  </si>
  <si>
    <t>JILIN-01-08</t>
  </si>
  <si>
    <t>43160U</t>
  </si>
  <si>
    <t>18008F</t>
  </si>
  <si>
    <t>14699-3</t>
  </si>
  <si>
    <t>MARSHALL</t>
  </si>
  <si>
    <t>43165U</t>
  </si>
  <si>
    <t>18010C</t>
  </si>
  <si>
    <t>93602-3</t>
  </si>
  <si>
    <t>TALLHAMN-ATC</t>
  </si>
  <si>
    <t>43167U</t>
  </si>
  <si>
    <t>18010E</t>
  </si>
  <si>
    <t>85281-3</t>
  </si>
  <si>
    <t>WEINA</t>
  </si>
  <si>
    <t>43169U</t>
  </si>
  <si>
    <t>18011A</t>
  </si>
  <si>
    <t>16749-3</t>
  </si>
  <si>
    <t>K</t>
  </si>
  <si>
    <t>43170U</t>
  </si>
  <si>
    <t>18011B</t>
  </si>
  <si>
    <t>18434-3</t>
  </si>
  <si>
    <t>L</t>
  </si>
  <si>
    <t>43171U</t>
  </si>
  <si>
    <t>18011C</t>
  </si>
  <si>
    <t>19066-3</t>
  </si>
  <si>
    <t>43172U</t>
  </si>
  <si>
    <t>18011D</t>
  </si>
  <si>
    <t>43180U</t>
  </si>
  <si>
    <t>18014A</t>
  </si>
  <si>
    <t>43181U</t>
  </si>
  <si>
    <t>18014B</t>
  </si>
  <si>
    <t>JIN-LUEN</t>
  </si>
  <si>
    <t>43182U</t>
  </si>
  <si>
    <t>18014C</t>
  </si>
  <si>
    <t>51277-3</t>
  </si>
  <si>
    <t>URAMCHANSOL</t>
  </si>
  <si>
    <t>43183U</t>
  </si>
  <si>
    <t>18014D</t>
  </si>
  <si>
    <t>66022-3</t>
  </si>
  <si>
    <t>KADI</t>
  </si>
  <si>
    <t>43184U</t>
  </si>
  <si>
    <t>18014E</t>
  </si>
  <si>
    <t>53788-3</t>
  </si>
  <si>
    <t>THENICKMOLO</t>
  </si>
  <si>
    <t>43185U</t>
  </si>
  <si>
    <t>18014F</t>
  </si>
  <si>
    <t>65273-3</t>
  </si>
  <si>
    <t>S-NET</t>
  </si>
  <si>
    <t>43186U</t>
  </si>
  <si>
    <t>18014G</t>
  </si>
  <si>
    <t>30752-3</t>
  </si>
  <si>
    <t>43187U</t>
  </si>
  <si>
    <t>18014H</t>
  </si>
  <si>
    <t>29504-3</t>
  </si>
  <si>
    <t>43188U</t>
  </si>
  <si>
    <t>18014J</t>
  </si>
  <si>
    <t>30239-3</t>
  </si>
  <si>
    <t>43189U</t>
  </si>
  <si>
    <t>18014K</t>
  </si>
  <si>
    <t>29081-3</t>
  </si>
  <si>
    <t>FENGMANIU</t>
  </si>
  <si>
    <t>43192U</t>
  </si>
  <si>
    <t>18015A</t>
  </si>
  <si>
    <t>10469-2</t>
  </si>
  <si>
    <t>ZHANGHENG</t>
  </si>
  <si>
    <t>43194U</t>
  </si>
  <si>
    <t>18015C</t>
  </si>
  <si>
    <t>48750-3</t>
  </si>
  <si>
    <t>43195U</t>
  </si>
  <si>
    <t>18015D</t>
  </si>
  <si>
    <t>50437-3</t>
  </si>
  <si>
    <t>GOMX4-B</t>
  </si>
  <si>
    <t>43196U</t>
  </si>
  <si>
    <t>18015E</t>
  </si>
  <si>
    <t>50174-3</t>
  </si>
  <si>
    <t>GOMX4-A</t>
  </si>
  <si>
    <t>43197U</t>
  </si>
  <si>
    <t>18015F</t>
  </si>
  <si>
    <t>35729-3</t>
  </si>
  <si>
    <t>SHAONIAN</t>
  </si>
  <si>
    <t>XING</t>
  </si>
  <si>
    <t>43199U</t>
  </si>
  <si>
    <t>18015H</t>
  </si>
  <si>
    <t>67996-3</t>
  </si>
  <si>
    <t>43204U</t>
  </si>
  <si>
    <t>18015K</t>
  </si>
  <si>
    <t>51176-3</t>
  </si>
  <si>
    <t>PAZ</t>
  </si>
  <si>
    <t>43215U</t>
  </si>
  <si>
    <t>18020A</t>
  </si>
  <si>
    <t>32926-4</t>
  </si>
  <si>
    <t>LKW-4</t>
  </si>
  <si>
    <t>43236U</t>
  </si>
  <si>
    <t>18025A</t>
  </si>
  <si>
    <t>46834-3</t>
  </si>
  <si>
    <t>43249U</t>
  </si>
  <si>
    <t>18030A</t>
  </si>
  <si>
    <t>93998-4</t>
  </si>
  <si>
    <t>43250U</t>
  </si>
  <si>
    <t>18030B</t>
  </si>
  <si>
    <t>95067-4</t>
  </si>
  <si>
    <t>43251U</t>
  </si>
  <si>
    <t>18030C</t>
  </si>
  <si>
    <t>93941-4</t>
  </si>
  <si>
    <t>43252U</t>
  </si>
  <si>
    <t>18030D</t>
  </si>
  <si>
    <t>90874-4</t>
  </si>
  <si>
    <t>43253U</t>
  </si>
  <si>
    <t>18030E</t>
  </si>
  <si>
    <t>92749-4</t>
  </si>
  <si>
    <t>43254U</t>
  </si>
  <si>
    <t>18030F</t>
  </si>
  <si>
    <t>85789-4</t>
  </si>
  <si>
    <t>43255U</t>
  </si>
  <si>
    <t>18030G</t>
  </si>
  <si>
    <t>94110-4</t>
  </si>
  <si>
    <t>43256U</t>
  </si>
  <si>
    <t>18030H</t>
  </si>
  <si>
    <t>84996-4</t>
  </si>
  <si>
    <t>43257U</t>
  </si>
  <si>
    <t>18030J</t>
  </si>
  <si>
    <t>91695-4</t>
  </si>
  <si>
    <t>43258U</t>
  </si>
  <si>
    <t>18030K</t>
  </si>
  <si>
    <t>94473-4</t>
  </si>
  <si>
    <t>43259U</t>
  </si>
  <si>
    <t>18031A</t>
  </si>
  <si>
    <t>11625-3</t>
  </si>
  <si>
    <t>43260U</t>
  </si>
  <si>
    <t>18031B</t>
  </si>
  <si>
    <t>11372-3</t>
  </si>
  <si>
    <t>43262U</t>
  </si>
  <si>
    <t>18031D</t>
  </si>
  <si>
    <t>YAOGAN-31</t>
  </si>
  <si>
    <t>43275U</t>
  </si>
  <si>
    <t>18034A</t>
  </si>
  <si>
    <t>43276U</t>
  </si>
  <si>
    <t>18034B</t>
  </si>
  <si>
    <t>43277U</t>
  </si>
  <si>
    <t>18034C</t>
  </si>
  <si>
    <t>43279U</t>
  </si>
  <si>
    <t>18034E</t>
  </si>
  <si>
    <t>43437U</t>
  </si>
  <si>
    <t>18039A</t>
  </si>
  <si>
    <t>71509-4</t>
  </si>
  <si>
    <t>OHS-01</t>
  </si>
  <si>
    <t>43439U</t>
  </si>
  <si>
    <t>18040A</t>
  </si>
  <si>
    <t>34790-3</t>
  </si>
  <si>
    <t>OVS-02</t>
  </si>
  <si>
    <t>43440U</t>
  </si>
  <si>
    <t>18040B</t>
  </si>
  <si>
    <t>34138-3</t>
  </si>
  <si>
    <t>OHS-02</t>
  </si>
  <si>
    <t>43441U</t>
  </si>
  <si>
    <t>18040C</t>
  </si>
  <si>
    <t>34540-3</t>
  </si>
  <si>
    <t>OHS-03</t>
  </si>
  <si>
    <t>43442U</t>
  </si>
  <si>
    <t>18040D</t>
  </si>
  <si>
    <t>33177-3</t>
  </si>
  <si>
    <t>OHS-04</t>
  </si>
  <si>
    <t>43443U</t>
  </si>
  <si>
    <t>18040E</t>
  </si>
  <si>
    <t>34126-3</t>
  </si>
  <si>
    <t>GAOFEN-5</t>
  </si>
  <si>
    <t>43461U</t>
  </si>
  <si>
    <t>18043A</t>
  </si>
  <si>
    <t>14225-3</t>
  </si>
  <si>
    <t>GRACE-FO</t>
  </si>
  <si>
    <t>43476U</t>
  </si>
  <si>
    <t>18047A</t>
  </si>
  <si>
    <t>13959-3</t>
  </si>
  <si>
    <t>43477U</t>
  </si>
  <si>
    <t>18047B</t>
  </si>
  <si>
    <t>43478U</t>
  </si>
  <si>
    <t>18047C</t>
  </si>
  <si>
    <t>62726-4</t>
  </si>
  <si>
    <t>43479U</t>
  </si>
  <si>
    <t>18047D</t>
  </si>
  <si>
    <t>58801-4</t>
  </si>
  <si>
    <t>43480U</t>
  </si>
  <si>
    <t>18047E</t>
  </si>
  <si>
    <t>59764-4</t>
  </si>
  <si>
    <t>43481U</t>
  </si>
  <si>
    <t>18047F</t>
  </si>
  <si>
    <t>57688-4</t>
  </si>
  <si>
    <t>43482U</t>
  </si>
  <si>
    <t>18047G</t>
  </si>
  <si>
    <t>54212-4</t>
  </si>
  <si>
    <t>43484U</t>
  </si>
  <si>
    <t>18048A</t>
  </si>
  <si>
    <t>10119-3</t>
  </si>
  <si>
    <t>LUOJIA-1</t>
  </si>
  <si>
    <t>43485U</t>
  </si>
  <si>
    <t>18048B</t>
  </si>
  <si>
    <t>19774-3</t>
  </si>
  <si>
    <t>XJS</t>
  </si>
  <si>
    <t>43518U</t>
  </si>
  <si>
    <t>18054A</t>
  </si>
  <si>
    <t>76084-3</t>
  </si>
  <si>
    <t>43519U</t>
  </si>
  <si>
    <t>18054B</t>
  </si>
  <si>
    <t>99516-3</t>
  </si>
  <si>
    <t>PAKTES</t>
  </si>
  <si>
    <t>43529U</t>
  </si>
  <si>
    <t>18056A</t>
  </si>
  <si>
    <t>18910-3</t>
  </si>
  <si>
    <t>PRSS</t>
  </si>
  <si>
    <t>43530U</t>
  </si>
  <si>
    <t>18056B</t>
  </si>
  <si>
    <t>12A</t>
  </si>
  <si>
    <t>43556U</t>
  </si>
  <si>
    <t>18046C</t>
  </si>
  <si>
    <t>86907-3</t>
  </si>
  <si>
    <t>12B</t>
  </si>
  <si>
    <t>43557U</t>
  </si>
  <si>
    <t>18046D</t>
  </si>
  <si>
    <t>77114-3</t>
  </si>
  <si>
    <t>VU</t>
  </si>
  <si>
    <t>43558U</t>
  </si>
  <si>
    <t>18046E</t>
  </si>
  <si>
    <t>13237-2</t>
  </si>
  <si>
    <t>ALEXANDER</t>
  </si>
  <si>
    <t>43559U</t>
  </si>
  <si>
    <t>18046F</t>
  </si>
  <si>
    <t>18826-2</t>
  </si>
  <si>
    <t>YUASA</t>
  </si>
  <si>
    <t>43560U</t>
  </si>
  <si>
    <t>18046G</t>
  </si>
  <si>
    <t>18827-2</t>
  </si>
  <si>
    <t>TOMHENDERSON</t>
  </si>
  <si>
    <t>43561U</t>
  </si>
  <si>
    <t>18046H</t>
  </si>
  <si>
    <t>12946-2</t>
  </si>
  <si>
    <t>43569U</t>
  </si>
  <si>
    <t>18061A</t>
  </si>
  <si>
    <t>63855-4</t>
  </si>
  <si>
    <t>43570U</t>
  </si>
  <si>
    <t>18061B</t>
  </si>
  <si>
    <t>60246-4</t>
  </si>
  <si>
    <t>43571U</t>
  </si>
  <si>
    <t>18061C</t>
  </si>
  <si>
    <t>62106-4</t>
  </si>
  <si>
    <t>43572U</t>
  </si>
  <si>
    <t>18061D</t>
  </si>
  <si>
    <t>58404-4</t>
  </si>
  <si>
    <t>43573U</t>
  </si>
  <si>
    <t>18061E</t>
  </si>
  <si>
    <t>60757-4</t>
  </si>
  <si>
    <t>43574U</t>
  </si>
  <si>
    <t>18061F</t>
  </si>
  <si>
    <t>61692-4</t>
  </si>
  <si>
    <t>43575U</t>
  </si>
  <si>
    <t>18061G</t>
  </si>
  <si>
    <t>58955-4</t>
  </si>
  <si>
    <t>43576U</t>
  </si>
  <si>
    <t>18061H</t>
  </si>
  <si>
    <t>36088-4</t>
  </si>
  <si>
    <t>43577U</t>
  </si>
  <si>
    <t>18061J</t>
  </si>
  <si>
    <t>59564-4</t>
  </si>
  <si>
    <t>43578U</t>
  </si>
  <si>
    <t>18061K</t>
  </si>
  <si>
    <t>59203-4</t>
  </si>
  <si>
    <t>43585U</t>
  </si>
  <si>
    <t>18063A</t>
  </si>
  <si>
    <t>27273-3</t>
  </si>
  <si>
    <t>AEOLUS</t>
  </si>
  <si>
    <t>43600U</t>
  </si>
  <si>
    <t>18066A</t>
  </si>
  <si>
    <t>57425-3</t>
  </si>
  <si>
    <t>43609U</t>
  </si>
  <si>
    <t>18068A</t>
  </si>
  <si>
    <t>55731-4</t>
  </si>
  <si>
    <t>ICESAT-2</t>
  </si>
  <si>
    <t>43613U</t>
  </si>
  <si>
    <t>18070A</t>
  </si>
  <si>
    <t>15256-3</t>
  </si>
  <si>
    <t>43614U</t>
  </si>
  <si>
    <t>18070B</t>
  </si>
  <si>
    <t>92776-3</t>
  </si>
  <si>
    <t>CP-7</t>
  </si>
  <si>
    <t>DAVE</t>
  </si>
  <si>
    <t>43615U</t>
  </si>
  <si>
    <t>18070C</t>
  </si>
  <si>
    <t>97663-3</t>
  </si>
  <si>
    <t>ELFIN</t>
  </si>
  <si>
    <t>43616U</t>
  </si>
  <si>
    <t>18070D</t>
  </si>
  <si>
    <t>25966-6</t>
  </si>
  <si>
    <t>24527-3</t>
  </si>
  <si>
    <t>43617U</t>
  </si>
  <si>
    <t>18070E</t>
  </si>
  <si>
    <t>28053-6</t>
  </si>
  <si>
    <t>19970-3</t>
  </si>
  <si>
    <t>SSTL</t>
  </si>
  <si>
    <t>S1-4</t>
  </si>
  <si>
    <t>43618U</t>
  </si>
  <si>
    <t>18071A</t>
  </si>
  <si>
    <t>13543-3</t>
  </si>
  <si>
    <t>NOVASAR</t>
  </si>
  <si>
    <t>43619U</t>
  </si>
  <si>
    <t>18071B</t>
  </si>
  <si>
    <t>38428-4</t>
  </si>
  <si>
    <t>CENTISPACE-1</t>
  </si>
  <si>
    <t>S1</t>
  </si>
  <si>
    <t>43636U</t>
  </si>
  <si>
    <t>18075A</t>
  </si>
  <si>
    <t>98397-4</t>
  </si>
  <si>
    <t>SAOCOM</t>
  </si>
  <si>
    <t>1-A</t>
  </si>
  <si>
    <t>43641U</t>
  </si>
  <si>
    <t>18076A</t>
  </si>
  <si>
    <t>53609-4</t>
  </si>
  <si>
    <t>YAOGAN-32</t>
  </si>
  <si>
    <t>43642U</t>
  </si>
  <si>
    <t>18077A</t>
  </si>
  <si>
    <t>43643U</t>
  </si>
  <si>
    <t>18077B</t>
  </si>
  <si>
    <t>11230-3</t>
  </si>
  <si>
    <t>43655U</t>
  </si>
  <si>
    <t>18081A</t>
  </si>
  <si>
    <t>24946-4</t>
  </si>
  <si>
    <t>43657U</t>
  </si>
  <si>
    <t>18082A</t>
  </si>
  <si>
    <t>24728-4</t>
  </si>
  <si>
    <t>CFOSAT</t>
  </si>
  <si>
    <t>43662U</t>
  </si>
  <si>
    <t>18083A</t>
  </si>
  <si>
    <t>16571-3</t>
  </si>
  <si>
    <t>43672U</t>
  </si>
  <si>
    <t>18084B</t>
  </si>
  <si>
    <t>38708-3</t>
  </si>
  <si>
    <t>KHALIFASAT</t>
  </si>
  <si>
    <t>43676U</t>
  </si>
  <si>
    <t>18084F</t>
  </si>
  <si>
    <t>22376-3</t>
  </si>
  <si>
    <t>TEN-KOH</t>
  </si>
  <si>
    <t>43677U</t>
  </si>
  <si>
    <t>18084G</t>
  </si>
  <si>
    <t>33120-3</t>
  </si>
  <si>
    <t>DIWATA</t>
  </si>
  <si>
    <t>43678U</t>
  </si>
  <si>
    <t>18084H</t>
  </si>
  <si>
    <t>14373-3</t>
  </si>
  <si>
    <t>STARS-AO</t>
  </si>
  <si>
    <t>43679U</t>
  </si>
  <si>
    <t>18084J</t>
  </si>
  <si>
    <t>43729-3</t>
  </si>
  <si>
    <t>AUTCUBE</t>
  </si>
  <si>
    <t>43681U</t>
  </si>
  <si>
    <t>18084K</t>
  </si>
  <si>
    <t>35202-3</t>
  </si>
  <si>
    <t>METOP-C</t>
  </si>
  <si>
    <t>43689U</t>
  </si>
  <si>
    <t>18087A</t>
  </si>
  <si>
    <t>73537-4</t>
  </si>
  <si>
    <t>43690U</t>
  </si>
  <si>
    <t>18088A</t>
  </si>
  <si>
    <t>60602-3</t>
  </si>
  <si>
    <t>NABEO/ELECTRON</t>
  </si>
  <si>
    <t>43692U</t>
  </si>
  <si>
    <t>18088C</t>
  </si>
  <si>
    <t>11097-2</t>
  </si>
  <si>
    <t>IRVINE01</t>
  </si>
  <si>
    <t>43693U</t>
  </si>
  <si>
    <t>18088D</t>
  </si>
  <si>
    <t>21625-2</t>
  </si>
  <si>
    <t>PROXIMA</t>
  </si>
  <si>
    <t>I</t>
  </si>
  <si>
    <t>43694U</t>
  </si>
  <si>
    <t>18088E</t>
  </si>
  <si>
    <t>70386-3</t>
  </si>
  <si>
    <t>ZUPANSKI</t>
  </si>
  <si>
    <t>43695U</t>
  </si>
  <si>
    <t>18088F</t>
  </si>
  <si>
    <t>10703-2</t>
  </si>
  <si>
    <t>43696U</t>
  </si>
  <si>
    <t>18088G</t>
  </si>
  <si>
    <t>73504-3</t>
  </si>
  <si>
    <t>CHANUSIAK</t>
  </si>
  <si>
    <t>43697U</t>
  </si>
  <si>
    <t>18088H</t>
  </si>
  <si>
    <t>TIANZHI</t>
  </si>
  <si>
    <t>43710U</t>
  </si>
  <si>
    <t>18094A</t>
  </si>
  <si>
    <t>22388-3</t>
  </si>
  <si>
    <t>(SY-6)</t>
  </si>
  <si>
    <t>43711U</t>
  </si>
  <si>
    <t>18094B</t>
  </si>
  <si>
    <t>29377-3</t>
  </si>
  <si>
    <t>TIANPING</t>
  </si>
  <si>
    <t>43712U</t>
  </si>
  <si>
    <t>18094C</t>
  </si>
  <si>
    <t>32286-3</t>
  </si>
  <si>
    <t>JIADING</t>
  </si>
  <si>
    <t>43713U</t>
  </si>
  <si>
    <t>18094D</t>
  </si>
  <si>
    <t>28793-3</t>
  </si>
  <si>
    <t>43714U</t>
  </si>
  <si>
    <t>18094E</t>
  </si>
  <si>
    <t>21044-3</t>
  </si>
  <si>
    <t>VI-B</t>
  </si>
  <si>
    <t>43717U</t>
  </si>
  <si>
    <t>18095A</t>
  </si>
  <si>
    <t>49976-4</t>
  </si>
  <si>
    <t>HYSIS</t>
  </si>
  <si>
    <t>43719U</t>
  </si>
  <si>
    <t>18096A</t>
  </si>
  <si>
    <t>14447-3</t>
  </si>
  <si>
    <t>HSAT</t>
  </si>
  <si>
    <t>43720U</t>
  </si>
  <si>
    <t>18096B</t>
  </si>
  <si>
    <t>24198-2</t>
  </si>
  <si>
    <t>FACSAT-1</t>
  </si>
  <si>
    <t>43721U</t>
  </si>
  <si>
    <t>18096C</t>
  </si>
  <si>
    <t>75421-3</t>
  </si>
  <si>
    <t>CENTAURI</t>
  </si>
  <si>
    <t>43722U</t>
  </si>
  <si>
    <t>18096D</t>
  </si>
  <si>
    <t>13562-2</t>
  </si>
  <si>
    <t>3R</t>
  </si>
  <si>
    <t>43723U</t>
  </si>
  <si>
    <t>18096E</t>
  </si>
  <si>
    <t>28473-2</t>
  </si>
  <si>
    <t>43724U</t>
  </si>
  <si>
    <t>18096F</t>
  </si>
  <si>
    <t>20044-2</t>
  </si>
  <si>
    <t>43725U</t>
  </si>
  <si>
    <t>18096G</t>
  </si>
  <si>
    <t>35555-2</t>
  </si>
  <si>
    <t>43726U</t>
  </si>
  <si>
    <t>18096H</t>
  </si>
  <si>
    <t>21467-2</t>
  </si>
  <si>
    <t>43727U</t>
  </si>
  <si>
    <t>18096J</t>
  </si>
  <si>
    <t>21495-2</t>
  </si>
  <si>
    <t>3CAT-1</t>
  </si>
  <si>
    <t>43728U</t>
  </si>
  <si>
    <t>18096K</t>
  </si>
  <si>
    <t>11939-2</t>
  </si>
  <si>
    <t>KEPLER-1</t>
  </si>
  <si>
    <t>(CASE)</t>
  </si>
  <si>
    <t>43729U</t>
  </si>
  <si>
    <t>18096L</t>
  </si>
  <si>
    <t>14648-2</t>
  </si>
  <si>
    <t>GLOBAL-1</t>
  </si>
  <si>
    <t>43730U</t>
  </si>
  <si>
    <t>18096M</t>
  </si>
  <si>
    <t>54410-3</t>
  </si>
  <si>
    <t>ORZULAK</t>
  </si>
  <si>
    <t>43731U</t>
  </si>
  <si>
    <t>18096N</t>
  </si>
  <si>
    <t>14713-2</t>
  </si>
  <si>
    <t>KOBYSZCZE</t>
  </si>
  <si>
    <t>43732U</t>
  </si>
  <si>
    <t>18096P</t>
  </si>
  <si>
    <t>15665-2</t>
  </si>
  <si>
    <t>43733U</t>
  </si>
  <si>
    <t>18096Q</t>
  </si>
  <si>
    <t>25773-2</t>
  </si>
  <si>
    <t>43734U</t>
  </si>
  <si>
    <t>18096R</t>
  </si>
  <si>
    <t>14217-2</t>
  </si>
  <si>
    <t>43735U</t>
  </si>
  <si>
    <t>18096S</t>
  </si>
  <si>
    <t>17322-2</t>
  </si>
  <si>
    <t>43736U</t>
  </si>
  <si>
    <t>18096T</t>
  </si>
  <si>
    <t>17508-2</t>
  </si>
  <si>
    <t>43737U</t>
  </si>
  <si>
    <t>18096U</t>
  </si>
  <si>
    <t>66917-3</t>
  </si>
  <si>
    <t>43740U</t>
  </si>
  <si>
    <t>18096X</t>
  </si>
  <si>
    <t>21265-2</t>
  </si>
  <si>
    <t>43741U</t>
  </si>
  <si>
    <t>18096Y</t>
  </si>
  <si>
    <t>37486-2</t>
  </si>
  <si>
    <t>43742U</t>
  </si>
  <si>
    <t>18096Z</t>
  </si>
  <si>
    <t>31116-2</t>
  </si>
  <si>
    <t>REAKTOR</t>
  </si>
  <si>
    <t>HELLO</t>
  </si>
  <si>
    <t>WORLD</t>
  </si>
  <si>
    <t>43743U</t>
  </si>
  <si>
    <t>18096AA</t>
  </si>
  <si>
    <t>73878-3</t>
  </si>
  <si>
    <t>HIBER-1</t>
  </si>
  <si>
    <t>43744U</t>
  </si>
  <si>
    <t>18096AB</t>
  </si>
  <si>
    <t>13443-2</t>
  </si>
  <si>
    <t>DULY</t>
  </si>
  <si>
    <t>43745U</t>
  </si>
  <si>
    <t>18096AC</t>
  </si>
  <si>
    <t>12664-2</t>
  </si>
  <si>
    <t>VLADIMIR</t>
  </si>
  <si>
    <t>43746U</t>
  </si>
  <si>
    <t>18096AD</t>
  </si>
  <si>
    <t>17048-2</t>
  </si>
  <si>
    <t>43747U</t>
  </si>
  <si>
    <t>18096AE</t>
  </si>
  <si>
    <t>35918-2</t>
  </si>
  <si>
    <t>43748U</t>
  </si>
  <si>
    <t>18096AF</t>
  </si>
  <si>
    <t>23930-2</t>
  </si>
  <si>
    <t>43749U</t>
  </si>
  <si>
    <t>18096AG</t>
  </si>
  <si>
    <t>23660-3</t>
  </si>
  <si>
    <t>29367-2</t>
  </si>
  <si>
    <t>43750U</t>
  </si>
  <si>
    <t>18096AH</t>
  </si>
  <si>
    <t>23071-2</t>
  </si>
  <si>
    <t>43751U</t>
  </si>
  <si>
    <t>18097A</t>
  </si>
  <si>
    <t>43752U</t>
  </si>
  <si>
    <t>18097B</t>
  </si>
  <si>
    <t>43753U</t>
  </si>
  <si>
    <t>18097C</t>
  </si>
  <si>
    <t>MINXSS-2</t>
  </si>
  <si>
    <t>43758U</t>
  </si>
  <si>
    <t>18099A</t>
  </si>
  <si>
    <t>43181-3</t>
  </si>
  <si>
    <t>SIRION</t>
  </si>
  <si>
    <t>PATHFINDER-2</t>
  </si>
  <si>
    <t>43759U</t>
  </si>
  <si>
    <t>18099B</t>
  </si>
  <si>
    <t>22301-3</t>
  </si>
  <si>
    <t>ELYUSIUM/LOWER</t>
  </si>
  <si>
    <t>FREE</t>
  </si>
  <si>
    <t>FLYE</t>
  </si>
  <si>
    <t>43760U</t>
  </si>
  <si>
    <t>18099C</t>
  </si>
  <si>
    <t>96775-3</t>
  </si>
  <si>
    <t>STPSAT-5</t>
  </si>
  <si>
    <t>43762U</t>
  </si>
  <si>
    <t>18099E</t>
  </si>
  <si>
    <t>23295-3</t>
  </si>
  <si>
    <t>UPPER</t>
  </si>
  <si>
    <t>FLYER</t>
  </si>
  <si>
    <t>43763U</t>
  </si>
  <si>
    <t>18099F</t>
  </si>
  <si>
    <t>30681-3</t>
  </si>
  <si>
    <t>SCOUT</t>
  </si>
  <si>
    <t>KODIAK</t>
  </si>
  <si>
    <t>43764U</t>
  </si>
  <si>
    <t>18099G</t>
  </si>
  <si>
    <t>55147-3</t>
  </si>
  <si>
    <t>HAWK-A</t>
  </si>
  <si>
    <t>43765U</t>
  </si>
  <si>
    <t>18099H</t>
  </si>
  <si>
    <t>33020-3</t>
  </si>
  <si>
    <t>SPAWAR-CAL-O</t>
  </si>
  <si>
    <t>43766U</t>
  </si>
  <si>
    <t>18099J</t>
  </si>
  <si>
    <t>54602-3</t>
  </si>
  <si>
    <t>BC4</t>
  </si>
  <si>
    <t>43767U</t>
  </si>
  <si>
    <t>18099K</t>
  </si>
  <si>
    <t>26744-3</t>
  </si>
  <si>
    <t>AISTECHSAT-2</t>
  </si>
  <si>
    <t>43768U</t>
  </si>
  <si>
    <t>18099L</t>
  </si>
  <si>
    <t>39784-3</t>
  </si>
  <si>
    <t>3S</t>
  </si>
  <si>
    <t>43769U</t>
  </si>
  <si>
    <t>18099M</t>
  </si>
  <si>
    <t>18950-3</t>
  </si>
  <si>
    <t>AO-95</t>
  </si>
  <si>
    <t>43770U</t>
  </si>
  <si>
    <t>18099N</t>
  </si>
  <si>
    <t>36845-3</t>
  </si>
  <si>
    <t>RANGE-A</t>
  </si>
  <si>
    <t>43773U</t>
  </si>
  <si>
    <t>18099R</t>
  </si>
  <si>
    <t>34339-3</t>
  </si>
  <si>
    <t>HIBER-2</t>
  </si>
  <si>
    <t>43774U</t>
  </si>
  <si>
    <t>18099S</t>
  </si>
  <si>
    <t>51251-3</t>
  </si>
  <si>
    <t>SPAWAR-CAL-R</t>
  </si>
  <si>
    <t>43776U</t>
  </si>
  <si>
    <t>18099U</t>
  </si>
  <si>
    <t>21257-3</t>
  </si>
  <si>
    <t>SPAWAR-CAL-OR</t>
  </si>
  <si>
    <t>43778U</t>
  </si>
  <si>
    <t>18099W</t>
  </si>
  <si>
    <t>34025-3</t>
  </si>
  <si>
    <t>MOVE-II</t>
  </si>
  <si>
    <t>43780U</t>
  </si>
  <si>
    <t>18099Y</t>
  </si>
  <si>
    <t>64552-3</t>
  </si>
  <si>
    <t>VESTA-1</t>
  </si>
  <si>
    <t>43781U</t>
  </si>
  <si>
    <t>18099Z</t>
  </si>
  <si>
    <t>30957-3</t>
  </si>
  <si>
    <t>SNUSAT-2</t>
  </si>
  <si>
    <t>43782U</t>
  </si>
  <si>
    <t>18099AA</t>
  </si>
  <si>
    <t>47685-3</t>
  </si>
  <si>
    <t>KAZSTSAT</t>
  </si>
  <si>
    <t>43783U</t>
  </si>
  <si>
    <t>18099AB</t>
  </si>
  <si>
    <t>15354-3</t>
  </si>
  <si>
    <t>SNUGLITE</t>
  </si>
  <si>
    <t>43784U</t>
  </si>
  <si>
    <t>18099AC</t>
  </si>
  <si>
    <t>37282-3</t>
  </si>
  <si>
    <t>ORBWEAVER</t>
  </si>
  <si>
    <t>43785U</t>
  </si>
  <si>
    <t>18099AD</t>
  </si>
  <si>
    <t>89292-3</t>
  </si>
  <si>
    <t>KAZSCISAT-1</t>
  </si>
  <si>
    <t>43787U</t>
  </si>
  <si>
    <t>18099AF</t>
  </si>
  <si>
    <t>67453-3</t>
  </si>
  <si>
    <t>43788U</t>
  </si>
  <si>
    <t>18099AG</t>
  </si>
  <si>
    <t>51365-3</t>
  </si>
  <si>
    <t>EAGLET</t>
  </si>
  <si>
    <t>43790U</t>
  </si>
  <si>
    <t>18099AJ</t>
  </si>
  <si>
    <t>25999-3</t>
  </si>
  <si>
    <t>CAPELLA-1</t>
  </si>
  <si>
    <t>43791U</t>
  </si>
  <si>
    <t>18099AK</t>
  </si>
  <si>
    <t>53312-2</t>
  </si>
  <si>
    <t>ESEO</t>
  </si>
  <si>
    <t>43792U</t>
  </si>
  <si>
    <t>18099AL</t>
  </si>
  <si>
    <t>16524-3</t>
  </si>
  <si>
    <t>CSIM</t>
  </si>
  <si>
    <t>43793U</t>
  </si>
  <si>
    <t>18099AM</t>
  </si>
  <si>
    <t>71965-3</t>
  </si>
  <si>
    <t>HAWK-B</t>
  </si>
  <si>
    <t>43794U</t>
  </si>
  <si>
    <t>18099AN</t>
  </si>
  <si>
    <t>33405-3</t>
  </si>
  <si>
    <t>43795U</t>
  </si>
  <si>
    <t>18099AP</t>
  </si>
  <si>
    <t>93835-3</t>
  </si>
  <si>
    <t>THEA</t>
  </si>
  <si>
    <t>43796U</t>
  </si>
  <si>
    <t>18099AQ</t>
  </si>
  <si>
    <t>44594-3</t>
  </si>
  <si>
    <t>C12</t>
  </si>
  <si>
    <t>43797U</t>
  </si>
  <si>
    <t>18099AR</t>
  </si>
  <si>
    <t>42612-3</t>
  </si>
  <si>
    <t>ASTROCAST-01</t>
  </si>
  <si>
    <t>43798U</t>
  </si>
  <si>
    <t>18099AS</t>
  </si>
  <si>
    <t>54048-3</t>
  </si>
  <si>
    <t>HAWK-C</t>
  </si>
  <si>
    <t>43799U</t>
  </si>
  <si>
    <t>18099AT</t>
  </si>
  <si>
    <t>33010-3</t>
  </si>
  <si>
    <t>ICEYE-X2</t>
  </si>
  <si>
    <t>43800U</t>
  </si>
  <si>
    <t>18099AU</t>
  </si>
  <si>
    <t>23181-3</t>
  </si>
  <si>
    <t>C13</t>
  </si>
  <si>
    <t>43802U</t>
  </si>
  <si>
    <t>18099AW</t>
  </si>
  <si>
    <t>42956-3</t>
  </si>
  <si>
    <t>JY1SAT</t>
  </si>
  <si>
    <t>43803U</t>
  </si>
  <si>
    <t>18099AX</t>
  </si>
  <si>
    <t>50669-3</t>
  </si>
  <si>
    <t>SUOMI100</t>
  </si>
  <si>
    <t>43804U</t>
  </si>
  <si>
    <t>18099AY</t>
  </si>
  <si>
    <t>35606-3</t>
  </si>
  <si>
    <t>EUCROPIS</t>
  </si>
  <si>
    <t>43807U</t>
  </si>
  <si>
    <t>18099BB</t>
  </si>
  <si>
    <t>39749-3</t>
  </si>
  <si>
    <t>YUKON</t>
  </si>
  <si>
    <t>43808U</t>
  </si>
  <si>
    <t>18099BC</t>
  </si>
  <si>
    <t>43645-3</t>
  </si>
  <si>
    <t>CENTAURI-1</t>
  </si>
  <si>
    <t>43809U</t>
  </si>
  <si>
    <t>18099BD</t>
  </si>
  <si>
    <t>36181-3</t>
  </si>
  <si>
    <t>NEXTSAT-1</t>
  </si>
  <si>
    <t>43811U</t>
  </si>
  <si>
    <t>18099BF</t>
  </si>
  <si>
    <t>13430-3</t>
  </si>
  <si>
    <t>GLOBAL-2</t>
  </si>
  <si>
    <t>43812U</t>
  </si>
  <si>
    <t>18099BG</t>
  </si>
  <si>
    <t>22039-3</t>
  </si>
  <si>
    <t>BRIO</t>
  </si>
  <si>
    <t>43813U</t>
  </si>
  <si>
    <t>18099BH</t>
  </si>
  <si>
    <t>58140-3</t>
  </si>
  <si>
    <t>FALCONSAT-6</t>
  </si>
  <si>
    <t>43815U</t>
  </si>
  <si>
    <t>18099BK</t>
  </si>
  <si>
    <t>68566-4</t>
  </si>
  <si>
    <t>SPACEBEE-7</t>
  </si>
  <si>
    <t>43816U</t>
  </si>
  <si>
    <t>18099BL</t>
  </si>
  <si>
    <t>51816-3</t>
  </si>
  <si>
    <t>SPACEBEE-5</t>
  </si>
  <si>
    <t>43817U</t>
  </si>
  <si>
    <t>18099BM</t>
  </si>
  <si>
    <t>15098-2</t>
  </si>
  <si>
    <t>SPACEBEE-6</t>
  </si>
  <si>
    <t>43818U</t>
  </si>
  <si>
    <t>18099BN</t>
  </si>
  <si>
    <t>76610-3</t>
  </si>
  <si>
    <t>EXCITE</t>
  </si>
  <si>
    <t>43819U</t>
  </si>
  <si>
    <t>18099BP</t>
  </si>
  <si>
    <t>21716-3</t>
  </si>
  <si>
    <t>SEAHAWK-1</t>
  </si>
  <si>
    <t>43820U</t>
  </si>
  <si>
    <t>18099BQ</t>
  </si>
  <si>
    <t>31418-3</t>
  </si>
  <si>
    <t>43821U</t>
  </si>
  <si>
    <t>18099BR</t>
  </si>
  <si>
    <t>64195-3</t>
  </si>
  <si>
    <t>43831U</t>
  </si>
  <si>
    <t>18102A</t>
  </si>
  <si>
    <t>21041-3</t>
  </si>
  <si>
    <t>43833U</t>
  </si>
  <si>
    <t>18102C</t>
  </si>
  <si>
    <t>18430-3</t>
  </si>
  <si>
    <t>11-R3</t>
  </si>
  <si>
    <t>43849U</t>
  </si>
  <si>
    <t>18104A</t>
  </si>
  <si>
    <t>71502-3</t>
  </si>
  <si>
    <t>SHIELDS</t>
  </si>
  <si>
    <t>43850U</t>
  </si>
  <si>
    <t>18104B</t>
  </si>
  <si>
    <t>29370-3</t>
  </si>
  <si>
    <t>STF-1</t>
  </si>
  <si>
    <t>43852U</t>
  </si>
  <si>
    <t>18104D</t>
  </si>
  <si>
    <t>68463-3</t>
  </si>
  <si>
    <t>CHOMPTT</t>
  </si>
  <si>
    <t>43855U</t>
  </si>
  <si>
    <t>18104G</t>
  </si>
  <si>
    <t>55136-3</t>
  </si>
  <si>
    <t>CP11</t>
  </si>
  <si>
    <t>(ISX)</t>
  </si>
  <si>
    <t>43856U</t>
  </si>
  <si>
    <t>18104H</t>
  </si>
  <si>
    <t>62637-3</t>
  </si>
  <si>
    <t>DAVINCI</t>
  </si>
  <si>
    <t>43857U</t>
  </si>
  <si>
    <t>18104J</t>
  </si>
  <si>
    <t>19390-2</t>
  </si>
  <si>
    <t>GOERGEN</t>
  </si>
  <si>
    <t>43860U</t>
  </si>
  <si>
    <t>18104M</t>
  </si>
  <si>
    <t>27462-2</t>
  </si>
  <si>
    <t>11-EAGLESCOUT</t>
  </si>
  <si>
    <t>43861U</t>
  </si>
  <si>
    <t>18104N</t>
  </si>
  <si>
    <t>67810-3</t>
  </si>
  <si>
    <t>HONGYUN</t>
  </si>
  <si>
    <t>43871U</t>
  </si>
  <si>
    <t>18108A</t>
  </si>
  <si>
    <t>43876U</t>
  </si>
  <si>
    <t>18111A</t>
  </si>
  <si>
    <t>12255-3</t>
  </si>
  <si>
    <t>43877U</t>
  </si>
  <si>
    <t>18111B</t>
  </si>
  <si>
    <t>12054-3</t>
  </si>
  <si>
    <t>ISAT</t>
  </si>
  <si>
    <t>43879U</t>
  </si>
  <si>
    <t>18111D</t>
  </si>
  <si>
    <t>50900-3</t>
  </si>
  <si>
    <t>UWE-4</t>
  </si>
  <si>
    <t>43880U</t>
  </si>
  <si>
    <t>18111E</t>
  </si>
  <si>
    <t>44710-3</t>
  </si>
  <si>
    <t>D-STAR</t>
  </si>
  <si>
    <t>ONE</t>
  </si>
  <si>
    <t>SPARROW</t>
  </si>
  <si>
    <t>43881U</t>
  </si>
  <si>
    <t>18111F</t>
  </si>
  <si>
    <t>52183-3</t>
  </si>
  <si>
    <t>CHRISTINAHOLT</t>
  </si>
  <si>
    <t>43882U</t>
  </si>
  <si>
    <t>18111G</t>
  </si>
  <si>
    <t>70847-3</t>
  </si>
  <si>
    <t>TINYKEV</t>
  </si>
  <si>
    <t>43883U</t>
  </si>
  <si>
    <t>18111H</t>
  </si>
  <si>
    <t>83780-3</t>
  </si>
  <si>
    <t>REMY-COLTON</t>
  </si>
  <si>
    <t>43884U</t>
  </si>
  <si>
    <t>18111J</t>
  </si>
  <si>
    <t>64370-3</t>
  </si>
  <si>
    <t>GUSTAVO</t>
  </si>
  <si>
    <t>43885U</t>
  </si>
  <si>
    <t>18111K</t>
  </si>
  <si>
    <t>68451-3</t>
  </si>
  <si>
    <t>ZO</t>
  </si>
  <si>
    <t>43886U</t>
  </si>
  <si>
    <t>18111L</t>
  </si>
  <si>
    <t>70302-3</t>
  </si>
  <si>
    <t>NATALIEMURRAY</t>
  </si>
  <si>
    <t>43887U</t>
  </si>
  <si>
    <t>18111M</t>
  </si>
  <si>
    <t>70283-3</t>
  </si>
  <si>
    <t>SARAHBETTYBOO</t>
  </si>
  <si>
    <t>43888U</t>
  </si>
  <si>
    <t>18111N</t>
  </si>
  <si>
    <t>76406-3</t>
  </si>
  <si>
    <t>DAISY-HARPER</t>
  </si>
  <si>
    <t>43889U</t>
  </si>
  <si>
    <t>18111P</t>
  </si>
  <si>
    <t>74652-3</t>
  </si>
  <si>
    <t>GRUS-1A</t>
  </si>
  <si>
    <t>43890U</t>
  </si>
  <si>
    <t>18111Q</t>
  </si>
  <si>
    <t>67852-4</t>
  </si>
  <si>
    <t>3K</t>
  </si>
  <si>
    <t>43892U</t>
  </si>
  <si>
    <t>18111S</t>
  </si>
  <si>
    <t>19686-2</t>
  </si>
  <si>
    <t>43893U</t>
  </si>
  <si>
    <t>18111T</t>
  </si>
  <si>
    <t>31616-2</t>
  </si>
  <si>
    <t>43894U</t>
  </si>
  <si>
    <t>18111U</t>
  </si>
  <si>
    <t>16859-2</t>
  </si>
  <si>
    <t>43895U</t>
  </si>
  <si>
    <t>18111V</t>
  </si>
  <si>
    <t>17512-2</t>
  </si>
  <si>
    <t>43896U</t>
  </si>
  <si>
    <t>18111W</t>
  </si>
  <si>
    <t>18017-2</t>
  </si>
  <si>
    <t>43899U</t>
  </si>
  <si>
    <t>18111Z</t>
  </si>
  <si>
    <t>30754-2</t>
  </si>
  <si>
    <t>43901U</t>
  </si>
  <si>
    <t>18111AB</t>
  </si>
  <si>
    <t>21678-2</t>
  </si>
  <si>
    <t>43902U</t>
  </si>
  <si>
    <t>18111AC</t>
  </si>
  <si>
    <t>29812-2</t>
  </si>
  <si>
    <t>43903U</t>
  </si>
  <si>
    <t>18111AD</t>
  </si>
  <si>
    <t>16040-2</t>
  </si>
  <si>
    <t>43904U</t>
  </si>
  <si>
    <t>18111AE</t>
  </si>
  <si>
    <t>14034-2</t>
  </si>
  <si>
    <t>43905U</t>
  </si>
  <si>
    <t>18111AF</t>
  </si>
  <si>
    <t>29323-2</t>
  </si>
  <si>
    <t>43906U</t>
  </si>
  <si>
    <t>18111AG</t>
  </si>
  <si>
    <t>30791-2</t>
  </si>
  <si>
    <t>ZACUBE-2</t>
  </si>
  <si>
    <t>43907U</t>
  </si>
  <si>
    <t>18111AH</t>
  </si>
  <si>
    <t>35906-3</t>
  </si>
  <si>
    <t>LUME-1</t>
  </si>
  <si>
    <t>43908U</t>
  </si>
  <si>
    <t>18111AJ</t>
  </si>
  <si>
    <t>59569-3</t>
  </si>
  <si>
    <t>43909U</t>
  </si>
  <si>
    <t>18112A</t>
  </si>
  <si>
    <t>11853-3</t>
  </si>
  <si>
    <t>43910U</t>
  </si>
  <si>
    <t>18112B</t>
  </si>
  <si>
    <t>10906-3</t>
  </si>
  <si>
    <t>43911U</t>
  </si>
  <si>
    <t>18112C</t>
  </si>
  <si>
    <t>95566-4</t>
  </si>
  <si>
    <t>43912U</t>
  </si>
  <si>
    <t>18112D</t>
  </si>
  <si>
    <t>99211-4</t>
  </si>
  <si>
    <t>43913U</t>
  </si>
  <si>
    <t>18112E</t>
  </si>
  <si>
    <t>25479-4</t>
  </si>
  <si>
    <t>HONGYAN</t>
  </si>
  <si>
    <t>43914U</t>
  </si>
  <si>
    <t>18112F</t>
  </si>
  <si>
    <t>43915U</t>
  </si>
  <si>
    <t>18112G</t>
  </si>
  <si>
    <t>78458-4</t>
  </si>
  <si>
    <t>43922U</t>
  </si>
  <si>
    <t>19002A</t>
  </si>
  <si>
    <t>11314-3</t>
  </si>
  <si>
    <t>43923U</t>
  </si>
  <si>
    <t>19002B</t>
  </si>
  <si>
    <t>19154-3</t>
  </si>
  <si>
    <t>43924U</t>
  </si>
  <si>
    <t>19002C</t>
  </si>
  <si>
    <t>11463-3</t>
  </si>
  <si>
    <t>43925U</t>
  </si>
  <si>
    <t>19002D</t>
  </si>
  <si>
    <t>11475-3</t>
  </si>
  <si>
    <t>43926U</t>
  </si>
  <si>
    <t>19002E</t>
  </si>
  <si>
    <t>13737-3</t>
  </si>
  <si>
    <t>43927U</t>
  </si>
  <si>
    <t>19002F</t>
  </si>
  <si>
    <t>11467-3</t>
  </si>
  <si>
    <t>43928U</t>
  </si>
  <si>
    <t>19002G</t>
  </si>
  <si>
    <t>18537-3</t>
  </si>
  <si>
    <t>43929U</t>
  </si>
  <si>
    <t>19002H</t>
  </si>
  <si>
    <t>11561-3</t>
  </si>
  <si>
    <t>43930U</t>
  </si>
  <si>
    <t>19002J</t>
  </si>
  <si>
    <t>18987-3</t>
  </si>
  <si>
    <t>43931U</t>
  </si>
  <si>
    <t>19002K</t>
  </si>
  <si>
    <t>11477-3</t>
  </si>
  <si>
    <t>RAPIS-1</t>
  </si>
  <si>
    <t>43932U</t>
  </si>
  <si>
    <t>19003A</t>
  </si>
  <si>
    <t>60696-3</t>
  </si>
  <si>
    <t>RISESAT</t>
  </si>
  <si>
    <t>43934U</t>
  </si>
  <si>
    <t>19003C</t>
  </si>
  <si>
    <t>12561-2</t>
  </si>
  <si>
    <t>MICRODRAGON</t>
  </si>
  <si>
    <t>43935U</t>
  </si>
  <si>
    <t>19003D</t>
  </si>
  <si>
    <t>42753-3</t>
  </si>
  <si>
    <t>NEXUS</t>
  </si>
  <si>
    <t>43937U</t>
  </si>
  <si>
    <t>19003F</t>
  </si>
  <si>
    <t>77938-3</t>
  </si>
  <si>
    <t>ALE-1</t>
  </si>
  <si>
    <t>43938U</t>
  </si>
  <si>
    <t>19003G</t>
  </si>
  <si>
    <t>38770-3</t>
  </si>
  <si>
    <t>AOBA</t>
  </si>
  <si>
    <t>VELOX-IV</t>
  </si>
  <si>
    <t>43940U</t>
  </si>
  <si>
    <t>19003J</t>
  </si>
  <si>
    <t>12152-2</t>
  </si>
  <si>
    <t>JILIN-01-09</t>
  </si>
  <si>
    <t>43943U</t>
  </si>
  <si>
    <t>19005B</t>
  </si>
  <si>
    <t>20213-3</t>
  </si>
  <si>
    <t>43944U</t>
  </si>
  <si>
    <t>19005C</t>
  </si>
  <si>
    <t>67195-3</t>
  </si>
  <si>
    <t>JILIN-01-10</t>
  </si>
  <si>
    <t>43946U</t>
  </si>
  <si>
    <t>19005E</t>
  </si>
  <si>
    <t>20568-3</t>
  </si>
  <si>
    <t>KALAMSAT-V2/PSLV</t>
  </si>
  <si>
    <t>43948U</t>
  </si>
  <si>
    <t>19006B</t>
  </si>
  <si>
    <t>34093-3</t>
  </si>
  <si>
    <t>MYSAT-1</t>
  </si>
  <si>
    <t>44045U</t>
  </si>
  <si>
    <t>18092F</t>
  </si>
  <si>
    <t>14063-2</t>
  </si>
  <si>
    <t>44047U</t>
  </si>
  <si>
    <t>19008A</t>
  </si>
  <si>
    <t>90355-4</t>
  </si>
  <si>
    <t>ONEWEB-0012</t>
  </si>
  <si>
    <t>44057U</t>
  </si>
  <si>
    <t>19010A</t>
  </si>
  <si>
    <t>ONEWEB-0010</t>
  </si>
  <si>
    <t>44058U</t>
  </si>
  <si>
    <t>19010B</t>
  </si>
  <si>
    <t>14437-3</t>
  </si>
  <si>
    <t>ONEWEB-0008</t>
  </si>
  <si>
    <t>44059U</t>
  </si>
  <si>
    <t>19010C</t>
  </si>
  <si>
    <t>ONEWEB-0007</t>
  </si>
  <si>
    <t>44060U</t>
  </si>
  <si>
    <t>19010D</t>
  </si>
  <si>
    <t>ONEWEB-0006</t>
  </si>
  <si>
    <t>44061U</t>
  </si>
  <si>
    <t>19010E</t>
  </si>
  <si>
    <t>ONEWEB-0011</t>
  </si>
  <si>
    <t>44062U</t>
  </si>
  <si>
    <t>19010F</t>
  </si>
  <si>
    <t>44072U</t>
  </si>
  <si>
    <t>19015A</t>
  </si>
  <si>
    <t>85660-4</t>
  </si>
  <si>
    <t>EMISAT</t>
  </si>
  <si>
    <t>44078U</t>
  </si>
  <si>
    <t>19018A</t>
  </si>
  <si>
    <t>61214-4</t>
  </si>
  <si>
    <t>44079U</t>
  </si>
  <si>
    <t>19018B</t>
  </si>
  <si>
    <t>13594-2</t>
  </si>
  <si>
    <t>44080U</t>
  </si>
  <si>
    <t>19018C</t>
  </si>
  <si>
    <t>14139-2</t>
  </si>
  <si>
    <t>44081U</t>
  </si>
  <si>
    <t>19018D</t>
  </si>
  <si>
    <t>13180-2</t>
  </si>
  <si>
    <t>44082U</t>
  </si>
  <si>
    <t>19018E</t>
  </si>
  <si>
    <t>12204-2</t>
  </si>
  <si>
    <t>ASTROCAST-02</t>
  </si>
  <si>
    <t>44083U</t>
  </si>
  <si>
    <t>19018F</t>
  </si>
  <si>
    <t>10491-2</t>
  </si>
  <si>
    <t>JOHANLORAN</t>
  </si>
  <si>
    <t>44084U</t>
  </si>
  <si>
    <t>19018G</t>
  </si>
  <si>
    <t>17801-2</t>
  </si>
  <si>
    <t>BEAUDACIOUS</t>
  </si>
  <si>
    <t>44085U</t>
  </si>
  <si>
    <t>19018H</t>
  </si>
  <si>
    <t>10500-2</t>
  </si>
  <si>
    <t>ELHAM</t>
  </si>
  <si>
    <t>44086U</t>
  </si>
  <si>
    <t>19018J</t>
  </si>
  <si>
    <t>12030-2</t>
  </si>
  <si>
    <t>VICTOR-ANDREW</t>
  </si>
  <si>
    <t>44087U</t>
  </si>
  <si>
    <t>19018K</t>
  </si>
  <si>
    <t>16521-2</t>
  </si>
  <si>
    <t>44088U</t>
  </si>
  <si>
    <t>19018L</t>
  </si>
  <si>
    <t>67145-3</t>
  </si>
  <si>
    <t>44089U</t>
  </si>
  <si>
    <t>19018M</t>
  </si>
  <si>
    <t>13062-2</t>
  </si>
  <si>
    <t>44090U</t>
  </si>
  <si>
    <t>19018N</t>
  </si>
  <si>
    <t>26662-6</t>
  </si>
  <si>
    <t>98702-3</t>
  </si>
  <si>
    <t>44091U</t>
  </si>
  <si>
    <t>19018P</t>
  </si>
  <si>
    <t>15083-2</t>
  </si>
  <si>
    <t>44092U</t>
  </si>
  <si>
    <t>19018Q</t>
  </si>
  <si>
    <t>15546-2</t>
  </si>
  <si>
    <t>44093U</t>
  </si>
  <si>
    <t>19018R</t>
  </si>
  <si>
    <t>15638-2</t>
  </si>
  <si>
    <t>44094U</t>
  </si>
  <si>
    <t>19018S</t>
  </si>
  <si>
    <t>59222-3</t>
  </si>
  <si>
    <t>44095U</t>
  </si>
  <si>
    <t>19018T</t>
  </si>
  <si>
    <t>12695-2</t>
  </si>
  <si>
    <t>44096U</t>
  </si>
  <si>
    <t>19018U</t>
  </si>
  <si>
    <t>92058-3</t>
  </si>
  <si>
    <t>44097U</t>
  </si>
  <si>
    <t>19018V</t>
  </si>
  <si>
    <t>70859-3</t>
  </si>
  <si>
    <t>44098U</t>
  </si>
  <si>
    <t>19018W</t>
  </si>
  <si>
    <t>44099U</t>
  </si>
  <si>
    <t>19018X</t>
  </si>
  <si>
    <t>14026-2</t>
  </si>
  <si>
    <t>44100U</t>
  </si>
  <si>
    <t>19018Y</t>
  </si>
  <si>
    <t>12710-2</t>
  </si>
  <si>
    <t>44101U</t>
  </si>
  <si>
    <t>19018Z</t>
  </si>
  <si>
    <t>11628-2</t>
  </si>
  <si>
    <t>44102U</t>
  </si>
  <si>
    <t>19018AA</t>
  </si>
  <si>
    <t>11387-2</t>
  </si>
  <si>
    <t>AISTECHSAT-3</t>
  </si>
  <si>
    <t>44103U</t>
  </si>
  <si>
    <t>19018AB</t>
  </si>
  <si>
    <t>63002-3</t>
  </si>
  <si>
    <t>BLUEWALKER</t>
  </si>
  <si>
    <t>44105U</t>
  </si>
  <si>
    <t>19018AD</t>
  </si>
  <si>
    <t>61163-3</t>
  </si>
  <si>
    <t>44108U</t>
  </si>
  <si>
    <t>19018AE</t>
  </si>
  <si>
    <t>77090-3</t>
  </si>
  <si>
    <t>M6P</t>
  </si>
  <si>
    <t>44109U</t>
  </si>
  <si>
    <t>19018AF</t>
  </si>
  <si>
    <t>81858-3</t>
  </si>
  <si>
    <t>2-01A</t>
  </si>
  <si>
    <t>44207U</t>
  </si>
  <si>
    <t>19024A</t>
  </si>
  <si>
    <t>2-01B</t>
  </si>
  <si>
    <t>44209U</t>
  </si>
  <si>
    <t>19024C</t>
  </si>
  <si>
    <t>12122-3</t>
  </si>
  <si>
    <t>AFOTEC-1</t>
  </si>
  <si>
    <t>44225U</t>
  </si>
  <si>
    <t>19026A</t>
  </si>
  <si>
    <t>63017-3</t>
  </si>
  <si>
    <t>SPARC-1</t>
  </si>
  <si>
    <t>44226U</t>
  </si>
  <si>
    <t>19026B</t>
  </si>
  <si>
    <t>HARBINGER</t>
  </si>
  <si>
    <t>44229U</t>
  </si>
  <si>
    <t>19026E</t>
  </si>
  <si>
    <t>67340-3</t>
  </si>
  <si>
    <t>44233U</t>
  </si>
  <si>
    <t>19028A</t>
  </si>
  <si>
    <t>23497-3</t>
  </si>
  <si>
    <t>STARLINK-24</t>
  </si>
  <si>
    <t>44238U</t>
  </si>
  <si>
    <t>19029D</t>
  </si>
  <si>
    <t>57124-2</t>
  </si>
  <si>
    <t>STARLINK-71</t>
  </si>
  <si>
    <t>44252U</t>
  </si>
  <si>
    <t>19029T</t>
  </si>
  <si>
    <t>40876-2</t>
  </si>
  <si>
    <t>RCM</t>
  </si>
  <si>
    <t>44322U</t>
  </si>
  <si>
    <t>19033A</t>
  </si>
  <si>
    <t>44323U</t>
  </si>
  <si>
    <t>19033B</t>
  </si>
  <si>
    <t>94866-5</t>
  </si>
  <si>
    <t>44324U</t>
  </si>
  <si>
    <t>19033C</t>
  </si>
  <si>
    <t>21828-4</t>
  </si>
  <si>
    <t>PROX-1</t>
  </si>
  <si>
    <t>44339U</t>
  </si>
  <si>
    <t>19036A</t>
  </si>
  <si>
    <t>15891-2</t>
  </si>
  <si>
    <t>NPSAT1</t>
  </si>
  <si>
    <t>44340U</t>
  </si>
  <si>
    <t>19036B</t>
  </si>
  <si>
    <t>10540-2</t>
  </si>
  <si>
    <t>OTB</t>
  </si>
  <si>
    <t>44341U</t>
  </si>
  <si>
    <t>19036C</t>
  </si>
  <si>
    <t>16591-3</t>
  </si>
  <si>
    <t>FORMOSAT7-3/COSMIC2-3</t>
  </si>
  <si>
    <t>44343U</t>
  </si>
  <si>
    <t>19036E</t>
  </si>
  <si>
    <t>40077-3</t>
  </si>
  <si>
    <t>OCULUS-ASR</t>
  </si>
  <si>
    <t>44348U</t>
  </si>
  <si>
    <t>19036K</t>
  </si>
  <si>
    <t>95204-3</t>
  </si>
  <si>
    <t>FORMOSAT7-1/COSMIC2-1</t>
  </si>
  <si>
    <t>44349U</t>
  </si>
  <si>
    <t>19036L</t>
  </si>
  <si>
    <t>42920-3</t>
  </si>
  <si>
    <t>FORMOSAT7-4/COSMIC2-4</t>
  </si>
  <si>
    <t>44350U</t>
  </si>
  <si>
    <t>19036M</t>
  </si>
  <si>
    <t>43792-3</t>
  </si>
  <si>
    <t>FORMOSAT7-2/COSMIC2-2</t>
  </si>
  <si>
    <t>44351U</t>
  </si>
  <si>
    <t>19036N</t>
  </si>
  <si>
    <t>40423-3</t>
  </si>
  <si>
    <t>FORMOSAT7-6/COSMIC2-6</t>
  </si>
  <si>
    <t>44353U</t>
  </si>
  <si>
    <t>19036Q</t>
  </si>
  <si>
    <t>42847-3</t>
  </si>
  <si>
    <t>PSAT</t>
  </si>
  <si>
    <t>44354U</t>
  </si>
  <si>
    <t>19036R</t>
  </si>
  <si>
    <t>10194-2</t>
  </si>
  <si>
    <t>FORMOSAT7-5/COSMIC2-5</t>
  </si>
  <si>
    <t>44358U</t>
  </si>
  <si>
    <t>19036V</t>
  </si>
  <si>
    <t>46400-3</t>
  </si>
  <si>
    <t>PAINANI</t>
  </si>
  <si>
    <t>44365U</t>
  </si>
  <si>
    <t>19037A</t>
  </si>
  <si>
    <t>99022-3</t>
  </si>
  <si>
    <t>GLOBAL-3</t>
  </si>
  <si>
    <t>44367U</t>
  </si>
  <si>
    <t>19037C</t>
  </si>
  <si>
    <t>63390-3</t>
  </si>
  <si>
    <t>M2-2</t>
  </si>
  <si>
    <t>44387U</t>
  </si>
  <si>
    <t>19038A</t>
  </si>
  <si>
    <t>24926-4</t>
  </si>
  <si>
    <t>ICEYE-X5</t>
  </si>
  <si>
    <t>44389U</t>
  </si>
  <si>
    <t>19038C</t>
  </si>
  <si>
    <t>45188-3</t>
  </si>
  <si>
    <t>ICEYE-X4</t>
  </si>
  <si>
    <t>44390U</t>
  </si>
  <si>
    <t>19038D</t>
  </si>
  <si>
    <t>17166-3</t>
  </si>
  <si>
    <t>NSL-1</t>
  </si>
  <si>
    <t>44391U</t>
  </si>
  <si>
    <t>19038E</t>
  </si>
  <si>
    <t>11555-2</t>
  </si>
  <si>
    <t>VDNH</t>
  </si>
  <si>
    <t>44392U</t>
  </si>
  <si>
    <t>19038G</t>
  </si>
  <si>
    <t>52615-3</t>
  </si>
  <si>
    <t>STAR</t>
  </si>
  <si>
    <t>(LIGHTSAT)</t>
  </si>
  <si>
    <t>44393U</t>
  </si>
  <si>
    <t>19038H</t>
  </si>
  <si>
    <t>77988-3</t>
  </si>
  <si>
    <t>AMGU-1</t>
  </si>
  <si>
    <t>(AMURSAT)</t>
  </si>
  <si>
    <t>44394U</t>
  </si>
  <si>
    <t>19038J</t>
  </si>
  <si>
    <t>60719-3</t>
  </si>
  <si>
    <t>LILLYJO</t>
  </si>
  <si>
    <t>44396U</t>
  </si>
  <si>
    <t>19038L</t>
  </si>
  <si>
    <t>10853-2</t>
  </si>
  <si>
    <t>DOT-1</t>
  </si>
  <si>
    <t>44399U</t>
  </si>
  <si>
    <t>19038P</t>
  </si>
  <si>
    <t>55602-3</t>
  </si>
  <si>
    <t>SONATE</t>
  </si>
  <si>
    <t>44400U</t>
  </si>
  <si>
    <t>19038Q</t>
  </si>
  <si>
    <t>36072-3</t>
  </si>
  <si>
    <t>WANLI</t>
  </si>
  <si>
    <t>44402U</t>
  </si>
  <si>
    <t>19038S</t>
  </si>
  <si>
    <t>11483-2</t>
  </si>
  <si>
    <t>MORAG</t>
  </si>
  <si>
    <t>44403U</t>
  </si>
  <si>
    <t>19038T</t>
  </si>
  <si>
    <t>73662-3</t>
  </si>
  <si>
    <t>CARBONIX</t>
  </si>
  <si>
    <t>44404U</t>
  </si>
  <si>
    <t>82237-3</t>
  </si>
  <si>
    <t>DUSTINTHEWIND</t>
  </si>
  <si>
    <t>44405U</t>
  </si>
  <si>
    <t>19038V</t>
  </si>
  <si>
    <t>99291-3</t>
  </si>
  <si>
    <t>LUCKY-7</t>
  </si>
  <si>
    <t>44406U</t>
  </si>
  <si>
    <t>19038W</t>
  </si>
  <si>
    <t>53765-3</t>
  </si>
  <si>
    <t>ALEX-MADDY</t>
  </si>
  <si>
    <t>44407U</t>
  </si>
  <si>
    <t>19038X</t>
  </si>
  <si>
    <t>73714-3</t>
  </si>
  <si>
    <t>MOMENTUS-X1</t>
  </si>
  <si>
    <t>44408U</t>
  </si>
  <si>
    <t>19038Y</t>
  </si>
  <si>
    <t>37018-3</t>
  </si>
  <si>
    <t>EJATTA</t>
  </si>
  <si>
    <t>44409U</t>
  </si>
  <si>
    <t>19038Z</t>
  </si>
  <si>
    <t>82952-3</t>
  </si>
  <si>
    <t>(EXOCONNECT)</t>
  </si>
  <si>
    <t>44410U</t>
  </si>
  <si>
    <t>19038AA</t>
  </si>
  <si>
    <t>12378-2</t>
  </si>
  <si>
    <t>GREGROBINSON</t>
  </si>
  <si>
    <t>44411U</t>
  </si>
  <si>
    <t>19038AB</t>
  </si>
  <si>
    <t>12490-2</t>
  </si>
  <si>
    <t>44412U</t>
  </si>
  <si>
    <t>19038AC</t>
  </si>
  <si>
    <t>84470-3</t>
  </si>
  <si>
    <t>YNDRD</t>
  </si>
  <si>
    <t>44413U</t>
  </si>
  <si>
    <t>19038AD</t>
  </si>
  <si>
    <t>79656-3</t>
  </si>
  <si>
    <t>SOCRAT</t>
  </si>
  <si>
    <t>44414U</t>
  </si>
  <si>
    <t>19038AE</t>
  </si>
  <si>
    <t>34810-3</t>
  </si>
  <si>
    <t>NARSSCUBE-2</t>
  </si>
  <si>
    <t>44415U</t>
  </si>
  <si>
    <t>19022E</t>
  </si>
  <si>
    <t>37385-3</t>
  </si>
  <si>
    <t>QUANTUM-RADAR</t>
  </si>
  <si>
    <t>44416U</t>
  </si>
  <si>
    <t>19022F</t>
  </si>
  <si>
    <t>12565-2</t>
  </si>
  <si>
    <t>RFTSAT</t>
  </si>
  <si>
    <t>44417U</t>
  </si>
  <si>
    <t>19022G</t>
  </si>
  <si>
    <t>86288-3</t>
  </si>
  <si>
    <t>ORCA-1</t>
  </si>
  <si>
    <t>44418U</t>
  </si>
  <si>
    <t>19022H</t>
  </si>
  <si>
    <t>13616-2</t>
  </si>
  <si>
    <t>JAISAT</t>
  </si>
  <si>
    <t>44419U</t>
  </si>
  <si>
    <t>19038F</t>
  </si>
  <si>
    <t>78832-3</t>
  </si>
  <si>
    <t>LIGHTSAIL</t>
  </si>
  <si>
    <t>44420U</t>
  </si>
  <si>
    <t>19036AC</t>
  </si>
  <si>
    <t>19426-1</t>
  </si>
  <si>
    <t>44421U</t>
  </si>
  <si>
    <t>19039A</t>
  </si>
  <si>
    <t>12372-3</t>
  </si>
  <si>
    <t>44422U</t>
  </si>
  <si>
    <t>19039B</t>
  </si>
  <si>
    <t>93497-3</t>
  </si>
  <si>
    <t>44423U</t>
  </si>
  <si>
    <t>19039C</t>
  </si>
  <si>
    <t>15738-2</t>
  </si>
  <si>
    <t>44424U</t>
  </si>
  <si>
    <t>19039D</t>
  </si>
  <si>
    <t>21700-3</t>
  </si>
  <si>
    <t>44449U</t>
  </si>
  <si>
    <t>19045A</t>
  </si>
  <si>
    <t>18781-3</t>
  </si>
  <si>
    <t>44450U</t>
  </si>
  <si>
    <t>19045B</t>
  </si>
  <si>
    <t>18032-3</t>
  </si>
  <si>
    <t>Q</t>
  </si>
  <si>
    <t>44451U</t>
  </si>
  <si>
    <t>19045C</t>
  </si>
  <si>
    <t>18704-3</t>
  </si>
  <si>
    <t>10B</t>
  </si>
  <si>
    <t>(DOUGSAT)</t>
  </si>
  <si>
    <t>44484U</t>
  </si>
  <si>
    <t>19022C</t>
  </si>
  <si>
    <t>84848-3</t>
  </si>
  <si>
    <t>10A</t>
  </si>
  <si>
    <t>(JIMSAT)</t>
  </si>
  <si>
    <t>44485U</t>
  </si>
  <si>
    <t>19022D</t>
  </si>
  <si>
    <t>89328-3</t>
  </si>
  <si>
    <t>BRO-1</t>
  </si>
  <si>
    <t>44495U</t>
  </si>
  <si>
    <t>19054A</t>
  </si>
  <si>
    <t>25562-3</t>
  </si>
  <si>
    <t>PEARL</t>
  </si>
  <si>
    <t>WHITE</t>
  </si>
  <si>
    <t>44497U</t>
  </si>
  <si>
    <t>19054C</t>
  </si>
  <si>
    <t>37180-3</t>
  </si>
  <si>
    <t>44498U</t>
  </si>
  <si>
    <t>19054D</t>
  </si>
  <si>
    <t>33997-3</t>
  </si>
  <si>
    <t>GLOBAL-4</t>
  </si>
  <si>
    <t>44499U</t>
  </si>
  <si>
    <t>19054E</t>
  </si>
  <si>
    <t>44517U</t>
  </si>
  <si>
    <t>19057A</t>
  </si>
  <si>
    <t>XAIOXIANG-1</t>
  </si>
  <si>
    <t>44519U</t>
  </si>
  <si>
    <t>19058A</t>
  </si>
  <si>
    <t>59476-3</t>
  </si>
  <si>
    <t>KX-09</t>
  </si>
  <si>
    <t>44520U</t>
  </si>
  <si>
    <t>19058B</t>
  </si>
  <si>
    <t>ZY-1</t>
  </si>
  <si>
    <t>02D</t>
  </si>
  <si>
    <t>44528U</t>
  </si>
  <si>
    <t>19059A</t>
  </si>
  <si>
    <t>66125-4</t>
  </si>
  <si>
    <t>BNU-1</t>
  </si>
  <si>
    <t>44529U</t>
  </si>
  <si>
    <t>19059B</t>
  </si>
  <si>
    <t>15882-3</t>
  </si>
  <si>
    <t>TAURUS-1</t>
  </si>
  <si>
    <t>44530U</t>
  </si>
  <si>
    <t>19059C</t>
  </si>
  <si>
    <t>69245-3</t>
  </si>
  <si>
    <t>SEEKER</t>
  </si>
  <si>
    <t>44533U</t>
  </si>
  <si>
    <t>19022K</t>
  </si>
  <si>
    <t>55842-3</t>
  </si>
  <si>
    <t>44534U</t>
  </si>
  <si>
    <t>19060A</t>
  </si>
  <si>
    <t>47808-3</t>
  </si>
  <si>
    <t>44536U</t>
  </si>
  <si>
    <t>19060C</t>
  </si>
  <si>
    <t>45723-3</t>
  </si>
  <si>
    <t>03C</t>
  </si>
  <si>
    <t>44537U</t>
  </si>
  <si>
    <t>19060D</t>
  </si>
  <si>
    <t>46110-3</t>
  </si>
  <si>
    <t>03D</t>
  </si>
  <si>
    <t>44538U</t>
  </si>
  <si>
    <t>19060E</t>
  </si>
  <si>
    <t>46262-3</t>
  </si>
  <si>
    <t>03E</t>
  </si>
  <si>
    <t>44539U</t>
  </si>
  <si>
    <t>19060F</t>
  </si>
  <si>
    <t>47096-3</t>
  </si>
  <si>
    <t>44547U</t>
  </si>
  <si>
    <t>19063A</t>
  </si>
  <si>
    <t>13150-3</t>
  </si>
  <si>
    <t>10R</t>
  </si>
  <si>
    <t>44622U</t>
  </si>
  <si>
    <t>19066A</t>
  </si>
  <si>
    <t>16480-3</t>
  </si>
  <si>
    <t>ICON</t>
  </si>
  <si>
    <t>44628U</t>
  </si>
  <si>
    <t>19068A</t>
  </si>
  <si>
    <t>36055-3</t>
  </si>
  <si>
    <t>PALISADE</t>
  </si>
  <si>
    <t>44634U</t>
  </si>
  <si>
    <t>19069A</t>
  </si>
  <si>
    <t>44703U</t>
  </si>
  <si>
    <t>19072A</t>
  </si>
  <si>
    <t>21154-3</t>
  </si>
  <si>
    <t>SSES-1</t>
  </si>
  <si>
    <t>44704U</t>
  </si>
  <si>
    <t>19072B</t>
  </si>
  <si>
    <t>58496-3</t>
  </si>
  <si>
    <t>HUANGPU-1</t>
  </si>
  <si>
    <t>44705U</t>
  </si>
  <si>
    <t>19072C</t>
  </si>
  <si>
    <t>57633-3</t>
  </si>
  <si>
    <t>44706U</t>
  </si>
  <si>
    <t>19072D</t>
  </si>
  <si>
    <t>92990-3</t>
  </si>
  <si>
    <t>STARLINK-1007</t>
  </si>
  <si>
    <t>44713U</t>
  </si>
  <si>
    <t>19074A</t>
  </si>
  <si>
    <t>77076-4</t>
  </si>
  <si>
    <t>STARLINK-1008</t>
  </si>
  <si>
    <t>44714U</t>
  </si>
  <si>
    <t>19074B</t>
  </si>
  <si>
    <t>14758-3</t>
  </si>
  <si>
    <t>STARLINK-1009</t>
  </si>
  <si>
    <t>44715U</t>
  </si>
  <si>
    <t>19074C</t>
  </si>
  <si>
    <t>26176-3</t>
  </si>
  <si>
    <t>STARLINK-1010</t>
  </si>
  <si>
    <t>44716U</t>
  </si>
  <si>
    <t>19074D</t>
  </si>
  <si>
    <t>21744-4</t>
  </si>
  <si>
    <t>STARLINK-1011</t>
  </si>
  <si>
    <t>44717U</t>
  </si>
  <si>
    <t>19074E</t>
  </si>
  <si>
    <t>STARLINK-1012</t>
  </si>
  <si>
    <t>44718U</t>
  </si>
  <si>
    <t>19074F</t>
  </si>
  <si>
    <t>85794-4</t>
  </si>
  <si>
    <t>STARLINK-1013</t>
  </si>
  <si>
    <t>44719U</t>
  </si>
  <si>
    <t>19074G</t>
  </si>
  <si>
    <t>14911-3</t>
  </si>
  <si>
    <t>STARLINK-1014</t>
  </si>
  <si>
    <t>44720U</t>
  </si>
  <si>
    <t>19074H</t>
  </si>
  <si>
    <t>78748-4</t>
  </si>
  <si>
    <t>STARLINK-1015</t>
  </si>
  <si>
    <t>44721U</t>
  </si>
  <si>
    <t>19074J</t>
  </si>
  <si>
    <t>44302-4</t>
  </si>
  <si>
    <t>STARLINK-1016</t>
  </si>
  <si>
    <t>44722U</t>
  </si>
  <si>
    <t>19074K</t>
  </si>
  <si>
    <t>STARLINK-1017</t>
  </si>
  <si>
    <t>44723U</t>
  </si>
  <si>
    <t>19074L</t>
  </si>
  <si>
    <t>18135-3</t>
  </si>
  <si>
    <t>STARLINK-1019</t>
  </si>
  <si>
    <t>44724U</t>
  </si>
  <si>
    <t>19074M</t>
  </si>
  <si>
    <t>21940-3</t>
  </si>
  <si>
    <t>STARLINK-1020</t>
  </si>
  <si>
    <t>44725U</t>
  </si>
  <si>
    <t>19074N</t>
  </si>
  <si>
    <t>15237-3</t>
  </si>
  <si>
    <t>STARLINK-1021</t>
  </si>
  <si>
    <t>44726U</t>
  </si>
  <si>
    <t>19074P</t>
  </si>
  <si>
    <t>STARLINK-1022</t>
  </si>
  <si>
    <t>44727U</t>
  </si>
  <si>
    <t>19074Q</t>
  </si>
  <si>
    <t>16759-3</t>
  </si>
  <si>
    <t>STARLINK-1024</t>
  </si>
  <si>
    <t>44729U</t>
  </si>
  <si>
    <t>19074S</t>
  </si>
  <si>
    <t>16496-2</t>
  </si>
  <si>
    <t>STARLINK-1026</t>
  </si>
  <si>
    <t>44731U</t>
  </si>
  <si>
    <t>19074U</t>
  </si>
  <si>
    <t>14077-3</t>
  </si>
  <si>
    <t>STARLINK-1027</t>
  </si>
  <si>
    <t>44732U</t>
  </si>
  <si>
    <t>19074V</t>
  </si>
  <si>
    <t>56807-4</t>
  </si>
  <si>
    <t>STARLINK-1028</t>
  </si>
  <si>
    <t>44733U</t>
  </si>
  <si>
    <t>19074W</t>
  </si>
  <si>
    <t>44308-3</t>
  </si>
  <si>
    <t>STARLINK-1029</t>
  </si>
  <si>
    <t>44734U</t>
  </si>
  <si>
    <t>19074X</t>
  </si>
  <si>
    <t>52763-3</t>
  </si>
  <si>
    <t>STARLINK-1030</t>
  </si>
  <si>
    <t>44735U</t>
  </si>
  <si>
    <t>19074Y</t>
  </si>
  <si>
    <t>15104-3</t>
  </si>
  <si>
    <t>STARLINK-1031</t>
  </si>
  <si>
    <t>44736U</t>
  </si>
  <si>
    <t>19074Z</t>
  </si>
  <si>
    <t>STARLINK-1032</t>
  </si>
  <si>
    <t>44737U</t>
  </si>
  <si>
    <t>19074AA</t>
  </si>
  <si>
    <t>10240-3</t>
  </si>
  <si>
    <t>STARLINK-1033</t>
  </si>
  <si>
    <t>44738U</t>
  </si>
  <si>
    <t>19074AB</t>
  </si>
  <si>
    <t>55519-4</t>
  </si>
  <si>
    <t>STARLINK-1034</t>
  </si>
  <si>
    <t>44739U</t>
  </si>
  <si>
    <t>19074AC</t>
  </si>
  <si>
    <t>13672-2</t>
  </si>
  <si>
    <t>STARLINK-1035</t>
  </si>
  <si>
    <t>44740U</t>
  </si>
  <si>
    <t>19074AD</t>
  </si>
  <si>
    <t>75321-4</t>
  </si>
  <si>
    <t>STARLINK-1036</t>
  </si>
  <si>
    <t>44741U</t>
  </si>
  <si>
    <t>19074AE</t>
  </si>
  <si>
    <t>13314-3</t>
  </si>
  <si>
    <t>STARLINK-1037</t>
  </si>
  <si>
    <t>44742U</t>
  </si>
  <si>
    <t>19074AF</t>
  </si>
  <si>
    <t>22490-2</t>
  </si>
  <si>
    <t>STARLINK-1038</t>
  </si>
  <si>
    <t>44743U</t>
  </si>
  <si>
    <t>19074AG</t>
  </si>
  <si>
    <t>62714-4</t>
  </si>
  <si>
    <t>STARLINK-1039</t>
  </si>
  <si>
    <t>44744U</t>
  </si>
  <si>
    <t>19074AH</t>
  </si>
  <si>
    <t>30255-3</t>
  </si>
  <si>
    <t>STARLINK-1041</t>
  </si>
  <si>
    <t>44746U</t>
  </si>
  <si>
    <t>19074AK</t>
  </si>
  <si>
    <t>10049-3</t>
  </si>
  <si>
    <t>STARLINK-1042</t>
  </si>
  <si>
    <t>44747U</t>
  </si>
  <si>
    <t>19074AL</t>
  </si>
  <si>
    <t>96231-3</t>
  </si>
  <si>
    <t>STARLINK-1043</t>
  </si>
  <si>
    <t>44748U</t>
  </si>
  <si>
    <t>19074AM</t>
  </si>
  <si>
    <t>10517-3</t>
  </si>
  <si>
    <t>STARLINK-1046</t>
  </si>
  <si>
    <t>44751U</t>
  </si>
  <si>
    <t>19074AQ</t>
  </si>
  <si>
    <t>STARLINK-1047</t>
  </si>
  <si>
    <t>44752U</t>
  </si>
  <si>
    <t>19074AR</t>
  </si>
  <si>
    <t>STARLINK-1048</t>
  </si>
  <si>
    <t>44753U</t>
  </si>
  <si>
    <t>19074AS</t>
  </si>
  <si>
    <t>10075-3</t>
  </si>
  <si>
    <t>STARLINK-1049</t>
  </si>
  <si>
    <t>44754U</t>
  </si>
  <si>
    <t>19074AT</t>
  </si>
  <si>
    <t>50680-3</t>
  </si>
  <si>
    <t>STARLINK-1052</t>
  </si>
  <si>
    <t>44757U</t>
  </si>
  <si>
    <t>19074AW</t>
  </si>
  <si>
    <t>38182-4</t>
  </si>
  <si>
    <t>STARLINK-1053</t>
  </si>
  <si>
    <t>44758U</t>
  </si>
  <si>
    <t>19074AX</t>
  </si>
  <si>
    <t>34653-4</t>
  </si>
  <si>
    <t>STARLINK-1054</t>
  </si>
  <si>
    <t>44759U</t>
  </si>
  <si>
    <t>19074AY</t>
  </si>
  <si>
    <t>20477-4</t>
  </si>
  <si>
    <t>STARLINK-1055</t>
  </si>
  <si>
    <t>44760U</t>
  </si>
  <si>
    <t>19074AZ</t>
  </si>
  <si>
    <t>22142-3</t>
  </si>
  <si>
    <t>STARLINK-1056</t>
  </si>
  <si>
    <t>44761U</t>
  </si>
  <si>
    <t>19074BA</t>
  </si>
  <si>
    <t>12906-3</t>
  </si>
  <si>
    <t>STARLINK-1057</t>
  </si>
  <si>
    <t>44762U</t>
  </si>
  <si>
    <t>19074BB</t>
  </si>
  <si>
    <t>23261-3</t>
  </si>
  <si>
    <t>STARLINK-1058</t>
  </si>
  <si>
    <t>44763U</t>
  </si>
  <si>
    <t>19074BC</t>
  </si>
  <si>
    <t>55253-4</t>
  </si>
  <si>
    <t>STARLINK-1059</t>
  </si>
  <si>
    <t>44764U</t>
  </si>
  <si>
    <t>19074BD</t>
  </si>
  <si>
    <t>10891-2</t>
  </si>
  <si>
    <t>STARLINK-1060</t>
  </si>
  <si>
    <t>44765U</t>
  </si>
  <si>
    <t>19074BE</t>
  </si>
  <si>
    <t>10367-3</t>
  </si>
  <si>
    <t>STARLINK-1061</t>
  </si>
  <si>
    <t>44766U</t>
  </si>
  <si>
    <t>19074BF</t>
  </si>
  <si>
    <t>20401-3</t>
  </si>
  <si>
    <t>STARLINK-1062</t>
  </si>
  <si>
    <t>44767U</t>
  </si>
  <si>
    <t>19074BG</t>
  </si>
  <si>
    <t>66107-4</t>
  </si>
  <si>
    <t>STARLINK-1063</t>
  </si>
  <si>
    <t>44768U</t>
  </si>
  <si>
    <t>19074BH</t>
  </si>
  <si>
    <t>STARLINK-1065</t>
  </si>
  <si>
    <t>44770U</t>
  </si>
  <si>
    <t>19074BK</t>
  </si>
  <si>
    <t>18182-2</t>
  </si>
  <si>
    <t>STARLINK-1067</t>
  </si>
  <si>
    <t>44771U</t>
  </si>
  <si>
    <t>19074BL</t>
  </si>
  <si>
    <t>14464-5</t>
  </si>
  <si>
    <t>STARLINK-1068</t>
  </si>
  <si>
    <t>44772U</t>
  </si>
  <si>
    <t>19074BM</t>
  </si>
  <si>
    <t>48900-4</t>
  </si>
  <si>
    <t>JILIN-01</t>
  </si>
  <si>
    <t>44777U</t>
  </si>
  <si>
    <t>19075A</t>
  </si>
  <si>
    <t>19443-3</t>
  </si>
  <si>
    <t>NINGXIA-1</t>
  </si>
  <si>
    <t>44779U</t>
  </si>
  <si>
    <t>19076A</t>
  </si>
  <si>
    <t>76189-4</t>
  </si>
  <si>
    <t>44780U</t>
  </si>
  <si>
    <t>19076B</t>
  </si>
  <si>
    <t>81006-4</t>
  </si>
  <si>
    <t>44781U</t>
  </si>
  <si>
    <t>19076C</t>
  </si>
  <si>
    <t>80214-4</t>
  </si>
  <si>
    <t>44782U</t>
  </si>
  <si>
    <t>19076D</t>
  </si>
  <si>
    <t>69238-4</t>
  </si>
  <si>
    <t>44783U</t>
  </si>
  <si>
    <t>19076E</t>
  </si>
  <si>
    <t>82130-4</t>
  </si>
  <si>
    <t>KL-ALPHA</t>
  </si>
  <si>
    <t>44785U</t>
  </si>
  <si>
    <t>19077A</t>
  </si>
  <si>
    <t>10837-3</t>
  </si>
  <si>
    <t>44786U</t>
  </si>
  <si>
    <t>19077B</t>
  </si>
  <si>
    <t>84060-4</t>
  </si>
  <si>
    <t>44797U</t>
  </si>
  <si>
    <t>19079A</t>
  </si>
  <si>
    <t>64393-5</t>
  </si>
  <si>
    <t>11979-2</t>
  </si>
  <si>
    <t>44804U</t>
  </si>
  <si>
    <t>19081A</t>
  </si>
  <si>
    <t>16955-3</t>
  </si>
  <si>
    <t>MESHBED</t>
  </si>
  <si>
    <t>44806U</t>
  </si>
  <si>
    <t>19081C</t>
  </si>
  <si>
    <t>14833-2</t>
  </si>
  <si>
    <t>4P</t>
  </si>
  <si>
    <t>44807U</t>
  </si>
  <si>
    <t>19081D</t>
  </si>
  <si>
    <t>77861-3</t>
  </si>
  <si>
    <t>44808U</t>
  </si>
  <si>
    <t>19081E</t>
  </si>
  <si>
    <t>10349-2</t>
  </si>
  <si>
    <t>44809U</t>
  </si>
  <si>
    <t>19081F</t>
  </si>
  <si>
    <t>14509-2</t>
  </si>
  <si>
    <t>44810U</t>
  </si>
  <si>
    <t>19081G</t>
  </si>
  <si>
    <t>10081-2</t>
  </si>
  <si>
    <t>44811U</t>
  </si>
  <si>
    <t>19081H</t>
  </si>
  <si>
    <t>12929-2</t>
  </si>
  <si>
    <t>44812U</t>
  </si>
  <si>
    <t>19081J</t>
  </si>
  <si>
    <t>13558-2</t>
  </si>
  <si>
    <t>44813U</t>
  </si>
  <si>
    <t>19081K</t>
  </si>
  <si>
    <t>12925-2</t>
  </si>
  <si>
    <t>44814U</t>
  </si>
  <si>
    <t>19081L</t>
  </si>
  <si>
    <t>13420-2</t>
  </si>
  <si>
    <t>44815U</t>
  </si>
  <si>
    <t>19081M</t>
  </si>
  <si>
    <t>13517-2</t>
  </si>
  <si>
    <t>44816U</t>
  </si>
  <si>
    <t>19081N</t>
  </si>
  <si>
    <t>14502-2</t>
  </si>
  <si>
    <t>44817U</t>
  </si>
  <si>
    <t>19081P</t>
  </si>
  <si>
    <t>12878-2</t>
  </si>
  <si>
    <t>44818U</t>
  </si>
  <si>
    <t>19081Q</t>
  </si>
  <si>
    <t>10501-2</t>
  </si>
  <si>
    <t>44819U</t>
  </si>
  <si>
    <t>19082A</t>
  </si>
  <si>
    <t>49959-4</t>
  </si>
  <si>
    <t>ALE-2</t>
  </si>
  <si>
    <t>44824U</t>
  </si>
  <si>
    <t>19084A</t>
  </si>
  <si>
    <t>47003-3</t>
  </si>
  <si>
    <t>44835U</t>
  </si>
  <si>
    <t>19079D</t>
  </si>
  <si>
    <t>46447-3</t>
  </si>
  <si>
    <t>44836U</t>
  </si>
  <si>
    <t>19086A</t>
  </si>
  <si>
    <t>25145-3</t>
  </si>
  <si>
    <t>TYVAK-0092</t>
  </si>
  <si>
    <t>44852U</t>
  </si>
  <si>
    <t>19089A</t>
  </si>
  <si>
    <t>10576-2</t>
  </si>
  <si>
    <t>TYVAK-0129</t>
  </si>
  <si>
    <t>44853U</t>
  </si>
  <si>
    <t>19089B</t>
  </si>
  <si>
    <t>90429-3</t>
  </si>
  <si>
    <t>JPGSQUARED</t>
  </si>
  <si>
    <t>44855U</t>
  </si>
  <si>
    <t>19089D</t>
  </si>
  <si>
    <t>11936-2</t>
  </si>
  <si>
    <t>QPS-SAR-1</t>
  </si>
  <si>
    <t>IZANAGI</t>
  </si>
  <si>
    <t>44856U</t>
  </si>
  <si>
    <t>19089E</t>
  </si>
  <si>
    <t>64249-3</t>
  </si>
  <si>
    <t>RISAT-2BR1</t>
  </si>
  <si>
    <t>44857U</t>
  </si>
  <si>
    <t>19089F</t>
  </si>
  <si>
    <t>27568-3</t>
  </si>
  <si>
    <t>IHOPSAT-TD</t>
  </si>
  <si>
    <t>44859U</t>
  </si>
  <si>
    <t>19089H</t>
  </si>
  <si>
    <t>23028-3</t>
  </si>
  <si>
    <t>HIMOMANDDAD</t>
  </si>
  <si>
    <t>44860U</t>
  </si>
  <si>
    <t>19089J</t>
  </si>
  <si>
    <t>12125-2</t>
  </si>
  <si>
    <t>PAPPY</t>
  </si>
  <si>
    <t>44861U</t>
  </si>
  <si>
    <t>19089K</t>
  </si>
  <si>
    <t>92870-3</t>
  </si>
  <si>
    <t>THEODOSIA</t>
  </si>
  <si>
    <t>44863U</t>
  </si>
  <si>
    <t>19089M</t>
  </si>
  <si>
    <t>CSG-1</t>
  </si>
  <si>
    <t>44873U</t>
  </si>
  <si>
    <t>19092A</t>
  </si>
  <si>
    <t>CHEOPS</t>
  </si>
  <si>
    <t>44874U</t>
  </si>
  <si>
    <t>19092B</t>
  </si>
  <si>
    <t>10083-3</t>
  </si>
  <si>
    <t>44875U</t>
  </si>
  <si>
    <t>19092C</t>
  </si>
  <si>
    <t>72338-3</t>
  </si>
  <si>
    <t>ANGELS</t>
  </si>
  <si>
    <t>44876U</t>
  </si>
  <si>
    <t>19092D</t>
  </si>
  <si>
    <t>21871-3</t>
  </si>
  <si>
    <t>EYESAT-NANO</t>
  </si>
  <si>
    <t>44877U</t>
  </si>
  <si>
    <t>19092E</t>
  </si>
  <si>
    <t>78908-3</t>
  </si>
  <si>
    <t>OPS-SAT</t>
  </si>
  <si>
    <t>44878U</t>
  </si>
  <si>
    <t>19092F</t>
  </si>
  <si>
    <t>72672-3</t>
  </si>
  <si>
    <t>44883U</t>
  </si>
  <si>
    <t>19093E</t>
  </si>
  <si>
    <t>13098-3</t>
  </si>
  <si>
    <t>(M24)</t>
  </si>
  <si>
    <t>44905U</t>
  </si>
  <si>
    <t>19096A</t>
  </si>
  <si>
    <t>13052-3</t>
  </si>
  <si>
    <t>(M25)</t>
  </si>
  <si>
    <t>44906U</t>
  </si>
  <si>
    <t>19096B</t>
  </si>
  <si>
    <t>13298-3</t>
  </si>
  <si>
    <t>(M26)</t>
  </si>
  <si>
    <t>44907U</t>
  </si>
  <si>
    <t>19096C</t>
  </si>
  <si>
    <t>77712-4</t>
  </si>
  <si>
    <t>STARLINK-1073</t>
  </si>
  <si>
    <t>44914U</t>
  </si>
  <si>
    <t>20001A</t>
  </si>
  <si>
    <t>11169-3</t>
  </si>
  <si>
    <t>STARLINK-1084</t>
  </si>
  <si>
    <t>44915U</t>
  </si>
  <si>
    <t>20001B</t>
  </si>
  <si>
    <t>21090-3</t>
  </si>
  <si>
    <t>STARLINK-1098</t>
  </si>
  <si>
    <t>44917U</t>
  </si>
  <si>
    <t>20001D</t>
  </si>
  <si>
    <t>14880-3</t>
  </si>
  <si>
    <t>STARLINK-1099</t>
  </si>
  <si>
    <t>44918U</t>
  </si>
  <si>
    <t>20001E</t>
  </si>
  <si>
    <t>87287-4</t>
  </si>
  <si>
    <t>STARLINK-1102</t>
  </si>
  <si>
    <t>44920U</t>
  </si>
  <si>
    <t>20001G</t>
  </si>
  <si>
    <t>15283-3</t>
  </si>
  <si>
    <t>STARLINK-1103</t>
  </si>
  <si>
    <t>44921U</t>
  </si>
  <si>
    <t>20001H</t>
  </si>
  <si>
    <t>53693-3</t>
  </si>
  <si>
    <t>STARLINK-1104</t>
  </si>
  <si>
    <t>44922U</t>
  </si>
  <si>
    <t>20001J</t>
  </si>
  <si>
    <t>14057-3</t>
  </si>
  <si>
    <t>STARLINK-1106</t>
  </si>
  <si>
    <t>44923U</t>
  </si>
  <si>
    <t>20001K</t>
  </si>
  <si>
    <t>18376-3</t>
  </si>
  <si>
    <t>STARLINK-1111</t>
  </si>
  <si>
    <t>44924U</t>
  </si>
  <si>
    <t>20001L</t>
  </si>
  <si>
    <t>STARLINK-1112</t>
  </si>
  <si>
    <t>44925U</t>
  </si>
  <si>
    <t>20001M</t>
  </si>
  <si>
    <t>10967-3</t>
  </si>
  <si>
    <t>STARLINK-1113</t>
  </si>
  <si>
    <t>44926U</t>
  </si>
  <si>
    <t>20001N</t>
  </si>
  <si>
    <t>27060-3</t>
  </si>
  <si>
    <t>STARLINK-1114</t>
  </si>
  <si>
    <t>44927U</t>
  </si>
  <si>
    <t>20001P</t>
  </si>
  <si>
    <t>25887-3</t>
  </si>
  <si>
    <t>STARLINK-1119</t>
  </si>
  <si>
    <t>44928U</t>
  </si>
  <si>
    <t>20001Q</t>
  </si>
  <si>
    <t>15585-2</t>
  </si>
  <si>
    <t>STARLINK-1121</t>
  </si>
  <si>
    <t>44929U</t>
  </si>
  <si>
    <t>20001R</t>
  </si>
  <si>
    <t>31605-3</t>
  </si>
  <si>
    <t>STARLINK-1123</t>
  </si>
  <si>
    <t>44930U</t>
  </si>
  <si>
    <t>20001S</t>
  </si>
  <si>
    <t>72199-3</t>
  </si>
  <si>
    <t>STARLINK-1128</t>
  </si>
  <si>
    <t>44931U</t>
  </si>
  <si>
    <t>20001T</t>
  </si>
  <si>
    <t>11975-3</t>
  </si>
  <si>
    <t>STARLINK-1130</t>
  </si>
  <si>
    <t>44932U</t>
  </si>
  <si>
    <t>20001U</t>
  </si>
  <si>
    <t>67413-3</t>
  </si>
  <si>
    <t>STARLINK-1144</t>
  </si>
  <si>
    <t>44933U</t>
  </si>
  <si>
    <t>20001V</t>
  </si>
  <si>
    <t>17707-3</t>
  </si>
  <si>
    <t>STARLINK-1071</t>
  </si>
  <si>
    <t>44934U</t>
  </si>
  <si>
    <t>20001W</t>
  </si>
  <si>
    <t>34276-4</t>
  </si>
  <si>
    <t>STARLINK-1079</t>
  </si>
  <si>
    <t>44937U</t>
  </si>
  <si>
    <t>20001Z</t>
  </si>
  <si>
    <t>61302-3</t>
  </si>
  <si>
    <t>STARLINK-1082</t>
  </si>
  <si>
    <t>44938U</t>
  </si>
  <si>
    <t>20001AA</t>
  </si>
  <si>
    <t>34809-3</t>
  </si>
  <si>
    <t>STARLINK-1083</t>
  </si>
  <si>
    <t>44939U</t>
  </si>
  <si>
    <t>20001AB</t>
  </si>
  <si>
    <t>14633-3</t>
  </si>
  <si>
    <t>STARLINK-1091</t>
  </si>
  <si>
    <t>44940U</t>
  </si>
  <si>
    <t>20001AC</t>
  </si>
  <si>
    <t>23373-3</t>
  </si>
  <si>
    <t>STARLINK-1094</t>
  </si>
  <si>
    <t>44941U</t>
  </si>
  <si>
    <t>20001AD</t>
  </si>
  <si>
    <t>22921-3</t>
  </si>
  <si>
    <t>STARLINK-1096</t>
  </si>
  <si>
    <t>44942U</t>
  </si>
  <si>
    <t>20001AE</t>
  </si>
  <si>
    <t>20858-2</t>
  </si>
  <si>
    <t>STARLINK-1100</t>
  </si>
  <si>
    <t>44943U</t>
  </si>
  <si>
    <t>20001AF</t>
  </si>
  <si>
    <t>STARLINK-1108</t>
  </si>
  <si>
    <t>44944U</t>
  </si>
  <si>
    <t>20001AG</t>
  </si>
  <si>
    <t>22216-3</t>
  </si>
  <si>
    <t>STARLINK-1109</t>
  </si>
  <si>
    <t>44945U</t>
  </si>
  <si>
    <t>20001AH</t>
  </si>
  <si>
    <t>14895-3</t>
  </si>
  <si>
    <t>STARLINK-1110</t>
  </si>
  <si>
    <t>44946U</t>
  </si>
  <si>
    <t>20001AJ</t>
  </si>
  <si>
    <t>21390-2</t>
  </si>
  <si>
    <t>STARLINK-1116</t>
  </si>
  <si>
    <t>44947U</t>
  </si>
  <si>
    <t>20001AK</t>
  </si>
  <si>
    <t>23012-3</t>
  </si>
  <si>
    <t>STARLINK-1122</t>
  </si>
  <si>
    <t>44949U</t>
  </si>
  <si>
    <t>20001AM</t>
  </si>
  <si>
    <t>21601-3</t>
  </si>
  <si>
    <t>STARLINK-1125</t>
  </si>
  <si>
    <t>44950U</t>
  </si>
  <si>
    <t>20001AN</t>
  </si>
  <si>
    <t>15440-2</t>
  </si>
  <si>
    <t>STARLINK-1126</t>
  </si>
  <si>
    <t>44951U</t>
  </si>
  <si>
    <t>20001AP</t>
  </si>
  <si>
    <t>21835-2</t>
  </si>
  <si>
    <t>STARLINK-1117</t>
  </si>
  <si>
    <t>44952U</t>
  </si>
  <si>
    <t>20001AQ</t>
  </si>
  <si>
    <t>60451-3</t>
  </si>
  <si>
    <t>STARLINK-1124</t>
  </si>
  <si>
    <t>44953U</t>
  </si>
  <si>
    <t>20001AR</t>
  </si>
  <si>
    <t>64737-4</t>
  </si>
  <si>
    <t>STARLINK-1066</t>
  </si>
  <si>
    <t>44954U</t>
  </si>
  <si>
    <t>20001AS</t>
  </si>
  <si>
    <t>77557-3</t>
  </si>
  <si>
    <t>STARLINK-1069</t>
  </si>
  <si>
    <t>44955U</t>
  </si>
  <si>
    <t>20001AT</t>
  </si>
  <si>
    <t>37122-3</t>
  </si>
  <si>
    <t>STARLINK-1070</t>
  </si>
  <si>
    <t>44956U</t>
  </si>
  <si>
    <t>20001AU</t>
  </si>
  <si>
    <t>66122-5</t>
  </si>
  <si>
    <t>STARLINK-1074</t>
  </si>
  <si>
    <t>44957U</t>
  </si>
  <si>
    <t>20001AV</t>
  </si>
  <si>
    <t>40255-3</t>
  </si>
  <si>
    <t>STARLINK-1076</t>
  </si>
  <si>
    <t>44959U</t>
  </si>
  <si>
    <t>20001AX</t>
  </si>
  <si>
    <t>41819-3</t>
  </si>
  <si>
    <t>STARLINK-1080</t>
  </si>
  <si>
    <t>44961U</t>
  </si>
  <si>
    <t>20001AZ</t>
  </si>
  <si>
    <t>24409-3</t>
  </si>
  <si>
    <t>STARLINK-1085</t>
  </si>
  <si>
    <t>44963U</t>
  </si>
  <si>
    <t>20001BB</t>
  </si>
  <si>
    <t>19440-2</t>
  </si>
  <si>
    <t>STARLINK-1086</t>
  </si>
  <si>
    <t>44964U</t>
  </si>
  <si>
    <t>20001BC</t>
  </si>
  <si>
    <t>11552-3</t>
  </si>
  <si>
    <t>STARLINK-1088</t>
  </si>
  <si>
    <t>44966U</t>
  </si>
  <si>
    <t>20001BE</t>
  </si>
  <si>
    <t>76375-4</t>
  </si>
  <si>
    <t>STARLINK-1089</t>
  </si>
  <si>
    <t>44967U</t>
  </si>
  <si>
    <t>20001BF</t>
  </si>
  <si>
    <t>12865-2</t>
  </si>
  <si>
    <t>STARLINK-1090</t>
  </si>
  <si>
    <t>44968U</t>
  </si>
  <si>
    <t>20001BG</t>
  </si>
  <si>
    <t>15246-3</t>
  </si>
  <si>
    <t>STARLINK-1092</t>
  </si>
  <si>
    <t>44969U</t>
  </si>
  <si>
    <t>20001BH</t>
  </si>
  <si>
    <t>25744-3</t>
  </si>
  <si>
    <t>STARLINK-1093</t>
  </si>
  <si>
    <t>44970U</t>
  </si>
  <si>
    <t>20001BJ</t>
  </si>
  <si>
    <t>39096-3</t>
  </si>
  <si>
    <t>STARLINK-1107</t>
  </si>
  <si>
    <t>44972U</t>
  </si>
  <si>
    <t>20001BL</t>
  </si>
  <si>
    <t>42189-3</t>
  </si>
  <si>
    <t>STARLINK-1115</t>
  </si>
  <si>
    <t>44973U</t>
  </si>
  <si>
    <t>20001BM</t>
  </si>
  <si>
    <t>68966-3</t>
  </si>
  <si>
    <t>KUANFU</t>
  </si>
  <si>
    <t>45016U</t>
  </si>
  <si>
    <t>20003A</t>
  </si>
  <si>
    <t>20619-3</t>
  </si>
  <si>
    <t>NUSAT-7</t>
  </si>
  <si>
    <t>(SOPHIE)</t>
  </si>
  <si>
    <t>45017U</t>
  </si>
  <si>
    <t>20003B</t>
  </si>
  <si>
    <t>42250-3</t>
  </si>
  <si>
    <t>NUSAT-8</t>
  </si>
  <si>
    <t>(MARIE)</t>
  </si>
  <si>
    <t>45018U</t>
  </si>
  <si>
    <t>20003C</t>
  </si>
  <si>
    <t>47617-3</t>
  </si>
  <si>
    <t>TIANQI-5</t>
  </si>
  <si>
    <t>45019U</t>
  </si>
  <si>
    <t>20003D</t>
  </si>
  <si>
    <t>29120-3</t>
  </si>
  <si>
    <t>YINHE-1</t>
  </si>
  <si>
    <t>45024U</t>
  </si>
  <si>
    <t>20004A</t>
  </si>
  <si>
    <t>87761-4</t>
  </si>
  <si>
    <t>STPSAT-4</t>
  </si>
  <si>
    <t>45043U</t>
  </si>
  <si>
    <t>98067QY</t>
  </si>
  <si>
    <t>12160-4</t>
  </si>
  <si>
    <t>88537-3</t>
  </si>
  <si>
    <t>STARLINK-1132</t>
  </si>
  <si>
    <t>45044U</t>
  </si>
  <si>
    <t>20006A</t>
  </si>
  <si>
    <t>STARLINK-1120</t>
  </si>
  <si>
    <t>45045U</t>
  </si>
  <si>
    <t>20006B</t>
  </si>
  <si>
    <t>STARLINK-1129</t>
  </si>
  <si>
    <t>45046U</t>
  </si>
  <si>
    <t>20006C</t>
  </si>
  <si>
    <t>18185-2</t>
  </si>
  <si>
    <t>STARLINK-1131</t>
  </si>
  <si>
    <t>45047U</t>
  </si>
  <si>
    <t>20006D</t>
  </si>
  <si>
    <t>27624-5</t>
  </si>
  <si>
    <t>STARLINK-1134</t>
  </si>
  <si>
    <t>45048U</t>
  </si>
  <si>
    <t>20006E</t>
  </si>
  <si>
    <t>26746-5</t>
  </si>
  <si>
    <t>STARLINK-1135</t>
  </si>
  <si>
    <t>45049U</t>
  </si>
  <si>
    <t>20006F</t>
  </si>
  <si>
    <t>14814-2</t>
  </si>
  <si>
    <t>STARLINK-1140</t>
  </si>
  <si>
    <t>45050U</t>
  </si>
  <si>
    <t>20006G</t>
  </si>
  <si>
    <t>37708-3</t>
  </si>
  <si>
    <t>STARLINK-1141</t>
  </si>
  <si>
    <t>45051U</t>
  </si>
  <si>
    <t>20006H</t>
  </si>
  <si>
    <t>18421-2</t>
  </si>
  <si>
    <t>STARLINK-1148</t>
  </si>
  <si>
    <t>45052U</t>
  </si>
  <si>
    <t>20006J</t>
  </si>
  <si>
    <t>12821-2</t>
  </si>
  <si>
    <t>STARLINK-1155</t>
  </si>
  <si>
    <t>45053U</t>
  </si>
  <si>
    <t>20006K</t>
  </si>
  <si>
    <t>13798-2</t>
  </si>
  <si>
    <t>STARLINK-1156</t>
  </si>
  <si>
    <t>45054U</t>
  </si>
  <si>
    <t>20006L</t>
  </si>
  <si>
    <t>15656-3</t>
  </si>
  <si>
    <t>STARLINK-1159</t>
  </si>
  <si>
    <t>45057U</t>
  </si>
  <si>
    <t>20006P</t>
  </si>
  <si>
    <t>STARLINK-1162</t>
  </si>
  <si>
    <t>45058U</t>
  </si>
  <si>
    <t>20006Q</t>
  </si>
  <si>
    <t>52488-4</t>
  </si>
  <si>
    <t>STARLINK-1165</t>
  </si>
  <si>
    <t>45059U</t>
  </si>
  <si>
    <t>20006R</t>
  </si>
  <si>
    <t>39453-3</t>
  </si>
  <si>
    <t>STARLINK-1166</t>
  </si>
  <si>
    <t>45060U</t>
  </si>
  <si>
    <t>20006S</t>
  </si>
  <si>
    <t>88952-3</t>
  </si>
  <si>
    <t>STARLINK-1169</t>
  </si>
  <si>
    <t>45061U</t>
  </si>
  <si>
    <t>20006T</t>
  </si>
  <si>
    <t>24322-3</t>
  </si>
  <si>
    <t>STARLINK-1171</t>
  </si>
  <si>
    <t>45062U</t>
  </si>
  <si>
    <t>20006U</t>
  </si>
  <si>
    <t>58541-4</t>
  </si>
  <si>
    <t>STARLINK-1133</t>
  </si>
  <si>
    <t>45064U</t>
  </si>
  <si>
    <t>20006W</t>
  </si>
  <si>
    <t>STARLINK-1139</t>
  </si>
  <si>
    <t>45065U</t>
  </si>
  <si>
    <t>20006X</t>
  </si>
  <si>
    <t>12693-3</t>
  </si>
  <si>
    <t>STARLINK-1145</t>
  </si>
  <si>
    <t>45066U</t>
  </si>
  <si>
    <t>20006Y</t>
  </si>
  <si>
    <t>11809-3</t>
  </si>
  <si>
    <t>STARLINK-1150</t>
  </si>
  <si>
    <t>45067U</t>
  </si>
  <si>
    <t>20006Z</t>
  </si>
  <si>
    <t>98580-4</t>
  </si>
  <si>
    <t>STARLINK-1161</t>
  </si>
  <si>
    <t>45068U</t>
  </si>
  <si>
    <t>20006AA</t>
  </si>
  <si>
    <t>70273-4</t>
  </si>
  <si>
    <t>STARLINK-1167</t>
  </si>
  <si>
    <t>45071U</t>
  </si>
  <si>
    <t>20006AD</t>
  </si>
  <si>
    <t>30908-3</t>
  </si>
  <si>
    <t>STARLINK-1168</t>
  </si>
  <si>
    <t>45072U</t>
  </si>
  <si>
    <t>20006AE</t>
  </si>
  <si>
    <t>11907-3</t>
  </si>
  <si>
    <t>STARLINK-1170</t>
  </si>
  <si>
    <t>45073U</t>
  </si>
  <si>
    <t>20006AF</t>
  </si>
  <si>
    <t>14604-3</t>
  </si>
  <si>
    <t>STARLINK-1172</t>
  </si>
  <si>
    <t>45074U</t>
  </si>
  <si>
    <t>20006AG</t>
  </si>
  <si>
    <t>10732-5</t>
  </si>
  <si>
    <t>STARLINK-1174</t>
  </si>
  <si>
    <t>45075U</t>
  </si>
  <si>
    <t>20006AH</t>
  </si>
  <si>
    <t>70944-4</t>
  </si>
  <si>
    <t>STARLINK-1180</t>
  </si>
  <si>
    <t>45076U</t>
  </si>
  <si>
    <t>20006AJ</t>
  </si>
  <si>
    <t>STARLINK-1177</t>
  </si>
  <si>
    <t>45078U</t>
  </si>
  <si>
    <t>20006AL</t>
  </si>
  <si>
    <t>20344-3</t>
  </si>
  <si>
    <t>STARLINK-1149</t>
  </si>
  <si>
    <t>45079U</t>
  </si>
  <si>
    <t>20006AM</t>
  </si>
  <si>
    <t>17124-3</t>
  </si>
  <si>
    <t>STARLINK-1153</t>
  </si>
  <si>
    <t>45080U</t>
  </si>
  <si>
    <t>20006AN</t>
  </si>
  <si>
    <t>34200-3</t>
  </si>
  <si>
    <t>STARLINK-1151</t>
  </si>
  <si>
    <t>45081U</t>
  </si>
  <si>
    <t>20006AP</t>
  </si>
  <si>
    <t>14615-3</t>
  </si>
  <si>
    <t>STARLINK-1160</t>
  </si>
  <si>
    <t>45082U</t>
  </si>
  <si>
    <t>20006AQ</t>
  </si>
  <si>
    <t>13221-3</t>
  </si>
  <si>
    <t>STARLINK-1190</t>
  </si>
  <si>
    <t>45083U</t>
  </si>
  <si>
    <t>20006AR</t>
  </si>
  <si>
    <t>29090-4</t>
  </si>
  <si>
    <t>STARLINK-1173</t>
  </si>
  <si>
    <t>45084U</t>
  </si>
  <si>
    <t>20006AS</t>
  </si>
  <si>
    <t>STARLINK-1179</t>
  </si>
  <si>
    <t>45085U</t>
  </si>
  <si>
    <t>20006AT</t>
  </si>
  <si>
    <t>27032-3</t>
  </si>
  <si>
    <t>STARLINK-1181</t>
  </si>
  <si>
    <t>45086U</t>
  </si>
  <si>
    <t>20006AU</t>
  </si>
  <si>
    <t>22908-2</t>
  </si>
  <si>
    <t>STARLINK-1185</t>
  </si>
  <si>
    <t>45087U</t>
  </si>
  <si>
    <t>20006AV</t>
  </si>
  <si>
    <t>11894-3</t>
  </si>
  <si>
    <t>STARLINK-1183</t>
  </si>
  <si>
    <t>45088U</t>
  </si>
  <si>
    <t>20006AW</t>
  </si>
  <si>
    <t>26992-3</t>
  </si>
  <si>
    <t>STARLINK-1136</t>
  </si>
  <si>
    <t>45089U</t>
  </si>
  <si>
    <t>20006AX</t>
  </si>
  <si>
    <t>STARLINK-1176</t>
  </si>
  <si>
    <t>45090U</t>
  </si>
  <si>
    <t>20006AY</t>
  </si>
  <si>
    <t>59021-3</t>
  </si>
  <si>
    <t>STARLINK-1137</t>
  </si>
  <si>
    <t>45092U</t>
  </si>
  <si>
    <t>20006BA</t>
  </si>
  <si>
    <t>51523-2</t>
  </si>
  <si>
    <t>STARLINK-1142</t>
  </si>
  <si>
    <t>45093U</t>
  </si>
  <si>
    <t>20006BB</t>
  </si>
  <si>
    <t>19635-4</t>
  </si>
  <si>
    <t>STARLINK-1146</t>
  </si>
  <si>
    <t>45094U</t>
  </si>
  <si>
    <t>20006BC</t>
  </si>
  <si>
    <t>27656-3</t>
  </si>
  <si>
    <t>STARLINK-1147</t>
  </si>
  <si>
    <t>45095U</t>
  </si>
  <si>
    <t>20006BD</t>
  </si>
  <si>
    <t>34337-3</t>
  </si>
  <si>
    <t>STARLINK-1152</t>
  </si>
  <si>
    <t>45096U</t>
  </si>
  <si>
    <t>20006BE</t>
  </si>
  <si>
    <t>49706-4</t>
  </si>
  <si>
    <t>STARLINK-1184</t>
  </si>
  <si>
    <t>45098U</t>
  </si>
  <si>
    <t>20006BG</t>
  </si>
  <si>
    <t>16463-3</t>
  </si>
  <si>
    <t>STARLINK-1186</t>
  </si>
  <si>
    <t>45099U</t>
  </si>
  <si>
    <t>20006BH</t>
  </si>
  <si>
    <t>33502-3</t>
  </si>
  <si>
    <t>STARLINK-1193</t>
  </si>
  <si>
    <t>45100U</t>
  </si>
  <si>
    <t>20006BJ</t>
  </si>
  <si>
    <t>56646-3</t>
  </si>
  <si>
    <t>STARLINK-1194</t>
  </si>
  <si>
    <t>45101U</t>
  </si>
  <si>
    <t>20006BK</t>
  </si>
  <si>
    <t>76438-4</t>
  </si>
  <si>
    <t>STARLINK-1195</t>
  </si>
  <si>
    <t>45102U</t>
  </si>
  <si>
    <t>20006BL</t>
  </si>
  <si>
    <t>97009-4</t>
  </si>
  <si>
    <t>STARLINK-1196</t>
  </si>
  <si>
    <t>45103U</t>
  </si>
  <si>
    <t>20006BM</t>
  </si>
  <si>
    <t>17655-3</t>
  </si>
  <si>
    <t>OF-2</t>
  </si>
  <si>
    <t>45113U</t>
  </si>
  <si>
    <t>19071C</t>
  </si>
  <si>
    <t>10676-2</t>
  </si>
  <si>
    <t>14A</t>
  </si>
  <si>
    <t>45114U</t>
  </si>
  <si>
    <t>19071D</t>
  </si>
  <si>
    <t>13751-2</t>
  </si>
  <si>
    <t>14B</t>
  </si>
  <si>
    <t>45116U</t>
  </si>
  <si>
    <t>19071F</t>
  </si>
  <si>
    <t>13115-2</t>
  </si>
  <si>
    <t>15B</t>
  </si>
  <si>
    <t>45117U</t>
  </si>
  <si>
    <t>19071G</t>
  </si>
  <si>
    <t>11955-2</t>
  </si>
  <si>
    <t>15A</t>
  </si>
  <si>
    <t>45118U</t>
  </si>
  <si>
    <t>19071H</t>
  </si>
  <si>
    <t>13693-2</t>
  </si>
  <si>
    <t>HO-107</t>
  </si>
  <si>
    <t>45119U</t>
  </si>
  <si>
    <t>19071J</t>
  </si>
  <si>
    <t>99778-3</t>
  </si>
  <si>
    <t>VPM</t>
  </si>
  <si>
    <t>45120U</t>
  </si>
  <si>
    <t>19071K</t>
  </si>
  <si>
    <t>12289-4</t>
  </si>
  <si>
    <t>12478-2</t>
  </si>
  <si>
    <t>CIRIS</t>
  </si>
  <si>
    <t>45121U</t>
  </si>
  <si>
    <t>19071L</t>
  </si>
  <si>
    <t>42267-3</t>
  </si>
  <si>
    <t>45122U</t>
  </si>
  <si>
    <t>19071M</t>
  </si>
  <si>
    <t>19772-2</t>
  </si>
  <si>
    <t>ONEWEB-0013</t>
  </si>
  <si>
    <t>45131U</t>
  </si>
  <si>
    <t>20008A</t>
  </si>
  <si>
    <t>ONEWEB-0017</t>
  </si>
  <si>
    <t>45132U</t>
  </si>
  <si>
    <t>20008B</t>
  </si>
  <si>
    <t>ONEWEB-0020</t>
  </si>
  <si>
    <t>45133U</t>
  </si>
  <si>
    <t>20008C</t>
  </si>
  <si>
    <t>16678-2</t>
  </si>
  <si>
    <t>ONEWEB-0021</t>
  </si>
  <si>
    <t>45134U</t>
  </si>
  <si>
    <t>20008D</t>
  </si>
  <si>
    <t>17502-2</t>
  </si>
  <si>
    <t>ONEWEB-0022</t>
  </si>
  <si>
    <t>45135U</t>
  </si>
  <si>
    <t>20008E</t>
  </si>
  <si>
    <t>ONEWEB-0023</t>
  </si>
  <si>
    <t>45136U</t>
  </si>
  <si>
    <t>20008F</t>
  </si>
  <si>
    <t>85916-3</t>
  </si>
  <si>
    <t>ONEWEB-0024</t>
  </si>
  <si>
    <t>45137U</t>
  </si>
  <si>
    <t>20008G</t>
  </si>
  <si>
    <t>14646-2</t>
  </si>
  <si>
    <t>ONEWEB-0025</t>
  </si>
  <si>
    <t>45138U</t>
  </si>
  <si>
    <t>20008H</t>
  </si>
  <si>
    <t>15830-2</t>
  </si>
  <si>
    <t>ONEWEB-0026</t>
  </si>
  <si>
    <t>45139U</t>
  </si>
  <si>
    <t>20008J</t>
  </si>
  <si>
    <t>ONEWEB-0028</t>
  </si>
  <si>
    <t>45140U</t>
  </si>
  <si>
    <t>20008K</t>
  </si>
  <si>
    <t>ONEWEB-0032</t>
  </si>
  <si>
    <t>45141U</t>
  </si>
  <si>
    <t>20008L</t>
  </si>
  <si>
    <t>ONEWEB-0033</t>
  </si>
  <si>
    <t>45142U</t>
  </si>
  <si>
    <t>20008M</t>
  </si>
  <si>
    <t>20096-2</t>
  </si>
  <si>
    <t>ONEWEB-0035</t>
  </si>
  <si>
    <t>45143U</t>
  </si>
  <si>
    <t>20008N</t>
  </si>
  <si>
    <t>ONEWEB-0036</t>
  </si>
  <si>
    <t>45144U</t>
  </si>
  <si>
    <t>20008P</t>
  </si>
  <si>
    <t>ONEWEB-0038</t>
  </si>
  <si>
    <t>45145U</t>
  </si>
  <si>
    <t>20008Q</t>
  </si>
  <si>
    <t>15351-2</t>
  </si>
  <si>
    <t>ONEWEB-0039</t>
  </si>
  <si>
    <t>45146U</t>
  </si>
  <si>
    <t>20008R</t>
  </si>
  <si>
    <t>18492-2</t>
  </si>
  <si>
    <t>ONEWEB-0040</t>
  </si>
  <si>
    <t>45147U</t>
  </si>
  <si>
    <t>20008S</t>
  </si>
  <si>
    <t>17723-2</t>
  </si>
  <si>
    <t>ONEWEB-0041</t>
  </si>
  <si>
    <t>45148U</t>
  </si>
  <si>
    <t>20008T</t>
  </si>
  <si>
    <t>98256-4</t>
  </si>
  <si>
    <t>ONEWEB-0043</t>
  </si>
  <si>
    <t>45149U</t>
  </si>
  <si>
    <t>20008U</t>
  </si>
  <si>
    <t>19876-2</t>
  </si>
  <si>
    <t>ONEWEB-0044</t>
  </si>
  <si>
    <t>45150U</t>
  </si>
  <si>
    <t>20008V</t>
  </si>
  <si>
    <t>ONEWEB-0045</t>
  </si>
  <si>
    <t>45151U</t>
  </si>
  <si>
    <t>20008W</t>
  </si>
  <si>
    <t>14810-2</t>
  </si>
  <si>
    <t>ONEWEB-0047</t>
  </si>
  <si>
    <t>45152U</t>
  </si>
  <si>
    <t>20008X</t>
  </si>
  <si>
    <t>27859-3</t>
  </si>
  <si>
    <t>ONEWEB-0048</t>
  </si>
  <si>
    <t>45153U</t>
  </si>
  <si>
    <t>20008Y</t>
  </si>
  <si>
    <t>17916-2</t>
  </si>
  <si>
    <t>ONEWEB-0049</t>
  </si>
  <si>
    <t>45154U</t>
  </si>
  <si>
    <t>20008Z</t>
  </si>
  <si>
    <t>12251-2</t>
  </si>
  <si>
    <t>ONEWEB-0051</t>
  </si>
  <si>
    <t>45155U</t>
  </si>
  <si>
    <t>20008AA</t>
  </si>
  <si>
    <t>15568-2</t>
  </si>
  <si>
    <t>ONEWEB-0052</t>
  </si>
  <si>
    <t>45156U</t>
  </si>
  <si>
    <t>20008AB</t>
  </si>
  <si>
    <t>15811-2</t>
  </si>
  <si>
    <t>ONEWEB-0053</t>
  </si>
  <si>
    <t>45157U</t>
  </si>
  <si>
    <t>20008AC</t>
  </si>
  <si>
    <t>14431-2</t>
  </si>
  <si>
    <t>ONEWEB-0054</t>
  </si>
  <si>
    <t>45158U</t>
  </si>
  <si>
    <t>20008AD</t>
  </si>
  <si>
    <t>ONEWEB-0056</t>
  </si>
  <si>
    <t>45159U</t>
  </si>
  <si>
    <t>20008AE</t>
  </si>
  <si>
    <t>14118-2</t>
  </si>
  <si>
    <t>ONEWEB-0057</t>
  </si>
  <si>
    <t>45160U</t>
  </si>
  <si>
    <t>20008AF</t>
  </si>
  <si>
    <t>49622-3</t>
  </si>
  <si>
    <t>ONEWEB-0058</t>
  </si>
  <si>
    <t>45161U</t>
  </si>
  <si>
    <t>20008AG</t>
  </si>
  <si>
    <t>19738-2</t>
  </si>
  <si>
    <t>ONEWEB-0059</t>
  </si>
  <si>
    <t>45162U</t>
  </si>
  <si>
    <t>20008AH</t>
  </si>
  <si>
    <t>20821-2</t>
  </si>
  <si>
    <t>ONEWEB-0062</t>
  </si>
  <si>
    <t>45163U</t>
  </si>
  <si>
    <t>20008AJ</t>
  </si>
  <si>
    <t>ONEWEB-0065</t>
  </si>
  <si>
    <t>45164U</t>
  </si>
  <si>
    <t>20008AK</t>
  </si>
  <si>
    <t>17180-2</t>
  </si>
  <si>
    <t>STARLINK-1138</t>
  </si>
  <si>
    <t>45178U</t>
  </si>
  <si>
    <t>20012A</t>
  </si>
  <si>
    <t>21196-3</t>
  </si>
  <si>
    <t>STARLINK-1143</t>
  </si>
  <si>
    <t>45179U</t>
  </si>
  <si>
    <t>20012B</t>
  </si>
  <si>
    <t>18027-3</t>
  </si>
  <si>
    <t>STARLINK-1192</t>
  </si>
  <si>
    <t>45180U</t>
  </si>
  <si>
    <t>20012C</t>
  </si>
  <si>
    <t>88114-3</t>
  </si>
  <si>
    <t>STARLINK-1200</t>
  </si>
  <si>
    <t>45181U</t>
  </si>
  <si>
    <t>20012D</t>
  </si>
  <si>
    <t>23941-3</t>
  </si>
  <si>
    <t>STARLINK-1201</t>
  </si>
  <si>
    <t>45182U</t>
  </si>
  <si>
    <t>20012E</t>
  </si>
  <si>
    <t>80302-3</t>
  </si>
  <si>
    <t>STARLINK-1202</t>
  </si>
  <si>
    <t>45183U</t>
  </si>
  <si>
    <t>20012F</t>
  </si>
  <si>
    <t>87000-4</t>
  </si>
  <si>
    <t>STARLINK-1205</t>
  </si>
  <si>
    <t>45184U</t>
  </si>
  <si>
    <t>20012G</t>
  </si>
  <si>
    <t>11763-3</t>
  </si>
  <si>
    <t>STARLINK-1216</t>
  </si>
  <si>
    <t>45185U</t>
  </si>
  <si>
    <t>20012H</t>
  </si>
  <si>
    <t>43194-3</t>
  </si>
  <si>
    <t>STARLINK-1224</t>
  </si>
  <si>
    <t>45186U</t>
  </si>
  <si>
    <t>20012J</t>
  </si>
  <si>
    <t>87432-4</t>
  </si>
  <si>
    <t>STARLINK-1225</t>
  </si>
  <si>
    <t>45187U</t>
  </si>
  <si>
    <t>20012K</t>
  </si>
  <si>
    <t>19995-3</t>
  </si>
  <si>
    <t>STARLINK-1228</t>
  </si>
  <si>
    <t>45188U</t>
  </si>
  <si>
    <t>20012L</t>
  </si>
  <si>
    <t>55741-3</t>
  </si>
  <si>
    <t>STARLINK-1230</t>
  </si>
  <si>
    <t>45189U</t>
  </si>
  <si>
    <t>20012M</t>
  </si>
  <si>
    <t>62692-3</t>
  </si>
  <si>
    <t>STARLINK-1234</t>
  </si>
  <si>
    <t>45190U</t>
  </si>
  <si>
    <t>20012N</t>
  </si>
  <si>
    <t>15707-3</t>
  </si>
  <si>
    <t>STARLINK-1236</t>
  </si>
  <si>
    <t>45191U</t>
  </si>
  <si>
    <t>20012P</t>
  </si>
  <si>
    <t>44484-4</t>
  </si>
  <si>
    <t>STARLINK-1237</t>
  </si>
  <si>
    <t>45192U</t>
  </si>
  <si>
    <t>20012Q</t>
  </si>
  <si>
    <t>11897-3</t>
  </si>
  <si>
    <t>STARLINK-1239</t>
  </si>
  <si>
    <t>45193U</t>
  </si>
  <si>
    <t>20012R</t>
  </si>
  <si>
    <t>79233-3</t>
  </si>
  <si>
    <t>STARLINK-1240</t>
  </si>
  <si>
    <t>45194U</t>
  </si>
  <si>
    <t>20012S</t>
  </si>
  <si>
    <t>51730-4</t>
  </si>
  <si>
    <t>STARLINK-1241</t>
  </si>
  <si>
    <t>45195U</t>
  </si>
  <si>
    <t>20012T</t>
  </si>
  <si>
    <t>26457-2</t>
  </si>
  <si>
    <t>STARLINK-1244</t>
  </si>
  <si>
    <t>45196U</t>
  </si>
  <si>
    <t>20012U</t>
  </si>
  <si>
    <t>87361-3</t>
  </si>
  <si>
    <t>STARLINK-1269</t>
  </si>
  <si>
    <t>45197U</t>
  </si>
  <si>
    <t>20012V</t>
  </si>
  <si>
    <t>38282-4</t>
  </si>
  <si>
    <t>STARLINK-1154</t>
  </si>
  <si>
    <t>45198U</t>
  </si>
  <si>
    <t>20012W</t>
  </si>
  <si>
    <t>10622-2</t>
  </si>
  <si>
    <t>STARLINK-1197</t>
  </si>
  <si>
    <t>45199U</t>
  </si>
  <si>
    <t>20012X</t>
  </si>
  <si>
    <t>18508-3</t>
  </si>
  <si>
    <t>STARLINK-1199</t>
  </si>
  <si>
    <t>45201U</t>
  </si>
  <si>
    <t>20012Z</t>
  </si>
  <si>
    <t>49295-3</t>
  </si>
  <si>
    <t>STARLINK-1203</t>
  </si>
  <si>
    <t>45202U</t>
  </si>
  <si>
    <t>20012AA</t>
  </si>
  <si>
    <t>25690-2</t>
  </si>
  <si>
    <t>STARLINK-1206</t>
  </si>
  <si>
    <t>45204U</t>
  </si>
  <si>
    <t>20012AC</t>
  </si>
  <si>
    <t>26135-3</t>
  </si>
  <si>
    <t>STARLINK-1208</t>
  </si>
  <si>
    <t>45205U</t>
  </si>
  <si>
    <t>20012AD</t>
  </si>
  <si>
    <t>STARLINK-1209</t>
  </si>
  <si>
    <t>45206U</t>
  </si>
  <si>
    <t>20012AE</t>
  </si>
  <si>
    <t>31209-3</t>
  </si>
  <si>
    <t>STARLINK-1210</t>
  </si>
  <si>
    <t>45207U</t>
  </si>
  <si>
    <t>20012AF</t>
  </si>
  <si>
    <t>27319-3</t>
  </si>
  <si>
    <t>STARLINK-1211</t>
  </si>
  <si>
    <t>45208U</t>
  </si>
  <si>
    <t>20012AG</t>
  </si>
  <si>
    <t>10698-2</t>
  </si>
  <si>
    <t>STARLINK-1218</t>
  </si>
  <si>
    <t>45209U</t>
  </si>
  <si>
    <t>20012AH</t>
  </si>
  <si>
    <t>73766-3</t>
  </si>
  <si>
    <t>STARLINK-1219</t>
  </si>
  <si>
    <t>45210U</t>
  </si>
  <si>
    <t>20012AJ</t>
  </si>
  <si>
    <t>46050-3</t>
  </si>
  <si>
    <t>STARLINK-1231</t>
  </si>
  <si>
    <t>45212U</t>
  </si>
  <si>
    <t>20012AL</t>
  </si>
  <si>
    <t>11835-2</t>
  </si>
  <si>
    <t>STARLINK-1232</t>
  </si>
  <si>
    <t>45213U</t>
  </si>
  <si>
    <t>20012AM</t>
  </si>
  <si>
    <t>48036-3</t>
  </si>
  <si>
    <t>STARLINK-1233</t>
  </si>
  <si>
    <t>45214U</t>
  </si>
  <si>
    <t>20012AN</t>
  </si>
  <si>
    <t>48048-3</t>
  </si>
  <si>
    <t>STARLINK-1245</t>
  </si>
  <si>
    <t>45215U</t>
  </si>
  <si>
    <t>20012AP</t>
  </si>
  <si>
    <t>23789-3</t>
  </si>
  <si>
    <t>STARLINK-1271</t>
  </si>
  <si>
    <t>45217U</t>
  </si>
  <si>
    <t>20012AR</t>
  </si>
  <si>
    <t>21552-3</t>
  </si>
  <si>
    <t>STARLINK-1187</t>
  </si>
  <si>
    <t>45219U</t>
  </si>
  <si>
    <t>20012AT</t>
  </si>
  <si>
    <t>12038-3</t>
  </si>
  <si>
    <t>STARLINK-1189</t>
  </si>
  <si>
    <t>45221U</t>
  </si>
  <si>
    <t>20012AV</t>
  </si>
  <si>
    <t>14719-3</t>
  </si>
  <si>
    <t>STARLINK-1191</t>
  </si>
  <si>
    <t>45222U</t>
  </si>
  <si>
    <t>20012AW</t>
  </si>
  <si>
    <t>65616-5</t>
  </si>
  <si>
    <t>STARLINK-1212</t>
  </si>
  <si>
    <t>45223U</t>
  </si>
  <si>
    <t>20012AX</t>
  </si>
  <si>
    <t>36128-3</t>
  </si>
  <si>
    <t>STARLINK-1215</t>
  </si>
  <si>
    <t>45225U</t>
  </si>
  <si>
    <t>20012AZ</t>
  </si>
  <si>
    <t>21003-4</t>
  </si>
  <si>
    <t>STARLINK-1217</t>
  </si>
  <si>
    <t>45226U</t>
  </si>
  <si>
    <t>20012BA</t>
  </si>
  <si>
    <t>31230-4</t>
  </si>
  <si>
    <t>STARLINK-1221</t>
  </si>
  <si>
    <t>45227U</t>
  </si>
  <si>
    <t>20012BB</t>
  </si>
  <si>
    <t>74923-4</t>
  </si>
  <si>
    <t>STARLINK-1222</t>
  </si>
  <si>
    <t>45228U</t>
  </si>
  <si>
    <t>20012BC</t>
  </si>
  <si>
    <t>31604-3</t>
  </si>
  <si>
    <t>STARLINK-1226</t>
  </si>
  <si>
    <t>45229U</t>
  </si>
  <si>
    <t>20012BD</t>
  </si>
  <si>
    <t>STARLINK-1227</t>
  </si>
  <si>
    <t>45230U</t>
  </si>
  <si>
    <t>20012BE</t>
  </si>
  <si>
    <t>22770-3</t>
  </si>
  <si>
    <t>STARLINK-1229</t>
  </si>
  <si>
    <t>45231U</t>
  </si>
  <si>
    <t>20012BF</t>
  </si>
  <si>
    <t>71541-3</t>
  </si>
  <si>
    <t>STARLINK-1235</t>
  </si>
  <si>
    <t>45232U</t>
  </si>
  <si>
    <t>20012BG</t>
  </si>
  <si>
    <t>11350-2</t>
  </si>
  <si>
    <t>STARLINK-1238</t>
  </si>
  <si>
    <t>45233U</t>
  </si>
  <si>
    <t>20012BH</t>
  </si>
  <si>
    <t>35057-3</t>
  </si>
  <si>
    <t>STARLINK-1243</t>
  </si>
  <si>
    <t>45234U</t>
  </si>
  <si>
    <t>20012BJ</t>
  </si>
  <si>
    <t>45437-4</t>
  </si>
  <si>
    <t>STARLINK-1246</t>
  </si>
  <si>
    <t>45235U</t>
  </si>
  <si>
    <t>20012BK</t>
  </si>
  <si>
    <t>15082-3</t>
  </si>
  <si>
    <t>STARLINK-1247</t>
  </si>
  <si>
    <t>45236U</t>
  </si>
  <si>
    <t>20012BL</t>
  </si>
  <si>
    <t>86067-4</t>
  </si>
  <si>
    <t>STARLINK-1270</t>
  </si>
  <si>
    <t>45237U</t>
  </si>
  <si>
    <t>20012BM</t>
  </si>
  <si>
    <t>26521-3</t>
  </si>
  <si>
    <t>45249U</t>
  </si>
  <si>
    <t>20014A</t>
  </si>
  <si>
    <t>80901-3</t>
  </si>
  <si>
    <t>45250U</t>
  </si>
  <si>
    <t>20014B</t>
  </si>
  <si>
    <t>79784-3</t>
  </si>
  <si>
    <t>45251U</t>
  </si>
  <si>
    <t>20014C</t>
  </si>
  <si>
    <t>62788-3</t>
  </si>
  <si>
    <t>45253U</t>
  </si>
  <si>
    <t>20014E</t>
  </si>
  <si>
    <t>50853-3</t>
  </si>
  <si>
    <t>SORTIE</t>
  </si>
  <si>
    <t>45264U</t>
  </si>
  <si>
    <t>98067RH</t>
  </si>
  <si>
    <t>12589-4</t>
  </si>
  <si>
    <t>19245-3</t>
  </si>
  <si>
    <t>STARLINK-1279</t>
  </si>
  <si>
    <t>45360U</t>
  </si>
  <si>
    <t>20019A</t>
  </si>
  <si>
    <t>33243-3</t>
  </si>
  <si>
    <t>STARLINK-1301</t>
  </si>
  <si>
    <t>45361U</t>
  </si>
  <si>
    <t>20019B</t>
  </si>
  <si>
    <t>18434-2</t>
  </si>
  <si>
    <t>STARLINK-1306</t>
  </si>
  <si>
    <t>45362U</t>
  </si>
  <si>
    <t>20019C</t>
  </si>
  <si>
    <t>15814-2</t>
  </si>
  <si>
    <t>STARLINK-1313</t>
  </si>
  <si>
    <t>45364U</t>
  </si>
  <si>
    <t>20019E</t>
  </si>
  <si>
    <t>61589-3</t>
  </si>
  <si>
    <t>STARLINK-1317</t>
  </si>
  <si>
    <t>45365U</t>
  </si>
  <si>
    <t>20019F</t>
  </si>
  <si>
    <t>16424-2</t>
  </si>
  <si>
    <t>STARLINK-1262</t>
  </si>
  <si>
    <t>45366U</t>
  </si>
  <si>
    <t>20019G</t>
  </si>
  <si>
    <t>56565-4</t>
  </si>
  <si>
    <t>STARLINK-1273</t>
  </si>
  <si>
    <t>45367U</t>
  </si>
  <si>
    <t>20019H</t>
  </si>
  <si>
    <t>37252-3</t>
  </si>
  <si>
    <t>STARLINK-1276</t>
  </si>
  <si>
    <t>45368U</t>
  </si>
  <si>
    <t>20019J</t>
  </si>
  <si>
    <t>14812-3</t>
  </si>
  <si>
    <t>STARLINK-1277</t>
  </si>
  <si>
    <t>45369U</t>
  </si>
  <si>
    <t>20019K</t>
  </si>
  <si>
    <t>71848-3</t>
  </si>
  <si>
    <t>STARLINK-1281</t>
  </si>
  <si>
    <t>45370U</t>
  </si>
  <si>
    <t>20019L</t>
  </si>
  <si>
    <t>13039-2</t>
  </si>
  <si>
    <t>STARLINK-1287</t>
  </si>
  <si>
    <t>45371U</t>
  </si>
  <si>
    <t>20019M</t>
  </si>
  <si>
    <t>11094-3</t>
  </si>
  <si>
    <t>STARLINK-1288</t>
  </si>
  <si>
    <t>45372U</t>
  </si>
  <si>
    <t>20019N</t>
  </si>
  <si>
    <t>97087-3</t>
  </si>
  <si>
    <t>STARLINK-1295</t>
  </si>
  <si>
    <t>45373U</t>
  </si>
  <si>
    <t>20019P</t>
  </si>
  <si>
    <t>23306-3</t>
  </si>
  <si>
    <t>STARLINK-1300</t>
  </si>
  <si>
    <t>45374U</t>
  </si>
  <si>
    <t>20019Q</t>
  </si>
  <si>
    <t>10849-3</t>
  </si>
  <si>
    <t>STARLINK-1302</t>
  </si>
  <si>
    <t>45375U</t>
  </si>
  <si>
    <t>20019R</t>
  </si>
  <si>
    <t>31293-4</t>
  </si>
  <si>
    <t>STARLINK-1304</t>
  </si>
  <si>
    <t>45376U</t>
  </si>
  <si>
    <t>20019S</t>
  </si>
  <si>
    <t>66293-3</t>
  </si>
  <si>
    <t>STARLINK-1305</t>
  </si>
  <si>
    <t>45377U</t>
  </si>
  <si>
    <t>20019T</t>
  </si>
  <si>
    <t>10483-3</t>
  </si>
  <si>
    <t>STARLINK-1310</t>
  </si>
  <si>
    <t>45378U</t>
  </si>
  <si>
    <t>20019U</t>
  </si>
  <si>
    <t>16003-2</t>
  </si>
  <si>
    <t>STARLINK-1319</t>
  </si>
  <si>
    <t>45379U</t>
  </si>
  <si>
    <t>20019V</t>
  </si>
  <si>
    <t>96483-4</t>
  </si>
  <si>
    <t>STARLINK-1207</t>
  </si>
  <si>
    <t>45380U</t>
  </si>
  <si>
    <t>20019W</t>
  </si>
  <si>
    <t>10657-2</t>
  </si>
  <si>
    <t>STARLINK-1258</t>
  </si>
  <si>
    <t>45381U</t>
  </si>
  <si>
    <t>20019X</t>
  </si>
  <si>
    <t>14487-2</t>
  </si>
  <si>
    <t>STARLINK-1264</t>
  </si>
  <si>
    <t>45382U</t>
  </si>
  <si>
    <t>20019Y</t>
  </si>
  <si>
    <t>17707-2</t>
  </si>
  <si>
    <t>STARLINK-1266</t>
  </si>
  <si>
    <t>45383U</t>
  </si>
  <si>
    <t>20019Z</t>
  </si>
  <si>
    <t>16315-2</t>
  </si>
  <si>
    <t>STARLINK-1267</t>
  </si>
  <si>
    <t>45384U</t>
  </si>
  <si>
    <t>20019AA</t>
  </si>
  <si>
    <t>15158-2</t>
  </si>
  <si>
    <t>STARLINK-1272</t>
  </si>
  <si>
    <t>45386U</t>
  </si>
  <si>
    <t>20019AC</t>
  </si>
  <si>
    <t>51716-3</t>
  </si>
  <si>
    <t>STARLINK-1274</t>
  </si>
  <si>
    <t>45387U</t>
  </si>
  <si>
    <t>20019AD</t>
  </si>
  <si>
    <t>32038-3</t>
  </si>
  <si>
    <t>STARLINK-1280</t>
  </si>
  <si>
    <t>45388U</t>
  </si>
  <si>
    <t>20019AE</t>
  </si>
  <si>
    <t>15117-2</t>
  </si>
  <si>
    <t>STARLINK-1283</t>
  </si>
  <si>
    <t>45389U</t>
  </si>
  <si>
    <t>20019AF</t>
  </si>
  <si>
    <t>16731-2</t>
  </si>
  <si>
    <t>STARLINK-1284</t>
  </si>
  <si>
    <t>45390U</t>
  </si>
  <si>
    <t>20019AG</t>
  </si>
  <si>
    <t>56935-4</t>
  </si>
  <si>
    <t>STARLINK-1289</t>
  </si>
  <si>
    <t>45391U</t>
  </si>
  <si>
    <t>20019AH</t>
  </si>
  <si>
    <t>74741-3</t>
  </si>
  <si>
    <t>STARLINK-1290</t>
  </si>
  <si>
    <t>45392U</t>
  </si>
  <si>
    <t>20019AJ</t>
  </si>
  <si>
    <t>18669-2</t>
  </si>
  <si>
    <t>STARLINK-1291</t>
  </si>
  <si>
    <t>45393U</t>
  </si>
  <si>
    <t>20019AK</t>
  </si>
  <si>
    <t>15397-2</t>
  </si>
  <si>
    <t>STARLINK-1292</t>
  </si>
  <si>
    <t>45394U</t>
  </si>
  <si>
    <t>20019AL</t>
  </si>
  <si>
    <t>12621-3</t>
  </si>
  <si>
    <t>STARLINK-1297</t>
  </si>
  <si>
    <t>45395U</t>
  </si>
  <si>
    <t>20019AM</t>
  </si>
  <si>
    <t>99491-4</t>
  </si>
  <si>
    <t>STARLINK-1303</t>
  </si>
  <si>
    <t>45396U</t>
  </si>
  <si>
    <t>20019AN</t>
  </si>
  <si>
    <t>STARLINK-1307</t>
  </si>
  <si>
    <t>45397U</t>
  </si>
  <si>
    <t>20019AP</t>
  </si>
  <si>
    <t>63713-3</t>
  </si>
  <si>
    <t>STARLINK-1312</t>
  </si>
  <si>
    <t>45398U</t>
  </si>
  <si>
    <t>20019AQ</t>
  </si>
  <si>
    <t>31831-3</t>
  </si>
  <si>
    <t>STARLINK-1255</t>
  </si>
  <si>
    <t>45399U</t>
  </si>
  <si>
    <t>20019AR</t>
  </si>
  <si>
    <t>99760-3</t>
  </si>
  <si>
    <t>STARLINK-1213</t>
  </si>
  <si>
    <t>45400U</t>
  </si>
  <si>
    <t>20019AS</t>
  </si>
  <si>
    <t>15168-3</t>
  </si>
  <si>
    <t>STARLINK-1256</t>
  </si>
  <si>
    <t>45401U</t>
  </si>
  <si>
    <t>20019AT</t>
  </si>
  <si>
    <t>16193-2</t>
  </si>
  <si>
    <t>STARLINK-1257</t>
  </si>
  <si>
    <t>45402U</t>
  </si>
  <si>
    <t>20019AU</t>
  </si>
  <si>
    <t>31584-3</t>
  </si>
  <si>
    <t>STARLINK-1259</t>
  </si>
  <si>
    <t>45403U</t>
  </si>
  <si>
    <t>20019AV</t>
  </si>
  <si>
    <t>15355-2</t>
  </si>
  <si>
    <t>STARLINK-1260</t>
  </si>
  <si>
    <t>45404U</t>
  </si>
  <si>
    <t>20019AW</t>
  </si>
  <si>
    <t>94105-3</t>
  </si>
  <si>
    <t>STARLINK-1263</t>
  </si>
  <si>
    <t>45405U</t>
  </si>
  <si>
    <t>20019AX</t>
  </si>
  <si>
    <t>87678-4</t>
  </si>
  <si>
    <t>STARLINK-1265</t>
  </si>
  <si>
    <t>45406U</t>
  </si>
  <si>
    <t>20019AY</t>
  </si>
  <si>
    <t>13966-2</t>
  </si>
  <si>
    <t>STARLINK-1275</t>
  </si>
  <si>
    <t>45407U</t>
  </si>
  <si>
    <t>20019AZ</t>
  </si>
  <si>
    <t>45793-3</t>
  </si>
  <si>
    <t>STARLINK-1278</t>
  </si>
  <si>
    <t>45408U</t>
  </si>
  <si>
    <t>20019BA</t>
  </si>
  <si>
    <t>90768-4</t>
  </si>
  <si>
    <t>STARLINK-1282</t>
  </si>
  <si>
    <t>45409U</t>
  </si>
  <si>
    <t>20019BB</t>
  </si>
  <si>
    <t>13271-2</t>
  </si>
  <si>
    <t>STARLINK-1293</t>
  </si>
  <si>
    <t>45411U</t>
  </si>
  <si>
    <t>20019BD</t>
  </si>
  <si>
    <t>28322-3</t>
  </si>
  <si>
    <t>STARLINK-1296</t>
  </si>
  <si>
    <t>45412U</t>
  </si>
  <si>
    <t>20019BE</t>
  </si>
  <si>
    <t>12997-2</t>
  </si>
  <si>
    <t>STARLINK-1298</t>
  </si>
  <si>
    <t>45413U</t>
  </si>
  <si>
    <t>20019BF</t>
  </si>
  <si>
    <t>70998-4</t>
  </si>
  <si>
    <t>STARLINK-1309</t>
  </si>
  <si>
    <t>45414U</t>
  </si>
  <si>
    <t>20019BG</t>
  </si>
  <si>
    <t>52325-4</t>
  </si>
  <si>
    <t>STARLINK-1316</t>
  </si>
  <si>
    <t>45415U</t>
  </si>
  <si>
    <t>20019BH</t>
  </si>
  <si>
    <t>15524-2</t>
  </si>
  <si>
    <t>STARLINK-1318</t>
  </si>
  <si>
    <t>45416U</t>
  </si>
  <si>
    <t>20019BJ</t>
  </si>
  <si>
    <t>74658-3</t>
  </si>
  <si>
    <t>STARLINK-1286</t>
  </si>
  <si>
    <t>45417U</t>
  </si>
  <si>
    <t>20019BK</t>
  </si>
  <si>
    <t>13311-2</t>
  </si>
  <si>
    <t>STARLINK-1299</t>
  </si>
  <si>
    <t>45418U</t>
  </si>
  <si>
    <t>20019BL</t>
  </si>
  <si>
    <t>20308-2</t>
  </si>
  <si>
    <t>STARLINK-1308</t>
  </si>
  <si>
    <t>45419U</t>
  </si>
  <si>
    <t>20019BM</t>
  </si>
  <si>
    <t>83357-4</t>
  </si>
  <si>
    <t>ONEWEB-0066</t>
  </si>
  <si>
    <t>45424U</t>
  </si>
  <si>
    <t>20020A</t>
  </si>
  <si>
    <t>79003-3</t>
  </si>
  <si>
    <t>ONEWEB-0067</t>
  </si>
  <si>
    <t>45425U</t>
  </si>
  <si>
    <t>20020B</t>
  </si>
  <si>
    <t>80780-3</t>
  </si>
  <si>
    <t>ONEWEB-0080</t>
  </si>
  <si>
    <t>45426U</t>
  </si>
  <si>
    <t>20020C</t>
  </si>
  <si>
    <t>ONEWEB-0090</t>
  </si>
  <si>
    <t>45427U</t>
  </si>
  <si>
    <t>20020D</t>
  </si>
  <si>
    <t>ONEWEB-0061</t>
  </si>
  <si>
    <t>45428U</t>
  </si>
  <si>
    <t>20020E</t>
  </si>
  <si>
    <t>10568-2</t>
  </si>
  <si>
    <t>ONEWEB-0081</t>
  </si>
  <si>
    <t>45429U</t>
  </si>
  <si>
    <t>20020F</t>
  </si>
  <si>
    <t>12200-2</t>
  </si>
  <si>
    <t>ONEWEB-0069</t>
  </si>
  <si>
    <t>45430U</t>
  </si>
  <si>
    <t>20020G</t>
  </si>
  <si>
    <t>ONEWEB-0031</t>
  </si>
  <si>
    <t>45431U</t>
  </si>
  <si>
    <t>20020H</t>
  </si>
  <si>
    <t>ONEWEB-0027</t>
  </si>
  <si>
    <t>45432U</t>
  </si>
  <si>
    <t>20020J</t>
  </si>
  <si>
    <t>36209-3</t>
  </si>
  <si>
    <t>ONEWEB-0064</t>
  </si>
  <si>
    <t>45433U</t>
  </si>
  <si>
    <t>20020K</t>
  </si>
  <si>
    <t>ONEWEB-0018</t>
  </si>
  <si>
    <t>45434U</t>
  </si>
  <si>
    <t>20020L</t>
  </si>
  <si>
    <t>16671-3</t>
  </si>
  <si>
    <t>ONEWEB-0083</t>
  </si>
  <si>
    <t>45435U</t>
  </si>
  <si>
    <t>20020M</t>
  </si>
  <si>
    <t>ONEWEB-0095</t>
  </si>
  <si>
    <t>45436U</t>
  </si>
  <si>
    <t>20020N</t>
  </si>
  <si>
    <t>ONEWEB-0092</t>
  </si>
  <si>
    <t>45437U</t>
  </si>
  <si>
    <t>20020P</t>
  </si>
  <si>
    <t>96086-3</t>
  </si>
  <si>
    <t>ONEWEB-0085</t>
  </si>
  <si>
    <t>45438U</t>
  </si>
  <si>
    <t>20020Q</t>
  </si>
  <si>
    <t>ONEWEB-0096</t>
  </si>
  <si>
    <t>45439U</t>
  </si>
  <si>
    <t>20020R</t>
  </si>
  <si>
    <t>ONEWEB-0037</t>
  </si>
  <si>
    <t>45440U</t>
  </si>
  <si>
    <t>20020S</t>
  </si>
  <si>
    <t>ONEWEB-0042</t>
  </si>
  <si>
    <t>45441U</t>
  </si>
  <si>
    <t>20020T</t>
  </si>
  <si>
    <t>37692-3</t>
  </si>
  <si>
    <t>ONEWEB-0098</t>
  </si>
  <si>
    <t>45442U</t>
  </si>
  <si>
    <t>20020U</t>
  </si>
  <si>
    <t>ONEWEB-0055</t>
  </si>
  <si>
    <t>45443U</t>
  </si>
  <si>
    <t>20020V</t>
  </si>
  <si>
    <t>ONEWEB-0093</t>
  </si>
  <si>
    <t>45444U</t>
  </si>
  <si>
    <t>20020W</t>
  </si>
  <si>
    <t>14582-2</t>
  </si>
  <si>
    <t>ONEWEB-0029</t>
  </si>
  <si>
    <t>45445U</t>
  </si>
  <si>
    <t>20020X</t>
  </si>
  <si>
    <t>21446-3</t>
  </si>
  <si>
    <t>ONEWEB-0068</t>
  </si>
  <si>
    <t>45446U</t>
  </si>
  <si>
    <t>20020Y</t>
  </si>
  <si>
    <t>86911-3</t>
  </si>
  <si>
    <t>ONEWEB-0046</t>
  </si>
  <si>
    <t>45447U</t>
  </si>
  <si>
    <t>20020Z</t>
  </si>
  <si>
    <t>56631-3</t>
  </si>
  <si>
    <t>ONEWEB-0063</t>
  </si>
  <si>
    <t>45448U</t>
  </si>
  <si>
    <t>20020AA</t>
  </si>
  <si>
    <t>61260-3</t>
  </si>
  <si>
    <t>ONEWEB-0019</t>
  </si>
  <si>
    <t>45449U</t>
  </si>
  <si>
    <t>20020AB</t>
  </si>
  <si>
    <t>10436-2</t>
  </si>
  <si>
    <t>ONEWEB-0094</t>
  </si>
  <si>
    <t>45450U</t>
  </si>
  <si>
    <t>20020AC</t>
  </si>
  <si>
    <t>13561-3</t>
  </si>
  <si>
    <t>ONEWEB-0087</t>
  </si>
  <si>
    <t>45451U</t>
  </si>
  <si>
    <t>20020AD</t>
  </si>
  <si>
    <t>ONEWEB-0082</t>
  </si>
  <si>
    <t>45452U</t>
  </si>
  <si>
    <t>20020AE</t>
  </si>
  <si>
    <t>ONEWEB-0050</t>
  </si>
  <si>
    <t>45453U</t>
  </si>
  <si>
    <t>20020AF</t>
  </si>
  <si>
    <t>22501-3</t>
  </si>
  <si>
    <t>ONEWEB-0034</t>
  </si>
  <si>
    <t>45454U</t>
  </si>
  <si>
    <t>20020AG</t>
  </si>
  <si>
    <t>ONEWEB-0060</t>
  </si>
  <si>
    <t>45455U</t>
  </si>
  <si>
    <t>20020AH</t>
  </si>
  <si>
    <t>ONEWEB-0086</t>
  </si>
  <si>
    <t>45456U</t>
  </si>
  <si>
    <t>20020AJ</t>
  </si>
  <si>
    <t>14357-2</t>
  </si>
  <si>
    <t>ONEWEB-0088</t>
  </si>
  <si>
    <t>45457U</t>
  </si>
  <si>
    <t>20020AK</t>
  </si>
  <si>
    <t>R</t>
  </si>
  <si>
    <t>45460U</t>
  </si>
  <si>
    <t>20021A</t>
  </si>
  <si>
    <t>17688-3</t>
  </si>
  <si>
    <t>45461U</t>
  </si>
  <si>
    <t>20021B</t>
  </si>
  <si>
    <t>17338-3</t>
  </si>
  <si>
    <t>T</t>
  </si>
  <si>
    <t>45462U</t>
  </si>
  <si>
    <t>20021C</t>
  </si>
  <si>
    <t>17000-3</t>
  </si>
  <si>
    <t>STARLINK-1329</t>
  </si>
  <si>
    <t>45531U</t>
  </si>
  <si>
    <t>20025A</t>
  </si>
  <si>
    <t>94754-4</t>
  </si>
  <si>
    <t>STARLINK-1338</t>
  </si>
  <si>
    <t>45532U</t>
  </si>
  <si>
    <t>20025B</t>
  </si>
  <si>
    <t>12149-3</t>
  </si>
  <si>
    <t>STARLINK-1339</t>
  </si>
  <si>
    <t>45533U</t>
  </si>
  <si>
    <t>20025C</t>
  </si>
  <si>
    <t>12376-4</t>
  </si>
  <si>
    <t>27679-2</t>
  </si>
  <si>
    <t>STARLINK-1341</t>
  </si>
  <si>
    <t>45534U</t>
  </si>
  <si>
    <t>20025D</t>
  </si>
  <si>
    <t>12445-2</t>
  </si>
  <si>
    <t>STARLINK-1350</t>
  </si>
  <si>
    <t>45535U</t>
  </si>
  <si>
    <t>20025E</t>
  </si>
  <si>
    <t>10679-3</t>
  </si>
  <si>
    <t>STARLINK-1352</t>
  </si>
  <si>
    <t>45536U</t>
  </si>
  <si>
    <t>20025F</t>
  </si>
  <si>
    <t>10083-2</t>
  </si>
  <si>
    <t>STARLINK-1353</t>
  </si>
  <si>
    <t>45537U</t>
  </si>
  <si>
    <t>20025G</t>
  </si>
  <si>
    <t>35969-2</t>
  </si>
  <si>
    <t>STARLINK-1362</t>
  </si>
  <si>
    <t>45538U</t>
  </si>
  <si>
    <t>20025H</t>
  </si>
  <si>
    <t>41398-3</t>
  </si>
  <si>
    <t>STARLINK-1368</t>
  </si>
  <si>
    <t>45540U</t>
  </si>
  <si>
    <t>20025K</t>
  </si>
  <si>
    <t>STARLINK-1369</t>
  </si>
  <si>
    <t>45541U</t>
  </si>
  <si>
    <t>20025L</t>
  </si>
  <si>
    <t>95451-4</t>
  </si>
  <si>
    <t>STARLINK-1371</t>
  </si>
  <si>
    <t>45542U</t>
  </si>
  <si>
    <t>20025M</t>
  </si>
  <si>
    <t>15971-3</t>
  </si>
  <si>
    <t>STARLINK-1372</t>
  </si>
  <si>
    <t>45543U</t>
  </si>
  <si>
    <t>20025N</t>
  </si>
  <si>
    <t>STARLINK-1373</t>
  </si>
  <si>
    <t>45544U</t>
  </si>
  <si>
    <t>20025P</t>
  </si>
  <si>
    <t>11352-3</t>
  </si>
  <si>
    <t>STARLINK-1374</t>
  </si>
  <si>
    <t>45545U</t>
  </si>
  <si>
    <t>20025Q</t>
  </si>
  <si>
    <t>18308-3</t>
  </si>
  <si>
    <t>STARLINK-1375</t>
  </si>
  <si>
    <t>45546U</t>
  </si>
  <si>
    <t>20025R</t>
  </si>
  <si>
    <t>11814-2</t>
  </si>
  <si>
    <t>STARLINK-1377</t>
  </si>
  <si>
    <t>45547U</t>
  </si>
  <si>
    <t>20025S</t>
  </si>
  <si>
    <t>14010-2</t>
  </si>
  <si>
    <t>STARLINK-1378</t>
  </si>
  <si>
    <t>45548U</t>
  </si>
  <si>
    <t>20025T</t>
  </si>
  <si>
    <t>15129-3</t>
  </si>
  <si>
    <t>STARLINK-1390</t>
  </si>
  <si>
    <t>45550U</t>
  </si>
  <si>
    <t>20025V</t>
  </si>
  <si>
    <t>16021-3</t>
  </si>
  <si>
    <t>STARLINK-1294</t>
  </si>
  <si>
    <t>45551U</t>
  </si>
  <si>
    <t>20025W</t>
  </si>
  <si>
    <t>12938-3</t>
  </si>
  <si>
    <t>STARLINK-1323</t>
  </si>
  <si>
    <t>45553U</t>
  </si>
  <si>
    <t>20025Y</t>
  </si>
  <si>
    <t>72374-3</t>
  </si>
  <si>
    <t>STARLINK-1325</t>
  </si>
  <si>
    <t>45554U</t>
  </si>
  <si>
    <t>20025Z</t>
  </si>
  <si>
    <t>93340-4</t>
  </si>
  <si>
    <t>STARLINK-1327</t>
  </si>
  <si>
    <t>45555U</t>
  </si>
  <si>
    <t>20025AA</t>
  </si>
  <si>
    <t>90322-3</t>
  </si>
  <si>
    <t>STARLINK-1334</t>
  </si>
  <si>
    <t>45556U</t>
  </si>
  <si>
    <t>20025AB</t>
  </si>
  <si>
    <t>92502-4</t>
  </si>
  <si>
    <t>STARLINK-1336</t>
  </si>
  <si>
    <t>45557U</t>
  </si>
  <si>
    <t>20025AC</t>
  </si>
  <si>
    <t>96004-3</t>
  </si>
  <si>
    <t>STARLINK-1342</t>
  </si>
  <si>
    <t>45558U</t>
  </si>
  <si>
    <t>20025AD</t>
  </si>
  <si>
    <t>67995-3</t>
  </si>
  <si>
    <t>STARLINK-1344</t>
  </si>
  <si>
    <t>45559U</t>
  </si>
  <si>
    <t>20025AE</t>
  </si>
  <si>
    <t>30542-4</t>
  </si>
  <si>
    <t>STARLINK-1346</t>
  </si>
  <si>
    <t>45560U</t>
  </si>
  <si>
    <t>20025AF</t>
  </si>
  <si>
    <t>17960-3</t>
  </si>
  <si>
    <t>STARLINK-1348</t>
  </si>
  <si>
    <t>45561U</t>
  </si>
  <si>
    <t>20025AG</t>
  </si>
  <si>
    <t>21215-2</t>
  </si>
  <si>
    <t>STARLINK-1354</t>
  </si>
  <si>
    <t>45562U</t>
  </si>
  <si>
    <t>20025AH</t>
  </si>
  <si>
    <t>19263-3</t>
  </si>
  <si>
    <t>STARLINK-1355</t>
  </si>
  <si>
    <t>45563U</t>
  </si>
  <si>
    <t>20025AJ</t>
  </si>
  <si>
    <t>STARLINK-1356</t>
  </si>
  <si>
    <t>45564U</t>
  </si>
  <si>
    <t>20025AK</t>
  </si>
  <si>
    <t>69358-3</t>
  </si>
  <si>
    <t>STARLINK-1357</t>
  </si>
  <si>
    <t>45565U</t>
  </si>
  <si>
    <t>20025AL</t>
  </si>
  <si>
    <t>92094-4</t>
  </si>
  <si>
    <t>STARLINK-1358</t>
  </si>
  <si>
    <t>45566U</t>
  </si>
  <si>
    <t>20025AM</t>
  </si>
  <si>
    <t>50768-4</t>
  </si>
  <si>
    <t>STARLINK-1361</t>
  </si>
  <si>
    <t>45567U</t>
  </si>
  <si>
    <t>20025AN</t>
  </si>
  <si>
    <t>73754-4</t>
  </si>
  <si>
    <t>STARLINK-1363</t>
  </si>
  <si>
    <t>45568U</t>
  </si>
  <si>
    <t>20025AP</t>
  </si>
  <si>
    <t>STARLINK-1366</t>
  </si>
  <si>
    <t>45569U</t>
  </si>
  <si>
    <t>20025AQ</t>
  </si>
  <si>
    <t>21172-3</t>
  </si>
  <si>
    <t>STARLINK-1376</t>
  </si>
  <si>
    <t>45570U</t>
  </si>
  <si>
    <t>20025AR</t>
  </si>
  <si>
    <t>10015-2</t>
  </si>
  <si>
    <t>STARLINK-1261</t>
  </si>
  <si>
    <t>45571U</t>
  </si>
  <si>
    <t>20025AS</t>
  </si>
  <si>
    <t>64949-3</t>
  </si>
  <si>
    <t>STARLINK-1320</t>
  </si>
  <si>
    <t>45572U</t>
  </si>
  <si>
    <t>20025AT</t>
  </si>
  <si>
    <t>STARLINK-1321</t>
  </si>
  <si>
    <t>45573U</t>
  </si>
  <si>
    <t>20025AU</t>
  </si>
  <si>
    <t>41330-3</t>
  </si>
  <si>
    <t>STARLINK-1324</t>
  </si>
  <si>
    <t>45574U</t>
  </si>
  <si>
    <t>20025AV</t>
  </si>
  <si>
    <t>12931-3</t>
  </si>
  <si>
    <t>STARLINK-1326</t>
  </si>
  <si>
    <t>45575U</t>
  </si>
  <si>
    <t>20025AW</t>
  </si>
  <si>
    <t>13697-2</t>
  </si>
  <si>
    <t>STARLINK-1328</t>
  </si>
  <si>
    <t>45576U</t>
  </si>
  <si>
    <t>20025AX</t>
  </si>
  <si>
    <t>49736-4</t>
  </si>
  <si>
    <t>STARLINK-1330</t>
  </si>
  <si>
    <t>45577U</t>
  </si>
  <si>
    <t>20025AY</t>
  </si>
  <si>
    <t>20173-2</t>
  </si>
  <si>
    <t>STARLINK-1331</t>
  </si>
  <si>
    <t>45578U</t>
  </si>
  <si>
    <t>20025AZ</t>
  </si>
  <si>
    <t>STARLINK-1332</t>
  </si>
  <si>
    <t>45579U</t>
  </si>
  <si>
    <t>20025BA</t>
  </si>
  <si>
    <t>STARLINK-1333</t>
  </si>
  <si>
    <t>45580U</t>
  </si>
  <si>
    <t>20025BB</t>
  </si>
  <si>
    <t>84673-4</t>
  </si>
  <si>
    <t>STARLINK-1335</t>
  </si>
  <si>
    <t>45581U</t>
  </si>
  <si>
    <t>20025BC</t>
  </si>
  <si>
    <t>23502-4</t>
  </si>
  <si>
    <t>STARLINK-1337</t>
  </si>
  <si>
    <t>45582U</t>
  </si>
  <si>
    <t>20025BD</t>
  </si>
  <si>
    <t>28330-3</t>
  </si>
  <si>
    <t>STARLINK-1340</t>
  </si>
  <si>
    <t>45583U</t>
  </si>
  <si>
    <t>20025BE</t>
  </si>
  <si>
    <t>49140-3</t>
  </si>
  <si>
    <t>STARLINK-1343</t>
  </si>
  <si>
    <t>45584U</t>
  </si>
  <si>
    <t>20025BF</t>
  </si>
  <si>
    <t>95743-4</t>
  </si>
  <si>
    <t>STARLINK-1347</t>
  </si>
  <si>
    <t>45586U</t>
  </si>
  <si>
    <t>20025BH</t>
  </si>
  <si>
    <t>81957-3</t>
  </si>
  <si>
    <t>STARLINK-1349</t>
  </si>
  <si>
    <t>45587U</t>
  </si>
  <si>
    <t>20025BJ</t>
  </si>
  <si>
    <t>68096-4</t>
  </si>
  <si>
    <t>STARLINK-1360</t>
  </si>
  <si>
    <t>45588U</t>
  </si>
  <si>
    <t>20025BK</t>
  </si>
  <si>
    <t>67456-4</t>
  </si>
  <si>
    <t>STARLINK-1364</t>
  </si>
  <si>
    <t>45589U</t>
  </si>
  <si>
    <t>20025BL</t>
  </si>
  <si>
    <t>21467-3</t>
  </si>
  <si>
    <t>STARLINK-1365</t>
  </si>
  <si>
    <t>45590U</t>
  </si>
  <si>
    <t>20025BM</t>
  </si>
  <si>
    <t>12658-2</t>
  </si>
  <si>
    <t>XINGYUN-2</t>
  </si>
  <si>
    <t>45602U</t>
  </si>
  <si>
    <t>20028A</t>
  </si>
  <si>
    <t>17329-3</t>
  </si>
  <si>
    <t>45603U</t>
  </si>
  <si>
    <t>20028B</t>
  </si>
  <si>
    <t>60093-4</t>
  </si>
  <si>
    <t>ULTP</t>
  </si>
  <si>
    <t>45605U</t>
  </si>
  <si>
    <t>20011D</t>
  </si>
  <si>
    <t>53849-3</t>
  </si>
  <si>
    <t>45611U</t>
  </si>
  <si>
    <t>20032A</t>
  </si>
  <si>
    <t>44026-3</t>
  </si>
  <si>
    <t>45612U</t>
  </si>
  <si>
    <t>20032B</t>
  </si>
  <si>
    <t>68721-3</t>
  </si>
  <si>
    <t>HEAD-4</t>
  </si>
  <si>
    <t>45624U</t>
  </si>
  <si>
    <t>20034A</t>
  </si>
  <si>
    <t>48145-3</t>
  </si>
  <si>
    <t>45625U</t>
  </si>
  <si>
    <t>20034B</t>
  </si>
  <si>
    <t>27909-3</t>
  </si>
  <si>
    <t>STARLINK-1441</t>
  </si>
  <si>
    <t>45658U</t>
  </si>
  <si>
    <t>20035B</t>
  </si>
  <si>
    <t>25303-3</t>
  </si>
  <si>
    <t>STARLINK-1442</t>
  </si>
  <si>
    <t>45659U</t>
  </si>
  <si>
    <t>20035C</t>
  </si>
  <si>
    <t>STARLINK-1443</t>
  </si>
  <si>
    <t>45660U</t>
  </si>
  <si>
    <t>20035D</t>
  </si>
  <si>
    <t>23309-3</t>
  </si>
  <si>
    <t>STARLINK-1444</t>
  </si>
  <si>
    <t>45661U</t>
  </si>
  <si>
    <t>20035E</t>
  </si>
  <si>
    <t>74649-4</t>
  </si>
  <si>
    <t>STARLINK-1445</t>
  </si>
  <si>
    <t>45662U</t>
  </si>
  <si>
    <t>20035F</t>
  </si>
  <si>
    <t>29400-3</t>
  </si>
  <si>
    <t>STARLINK-1446</t>
  </si>
  <si>
    <t>45663U</t>
  </si>
  <si>
    <t>20035G</t>
  </si>
  <si>
    <t>49613-3</t>
  </si>
  <si>
    <t>STARLINK-1448</t>
  </si>
  <si>
    <t>45665U</t>
  </si>
  <si>
    <t>20035J</t>
  </si>
  <si>
    <t>97167-4</t>
  </si>
  <si>
    <t>STARLINK-1449</t>
  </si>
  <si>
    <t>45666U</t>
  </si>
  <si>
    <t>20035K</t>
  </si>
  <si>
    <t>73312-4</t>
  </si>
  <si>
    <t>STARLINK-1450</t>
  </si>
  <si>
    <t>45667U</t>
  </si>
  <si>
    <t>20035L</t>
  </si>
  <si>
    <t>27411-4</t>
  </si>
  <si>
    <t>STARLINK-1451</t>
  </si>
  <si>
    <t>45668U</t>
  </si>
  <si>
    <t>20035M</t>
  </si>
  <si>
    <t>13198-3</t>
  </si>
  <si>
    <t>STARLINK-1452</t>
  </si>
  <si>
    <t>45669U</t>
  </si>
  <si>
    <t>20035N</t>
  </si>
  <si>
    <t>20141-3</t>
  </si>
  <si>
    <t>STARLINK-1453</t>
  </si>
  <si>
    <t>45670U</t>
  </si>
  <si>
    <t>20035P</t>
  </si>
  <si>
    <t>12645-3</t>
  </si>
  <si>
    <t>STARLINK-1454</t>
  </si>
  <si>
    <t>45671U</t>
  </si>
  <si>
    <t>20035Q</t>
  </si>
  <si>
    <t>STARLINK-1455</t>
  </si>
  <si>
    <t>45672U</t>
  </si>
  <si>
    <t>20035R</t>
  </si>
  <si>
    <t>19792-3</t>
  </si>
  <si>
    <t>STARLINK-1456</t>
  </si>
  <si>
    <t>45673U</t>
  </si>
  <si>
    <t>20035S</t>
  </si>
  <si>
    <t>44086-4</t>
  </si>
  <si>
    <t>STARLINK-1457</t>
  </si>
  <si>
    <t>45674U</t>
  </si>
  <si>
    <t>20035T</t>
  </si>
  <si>
    <t>72620-4</t>
  </si>
  <si>
    <t>STARLINK-1458</t>
  </si>
  <si>
    <t>45675U</t>
  </si>
  <si>
    <t>20035U</t>
  </si>
  <si>
    <t>85195-3</t>
  </si>
  <si>
    <t>STARLINK-1460</t>
  </si>
  <si>
    <t>45676U</t>
  </si>
  <si>
    <t>20035V</t>
  </si>
  <si>
    <t>STARLINK-1392</t>
  </si>
  <si>
    <t>45677U</t>
  </si>
  <si>
    <t>20035W</t>
  </si>
  <si>
    <t>32387-4</t>
  </si>
  <si>
    <t>STARLINK-1393</t>
  </si>
  <si>
    <t>45678U</t>
  </si>
  <si>
    <t>20035X</t>
  </si>
  <si>
    <t>STARLINK-1394</t>
  </si>
  <si>
    <t>45679U</t>
  </si>
  <si>
    <t>20035Y</t>
  </si>
  <si>
    <t>10407-3</t>
  </si>
  <si>
    <t>STARLINK-1395</t>
  </si>
  <si>
    <t>45680U</t>
  </si>
  <si>
    <t>20035Z</t>
  </si>
  <si>
    <t>17988-3</t>
  </si>
  <si>
    <t>STARLINK-1396</t>
  </si>
  <si>
    <t>45681U</t>
  </si>
  <si>
    <t>20035AA</t>
  </si>
  <si>
    <t>38410-3</t>
  </si>
  <si>
    <t>STARLINK-1397</t>
  </si>
  <si>
    <t>45682U</t>
  </si>
  <si>
    <t>20035AB</t>
  </si>
  <si>
    <t>19498-3</t>
  </si>
  <si>
    <t>STARLINK-1399</t>
  </si>
  <si>
    <t>45683U</t>
  </si>
  <si>
    <t>20035AC</t>
  </si>
  <si>
    <t>76027-3</t>
  </si>
  <si>
    <t>STARLINK-1401</t>
  </si>
  <si>
    <t>45684U</t>
  </si>
  <si>
    <t>20035AD</t>
  </si>
  <si>
    <t>11693-3</t>
  </si>
  <si>
    <t>STARLINK-1402</t>
  </si>
  <si>
    <t>45685U</t>
  </si>
  <si>
    <t>20035AE</t>
  </si>
  <si>
    <t>19895-3</t>
  </si>
  <si>
    <t>STARLINK-1404</t>
  </si>
  <si>
    <t>45686U</t>
  </si>
  <si>
    <t>20035AF</t>
  </si>
  <si>
    <t>11429-3</t>
  </si>
  <si>
    <t>STARLINK-1408</t>
  </si>
  <si>
    <t>45688U</t>
  </si>
  <si>
    <t>20035AH</t>
  </si>
  <si>
    <t>11702-2</t>
  </si>
  <si>
    <t>STARLINK-1413</t>
  </si>
  <si>
    <t>45689U</t>
  </si>
  <si>
    <t>20035AJ</t>
  </si>
  <si>
    <t>88981-4</t>
  </si>
  <si>
    <t>STARLINK-1414</t>
  </si>
  <si>
    <t>45690U</t>
  </si>
  <si>
    <t>20035AK</t>
  </si>
  <si>
    <t>10642-3</t>
  </si>
  <si>
    <t>STARLINK-1415</t>
  </si>
  <si>
    <t>45691U</t>
  </si>
  <si>
    <t>20035AL</t>
  </si>
  <si>
    <t>66899-4</t>
  </si>
  <si>
    <t>STARLINK-1416</t>
  </si>
  <si>
    <t>45692U</t>
  </si>
  <si>
    <t>20035AM</t>
  </si>
  <si>
    <t>53150-4</t>
  </si>
  <si>
    <t>STARLINK-1417</t>
  </si>
  <si>
    <t>45693U</t>
  </si>
  <si>
    <t>20035AN</t>
  </si>
  <si>
    <t>73546-4</t>
  </si>
  <si>
    <t>STARLINK-1419</t>
  </si>
  <si>
    <t>45694U</t>
  </si>
  <si>
    <t>20035AP</t>
  </si>
  <si>
    <t>17854-2</t>
  </si>
  <si>
    <t>STARLINK-1420</t>
  </si>
  <si>
    <t>45695U</t>
  </si>
  <si>
    <t>20035AQ</t>
  </si>
  <si>
    <t>13427-3</t>
  </si>
  <si>
    <t>STARLINK-1422</t>
  </si>
  <si>
    <t>45696U</t>
  </si>
  <si>
    <t>20035AR</t>
  </si>
  <si>
    <t>10446-3</t>
  </si>
  <si>
    <t>STARLINK-1351</t>
  </si>
  <si>
    <t>45697U</t>
  </si>
  <si>
    <t>20035AS</t>
  </si>
  <si>
    <t>40320-3</t>
  </si>
  <si>
    <t>STARLINK-1370</t>
  </si>
  <si>
    <t>45698U</t>
  </si>
  <si>
    <t>20035AT</t>
  </si>
  <si>
    <t>18203-4</t>
  </si>
  <si>
    <t>STARLINK-1398</t>
  </si>
  <si>
    <t>45699U</t>
  </si>
  <si>
    <t>20035AU</t>
  </si>
  <si>
    <t>41249-3</t>
  </si>
  <si>
    <t>STARLINK-1400</t>
  </si>
  <si>
    <t>45700U</t>
  </si>
  <si>
    <t>20035AV</t>
  </si>
  <si>
    <t>47909-3</t>
  </si>
  <si>
    <t>STARLINK-1403</t>
  </si>
  <si>
    <t>45701U</t>
  </si>
  <si>
    <t>20035AW</t>
  </si>
  <si>
    <t>93170-4</t>
  </si>
  <si>
    <t>STARLINK-1405</t>
  </si>
  <si>
    <t>45702U</t>
  </si>
  <si>
    <t>20035AX</t>
  </si>
  <si>
    <t>86200-3</t>
  </si>
  <si>
    <t>STARLINK-1407</t>
  </si>
  <si>
    <t>45703U</t>
  </si>
  <si>
    <t>20035AY</t>
  </si>
  <si>
    <t>11562-3</t>
  </si>
  <si>
    <t>STARLINK-1409</t>
  </si>
  <si>
    <t>45704U</t>
  </si>
  <si>
    <t>20035AZ</t>
  </si>
  <si>
    <t>24953-3</t>
  </si>
  <si>
    <t>STARLINK-1410</t>
  </si>
  <si>
    <t>45705U</t>
  </si>
  <si>
    <t>20035BA</t>
  </si>
  <si>
    <t>10092-3</t>
  </si>
  <si>
    <t>STARLINK-1411</t>
  </si>
  <si>
    <t>45706U</t>
  </si>
  <si>
    <t>20035BB</t>
  </si>
  <si>
    <t>10627-3</t>
  </si>
  <si>
    <t>STARLINK-1412</t>
  </si>
  <si>
    <t>45707U</t>
  </si>
  <si>
    <t>20035BC</t>
  </si>
  <si>
    <t>39953-3</t>
  </si>
  <si>
    <t>STARLINK-1418</t>
  </si>
  <si>
    <t>45708U</t>
  </si>
  <si>
    <t>20035BD</t>
  </si>
  <si>
    <t>STARLINK-1421</t>
  </si>
  <si>
    <t>45709U</t>
  </si>
  <si>
    <t>20035BE</t>
  </si>
  <si>
    <t>76539-3</t>
  </si>
  <si>
    <t>STARLINK-1423</t>
  </si>
  <si>
    <t>45710U</t>
  </si>
  <si>
    <t>20035BF</t>
  </si>
  <si>
    <t>40162-5</t>
  </si>
  <si>
    <t>STARLINK-1433</t>
  </si>
  <si>
    <t>45711U</t>
  </si>
  <si>
    <t>20035BG</t>
  </si>
  <si>
    <t>85416-4</t>
  </si>
  <si>
    <t>STARLINK-1434</t>
  </si>
  <si>
    <t>45712U</t>
  </si>
  <si>
    <t>20035BH</t>
  </si>
  <si>
    <t>23448-3</t>
  </si>
  <si>
    <t>STARLINK-1436</t>
  </si>
  <si>
    <t>45713U</t>
  </si>
  <si>
    <t>20035BJ</t>
  </si>
  <si>
    <t>80495-4</t>
  </si>
  <si>
    <t>STARLINK-1437</t>
  </si>
  <si>
    <t>45714U</t>
  </si>
  <si>
    <t>20035BK</t>
  </si>
  <si>
    <t>64634-3</t>
  </si>
  <si>
    <t>45721U</t>
  </si>
  <si>
    <t>20036A</t>
  </si>
  <si>
    <t>64657-4</t>
  </si>
  <si>
    <t>ANDESITE</t>
  </si>
  <si>
    <t>45726U</t>
  </si>
  <si>
    <t>20037D</t>
  </si>
  <si>
    <t>14030-3</t>
  </si>
  <si>
    <t>45727U</t>
  </si>
  <si>
    <t>20037E</t>
  </si>
  <si>
    <t>27378-3</t>
  </si>
  <si>
    <t>STARLINK-1461</t>
  </si>
  <si>
    <t>45730U</t>
  </si>
  <si>
    <t>20038A</t>
  </si>
  <si>
    <t>79660-4</t>
  </si>
  <si>
    <t>STARLINK-1465</t>
  </si>
  <si>
    <t>45731U</t>
  </si>
  <si>
    <t>20038B</t>
  </si>
  <si>
    <t>87141-4</t>
  </si>
  <si>
    <t>STARLINK-1466</t>
  </si>
  <si>
    <t>45732U</t>
  </si>
  <si>
    <t>20038C</t>
  </si>
  <si>
    <t>98947-4</t>
  </si>
  <si>
    <t>STARLINK-1467</t>
  </si>
  <si>
    <t>45733U</t>
  </si>
  <si>
    <t>20038D</t>
  </si>
  <si>
    <t>89872-3</t>
  </si>
  <si>
    <t>STARLINK-1468</t>
  </si>
  <si>
    <t>45734U</t>
  </si>
  <si>
    <t>20038E</t>
  </si>
  <si>
    <t>93156-3</t>
  </si>
  <si>
    <t>STARLINK-1471</t>
  </si>
  <si>
    <t>45735U</t>
  </si>
  <si>
    <t>20038F</t>
  </si>
  <si>
    <t>35059-4</t>
  </si>
  <si>
    <t>STARLINK-1472</t>
  </si>
  <si>
    <t>45736U</t>
  </si>
  <si>
    <t>20038G</t>
  </si>
  <si>
    <t>24886-2</t>
  </si>
  <si>
    <t>STARLINK-1474</t>
  </si>
  <si>
    <t>45738U</t>
  </si>
  <si>
    <t>20038J</t>
  </si>
  <si>
    <t>86355-4</t>
  </si>
  <si>
    <t>STARLINK-1475</t>
  </si>
  <si>
    <t>45739U</t>
  </si>
  <si>
    <t>20038K</t>
  </si>
  <si>
    <t>74849-4</t>
  </si>
  <si>
    <t>STARLINK-1479</t>
  </si>
  <si>
    <t>45740U</t>
  </si>
  <si>
    <t>20038L</t>
  </si>
  <si>
    <t>13292-3</t>
  </si>
  <si>
    <t>STARLINK-1480</t>
  </si>
  <si>
    <t>45741U</t>
  </si>
  <si>
    <t>20038M</t>
  </si>
  <si>
    <t>18572-3</t>
  </si>
  <si>
    <t>STARLINK-1481</t>
  </si>
  <si>
    <t>45742U</t>
  </si>
  <si>
    <t>20038N</t>
  </si>
  <si>
    <t>95079-4</t>
  </si>
  <si>
    <t>STARLINK-1483</t>
  </si>
  <si>
    <t>45743U</t>
  </si>
  <si>
    <t>20038P</t>
  </si>
  <si>
    <t>53046-3</t>
  </si>
  <si>
    <t>STARLINK-1500</t>
  </si>
  <si>
    <t>45744U</t>
  </si>
  <si>
    <t>20038Q</t>
  </si>
  <si>
    <t>STARLINK-1503</t>
  </si>
  <si>
    <t>45745U</t>
  </si>
  <si>
    <t>20038R</t>
  </si>
  <si>
    <t>13711-3</t>
  </si>
  <si>
    <t>STARLINK-1504</t>
  </si>
  <si>
    <t>45746U</t>
  </si>
  <si>
    <t>20038S</t>
  </si>
  <si>
    <t>20235-3</t>
  </si>
  <si>
    <t>STARLINK-1506</t>
  </si>
  <si>
    <t>45747U</t>
  </si>
  <si>
    <t>20038T</t>
  </si>
  <si>
    <t>16643-3</t>
  </si>
  <si>
    <t>STARLINK-1507</t>
  </si>
  <si>
    <t>45748U</t>
  </si>
  <si>
    <t>20038U</t>
  </si>
  <si>
    <t>12045-3</t>
  </si>
  <si>
    <t>STARLINK-1391</t>
  </si>
  <si>
    <t>45750U</t>
  </si>
  <si>
    <t>20038W</t>
  </si>
  <si>
    <t>13320-3</t>
  </si>
  <si>
    <t>STARLINK-1464</t>
  </si>
  <si>
    <t>45751U</t>
  </si>
  <si>
    <t>20038X</t>
  </si>
  <si>
    <t>14763-3</t>
  </si>
  <si>
    <t>STARLINK-1476</t>
  </si>
  <si>
    <t>45753U</t>
  </si>
  <si>
    <t>20038Z</t>
  </si>
  <si>
    <t>94989-4</t>
  </si>
  <si>
    <t>STARLINK-1477</t>
  </si>
  <si>
    <t>45754U</t>
  </si>
  <si>
    <t>20038AA</t>
  </si>
  <si>
    <t>78679-4</t>
  </si>
  <si>
    <t>STARLINK-1478</t>
  </si>
  <si>
    <t>45755U</t>
  </si>
  <si>
    <t>20038AB</t>
  </si>
  <si>
    <t>81037-4</t>
  </si>
  <si>
    <t>STARLINK-1484</t>
  </si>
  <si>
    <t>45756U</t>
  </si>
  <si>
    <t>20038AC</t>
  </si>
  <si>
    <t>21243-4</t>
  </si>
  <si>
    <t>STARLINK-1486</t>
  </si>
  <si>
    <t>45757U</t>
  </si>
  <si>
    <t>20038AD</t>
  </si>
  <si>
    <t>42159-3</t>
  </si>
  <si>
    <t>STARLINK-1487</t>
  </si>
  <si>
    <t>45758U</t>
  </si>
  <si>
    <t>20038AE</t>
  </si>
  <si>
    <t>18234-5</t>
  </si>
  <si>
    <t>STARLINK-1493</t>
  </si>
  <si>
    <t>45759U</t>
  </si>
  <si>
    <t>20038AF</t>
  </si>
  <si>
    <t>68463-4</t>
  </si>
  <si>
    <t>STARLINK-1494</t>
  </si>
  <si>
    <t>45760U</t>
  </si>
  <si>
    <t>20038AG</t>
  </si>
  <si>
    <t>12866-3</t>
  </si>
  <si>
    <t>STARLINK-1495</t>
  </si>
  <si>
    <t>45761U</t>
  </si>
  <si>
    <t>20038AH</t>
  </si>
  <si>
    <t>STARLINK-1499</t>
  </si>
  <si>
    <t>45762U</t>
  </si>
  <si>
    <t>20038AJ</t>
  </si>
  <si>
    <t>10507-2</t>
  </si>
  <si>
    <t>STARLINK-1502</t>
  </si>
  <si>
    <t>45764U</t>
  </si>
  <si>
    <t>20038AL</t>
  </si>
  <si>
    <t>71771-4</t>
  </si>
  <si>
    <t>STARLINK-1509</t>
  </si>
  <si>
    <t>45766U</t>
  </si>
  <si>
    <t>20038AN</t>
  </si>
  <si>
    <t>51863-4</t>
  </si>
  <si>
    <t>STARLINK-1511</t>
  </si>
  <si>
    <t>45767U</t>
  </si>
  <si>
    <t>20038AP</t>
  </si>
  <si>
    <t>53846-4</t>
  </si>
  <si>
    <t>STARLINK-1521</t>
  </si>
  <si>
    <t>45768U</t>
  </si>
  <si>
    <t>20038AQ</t>
  </si>
  <si>
    <t>30772-3</t>
  </si>
  <si>
    <t>STARLINK-1459</t>
  </si>
  <si>
    <t>45769U</t>
  </si>
  <si>
    <t>20038AR</t>
  </si>
  <si>
    <t>25309-3</t>
  </si>
  <si>
    <t>STARLINK-1462</t>
  </si>
  <si>
    <t>45770U</t>
  </si>
  <si>
    <t>20038AS</t>
  </si>
  <si>
    <t>43746-4</t>
  </si>
  <si>
    <t>STARLINK-1463</t>
  </si>
  <si>
    <t>45771U</t>
  </si>
  <si>
    <t>20038AT</t>
  </si>
  <si>
    <t>33935-3</t>
  </si>
  <si>
    <t>STARLINK-1470</t>
  </si>
  <si>
    <t>45772U</t>
  </si>
  <si>
    <t>20038AU</t>
  </si>
  <si>
    <t>12411-3</t>
  </si>
  <si>
    <t>STARLINK-1482</t>
  </si>
  <si>
    <t>45773U</t>
  </si>
  <si>
    <t>20038AV</t>
  </si>
  <si>
    <t>STARLINK-1485</t>
  </si>
  <si>
    <t>45774U</t>
  </si>
  <si>
    <t>20038AW</t>
  </si>
  <si>
    <t>80072-4</t>
  </si>
  <si>
    <t>STARLINK-1488</t>
  </si>
  <si>
    <t>45775U</t>
  </si>
  <si>
    <t>20038AX</t>
  </si>
  <si>
    <t>STARLINK-1489</t>
  </si>
  <si>
    <t>45776U</t>
  </si>
  <si>
    <t>20038AY</t>
  </si>
  <si>
    <t>10947-3</t>
  </si>
  <si>
    <t>STARLINK-1490</t>
  </si>
  <si>
    <t>45777U</t>
  </si>
  <si>
    <t>20038AZ</t>
  </si>
  <si>
    <t>10965-3</t>
  </si>
  <si>
    <t>STARLINK-1491</t>
  </si>
  <si>
    <t>45778U</t>
  </si>
  <si>
    <t>20038BA</t>
  </si>
  <si>
    <t>97606-4</t>
  </si>
  <si>
    <t>STARLINK-1492</t>
  </si>
  <si>
    <t>45779U</t>
  </si>
  <si>
    <t>20038BB</t>
  </si>
  <si>
    <t>14069-2</t>
  </si>
  <si>
    <t>STARLINK-1496</t>
  </si>
  <si>
    <t>45780U</t>
  </si>
  <si>
    <t>20038BC</t>
  </si>
  <si>
    <t>95337-4</t>
  </si>
  <si>
    <t>STARLINK-1497</t>
  </si>
  <si>
    <t>45781U</t>
  </si>
  <si>
    <t>20038BD</t>
  </si>
  <si>
    <t>18271-3</t>
  </si>
  <si>
    <t>STARLINK-1498</t>
  </si>
  <si>
    <t>45782U</t>
  </si>
  <si>
    <t>20038BE</t>
  </si>
  <si>
    <t>12693-2</t>
  </si>
  <si>
    <t>STARLINK-1505</t>
  </si>
  <si>
    <t>45783U</t>
  </si>
  <si>
    <t>20038BF</t>
  </si>
  <si>
    <t>50449-3</t>
  </si>
  <si>
    <t>STARLINK-1510</t>
  </si>
  <si>
    <t>45784U</t>
  </si>
  <si>
    <t>20038BG</t>
  </si>
  <si>
    <t>25174-3</t>
  </si>
  <si>
    <t>STARLINK-1512</t>
  </si>
  <si>
    <t>45785U</t>
  </si>
  <si>
    <t>20038BH</t>
  </si>
  <si>
    <t>99740-4</t>
  </si>
  <si>
    <t>STARLINK-1513</t>
  </si>
  <si>
    <t>45786U</t>
  </si>
  <si>
    <t>20038BJ</t>
  </si>
  <si>
    <t>14624-3</t>
  </si>
  <si>
    <t>STARLINK-1517</t>
  </si>
  <si>
    <t>45787U</t>
  </si>
  <si>
    <t>20038BK</t>
  </si>
  <si>
    <t>13262-4</t>
  </si>
  <si>
    <t>C14</t>
  </si>
  <si>
    <t>45788U</t>
  </si>
  <si>
    <t>20038BL</t>
  </si>
  <si>
    <t>64841-3</t>
  </si>
  <si>
    <t>C16</t>
  </si>
  <si>
    <t>45789U</t>
  </si>
  <si>
    <t>20038BM</t>
  </si>
  <si>
    <t>C15</t>
  </si>
  <si>
    <t>45790U</t>
  </si>
  <si>
    <t>20038BN</t>
  </si>
  <si>
    <t>57452-3</t>
  </si>
  <si>
    <t>45794U</t>
  </si>
  <si>
    <t>20039A</t>
  </si>
  <si>
    <t>29142-3</t>
  </si>
  <si>
    <t>45795U</t>
  </si>
  <si>
    <t>20039B</t>
  </si>
  <si>
    <t>32007-3</t>
  </si>
  <si>
    <t>HEAD-5</t>
  </si>
  <si>
    <t>45796U</t>
  </si>
  <si>
    <t>20039C</t>
  </si>
  <si>
    <t>56954-3</t>
  </si>
  <si>
    <t>REDEYE</t>
  </si>
  <si>
    <t>(MERLOT)</t>
  </si>
  <si>
    <t>45800U</t>
  </si>
  <si>
    <t>98067RM</t>
  </si>
  <si>
    <t>63059-3</t>
  </si>
  <si>
    <t>(CABERNET)</t>
  </si>
  <si>
    <t>45809U</t>
  </si>
  <si>
    <t>98067RN</t>
  </si>
  <si>
    <t>62577-3</t>
  </si>
  <si>
    <t>DUOMO</t>
  </si>
  <si>
    <t>(GFDM)</t>
  </si>
  <si>
    <t>45856U</t>
  </si>
  <si>
    <t>20042A</t>
  </si>
  <si>
    <t>11694-3</t>
  </si>
  <si>
    <t>BY70-2</t>
  </si>
  <si>
    <t>45857U</t>
  </si>
  <si>
    <t>20042B</t>
  </si>
  <si>
    <t>10746-2</t>
  </si>
  <si>
    <t>(SY-6</t>
  </si>
  <si>
    <t>02)</t>
  </si>
  <si>
    <t>45859U</t>
  </si>
  <si>
    <t>20043A</t>
  </si>
  <si>
    <t>80312-4</t>
  </si>
  <si>
    <t>ZINYUAN-3</t>
  </si>
  <si>
    <t>45939U</t>
  </si>
  <si>
    <t>20051A</t>
  </si>
  <si>
    <t>25269-3</t>
  </si>
  <si>
    <t>LONGXIA</t>
  </si>
  <si>
    <t>YAN</t>
  </si>
  <si>
    <t>45940U</t>
  </si>
  <si>
    <t>20051B</t>
  </si>
  <si>
    <t>72460-3</t>
  </si>
  <si>
    <t>TIANQI-10</t>
  </si>
  <si>
    <t>45941U</t>
  </si>
  <si>
    <t>20051C</t>
  </si>
  <si>
    <t>34798-3</t>
  </si>
  <si>
    <t>46025U</t>
  </si>
  <si>
    <t>20054A</t>
  </si>
  <si>
    <t>24456-3</t>
  </si>
  <si>
    <t>TSINGHUA</t>
  </si>
  <si>
    <t>SCIENCE</t>
  </si>
  <si>
    <t>46026U</t>
  </si>
  <si>
    <t>20054B</t>
  </si>
  <si>
    <t>36086-3</t>
  </si>
  <si>
    <t>STARLINK-1522</t>
  </si>
  <si>
    <t>46027U</t>
  </si>
  <si>
    <t>20055A</t>
  </si>
  <si>
    <t>35338-3</t>
  </si>
  <si>
    <t>STARLINK-1523</t>
  </si>
  <si>
    <t>46028U</t>
  </si>
  <si>
    <t>20055B</t>
  </si>
  <si>
    <t>24160-3</t>
  </si>
  <si>
    <t>STARLINK-1526</t>
  </si>
  <si>
    <t>46029U</t>
  </si>
  <si>
    <t>20055C</t>
  </si>
  <si>
    <t>88883-3</t>
  </si>
  <si>
    <t>STARLINK-1534</t>
  </si>
  <si>
    <t>46030U</t>
  </si>
  <si>
    <t>20055D</t>
  </si>
  <si>
    <t>14851-2</t>
  </si>
  <si>
    <t>STARLINK-1544</t>
  </si>
  <si>
    <t>46031U</t>
  </si>
  <si>
    <t>20055E</t>
  </si>
  <si>
    <t>15781-3</t>
  </si>
  <si>
    <t>STARLINK-1555</t>
  </si>
  <si>
    <t>46032U</t>
  </si>
  <si>
    <t>20055F</t>
  </si>
  <si>
    <t>48025-3</t>
  </si>
  <si>
    <t>STARLINK-1556</t>
  </si>
  <si>
    <t>46033U</t>
  </si>
  <si>
    <t>20055G</t>
  </si>
  <si>
    <t>67405-3</t>
  </si>
  <si>
    <t>STARLINK-1557</t>
  </si>
  <si>
    <t>46034U</t>
  </si>
  <si>
    <t>20055H</t>
  </si>
  <si>
    <t>13209-3</t>
  </si>
  <si>
    <t>STARLINK-1558</t>
  </si>
  <si>
    <t>46035U</t>
  </si>
  <si>
    <t>20055J</t>
  </si>
  <si>
    <t>12967-2</t>
  </si>
  <si>
    <t>STARLINK-1560</t>
  </si>
  <si>
    <t>46036U</t>
  </si>
  <si>
    <t>20055K</t>
  </si>
  <si>
    <t>41323-3</t>
  </si>
  <si>
    <t>STARLINK-1565</t>
  </si>
  <si>
    <t>46037U</t>
  </si>
  <si>
    <t>20055L</t>
  </si>
  <si>
    <t>22299-3</t>
  </si>
  <si>
    <t>STARLINK-1567</t>
  </si>
  <si>
    <t>46038U</t>
  </si>
  <si>
    <t>20055M</t>
  </si>
  <si>
    <t>41757-3</t>
  </si>
  <si>
    <t>STARLINK-1569</t>
  </si>
  <si>
    <t>46039U</t>
  </si>
  <si>
    <t>20055N</t>
  </si>
  <si>
    <t>34475-3</t>
  </si>
  <si>
    <t>STARLINK-1576</t>
  </si>
  <si>
    <t>46040U</t>
  </si>
  <si>
    <t>20055P</t>
  </si>
  <si>
    <t>14280-2</t>
  </si>
  <si>
    <t>STARLINK-1580</t>
  </si>
  <si>
    <t>46041U</t>
  </si>
  <si>
    <t>20055Q</t>
  </si>
  <si>
    <t>11184-2</t>
  </si>
  <si>
    <t>STARLINK-1581</t>
  </si>
  <si>
    <t>46042U</t>
  </si>
  <si>
    <t>20055R</t>
  </si>
  <si>
    <t>45609-3</t>
  </si>
  <si>
    <t>STARLINK-1582</t>
  </si>
  <si>
    <t>46043U</t>
  </si>
  <si>
    <t>20055S</t>
  </si>
  <si>
    <t>82339-3</t>
  </si>
  <si>
    <t>STARLINK-1584</t>
  </si>
  <si>
    <t>46044U</t>
  </si>
  <si>
    <t>20055T</t>
  </si>
  <si>
    <t>14395-2</t>
  </si>
  <si>
    <t>STARLINK-1591</t>
  </si>
  <si>
    <t>46045U</t>
  </si>
  <si>
    <t>20055U</t>
  </si>
  <si>
    <t>51688-3</t>
  </si>
  <si>
    <t>STARLINK-1524</t>
  </si>
  <si>
    <t>46047U</t>
  </si>
  <si>
    <t>20055W</t>
  </si>
  <si>
    <t>14949-3</t>
  </si>
  <si>
    <t>STARLINK-1527</t>
  </si>
  <si>
    <t>46048U</t>
  </si>
  <si>
    <t>20055X</t>
  </si>
  <si>
    <t>29163-3</t>
  </si>
  <si>
    <t>STARLINK-1530</t>
  </si>
  <si>
    <t>46049U</t>
  </si>
  <si>
    <t>20055Y</t>
  </si>
  <si>
    <t>52129-4</t>
  </si>
  <si>
    <t>STARLINK-1540</t>
  </si>
  <si>
    <t>46051U</t>
  </si>
  <si>
    <t>20055AA</t>
  </si>
  <si>
    <t>94527-4</t>
  </si>
  <si>
    <t>STARLINK-1541</t>
  </si>
  <si>
    <t>46052U</t>
  </si>
  <si>
    <t>20055AB</t>
  </si>
  <si>
    <t>STARLINK-1543</t>
  </si>
  <si>
    <t>46053U</t>
  </si>
  <si>
    <t>20055AC</t>
  </si>
  <si>
    <t>10735-2</t>
  </si>
  <si>
    <t>STARLINK-1548</t>
  </si>
  <si>
    <t>46054U</t>
  </si>
  <si>
    <t>20055AD</t>
  </si>
  <si>
    <t>80256-3</t>
  </si>
  <si>
    <t>STARLINK-1554</t>
  </si>
  <si>
    <t>46055U</t>
  </si>
  <si>
    <t>20055AE</t>
  </si>
  <si>
    <t>21212-3</t>
  </si>
  <si>
    <t>STARLINK-1561</t>
  </si>
  <si>
    <t>46056U</t>
  </si>
  <si>
    <t>20055AF</t>
  </si>
  <si>
    <t>56622-3</t>
  </si>
  <si>
    <t>STARLINK-1564</t>
  </si>
  <si>
    <t>46058U</t>
  </si>
  <si>
    <t>20055AH</t>
  </si>
  <si>
    <t>41117-3</t>
  </si>
  <si>
    <t>STARLINK-1570</t>
  </si>
  <si>
    <t>46059U</t>
  </si>
  <si>
    <t>20055AJ</t>
  </si>
  <si>
    <t>29976-3</t>
  </si>
  <si>
    <t>STARLINK-1572</t>
  </si>
  <si>
    <t>46060U</t>
  </si>
  <si>
    <t>20055AK</t>
  </si>
  <si>
    <t>94140-3</t>
  </si>
  <si>
    <t>STARLINK-1573</t>
  </si>
  <si>
    <t>46061U</t>
  </si>
  <si>
    <t>20055AL</t>
  </si>
  <si>
    <t>11522-3</t>
  </si>
  <si>
    <t>STARLINK-1574</t>
  </si>
  <si>
    <t>46062U</t>
  </si>
  <si>
    <t>20055AM</t>
  </si>
  <si>
    <t>63769-3</t>
  </si>
  <si>
    <t>STARLINK-1577</t>
  </si>
  <si>
    <t>46063U</t>
  </si>
  <si>
    <t>20055AN</t>
  </si>
  <si>
    <t>37354-4</t>
  </si>
  <si>
    <t>STARLINK-1583</t>
  </si>
  <si>
    <t>46064U</t>
  </si>
  <si>
    <t>20055AP</t>
  </si>
  <si>
    <t>13632-2</t>
  </si>
  <si>
    <t>STARLINK-1515</t>
  </si>
  <si>
    <t>46065U</t>
  </si>
  <si>
    <t>20055AQ</t>
  </si>
  <si>
    <t>17926-3</t>
  </si>
  <si>
    <t>STARLINK-1525</t>
  </si>
  <si>
    <t>46066U</t>
  </si>
  <si>
    <t>20055AR</t>
  </si>
  <si>
    <t>47896-3</t>
  </si>
  <si>
    <t>STARLINK-1529</t>
  </si>
  <si>
    <t>46067U</t>
  </si>
  <si>
    <t>20055AS</t>
  </si>
  <si>
    <t>STARLINK-1532</t>
  </si>
  <si>
    <t>46068U</t>
  </si>
  <si>
    <t>20055AT</t>
  </si>
  <si>
    <t>14486-3</t>
  </si>
  <si>
    <t>STARLINK-1533</t>
  </si>
  <si>
    <t>46069U</t>
  </si>
  <si>
    <t>20055AU</t>
  </si>
  <si>
    <t>65300-3</t>
  </si>
  <si>
    <t>STARLINK-1536</t>
  </si>
  <si>
    <t>46070U</t>
  </si>
  <si>
    <t>20055AV</t>
  </si>
  <si>
    <t>58321-3</t>
  </si>
  <si>
    <t>STARLINK-1538</t>
  </si>
  <si>
    <t>46071U</t>
  </si>
  <si>
    <t>20055AW</t>
  </si>
  <si>
    <t>98957-4</t>
  </si>
  <si>
    <t>STARLINK-1539</t>
  </si>
  <si>
    <t>46072U</t>
  </si>
  <si>
    <t>20055AX</t>
  </si>
  <si>
    <t>40662-3</t>
  </si>
  <si>
    <t>STARLINK-1542</t>
  </si>
  <si>
    <t>46073U</t>
  </si>
  <si>
    <t>20055AY</t>
  </si>
  <si>
    <t>31230-3</t>
  </si>
  <si>
    <t>STARLINK-1549</t>
  </si>
  <si>
    <t>46074U</t>
  </si>
  <si>
    <t>20055AZ</t>
  </si>
  <si>
    <t>11858-2</t>
  </si>
  <si>
    <t>STARLINK-1551</t>
  </si>
  <si>
    <t>46075U</t>
  </si>
  <si>
    <t>20055BA</t>
  </si>
  <si>
    <t>17989-3</t>
  </si>
  <si>
    <t>STARLINK-1552</t>
  </si>
  <si>
    <t>46076U</t>
  </si>
  <si>
    <t>20055BB</t>
  </si>
  <si>
    <t>STARLINK-1559</t>
  </si>
  <si>
    <t>46077U</t>
  </si>
  <si>
    <t>20055BC</t>
  </si>
  <si>
    <t>25357-4</t>
  </si>
  <si>
    <t>STARLINK-1563</t>
  </si>
  <si>
    <t>46078U</t>
  </si>
  <si>
    <t>20055BD</t>
  </si>
  <si>
    <t>66253-3</t>
  </si>
  <si>
    <t>STARLINK-1566</t>
  </si>
  <si>
    <t>46079U</t>
  </si>
  <si>
    <t>20055BE</t>
  </si>
  <si>
    <t>15143-3</t>
  </si>
  <si>
    <t>STARLINK-1568</t>
  </si>
  <si>
    <t>46080U</t>
  </si>
  <si>
    <t>20055BF</t>
  </si>
  <si>
    <t>22546-3</t>
  </si>
  <si>
    <t>STARLINK-1571</t>
  </si>
  <si>
    <t>46081U</t>
  </si>
  <si>
    <t>20055BG</t>
  </si>
  <si>
    <t>12770-2</t>
  </si>
  <si>
    <t>STARLINK-1578</t>
  </si>
  <si>
    <t>46082U</t>
  </si>
  <si>
    <t>20055BH</t>
  </si>
  <si>
    <t>76955-3</t>
  </si>
  <si>
    <t>STARLINK-1579</t>
  </si>
  <si>
    <t>46083U</t>
  </si>
  <si>
    <t>20055BJ</t>
  </si>
  <si>
    <t>11598-3</t>
  </si>
  <si>
    <t>GLOBAL-7</t>
  </si>
  <si>
    <t>46088U</t>
  </si>
  <si>
    <t>20055BP</t>
  </si>
  <si>
    <t>39684-4</t>
  </si>
  <si>
    <t>GLOBAL-8</t>
  </si>
  <si>
    <t>46089U</t>
  </si>
  <si>
    <t>20055BQ</t>
  </si>
  <si>
    <t>66469-3</t>
  </si>
  <si>
    <t>STARLINK-1585</t>
  </si>
  <si>
    <t>46117U</t>
  </si>
  <si>
    <t>20057A</t>
  </si>
  <si>
    <t>14342-2</t>
  </si>
  <si>
    <t>STARLINK-1588</t>
  </si>
  <si>
    <t>46118U</t>
  </si>
  <si>
    <t>20057B</t>
  </si>
  <si>
    <t>25268-4</t>
  </si>
  <si>
    <t>STARLINK-1593</t>
  </si>
  <si>
    <t>46119U</t>
  </si>
  <si>
    <t>20057C</t>
  </si>
  <si>
    <t>STARLINK-1601</t>
  </si>
  <si>
    <t>46120U</t>
  </si>
  <si>
    <t>20057D</t>
  </si>
  <si>
    <t>21681-3</t>
  </si>
  <si>
    <t>STARLINK-1602</t>
  </si>
  <si>
    <t>46121U</t>
  </si>
  <si>
    <t>20057E</t>
  </si>
  <si>
    <t>14679-2</t>
  </si>
  <si>
    <t>STARLINK-1604</t>
  </si>
  <si>
    <t>46122U</t>
  </si>
  <si>
    <t>20057F</t>
  </si>
  <si>
    <t>17769-3</t>
  </si>
  <si>
    <t>STARLINK-1605</t>
  </si>
  <si>
    <t>46123U</t>
  </si>
  <si>
    <t>20057G</t>
  </si>
  <si>
    <t>15364-3</t>
  </si>
  <si>
    <t>STARLINK-1614</t>
  </si>
  <si>
    <t>46124U</t>
  </si>
  <si>
    <t>20057H</t>
  </si>
  <si>
    <t>10229-3</t>
  </si>
  <si>
    <t>STARLINK-1618</t>
  </si>
  <si>
    <t>46125U</t>
  </si>
  <si>
    <t>20057J</t>
  </si>
  <si>
    <t>98161-3</t>
  </si>
  <si>
    <t>STARLINK-1619</t>
  </si>
  <si>
    <t>46126U</t>
  </si>
  <si>
    <t>20057K</t>
  </si>
  <si>
    <t>12409-3</t>
  </si>
  <si>
    <t>STARLINK-1621</t>
  </si>
  <si>
    <t>46127U</t>
  </si>
  <si>
    <t>20057L</t>
  </si>
  <si>
    <t>11823-2</t>
  </si>
  <si>
    <t>STARLINK-1622</t>
  </si>
  <si>
    <t>46128U</t>
  </si>
  <si>
    <t>20057M</t>
  </si>
  <si>
    <t>STARLINK-1623</t>
  </si>
  <si>
    <t>46129U</t>
  </si>
  <si>
    <t>20057N</t>
  </si>
  <si>
    <t>25946-3</t>
  </si>
  <si>
    <t>STARLINK-1624</t>
  </si>
  <si>
    <t>46130U</t>
  </si>
  <si>
    <t>20057P</t>
  </si>
  <si>
    <t>47500-4</t>
  </si>
  <si>
    <t>STARLINK-1625</t>
  </si>
  <si>
    <t>46131U</t>
  </si>
  <si>
    <t>20057Q</t>
  </si>
  <si>
    <t>10461-2</t>
  </si>
  <si>
    <t>STARLINK-1630</t>
  </si>
  <si>
    <t>46132U</t>
  </si>
  <si>
    <t>20057R</t>
  </si>
  <si>
    <t>STARLINK-1637</t>
  </si>
  <si>
    <t>46133U</t>
  </si>
  <si>
    <t>20057S</t>
  </si>
  <si>
    <t>83529-4</t>
  </si>
  <si>
    <t>STARLINK-1638</t>
  </si>
  <si>
    <t>46134U</t>
  </si>
  <si>
    <t>20057T</t>
  </si>
  <si>
    <t>54162-4</t>
  </si>
  <si>
    <t>STARLINK-1639</t>
  </si>
  <si>
    <t>46135U</t>
  </si>
  <si>
    <t>20057U</t>
  </si>
  <si>
    <t>18789-3</t>
  </si>
  <si>
    <t>STARLINK-1643</t>
  </si>
  <si>
    <t>46136U</t>
  </si>
  <si>
    <t>20057V</t>
  </si>
  <si>
    <t>17983-2</t>
  </si>
  <si>
    <t>STARLINK-1586</t>
  </si>
  <si>
    <t>46137U</t>
  </si>
  <si>
    <t>20057W</t>
  </si>
  <si>
    <t>15948-3</t>
  </si>
  <si>
    <t>STARLINK-1590</t>
  </si>
  <si>
    <t>46138U</t>
  </si>
  <si>
    <t>20057X</t>
  </si>
  <si>
    <t>36794-3</t>
  </si>
  <si>
    <t>STARLINK-1594</t>
  </si>
  <si>
    <t>46140U</t>
  </si>
  <si>
    <t>20057Z</t>
  </si>
  <si>
    <t>14601-3</t>
  </si>
  <si>
    <t>STARLINK-1596</t>
  </si>
  <si>
    <t>46141U</t>
  </si>
  <si>
    <t>20057AA</t>
  </si>
  <si>
    <t>STARLINK-1597</t>
  </si>
  <si>
    <t>46142U</t>
  </si>
  <si>
    <t>20057AB</t>
  </si>
  <si>
    <t>16564-3</t>
  </si>
  <si>
    <t>STARLINK-1606</t>
  </si>
  <si>
    <t>46144U</t>
  </si>
  <si>
    <t>20057AD</t>
  </si>
  <si>
    <t>11276-2</t>
  </si>
  <si>
    <t>STARLINK-1608</t>
  </si>
  <si>
    <t>46146U</t>
  </si>
  <si>
    <t>20057AF</t>
  </si>
  <si>
    <t>STARLINK-1611</t>
  </si>
  <si>
    <t>46147U</t>
  </si>
  <si>
    <t>20057AG</t>
  </si>
  <si>
    <t>17665-3</t>
  </si>
  <si>
    <t>STARLINK-1616</t>
  </si>
  <si>
    <t>46148U</t>
  </si>
  <si>
    <t>20057AH</t>
  </si>
  <si>
    <t>36686-3</t>
  </si>
  <si>
    <t>STARLINK-1620</t>
  </si>
  <si>
    <t>46149U</t>
  </si>
  <si>
    <t>20057AJ</t>
  </si>
  <si>
    <t>14303-3</t>
  </si>
  <si>
    <t>STARLINK-1629</t>
  </si>
  <si>
    <t>46150U</t>
  </si>
  <si>
    <t>20057AK</t>
  </si>
  <si>
    <t>23391-3</t>
  </si>
  <si>
    <t>STARLINK-1631</t>
  </si>
  <si>
    <t>46151U</t>
  </si>
  <si>
    <t>20057AL</t>
  </si>
  <si>
    <t>10127-2</t>
  </si>
  <si>
    <t>STARLINK-1634</t>
  </si>
  <si>
    <t>46152U</t>
  </si>
  <si>
    <t>20057AM</t>
  </si>
  <si>
    <t>30083-3</t>
  </si>
  <si>
    <t>STARLINK-1636</t>
  </si>
  <si>
    <t>46153U</t>
  </si>
  <si>
    <t>20057AN</t>
  </si>
  <si>
    <t>15128-2</t>
  </si>
  <si>
    <t>STARLINK-1642</t>
  </si>
  <si>
    <t>46154U</t>
  </si>
  <si>
    <t>20057AP</t>
  </si>
  <si>
    <t>11994-3</t>
  </si>
  <si>
    <t>STARLINK-1667</t>
  </si>
  <si>
    <t>46155U</t>
  </si>
  <si>
    <t>20057AQ</t>
  </si>
  <si>
    <t>84963-3</t>
  </si>
  <si>
    <t>STARLINK-1545</t>
  </si>
  <si>
    <t>46156U</t>
  </si>
  <si>
    <t>20057AR</t>
  </si>
  <si>
    <t>75659-3</t>
  </si>
  <si>
    <t>STARLINK-1587</t>
  </si>
  <si>
    <t>46157U</t>
  </si>
  <si>
    <t>20057AS</t>
  </si>
  <si>
    <t>66003-3</t>
  </si>
  <si>
    <t>STARLINK-1589</t>
  </si>
  <si>
    <t>46158U</t>
  </si>
  <si>
    <t>20057AT</t>
  </si>
  <si>
    <t>71739-3</t>
  </si>
  <si>
    <t>STARLINK-1595</t>
  </si>
  <si>
    <t>46159U</t>
  </si>
  <si>
    <t>20057AU</t>
  </si>
  <si>
    <t>89820-4</t>
  </si>
  <si>
    <t>STARLINK-1598</t>
  </si>
  <si>
    <t>46160U</t>
  </si>
  <si>
    <t>20057AV</t>
  </si>
  <si>
    <t>16093-3</t>
  </si>
  <si>
    <t>STARLINK-1600</t>
  </si>
  <si>
    <t>46161U</t>
  </si>
  <si>
    <t>20057AW</t>
  </si>
  <si>
    <t>11860-3</t>
  </si>
  <si>
    <t>STARLINK-1603</t>
  </si>
  <si>
    <t>46162U</t>
  </si>
  <si>
    <t>20057AX</t>
  </si>
  <si>
    <t>13112-2</t>
  </si>
  <si>
    <t>STARLINK-1610</t>
  </si>
  <si>
    <t>46163U</t>
  </si>
  <si>
    <t>20057AY</t>
  </si>
  <si>
    <t>14317-3</t>
  </si>
  <si>
    <t>STARLINK-1612</t>
  </si>
  <si>
    <t>46164U</t>
  </si>
  <si>
    <t>20057AZ</t>
  </si>
  <si>
    <t>30732-3</t>
  </si>
  <si>
    <t>STARLINK-1613</t>
  </si>
  <si>
    <t>46165U</t>
  </si>
  <si>
    <t>20057BA</t>
  </si>
  <si>
    <t>30139-2</t>
  </si>
  <si>
    <t>STARLINK-1615</t>
  </si>
  <si>
    <t>46166U</t>
  </si>
  <si>
    <t>20057BB</t>
  </si>
  <si>
    <t>14365-3</t>
  </si>
  <si>
    <t>STARLINK-1626</t>
  </si>
  <si>
    <t>46167U</t>
  </si>
  <si>
    <t>20057BC</t>
  </si>
  <si>
    <t>60359-4</t>
  </si>
  <si>
    <t>STARLINK-1627</t>
  </si>
  <si>
    <t>46168U</t>
  </si>
  <si>
    <t>20057BD</t>
  </si>
  <si>
    <t>63876-4</t>
  </si>
  <si>
    <t>STARLINK-1628</t>
  </si>
  <si>
    <t>46169U</t>
  </si>
  <si>
    <t>20057BE</t>
  </si>
  <si>
    <t>18488-3</t>
  </si>
  <si>
    <t>STARLINK-1633</t>
  </si>
  <si>
    <t>46171U</t>
  </si>
  <si>
    <t>20057BG</t>
  </si>
  <si>
    <t>11306-3</t>
  </si>
  <si>
    <t>STARLINK-1635</t>
  </si>
  <si>
    <t>46172U</t>
  </si>
  <si>
    <t>20057BH</t>
  </si>
  <si>
    <t>37504-3</t>
  </si>
  <si>
    <t>STARLINK-1640</t>
  </si>
  <si>
    <t>46173U</t>
  </si>
  <si>
    <t>20057BJ</t>
  </si>
  <si>
    <t>19375-3</t>
  </si>
  <si>
    <t>STARLINK-1641</t>
  </si>
  <si>
    <t>46174U</t>
  </si>
  <si>
    <t>20057BK</t>
  </si>
  <si>
    <t>82332-5</t>
  </si>
  <si>
    <t>C17</t>
  </si>
  <si>
    <t>46179U</t>
  </si>
  <si>
    <t>20057BQ</t>
  </si>
  <si>
    <t>57169-3</t>
  </si>
  <si>
    <t>C18</t>
  </si>
  <si>
    <t>46180U</t>
  </si>
  <si>
    <t>20057BR</t>
  </si>
  <si>
    <t>57617-3</t>
  </si>
  <si>
    <t>46232U</t>
  </si>
  <si>
    <t>20058A</t>
  </si>
  <si>
    <t>15376-3</t>
  </si>
  <si>
    <t>MULTIFUNCTION</t>
  </si>
  <si>
    <t>TEST</t>
  </si>
  <si>
    <t>46233U</t>
  </si>
  <si>
    <t>20058B</t>
  </si>
  <si>
    <t>31577-3</t>
  </si>
  <si>
    <t>46234U</t>
  </si>
  <si>
    <t>20058C</t>
  </si>
  <si>
    <t>15634-3</t>
  </si>
  <si>
    <t>C19</t>
  </si>
  <si>
    <t>46235U</t>
  </si>
  <si>
    <t>20057BS</t>
  </si>
  <si>
    <t>59347-3</t>
  </si>
  <si>
    <t>1-B</t>
  </si>
  <si>
    <t>46265U</t>
  </si>
  <si>
    <t>20059A</t>
  </si>
  <si>
    <t>51433-4</t>
  </si>
  <si>
    <t>GNOMES-1</t>
  </si>
  <si>
    <t>46266U</t>
  </si>
  <si>
    <t>20059B</t>
  </si>
  <si>
    <t>26746-3</t>
  </si>
  <si>
    <t>TYVAK-0172</t>
  </si>
  <si>
    <t>46267U</t>
  </si>
  <si>
    <t>20059C</t>
  </si>
  <si>
    <t>77704-3</t>
  </si>
  <si>
    <t>RLFL14</t>
  </si>
  <si>
    <t>46268U</t>
  </si>
  <si>
    <t>20060A</t>
  </si>
  <si>
    <t>40654-3</t>
  </si>
  <si>
    <t>CAPELLA-2</t>
  </si>
  <si>
    <t>46269U</t>
  </si>
  <si>
    <t>20060B</t>
  </si>
  <si>
    <t>20127-2</t>
  </si>
  <si>
    <t>NUSAT-6</t>
  </si>
  <si>
    <t>HYPATIA</t>
  </si>
  <si>
    <t>46272U</t>
  </si>
  <si>
    <t>20061A</t>
  </si>
  <si>
    <t>36095-3</t>
  </si>
  <si>
    <t>ESAIL</t>
  </si>
  <si>
    <t>46273U</t>
  </si>
  <si>
    <t>20061B</t>
  </si>
  <si>
    <t>50737-3</t>
  </si>
  <si>
    <t>ION-MK01</t>
  </si>
  <si>
    <t>46274U</t>
  </si>
  <si>
    <t>20061C</t>
  </si>
  <si>
    <t>34392-3</t>
  </si>
  <si>
    <t>ATHENA</t>
  </si>
  <si>
    <t>46275U</t>
  </si>
  <si>
    <t>20061D</t>
  </si>
  <si>
    <t>UPMSAT-2</t>
  </si>
  <si>
    <t>46276U</t>
  </si>
  <si>
    <t>20061E</t>
  </si>
  <si>
    <t>35199-3</t>
  </si>
  <si>
    <t>NEMO-HD</t>
  </si>
  <si>
    <t>46277U</t>
  </si>
  <si>
    <t>20061F</t>
  </si>
  <si>
    <t>16743-3</t>
  </si>
  <si>
    <t>GHGSAT-C1</t>
  </si>
  <si>
    <t>46278U</t>
  </si>
  <si>
    <t>20061G</t>
  </si>
  <si>
    <t>27842-3</t>
  </si>
  <si>
    <t>SIMBA</t>
  </si>
  <si>
    <t>46279U</t>
  </si>
  <si>
    <t>20061H</t>
  </si>
  <si>
    <t>81467-3</t>
  </si>
  <si>
    <t>TRISAT</t>
  </si>
  <si>
    <t>46280U</t>
  </si>
  <si>
    <t>20061J</t>
  </si>
  <si>
    <t>67562-3</t>
  </si>
  <si>
    <t>PICASSO-BEL</t>
  </si>
  <si>
    <t>46281U</t>
  </si>
  <si>
    <t>20061K</t>
  </si>
  <si>
    <t>10185-2</t>
  </si>
  <si>
    <t>4V</t>
  </si>
  <si>
    <t>46282U</t>
  </si>
  <si>
    <t>20061L</t>
  </si>
  <si>
    <t>91947-3</t>
  </si>
  <si>
    <t>46283U</t>
  </si>
  <si>
    <t>20061M</t>
  </si>
  <si>
    <t>98508-3</t>
  </si>
  <si>
    <t>46284U</t>
  </si>
  <si>
    <t>20061N</t>
  </si>
  <si>
    <t>55194-3</t>
  </si>
  <si>
    <t>46285U</t>
  </si>
  <si>
    <t>20061P</t>
  </si>
  <si>
    <t>10748-2</t>
  </si>
  <si>
    <t>46286U</t>
  </si>
  <si>
    <t>20061Q</t>
  </si>
  <si>
    <t>82022-3</t>
  </si>
  <si>
    <t>AMICALSAT</t>
  </si>
  <si>
    <t>46287U</t>
  </si>
  <si>
    <t>20061R</t>
  </si>
  <si>
    <t>59542-3</t>
  </si>
  <si>
    <t>46288U</t>
  </si>
  <si>
    <t>20061S</t>
  </si>
  <si>
    <t>67045-3</t>
  </si>
  <si>
    <t>46289U</t>
  </si>
  <si>
    <t>20061T</t>
  </si>
  <si>
    <t>59458-3</t>
  </si>
  <si>
    <t>46290U</t>
  </si>
  <si>
    <t>20061U</t>
  </si>
  <si>
    <t>35367-3</t>
  </si>
  <si>
    <t>46291U</t>
  </si>
  <si>
    <t>20061V</t>
  </si>
  <si>
    <t>59441-3</t>
  </si>
  <si>
    <t>3CAT-5/A</t>
  </si>
  <si>
    <t>(TYVAK-0161)</t>
  </si>
  <si>
    <t>46292U</t>
  </si>
  <si>
    <t>20061W</t>
  </si>
  <si>
    <t>33126-3</t>
  </si>
  <si>
    <t>3CAT-5/B</t>
  </si>
  <si>
    <t>(TYVAK-0162)</t>
  </si>
  <si>
    <t>46293U</t>
  </si>
  <si>
    <t>20061X</t>
  </si>
  <si>
    <t>32124-3</t>
  </si>
  <si>
    <t>OSM-1</t>
  </si>
  <si>
    <t>46294U</t>
  </si>
  <si>
    <t>20061Y</t>
  </si>
  <si>
    <t>47991-3</t>
  </si>
  <si>
    <t>TYVAK-0171</t>
  </si>
  <si>
    <t>46295U</t>
  </si>
  <si>
    <t>20061Z</t>
  </si>
  <si>
    <t>10384-2</t>
  </si>
  <si>
    <t>46296U</t>
  </si>
  <si>
    <t>20061AA</t>
  </si>
  <si>
    <t>49870-3</t>
  </si>
  <si>
    <t>46297U</t>
  </si>
  <si>
    <t>20061AB</t>
  </si>
  <si>
    <t>56773-3</t>
  </si>
  <si>
    <t>ETHANOAKES</t>
  </si>
  <si>
    <t>46298U</t>
  </si>
  <si>
    <t>20061AC</t>
  </si>
  <si>
    <t>12148-2</t>
  </si>
  <si>
    <t>OSCARLATOR</t>
  </si>
  <si>
    <t>46299U</t>
  </si>
  <si>
    <t>20061AD</t>
  </si>
  <si>
    <t>14183-2</t>
  </si>
  <si>
    <t>SPACEBEE-21</t>
  </si>
  <si>
    <t>46300U</t>
  </si>
  <si>
    <t>20061AE</t>
  </si>
  <si>
    <t>18443-2</t>
  </si>
  <si>
    <t>SPACEBEE-20</t>
  </si>
  <si>
    <t>46301U</t>
  </si>
  <si>
    <t>20061AF</t>
  </si>
  <si>
    <t>18685-2</t>
  </si>
  <si>
    <t>SPACEBEE-15</t>
  </si>
  <si>
    <t>46302U</t>
  </si>
  <si>
    <t>20061AG</t>
  </si>
  <si>
    <t>20114-2</t>
  </si>
  <si>
    <t>SPACEBEE-19</t>
  </si>
  <si>
    <t>46303U</t>
  </si>
  <si>
    <t>20061AH</t>
  </si>
  <si>
    <t>19319-2</t>
  </si>
  <si>
    <t>SPACEBEE-18</t>
  </si>
  <si>
    <t>46304U</t>
  </si>
  <si>
    <t>20061AJ</t>
  </si>
  <si>
    <t>18863-2</t>
  </si>
  <si>
    <t>SPACEBEE-10</t>
  </si>
  <si>
    <t>46305U</t>
  </si>
  <si>
    <t>20061AK</t>
  </si>
  <si>
    <t>24529-2</t>
  </si>
  <si>
    <t>SPACEBEE-17</t>
  </si>
  <si>
    <t>46306U</t>
  </si>
  <si>
    <t>20061AL</t>
  </si>
  <si>
    <t>19697-2</t>
  </si>
  <si>
    <t>SPACEBEE-11</t>
  </si>
  <si>
    <t>46307U</t>
  </si>
  <si>
    <t>20061AM</t>
  </si>
  <si>
    <t>22358-2</t>
  </si>
  <si>
    <t>SPACEBEE-16</t>
  </si>
  <si>
    <t>46308U</t>
  </si>
  <si>
    <t>20061AN</t>
  </si>
  <si>
    <t>20291-2</t>
  </si>
  <si>
    <t>SPACEBEE-12</t>
  </si>
  <si>
    <t>46309U</t>
  </si>
  <si>
    <t>20061AP</t>
  </si>
  <si>
    <t>21588-2</t>
  </si>
  <si>
    <t>SPACEBEE-13</t>
  </si>
  <si>
    <t>46310U</t>
  </si>
  <si>
    <t>20061AQ</t>
  </si>
  <si>
    <t>22288-2</t>
  </si>
  <si>
    <t>SPACEBEE-14</t>
  </si>
  <si>
    <t>46311U</t>
  </si>
  <si>
    <t>20061AR</t>
  </si>
  <si>
    <t>20917-2</t>
  </si>
  <si>
    <t>TTU100</t>
  </si>
  <si>
    <t>46312U</t>
  </si>
  <si>
    <t>20061AS</t>
  </si>
  <si>
    <t>50066-3</t>
  </si>
  <si>
    <t>46313U</t>
  </si>
  <si>
    <t>20061AT</t>
  </si>
  <si>
    <t>10715-2</t>
  </si>
  <si>
    <t>46314U</t>
  </si>
  <si>
    <t>20061AU</t>
  </si>
  <si>
    <t>56885-3</t>
  </si>
  <si>
    <t>SCHMIDTFALL</t>
  </si>
  <si>
    <t>46315U</t>
  </si>
  <si>
    <t>20061AV</t>
  </si>
  <si>
    <t>14596-2</t>
  </si>
  <si>
    <t>DJUPROERA</t>
  </si>
  <si>
    <t>46316U</t>
  </si>
  <si>
    <t>20061AW</t>
  </si>
  <si>
    <t>15327-2</t>
  </si>
  <si>
    <t>SQUAREJAWS</t>
  </si>
  <si>
    <t>46317U</t>
  </si>
  <si>
    <t>20061AX</t>
  </si>
  <si>
    <t>14748-2</t>
  </si>
  <si>
    <t>AVION</t>
  </si>
  <si>
    <t>46318U</t>
  </si>
  <si>
    <t>20061AY</t>
  </si>
  <si>
    <t>14684-2</t>
  </si>
  <si>
    <t>KEPLER-2</t>
  </si>
  <si>
    <t>(TARS)</t>
  </si>
  <si>
    <t>46319U</t>
  </si>
  <si>
    <t>20061AZ</t>
  </si>
  <si>
    <t>58152-3</t>
  </si>
  <si>
    <t>NAPA-1</t>
  </si>
  <si>
    <t>46320U</t>
  </si>
  <si>
    <t>20061BA</t>
  </si>
  <si>
    <t>19536-3</t>
  </si>
  <si>
    <t>46321U</t>
  </si>
  <si>
    <t>20061BB</t>
  </si>
  <si>
    <t>46322U</t>
  </si>
  <si>
    <t>20061BC</t>
  </si>
  <si>
    <t>96862-3</t>
  </si>
  <si>
    <t>STARLINK-1734</t>
  </si>
  <si>
    <t>46325U</t>
  </si>
  <si>
    <t>20062A</t>
  </si>
  <si>
    <t>48367-3</t>
  </si>
  <si>
    <t>STARLINK-1654</t>
  </si>
  <si>
    <t>46326U</t>
  </si>
  <si>
    <t>20062B</t>
  </si>
  <si>
    <t>13709-2</t>
  </si>
  <si>
    <t>STARLINK-1673</t>
  </si>
  <si>
    <t>46327U</t>
  </si>
  <si>
    <t>20062C</t>
  </si>
  <si>
    <t>37785-3</t>
  </si>
  <si>
    <t>STARLINK-1686</t>
  </si>
  <si>
    <t>46328U</t>
  </si>
  <si>
    <t>20062D</t>
  </si>
  <si>
    <t>38405-3</t>
  </si>
  <si>
    <t>STARLINK-1695</t>
  </si>
  <si>
    <t>46329U</t>
  </si>
  <si>
    <t>20062E</t>
  </si>
  <si>
    <t>62478-3</t>
  </si>
  <si>
    <t>STARLINK-1710</t>
  </si>
  <si>
    <t>46330U</t>
  </si>
  <si>
    <t>20062F</t>
  </si>
  <si>
    <t>38605-3</t>
  </si>
  <si>
    <t>STARLINK-1719</t>
  </si>
  <si>
    <t>46331U</t>
  </si>
  <si>
    <t>20062G</t>
  </si>
  <si>
    <t>25921-5</t>
  </si>
  <si>
    <t>STARLINK-1721</t>
  </si>
  <si>
    <t>46332U</t>
  </si>
  <si>
    <t>20062H</t>
  </si>
  <si>
    <t>57531-3</t>
  </si>
  <si>
    <t>STARLINK-1723</t>
  </si>
  <si>
    <t>46333U</t>
  </si>
  <si>
    <t>20062J</t>
  </si>
  <si>
    <t>STARLINK-1725</t>
  </si>
  <si>
    <t>46334U</t>
  </si>
  <si>
    <t>20062K</t>
  </si>
  <si>
    <t>15205-3</t>
  </si>
  <si>
    <t>STARLINK-1727</t>
  </si>
  <si>
    <t>46335U</t>
  </si>
  <si>
    <t>20062L</t>
  </si>
  <si>
    <t>15789-3</t>
  </si>
  <si>
    <t>STARLINK-1738</t>
  </si>
  <si>
    <t>46336U</t>
  </si>
  <si>
    <t>20062M</t>
  </si>
  <si>
    <t>58948-4</t>
  </si>
  <si>
    <t>STARLINK-1750</t>
  </si>
  <si>
    <t>46337U</t>
  </si>
  <si>
    <t>20062N</t>
  </si>
  <si>
    <t>49163-3</t>
  </si>
  <si>
    <t>STARLINK-1752</t>
  </si>
  <si>
    <t>46338U</t>
  </si>
  <si>
    <t>20062P</t>
  </si>
  <si>
    <t>11811-3</t>
  </si>
  <si>
    <t>STARLINK-1759</t>
  </si>
  <si>
    <t>46340U</t>
  </si>
  <si>
    <t>20062R</t>
  </si>
  <si>
    <t>19571-3</t>
  </si>
  <si>
    <t>STARLINK-1760</t>
  </si>
  <si>
    <t>46341U</t>
  </si>
  <si>
    <t>20062S</t>
  </si>
  <si>
    <t>51125-3</t>
  </si>
  <si>
    <t>STARLINK-1762</t>
  </si>
  <si>
    <t>46342U</t>
  </si>
  <si>
    <t>20062T</t>
  </si>
  <si>
    <t>STARLINK-1764</t>
  </si>
  <si>
    <t>46343U</t>
  </si>
  <si>
    <t>20062U</t>
  </si>
  <si>
    <t>12327-3</t>
  </si>
  <si>
    <t>STARLINK-1765</t>
  </si>
  <si>
    <t>46344U</t>
  </si>
  <si>
    <t>20062V</t>
  </si>
  <si>
    <t>10363-2</t>
  </si>
  <si>
    <t>STARLINK-1767</t>
  </si>
  <si>
    <t>46345U</t>
  </si>
  <si>
    <t>20062W</t>
  </si>
  <si>
    <t>16208-2</t>
  </si>
  <si>
    <t>STARLINK-1546</t>
  </si>
  <si>
    <t>46346U</t>
  </si>
  <si>
    <t>20062X</t>
  </si>
  <si>
    <t>23037-3</t>
  </si>
  <si>
    <t>STARLINK-1547</t>
  </si>
  <si>
    <t>46347U</t>
  </si>
  <si>
    <t>20062Y</t>
  </si>
  <si>
    <t>STARLINK-1553</t>
  </si>
  <si>
    <t>46348U</t>
  </si>
  <si>
    <t>20062Z</t>
  </si>
  <si>
    <t>23580-3</t>
  </si>
  <si>
    <t>STARLINK-1575</t>
  </si>
  <si>
    <t>46349U</t>
  </si>
  <si>
    <t>20062AA</t>
  </si>
  <si>
    <t>34611-3</t>
  </si>
  <si>
    <t>STARLINK-1617</t>
  </si>
  <si>
    <t>46350U</t>
  </si>
  <si>
    <t>20062AB</t>
  </si>
  <si>
    <t>13671-3</t>
  </si>
  <si>
    <t>STARLINK-1646</t>
  </si>
  <si>
    <t>46351U</t>
  </si>
  <si>
    <t>20062AC</t>
  </si>
  <si>
    <t>41010-3</t>
  </si>
  <si>
    <t>STARLINK-1653</t>
  </si>
  <si>
    <t>46352U</t>
  </si>
  <si>
    <t>20062AD</t>
  </si>
  <si>
    <t>25853-4</t>
  </si>
  <si>
    <t>STARLINK-1656</t>
  </si>
  <si>
    <t>46353U</t>
  </si>
  <si>
    <t>20062AE</t>
  </si>
  <si>
    <t>48906-3</t>
  </si>
  <si>
    <t>STARLINK-1657</t>
  </si>
  <si>
    <t>46354U</t>
  </si>
  <si>
    <t>20062AF</t>
  </si>
  <si>
    <t>34140-3</t>
  </si>
  <si>
    <t>STARLINK-1661</t>
  </si>
  <si>
    <t>46355U</t>
  </si>
  <si>
    <t>20062AG</t>
  </si>
  <si>
    <t>50817-4</t>
  </si>
  <si>
    <t>STARLINK-1665</t>
  </si>
  <si>
    <t>46356U</t>
  </si>
  <si>
    <t>20062AH</t>
  </si>
  <si>
    <t>22848-3</t>
  </si>
  <si>
    <t>STARLINK-1666</t>
  </si>
  <si>
    <t>46357U</t>
  </si>
  <si>
    <t>20062AJ</t>
  </si>
  <si>
    <t>48895-3</t>
  </si>
  <si>
    <t>STARLINK-1690</t>
  </si>
  <si>
    <t>46358U</t>
  </si>
  <si>
    <t>20062AK</t>
  </si>
  <si>
    <t>76421-4</t>
  </si>
  <si>
    <t>STARLINK-1707</t>
  </si>
  <si>
    <t>46359U</t>
  </si>
  <si>
    <t>20062AL</t>
  </si>
  <si>
    <t>78754-3</t>
  </si>
  <si>
    <t>STARLINK-1713</t>
  </si>
  <si>
    <t>46360U</t>
  </si>
  <si>
    <t>20062AM</t>
  </si>
  <si>
    <t>47415-3</t>
  </si>
  <si>
    <t>STARLINK-1722</t>
  </si>
  <si>
    <t>46361U</t>
  </si>
  <si>
    <t>20062AN</t>
  </si>
  <si>
    <t>78329-4</t>
  </si>
  <si>
    <t>STARLINK-1726</t>
  </si>
  <si>
    <t>46362U</t>
  </si>
  <si>
    <t>20062AP</t>
  </si>
  <si>
    <t>88093-5</t>
  </si>
  <si>
    <t>STARLINK-1739</t>
  </si>
  <si>
    <t>46363U</t>
  </si>
  <si>
    <t>20062AQ</t>
  </si>
  <si>
    <t>83650-4</t>
  </si>
  <si>
    <t>STARLINK-1763</t>
  </si>
  <si>
    <t>46364U</t>
  </si>
  <si>
    <t>20062AR</t>
  </si>
  <si>
    <t>10271-2</t>
  </si>
  <si>
    <t>STARLINK-1550</t>
  </si>
  <si>
    <t>46365U</t>
  </si>
  <si>
    <t>20062AS</t>
  </si>
  <si>
    <t>85433-4</t>
  </si>
  <si>
    <t>STARLINK-1651</t>
  </si>
  <si>
    <t>46366U</t>
  </si>
  <si>
    <t>20062AT</t>
  </si>
  <si>
    <t>17936-4</t>
  </si>
  <si>
    <t>STARLINK-1658</t>
  </si>
  <si>
    <t>46368U</t>
  </si>
  <si>
    <t>20062AV</t>
  </si>
  <si>
    <t>11947-2</t>
  </si>
  <si>
    <t>STARLINK-1670</t>
  </si>
  <si>
    <t>46370U</t>
  </si>
  <si>
    <t>20062AX</t>
  </si>
  <si>
    <t>STARLINK-1688</t>
  </si>
  <si>
    <t>46371U</t>
  </si>
  <si>
    <t>20062AY</t>
  </si>
  <si>
    <t>54941-3</t>
  </si>
  <si>
    <t>STARLINK-1689</t>
  </si>
  <si>
    <t>46372U</t>
  </si>
  <si>
    <t>20062AZ</t>
  </si>
  <si>
    <t>65481-4</t>
  </si>
  <si>
    <t>STARLINK-1711</t>
  </si>
  <si>
    <t>46374U</t>
  </si>
  <si>
    <t>20062BB</t>
  </si>
  <si>
    <t>18017-3</t>
  </si>
  <si>
    <t>STARLINK-1724</t>
  </si>
  <si>
    <t>46375U</t>
  </si>
  <si>
    <t>20062BC</t>
  </si>
  <si>
    <t>29130-3</t>
  </si>
  <si>
    <t>STARLINK-1742</t>
  </si>
  <si>
    <t>46376U</t>
  </si>
  <si>
    <t>20062BD</t>
  </si>
  <si>
    <t>STARLINK-1758</t>
  </si>
  <si>
    <t>46380U</t>
  </si>
  <si>
    <t>20062BH</t>
  </si>
  <si>
    <t>47459-3</t>
  </si>
  <si>
    <t>STARLINK-1769</t>
  </si>
  <si>
    <t>46382U</t>
  </si>
  <si>
    <t>20062BK</t>
  </si>
  <si>
    <t>89196-5</t>
  </si>
  <si>
    <t>STARLINK-1770</t>
  </si>
  <si>
    <t>46383U</t>
  </si>
  <si>
    <t>20062BL</t>
  </si>
  <si>
    <t>93231-4</t>
  </si>
  <si>
    <t>STARLINK-1771</t>
  </si>
  <si>
    <t>46384U</t>
  </si>
  <si>
    <t>20062BM</t>
  </si>
  <si>
    <t>20658-3</t>
  </si>
  <si>
    <t>46396U</t>
  </si>
  <si>
    <t>20064A</t>
  </si>
  <si>
    <t>28315-3</t>
  </si>
  <si>
    <t>46454U</t>
  </si>
  <si>
    <t>20065A</t>
  </si>
  <si>
    <t>25974-3</t>
  </si>
  <si>
    <t>46455U</t>
  </si>
  <si>
    <t>20065B</t>
  </si>
  <si>
    <t>27837-3</t>
  </si>
  <si>
    <t>46456U</t>
  </si>
  <si>
    <t>20065C</t>
  </si>
  <si>
    <t>31201-3</t>
  </si>
  <si>
    <t>46457U</t>
  </si>
  <si>
    <t>20065D</t>
  </si>
  <si>
    <t>27087-3</t>
  </si>
  <si>
    <t>46458U</t>
  </si>
  <si>
    <t>20065E</t>
  </si>
  <si>
    <t>30240-3</t>
  </si>
  <si>
    <t>3G</t>
  </si>
  <si>
    <t>46459U</t>
  </si>
  <si>
    <t>20065F</t>
  </si>
  <si>
    <t>31022-3</t>
  </si>
  <si>
    <t>3H</t>
  </si>
  <si>
    <t>46460U</t>
  </si>
  <si>
    <t>20065G</t>
  </si>
  <si>
    <t>28985-3</t>
  </si>
  <si>
    <t>3I</t>
  </si>
  <si>
    <t>46461U</t>
  </si>
  <si>
    <t>20065H</t>
  </si>
  <si>
    <t>27127-3</t>
  </si>
  <si>
    <t>3J</t>
  </si>
  <si>
    <t>46462U</t>
  </si>
  <si>
    <t>20065J</t>
  </si>
  <si>
    <t>26469-3</t>
  </si>
  <si>
    <t>46469U</t>
  </si>
  <si>
    <t>20066A</t>
  </si>
  <si>
    <t>66627-4</t>
  </si>
  <si>
    <t>HJ-2A</t>
  </si>
  <si>
    <t>46478U</t>
  </si>
  <si>
    <t>20067A</t>
  </si>
  <si>
    <t>10253-3</t>
  </si>
  <si>
    <t>HJ-2B</t>
  </si>
  <si>
    <t>46479U</t>
  </si>
  <si>
    <t>20067B</t>
  </si>
  <si>
    <t>10531-3</t>
  </si>
  <si>
    <t>46486U</t>
  </si>
  <si>
    <t>20068A</t>
  </si>
  <si>
    <t>46487U</t>
  </si>
  <si>
    <t>20068B</t>
  </si>
  <si>
    <t>46488U</t>
  </si>
  <si>
    <t>20068C</t>
  </si>
  <si>
    <t>MEZNSAT</t>
  </si>
  <si>
    <t>46489U</t>
  </si>
  <si>
    <t>20068D</t>
  </si>
  <si>
    <t>48313-3</t>
  </si>
  <si>
    <t>YARILO-1</t>
  </si>
  <si>
    <t>46490U</t>
  </si>
  <si>
    <t>20068E</t>
  </si>
  <si>
    <t>42036-3</t>
  </si>
  <si>
    <t>YARILO-2</t>
  </si>
  <si>
    <t>46491U</t>
  </si>
  <si>
    <t>20068F</t>
  </si>
  <si>
    <t>43004-3</t>
  </si>
  <si>
    <t>LACUNASAT-3</t>
  </si>
  <si>
    <t>46492U</t>
  </si>
  <si>
    <t>20068G</t>
  </si>
  <si>
    <t>68640-3</t>
  </si>
  <si>
    <t>DEKART</t>
  </si>
  <si>
    <t>46493U</t>
  </si>
  <si>
    <t>20068H</t>
  </si>
  <si>
    <t>27459-3</t>
  </si>
  <si>
    <t>NORBI</t>
  </si>
  <si>
    <t>46494U</t>
  </si>
  <si>
    <t>20068J</t>
  </si>
  <si>
    <t>37852-3</t>
  </si>
  <si>
    <t>SALSAT</t>
  </si>
  <si>
    <t>46495U</t>
  </si>
  <si>
    <t>20068K</t>
  </si>
  <si>
    <t>30181-3</t>
  </si>
  <si>
    <t>ICEYE-X7</t>
  </si>
  <si>
    <t>46496U</t>
  </si>
  <si>
    <t>20068L</t>
  </si>
  <si>
    <t>82432-4</t>
  </si>
  <si>
    <t>ICEYE-X6</t>
  </si>
  <si>
    <t>46497U</t>
  </si>
  <si>
    <t>20068M</t>
  </si>
  <si>
    <t>35646-3</t>
  </si>
  <si>
    <t>KEPLER-5</t>
  </si>
  <si>
    <t>(AMIDALA)</t>
  </si>
  <si>
    <t>46498U</t>
  </si>
  <si>
    <t>20068N</t>
  </si>
  <si>
    <t>59419-3</t>
  </si>
  <si>
    <t>KEPLER-4</t>
  </si>
  <si>
    <t>(ANTILLES)</t>
  </si>
  <si>
    <t>46499U</t>
  </si>
  <si>
    <t>20068P</t>
  </si>
  <si>
    <t>59918-3</t>
  </si>
  <si>
    <t>LEMUR-2-SLICERS</t>
  </si>
  <si>
    <t>46500U</t>
  </si>
  <si>
    <t>20068Q</t>
  </si>
  <si>
    <t>63922-3</t>
  </si>
  <si>
    <t>LEMUR-2-DAYWZAGOODDAY</t>
  </si>
  <si>
    <t>46501U</t>
  </si>
  <si>
    <t>20068R</t>
  </si>
  <si>
    <t>68230-3</t>
  </si>
  <si>
    <t>LEMUR-2-SUSURRUS</t>
  </si>
  <si>
    <t>46502U</t>
  </si>
  <si>
    <t>20068S</t>
  </si>
  <si>
    <t>79823-3</t>
  </si>
  <si>
    <t>LEMUR-2-NICHOL</t>
  </si>
  <si>
    <t>46503U</t>
  </si>
  <si>
    <t>20068T</t>
  </si>
  <si>
    <t>58547-3</t>
  </si>
  <si>
    <t>NETSAT-4</t>
  </si>
  <si>
    <t>46504U</t>
  </si>
  <si>
    <t>20068U</t>
  </si>
  <si>
    <t>38121-3</t>
  </si>
  <si>
    <t>NETSAT-3</t>
  </si>
  <si>
    <t>46505U</t>
  </si>
  <si>
    <t>20068V</t>
  </si>
  <si>
    <t>25578-3</t>
  </si>
  <si>
    <t>NETSAT-1</t>
  </si>
  <si>
    <t>46506U</t>
  </si>
  <si>
    <t>20068W</t>
  </si>
  <si>
    <t>29963-3</t>
  </si>
  <si>
    <t>NETSAT-2</t>
  </si>
  <si>
    <t>46507U</t>
  </si>
  <si>
    <t>20068X</t>
  </si>
  <si>
    <t>32109-3</t>
  </si>
  <si>
    <t>46527U</t>
  </si>
  <si>
    <t>20061BD</t>
  </si>
  <si>
    <t>99955-3</t>
  </si>
  <si>
    <t>46528U</t>
  </si>
  <si>
    <t>20061BE</t>
  </si>
  <si>
    <t>56264-3</t>
  </si>
  <si>
    <t>46529U</t>
  </si>
  <si>
    <t>20061BF</t>
  </si>
  <si>
    <t>10140-2</t>
  </si>
  <si>
    <t>STARLINK-1644</t>
  </si>
  <si>
    <t>46532U</t>
  </si>
  <si>
    <t>20070A</t>
  </si>
  <si>
    <t>STARLINK-1648</t>
  </si>
  <si>
    <t>46533U</t>
  </si>
  <si>
    <t>20070B</t>
  </si>
  <si>
    <t>STARLINK-1659</t>
  </si>
  <si>
    <t>46534U</t>
  </si>
  <si>
    <t>20070C</t>
  </si>
  <si>
    <t>83499-4</t>
  </si>
  <si>
    <t>STARLINK-1663</t>
  </si>
  <si>
    <t>46535U</t>
  </si>
  <si>
    <t>20070D</t>
  </si>
  <si>
    <t>11050-3</t>
  </si>
  <si>
    <t>STARLINK-1672</t>
  </si>
  <si>
    <t>46537U</t>
  </si>
  <si>
    <t>20070F</t>
  </si>
  <si>
    <t>12888-3</t>
  </si>
  <si>
    <t>STARLINK-1678</t>
  </si>
  <si>
    <t>46538U</t>
  </si>
  <si>
    <t>20070G</t>
  </si>
  <si>
    <t>33554-3</t>
  </si>
  <si>
    <t>STARLINK-1687</t>
  </si>
  <si>
    <t>46541U</t>
  </si>
  <si>
    <t>20070K</t>
  </si>
  <si>
    <t>13172-3</t>
  </si>
  <si>
    <t>STARLINK-1692</t>
  </si>
  <si>
    <t>46542U</t>
  </si>
  <si>
    <t>20070L</t>
  </si>
  <si>
    <t>13694-3</t>
  </si>
  <si>
    <t>STARLINK-1693</t>
  </si>
  <si>
    <t>46543U</t>
  </si>
  <si>
    <t>20070M</t>
  </si>
  <si>
    <t>96962-4</t>
  </si>
  <si>
    <t>STARLINK-1694</t>
  </si>
  <si>
    <t>46544U</t>
  </si>
  <si>
    <t>20070N</t>
  </si>
  <si>
    <t>14853-2</t>
  </si>
  <si>
    <t>STARLINK-1696</t>
  </si>
  <si>
    <t>46545U</t>
  </si>
  <si>
    <t>20070P</t>
  </si>
  <si>
    <t>11456-3</t>
  </si>
  <si>
    <t>STARLINK-1697</t>
  </si>
  <si>
    <t>46546U</t>
  </si>
  <si>
    <t>20070Q</t>
  </si>
  <si>
    <t>49900-3</t>
  </si>
  <si>
    <t>STARLINK-1698</t>
  </si>
  <si>
    <t>46547U</t>
  </si>
  <si>
    <t>20070R</t>
  </si>
  <si>
    <t>12122-4</t>
  </si>
  <si>
    <t>STARLINK-1699</t>
  </si>
  <si>
    <t>46548U</t>
  </si>
  <si>
    <t>20070S</t>
  </si>
  <si>
    <t>STARLINK-1700</t>
  </si>
  <si>
    <t>46549U</t>
  </si>
  <si>
    <t>20070T</t>
  </si>
  <si>
    <t>58844-3</t>
  </si>
  <si>
    <t>STARLINK-1701</t>
  </si>
  <si>
    <t>46550U</t>
  </si>
  <si>
    <t>20070U</t>
  </si>
  <si>
    <t>20595-3</t>
  </si>
  <si>
    <t>STARLINK-1649</t>
  </si>
  <si>
    <t>46552U</t>
  </si>
  <si>
    <t>20070W</t>
  </si>
  <si>
    <t>91885-3</t>
  </si>
  <si>
    <t>STARLINK-1664</t>
  </si>
  <si>
    <t>46553U</t>
  </si>
  <si>
    <t>20070X</t>
  </si>
  <si>
    <t>11494-2</t>
  </si>
  <si>
    <t>STARLINK-1671</t>
  </si>
  <si>
    <t>46554U</t>
  </si>
  <si>
    <t>20070Y</t>
  </si>
  <si>
    <t>11001-2</t>
  </si>
  <si>
    <t>STARLINK-1676</t>
  </si>
  <si>
    <t>46556U</t>
  </si>
  <si>
    <t>20070AA</t>
  </si>
  <si>
    <t>45807-3</t>
  </si>
  <si>
    <t>STARLINK-1679</t>
  </si>
  <si>
    <t>46557U</t>
  </si>
  <si>
    <t>20070AB</t>
  </si>
  <si>
    <t>STARLINK-1680</t>
  </si>
  <si>
    <t>46558U</t>
  </si>
  <si>
    <t>20070AC</t>
  </si>
  <si>
    <t>21084-3</t>
  </si>
  <si>
    <t>STARLINK-1681</t>
  </si>
  <si>
    <t>46559U</t>
  </si>
  <si>
    <t>20070AD</t>
  </si>
  <si>
    <t>31213-3</t>
  </si>
  <si>
    <t>STARLINK-1706</t>
  </si>
  <si>
    <t>46560U</t>
  </si>
  <si>
    <t>20070AE</t>
  </si>
  <si>
    <t>10633-2</t>
  </si>
  <si>
    <t>STARLINK-1709</t>
  </si>
  <si>
    <t>46561U</t>
  </si>
  <si>
    <t>20070AF</t>
  </si>
  <si>
    <t>23049-4</t>
  </si>
  <si>
    <t>STARLINK-1714</t>
  </si>
  <si>
    <t>46562U</t>
  </si>
  <si>
    <t>20070AG</t>
  </si>
  <si>
    <t>17599-2</t>
  </si>
  <si>
    <t>STARLINK-1730</t>
  </si>
  <si>
    <t>46563U</t>
  </si>
  <si>
    <t>20070AH</t>
  </si>
  <si>
    <t>14088-3</t>
  </si>
  <si>
    <t>STARLINK-1733</t>
  </si>
  <si>
    <t>46564U</t>
  </si>
  <si>
    <t>20070AJ</t>
  </si>
  <si>
    <t>11625-2</t>
  </si>
  <si>
    <t>STARLINK-1735</t>
  </si>
  <si>
    <t>46565U</t>
  </si>
  <si>
    <t>20070AK</t>
  </si>
  <si>
    <t>11634-2</t>
  </si>
  <si>
    <t>STARLINK-1740</t>
  </si>
  <si>
    <t>46566U</t>
  </si>
  <si>
    <t>20070AL</t>
  </si>
  <si>
    <t>86138-3</t>
  </si>
  <si>
    <t>STARLINK-1741</t>
  </si>
  <si>
    <t>46567U</t>
  </si>
  <si>
    <t>20070AM</t>
  </si>
  <si>
    <t>11658-2</t>
  </si>
  <si>
    <t>STARLINK-1747</t>
  </si>
  <si>
    <t>46569U</t>
  </si>
  <si>
    <t>20070AP</t>
  </si>
  <si>
    <t>18543-2</t>
  </si>
  <si>
    <t>STARLINK-1748</t>
  </si>
  <si>
    <t>46570U</t>
  </si>
  <si>
    <t>20070AQ</t>
  </si>
  <si>
    <t>25670-2</t>
  </si>
  <si>
    <t>STARLINK-1531</t>
  </si>
  <si>
    <t>46572U</t>
  </si>
  <si>
    <t>20070AS</t>
  </si>
  <si>
    <t>18128-3</t>
  </si>
  <si>
    <t>STARLINK-1650</t>
  </si>
  <si>
    <t>46573U</t>
  </si>
  <si>
    <t>20070AT</t>
  </si>
  <si>
    <t>14393-2</t>
  </si>
  <si>
    <t>STARLINK-1660</t>
  </si>
  <si>
    <t>46574U</t>
  </si>
  <si>
    <t>20070AU</t>
  </si>
  <si>
    <t>68376-3</t>
  </si>
  <si>
    <t>STARLINK-1675</t>
  </si>
  <si>
    <t>46575U</t>
  </si>
  <si>
    <t>20070AV</t>
  </si>
  <si>
    <t>22245-3</t>
  </si>
  <si>
    <t>STARLINK-1677</t>
  </si>
  <si>
    <t>46576U</t>
  </si>
  <si>
    <t>20070AW</t>
  </si>
  <si>
    <t>68229-3</t>
  </si>
  <si>
    <t>STARLINK-1682</t>
  </si>
  <si>
    <t>46577U</t>
  </si>
  <si>
    <t>20070AX</t>
  </si>
  <si>
    <t>18134-2</t>
  </si>
  <si>
    <t>STARLINK-1683</t>
  </si>
  <si>
    <t>46578U</t>
  </si>
  <si>
    <t>20070AY</t>
  </si>
  <si>
    <t>17704-2</t>
  </si>
  <si>
    <t>STARLINK-1705</t>
  </si>
  <si>
    <t>46579U</t>
  </si>
  <si>
    <t>20070AZ</t>
  </si>
  <si>
    <t>42801-4</t>
  </si>
  <si>
    <t>STARLINK-1708</t>
  </si>
  <si>
    <t>46580U</t>
  </si>
  <si>
    <t>20070BA</t>
  </si>
  <si>
    <t>59391-3</t>
  </si>
  <si>
    <t>STARLINK-1712</t>
  </si>
  <si>
    <t>46581U</t>
  </si>
  <si>
    <t>20070BB</t>
  </si>
  <si>
    <t>94413-3</t>
  </si>
  <si>
    <t>STARLINK-1728</t>
  </si>
  <si>
    <t>46582U</t>
  </si>
  <si>
    <t>20070BC</t>
  </si>
  <si>
    <t>90462-3</t>
  </si>
  <si>
    <t>STARLINK-1729</t>
  </si>
  <si>
    <t>46583U</t>
  </si>
  <si>
    <t>20070BD</t>
  </si>
  <si>
    <t>18026-3</t>
  </si>
  <si>
    <t>STARLINK-1732</t>
  </si>
  <si>
    <t>46584U</t>
  </si>
  <si>
    <t>20070BE</t>
  </si>
  <si>
    <t>54451-4</t>
  </si>
  <si>
    <t>STARLINK-1736</t>
  </si>
  <si>
    <t>46585U</t>
  </si>
  <si>
    <t>20070BF</t>
  </si>
  <si>
    <t>33532-4</t>
  </si>
  <si>
    <t>STARLINK-1737</t>
  </si>
  <si>
    <t>46586U</t>
  </si>
  <si>
    <t>20070BG</t>
  </si>
  <si>
    <t>24475-3</t>
  </si>
  <si>
    <t>STARLINK-1746</t>
  </si>
  <si>
    <t>46588U</t>
  </si>
  <si>
    <t>20070BJ</t>
  </si>
  <si>
    <t>17405-2</t>
  </si>
  <si>
    <t>STARLINK-1749</t>
  </si>
  <si>
    <t>46589U</t>
  </si>
  <si>
    <t>20070BK</t>
  </si>
  <si>
    <t>STARLINK-1755</t>
  </si>
  <si>
    <t>46591U</t>
  </si>
  <si>
    <t>20070BM</t>
  </si>
  <si>
    <t>12462-2</t>
  </si>
  <si>
    <t>46596U</t>
  </si>
  <si>
    <t>20061BK</t>
  </si>
  <si>
    <t>11353-2</t>
  </si>
  <si>
    <t>46597U</t>
  </si>
  <si>
    <t>20061BG</t>
  </si>
  <si>
    <t>82661-3</t>
  </si>
  <si>
    <t>46609U</t>
  </si>
  <si>
    <t>20061BH</t>
  </si>
  <si>
    <t>14011-2</t>
  </si>
  <si>
    <t>46612U</t>
  </si>
  <si>
    <t>20061BJ</t>
  </si>
  <si>
    <t>49671-3</t>
  </si>
  <si>
    <t>STARLINK-1715</t>
  </si>
  <si>
    <t>46671U</t>
  </si>
  <si>
    <t>20073B</t>
  </si>
  <si>
    <t>11272-3</t>
  </si>
  <si>
    <t>STARLINK-1716</t>
  </si>
  <si>
    <t>46672U</t>
  </si>
  <si>
    <t>20073C</t>
  </si>
  <si>
    <t>STARLINK-1717</t>
  </si>
  <si>
    <t>46673U</t>
  </si>
  <si>
    <t>20073D</t>
  </si>
  <si>
    <t>82191-4</t>
  </si>
  <si>
    <t>STARLINK-1718</t>
  </si>
  <si>
    <t>46674U</t>
  </si>
  <si>
    <t>20073E</t>
  </si>
  <si>
    <t>14316-3</t>
  </si>
  <si>
    <t>STARLINK-1720</t>
  </si>
  <si>
    <t>46675U</t>
  </si>
  <si>
    <t>20073F</t>
  </si>
  <si>
    <t>11884-3</t>
  </si>
  <si>
    <t>STARLINK-1766</t>
  </si>
  <si>
    <t>46677U</t>
  </si>
  <si>
    <t>20073H</t>
  </si>
  <si>
    <t>STARLINK-1773</t>
  </si>
  <si>
    <t>46679U</t>
  </si>
  <si>
    <t>20073K</t>
  </si>
  <si>
    <t>98675-4</t>
  </si>
  <si>
    <t>STARLINK-1774</t>
  </si>
  <si>
    <t>46680U</t>
  </si>
  <si>
    <t>20073L</t>
  </si>
  <si>
    <t>90477-4</t>
  </si>
  <si>
    <t>STARLINK-1775</t>
  </si>
  <si>
    <t>46681U</t>
  </si>
  <si>
    <t>20073M</t>
  </si>
  <si>
    <t>13357-3</t>
  </si>
  <si>
    <t>STARLINK-1776</t>
  </si>
  <si>
    <t>46682U</t>
  </si>
  <si>
    <t>20073N</t>
  </si>
  <si>
    <t>STARLINK-1780</t>
  </si>
  <si>
    <t>46684U</t>
  </si>
  <si>
    <t>20073Q</t>
  </si>
  <si>
    <t>59504-4</t>
  </si>
  <si>
    <t>STARLINK-1781</t>
  </si>
  <si>
    <t>46685U</t>
  </si>
  <si>
    <t>20073R</t>
  </si>
  <si>
    <t>68763-4</t>
  </si>
  <si>
    <t>STARLINK-1783</t>
  </si>
  <si>
    <t>46686U</t>
  </si>
  <si>
    <t>20073S</t>
  </si>
  <si>
    <t>10251-3</t>
  </si>
  <si>
    <t>STARLINK-1784</t>
  </si>
  <si>
    <t>46687U</t>
  </si>
  <si>
    <t>20073T</t>
  </si>
  <si>
    <t>STARLINK-1788</t>
  </si>
  <si>
    <t>46689U</t>
  </si>
  <si>
    <t>20073V</t>
  </si>
  <si>
    <t>12085-3</t>
  </si>
  <si>
    <t>STARLINK-1789</t>
  </si>
  <si>
    <t>46690U</t>
  </si>
  <si>
    <t>20073W</t>
  </si>
  <si>
    <t>48430-4</t>
  </si>
  <si>
    <t>STARLINK-1790</t>
  </si>
  <si>
    <t>46691U</t>
  </si>
  <si>
    <t>20073X</t>
  </si>
  <si>
    <t>15171-3</t>
  </si>
  <si>
    <t>STARLINK-1791</t>
  </si>
  <si>
    <t>46692U</t>
  </si>
  <si>
    <t>20073Y</t>
  </si>
  <si>
    <t>12803-3</t>
  </si>
  <si>
    <t>STARLINK-1792</t>
  </si>
  <si>
    <t>46693U</t>
  </si>
  <si>
    <t>20073Z</t>
  </si>
  <si>
    <t>STARLINK-1793</t>
  </si>
  <si>
    <t>46694U</t>
  </si>
  <si>
    <t>20073AA</t>
  </si>
  <si>
    <t>12250-4</t>
  </si>
  <si>
    <t>STARLINK-1795</t>
  </si>
  <si>
    <t>46696U</t>
  </si>
  <si>
    <t>20073AC</t>
  </si>
  <si>
    <t>10256-3</t>
  </si>
  <si>
    <t>STARLINK-1797</t>
  </si>
  <si>
    <t>46698U</t>
  </si>
  <si>
    <t>20073AE</t>
  </si>
  <si>
    <t>27118-3</t>
  </si>
  <si>
    <t>STARLINK-1799</t>
  </si>
  <si>
    <t>46699U</t>
  </si>
  <si>
    <t>20073AF</t>
  </si>
  <si>
    <t>40460-4</t>
  </si>
  <si>
    <t>STARLINK-1800</t>
  </si>
  <si>
    <t>46700U</t>
  </si>
  <si>
    <t>20073AG</t>
  </si>
  <si>
    <t>STARLINK-1801</t>
  </si>
  <si>
    <t>46701U</t>
  </si>
  <si>
    <t>20073AH</t>
  </si>
  <si>
    <t>STARLINK-1802</t>
  </si>
  <si>
    <t>46702U</t>
  </si>
  <si>
    <t>20073AJ</t>
  </si>
  <si>
    <t>51149-3</t>
  </si>
  <si>
    <t>STARLINK-1803</t>
  </si>
  <si>
    <t>46703U</t>
  </si>
  <si>
    <t>20073AK</t>
  </si>
  <si>
    <t>85804-4</t>
  </si>
  <si>
    <t>STARLINK-1804</t>
  </si>
  <si>
    <t>46704U</t>
  </si>
  <si>
    <t>20073AL</t>
  </si>
  <si>
    <t>18995-4</t>
  </si>
  <si>
    <t>STARLINK-1805</t>
  </si>
  <si>
    <t>46705U</t>
  </si>
  <si>
    <t>20073AM</t>
  </si>
  <si>
    <t>90366-4</t>
  </si>
  <si>
    <t>STARLINK-1807</t>
  </si>
  <si>
    <t>46706U</t>
  </si>
  <si>
    <t>20073AN</t>
  </si>
  <si>
    <t>69039-4</t>
  </si>
  <si>
    <t>STARLINK-1808</t>
  </si>
  <si>
    <t>46707U</t>
  </si>
  <si>
    <t>20073AP</t>
  </si>
  <si>
    <t>STARLINK-1810</t>
  </si>
  <si>
    <t>46709U</t>
  </si>
  <si>
    <t>20073AR</t>
  </si>
  <si>
    <t>95488-3</t>
  </si>
  <si>
    <t>STARLINK-1811</t>
  </si>
  <si>
    <t>46710U</t>
  </si>
  <si>
    <t>20073AS</t>
  </si>
  <si>
    <t>48223-4</t>
  </si>
  <si>
    <t>STARLINK-1813</t>
  </si>
  <si>
    <t>46711U</t>
  </si>
  <si>
    <t>20073AT</t>
  </si>
  <si>
    <t>STARLINK-1814</t>
  </si>
  <si>
    <t>46712U</t>
  </si>
  <si>
    <t>20073AU</t>
  </si>
  <si>
    <t>11175-3</t>
  </si>
  <si>
    <t>STARLINK-1815</t>
  </si>
  <si>
    <t>46713U</t>
  </si>
  <si>
    <t>20073AV</t>
  </si>
  <si>
    <t>24802-4</t>
  </si>
  <si>
    <t>STARLINK-1816</t>
  </si>
  <si>
    <t>46714U</t>
  </si>
  <si>
    <t>20073AW</t>
  </si>
  <si>
    <t>STARLINK-1817</t>
  </si>
  <si>
    <t>46715U</t>
  </si>
  <si>
    <t>20073AX</t>
  </si>
  <si>
    <t>57317-4</t>
  </si>
  <si>
    <t>STARLINK-1818</t>
  </si>
  <si>
    <t>46716U</t>
  </si>
  <si>
    <t>20073AY</t>
  </si>
  <si>
    <t>43617-4</t>
  </si>
  <si>
    <t>STARLINK-1820</t>
  </si>
  <si>
    <t>46717U</t>
  </si>
  <si>
    <t>20073AZ</t>
  </si>
  <si>
    <t>STARLINK-1821</t>
  </si>
  <si>
    <t>46718U</t>
  </si>
  <si>
    <t>20073BA</t>
  </si>
  <si>
    <t>19100-3</t>
  </si>
  <si>
    <t>STARLINK-1822</t>
  </si>
  <si>
    <t>46719U</t>
  </si>
  <si>
    <t>20073BB</t>
  </si>
  <si>
    <t>43631-4</t>
  </si>
  <si>
    <t>STARLINK-1825</t>
  </si>
  <si>
    <t>46722U</t>
  </si>
  <si>
    <t>20073BE</t>
  </si>
  <si>
    <t>81996-4</t>
  </si>
  <si>
    <t>STARLINK-1826</t>
  </si>
  <si>
    <t>46723U</t>
  </si>
  <si>
    <t>20073BF</t>
  </si>
  <si>
    <t>11070-3</t>
  </si>
  <si>
    <t>STARLINK-1828</t>
  </si>
  <si>
    <t>46725U</t>
  </si>
  <si>
    <t>20073BH</t>
  </si>
  <si>
    <t>89425-4</t>
  </si>
  <si>
    <t>STARLINK-1829</t>
  </si>
  <si>
    <t>46726U</t>
  </si>
  <si>
    <t>20073BJ</t>
  </si>
  <si>
    <t>62600-4</t>
  </si>
  <si>
    <t>STARLINK-1830</t>
  </si>
  <si>
    <t>46727U</t>
  </si>
  <si>
    <t>20073BK</t>
  </si>
  <si>
    <t>50642-5</t>
  </si>
  <si>
    <t>46735U</t>
  </si>
  <si>
    <t>20061BL</t>
  </si>
  <si>
    <t>67811-3</t>
  </si>
  <si>
    <t>46737U</t>
  </si>
  <si>
    <t>20061BM</t>
  </si>
  <si>
    <t>11086-2</t>
  </si>
  <si>
    <t>46738U</t>
  </si>
  <si>
    <t>20061BN</t>
  </si>
  <si>
    <t>13613-2</t>
  </si>
  <si>
    <t>STARLINK-1848</t>
  </si>
  <si>
    <t>46740U</t>
  </si>
  <si>
    <t>20074B</t>
  </si>
  <si>
    <t>24024-3</t>
  </si>
  <si>
    <t>STARLINK-1865</t>
  </si>
  <si>
    <t>46741U</t>
  </si>
  <si>
    <t>20074C</t>
  </si>
  <si>
    <t>81161-4</t>
  </si>
  <si>
    <t>STARLINK-1872</t>
  </si>
  <si>
    <t>46742U</t>
  </si>
  <si>
    <t>20074D</t>
  </si>
  <si>
    <t>10425-1</t>
  </si>
  <si>
    <t>STARLINK-1892</t>
  </si>
  <si>
    <t>46743U</t>
  </si>
  <si>
    <t>20074E</t>
  </si>
  <si>
    <t>16540-3</t>
  </si>
  <si>
    <t>STARLINK-1894</t>
  </si>
  <si>
    <t>46744U</t>
  </si>
  <si>
    <t>20074F</t>
  </si>
  <si>
    <t>12246-2</t>
  </si>
  <si>
    <t>STARLINK-1898</t>
  </si>
  <si>
    <t>46745U</t>
  </si>
  <si>
    <t>20074G</t>
  </si>
  <si>
    <t>90538-3</t>
  </si>
  <si>
    <t>STARLINK-1905</t>
  </si>
  <si>
    <t>46746U</t>
  </si>
  <si>
    <t>20074H</t>
  </si>
  <si>
    <t>STARLINK-1908</t>
  </si>
  <si>
    <t>46747U</t>
  </si>
  <si>
    <t>20074J</t>
  </si>
  <si>
    <t>29170-2</t>
  </si>
  <si>
    <t>STARLINK-1910</t>
  </si>
  <si>
    <t>46748U</t>
  </si>
  <si>
    <t>20074K</t>
  </si>
  <si>
    <t>28005-3</t>
  </si>
  <si>
    <t>STARLINK-1911</t>
  </si>
  <si>
    <t>46749U</t>
  </si>
  <si>
    <t>20074L</t>
  </si>
  <si>
    <t>11141-2</t>
  </si>
  <si>
    <t>STARLINK-1920</t>
  </si>
  <si>
    <t>46751U</t>
  </si>
  <si>
    <t>20074N</t>
  </si>
  <si>
    <t>11795-2</t>
  </si>
  <si>
    <t>STARLINK-1921</t>
  </si>
  <si>
    <t>46752U</t>
  </si>
  <si>
    <t>20074P</t>
  </si>
  <si>
    <t>STARLINK-1922</t>
  </si>
  <si>
    <t>46753U</t>
  </si>
  <si>
    <t>20074Q</t>
  </si>
  <si>
    <t>19732-3</t>
  </si>
  <si>
    <t>STARLINK-1923</t>
  </si>
  <si>
    <t>46754U</t>
  </si>
  <si>
    <t>20074R</t>
  </si>
  <si>
    <t>10768-3</t>
  </si>
  <si>
    <t>STARLINK-1924</t>
  </si>
  <si>
    <t>46755U</t>
  </si>
  <si>
    <t>20074S</t>
  </si>
  <si>
    <t>10037-3</t>
  </si>
  <si>
    <t>STARLINK-1925</t>
  </si>
  <si>
    <t>46756U</t>
  </si>
  <si>
    <t>20074T</t>
  </si>
  <si>
    <t>11489-4</t>
  </si>
  <si>
    <t>STARLINK-1926</t>
  </si>
  <si>
    <t>46757U</t>
  </si>
  <si>
    <t>20074U</t>
  </si>
  <si>
    <t>15674-2</t>
  </si>
  <si>
    <t>STARLINK-1928</t>
  </si>
  <si>
    <t>46758U</t>
  </si>
  <si>
    <t>20074V</t>
  </si>
  <si>
    <t>11223-2</t>
  </si>
  <si>
    <t>STARLINK-1833</t>
  </si>
  <si>
    <t>46759U</t>
  </si>
  <si>
    <t>20074W</t>
  </si>
  <si>
    <t>29356-3</t>
  </si>
  <si>
    <t>STARLINK-1896</t>
  </si>
  <si>
    <t>46760U</t>
  </si>
  <si>
    <t>20074X</t>
  </si>
  <si>
    <t>15796-3</t>
  </si>
  <si>
    <t>STARLINK-1902</t>
  </si>
  <si>
    <t>46763U</t>
  </si>
  <si>
    <t>20074AA</t>
  </si>
  <si>
    <t>34547-2</t>
  </si>
  <si>
    <t>STARLINK-1903</t>
  </si>
  <si>
    <t>46764U</t>
  </si>
  <si>
    <t>20074AB</t>
  </si>
  <si>
    <t>STARLINK-1906</t>
  </si>
  <si>
    <t>46765U</t>
  </si>
  <si>
    <t>20074AC</t>
  </si>
  <si>
    <t>STARLINK-1916</t>
  </si>
  <si>
    <t>46766U</t>
  </si>
  <si>
    <t>20074AD</t>
  </si>
  <si>
    <t>15162-3</t>
  </si>
  <si>
    <t>STARLINK-1917</t>
  </si>
  <si>
    <t>46767U</t>
  </si>
  <si>
    <t>20074AE</t>
  </si>
  <si>
    <t>11173-3</t>
  </si>
  <si>
    <t>STARLINK-1918</t>
  </si>
  <si>
    <t>46768U</t>
  </si>
  <si>
    <t>20074AF</t>
  </si>
  <si>
    <t>18717-3</t>
  </si>
  <si>
    <t>STARLINK-1932</t>
  </si>
  <si>
    <t>46770U</t>
  </si>
  <si>
    <t>20074AH</t>
  </si>
  <si>
    <t>61982-4</t>
  </si>
  <si>
    <t>STARLINK-1936</t>
  </si>
  <si>
    <t>46772U</t>
  </si>
  <si>
    <t>20074AK</t>
  </si>
  <si>
    <t>45976-3</t>
  </si>
  <si>
    <t>STARLINK-1939</t>
  </si>
  <si>
    <t>46774U</t>
  </si>
  <si>
    <t>20074AM</t>
  </si>
  <si>
    <t>23639-2</t>
  </si>
  <si>
    <t>STARLINK-1946</t>
  </si>
  <si>
    <t>46776U</t>
  </si>
  <si>
    <t>20074AP</t>
  </si>
  <si>
    <t>17963-2</t>
  </si>
  <si>
    <t>STARLINK-1798</t>
  </si>
  <si>
    <t>46779U</t>
  </si>
  <si>
    <t>20074AS</t>
  </si>
  <si>
    <t>STARLINK-1832</t>
  </si>
  <si>
    <t>46780U</t>
  </si>
  <si>
    <t>20074AT</t>
  </si>
  <si>
    <t>12953-3</t>
  </si>
  <si>
    <t>STARLINK-1834</t>
  </si>
  <si>
    <t>46781U</t>
  </si>
  <si>
    <t>20074AU</t>
  </si>
  <si>
    <t>27806-4</t>
  </si>
  <si>
    <t>STARLINK-1835</t>
  </si>
  <si>
    <t>46782U</t>
  </si>
  <si>
    <t>20074AV</t>
  </si>
  <si>
    <t>20608-3</t>
  </si>
  <si>
    <t>STARLINK-1851</t>
  </si>
  <si>
    <t>46783U</t>
  </si>
  <si>
    <t>20074AW</t>
  </si>
  <si>
    <t>33602-3</t>
  </si>
  <si>
    <t>STARLINK-1882</t>
  </si>
  <si>
    <t>46784U</t>
  </si>
  <si>
    <t>20074AX</t>
  </si>
  <si>
    <t>STARLINK-1883</t>
  </si>
  <si>
    <t>46785U</t>
  </si>
  <si>
    <t>20074AY</t>
  </si>
  <si>
    <t>16129-2</t>
  </si>
  <si>
    <t>STARLINK-1893</t>
  </si>
  <si>
    <t>46786U</t>
  </si>
  <si>
    <t>20074AZ</t>
  </si>
  <si>
    <t>84558-3</t>
  </si>
  <si>
    <t>STARLINK-1899</t>
  </si>
  <si>
    <t>46787U</t>
  </si>
  <si>
    <t>20074BA</t>
  </si>
  <si>
    <t>12524-2</t>
  </si>
  <si>
    <t>STARLINK-1929</t>
  </si>
  <si>
    <t>46788U</t>
  </si>
  <si>
    <t>20074BB</t>
  </si>
  <si>
    <t>21620-3</t>
  </si>
  <si>
    <t>STARLINK-1930</t>
  </si>
  <si>
    <t>46789U</t>
  </si>
  <si>
    <t>20074BC</t>
  </si>
  <si>
    <t>38399-3</t>
  </si>
  <si>
    <t>STARLINK-1931</t>
  </si>
  <si>
    <t>46790U</t>
  </si>
  <si>
    <t>20074BD</t>
  </si>
  <si>
    <t>16166-3</t>
  </si>
  <si>
    <t>STARLINK-1933</t>
  </si>
  <si>
    <t>46791U</t>
  </si>
  <si>
    <t>20074BE</t>
  </si>
  <si>
    <t>18879-3</t>
  </si>
  <si>
    <t>STARLINK-1934</t>
  </si>
  <si>
    <t>46792U</t>
  </si>
  <si>
    <t>20074BF</t>
  </si>
  <si>
    <t>17382-3</t>
  </si>
  <si>
    <t>STARLINK-1941</t>
  </si>
  <si>
    <t>46793U</t>
  </si>
  <si>
    <t>20074BG</t>
  </si>
  <si>
    <t>18550-3</t>
  </si>
  <si>
    <t>STARLINK-1942</t>
  </si>
  <si>
    <t>46794U</t>
  </si>
  <si>
    <t>20074BH</t>
  </si>
  <si>
    <t>75769-3</t>
  </si>
  <si>
    <t>STARLINK-1944</t>
  </si>
  <si>
    <t>46796U</t>
  </si>
  <si>
    <t>20074BK</t>
  </si>
  <si>
    <t>33993-4</t>
  </si>
  <si>
    <t>STARLINK-1948</t>
  </si>
  <si>
    <t>46798U</t>
  </si>
  <si>
    <t>20074BM</t>
  </si>
  <si>
    <t>U</t>
  </si>
  <si>
    <t>46807U</t>
  </si>
  <si>
    <t>20076A</t>
  </si>
  <si>
    <t>18110-3</t>
  </si>
  <si>
    <t>46808U</t>
  </si>
  <si>
    <t>20076B</t>
  </si>
  <si>
    <t>17641-3</t>
  </si>
  <si>
    <t>W</t>
  </si>
  <si>
    <t>46809U</t>
  </si>
  <si>
    <t>20076C</t>
  </si>
  <si>
    <t>18073-3</t>
  </si>
  <si>
    <t>TIANQI-6</t>
  </si>
  <si>
    <t>46810U</t>
  </si>
  <si>
    <t>20076D</t>
  </si>
  <si>
    <t>15579-3</t>
  </si>
  <si>
    <t>46812U</t>
  </si>
  <si>
    <t>20061BP</t>
  </si>
  <si>
    <t>78196-3</t>
  </si>
  <si>
    <t>4EP</t>
  </si>
  <si>
    <t>46813U</t>
  </si>
  <si>
    <t>20077A</t>
  </si>
  <si>
    <t>52163-3</t>
  </si>
  <si>
    <t>46814U</t>
  </si>
  <si>
    <t>20077B</t>
  </si>
  <si>
    <t>96543-3</t>
  </si>
  <si>
    <t>46815U</t>
  </si>
  <si>
    <t>20077C</t>
  </si>
  <si>
    <t>32585-3</t>
  </si>
  <si>
    <t>46816U</t>
  </si>
  <si>
    <t>20077D</t>
  </si>
  <si>
    <t>18666-2</t>
  </si>
  <si>
    <t>46817U</t>
  </si>
  <si>
    <t>20077E</t>
  </si>
  <si>
    <t>95153-3</t>
  </si>
  <si>
    <t>IIB</t>
  </si>
  <si>
    <t>46818U</t>
  </si>
  <si>
    <t>20077F</t>
  </si>
  <si>
    <t>27350-3</t>
  </si>
  <si>
    <t>46819U</t>
  </si>
  <si>
    <t>20077G</t>
  </si>
  <si>
    <t>47473-3</t>
  </si>
  <si>
    <t>46820U</t>
  </si>
  <si>
    <t>20077H</t>
  </si>
  <si>
    <t>10711-2</t>
  </si>
  <si>
    <t>46821U</t>
  </si>
  <si>
    <t>20077J</t>
  </si>
  <si>
    <t>51382-3</t>
  </si>
  <si>
    <t>46822U</t>
  </si>
  <si>
    <t>20077K</t>
  </si>
  <si>
    <t>29652-3</t>
  </si>
  <si>
    <t>46825U</t>
  </si>
  <si>
    <t>20061BQ</t>
  </si>
  <si>
    <t>84549-3</t>
  </si>
  <si>
    <t>NUSAT-12</t>
  </si>
  <si>
    <t>DOROTHY</t>
  </si>
  <si>
    <t>46827U</t>
  </si>
  <si>
    <t>20079A</t>
  </si>
  <si>
    <t>49180-3</t>
  </si>
  <si>
    <t>NUSAT-9</t>
  </si>
  <si>
    <t>ALICE</t>
  </si>
  <si>
    <t>46828U</t>
  </si>
  <si>
    <t>20079B</t>
  </si>
  <si>
    <t>51282-3</t>
  </si>
  <si>
    <t>NUSAT-11</t>
  </si>
  <si>
    <t>CORA</t>
  </si>
  <si>
    <t>46829U</t>
  </si>
  <si>
    <t>20079C</t>
  </si>
  <si>
    <t>49983-3</t>
  </si>
  <si>
    <t>NUSAT-15</t>
  </si>
  <si>
    <t>KATHERINE</t>
  </si>
  <si>
    <t>46830U</t>
  </si>
  <si>
    <t>20079D</t>
  </si>
  <si>
    <t>49931-3</t>
  </si>
  <si>
    <t>NUSAT-14</t>
  </si>
  <si>
    <t>HEDY</t>
  </si>
  <si>
    <t>46831U</t>
  </si>
  <si>
    <t>20079E</t>
  </si>
  <si>
    <t>51484-3</t>
  </si>
  <si>
    <t>NUSAT-10</t>
  </si>
  <si>
    <t>CAROLINE</t>
  </si>
  <si>
    <t>46832U</t>
  </si>
  <si>
    <t>20079F</t>
  </si>
  <si>
    <t>46169-3</t>
  </si>
  <si>
    <t>NUSAT-13</t>
  </si>
  <si>
    <t>EMMY</t>
  </si>
  <si>
    <t>46833U</t>
  </si>
  <si>
    <t>20079G</t>
  </si>
  <si>
    <t>45815-3</t>
  </si>
  <si>
    <t>NUSAT-17</t>
  </si>
  <si>
    <t>MARY</t>
  </si>
  <si>
    <t>46835U</t>
  </si>
  <si>
    <t>20079J</t>
  </si>
  <si>
    <t>47049-3</t>
  </si>
  <si>
    <t>NUSAT-18</t>
  </si>
  <si>
    <t>VERA</t>
  </si>
  <si>
    <t>46836U</t>
  </si>
  <si>
    <t>20079K</t>
  </si>
  <si>
    <t>47801-3</t>
  </si>
  <si>
    <t>NUSAT-16</t>
  </si>
  <si>
    <t>LISE</t>
  </si>
  <si>
    <t>46840U</t>
  </si>
  <si>
    <t>20079P</t>
  </si>
  <si>
    <t>49529-3</t>
  </si>
  <si>
    <t>TIANQI-11</t>
  </si>
  <si>
    <t>46904U</t>
  </si>
  <si>
    <t>20080A</t>
  </si>
  <si>
    <t>57739-3</t>
  </si>
  <si>
    <t>RISAT-2BR2</t>
  </si>
  <si>
    <t>46905U</t>
  </si>
  <si>
    <t>20081A</t>
  </si>
  <si>
    <t>26058-3</t>
  </si>
  <si>
    <t>KSM1-C</t>
  </si>
  <si>
    <t>46906U</t>
  </si>
  <si>
    <t>20081B</t>
  </si>
  <si>
    <t>29162-3</t>
  </si>
  <si>
    <t>KSM1-D</t>
  </si>
  <si>
    <t>46907U</t>
  </si>
  <si>
    <t>20081C</t>
  </si>
  <si>
    <t>26175-3</t>
  </si>
  <si>
    <t>OZARAK</t>
  </si>
  <si>
    <t>46908U</t>
  </si>
  <si>
    <t>20081D</t>
  </si>
  <si>
    <t>63613-3</t>
  </si>
  <si>
    <t>JINDRA</t>
  </si>
  <si>
    <t>46909U</t>
  </si>
  <si>
    <t>20081E</t>
  </si>
  <si>
    <t>70800-3</t>
  </si>
  <si>
    <t>WALLACE</t>
  </si>
  <si>
    <t>46910U</t>
  </si>
  <si>
    <t>20081F</t>
  </si>
  <si>
    <t>68462-3</t>
  </si>
  <si>
    <t>JEREMIAH</t>
  </si>
  <si>
    <t>46911U</t>
  </si>
  <si>
    <t>20081G</t>
  </si>
  <si>
    <t>58064-3</t>
  </si>
  <si>
    <t>KSM1-A</t>
  </si>
  <si>
    <t>46912U</t>
  </si>
  <si>
    <t>20081H</t>
  </si>
  <si>
    <t>20958-3</t>
  </si>
  <si>
    <t>R2</t>
  </si>
  <si>
    <t>46913U</t>
  </si>
  <si>
    <t>20081J</t>
  </si>
  <si>
    <t>32500-3</t>
  </si>
  <si>
    <t>KSM1-B</t>
  </si>
  <si>
    <t>46914U</t>
  </si>
  <si>
    <t>20081K</t>
  </si>
  <si>
    <t>22035-3</t>
  </si>
  <si>
    <t>BC5</t>
  </si>
  <si>
    <t>46931U</t>
  </si>
  <si>
    <t>20085C</t>
  </si>
  <si>
    <t>52073-3</t>
  </si>
  <si>
    <t>SPACEBEE-34</t>
  </si>
  <si>
    <t>46933U</t>
  </si>
  <si>
    <t>20085E</t>
  </si>
  <si>
    <t>36103-2</t>
  </si>
  <si>
    <t>SPACEBEE-35</t>
  </si>
  <si>
    <t>46934U</t>
  </si>
  <si>
    <t>20085F</t>
  </si>
  <si>
    <t>30766-2</t>
  </si>
  <si>
    <t>SPACEBEE-36</t>
  </si>
  <si>
    <t>46935U</t>
  </si>
  <si>
    <t>20085G</t>
  </si>
  <si>
    <t>24919-2</t>
  </si>
  <si>
    <t>SPACEBEE-37</t>
  </si>
  <si>
    <t>46936U</t>
  </si>
  <si>
    <t>20085H</t>
  </si>
  <si>
    <t>23836-2</t>
  </si>
  <si>
    <t>SPACEBEE-38</t>
  </si>
  <si>
    <t>46937U</t>
  </si>
  <si>
    <t>20085J</t>
  </si>
  <si>
    <t>24072-2</t>
  </si>
  <si>
    <t>SPACEBEENZ-3</t>
  </si>
  <si>
    <t>46938U</t>
  </si>
  <si>
    <t>20085K</t>
  </si>
  <si>
    <t>SPACEBEENZ-4</t>
  </si>
  <si>
    <t>46939U</t>
  </si>
  <si>
    <t>20085L</t>
  </si>
  <si>
    <t>12314-2</t>
  </si>
  <si>
    <t>BRO-2</t>
  </si>
  <si>
    <t>46940U</t>
  </si>
  <si>
    <t>20085M</t>
  </si>
  <si>
    <t>37824-3</t>
  </si>
  <si>
    <t>SPACEBEENZ-5</t>
  </si>
  <si>
    <t>46941U</t>
  </si>
  <si>
    <t>20085N</t>
  </si>
  <si>
    <t>11864-2</t>
  </si>
  <si>
    <t>SPACEBEENZ-6</t>
  </si>
  <si>
    <t>46942U</t>
  </si>
  <si>
    <t>20085P</t>
  </si>
  <si>
    <t>11762-2</t>
  </si>
  <si>
    <t>BRO-3</t>
  </si>
  <si>
    <t>46943U</t>
  </si>
  <si>
    <t>20085Q</t>
  </si>
  <si>
    <t>60156-3</t>
  </si>
  <si>
    <t>SPACEBEE-33</t>
  </si>
  <si>
    <t>46944U</t>
  </si>
  <si>
    <t>20085R</t>
  </si>
  <si>
    <t>21610-2</t>
  </si>
  <si>
    <t>SPACEBEE-29</t>
  </si>
  <si>
    <t>46945U</t>
  </si>
  <si>
    <t>20085S</t>
  </si>
  <si>
    <t>24777-2</t>
  </si>
  <si>
    <t>SPACEBEE-32</t>
  </si>
  <si>
    <t>46946U</t>
  </si>
  <si>
    <t>20085T</t>
  </si>
  <si>
    <t>21826-2</t>
  </si>
  <si>
    <t>SPACEBEE-31</t>
  </si>
  <si>
    <t>46947U</t>
  </si>
  <si>
    <t>20085U</t>
  </si>
  <si>
    <t>23062-2</t>
  </si>
  <si>
    <t>SPACEBEE-28</t>
  </si>
  <si>
    <t>46948U</t>
  </si>
  <si>
    <t>20085V</t>
  </si>
  <si>
    <t>20345-2</t>
  </si>
  <si>
    <t>SPACEBEE-30</t>
  </si>
  <si>
    <t>46949U</t>
  </si>
  <si>
    <t>20085W</t>
  </si>
  <si>
    <t>24411-2</t>
  </si>
  <si>
    <t>SPACEBEE-27</t>
  </si>
  <si>
    <t>46950U</t>
  </si>
  <si>
    <t>20085X</t>
  </si>
  <si>
    <t>23307-2</t>
  </si>
  <si>
    <t>SPACEBEE-25</t>
  </si>
  <si>
    <t>46951U</t>
  </si>
  <si>
    <t>20085Y</t>
  </si>
  <si>
    <t>28619-2</t>
  </si>
  <si>
    <t>SPACEBEE-24</t>
  </si>
  <si>
    <t>46952U</t>
  </si>
  <si>
    <t>20085Z</t>
  </si>
  <si>
    <t>26380-2</t>
  </si>
  <si>
    <t>SPACEBEE-22</t>
  </si>
  <si>
    <t>46953U</t>
  </si>
  <si>
    <t>20085AA</t>
  </si>
  <si>
    <t>32493-2</t>
  </si>
  <si>
    <t>DRAGRACER</t>
  </si>
  <si>
    <t>2(AUGURY)</t>
  </si>
  <si>
    <t>46955U</t>
  </si>
  <si>
    <t>20085AC</t>
  </si>
  <si>
    <t>21517-3</t>
  </si>
  <si>
    <t>SPACEBEE-26</t>
  </si>
  <si>
    <t>46956U</t>
  </si>
  <si>
    <t>20085AD</t>
  </si>
  <si>
    <t>26747-2</t>
  </si>
  <si>
    <t>SPACEBEENZ-2</t>
  </si>
  <si>
    <t>46957U</t>
  </si>
  <si>
    <t>20085AE</t>
  </si>
  <si>
    <t>18062-2</t>
  </si>
  <si>
    <t>SPACEBEE-39</t>
  </si>
  <si>
    <t>46958U</t>
  </si>
  <si>
    <t>20085AF</t>
  </si>
  <si>
    <t>23563-2</t>
  </si>
  <si>
    <t>SPACEBEENZ-1</t>
  </si>
  <si>
    <t>46959U</t>
  </si>
  <si>
    <t>20085AG</t>
  </si>
  <si>
    <t>14073-2</t>
  </si>
  <si>
    <t>SPACEBEE-23</t>
  </si>
  <si>
    <t>46960U</t>
  </si>
  <si>
    <t>20085AH</t>
  </si>
  <si>
    <t>38413-2</t>
  </si>
  <si>
    <t>S6</t>
  </si>
  <si>
    <t>MICHAEL</t>
  </si>
  <si>
    <t>FREILICH</t>
  </si>
  <si>
    <t>46984U</t>
  </si>
  <si>
    <t>20086A</t>
  </si>
  <si>
    <t>STARLINK-1777</t>
  </si>
  <si>
    <t>47122U</t>
  </si>
  <si>
    <t>20088A</t>
  </si>
  <si>
    <t>STARLINK-1785</t>
  </si>
  <si>
    <t>47124U</t>
  </si>
  <si>
    <t>20088C</t>
  </si>
  <si>
    <t>11165-2</t>
  </si>
  <si>
    <t>STARLINK-1812</t>
  </si>
  <si>
    <t>47126U</t>
  </si>
  <si>
    <t>20088E</t>
  </si>
  <si>
    <t>10407-2</t>
  </si>
  <si>
    <t>STARLINK-1837</t>
  </si>
  <si>
    <t>47128U</t>
  </si>
  <si>
    <t>20088G</t>
  </si>
  <si>
    <t>11850-3</t>
  </si>
  <si>
    <t>STARLINK-1838</t>
  </si>
  <si>
    <t>47129U</t>
  </si>
  <si>
    <t>20088H</t>
  </si>
  <si>
    <t>47110-3</t>
  </si>
  <si>
    <t>STARLINK-1839</t>
  </si>
  <si>
    <t>47130U</t>
  </si>
  <si>
    <t>20088J</t>
  </si>
  <si>
    <t>28953-3</t>
  </si>
  <si>
    <t>STARLINK-1843</t>
  </si>
  <si>
    <t>47133U</t>
  </si>
  <si>
    <t>20088M</t>
  </si>
  <si>
    <t>76864-3</t>
  </si>
  <si>
    <t>STARLINK-1844</t>
  </si>
  <si>
    <t>47134U</t>
  </si>
  <si>
    <t>20088N</t>
  </si>
  <si>
    <t>STARLINK-1845</t>
  </si>
  <si>
    <t>47135U</t>
  </si>
  <si>
    <t>20088P</t>
  </si>
  <si>
    <t>35432-3</t>
  </si>
  <si>
    <t>STARLINK-1846</t>
  </si>
  <si>
    <t>47136U</t>
  </si>
  <si>
    <t>20088Q</t>
  </si>
  <si>
    <t>93858-3</t>
  </si>
  <si>
    <t>STARLINK-1849</t>
  </si>
  <si>
    <t>47137U</t>
  </si>
  <si>
    <t>20088R</t>
  </si>
  <si>
    <t>78372-4</t>
  </si>
  <si>
    <t>STARLINK-1850</t>
  </si>
  <si>
    <t>47138U</t>
  </si>
  <si>
    <t>20088S</t>
  </si>
  <si>
    <t>12686-5</t>
  </si>
  <si>
    <t>STARLINK-1852</t>
  </si>
  <si>
    <t>47139U</t>
  </si>
  <si>
    <t>20088T</t>
  </si>
  <si>
    <t>80356-3</t>
  </si>
  <si>
    <t>STARLINK-1854</t>
  </si>
  <si>
    <t>47141U</t>
  </si>
  <si>
    <t>20088V</t>
  </si>
  <si>
    <t>50142-3</t>
  </si>
  <si>
    <t>STARLINK-1856</t>
  </si>
  <si>
    <t>47143U</t>
  </si>
  <si>
    <t>20088X</t>
  </si>
  <si>
    <t>66961-3</t>
  </si>
  <si>
    <t>STARLINK-1857</t>
  </si>
  <si>
    <t>47144U</t>
  </si>
  <si>
    <t>20088Y</t>
  </si>
  <si>
    <t>10702-3</t>
  </si>
  <si>
    <t>STARLINK-1860</t>
  </si>
  <si>
    <t>47147U</t>
  </si>
  <si>
    <t>20088AB</t>
  </si>
  <si>
    <t>41988-3</t>
  </si>
  <si>
    <t>STARLINK-1861</t>
  </si>
  <si>
    <t>47148U</t>
  </si>
  <si>
    <t>20088AC</t>
  </si>
  <si>
    <t>62714-3</t>
  </si>
  <si>
    <t>STARLINK-1862</t>
  </si>
  <si>
    <t>47149U</t>
  </si>
  <si>
    <t>20088AD</t>
  </si>
  <si>
    <t>12599-3</t>
  </si>
  <si>
    <t>STARLINK-1863</t>
  </si>
  <si>
    <t>47150U</t>
  </si>
  <si>
    <t>20088AE</t>
  </si>
  <si>
    <t>22403-3</t>
  </si>
  <si>
    <t>STARLINK-1864</t>
  </si>
  <si>
    <t>47151U</t>
  </si>
  <si>
    <t>20088AF</t>
  </si>
  <si>
    <t>36910-4</t>
  </si>
  <si>
    <t>STARLINK-1866</t>
  </si>
  <si>
    <t>47152U</t>
  </si>
  <si>
    <t>20088AG</t>
  </si>
  <si>
    <t>51784-3</t>
  </si>
  <si>
    <t>STARLINK-1867</t>
  </si>
  <si>
    <t>47153U</t>
  </si>
  <si>
    <t>20088AH</t>
  </si>
  <si>
    <t>22683-3</t>
  </si>
  <si>
    <t>STARLINK-1868</t>
  </si>
  <si>
    <t>47154U</t>
  </si>
  <si>
    <t>20088AJ</t>
  </si>
  <si>
    <t>STARLINK-1869</t>
  </si>
  <si>
    <t>47155U</t>
  </si>
  <si>
    <t>20088AK</t>
  </si>
  <si>
    <t>58696-4</t>
  </si>
  <si>
    <t>STARLINK-1871</t>
  </si>
  <si>
    <t>47157U</t>
  </si>
  <si>
    <t>20088AM</t>
  </si>
  <si>
    <t>28019-3</t>
  </si>
  <si>
    <t>STARLINK-1873</t>
  </si>
  <si>
    <t>47158U</t>
  </si>
  <si>
    <t>20088AN</t>
  </si>
  <si>
    <t>91944-3</t>
  </si>
  <si>
    <t>STARLINK-1876</t>
  </si>
  <si>
    <t>47161U</t>
  </si>
  <si>
    <t>20088AR</t>
  </si>
  <si>
    <t>16312-2</t>
  </si>
  <si>
    <t>STARLINK-1877</t>
  </si>
  <si>
    <t>47162U</t>
  </si>
  <si>
    <t>20088AS</t>
  </si>
  <si>
    <t>STARLINK-1878</t>
  </si>
  <si>
    <t>47163U</t>
  </si>
  <si>
    <t>20088AT</t>
  </si>
  <si>
    <t>93585-4</t>
  </si>
  <si>
    <t>STARLINK-1879</t>
  </si>
  <si>
    <t>47164U</t>
  </si>
  <si>
    <t>20088AU</t>
  </si>
  <si>
    <t>72276-4</t>
  </si>
  <si>
    <t>STARLINK-1880</t>
  </si>
  <si>
    <t>47165U</t>
  </si>
  <si>
    <t>20088AV</t>
  </si>
  <si>
    <t>25755-3</t>
  </si>
  <si>
    <t>STARLINK-1881</t>
  </si>
  <si>
    <t>47166U</t>
  </si>
  <si>
    <t>20088AW</t>
  </si>
  <si>
    <t>89444-3</t>
  </si>
  <si>
    <t>STARLINK-1884</t>
  </si>
  <si>
    <t>47167U</t>
  </si>
  <si>
    <t>20088AX</t>
  </si>
  <si>
    <t>19520-3</t>
  </si>
  <si>
    <t>STARLINK-1887</t>
  </si>
  <si>
    <t>47170U</t>
  </si>
  <si>
    <t>20088BA</t>
  </si>
  <si>
    <t>10404-3</t>
  </si>
  <si>
    <t>STARLINK-1888</t>
  </si>
  <si>
    <t>47171U</t>
  </si>
  <si>
    <t>20088BB</t>
  </si>
  <si>
    <t>27833-4</t>
  </si>
  <si>
    <t>STARLINK-1890</t>
  </si>
  <si>
    <t>47173U</t>
  </si>
  <si>
    <t>20088BD</t>
  </si>
  <si>
    <t>90124-4</t>
  </si>
  <si>
    <t>STARLINK-1891</t>
  </si>
  <si>
    <t>47174U</t>
  </si>
  <si>
    <t>20088BE</t>
  </si>
  <si>
    <t>10442-2</t>
  </si>
  <si>
    <t>STARLINK-1895</t>
  </si>
  <si>
    <t>47175U</t>
  </si>
  <si>
    <t>20088BF</t>
  </si>
  <si>
    <t>94665-3</t>
  </si>
  <si>
    <t>STARLINK-1907</t>
  </si>
  <si>
    <t>47177U</t>
  </si>
  <si>
    <t>20088BH</t>
  </si>
  <si>
    <t>18141-2</t>
  </si>
  <si>
    <t>STARLINK-1912</t>
  </si>
  <si>
    <t>47178U</t>
  </si>
  <si>
    <t>20088BJ</t>
  </si>
  <si>
    <t>67678-3</t>
  </si>
  <si>
    <t>STARLINK-1913</t>
  </si>
  <si>
    <t>47179U</t>
  </si>
  <si>
    <t>20088BK</t>
  </si>
  <si>
    <t>13082-2</t>
  </si>
  <si>
    <t>STARLINK-1927</t>
  </si>
  <si>
    <t>47181U</t>
  </si>
  <si>
    <t>20088BM</t>
  </si>
  <si>
    <t>25544-3</t>
  </si>
  <si>
    <t>FALCON</t>
  </si>
  <si>
    <t>EYE</t>
  </si>
  <si>
    <t>47226U</t>
  </si>
  <si>
    <t>20090A</t>
  </si>
  <si>
    <t>12698-3</t>
  </si>
  <si>
    <t>47227U</t>
  </si>
  <si>
    <t>20091A</t>
  </si>
  <si>
    <t>47228U</t>
  </si>
  <si>
    <t>20091B</t>
  </si>
  <si>
    <t>47229U</t>
  </si>
  <si>
    <t>20091C</t>
  </si>
  <si>
    <t>47230U</t>
  </si>
  <si>
    <t>20091D</t>
  </si>
  <si>
    <t>47231U</t>
  </si>
  <si>
    <t>20092A</t>
  </si>
  <si>
    <t>19253-2</t>
  </si>
  <si>
    <t>GECAM-A</t>
  </si>
  <si>
    <t>47234U</t>
  </si>
  <si>
    <t>20094A</t>
  </si>
  <si>
    <t>14050-3</t>
  </si>
  <si>
    <t>GECAM-B</t>
  </si>
  <si>
    <t>47235U</t>
  </si>
  <si>
    <t>20094B</t>
  </si>
  <si>
    <t>13962-3</t>
  </si>
  <si>
    <t>STRIX-ALPHA</t>
  </si>
  <si>
    <t>47253U</t>
  </si>
  <si>
    <t>20098A</t>
  </si>
  <si>
    <t>ONEWEB-0102</t>
  </si>
  <si>
    <t>47258U</t>
  </si>
  <si>
    <t>20100A</t>
  </si>
  <si>
    <t>ONEWEB-0109</t>
  </si>
  <si>
    <t>47259U</t>
  </si>
  <si>
    <t>20100B</t>
  </si>
  <si>
    <t>66146-3</t>
  </si>
  <si>
    <t>ONEWEB-0110</t>
  </si>
  <si>
    <t>47260U</t>
  </si>
  <si>
    <t>20100C</t>
  </si>
  <si>
    <t>11819-2</t>
  </si>
  <si>
    <t>ONEWEB-0111</t>
  </si>
  <si>
    <t>47261U</t>
  </si>
  <si>
    <t>20100D</t>
  </si>
  <si>
    <t>ONEWEB-0114</t>
  </si>
  <si>
    <t>47262U</t>
  </si>
  <si>
    <t>20100E</t>
  </si>
  <si>
    <t>ONEWEB-0117</t>
  </si>
  <si>
    <t>47263U</t>
  </si>
  <si>
    <t>20100F</t>
  </si>
  <si>
    <t>72129-3</t>
  </si>
  <si>
    <t>ONEWEB-0118</t>
  </si>
  <si>
    <t>47264U</t>
  </si>
  <si>
    <t>20100G</t>
  </si>
  <si>
    <t>31021-3</t>
  </si>
  <si>
    <t>ONEWEB-0119</t>
  </si>
  <si>
    <t>47265U</t>
  </si>
  <si>
    <t>20100H</t>
  </si>
  <si>
    <t>ONEWEB-0120</t>
  </si>
  <si>
    <t>47266U</t>
  </si>
  <si>
    <t>20100J</t>
  </si>
  <si>
    <t>15387-2</t>
  </si>
  <si>
    <t>ONEWEB-0121</t>
  </si>
  <si>
    <t>47267U</t>
  </si>
  <si>
    <t>20100K</t>
  </si>
  <si>
    <t>49185-3</t>
  </si>
  <si>
    <t>ONEWEB-0122</t>
  </si>
  <si>
    <t>47268U</t>
  </si>
  <si>
    <t>20100L</t>
  </si>
  <si>
    <t>ONEWEB-0123</t>
  </si>
  <si>
    <t>47269U</t>
  </si>
  <si>
    <t>20100M</t>
  </si>
  <si>
    <t>ONEWEB-0124</t>
  </si>
  <si>
    <t>47270U</t>
  </si>
  <si>
    <t>20100N</t>
  </si>
  <si>
    <t>ONEWEB-0125</t>
  </si>
  <si>
    <t>47271U</t>
  </si>
  <si>
    <t>20100P</t>
  </si>
  <si>
    <t>82327-3</t>
  </si>
  <si>
    <t>ONEWEB-0126</t>
  </si>
  <si>
    <t>47272U</t>
  </si>
  <si>
    <t>20100Q</t>
  </si>
  <si>
    <t>ONEWEB-0127</t>
  </si>
  <si>
    <t>47273U</t>
  </si>
  <si>
    <t>20100R</t>
  </si>
  <si>
    <t>16037-2</t>
  </si>
  <si>
    <t>ONEWEB-0128</t>
  </si>
  <si>
    <t>47274U</t>
  </si>
  <si>
    <t>20100S</t>
  </si>
  <si>
    <t>ONEWEB-0129</t>
  </si>
  <si>
    <t>47275U</t>
  </si>
  <si>
    <t>20100T</t>
  </si>
  <si>
    <t>15411-2</t>
  </si>
  <si>
    <t>ONEWEB-0130</t>
  </si>
  <si>
    <t>47276U</t>
  </si>
  <si>
    <t>20100U</t>
  </si>
  <si>
    <t>ONEWEB-0131</t>
  </si>
  <si>
    <t>47277U</t>
  </si>
  <si>
    <t>20100V</t>
  </si>
  <si>
    <t>ONEWEB-0132</t>
  </si>
  <si>
    <t>47278U</t>
  </si>
  <si>
    <t>20100W</t>
  </si>
  <si>
    <t>35777-3</t>
  </si>
  <si>
    <t>ONEWEB-0133</t>
  </si>
  <si>
    <t>47279U</t>
  </si>
  <si>
    <t>20100X</t>
  </si>
  <si>
    <t>15936-2</t>
  </si>
  <si>
    <t>ONEWEB-0134</t>
  </si>
  <si>
    <t>47280U</t>
  </si>
  <si>
    <t>20100Y</t>
  </si>
  <si>
    <t>ONEWEB-0135</t>
  </si>
  <si>
    <t>47281U</t>
  </si>
  <si>
    <t>20100Z</t>
  </si>
  <si>
    <t>11641-2</t>
  </si>
  <si>
    <t>ONEWEB-0136</t>
  </si>
  <si>
    <t>47282U</t>
  </si>
  <si>
    <t>20100AA</t>
  </si>
  <si>
    <t>ONEWEB-0137</t>
  </si>
  <si>
    <t>47283U</t>
  </si>
  <si>
    <t>20100AB</t>
  </si>
  <si>
    <t>13060-2</t>
  </si>
  <si>
    <t>ONEWEB-0138</t>
  </si>
  <si>
    <t>47284U</t>
  </si>
  <si>
    <t>20100AC</t>
  </si>
  <si>
    <t>ONEWEB-0139</t>
  </si>
  <si>
    <t>47285U</t>
  </si>
  <si>
    <t>20100AD</t>
  </si>
  <si>
    <t>36016-3</t>
  </si>
  <si>
    <t>ONEWEB-0140</t>
  </si>
  <si>
    <t>47286U</t>
  </si>
  <si>
    <t>20100AE</t>
  </si>
  <si>
    <t>ONEWEB-0141</t>
  </si>
  <si>
    <t>47287U</t>
  </si>
  <si>
    <t>20100AF</t>
  </si>
  <si>
    <t>55490-3</t>
  </si>
  <si>
    <t>ONEWEB-0142</t>
  </si>
  <si>
    <t>47288U</t>
  </si>
  <si>
    <t>20100AG</t>
  </si>
  <si>
    <t>29300-1</t>
  </si>
  <si>
    <t>ONEWEB-0143</t>
  </si>
  <si>
    <t>47289U</t>
  </si>
  <si>
    <t>20100AH</t>
  </si>
  <si>
    <t>ONEWEB-0144</t>
  </si>
  <si>
    <t>47290U</t>
  </si>
  <si>
    <t>20100AJ</t>
  </si>
  <si>
    <t>24939-3</t>
  </si>
  <si>
    <t>ONEWEB-0145</t>
  </si>
  <si>
    <t>47291U</t>
  </si>
  <si>
    <t>20100AK</t>
  </si>
  <si>
    <t>ONEWEB-0146</t>
  </si>
  <si>
    <t>47292U</t>
  </si>
  <si>
    <t>20100AL</t>
  </si>
  <si>
    <t>ONEWEB-0147</t>
  </si>
  <si>
    <t>47293U</t>
  </si>
  <si>
    <t>20100AM</t>
  </si>
  <si>
    <t>10341-2</t>
  </si>
  <si>
    <t>YUANGUANG</t>
  </si>
  <si>
    <t>47296U</t>
  </si>
  <si>
    <t>20102A</t>
  </si>
  <si>
    <t>45331-3</t>
  </si>
  <si>
    <t>HAISI</t>
  </si>
  <si>
    <t>47297U</t>
  </si>
  <si>
    <t>20102B</t>
  </si>
  <si>
    <t>50477-3</t>
  </si>
  <si>
    <t>XJY-7</t>
  </si>
  <si>
    <t>47298U</t>
  </si>
  <si>
    <t>20102C</t>
  </si>
  <si>
    <t>53655-3</t>
  </si>
  <si>
    <t>TIANQI-8</t>
  </si>
  <si>
    <t>47299U</t>
  </si>
  <si>
    <t>20102D</t>
  </si>
  <si>
    <t>42089-3</t>
  </si>
  <si>
    <t>ET-SMART-RSS</t>
  </si>
  <si>
    <t>47300U</t>
  </si>
  <si>
    <t>20102E</t>
  </si>
  <si>
    <t>67205-3</t>
  </si>
  <si>
    <t>YAOGAN-33</t>
  </si>
  <si>
    <t>47302U</t>
  </si>
  <si>
    <t>20103A</t>
  </si>
  <si>
    <t>96117-4</t>
  </si>
  <si>
    <t>47303U</t>
  </si>
  <si>
    <t>20103B</t>
  </si>
  <si>
    <t>35677-3</t>
  </si>
  <si>
    <t>CAPE-3</t>
  </si>
  <si>
    <t>47309U</t>
  </si>
  <si>
    <t>21002A</t>
  </si>
  <si>
    <t>61063-3</t>
  </si>
  <si>
    <t>POLARCUBE</t>
  </si>
  <si>
    <t>47310U</t>
  </si>
  <si>
    <t>21002B</t>
  </si>
  <si>
    <t>12670-2</t>
  </si>
  <si>
    <t>AO-109</t>
  </si>
  <si>
    <t>47311U</t>
  </si>
  <si>
    <t>21002C</t>
  </si>
  <si>
    <t>55226-3</t>
  </si>
  <si>
    <t>47313U</t>
  </si>
  <si>
    <t>21002E</t>
  </si>
  <si>
    <t>11766-2</t>
  </si>
  <si>
    <t>MITEE</t>
  </si>
  <si>
    <t>47314U</t>
  </si>
  <si>
    <t>21002F</t>
  </si>
  <si>
    <t>11732-2</t>
  </si>
  <si>
    <t>47319U</t>
  </si>
  <si>
    <t>21002L</t>
  </si>
  <si>
    <t>51895-3</t>
  </si>
  <si>
    <t>47345U</t>
  </si>
  <si>
    <t>21002N</t>
  </si>
  <si>
    <t>12162-2</t>
  </si>
  <si>
    <t>GMS-T</t>
  </si>
  <si>
    <t>47346U</t>
  </si>
  <si>
    <t>21004A</t>
  </si>
  <si>
    <t>STARLINK-1952</t>
  </si>
  <si>
    <t>47349U</t>
  </si>
  <si>
    <t>21005A</t>
  </si>
  <si>
    <t>12451-4</t>
  </si>
  <si>
    <t>17861-2</t>
  </si>
  <si>
    <t>STARLINK-2011</t>
  </si>
  <si>
    <t>47350U</t>
  </si>
  <si>
    <t>21005B</t>
  </si>
  <si>
    <t>26844-3</t>
  </si>
  <si>
    <t>STARLINK-2017</t>
  </si>
  <si>
    <t>47351U</t>
  </si>
  <si>
    <t>21005C</t>
  </si>
  <si>
    <t>11351-2</t>
  </si>
  <si>
    <t>STARLINK-2034</t>
  </si>
  <si>
    <t>47352U</t>
  </si>
  <si>
    <t>21005D</t>
  </si>
  <si>
    <t>STARLINK-2045</t>
  </si>
  <si>
    <t>47353U</t>
  </si>
  <si>
    <t>21005E</t>
  </si>
  <si>
    <t>75970-4</t>
  </si>
  <si>
    <t>STARLINK-2046</t>
  </si>
  <si>
    <t>47354U</t>
  </si>
  <si>
    <t>21005F</t>
  </si>
  <si>
    <t>13526-3</t>
  </si>
  <si>
    <t>STARLINK-2047</t>
  </si>
  <si>
    <t>47355U</t>
  </si>
  <si>
    <t>21005G</t>
  </si>
  <si>
    <t>13748-3</t>
  </si>
  <si>
    <t>STARLINK-2049</t>
  </si>
  <si>
    <t>47356U</t>
  </si>
  <si>
    <t>21005H</t>
  </si>
  <si>
    <t>15962-3</t>
  </si>
  <si>
    <t>STARLINK-2050</t>
  </si>
  <si>
    <t>47357U</t>
  </si>
  <si>
    <t>21005J</t>
  </si>
  <si>
    <t>28892-4</t>
  </si>
  <si>
    <t>STARLINK-2055</t>
  </si>
  <si>
    <t>47358U</t>
  </si>
  <si>
    <t>21005K</t>
  </si>
  <si>
    <t>14470-3</t>
  </si>
  <si>
    <t>STARLINK-2069</t>
  </si>
  <si>
    <t>47359U</t>
  </si>
  <si>
    <t>21005L</t>
  </si>
  <si>
    <t>76753-4</t>
  </si>
  <si>
    <t>STARLINK-2070</t>
  </si>
  <si>
    <t>47360U</t>
  </si>
  <si>
    <t>21005M</t>
  </si>
  <si>
    <t>22033-3</t>
  </si>
  <si>
    <t>STARLINK-2071</t>
  </si>
  <si>
    <t>47361U</t>
  </si>
  <si>
    <t>21005N</t>
  </si>
  <si>
    <t>STARLINK-2076</t>
  </si>
  <si>
    <t>47362U</t>
  </si>
  <si>
    <t>21005P</t>
  </si>
  <si>
    <t>11371-4</t>
  </si>
  <si>
    <t>STARLINK-2077</t>
  </si>
  <si>
    <t>47363U</t>
  </si>
  <si>
    <t>21005Q</t>
  </si>
  <si>
    <t>STARLINK-2081</t>
  </si>
  <si>
    <t>47366U</t>
  </si>
  <si>
    <t>21005T</t>
  </si>
  <si>
    <t>14417-3</t>
  </si>
  <si>
    <t>STARLINK-2082</t>
  </si>
  <si>
    <t>47367U</t>
  </si>
  <si>
    <t>21005U</t>
  </si>
  <si>
    <t>22260-3</t>
  </si>
  <si>
    <t>STARLINK-2084</t>
  </si>
  <si>
    <t>47368U</t>
  </si>
  <si>
    <t>21005V</t>
  </si>
  <si>
    <t>27409-3</t>
  </si>
  <si>
    <t>STARLINK-2085</t>
  </si>
  <si>
    <t>47369U</t>
  </si>
  <si>
    <t>21005W</t>
  </si>
  <si>
    <t>22186-3</t>
  </si>
  <si>
    <t>STARLINK-2086</t>
  </si>
  <si>
    <t>47370U</t>
  </si>
  <si>
    <t>21005X</t>
  </si>
  <si>
    <t>STARLINK-2088</t>
  </si>
  <si>
    <t>47371U</t>
  </si>
  <si>
    <t>21005Y</t>
  </si>
  <si>
    <t>STARLINK-2089</t>
  </si>
  <si>
    <t>47372U</t>
  </si>
  <si>
    <t>21005Z</t>
  </si>
  <si>
    <t>46043-4</t>
  </si>
  <si>
    <t>STARLINK-2092</t>
  </si>
  <si>
    <t>47373U</t>
  </si>
  <si>
    <t>21005AA</t>
  </si>
  <si>
    <t>53469-4</t>
  </si>
  <si>
    <t>STARLINK-2093</t>
  </si>
  <si>
    <t>47374U</t>
  </si>
  <si>
    <t>21005AB</t>
  </si>
  <si>
    <t>11164-3</t>
  </si>
  <si>
    <t>STARLINK-2094</t>
  </si>
  <si>
    <t>47375U</t>
  </si>
  <si>
    <t>21005AC</t>
  </si>
  <si>
    <t>11498-3</t>
  </si>
  <si>
    <t>STARLINK-2096</t>
  </si>
  <si>
    <t>47376U</t>
  </si>
  <si>
    <t>21005AD</t>
  </si>
  <si>
    <t>STARLINK-2097</t>
  </si>
  <si>
    <t>47377U</t>
  </si>
  <si>
    <t>21005AE</t>
  </si>
  <si>
    <t>99738-3</t>
  </si>
  <si>
    <t>STARLINK-2098</t>
  </si>
  <si>
    <t>47378U</t>
  </si>
  <si>
    <t>21005AF</t>
  </si>
  <si>
    <t>43016-3</t>
  </si>
  <si>
    <t>STARLINK-2099</t>
  </si>
  <si>
    <t>47379U</t>
  </si>
  <si>
    <t>21005AG</t>
  </si>
  <si>
    <t>13665-4</t>
  </si>
  <si>
    <t>STARLINK-2100</t>
  </si>
  <si>
    <t>47380U</t>
  </si>
  <si>
    <t>21005AH</t>
  </si>
  <si>
    <t>10073-3</t>
  </si>
  <si>
    <t>STARLINK-2101</t>
  </si>
  <si>
    <t>47381U</t>
  </si>
  <si>
    <t>21005AJ</t>
  </si>
  <si>
    <t>33263-3</t>
  </si>
  <si>
    <t>STARLINK-2102</t>
  </si>
  <si>
    <t>47382U</t>
  </si>
  <si>
    <t>21005AK</t>
  </si>
  <si>
    <t>50547-3</t>
  </si>
  <si>
    <t>STARLINK-2103</t>
  </si>
  <si>
    <t>47383U</t>
  </si>
  <si>
    <t>21005AL</t>
  </si>
  <si>
    <t>17975-3</t>
  </si>
  <si>
    <t>STARLINK-2104</t>
  </si>
  <si>
    <t>47384U</t>
  </si>
  <si>
    <t>21005AM</t>
  </si>
  <si>
    <t>15985-3</t>
  </si>
  <si>
    <t>STARLINK-2105</t>
  </si>
  <si>
    <t>47385U</t>
  </si>
  <si>
    <t>21005AN</t>
  </si>
  <si>
    <t>61477-4</t>
  </si>
  <si>
    <t>STARLINK-2106</t>
  </si>
  <si>
    <t>47386U</t>
  </si>
  <si>
    <t>21005AP</t>
  </si>
  <si>
    <t>27821-4</t>
  </si>
  <si>
    <t>STARLINK-2108</t>
  </si>
  <si>
    <t>47387U</t>
  </si>
  <si>
    <t>21005AQ</t>
  </si>
  <si>
    <t>87814-4</t>
  </si>
  <si>
    <t>STARLINK-2109</t>
  </si>
  <si>
    <t>47388U</t>
  </si>
  <si>
    <t>21005AR</t>
  </si>
  <si>
    <t>25326-3</t>
  </si>
  <si>
    <t>STARLINK-2110</t>
  </si>
  <si>
    <t>47389U</t>
  </si>
  <si>
    <t>21005AS</t>
  </si>
  <si>
    <t>12887-3</t>
  </si>
  <si>
    <t>STARLINK-2111</t>
  </si>
  <si>
    <t>47390U</t>
  </si>
  <si>
    <t>21005AT</t>
  </si>
  <si>
    <t>10201-3</t>
  </si>
  <si>
    <t>STARLINK-2112</t>
  </si>
  <si>
    <t>47391U</t>
  </si>
  <si>
    <t>21005AU</t>
  </si>
  <si>
    <t>83238-4</t>
  </si>
  <si>
    <t>STARLINK-2113</t>
  </si>
  <si>
    <t>47392U</t>
  </si>
  <si>
    <t>21005AV</t>
  </si>
  <si>
    <t>70259-3</t>
  </si>
  <si>
    <t>STARLINK-2114</t>
  </si>
  <si>
    <t>47393U</t>
  </si>
  <si>
    <t>21005AW</t>
  </si>
  <si>
    <t>79509-3</t>
  </si>
  <si>
    <t>STARLINK-2115</t>
  </si>
  <si>
    <t>47394U</t>
  </si>
  <si>
    <t>21005AX</t>
  </si>
  <si>
    <t>STARLINK-2117</t>
  </si>
  <si>
    <t>47395U</t>
  </si>
  <si>
    <t>21005AY</t>
  </si>
  <si>
    <t>13239-3</t>
  </si>
  <si>
    <t>STARLINK-2118</t>
  </si>
  <si>
    <t>47396U</t>
  </si>
  <si>
    <t>21005AZ</t>
  </si>
  <si>
    <t>24801-3</t>
  </si>
  <si>
    <t>STARLINK-2119</t>
  </si>
  <si>
    <t>47397U</t>
  </si>
  <si>
    <t>21005BA</t>
  </si>
  <si>
    <t>34037-3</t>
  </si>
  <si>
    <t>STARLINK-2120</t>
  </si>
  <si>
    <t>47398U</t>
  </si>
  <si>
    <t>21005BB</t>
  </si>
  <si>
    <t>37590-3</t>
  </si>
  <si>
    <t>STARLINK-2121</t>
  </si>
  <si>
    <t>47399U</t>
  </si>
  <si>
    <t>21005BC</t>
  </si>
  <si>
    <t>50858-4</t>
  </si>
  <si>
    <t>STARLINK-2122</t>
  </si>
  <si>
    <t>47400U</t>
  </si>
  <si>
    <t>21005BD</t>
  </si>
  <si>
    <t>46876-3</t>
  </si>
  <si>
    <t>STARLINK-2123</t>
  </si>
  <si>
    <t>47401U</t>
  </si>
  <si>
    <t>21005BE</t>
  </si>
  <si>
    <t>11189-3</t>
  </si>
  <si>
    <t>STARLINK-2124</t>
  </si>
  <si>
    <t>47402U</t>
  </si>
  <si>
    <t>21005BF</t>
  </si>
  <si>
    <t>59399-3</t>
  </si>
  <si>
    <t>STARLINK-2127</t>
  </si>
  <si>
    <t>47403U</t>
  </si>
  <si>
    <t>21005BG</t>
  </si>
  <si>
    <t>STARLINK-2128</t>
  </si>
  <si>
    <t>47404U</t>
  </si>
  <si>
    <t>21005BH</t>
  </si>
  <si>
    <t>57154-3</t>
  </si>
  <si>
    <t>STARLINK-2130</t>
  </si>
  <si>
    <t>47405U</t>
  </si>
  <si>
    <t>21005BJ</t>
  </si>
  <si>
    <t>41364-3</t>
  </si>
  <si>
    <t>STARLINK-2133</t>
  </si>
  <si>
    <t>47406U</t>
  </si>
  <si>
    <t>21005BK</t>
  </si>
  <si>
    <t>38485-3</t>
  </si>
  <si>
    <t>STARLINK-2134</t>
  </si>
  <si>
    <t>47407U</t>
  </si>
  <si>
    <t>21005BL</t>
  </si>
  <si>
    <t>17457-3</t>
  </si>
  <si>
    <t>STARLINK-2135</t>
  </si>
  <si>
    <t>47408U</t>
  </si>
  <si>
    <t>21005BM</t>
  </si>
  <si>
    <t>40001-4</t>
  </si>
  <si>
    <t>SPACEBEE-52</t>
  </si>
  <si>
    <t>47425U</t>
  </si>
  <si>
    <t>21006N</t>
  </si>
  <si>
    <t>26461-2</t>
  </si>
  <si>
    <t>SPACEBEE-46</t>
  </si>
  <si>
    <t>47426U</t>
  </si>
  <si>
    <t>21006P</t>
  </si>
  <si>
    <t>20610-2</t>
  </si>
  <si>
    <t>SPACEBEE-47</t>
  </si>
  <si>
    <t>47427U</t>
  </si>
  <si>
    <t>21006Q</t>
  </si>
  <si>
    <t>20027-2</t>
  </si>
  <si>
    <t>SPACEBEE-59</t>
  </si>
  <si>
    <t>47428U</t>
  </si>
  <si>
    <t>21006R</t>
  </si>
  <si>
    <t>17465-2</t>
  </si>
  <si>
    <t>SPACEBEE-62</t>
  </si>
  <si>
    <t>47429U</t>
  </si>
  <si>
    <t>21006S</t>
  </si>
  <si>
    <t>84179-3</t>
  </si>
  <si>
    <t>ASTROCAST-0101</t>
  </si>
  <si>
    <t>47430U</t>
  </si>
  <si>
    <t>21006T</t>
  </si>
  <si>
    <t>34289-3</t>
  </si>
  <si>
    <t>SPACEBEE-61</t>
  </si>
  <si>
    <t>47431U</t>
  </si>
  <si>
    <t>21006U</t>
  </si>
  <si>
    <t>17812-2</t>
  </si>
  <si>
    <t>SPACEBEE-49</t>
  </si>
  <si>
    <t>47432U</t>
  </si>
  <si>
    <t>21006V</t>
  </si>
  <si>
    <t>18204-2</t>
  </si>
  <si>
    <t>SPACEBEE-60</t>
  </si>
  <si>
    <t>47433U</t>
  </si>
  <si>
    <t>21006W</t>
  </si>
  <si>
    <t>16284-2</t>
  </si>
  <si>
    <t>SPACEBEE-53</t>
  </si>
  <si>
    <t>47434U</t>
  </si>
  <si>
    <t>21006X</t>
  </si>
  <si>
    <t>22068-2</t>
  </si>
  <si>
    <t>RIDESHARE</t>
  </si>
  <si>
    <t>ADAPTER</t>
  </si>
  <si>
    <t>47435U</t>
  </si>
  <si>
    <t>21006Y</t>
  </si>
  <si>
    <t>25499-3</t>
  </si>
  <si>
    <t>UVSQ-SAT</t>
  </si>
  <si>
    <t>47438U</t>
  </si>
  <si>
    <t>21006AB</t>
  </si>
  <si>
    <t>60185-3</t>
  </si>
  <si>
    <t>YUSAT-1</t>
  </si>
  <si>
    <t>47439U</t>
  </si>
  <si>
    <t>21006AC</t>
  </si>
  <si>
    <t>69997-3</t>
  </si>
  <si>
    <t>AII-CHARLIE</t>
  </si>
  <si>
    <t>47440U</t>
  </si>
  <si>
    <t>21006AD</t>
  </si>
  <si>
    <t>73369-3</t>
  </si>
  <si>
    <t>SPACEBEE-63</t>
  </si>
  <si>
    <t>47442U</t>
  </si>
  <si>
    <t>21006AF</t>
  </si>
  <si>
    <t>73577-3</t>
  </si>
  <si>
    <t>SPACEBEE-50</t>
  </si>
  <si>
    <t>47443U</t>
  </si>
  <si>
    <t>21006AG</t>
  </si>
  <si>
    <t>17682-2</t>
  </si>
  <si>
    <t>SPACEBEE-51</t>
  </si>
  <si>
    <t>47444U</t>
  </si>
  <si>
    <t>21006AH</t>
  </si>
  <si>
    <t>22954-2</t>
  </si>
  <si>
    <t>KEPLER-12</t>
  </si>
  <si>
    <t>(BOBA)</t>
  </si>
  <si>
    <t>47446U</t>
  </si>
  <si>
    <t>21006AK</t>
  </si>
  <si>
    <t>50534-3</t>
  </si>
  <si>
    <t>SPACEBEE-48</t>
  </si>
  <si>
    <t>47447U</t>
  </si>
  <si>
    <t>21006AL</t>
  </si>
  <si>
    <t>21906-2</t>
  </si>
  <si>
    <t>CUBEL</t>
  </si>
  <si>
    <t>47448U</t>
  </si>
  <si>
    <t>21006AM</t>
  </si>
  <si>
    <t>43041-3</t>
  </si>
  <si>
    <t>SPACEBEE-40</t>
  </si>
  <si>
    <t>47449U</t>
  </si>
  <si>
    <t>21006AN</t>
  </si>
  <si>
    <t>19386-2</t>
  </si>
  <si>
    <t>NEVA</t>
  </si>
  <si>
    <t>47450U</t>
  </si>
  <si>
    <t>21006AP</t>
  </si>
  <si>
    <t>10131-2</t>
  </si>
  <si>
    <t>SPACEBEE-41</t>
  </si>
  <si>
    <t>47451U</t>
  </si>
  <si>
    <t>21006AQ</t>
  </si>
  <si>
    <t>4S</t>
  </si>
  <si>
    <t>47452U</t>
  </si>
  <si>
    <t>21006AR</t>
  </si>
  <si>
    <t>83721-3</t>
  </si>
  <si>
    <t>LEMUR-2</t>
  </si>
  <si>
    <t>SAOIRSEDH5GUO</t>
  </si>
  <si>
    <t>47453U</t>
  </si>
  <si>
    <t>21006AS</t>
  </si>
  <si>
    <t>KEPLER-13</t>
  </si>
  <si>
    <t>(LUCKY)</t>
  </si>
  <si>
    <t>47454U</t>
  </si>
  <si>
    <t>21006AT</t>
  </si>
  <si>
    <t>85165-3</t>
  </si>
  <si>
    <t>SPACEBEE-42</t>
  </si>
  <si>
    <t>47455U</t>
  </si>
  <si>
    <t>21006AU</t>
  </si>
  <si>
    <t>21722-2</t>
  </si>
  <si>
    <t>47456U</t>
  </si>
  <si>
    <t>21006AV</t>
  </si>
  <si>
    <t>79581-3</t>
  </si>
  <si>
    <t>NALLYWACKER</t>
  </si>
  <si>
    <t>47457U</t>
  </si>
  <si>
    <t>21006AW</t>
  </si>
  <si>
    <t>10650-2</t>
  </si>
  <si>
    <t>IDEASSAT</t>
  </si>
  <si>
    <t>47458U</t>
  </si>
  <si>
    <t>21006AX</t>
  </si>
  <si>
    <t>51632-3</t>
  </si>
  <si>
    <t>SPACEBEE-55</t>
  </si>
  <si>
    <t>47459U</t>
  </si>
  <si>
    <t>21006AY</t>
  </si>
  <si>
    <t>86695-3</t>
  </si>
  <si>
    <t>SPACEBEE-54</t>
  </si>
  <si>
    <t>47460U</t>
  </si>
  <si>
    <t>21006AZ</t>
  </si>
  <si>
    <t>20788-2</t>
  </si>
  <si>
    <t>KEPLER-15</t>
  </si>
  <si>
    <t>(SUDORMRF)</t>
  </si>
  <si>
    <t>47461U</t>
  </si>
  <si>
    <t>21006BA</t>
  </si>
  <si>
    <t>78497-3</t>
  </si>
  <si>
    <t>47462U</t>
  </si>
  <si>
    <t>21006BB</t>
  </si>
  <si>
    <t>39195-3</t>
  </si>
  <si>
    <t>SPACEBEE-58</t>
  </si>
  <si>
    <t>47464U</t>
  </si>
  <si>
    <t>21006BD</t>
  </si>
  <si>
    <t>SPACEBEE-57</t>
  </si>
  <si>
    <t>47465U</t>
  </si>
  <si>
    <t>21006BE</t>
  </si>
  <si>
    <t>74667-3</t>
  </si>
  <si>
    <t>SPACEBEE-44</t>
  </si>
  <si>
    <t>47466U</t>
  </si>
  <si>
    <t>21006BF</t>
  </si>
  <si>
    <t>19811-2</t>
  </si>
  <si>
    <t>SPACEBEE-56</t>
  </si>
  <si>
    <t>47468U</t>
  </si>
  <si>
    <t>21006BH</t>
  </si>
  <si>
    <t>18791-2</t>
  </si>
  <si>
    <t>47469U</t>
  </si>
  <si>
    <t>21006BJ</t>
  </si>
  <si>
    <t>10279-2</t>
  </si>
  <si>
    <t>SPACEBEE-45</t>
  </si>
  <si>
    <t>47470U</t>
  </si>
  <si>
    <t>21006BK</t>
  </si>
  <si>
    <t>19404-2</t>
  </si>
  <si>
    <t>47471U</t>
  </si>
  <si>
    <t>21006BL</t>
  </si>
  <si>
    <t>85209-3</t>
  </si>
  <si>
    <t>47472U</t>
  </si>
  <si>
    <t>21006BM</t>
  </si>
  <si>
    <t>11575-2</t>
  </si>
  <si>
    <t>47473U</t>
  </si>
  <si>
    <t>21006BN</t>
  </si>
  <si>
    <t>14558-2</t>
  </si>
  <si>
    <t>47474U</t>
  </si>
  <si>
    <t>21006BP</t>
  </si>
  <si>
    <t>38851-3</t>
  </si>
  <si>
    <t>47475U</t>
  </si>
  <si>
    <t>21006BQ</t>
  </si>
  <si>
    <t>13162-2</t>
  </si>
  <si>
    <t>KEPLER-8</t>
  </si>
  <si>
    <t>(AMAROK)</t>
  </si>
  <si>
    <t>47476U</t>
  </si>
  <si>
    <t>21006BR</t>
  </si>
  <si>
    <t>79919-3</t>
  </si>
  <si>
    <t>47477U</t>
  </si>
  <si>
    <t>21006BS</t>
  </si>
  <si>
    <t>55626-3</t>
  </si>
  <si>
    <t>47478U</t>
  </si>
  <si>
    <t>21006BT</t>
  </si>
  <si>
    <t>81151-3</t>
  </si>
  <si>
    <t>47479U</t>
  </si>
  <si>
    <t>21006BU</t>
  </si>
  <si>
    <t>16576-2</t>
  </si>
  <si>
    <t>SPACEBEE-43</t>
  </si>
  <si>
    <t>47480U</t>
  </si>
  <si>
    <t>21006BV</t>
  </si>
  <si>
    <t>20422-2</t>
  </si>
  <si>
    <t>CAPELLA-4</t>
  </si>
  <si>
    <t>(WHITNEY)</t>
  </si>
  <si>
    <t>47481U</t>
  </si>
  <si>
    <t>21006BW</t>
  </si>
  <si>
    <t>16254-3</t>
  </si>
  <si>
    <t>NASA</t>
  </si>
  <si>
    <t>PTD-1</t>
  </si>
  <si>
    <t>47482U</t>
  </si>
  <si>
    <t>21006BX</t>
  </si>
  <si>
    <t>90812-3</t>
  </si>
  <si>
    <t>PM</t>
  </si>
  <si>
    <t>47483U</t>
  </si>
  <si>
    <t>21006BY</t>
  </si>
  <si>
    <t>10208-2</t>
  </si>
  <si>
    <t>ARCE-1C</t>
  </si>
  <si>
    <t>47484U</t>
  </si>
  <si>
    <t>21006BZ</t>
  </si>
  <si>
    <t>10190-2</t>
  </si>
  <si>
    <t>QPS-SAR-2</t>
  </si>
  <si>
    <t>IZANAMI</t>
  </si>
  <si>
    <t>47485U</t>
  </si>
  <si>
    <t>21006CA</t>
  </si>
  <si>
    <t>56623-3</t>
  </si>
  <si>
    <t>CELESTIS</t>
  </si>
  <si>
    <t>17/SHERPA-FX1</t>
  </si>
  <si>
    <t>47486U</t>
  </si>
  <si>
    <t>21006CB</t>
  </si>
  <si>
    <t>19298-3</t>
  </si>
  <si>
    <t>ASTROCAST-0103</t>
  </si>
  <si>
    <t>47487U</t>
  </si>
  <si>
    <t>21006CC</t>
  </si>
  <si>
    <t>32010-3</t>
  </si>
  <si>
    <t>ASTROCAST-0102</t>
  </si>
  <si>
    <t>47488U</t>
  </si>
  <si>
    <t>21006CD</t>
  </si>
  <si>
    <t>32377-3</t>
  </si>
  <si>
    <t>CAPELLA-3</t>
  </si>
  <si>
    <t>47489U</t>
  </si>
  <si>
    <t>21006CE</t>
  </si>
  <si>
    <t>28246-2</t>
  </si>
  <si>
    <t>47490U</t>
  </si>
  <si>
    <t>21006CF</t>
  </si>
  <si>
    <t>93019-3</t>
  </si>
  <si>
    <t>47491U</t>
  </si>
  <si>
    <t>21006CG</t>
  </si>
  <si>
    <t>94640-3</t>
  </si>
  <si>
    <t>47492U</t>
  </si>
  <si>
    <t>21006CH</t>
  </si>
  <si>
    <t>11554-2</t>
  </si>
  <si>
    <t>MANGO1</t>
  </si>
  <si>
    <t>47493U</t>
  </si>
  <si>
    <t>21006CJ</t>
  </si>
  <si>
    <t>81462-3</t>
  </si>
  <si>
    <t>47494U</t>
  </si>
  <si>
    <t>21006CK</t>
  </si>
  <si>
    <t>43358-3</t>
  </si>
  <si>
    <t>47495U</t>
  </si>
  <si>
    <t>21006CL</t>
  </si>
  <si>
    <t>68212-3</t>
  </si>
  <si>
    <t>47496U</t>
  </si>
  <si>
    <t>21006CM</t>
  </si>
  <si>
    <t>50031-3</t>
  </si>
  <si>
    <t>47497U</t>
  </si>
  <si>
    <t>21006CN</t>
  </si>
  <si>
    <t>12134-2</t>
  </si>
  <si>
    <t>47498U</t>
  </si>
  <si>
    <t>21006CP</t>
  </si>
  <si>
    <t>41732-3</t>
  </si>
  <si>
    <t>47499U</t>
  </si>
  <si>
    <t>21006CQ</t>
  </si>
  <si>
    <t>87420-3</t>
  </si>
  <si>
    <t>47500U</t>
  </si>
  <si>
    <t>21006CR</t>
  </si>
  <si>
    <t>90031-3</t>
  </si>
  <si>
    <t>KEPLER-10</t>
  </si>
  <si>
    <t>(BABY</t>
  </si>
  <si>
    <t>YODA)</t>
  </si>
  <si>
    <t>47501U</t>
  </si>
  <si>
    <t>21006CS</t>
  </si>
  <si>
    <t>80681-3</t>
  </si>
  <si>
    <t>HAWK-2C</t>
  </si>
  <si>
    <t>47502U</t>
  </si>
  <si>
    <t>21006CT</t>
  </si>
  <si>
    <t>28175-3</t>
  </si>
  <si>
    <t>KEPLER-11</t>
  </si>
  <si>
    <t>(DANEEL)</t>
  </si>
  <si>
    <t>47503U</t>
  </si>
  <si>
    <t>21006CU</t>
  </si>
  <si>
    <t>51594-3</t>
  </si>
  <si>
    <t>ION</t>
  </si>
  <si>
    <t>SCV-002</t>
  </si>
  <si>
    <t>47504U</t>
  </si>
  <si>
    <t>21006CV</t>
  </si>
  <si>
    <t>26691-3</t>
  </si>
  <si>
    <t>HAWK-2A</t>
  </si>
  <si>
    <t>47505U</t>
  </si>
  <si>
    <t>21006CW</t>
  </si>
  <si>
    <t>26294-3</t>
  </si>
  <si>
    <t>ICEYE-X9</t>
  </si>
  <si>
    <t>47506U</t>
  </si>
  <si>
    <t>21006CX</t>
  </si>
  <si>
    <t>40448-3</t>
  </si>
  <si>
    <t>XR-1</t>
  </si>
  <si>
    <t>47507U</t>
  </si>
  <si>
    <t>21006CY</t>
  </si>
  <si>
    <t>57637-3</t>
  </si>
  <si>
    <t>HAWK-2B</t>
  </si>
  <si>
    <t>47508U</t>
  </si>
  <si>
    <t>21006CZ</t>
  </si>
  <si>
    <t>28886-3</t>
  </si>
  <si>
    <t>GHGSAT-C2</t>
  </si>
  <si>
    <t>47509U</t>
  </si>
  <si>
    <t>21006DA</t>
  </si>
  <si>
    <t>32357-3</t>
  </si>
  <si>
    <t>ICEYE-X8</t>
  </si>
  <si>
    <t>47510U</t>
  </si>
  <si>
    <t>21006DB</t>
  </si>
  <si>
    <t>34551-3</t>
  </si>
  <si>
    <t>RUAIRI-EILIDH</t>
  </si>
  <si>
    <t>47511U</t>
  </si>
  <si>
    <t>21006DC</t>
  </si>
  <si>
    <t>97547-3</t>
  </si>
  <si>
    <t>47512U</t>
  </si>
  <si>
    <t>21006DD</t>
  </si>
  <si>
    <t>92171-3</t>
  </si>
  <si>
    <t>47514U</t>
  </si>
  <si>
    <t>21006DE</t>
  </si>
  <si>
    <t>80342-3</t>
  </si>
  <si>
    <t>47515U</t>
  </si>
  <si>
    <t>21006DF</t>
  </si>
  <si>
    <t>63774-3</t>
  </si>
  <si>
    <t>47516U</t>
  </si>
  <si>
    <t>21006DG</t>
  </si>
  <si>
    <t>78897-3</t>
  </si>
  <si>
    <t>ASTROCAST-0105</t>
  </si>
  <si>
    <t>47517U</t>
  </si>
  <si>
    <t>21006DH</t>
  </si>
  <si>
    <t>34365-3</t>
  </si>
  <si>
    <t>47518U</t>
  </si>
  <si>
    <t>21006DJ</t>
  </si>
  <si>
    <t>89366-3</t>
  </si>
  <si>
    <t>ASTROCAST-0104</t>
  </si>
  <si>
    <t>47519U</t>
  </si>
  <si>
    <t>21006DK</t>
  </si>
  <si>
    <t>39111-3</t>
  </si>
  <si>
    <t>47520U</t>
  </si>
  <si>
    <t>21006DL</t>
  </si>
  <si>
    <t>13057-2</t>
  </si>
  <si>
    <t>47521U</t>
  </si>
  <si>
    <t>21006DM</t>
  </si>
  <si>
    <t>41481-3</t>
  </si>
  <si>
    <t>47522U</t>
  </si>
  <si>
    <t>21006DN</t>
  </si>
  <si>
    <t>94653-3</t>
  </si>
  <si>
    <t>47523U</t>
  </si>
  <si>
    <t>21006DP</t>
  </si>
  <si>
    <t>11430-2</t>
  </si>
  <si>
    <t>JENNIFERSONG</t>
  </si>
  <si>
    <t>47525U</t>
  </si>
  <si>
    <t>21006DR</t>
  </si>
  <si>
    <t>11145-2</t>
  </si>
  <si>
    <t>KEPLER-14</t>
  </si>
  <si>
    <t>(STELLA)</t>
  </si>
  <si>
    <t>47526U</t>
  </si>
  <si>
    <t>21006DS</t>
  </si>
  <si>
    <t>53129-3</t>
  </si>
  <si>
    <t>47527U</t>
  </si>
  <si>
    <t>21006DT</t>
  </si>
  <si>
    <t>12197-2</t>
  </si>
  <si>
    <t>47528U</t>
  </si>
  <si>
    <t>21006DU</t>
  </si>
  <si>
    <t>75173-3</t>
  </si>
  <si>
    <t>CHANTAL</t>
  </si>
  <si>
    <t>47529U</t>
  </si>
  <si>
    <t>21006DV</t>
  </si>
  <si>
    <t>87543-3</t>
  </si>
  <si>
    <t>47530U</t>
  </si>
  <si>
    <t>21006DW</t>
  </si>
  <si>
    <t>86561-3</t>
  </si>
  <si>
    <t>KEPLER-9</t>
  </si>
  <si>
    <t>(ARTEMIS)</t>
  </si>
  <si>
    <t>47531U</t>
  </si>
  <si>
    <t>21006DX</t>
  </si>
  <si>
    <t>38803-3</t>
  </si>
  <si>
    <t>47532U</t>
  </si>
  <si>
    <t>21007A</t>
  </si>
  <si>
    <t>47533U</t>
  </si>
  <si>
    <t>21007B</t>
  </si>
  <si>
    <t>47536U</t>
  </si>
  <si>
    <t>21007E</t>
  </si>
  <si>
    <t>NOOBNOOB</t>
  </si>
  <si>
    <t>47538U</t>
  </si>
  <si>
    <t>21006DY</t>
  </si>
  <si>
    <t>10362-2</t>
  </si>
  <si>
    <t>47539U</t>
  </si>
  <si>
    <t>21006DZ</t>
  </si>
  <si>
    <t>74548-3</t>
  </si>
  <si>
    <t>47540U</t>
  </si>
  <si>
    <t>21006EA</t>
  </si>
  <si>
    <t>12581-2</t>
  </si>
  <si>
    <t>HIBER-4</t>
  </si>
  <si>
    <t>47541U</t>
  </si>
  <si>
    <t>21006EB</t>
  </si>
  <si>
    <t>63039-3</t>
  </si>
  <si>
    <t>47542U</t>
  </si>
  <si>
    <t>21006EC</t>
  </si>
  <si>
    <t>14930-2</t>
  </si>
  <si>
    <t>47543U</t>
  </si>
  <si>
    <t>21006ED</t>
  </si>
  <si>
    <t>89706-3</t>
  </si>
  <si>
    <t>47544U</t>
  </si>
  <si>
    <t>21006EE</t>
  </si>
  <si>
    <t>79374-3</t>
  </si>
  <si>
    <t>47545U</t>
  </si>
  <si>
    <t>21006EF</t>
  </si>
  <si>
    <t>14786-2</t>
  </si>
  <si>
    <t>47546U</t>
  </si>
  <si>
    <t>21008A</t>
  </si>
  <si>
    <t>88327-5</t>
  </si>
  <si>
    <t>STARLINK-1782</t>
  </si>
  <si>
    <t>47548U</t>
  </si>
  <si>
    <t>21009A</t>
  </si>
  <si>
    <t>22663-3</t>
  </si>
  <si>
    <t>STARLINK-1806</t>
  </si>
  <si>
    <t>47549U</t>
  </si>
  <si>
    <t>21009B</t>
  </si>
  <si>
    <t>61774-4</t>
  </si>
  <si>
    <t>STARLINK-1909</t>
  </si>
  <si>
    <t>47550U</t>
  </si>
  <si>
    <t>21009C</t>
  </si>
  <si>
    <t>STARLINK-1938</t>
  </si>
  <si>
    <t>47551U</t>
  </si>
  <si>
    <t>21009D</t>
  </si>
  <si>
    <t>23557-3</t>
  </si>
  <si>
    <t>STARLINK-1940</t>
  </si>
  <si>
    <t>47552U</t>
  </si>
  <si>
    <t>21009E</t>
  </si>
  <si>
    <t>24235-3</t>
  </si>
  <si>
    <t>STARLINK-1953</t>
  </si>
  <si>
    <t>47554U</t>
  </si>
  <si>
    <t>21009G</t>
  </si>
  <si>
    <t>13021-3</t>
  </si>
  <si>
    <t>STARLINK-1954</t>
  </si>
  <si>
    <t>47555U</t>
  </si>
  <si>
    <t>21009H</t>
  </si>
  <si>
    <t>10628-3</t>
  </si>
  <si>
    <t>STARLINK-1955</t>
  </si>
  <si>
    <t>47556U</t>
  </si>
  <si>
    <t>21009J</t>
  </si>
  <si>
    <t>91038-4</t>
  </si>
  <si>
    <t>STARLINK-1956</t>
  </si>
  <si>
    <t>47557U</t>
  </si>
  <si>
    <t>21009K</t>
  </si>
  <si>
    <t>17207-3</t>
  </si>
  <si>
    <t>STARLINK-1957</t>
  </si>
  <si>
    <t>47558U</t>
  </si>
  <si>
    <t>21009L</t>
  </si>
  <si>
    <t>36130-3</t>
  </si>
  <si>
    <t>STARLINK-1958</t>
  </si>
  <si>
    <t>47559U</t>
  </si>
  <si>
    <t>21009M</t>
  </si>
  <si>
    <t>15159-3</t>
  </si>
  <si>
    <t>STARLINK-1959</t>
  </si>
  <si>
    <t>47560U</t>
  </si>
  <si>
    <t>21009N</t>
  </si>
  <si>
    <t>22203-3</t>
  </si>
  <si>
    <t>STARLINK-1960</t>
  </si>
  <si>
    <t>47561U</t>
  </si>
  <si>
    <t>21009P</t>
  </si>
  <si>
    <t>29575-3</t>
  </si>
  <si>
    <t>STARLINK-1961</t>
  </si>
  <si>
    <t>47562U</t>
  </si>
  <si>
    <t>21009Q</t>
  </si>
  <si>
    <t>25418-3</t>
  </si>
  <si>
    <t>STARLINK-1962</t>
  </si>
  <si>
    <t>47563U</t>
  </si>
  <si>
    <t>21009R</t>
  </si>
  <si>
    <t>22252-3</t>
  </si>
  <si>
    <t>STARLINK-1963</t>
  </si>
  <si>
    <t>47564U</t>
  </si>
  <si>
    <t>21009S</t>
  </si>
  <si>
    <t>STARLINK-1964</t>
  </si>
  <si>
    <t>47565U</t>
  </si>
  <si>
    <t>21009T</t>
  </si>
  <si>
    <t>54061-3</t>
  </si>
  <si>
    <t>STARLINK-1965</t>
  </si>
  <si>
    <t>47566U</t>
  </si>
  <si>
    <t>21009U</t>
  </si>
  <si>
    <t>75094-3</t>
  </si>
  <si>
    <t>STARLINK-1966</t>
  </si>
  <si>
    <t>47567U</t>
  </si>
  <si>
    <t>21009V</t>
  </si>
  <si>
    <t>94314-4</t>
  </si>
  <si>
    <t>STARLINK-1967</t>
  </si>
  <si>
    <t>47568U</t>
  </si>
  <si>
    <t>21009W</t>
  </si>
  <si>
    <t>STARLINK-1968</t>
  </si>
  <si>
    <t>47569U</t>
  </si>
  <si>
    <t>21009X</t>
  </si>
  <si>
    <t>10231-2</t>
  </si>
  <si>
    <t>STARLINK-1969</t>
  </si>
  <si>
    <t>47570U</t>
  </si>
  <si>
    <t>21009Y</t>
  </si>
  <si>
    <t>15368-2</t>
  </si>
  <si>
    <t>STARLINK-1970</t>
  </si>
  <si>
    <t>47571U</t>
  </si>
  <si>
    <t>21009Z</t>
  </si>
  <si>
    <t>16045-3</t>
  </si>
  <si>
    <t>STARLINK-1971</t>
  </si>
  <si>
    <t>47572U</t>
  </si>
  <si>
    <t>21009AA</t>
  </si>
  <si>
    <t>14185-3</t>
  </si>
  <si>
    <t>STARLINK-1975</t>
  </si>
  <si>
    <t>47573U</t>
  </si>
  <si>
    <t>21009AB</t>
  </si>
  <si>
    <t>STARLINK-1976</t>
  </si>
  <si>
    <t>47574U</t>
  </si>
  <si>
    <t>21009AC</t>
  </si>
  <si>
    <t>STARLINK-1977</t>
  </si>
  <si>
    <t>47575U</t>
  </si>
  <si>
    <t>21009AD</t>
  </si>
  <si>
    <t>10625-3</t>
  </si>
  <si>
    <t>STARLINK-1978</t>
  </si>
  <si>
    <t>47576U</t>
  </si>
  <si>
    <t>21009AE</t>
  </si>
  <si>
    <t>12606-3</t>
  </si>
  <si>
    <t>STARLINK-1979</t>
  </si>
  <si>
    <t>47577U</t>
  </si>
  <si>
    <t>21009AF</t>
  </si>
  <si>
    <t>88820-3</t>
  </si>
  <si>
    <t>STARLINK-1980</t>
  </si>
  <si>
    <t>47578U</t>
  </si>
  <si>
    <t>21009AG</t>
  </si>
  <si>
    <t>49625-4</t>
  </si>
  <si>
    <t>STARLINK-1981</t>
  </si>
  <si>
    <t>47579U</t>
  </si>
  <si>
    <t>21009AH</t>
  </si>
  <si>
    <t>83530-4</t>
  </si>
  <si>
    <t>STARLINK-1982</t>
  </si>
  <si>
    <t>47580U</t>
  </si>
  <si>
    <t>21009AJ</t>
  </si>
  <si>
    <t>26285-3</t>
  </si>
  <si>
    <t>STARLINK-1984</t>
  </si>
  <si>
    <t>47581U</t>
  </si>
  <si>
    <t>21009AK</t>
  </si>
  <si>
    <t>27900-3</t>
  </si>
  <si>
    <t>STARLINK-1986</t>
  </si>
  <si>
    <t>47582U</t>
  </si>
  <si>
    <t>21009AL</t>
  </si>
  <si>
    <t>16581-3</t>
  </si>
  <si>
    <t>STARLINK-1987</t>
  </si>
  <si>
    <t>47583U</t>
  </si>
  <si>
    <t>21009AM</t>
  </si>
  <si>
    <t>13097-3</t>
  </si>
  <si>
    <t>STARLINK-1989</t>
  </si>
  <si>
    <t>47585U</t>
  </si>
  <si>
    <t>21009AP</t>
  </si>
  <si>
    <t>13818-3</t>
  </si>
  <si>
    <t>STARLINK-1990</t>
  </si>
  <si>
    <t>47586U</t>
  </si>
  <si>
    <t>21009AQ</t>
  </si>
  <si>
    <t>91097-3</t>
  </si>
  <si>
    <t>STARLINK-1991</t>
  </si>
  <si>
    <t>47587U</t>
  </si>
  <si>
    <t>21009AR</t>
  </si>
  <si>
    <t>96868-4</t>
  </si>
  <si>
    <t>STARLINK-1993</t>
  </si>
  <si>
    <t>47588U</t>
  </si>
  <si>
    <t>21009AS</t>
  </si>
  <si>
    <t>49155-4</t>
  </si>
  <si>
    <t>STARLINK-1994</t>
  </si>
  <si>
    <t>47589U</t>
  </si>
  <si>
    <t>21009AT</t>
  </si>
  <si>
    <t>30176-3</t>
  </si>
  <si>
    <t>STARLINK-1995</t>
  </si>
  <si>
    <t>47590U</t>
  </si>
  <si>
    <t>21009AU</t>
  </si>
  <si>
    <t>25300-3</t>
  </si>
  <si>
    <t>STARLINK-1996</t>
  </si>
  <si>
    <t>47591U</t>
  </si>
  <si>
    <t>21009AV</t>
  </si>
  <si>
    <t>24039-3</t>
  </si>
  <si>
    <t>STARLINK-1997</t>
  </si>
  <si>
    <t>47592U</t>
  </si>
  <si>
    <t>21009AW</t>
  </si>
  <si>
    <t>94945-4</t>
  </si>
  <si>
    <t>STARLINK-1998</t>
  </si>
  <si>
    <t>47593U</t>
  </si>
  <si>
    <t>21009AX</t>
  </si>
  <si>
    <t>58810-4</t>
  </si>
  <si>
    <t>STARLINK-1999</t>
  </si>
  <si>
    <t>47594U</t>
  </si>
  <si>
    <t>21009AY</t>
  </si>
  <si>
    <t>11345-3</t>
  </si>
  <si>
    <t>STARLINK-2000</t>
  </si>
  <si>
    <t>47595U</t>
  </si>
  <si>
    <t>21009AZ</t>
  </si>
  <si>
    <t>30956-3</t>
  </si>
  <si>
    <t>STARLINK-2001</t>
  </si>
  <si>
    <t>47596U</t>
  </si>
  <si>
    <t>21009BA</t>
  </si>
  <si>
    <t>37869-4</t>
  </si>
  <si>
    <t>STARLINK-2002</t>
  </si>
  <si>
    <t>47597U</t>
  </si>
  <si>
    <t>21009BB</t>
  </si>
  <si>
    <t>41978-4</t>
  </si>
  <si>
    <t>STARLINK-2003</t>
  </si>
  <si>
    <t>47598U</t>
  </si>
  <si>
    <t>21009BC</t>
  </si>
  <si>
    <t>12988-2</t>
  </si>
  <si>
    <t>STARLINK-2004</t>
  </si>
  <si>
    <t>47599U</t>
  </si>
  <si>
    <t>21009BD</t>
  </si>
  <si>
    <t>15241-3</t>
  </si>
  <si>
    <t>STARLINK-2005</t>
  </si>
  <si>
    <t>47600U</t>
  </si>
  <si>
    <t>21009BE</t>
  </si>
  <si>
    <t>13148-4</t>
  </si>
  <si>
    <t>STARLINK-2006</t>
  </si>
  <si>
    <t>47601U</t>
  </si>
  <si>
    <t>21009BF</t>
  </si>
  <si>
    <t>49639-4</t>
  </si>
  <si>
    <t>STARLINK-2007</t>
  </si>
  <si>
    <t>47602U</t>
  </si>
  <si>
    <t>21009BG</t>
  </si>
  <si>
    <t>27499-3</t>
  </si>
  <si>
    <t>STARLINK-2008</t>
  </si>
  <si>
    <t>47603U</t>
  </si>
  <si>
    <t>21009BH</t>
  </si>
  <si>
    <t>20006-3</t>
  </si>
  <si>
    <t>STARLINK-2021</t>
  </si>
  <si>
    <t>47604U</t>
  </si>
  <si>
    <t>21009BJ</t>
  </si>
  <si>
    <t>79261-4</t>
  </si>
  <si>
    <t>STARLINK-2024</t>
  </si>
  <si>
    <t>47606U</t>
  </si>
  <si>
    <t>21009BL</t>
  </si>
  <si>
    <t>11925-3</t>
  </si>
  <si>
    <t>STARLINK-2025</t>
  </si>
  <si>
    <t>47607U</t>
  </si>
  <si>
    <t>21009BM</t>
  </si>
  <si>
    <t>27674-3</t>
  </si>
  <si>
    <t>47612U</t>
  </si>
  <si>
    <t>21006EQ</t>
  </si>
  <si>
    <t>97863-3</t>
  </si>
  <si>
    <t>ARCE-1B</t>
  </si>
  <si>
    <t>47615U</t>
  </si>
  <si>
    <t>21006EG</t>
  </si>
  <si>
    <t>99295-3</t>
  </si>
  <si>
    <t>ARCE-1A</t>
  </si>
  <si>
    <t>47616U</t>
  </si>
  <si>
    <t>21006EH</t>
  </si>
  <si>
    <t>91436-3</t>
  </si>
  <si>
    <t>47617U</t>
  </si>
  <si>
    <t>21006EJ</t>
  </si>
  <si>
    <t>86816-3</t>
  </si>
  <si>
    <t>STARLINK-1528</t>
  </si>
  <si>
    <t>47620U</t>
  </si>
  <si>
    <t>21012A</t>
  </si>
  <si>
    <t>63444-3</t>
  </si>
  <si>
    <t>STARLINK-1609</t>
  </si>
  <si>
    <t>47621U</t>
  </si>
  <si>
    <t>21012B</t>
  </si>
  <si>
    <t>57220-4</t>
  </si>
  <si>
    <t>STARLINK-1645</t>
  </si>
  <si>
    <t>47622U</t>
  </si>
  <si>
    <t>21012C</t>
  </si>
  <si>
    <t>72953-4</t>
  </si>
  <si>
    <t>STARLINK-1655</t>
  </si>
  <si>
    <t>47623U</t>
  </si>
  <si>
    <t>21012D</t>
  </si>
  <si>
    <t>19689-3</t>
  </si>
  <si>
    <t>STARLINK-1669</t>
  </si>
  <si>
    <t>47624U</t>
  </si>
  <si>
    <t>21012E</t>
  </si>
  <si>
    <t>10021-4</t>
  </si>
  <si>
    <t>STARLINK-1704</t>
  </si>
  <si>
    <t>47625U</t>
  </si>
  <si>
    <t>21012F</t>
  </si>
  <si>
    <t>34518-3</t>
  </si>
  <si>
    <t>STARLINK-1761</t>
  </si>
  <si>
    <t>47626U</t>
  </si>
  <si>
    <t>21012G</t>
  </si>
  <si>
    <t>23671-3</t>
  </si>
  <si>
    <t>STARLINK-1972</t>
  </si>
  <si>
    <t>47627U</t>
  </si>
  <si>
    <t>21012H</t>
  </si>
  <si>
    <t>94669-3</t>
  </si>
  <si>
    <t>STARLINK-1973</t>
  </si>
  <si>
    <t>47628U</t>
  </si>
  <si>
    <t>21012J</t>
  </si>
  <si>
    <t>49627-4</t>
  </si>
  <si>
    <t>STARLINK-1974</t>
  </si>
  <si>
    <t>47629U</t>
  </si>
  <si>
    <t>21012K</t>
  </si>
  <si>
    <t>STARLINK-1983</t>
  </si>
  <si>
    <t>47630U</t>
  </si>
  <si>
    <t>21012L</t>
  </si>
  <si>
    <t>12924-3</t>
  </si>
  <si>
    <t>STARLINK-1992</t>
  </si>
  <si>
    <t>47632U</t>
  </si>
  <si>
    <t>21012N</t>
  </si>
  <si>
    <t>43223-3</t>
  </si>
  <si>
    <t>STARLINK-2009</t>
  </si>
  <si>
    <t>47633U</t>
  </si>
  <si>
    <t>21012P</t>
  </si>
  <si>
    <t>10772-3</t>
  </si>
  <si>
    <t>STARLINK-2010</t>
  </si>
  <si>
    <t>47634U</t>
  </si>
  <si>
    <t>21012Q</t>
  </si>
  <si>
    <t>11198-3</t>
  </si>
  <si>
    <t>STARLINK-2012</t>
  </si>
  <si>
    <t>47635U</t>
  </si>
  <si>
    <t>21012R</t>
  </si>
  <si>
    <t>20057-3</t>
  </si>
  <si>
    <t>STARLINK-2013</t>
  </si>
  <si>
    <t>47636U</t>
  </si>
  <si>
    <t>21012S</t>
  </si>
  <si>
    <t>STARLINK-2014</t>
  </si>
  <si>
    <t>47637U</t>
  </si>
  <si>
    <t>21012T</t>
  </si>
  <si>
    <t>13538-3</t>
  </si>
  <si>
    <t>STARLINK-2015</t>
  </si>
  <si>
    <t>47638U</t>
  </si>
  <si>
    <t>21012U</t>
  </si>
  <si>
    <t>10757-3</t>
  </si>
  <si>
    <t>STARLINK-2016</t>
  </si>
  <si>
    <t>47639U</t>
  </si>
  <si>
    <t>21012V</t>
  </si>
  <si>
    <t>11855-3</t>
  </si>
  <si>
    <t>STARLINK-2018</t>
  </si>
  <si>
    <t>47640U</t>
  </si>
  <si>
    <t>21012W</t>
  </si>
  <si>
    <t>79279-3</t>
  </si>
  <si>
    <t>STARLINK-2019</t>
  </si>
  <si>
    <t>47641U</t>
  </si>
  <si>
    <t>21012X</t>
  </si>
  <si>
    <t>28253-3</t>
  </si>
  <si>
    <t>STARLINK-2020</t>
  </si>
  <si>
    <t>47642U</t>
  </si>
  <si>
    <t>21012Y</t>
  </si>
  <si>
    <t>55612-3</t>
  </si>
  <si>
    <t>STARLINK-2022</t>
  </si>
  <si>
    <t>47643U</t>
  </si>
  <si>
    <t>21012Z</t>
  </si>
  <si>
    <t>59883-4</t>
  </si>
  <si>
    <t>STARLINK-2026</t>
  </si>
  <si>
    <t>47644U</t>
  </si>
  <si>
    <t>21012AA</t>
  </si>
  <si>
    <t>32427-3</t>
  </si>
  <si>
    <t>STARLINK-2027</t>
  </si>
  <si>
    <t>47645U</t>
  </si>
  <si>
    <t>21012AB</t>
  </si>
  <si>
    <t>STARLINK-2028</t>
  </si>
  <si>
    <t>47646U</t>
  </si>
  <si>
    <t>21012AC</t>
  </si>
  <si>
    <t>25281-3</t>
  </si>
  <si>
    <t>STARLINK-2030</t>
  </si>
  <si>
    <t>47647U</t>
  </si>
  <si>
    <t>21012AD</t>
  </si>
  <si>
    <t>45114-3</t>
  </si>
  <si>
    <t>STARLINK-2031</t>
  </si>
  <si>
    <t>47648U</t>
  </si>
  <si>
    <t>21012AE</t>
  </si>
  <si>
    <t>18583-3</t>
  </si>
  <si>
    <t>STARLINK-2032</t>
  </si>
  <si>
    <t>47649U</t>
  </si>
  <si>
    <t>21012AF</t>
  </si>
  <si>
    <t>22405-3</t>
  </si>
  <si>
    <t>STARLINK-2033</t>
  </si>
  <si>
    <t>47650U</t>
  </si>
  <si>
    <t>21012AG</t>
  </si>
  <si>
    <t>14267-3</t>
  </si>
  <si>
    <t>STARLINK-2035</t>
  </si>
  <si>
    <t>47651U</t>
  </si>
  <si>
    <t>21012AH</t>
  </si>
  <si>
    <t>18713-3</t>
  </si>
  <si>
    <t>STARLINK-2036</t>
  </si>
  <si>
    <t>47652U</t>
  </si>
  <si>
    <t>21012AJ</t>
  </si>
  <si>
    <t>49000-3</t>
  </si>
  <si>
    <t>STARLINK-2037</t>
  </si>
  <si>
    <t>47653U</t>
  </si>
  <si>
    <t>21012AK</t>
  </si>
  <si>
    <t>STARLINK-2038</t>
  </si>
  <si>
    <t>47654U</t>
  </si>
  <si>
    <t>21012AL</t>
  </si>
  <si>
    <t>11227-3</t>
  </si>
  <si>
    <t>STARLINK-2039</t>
  </si>
  <si>
    <t>47655U</t>
  </si>
  <si>
    <t>21012AM</t>
  </si>
  <si>
    <t>25841-3</t>
  </si>
  <si>
    <t>STARLINK-2040</t>
  </si>
  <si>
    <t>47656U</t>
  </si>
  <si>
    <t>21012AN</t>
  </si>
  <si>
    <t>11995-3</t>
  </si>
  <si>
    <t>STARLINK-2041</t>
  </si>
  <si>
    <t>47657U</t>
  </si>
  <si>
    <t>21012AP</t>
  </si>
  <si>
    <t>93707-4</t>
  </si>
  <si>
    <t>STARLINK-2042</t>
  </si>
  <si>
    <t>47658U</t>
  </si>
  <si>
    <t>21012AQ</t>
  </si>
  <si>
    <t>STARLINK-2043</t>
  </si>
  <si>
    <t>47659U</t>
  </si>
  <si>
    <t>21012AR</t>
  </si>
  <si>
    <t>12250-2</t>
  </si>
  <si>
    <t>STARLINK-2044</t>
  </si>
  <si>
    <t>47660U</t>
  </si>
  <si>
    <t>21012AS</t>
  </si>
  <si>
    <t>62491-4</t>
  </si>
  <si>
    <t>STARLINK-2051</t>
  </si>
  <si>
    <t>47661U</t>
  </si>
  <si>
    <t>21012AT</t>
  </si>
  <si>
    <t>12281-2</t>
  </si>
  <si>
    <t>STARLINK-2052</t>
  </si>
  <si>
    <t>47662U</t>
  </si>
  <si>
    <t>21012AU</t>
  </si>
  <si>
    <t>72219-4</t>
  </si>
  <si>
    <t>STARLINK-2053</t>
  </si>
  <si>
    <t>47663U</t>
  </si>
  <si>
    <t>21012AV</t>
  </si>
  <si>
    <t>32986-3</t>
  </si>
  <si>
    <t>STARLINK-2054</t>
  </si>
  <si>
    <t>47664U</t>
  </si>
  <si>
    <t>21012AW</t>
  </si>
  <si>
    <t>72552-4</t>
  </si>
  <si>
    <t>STARLINK-2056</t>
  </si>
  <si>
    <t>47665U</t>
  </si>
  <si>
    <t>21012AX</t>
  </si>
  <si>
    <t>STARLINK-2057</t>
  </si>
  <si>
    <t>47666U</t>
  </si>
  <si>
    <t>21012AY</t>
  </si>
  <si>
    <t>19603-3</t>
  </si>
  <si>
    <t>STARLINK-2058</t>
  </si>
  <si>
    <t>47667U</t>
  </si>
  <si>
    <t>21012AZ</t>
  </si>
  <si>
    <t>44099-4</t>
  </si>
  <si>
    <t>STARLINK-2059</t>
  </si>
  <si>
    <t>47668U</t>
  </si>
  <si>
    <t>21012BA</t>
  </si>
  <si>
    <t>94319-4</t>
  </si>
  <si>
    <t>STARLINK-2060</t>
  </si>
  <si>
    <t>47669U</t>
  </si>
  <si>
    <t>21012BB</t>
  </si>
  <si>
    <t>23582-2</t>
  </si>
  <si>
    <t>STARLINK-2062</t>
  </si>
  <si>
    <t>47670U</t>
  </si>
  <si>
    <t>21012BC</t>
  </si>
  <si>
    <t>11950-3</t>
  </si>
  <si>
    <t>STARLINK-2064</t>
  </si>
  <si>
    <t>47671U</t>
  </si>
  <si>
    <t>21012BD</t>
  </si>
  <si>
    <t>22136-3</t>
  </si>
  <si>
    <t>STARLINK-2065</t>
  </si>
  <si>
    <t>47672U</t>
  </si>
  <si>
    <t>21012BE</t>
  </si>
  <si>
    <t>56573-3</t>
  </si>
  <si>
    <t>STARLINK-2066</t>
  </si>
  <si>
    <t>47673U</t>
  </si>
  <si>
    <t>21012BF</t>
  </si>
  <si>
    <t>71143-3</t>
  </si>
  <si>
    <t>STARLINK-2067</t>
  </si>
  <si>
    <t>47674U</t>
  </si>
  <si>
    <t>21012BG</t>
  </si>
  <si>
    <t>19881-3</t>
  </si>
  <si>
    <t>STARLINK-2078</t>
  </si>
  <si>
    <t>47675U</t>
  </si>
  <si>
    <t>21012BH</t>
  </si>
  <si>
    <t>STARLINK-2083</t>
  </si>
  <si>
    <t>47676U</t>
  </si>
  <si>
    <t>21012BJ</t>
  </si>
  <si>
    <t>86151-4</t>
  </si>
  <si>
    <t>STARLINK-2090</t>
  </si>
  <si>
    <t>47677U</t>
  </si>
  <si>
    <t>21012BK</t>
  </si>
  <si>
    <t>97734-4</t>
  </si>
  <si>
    <t>STARLINK-2095</t>
  </si>
  <si>
    <t>47679U</t>
  </si>
  <si>
    <t>21012BM</t>
  </si>
  <si>
    <t>15176-3</t>
  </si>
  <si>
    <t>47684U</t>
  </si>
  <si>
    <t>21006EK</t>
  </si>
  <si>
    <t>13170-2</t>
  </si>
  <si>
    <t>47685U</t>
  </si>
  <si>
    <t>21006EL</t>
  </si>
  <si>
    <t>14649-2</t>
  </si>
  <si>
    <t>47686U</t>
  </si>
  <si>
    <t>21006EM</t>
  </si>
  <si>
    <t>41274-3</t>
  </si>
  <si>
    <t>47687U</t>
  </si>
  <si>
    <t>21006EN</t>
  </si>
  <si>
    <t>14093-2</t>
  </si>
  <si>
    <t>47688U</t>
  </si>
  <si>
    <t>21006EP</t>
  </si>
  <si>
    <t>12340-2</t>
  </si>
  <si>
    <t>47691U</t>
  </si>
  <si>
    <t>21014A</t>
  </si>
  <si>
    <t>47693U</t>
  </si>
  <si>
    <t>21014C</t>
  </si>
  <si>
    <t>47695U</t>
  </si>
  <si>
    <t>21014E</t>
  </si>
  <si>
    <t>47698U</t>
  </si>
  <si>
    <t>21006ER</t>
  </si>
  <si>
    <t>10595-2</t>
  </si>
  <si>
    <t>AMAZONIA</t>
  </si>
  <si>
    <t>47699U</t>
  </si>
  <si>
    <t>21015A</t>
  </si>
  <si>
    <t>NANOCONNECT-2/SAI-1</t>
  </si>
  <si>
    <t>47701U</t>
  </si>
  <si>
    <t>21015C</t>
  </si>
  <si>
    <t>85610-3</t>
  </si>
  <si>
    <t>SINE</t>
  </si>
  <si>
    <t>(SINDHUNETRA)</t>
  </si>
  <si>
    <t>47702U</t>
  </si>
  <si>
    <t>21015D</t>
  </si>
  <si>
    <t>87895-3</t>
  </si>
  <si>
    <t>SPACEBEE-87</t>
  </si>
  <si>
    <t>47703U</t>
  </si>
  <si>
    <t>21015E</t>
  </si>
  <si>
    <t>27520-2</t>
  </si>
  <si>
    <t>SPACEBEE-86</t>
  </si>
  <si>
    <t>47704U</t>
  </si>
  <si>
    <t>21015F</t>
  </si>
  <si>
    <t>27680-2</t>
  </si>
  <si>
    <t>SPACEBEE-85</t>
  </si>
  <si>
    <t>47705U</t>
  </si>
  <si>
    <t>21015G</t>
  </si>
  <si>
    <t>24967-2</t>
  </si>
  <si>
    <t>SPACEBEE-84</t>
  </si>
  <si>
    <t>47706U</t>
  </si>
  <si>
    <t>21015H</t>
  </si>
  <si>
    <t>SPACEBEE-83</t>
  </si>
  <si>
    <t>47707U</t>
  </si>
  <si>
    <t>21015J</t>
  </si>
  <si>
    <t>28720-2</t>
  </si>
  <si>
    <t>SPACEBEE-82</t>
  </si>
  <si>
    <t>47708U</t>
  </si>
  <si>
    <t>21015K</t>
  </si>
  <si>
    <t>30097-2</t>
  </si>
  <si>
    <t>SPACEBEE-81</t>
  </si>
  <si>
    <t>47709U</t>
  </si>
  <si>
    <t>21015L</t>
  </si>
  <si>
    <t>30561-2</t>
  </si>
  <si>
    <t>SPACEBEE-78</t>
  </si>
  <si>
    <t>47710U</t>
  </si>
  <si>
    <t>21015M</t>
  </si>
  <si>
    <t>29743-2</t>
  </si>
  <si>
    <t>SPACEBEE-76</t>
  </si>
  <si>
    <t>47711U</t>
  </si>
  <si>
    <t>21015N</t>
  </si>
  <si>
    <t>28274-2</t>
  </si>
  <si>
    <t>SPACEBEE-80</t>
  </si>
  <si>
    <t>47712U</t>
  </si>
  <si>
    <t>21015P</t>
  </si>
  <si>
    <t>32030-2</t>
  </si>
  <si>
    <t>SPACEBEE-77</t>
  </si>
  <si>
    <t>47714U</t>
  </si>
  <si>
    <t>21015Q</t>
  </si>
  <si>
    <t>34477-2</t>
  </si>
  <si>
    <t>SPACEBEE-79</t>
  </si>
  <si>
    <t>47715U</t>
  </si>
  <si>
    <t>21015R</t>
  </si>
  <si>
    <t>29277-2</t>
  </si>
  <si>
    <t>SDSAT</t>
  </si>
  <si>
    <t>47721U</t>
  </si>
  <si>
    <t>21015V</t>
  </si>
  <si>
    <t>12641-2</t>
  </si>
  <si>
    <t>STARLINK-2068</t>
  </si>
  <si>
    <t>47722U</t>
  </si>
  <si>
    <t>21017A</t>
  </si>
  <si>
    <t>71695-3</t>
  </si>
  <si>
    <t>STARLINK-2107</t>
  </si>
  <si>
    <t>47723U</t>
  </si>
  <si>
    <t>21017B</t>
  </si>
  <si>
    <t>16776-2</t>
  </si>
  <si>
    <t>STARLINK-2116</t>
  </si>
  <si>
    <t>47724U</t>
  </si>
  <si>
    <t>21017C</t>
  </si>
  <si>
    <t>18764-3</t>
  </si>
  <si>
    <t>STARLINK-2125</t>
  </si>
  <si>
    <t>47725U</t>
  </si>
  <si>
    <t>21017D</t>
  </si>
  <si>
    <t>33292-3</t>
  </si>
  <si>
    <t>STARLINK-2126</t>
  </si>
  <si>
    <t>47726U</t>
  </si>
  <si>
    <t>21017E</t>
  </si>
  <si>
    <t>14071-3</t>
  </si>
  <si>
    <t>STARLINK-2129</t>
  </si>
  <si>
    <t>47727U</t>
  </si>
  <si>
    <t>21017F</t>
  </si>
  <si>
    <t>86494-4</t>
  </si>
  <si>
    <t>STARLINK-2131</t>
  </si>
  <si>
    <t>47728U</t>
  </si>
  <si>
    <t>21017G</t>
  </si>
  <si>
    <t>94149-4</t>
  </si>
  <si>
    <t>STARLINK-2132</t>
  </si>
  <si>
    <t>47729U</t>
  </si>
  <si>
    <t>21017H</t>
  </si>
  <si>
    <t>16397-2</t>
  </si>
  <si>
    <t>STARLINK-2140</t>
  </si>
  <si>
    <t>47730U</t>
  </si>
  <si>
    <t>21017J</t>
  </si>
  <si>
    <t>38402-4</t>
  </si>
  <si>
    <t>STARLINK-2141</t>
  </si>
  <si>
    <t>47731U</t>
  </si>
  <si>
    <t>21017K</t>
  </si>
  <si>
    <t>13314-2</t>
  </si>
  <si>
    <t>STARLINK-2142</t>
  </si>
  <si>
    <t>47732U</t>
  </si>
  <si>
    <t>21017L</t>
  </si>
  <si>
    <t>16652-2</t>
  </si>
  <si>
    <t>STARLINK-2143</t>
  </si>
  <si>
    <t>47733U</t>
  </si>
  <si>
    <t>21017M</t>
  </si>
  <si>
    <t>22002-3</t>
  </si>
  <si>
    <t>STARLINK-2144</t>
  </si>
  <si>
    <t>47734U</t>
  </si>
  <si>
    <t>21017N</t>
  </si>
  <si>
    <t>13184-3</t>
  </si>
  <si>
    <t>STARLINK-2146</t>
  </si>
  <si>
    <t>47735U</t>
  </si>
  <si>
    <t>21017P</t>
  </si>
  <si>
    <t>15681-2</t>
  </si>
  <si>
    <t>STARLINK-2147</t>
  </si>
  <si>
    <t>47736U</t>
  </si>
  <si>
    <t>21017Q</t>
  </si>
  <si>
    <t>83973-4</t>
  </si>
  <si>
    <t>STARLINK-2148</t>
  </si>
  <si>
    <t>47737U</t>
  </si>
  <si>
    <t>21017R</t>
  </si>
  <si>
    <t>53776-3</t>
  </si>
  <si>
    <t>STARLINK-2149</t>
  </si>
  <si>
    <t>47738U</t>
  </si>
  <si>
    <t>21017S</t>
  </si>
  <si>
    <t>15505-3</t>
  </si>
  <si>
    <t>STARLINK-2150</t>
  </si>
  <si>
    <t>47739U</t>
  </si>
  <si>
    <t>21017T</t>
  </si>
  <si>
    <t>20501-3</t>
  </si>
  <si>
    <t>STARLINK-2152</t>
  </si>
  <si>
    <t>47740U</t>
  </si>
  <si>
    <t>21017U</t>
  </si>
  <si>
    <t>33577-3</t>
  </si>
  <si>
    <t>STARLINK-2154</t>
  </si>
  <si>
    <t>47741U</t>
  </si>
  <si>
    <t>21017V</t>
  </si>
  <si>
    <t>11024-3</t>
  </si>
  <si>
    <t>STARLINK-2156</t>
  </si>
  <si>
    <t>47742U</t>
  </si>
  <si>
    <t>21017W</t>
  </si>
  <si>
    <t>30800-3</t>
  </si>
  <si>
    <t>STARLINK-2157</t>
  </si>
  <si>
    <t>47743U</t>
  </si>
  <si>
    <t>21017X</t>
  </si>
  <si>
    <t>42615-4</t>
  </si>
  <si>
    <t>STARLINK-2158</t>
  </si>
  <si>
    <t>47744U</t>
  </si>
  <si>
    <t>21017Y</t>
  </si>
  <si>
    <t>STARLINK-2159</t>
  </si>
  <si>
    <t>47745U</t>
  </si>
  <si>
    <t>21017Z</t>
  </si>
  <si>
    <t>19932-3</t>
  </si>
  <si>
    <t>STARLINK-2160</t>
  </si>
  <si>
    <t>47746U</t>
  </si>
  <si>
    <t>21017AA</t>
  </si>
  <si>
    <t>41519-4</t>
  </si>
  <si>
    <t>STARLINK-2161</t>
  </si>
  <si>
    <t>47747U</t>
  </si>
  <si>
    <t>21017AB</t>
  </si>
  <si>
    <t>20238-3</t>
  </si>
  <si>
    <t>STARLINK-2162</t>
  </si>
  <si>
    <t>47748U</t>
  </si>
  <si>
    <t>21017AC</t>
  </si>
  <si>
    <t>11068-3</t>
  </si>
  <si>
    <t>STARLINK-2163</t>
  </si>
  <si>
    <t>47749U</t>
  </si>
  <si>
    <t>21017AD</t>
  </si>
  <si>
    <t>17869-3</t>
  </si>
  <si>
    <t>STARLINK-2164</t>
  </si>
  <si>
    <t>47750U</t>
  </si>
  <si>
    <t>21017AE</t>
  </si>
  <si>
    <t>60118-4</t>
  </si>
  <si>
    <t>STARLINK-2168</t>
  </si>
  <si>
    <t>47751U</t>
  </si>
  <si>
    <t>21017AF</t>
  </si>
  <si>
    <t>61610-4</t>
  </si>
  <si>
    <t>STARLINK-2169</t>
  </si>
  <si>
    <t>47752U</t>
  </si>
  <si>
    <t>21017AG</t>
  </si>
  <si>
    <t>70607-4</t>
  </si>
  <si>
    <t>STARLINK-2170</t>
  </si>
  <si>
    <t>47753U</t>
  </si>
  <si>
    <t>21017AH</t>
  </si>
  <si>
    <t>14901-3</t>
  </si>
  <si>
    <t>STARLINK-2171</t>
  </si>
  <si>
    <t>47754U</t>
  </si>
  <si>
    <t>21017AJ</t>
  </si>
  <si>
    <t>21026-3</t>
  </si>
  <si>
    <t>STARLINK-2174</t>
  </si>
  <si>
    <t>47756U</t>
  </si>
  <si>
    <t>21017AL</t>
  </si>
  <si>
    <t>52744-5</t>
  </si>
  <si>
    <t>STARLINK-2175</t>
  </si>
  <si>
    <t>47757U</t>
  </si>
  <si>
    <t>21017AM</t>
  </si>
  <si>
    <t>13102-3</t>
  </si>
  <si>
    <t>STARLINK-2178</t>
  </si>
  <si>
    <t>47760U</t>
  </si>
  <si>
    <t>21017AQ</t>
  </si>
  <si>
    <t>75550-4</t>
  </si>
  <si>
    <t>STARLINK-2179</t>
  </si>
  <si>
    <t>47761U</t>
  </si>
  <si>
    <t>21017AR</t>
  </si>
  <si>
    <t>20359-3</t>
  </si>
  <si>
    <t>STARLINK-2180</t>
  </si>
  <si>
    <t>47762U</t>
  </si>
  <si>
    <t>21017AS</t>
  </si>
  <si>
    <t>45554-4</t>
  </si>
  <si>
    <t>STARLINK-2181</t>
  </si>
  <si>
    <t>47763U</t>
  </si>
  <si>
    <t>21017AT</t>
  </si>
  <si>
    <t>26336-5</t>
  </si>
  <si>
    <t>STARLINK-2182</t>
  </si>
  <si>
    <t>47764U</t>
  </si>
  <si>
    <t>21017AU</t>
  </si>
  <si>
    <t>73841-4</t>
  </si>
  <si>
    <t>STARLINK-2184</t>
  </si>
  <si>
    <t>47766U</t>
  </si>
  <si>
    <t>21017AW</t>
  </si>
  <si>
    <t>15939-3</t>
  </si>
  <si>
    <t>STARLINK-2185</t>
  </si>
  <si>
    <t>47767U</t>
  </si>
  <si>
    <t>21017AX</t>
  </si>
  <si>
    <t>15116-3</t>
  </si>
  <si>
    <t>STARLINK-2189</t>
  </si>
  <si>
    <t>47768U</t>
  </si>
  <si>
    <t>21017AY</t>
  </si>
  <si>
    <t>76486-5</t>
  </si>
  <si>
    <t>STARLINK-2192</t>
  </si>
  <si>
    <t>47769U</t>
  </si>
  <si>
    <t>21017AZ</t>
  </si>
  <si>
    <t>89263-4</t>
  </si>
  <si>
    <t>STARLINK-2193</t>
  </si>
  <si>
    <t>47770U</t>
  </si>
  <si>
    <t>21017BA</t>
  </si>
  <si>
    <t>10389-3</t>
  </si>
  <si>
    <t>STARLINK-2194</t>
  </si>
  <si>
    <t>47771U</t>
  </si>
  <si>
    <t>21017BB</t>
  </si>
  <si>
    <t>STARLINK-2195</t>
  </si>
  <si>
    <t>47772U</t>
  </si>
  <si>
    <t>21017BC</t>
  </si>
  <si>
    <t>40604-4</t>
  </si>
  <si>
    <t>STARLINK-2196</t>
  </si>
  <si>
    <t>47773U</t>
  </si>
  <si>
    <t>21017BD</t>
  </si>
  <si>
    <t>32555-3</t>
  </si>
  <si>
    <t>STARLINK-2197</t>
  </si>
  <si>
    <t>47774U</t>
  </si>
  <si>
    <t>21017BE</t>
  </si>
  <si>
    <t>42194-4</t>
  </si>
  <si>
    <t>STARLINK-2198</t>
  </si>
  <si>
    <t>47775U</t>
  </si>
  <si>
    <t>21017BF</t>
  </si>
  <si>
    <t>35482-4</t>
  </si>
  <si>
    <t>STARLINK-2209</t>
  </si>
  <si>
    <t>47776U</t>
  </si>
  <si>
    <t>21017BG</t>
  </si>
  <si>
    <t>30217-3</t>
  </si>
  <si>
    <t>STARLINK-2210</t>
  </si>
  <si>
    <t>47777U</t>
  </si>
  <si>
    <t>21017BH</t>
  </si>
  <si>
    <t>18405-3</t>
  </si>
  <si>
    <t>STARLINK-2211</t>
  </si>
  <si>
    <t>47778U</t>
  </si>
  <si>
    <t>21017BJ</t>
  </si>
  <si>
    <t>29512-3</t>
  </si>
  <si>
    <t>STARLINK-2212</t>
  </si>
  <si>
    <t>47779U</t>
  </si>
  <si>
    <t>21017BK</t>
  </si>
  <si>
    <t>28161-4</t>
  </si>
  <si>
    <t>STARLINK-2213</t>
  </si>
  <si>
    <t>47780U</t>
  </si>
  <si>
    <t>21017BL</t>
  </si>
  <si>
    <t>19567-3</t>
  </si>
  <si>
    <t>STARLINK-2223</t>
  </si>
  <si>
    <t>47781U</t>
  </si>
  <si>
    <t>21017BM</t>
  </si>
  <si>
    <t>26540-3</t>
  </si>
  <si>
    <t>STARLINK-2257</t>
  </si>
  <si>
    <t>47787U</t>
  </si>
  <si>
    <t>21018A</t>
  </si>
  <si>
    <t>41849-4</t>
  </si>
  <si>
    <t>STARLINK-2314</t>
  </si>
  <si>
    <t>47788U</t>
  </si>
  <si>
    <t>21018B</t>
  </si>
  <si>
    <t>STARLINK-2315</t>
  </si>
  <si>
    <t>47789U</t>
  </si>
  <si>
    <t>21018C</t>
  </si>
  <si>
    <t>97887-4</t>
  </si>
  <si>
    <t>STARLINK-2319</t>
  </si>
  <si>
    <t>47790U</t>
  </si>
  <si>
    <t>21018D</t>
  </si>
  <si>
    <t>24420-3</t>
  </si>
  <si>
    <t>STARLINK-2322</t>
  </si>
  <si>
    <t>47791U</t>
  </si>
  <si>
    <t>21018E</t>
  </si>
  <si>
    <t>11997-3</t>
  </si>
  <si>
    <t>STARLINK-2334</t>
  </si>
  <si>
    <t>47792U</t>
  </si>
  <si>
    <t>21018F</t>
  </si>
  <si>
    <t>80560-4</t>
  </si>
  <si>
    <t>STARLINK-2338</t>
  </si>
  <si>
    <t>47793U</t>
  </si>
  <si>
    <t>21018G</t>
  </si>
  <si>
    <t>14503-3</t>
  </si>
  <si>
    <t>STARLINK-2341</t>
  </si>
  <si>
    <t>47794U</t>
  </si>
  <si>
    <t>21018H</t>
  </si>
  <si>
    <t>37558-3</t>
  </si>
  <si>
    <t>STARLINK-2347</t>
  </si>
  <si>
    <t>47795U</t>
  </si>
  <si>
    <t>21018J</t>
  </si>
  <si>
    <t>27266-3</t>
  </si>
  <si>
    <t>STARLINK-2373</t>
  </si>
  <si>
    <t>47796U</t>
  </si>
  <si>
    <t>21018K</t>
  </si>
  <si>
    <t>20327-4</t>
  </si>
  <si>
    <t>STARLINK-2377</t>
  </si>
  <si>
    <t>47797U</t>
  </si>
  <si>
    <t>21018L</t>
  </si>
  <si>
    <t>12927-5</t>
  </si>
  <si>
    <t>STARLINK-2379</t>
  </si>
  <si>
    <t>47798U</t>
  </si>
  <si>
    <t>21018M</t>
  </si>
  <si>
    <t>17995-4</t>
  </si>
  <si>
    <t>STARLINK-2380</t>
  </si>
  <si>
    <t>47799U</t>
  </si>
  <si>
    <t>21018N</t>
  </si>
  <si>
    <t>18832-3</t>
  </si>
  <si>
    <t>STARLINK-2381</t>
  </si>
  <si>
    <t>47800U</t>
  </si>
  <si>
    <t>21018P</t>
  </si>
  <si>
    <t>37431-3</t>
  </si>
  <si>
    <t>STARLINK-2382</t>
  </si>
  <si>
    <t>47801U</t>
  </si>
  <si>
    <t>21018Q</t>
  </si>
  <si>
    <t>27261-3</t>
  </si>
  <si>
    <t>STARLINK-2383</t>
  </si>
  <si>
    <t>47802U</t>
  </si>
  <si>
    <t>21018R</t>
  </si>
  <si>
    <t>STARLINK-2384</t>
  </si>
  <si>
    <t>47803U</t>
  </si>
  <si>
    <t>21018S</t>
  </si>
  <si>
    <t>32028-3</t>
  </si>
  <si>
    <t>STARLINK-2385</t>
  </si>
  <si>
    <t>47804U</t>
  </si>
  <si>
    <t>21018T</t>
  </si>
  <si>
    <t>19014-3</t>
  </si>
  <si>
    <t>STARLINK-2386</t>
  </si>
  <si>
    <t>47805U</t>
  </si>
  <si>
    <t>21018U</t>
  </si>
  <si>
    <t>51137-4</t>
  </si>
  <si>
    <t>STARLINK-2387</t>
  </si>
  <si>
    <t>47806U</t>
  </si>
  <si>
    <t>21018V</t>
  </si>
  <si>
    <t>96697-4</t>
  </si>
  <si>
    <t>STARLINK-2388</t>
  </si>
  <si>
    <t>47807U</t>
  </si>
  <si>
    <t>21018W</t>
  </si>
  <si>
    <t>STARLINK-2389</t>
  </si>
  <si>
    <t>47808U</t>
  </si>
  <si>
    <t>21018X</t>
  </si>
  <si>
    <t>12238-3</t>
  </si>
  <si>
    <t>STARLINK-2390</t>
  </si>
  <si>
    <t>47809U</t>
  </si>
  <si>
    <t>21018Y</t>
  </si>
  <si>
    <t>81495-4</t>
  </si>
  <si>
    <t>STARLINK-2391</t>
  </si>
  <si>
    <t>47810U</t>
  </si>
  <si>
    <t>21018Z</t>
  </si>
  <si>
    <t>15365-3</t>
  </si>
  <si>
    <t>STARLINK-2392</t>
  </si>
  <si>
    <t>47811U</t>
  </si>
  <si>
    <t>21018AA</t>
  </si>
  <si>
    <t>10493-3</t>
  </si>
  <si>
    <t>STARLINK-2393</t>
  </si>
  <si>
    <t>47812U</t>
  </si>
  <si>
    <t>21018AB</t>
  </si>
  <si>
    <t>27546-3</t>
  </si>
  <si>
    <t>STARLINK-2394</t>
  </si>
  <si>
    <t>47813U</t>
  </si>
  <si>
    <t>21018AC</t>
  </si>
  <si>
    <t>26052-3</t>
  </si>
  <si>
    <t>STARLINK-2395</t>
  </si>
  <si>
    <t>47814U</t>
  </si>
  <si>
    <t>21018AD</t>
  </si>
  <si>
    <t>88071-4</t>
  </si>
  <si>
    <t>STARLINK-2396</t>
  </si>
  <si>
    <t>47815U</t>
  </si>
  <si>
    <t>21018AE</t>
  </si>
  <si>
    <t>95057-4</t>
  </si>
  <si>
    <t>STARLINK-2399</t>
  </si>
  <si>
    <t>47816U</t>
  </si>
  <si>
    <t>21018AF</t>
  </si>
  <si>
    <t>STARLINK-2400</t>
  </si>
  <si>
    <t>47817U</t>
  </si>
  <si>
    <t>21018AG</t>
  </si>
  <si>
    <t>10753-3</t>
  </si>
  <si>
    <t>STARLINK-2401</t>
  </si>
  <si>
    <t>47818U</t>
  </si>
  <si>
    <t>21018AH</t>
  </si>
  <si>
    <t>96219-4</t>
  </si>
  <si>
    <t>STARLINK-2402</t>
  </si>
  <si>
    <t>47819U</t>
  </si>
  <si>
    <t>21018AJ</t>
  </si>
  <si>
    <t>17688-4</t>
  </si>
  <si>
    <t>STARLINK-2403</t>
  </si>
  <si>
    <t>47820U</t>
  </si>
  <si>
    <t>21018AK</t>
  </si>
  <si>
    <t>51873-4</t>
  </si>
  <si>
    <t>STARLINK-2406</t>
  </si>
  <si>
    <t>47821U</t>
  </si>
  <si>
    <t>21018AL</t>
  </si>
  <si>
    <t>14518-2</t>
  </si>
  <si>
    <t>STARLINK-2407</t>
  </si>
  <si>
    <t>47822U</t>
  </si>
  <si>
    <t>21018AM</t>
  </si>
  <si>
    <t>53649-3</t>
  </si>
  <si>
    <t>STARLINK-2408</t>
  </si>
  <si>
    <t>47823U</t>
  </si>
  <si>
    <t>21018AN</t>
  </si>
  <si>
    <t>44959-3</t>
  </si>
  <si>
    <t>STARLINK-2409</t>
  </si>
  <si>
    <t>47824U</t>
  </si>
  <si>
    <t>21018AP</t>
  </si>
  <si>
    <t>32886-4</t>
  </si>
  <si>
    <t>STARLINK-2410</t>
  </si>
  <si>
    <t>47825U</t>
  </si>
  <si>
    <t>21018AQ</t>
  </si>
  <si>
    <t>62862-4</t>
  </si>
  <si>
    <t>STARLINK-2411</t>
  </si>
  <si>
    <t>47826U</t>
  </si>
  <si>
    <t>21018AR</t>
  </si>
  <si>
    <t>45258-4</t>
  </si>
  <si>
    <t>STARLINK-2413</t>
  </si>
  <si>
    <t>47827U</t>
  </si>
  <si>
    <t>21018AS</t>
  </si>
  <si>
    <t>93638-4</t>
  </si>
  <si>
    <t>STARLINK-2415</t>
  </si>
  <si>
    <t>47828U</t>
  </si>
  <si>
    <t>21018AT</t>
  </si>
  <si>
    <t>11910-4</t>
  </si>
  <si>
    <t>STARLINK-2416</t>
  </si>
  <si>
    <t>47829U</t>
  </si>
  <si>
    <t>21018AU</t>
  </si>
  <si>
    <t>20036-4</t>
  </si>
  <si>
    <t>STARLINK-2419</t>
  </si>
  <si>
    <t>47830U</t>
  </si>
  <si>
    <t>21018AV</t>
  </si>
  <si>
    <t>62508-4</t>
  </si>
  <si>
    <t>STARLINK-2420</t>
  </si>
  <si>
    <t>47831U</t>
  </si>
  <si>
    <t>21018AW</t>
  </si>
  <si>
    <t>STARLINK-2422</t>
  </si>
  <si>
    <t>47832U</t>
  </si>
  <si>
    <t>21018AX</t>
  </si>
  <si>
    <t>66114-4</t>
  </si>
  <si>
    <t>STARLINK-2423</t>
  </si>
  <si>
    <t>47833U</t>
  </si>
  <si>
    <t>21018AY</t>
  </si>
  <si>
    <t>45832-3</t>
  </si>
  <si>
    <t>STARLINK-2424</t>
  </si>
  <si>
    <t>47834U</t>
  </si>
  <si>
    <t>21018AZ</t>
  </si>
  <si>
    <t>74658-4</t>
  </si>
  <si>
    <t>STARLINK-2425</t>
  </si>
  <si>
    <t>47835U</t>
  </si>
  <si>
    <t>21018BA</t>
  </si>
  <si>
    <t>26100-4</t>
  </si>
  <si>
    <t>STARLINK-2426</t>
  </si>
  <si>
    <t>47836U</t>
  </si>
  <si>
    <t>21018BB</t>
  </si>
  <si>
    <t>10421-3</t>
  </si>
  <si>
    <t>STARLINK-2427</t>
  </si>
  <si>
    <t>47837U</t>
  </si>
  <si>
    <t>21018BC</t>
  </si>
  <si>
    <t>21482-4</t>
  </si>
  <si>
    <t>STARLINK-2429</t>
  </si>
  <si>
    <t>47838U</t>
  </si>
  <si>
    <t>21018BD</t>
  </si>
  <si>
    <t>98185-4</t>
  </si>
  <si>
    <t>STARLINK-2431</t>
  </si>
  <si>
    <t>47839U</t>
  </si>
  <si>
    <t>21018BE</t>
  </si>
  <si>
    <t>26268-4</t>
  </si>
  <si>
    <t>STARLINK-2432</t>
  </si>
  <si>
    <t>47840U</t>
  </si>
  <si>
    <t>21018BF</t>
  </si>
  <si>
    <t>83494-4</t>
  </si>
  <si>
    <t>STARLINK-2433</t>
  </si>
  <si>
    <t>47841U</t>
  </si>
  <si>
    <t>21018BG</t>
  </si>
  <si>
    <t>97906-4</t>
  </si>
  <si>
    <t>STARLINK-2434</t>
  </si>
  <si>
    <t>47842U</t>
  </si>
  <si>
    <t>21018BH</t>
  </si>
  <si>
    <t>92150-4</t>
  </si>
  <si>
    <t>STARLINK-2435</t>
  </si>
  <si>
    <t>47843U</t>
  </si>
  <si>
    <t>21018BJ</t>
  </si>
  <si>
    <t>17826-4</t>
  </si>
  <si>
    <t>STARLINK-2446</t>
  </si>
  <si>
    <t>47844U</t>
  </si>
  <si>
    <t>21018BK</t>
  </si>
  <si>
    <t>74872-4</t>
  </si>
  <si>
    <t>STARLINK-2453</t>
  </si>
  <si>
    <t>47845U</t>
  </si>
  <si>
    <t>21018BL</t>
  </si>
  <si>
    <t>51985-3</t>
  </si>
  <si>
    <t>STARLINK-2456</t>
  </si>
  <si>
    <t>47846U</t>
  </si>
  <si>
    <t>21018BM</t>
  </si>
  <si>
    <t>21893-3</t>
  </si>
  <si>
    <t>47854U</t>
  </si>
  <si>
    <t>21020A</t>
  </si>
  <si>
    <t>47856U</t>
  </si>
  <si>
    <t>21020C</t>
  </si>
  <si>
    <t>47857U</t>
  </si>
  <si>
    <t>21020D</t>
  </si>
  <si>
    <t>STARLINK-2258</t>
  </si>
  <si>
    <t>47860U</t>
  </si>
  <si>
    <t>21021A</t>
  </si>
  <si>
    <t>66634-3</t>
  </si>
  <si>
    <t>STARLINK-2280</t>
  </si>
  <si>
    <t>47861U</t>
  </si>
  <si>
    <t>21021B</t>
  </si>
  <si>
    <t>STARLINK-2291</t>
  </si>
  <si>
    <t>47862U</t>
  </si>
  <si>
    <t>21021C</t>
  </si>
  <si>
    <t>82598-4</t>
  </si>
  <si>
    <t>STARLINK-2293</t>
  </si>
  <si>
    <t>47863U</t>
  </si>
  <si>
    <t>21021D</t>
  </si>
  <si>
    <t>STARLINK-2304</t>
  </si>
  <si>
    <t>47864U</t>
  </si>
  <si>
    <t>21021E</t>
  </si>
  <si>
    <t>42694-3</t>
  </si>
  <si>
    <t>STARLINK-2310</t>
  </si>
  <si>
    <t>47865U</t>
  </si>
  <si>
    <t>21021F</t>
  </si>
  <si>
    <t>STARLINK-2320</t>
  </si>
  <si>
    <t>47866U</t>
  </si>
  <si>
    <t>21021G</t>
  </si>
  <si>
    <t>90452-5</t>
  </si>
  <si>
    <t>STARLINK-2321</t>
  </si>
  <si>
    <t>47867U</t>
  </si>
  <si>
    <t>21021H</t>
  </si>
  <si>
    <t>18499-4</t>
  </si>
  <si>
    <t>STARLINK-2323</t>
  </si>
  <si>
    <t>47868U</t>
  </si>
  <si>
    <t>21021J</t>
  </si>
  <si>
    <t>37334-3</t>
  </si>
  <si>
    <t>STARLINK-2324</t>
  </si>
  <si>
    <t>47869U</t>
  </si>
  <si>
    <t>21021K</t>
  </si>
  <si>
    <t>11185-3</t>
  </si>
  <si>
    <t>STARLINK-2326</t>
  </si>
  <si>
    <t>47870U</t>
  </si>
  <si>
    <t>21021L</t>
  </si>
  <si>
    <t>71797-4</t>
  </si>
  <si>
    <t>STARLINK-2327</t>
  </si>
  <si>
    <t>47871U</t>
  </si>
  <si>
    <t>21021M</t>
  </si>
  <si>
    <t>STARLINK-2328</t>
  </si>
  <si>
    <t>47872U</t>
  </si>
  <si>
    <t>21021N</t>
  </si>
  <si>
    <t>91540-3</t>
  </si>
  <si>
    <t>STARLINK-2329</t>
  </si>
  <si>
    <t>47873U</t>
  </si>
  <si>
    <t>21021P</t>
  </si>
  <si>
    <t>50939-4</t>
  </si>
  <si>
    <t>STARLINK-2330</t>
  </si>
  <si>
    <t>47874U</t>
  </si>
  <si>
    <t>21021Q</t>
  </si>
  <si>
    <t>21935-3</t>
  </si>
  <si>
    <t>STARLINK-2331</t>
  </si>
  <si>
    <t>47875U</t>
  </si>
  <si>
    <t>21021R</t>
  </si>
  <si>
    <t>15973-3</t>
  </si>
  <si>
    <t>STARLINK-2332</t>
  </si>
  <si>
    <t>47876U</t>
  </si>
  <si>
    <t>21021S</t>
  </si>
  <si>
    <t>25838-3</t>
  </si>
  <si>
    <t>STARLINK-2333</t>
  </si>
  <si>
    <t>47877U</t>
  </si>
  <si>
    <t>21021T</t>
  </si>
  <si>
    <t>57178-5</t>
  </si>
  <si>
    <t>STARLINK-2335</t>
  </si>
  <si>
    <t>47878U</t>
  </si>
  <si>
    <t>21021U</t>
  </si>
  <si>
    <t>STARLINK-2336</t>
  </si>
  <si>
    <t>47879U</t>
  </si>
  <si>
    <t>21021V</t>
  </si>
  <si>
    <t>42193-4</t>
  </si>
  <si>
    <t>STARLINK-2337</t>
  </si>
  <si>
    <t>47880U</t>
  </si>
  <si>
    <t>21021W</t>
  </si>
  <si>
    <t>13326-4</t>
  </si>
  <si>
    <t>STARLINK-2339</t>
  </si>
  <si>
    <t>47881U</t>
  </si>
  <si>
    <t>21021X</t>
  </si>
  <si>
    <t>STARLINK-2340</t>
  </si>
  <si>
    <t>47882U</t>
  </si>
  <si>
    <t>21021Y</t>
  </si>
  <si>
    <t>17838-4</t>
  </si>
  <si>
    <t>STARLINK-2342</t>
  </si>
  <si>
    <t>47883U</t>
  </si>
  <si>
    <t>21021Z</t>
  </si>
  <si>
    <t>18498-3</t>
  </si>
  <si>
    <t>STARLINK-2343</t>
  </si>
  <si>
    <t>47884U</t>
  </si>
  <si>
    <t>21021AA</t>
  </si>
  <si>
    <t>74988-4</t>
  </si>
  <si>
    <t>STARLINK-2344</t>
  </si>
  <si>
    <t>47885U</t>
  </si>
  <si>
    <t>21021AB</t>
  </si>
  <si>
    <t>89098-4</t>
  </si>
  <si>
    <t>STARLINK-2345</t>
  </si>
  <si>
    <t>47886U</t>
  </si>
  <si>
    <t>21021AC</t>
  </si>
  <si>
    <t>STARLINK-2346</t>
  </si>
  <si>
    <t>47887U</t>
  </si>
  <si>
    <t>21021AD</t>
  </si>
  <si>
    <t>95399-3</t>
  </si>
  <si>
    <t>STARLINK-2348</t>
  </si>
  <si>
    <t>47888U</t>
  </si>
  <si>
    <t>21021AE</t>
  </si>
  <si>
    <t>10552-2</t>
  </si>
  <si>
    <t>STARLINK-2349</t>
  </si>
  <si>
    <t>47889U</t>
  </si>
  <si>
    <t>21021AF</t>
  </si>
  <si>
    <t>68321-4</t>
  </si>
  <si>
    <t>STARLINK-2350</t>
  </si>
  <si>
    <t>47890U</t>
  </si>
  <si>
    <t>21021AG</t>
  </si>
  <si>
    <t>39789-2</t>
  </si>
  <si>
    <t>STARLINK-2351</t>
  </si>
  <si>
    <t>47891U</t>
  </si>
  <si>
    <t>21021AH</t>
  </si>
  <si>
    <t>80168-4</t>
  </si>
  <si>
    <t>STARLINK-2352</t>
  </si>
  <si>
    <t>47892U</t>
  </si>
  <si>
    <t>21021AJ</t>
  </si>
  <si>
    <t>19864-3</t>
  </si>
  <si>
    <t>STARLINK-2354</t>
  </si>
  <si>
    <t>47894U</t>
  </si>
  <si>
    <t>21021AL</t>
  </si>
  <si>
    <t>STARLINK-2355</t>
  </si>
  <si>
    <t>47895U</t>
  </si>
  <si>
    <t>21021AM</t>
  </si>
  <si>
    <t>STARLINK-2356</t>
  </si>
  <si>
    <t>47896U</t>
  </si>
  <si>
    <t>21021AN</t>
  </si>
  <si>
    <t>45309-3</t>
  </si>
  <si>
    <t>STARLINK-2357</t>
  </si>
  <si>
    <t>47897U</t>
  </si>
  <si>
    <t>21021AP</t>
  </si>
  <si>
    <t>18616-3</t>
  </si>
  <si>
    <t>STARLINK-2358</t>
  </si>
  <si>
    <t>47898U</t>
  </si>
  <si>
    <t>21021AQ</t>
  </si>
  <si>
    <t>STARLINK-2359</t>
  </si>
  <si>
    <t>47899U</t>
  </si>
  <si>
    <t>21021AR</t>
  </si>
  <si>
    <t>STARLINK-2360</t>
  </si>
  <si>
    <t>47900U</t>
  </si>
  <si>
    <t>21021AS</t>
  </si>
  <si>
    <t>71328-3</t>
  </si>
  <si>
    <t>STARLINK-2361</t>
  </si>
  <si>
    <t>47901U</t>
  </si>
  <si>
    <t>21021AT</t>
  </si>
  <si>
    <t>41710-3</t>
  </si>
  <si>
    <t>STARLINK-2362</t>
  </si>
  <si>
    <t>47902U</t>
  </si>
  <si>
    <t>21021AU</t>
  </si>
  <si>
    <t>12897-4</t>
  </si>
  <si>
    <t>STARLINK-2363</t>
  </si>
  <si>
    <t>47903U</t>
  </si>
  <si>
    <t>21021AV</t>
  </si>
  <si>
    <t>46005-4</t>
  </si>
  <si>
    <t>STARLINK-2364</t>
  </si>
  <si>
    <t>47904U</t>
  </si>
  <si>
    <t>21021AW</t>
  </si>
  <si>
    <t>67223-4</t>
  </si>
  <si>
    <t>STARLINK-2365</t>
  </si>
  <si>
    <t>47905U</t>
  </si>
  <si>
    <t>21021AX</t>
  </si>
  <si>
    <t>10086-3</t>
  </si>
  <si>
    <t>STARLINK-2366</t>
  </si>
  <si>
    <t>47906U</t>
  </si>
  <si>
    <t>21021AY</t>
  </si>
  <si>
    <t>41076-4</t>
  </si>
  <si>
    <t>STARLINK-2367</t>
  </si>
  <si>
    <t>47907U</t>
  </si>
  <si>
    <t>21021AZ</t>
  </si>
  <si>
    <t>29764-3</t>
  </si>
  <si>
    <t>STARLINK-2368</t>
  </si>
  <si>
    <t>47908U</t>
  </si>
  <si>
    <t>21021BA</t>
  </si>
  <si>
    <t>46142-6</t>
  </si>
  <si>
    <t>STARLINK-2369</t>
  </si>
  <si>
    <t>47909U</t>
  </si>
  <si>
    <t>21021BB</t>
  </si>
  <si>
    <t>STARLINK-2370</t>
  </si>
  <si>
    <t>47910U</t>
  </si>
  <si>
    <t>21021BC</t>
  </si>
  <si>
    <t>20680-3</t>
  </si>
  <si>
    <t>STARLINK-2371</t>
  </si>
  <si>
    <t>47911U</t>
  </si>
  <si>
    <t>21021BD</t>
  </si>
  <si>
    <t>11867-2</t>
  </si>
  <si>
    <t>STARLINK-2372</t>
  </si>
  <si>
    <t>47912U</t>
  </si>
  <si>
    <t>21021BE</t>
  </si>
  <si>
    <t>13452-3</t>
  </si>
  <si>
    <t>STARLINK-2374</t>
  </si>
  <si>
    <t>47913U</t>
  </si>
  <si>
    <t>21021BF</t>
  </si>
  <si>
    <t>24314-3</t>
  </si>
  <si>
    <t>STARLINK-2375</t>
  </si>
  <si>
    <t>47914U</t>
  </si>
  <si>
    <t>21021BG</t>
  </si>
  <si>
    <t>10923-3</t>
  </si>
  <si>
    <t>STARLINK-2376</t>
  </si>
  <si>
    <t>47915U</t>
  </si>
  <si>
    <t>21021BH</t>
  </si>
  <si>
    <t>32437-4</t>
  </si>
  <si>
    <t>STARLINK-2378</t>
  </si>
  <si>
    <t>47916U</t>
  </si>
  <si>
    <t>21021BJ</t>
  </si>
  <si>
    <t>18462-3</t>
  </si>
  <si>
    <t>STARLINK-2397</t>
  </si>
  <si>
    <t>47917U</t>
  </si>
  <si>
    <t>21021BK</t>
  </si>
  <si>
    <t>24642-3</t>
  </si>
  <si>
    <t>STARLINK-2398</t>
  </si>
  <si>
    <t>47918U</t>
  </si>
  <si>
    <t>21021BL</t>
  </si>
  <si>
    <t>29140-4</t>
  </si>
  <si>
    <t>STARLINK-2405</t>
  </si>
  <si>
    <t>47919U</t>
  </si>
  <si>
    <t>21021BM</t>
  </si>
  <si>
    <t>10067-3</t>
  </si>
  <si>
    <t>CAS500-1</t>
  </si>
  <si>
    <t>47932U</t>
  </si>
  <si>
    <t>21022A</t>
  </si>
  <si>
    <t>GRUS-1C</t>
  </si>
  <si>
    <t>47933U</t>
  </si>
  <si>
    <t>21022B</t>
  </si>
  <si>
    <t>15427-3</t>
  </si>
  <si>
    <t>GRUS-1B</t>
  </si>
  <si>
    <t>47934U</t>
  </si>
  <si>
    <t>21022C</t>
  </si>
  <si>
    <t>69753-4</t>
  </si>
  <si>
    <t>GRUS-1E</t>
  </si>
  <si>
    <t>47935U</t>
  </si>
  <si>
    <t>21022D</t>
  </si>
  <si>
    <t>GRUS-1D</t>
  </si>
  <si>
    <t>47936U</t>
  </si>
  <si>
    <t>21022E</t>
  </si>
  <si>
    <t>13997-3</t>
  </si>
  <si>
    <t>DMSAT-1</t>
  </si>
  <si>
    <t>47940U</t>
  </si>
  <si>
    <t>21022J</t>
  </si>
  <si>
    <t>37164-3</t>
  </si>
  <si>
    <t>HIBER-3</t>
  </si>
  <si>
    <t>47942U</t>
  </si>
  <si>
    <t>21022L</t>
  </si>
  <si>
    <t>56667-3</t>
  </si>
  <si>
    <t>ELSA-D</t>
  </si>
  <si>
    <t>47944U</t>
  </si>
  <si>
    <t>21022N</t>
  </si>
  <si>
    <t>31401-3</t>
  </si>
  <si>
    <t>47945U</t>
  </si>
  <si>
    <t>21022P</t>
  </si>
  <si>
    <t>35181-3</t>
  </si>
  <si>
    <t>LACUNASAT-2B</t>
  </si>
  <si>
    <t>47948U</t>
  </si>
  <si>
    <t>21022S</t>
  </si>
  <si>
    <t>97850-3</t>
  </si>
  <si>
    <t>KEPLER-7</t>
  </si>
  <si>
    <t>(C3PO)</t>
  </si>
  <si>
    <t>47949U</t>
  </si>
  <si>
    <t>21022T</t>
  </si>
  <si>
    <t>73750-3</t>
  </si>
  <si>
    <t>KEPLER-6</t>
  </si>
  <si>
    <t>(ROCINANTE)</t>
  </si>
  <si>
    <t>47955U</t>
  </si>
  <si>
    <t>21022Z</t>
  </si>
  <si>
    <t>CHALLENGEONE</t>
  </si>
  <si>
    <t>47956U</t>
  </si>
  <si>
    <t>21022AA</t>
  </si>
  <si>
    <t>52634-3</t>
  </si>
  <si>
    <t>BEESAT-6</t>
  </si>
  <si>
    <t>47957U</t>
  </si>
  <si>
    <t>21022AB</t>
  </si>
  <si>
    <t>53225-3</t>
  </si>
  <si>
    <t>3B5GSAT</t>
  </si>
  <si>
    <t>47961U</t>
  </si>
  <si>
    <t>21022AF</t>
  </si>
  <si>
    <t>95429-3</t>
  </si>
  <si>
    <t>DIY-1/ARDUIQUBE</t>
  </si>
  <si>
    <t>47963U</t>
  </si>
  <si>
    <t>21022AH</t>
  </si>
  <si>
    <t>18387-2</t>
  </si>
  <si>
    <t>SMOG-1</t>
  </si>
  <si>
    <t>47964U</t>
  </si>
  <si>
    <t>21022AJ</t>
  </si>
  <si>
    <t>89493-3</t>
  </si>
  <si>
    <t>VEERY-RL1</t>
  </si>
  <si>
    <t>47965U</t>
  </si>
  <si>
    <t>21023A</t>
  </si>
  <si>
    <t>11972-2</t>
  </si>
  <si>
    <t>CENTAURI-3</t>
  </si>
  <si>
    <t>(TYVAK-0210)</t>
  </si>
  <si>
    <t>47966U</t>
  </si>
  <si>
    <t>21023B</t>
  </si>
  <si>
    <t>87570-3</t>
  </si>
  <si>
    <t>M2-A</t>
  </si>
  <si>
    <t>47967U</t>
  </si>
  <si>
    <t>21023C</t>
  </si>
  <si>
    <t>40327-3</t>
  </si>
  <si>
    <t>MYRIOTA</t>
  </si>
  <si>
    <t>(TYVAK-0152)</t>
  </si>
  <si>
    <t>47968U</t>
  </si>
  <si>
    <t>21023D</t>
  </si>
  <si>
    <t>71270-3</t>
  </si>
  <si>
    <t>GUNSMOKE-J</t>
  </si>
  <si>
    <t>47969U</t>
  </si>
  <si>
    <t>21023E</t>
  </si>
  <si>
    <t>42204-3</t>
  </si>
  <si>
    <t>GLOBAL-9</t>
  </si>
  <si>
    <t>47971U</t>
  </si>
  <si>
    <t>21023G</t>
  </si>
  <si>
    <t>49526-3</t>
  </si>
  <si>
    <t>PHOTON-02</t>
  </si>
  <si>
    <t>47972U</t>
  </si>
  <si>
    <t>21023H</t>
  </si>
  <si>
    <t>75962-3</t>
  </si>
  <si>
    <t>M2-B</t>
  </si>
  <si>
    <t>47973U</t>
  </si>
  <si>
    <t>21023J</t>
  </si>
  <si>
    <t>28279-3</t>
  </si>
  <si>
    <t>MMSATS-1</t>
  </si>
  <si>
    <t>47976U</t>
  </si>
  <si>
    <t>98067SJ</t>
  </si>
  <si>
    <t>40817-3</t>
  </si>
  <si>
    <t>STARLINK-2087</t>
  </si>
  <si>
    <t>47977U</t>
  </si>
  <si>
    <t>21024A</t>
  </si>
  <si>
    <t>62790-4</t>
  </si>
  <si>
    <t>STARLINK-1647</t>
  </si>
  <si>
    <t>47978U</t>
  </si>
  <si>
    <t>21024B</t>
  </si>
  <si>
    <t>STARLINK-2325</t>
  </si>
  <si>
    <t>47979U</t>
  </si>
  <si>
    <t>21024C</t>
  </si>
  <si>
    <t>STARLINK-2312</t>
  </si>
  <si>
    <t>47980U</t>
  </si>
  <si>
    <t>21024D</t>
  </si>
  <si>
    <t>10118-3</t>
  </si>
  <si>
    <t>STARLINK-2303</t>
  </si>
  <si>
    <t>47981U</t>
  </si>
  <si>
    <t>21024E</t>
  </si>
  <si>
    <t>STARLINK-2317</t>
  </si>
  <si>
    <t>47982U</t>
  </si>
  <si>
    <t>21024F</t>
  </si>
  <si>
    <t>12790-3</t>
  </si>
  <si>
    <t>STARLINK-2308</t>
  </si>
  <si>
    <t>47985U</t>
  </si>
  <si>
    <t>21024J</t>
  </si>
  <si>
    <t>26399-4</t>
  </si>
  <si>
    <t>STARLINK-2305</t>
  </si>
  <si>
    <t>47989U</t>
  </si>
  <si>
    <t>21024N</t>
  </si>
  <si>
    <t>10123-3</t>
  </si>
  <si>
    <t>STARLINK-2307</t>
  </si>
  <si>
    <t>47990U</t>
  </si>
  <si>
    <t>21024P</t>
  </si>
  <si>
    <t>90857-4</t>
  </si>
  <si>
    <t>STARLINK-2279</t>
  </si>
  <si>
    <t>47991U</t>
  </si>
  <si>
    <t>21024Q</t>
  </si>
  <si>
    <t>26437-4</t>
  </si>
  <si>
    <t>STARLINK-2229</t>
  </si>
  <si>
    <t>47992U</t>
  </si>
  <si>
    <t>21024R</t>
  </si>
  <si>
    <t>24736-3</t>
  </si>
  <si>
    <t>STARLINK-2273</t>
  </si>
  <si>
    <t>47993U</t>
  </si>
  <si>
    <t>21024S</t>
  </si>
  <si>
    <t>22273-3</t>
  </si>
  <si>
    <t>STARLINK-2290</t>
  </si>
  <si>
    <t>47994U</t>
  </si>
  <si>
    <t>21024T</t>
  </si>
  <si>
    <t>36432-3</t>
  </si>
  <si>
    <t>STARLINK-2309</t>
  </si>
  <si>
    <t>47995U</t>
  </si>
  <si>
    <t>21024U</t>
  </si>
  <si>
    <t>60345-3</t>
  </si>
  <si>
    <t>STARLINK-2260</t>
  </si>
  <si>
    <t>47996U</t>
  </si>
  <si>
    <t>21024V</t>
  </si>
  <si>
    <t>STARLINK-2266</t>
  </si>
  <si>
    <t>47997U</t>
  </si>
  <si>
    <t>21024W</t>
  </si>
  <si>
    <t>25126-3</t>
  </si>
  <si>
    <t>STARLINK-2296</t>
  </si>
  <si>
    <t>47998U</t>
  </si>
  <si>
    <t>21024X</t>
  </si>
  <si>
    <t>STARLINK-2218</t>
  </si>
  <si>
    <t>47999U</t>
  </si>
  <si>
    <t>21024Y</t>
  </si>
  <si>
    <t>82740-4</t>
  </si>
  <si>
    <t>STARLINK-2270</t>
  </si>
  <si>
    <t>48000U</t>
  </si>
  <si>
    <t>21024Z</t>
  </si>
  <si>
    <t>12438-3</t>
  </si>
  <si>
    <t>STARLINK-2265</t>
  </si>
  <si>
    <t>48002U</t>
  </si>
  <si>
    <t>21024AB</t>
  </si>
  <si>
    <t>STARLINK-2263</t>
  </si>
  <si>
    <t>48003U</t>
  </si>
  <si>
    <t>21024AC</t>
  </si>
  <si>
    <t>18760-3</t>
  </si>
  <si>
    <t>STARLINK-2254</t>
  </si>
  <si>
    <t>48005U</t>
  </si>
  <si>
    <t>21024AE</t>
  </si>
  <si>
    <t>STARLINK-2271</t>
  </si>
  <si>
    <t>48008U</t>
  </si>
  <si>
    <t>21024AH</t>
  </si>
  <si>
    <t>31215-3</t>
  </si>
  <si>
    <t>STARLINK-2153</t>
  </si>
  <si>
    <t>48009U</t>
  </si>
  <si>
    <t>21024AJ</t>
  </si>
  <si>
    <t>15639-2</t>
  </si>
  <si>
    <t>STARLINK-2226</t>
  </si>
  <si>
    <t>48010U</t>
  </si>
  <si>
    <t>21024AK</t>
  </si>
  <si>
    <t>18368-3</t>
  </si>
  <si>
    <t>STARLINK-2272</t>
  </si>
  <si>
    <t>48011U</t>
  </si>
  <si>
    <t>21024AL</t>
  </si>
  <si>
    <t>81575-3</t>
  </si>
  <si>
    <t>STARLINK-2216</t>
  </si>
  <si>
    <t>48012U</t>
  </si>
  <si>
    <t>21024AM</t>
  </si>
  <si>
    <t>90792-3</t>
  </si>
  <si>
    <t>STARLINK-2243</t>
  </si>
  <si>
    <t>48013U</t>
  </si>
  <si>
    <t>21024AN</t>
  </si>
  <si>
    <t>10252-4</t>
  </si>
  <si>
    <t>STARLINK-2283</t>
  </si>
  <si>
    <t>48014U</t>
  </si>
  <si>
    <t>21024AP</t>
  </si>
  <si>
    <t>23597-4</t>
  </si>
  <si>
    <t>STARLINK-2284</t>
  </si>
  <si>
    <t>48016U</t>
  </si>
  <si>
    <t>21024AR</t>
  </si>
  <si>
    <t>87726-4</t>
  </si>
  <si>
    <t>STARLINK-2282</t>
  </si>
  <si>
    <t>48018U</t>
  </si>
  <si>
    <t>21024AT</t>
  </si>
  <si>
    <t>STARLINK-2285</t>
  </si>
  <si>
    <t>48019U</t>
  </si>
  <si>
    <t>21024AU</t>
  </si>
  <si>
    <t>46465-4</t>
  </si>
  <si>
    <t>STARLINK-2294</t>
  </si>
  <si>
    <t>48020U</t>
  </si>
  <si>
    <t>21024AV</t>
  </si>
  <si>
    <t>43332-3</t>
  </si>
  <si>
    <t>STARLINK-2301</t>
  </si>
  <si>
    <t>48021U</t>
  </si>
  <si>
    <t>21024AW</t>
  </si>
  <si>
    <t>12202-2</t>
  </si>
  <si>
    <t>STARLINK-2298</t>
  </si>
  <si>
    <t>48022U</t>
  </si>
  <si>
    <t>21024AX</t>
  </si>
  <si>
    <t>22314-3</t>
  </si>
  <si>
    <t>STARLINK-2292</t>
  </si>
  <si>
    <t>48023U</t>
  </si>
  <si>
    <t>21024AY</t>
  </si>
  <si>
    <t>67963-3</t>
  </si>
  <si>
    <t>STARLINK-2278</t>
  </si>
  <si>
    <t>48026U</t>
  </si>
  <si>
    <t>21024BB</t>
  </si>
  <si>
    <t>33997-4</t>
  </si>
  <si>
    <t>STARLINK-2300</t>
  </si>
  <si>
    <t>48027U</t>
  </si>
  <si>
    <t>21024BC</t>
  </si>
  <si>
    <t>26614-3</t>
  </si>
  <si>
    <t>STARLINK-2264</t>
  </si>
  <si>
    <t>48028U</t>
  </si>
  <si>
    <t>21024BD</t>
  </si>
  <si>
    <t>33677-4</t>
  </si>
  <si>
    <t>STARLINK-2299</t>
  </si>
  <si>
    <t>48029U</t>
  </si>
  <si>
    <t>21024BE</t>
  </si>
  <si>
    <t>15651-2</t>
  </si>
  <si>
    <t>STARLINK-2268</t>
  </si>
  <si>
    <t>48030U</t>
  </si>
  <si>
    <t>21024BF</t>
  </si>
  <si>
    <t>35184-3</t>
  </si>
  <si>
    <t>STARLINK-2267</t>
  </si>
  <si>
    <t>48031U</t>
  </si>
  <si>
    <t>21024BG</t>
  </si>
  <si>
    <t>79180-3</t>
  </si>
  <si>
    <t>STARLINK-2286</t>
  </si>
  <si>
    <t>48033U</t>
  </si>
  <si>
    <t>21024BJ</t>
  </si>
  <si>
    <t>20226-3</t>
  </si>
  <si>
    <t>STARLINK-2288</t>
  </si>
  <si>
    <t>48034U</t>
  </si>
  <si>
    <t>21024BK</t>
  </si>
  <si>
    <t>16648-2</t>
  </si>
  <si>
    <t>STARLINK-2295</t>
  </si>
  <si>
    <t>48036U</t>
  </si>
  <si>
    <t>21024BM</t>
  </si>
  <si>
    <t>26324-4</t>
  </si>
  <si>
    <t>BCCSAT-1</t>
  </si>
  <si>
    <t>48041U</t>
  </si>
  <si>
    <t>21022AK</t>
  </si>
  <si>
    <t>76278-3</t>
  </si>
  <si>
    <t>ONEWEB-0115</t>
  </si>
  <si>
    <t>48042U</t>
  </si>
  <si>
    <t>21025A</t>
  </si>
  <si>
    <t>58583-3</t>
  </si>
  <si>
    <t>ONEWEB-0152</t>
  </si>
  <si>
    <t>48043U</t>
  </si>
  <si>
    <t>21025B</t>
  </si>
  <si>
    <t>ONEWEB-0153</t>
  </si>
  <si>
    <t>48044U</t>
  </si>
  <si>
    <t>21025C</t>
  </si>
  <si>
    <t>98273-3</t>
  </si>
  <si>
    <t>ONEWEB-0154</t>
  </si>
  <si>
    <t>48045U</t>
  </si>
  <si>
    <t>21025D</t>
  </si>
  <si>
    <t>10829-2</t>
  </si>
  <si>
    <t>ONEWEB-0116</t>
  </si>
  <si>
    <t>48046U</t>
  </si>
  <si>
    <t>21025E</t>
  </si>
  <si>
    <t>ONEWEB-0150</t>
  </si>
  <si>
    <t>48047U</t>
  </si>
  <si>
    <t>21025F</t>
  </si>
  <si>
    <t>46956-3</t>
  </si>
  <si>
    <t>ONEWEB-0107</t>
  </si>
  <si>
    <t>48048U</t>
  </si>
  <si>
    <t>21025G</t>
  </si>
  <si>
    <t>34312-3</t>
  </si>
  <si>
    <t>ONEWEB-0101</t>
  </si>
  <si>
    <t>48049U</t>
  </si>
  <si>
    <t>21025H</t>
  </si>
  <si>
    <t>21301-3</t>
  </si>
  <si>
    <t>ONEWEB-0113</t>
  </si>
  <si>
    <t>48050U</t>
  </si>
  <si>
    <t>21025J</t>
  </si>
  <si>
    <t>ONEWEB-0112</t>
  </si>
  <si>
    <t>48051U</t>
  </si>
  <si>
    <t>21025K</t>
  </si>
  <si>
    <t>ONEWEB-0156</t>
  </si>
  <si>
    <t>48052U</t>
  </si>
  <si>
    <t>21025L</t>
  </si>
  <si>
    <t>ONEWEB-0161</t>
  </si>
  <si>
    <t>48053U</t>
  </si>
  <si>
    <t>21025M</t>
  </si>
  <si>
    <t>10040-2</t>
  </si>
  <si>
    <t>ONEWEB-0158</t>
  </si>
  <si>
    <t>48054U</t>
  </si>
  <si>
    <t>21025N</t>
  </si>
  <si>
    <t>ONEWEB-0157</t>
  </si>
  <si>
    <t>48055U</t>
  </si>
  <si>
    <t>21025P</t>
  </si>
  <si>
    <t>10434-2</t>
  </si>
  <si>
    <t>ONEWEB-0162</t>
  </si>
  <si>
    <t>48056U</t>
  </si>
  <si>
    <t>21025Q</t>
  </si>
  <si>
    <t>ONEWEB-0155</t>
  </si>
  <si>
    <t>48057U</t>
  </si>
  <si>
    <t>21025R</t>
  </si>
  <si>
    <t>ONEWEB-0149</t>
  </si>
  <si>
    <t>48058U</t>
  </si>
  <si>
    <t>21025S</t>
  </si>
  <si>
    <t>11830-2</t>
  </si>
  <si>
    <t>ONEWEB-0148</t>
  </si>
  <si>
    <t>48059U</t>
  </si>
  <si>
    <t>21025T</t>
  </si>
  <si>
    <t>ONEWEB-0160</t>
  </si>
  <si>
    <t>48060U</t>
  </si>
  <si>
    <t>21025U</t>
  </si>
  <si>
    <t>ONEWEB-0163</t>
  </si>
  <si>
    <t>48061U</t>
  </si>
  <si>
    <t>21025V</t>
  </si>
  <si>
    <t>ONEWEB-0159</t>
  </si>
  <si>
    <t>48062U</t>
  </si>
  <si>
    <t>21025W</t>
  </si>
  <si>
    <t>ONEWEB-0164</t>
  </si>
  <si>
    <t>48063U</t>
  </si>
  <si>
    <t>21025X</t>
  </si>
  <si>
    <t>83466-3</t>
  </si>
  <si>
    <t>ONEWEB-0167</t>
  </si>
  <si>
    <t>48064U</t>
  </si>
  <si>
    <t>21025Y</t>
  </si>
  <si>
    <t>ONEWEB-0166</t>
  </si>
  <si>
    <t>48065U</t>
  </si>
  <si>
    <t>21025Z</t>
  </si>
  <si>
    <t>54116-3</t>
  </si>
  <si>
    <t>ONEWEB-0151</t>
  </si>
  <si>
    <t>48066U</t>
  </si>
  <si>
    <t>21025AA</t>
  </si>
  <si>
    <t>69606-3</t>
  </si>
  <si>
    <t>ONEWEB-0170</t>
  </si>
  <si>
    <t>48067U</t>
  </si>
  <si>
    <t>21025AB</t>
  </si>
  <si>
    <t>11168-2</t>
  </si>
  <si>
    <t>ONEWEB-0168</t>
  </si>
  <si>
    <t>48068U</t>
  </si>
  <si>
    <t>21025AC</t>
  </si>
  <si>
    <t>19724-3</t>
  </si>
  <si>
    <t>ONEWEB-0173</t>
  </si>
  <si>
    <t>48069U</t>
  </si>
  <si>
    <t>21025AD</t>
  </si>
  <si>
    <t>21458-1</t>
  </si>
  <si>
    <t>ONEWEB-0171</t>
  </si>
  <si>
    <t>48070U</t>
  </si>
  <si>
    <t>21025AE</t>
  </si>
  <si>
    <t>12218-2</t>
  </si>
  <si>
    <t>ONEWEB-0172</t>
  </si>
  <si>
    <t>48071U</t>
  </si>
  <si>
    <t>21025AF</t>
  </si>
  <si>
    <t>91155-3</t>
  </si>
  <si>
    <t>ONEWEB-0174</t>
  </si>
  <si>
    <t>48072U</t>
  </si>
  <si>
    <t>21025AG</t>
  </si>
  <si>
    <t>ONEWEB-0175</t>
  </si>
  <si>
    <t>48073U</t>
  </si>
  <si>
    <t>21025AH</t>
  </si>
  <si>
    <t>11803-2</t>
  </si>
  <si>
    <t>ONEWEB-0177</t>
  </si>
  <si>
    <t>48074U</t>
  </si>
  <si>
    <t>21025AJ</t>
  </si>
  <si>
    <t>11313-2</t>
  </si>
  <si>
    <t>ONEWEB-0178</t>
  </si>
  <si>
    <t>48075U</t>
  </si>
  <si>
    <t>21025AK</t>
  </si>
  <si>
    <t>ONEWEB-0108</t>
  </si>
  <si>
    <t>48076U</t>
  </si>
  <si>
    <t>21025AL</t>
  </si>
  <si>
    <t>91359-3</t>
  </si>
  <si>
    <t>ONEWEB-0169</t>
  </si>
  <si>
    <t>48077U</t>
  </si>
  <si>
    <t>21025AM</t>
  </si>
  <si>
    <t>48079U</t>
  </si>
  <si>
    <t>21026A</t>
  </si>
  <si>
    <t>57854-4</t>
  </si>
  <si>
    <t>FEES</t>
  </si>
  <si>
    <t>48082U</t>
  </si>
  <si>
    <t>21022AL</t>
  </si>
  <si>
    <t>10782-2</t>
  </si>
  <si>
    <t>BEESAT-5</t>
  </si>
  <si>
    <t>48083U</t>
  </si>
  <si>
    <t>21022AM</t>
  </si>
  <si>
    <t>63893-3</t>
  </si>
  <si>
    <t>BEESAT-7</t>
  </si>
  <si>
    <t>48084U</t>
  </si>
  <si>
    <t>21022AN</t>
  </si>
  <si>
    <t>59407-3</t>
  </si>
  <si>
    <t>BEESAT-8</t>
  </si>
  <si>
    <t>48085U</t>
  </si>
  <si>
    <t>21022AP</t>
  </si>
  <si>
    <t>42647-3</t>
  </si>
  <si>
    <t>STARLINK-2048</t>
  </si>
  <si>
    <t>48092U</t>
  </si>
  <si>
    <t>21027A</t>
  </si>
  <si>
    <t>12179-3</t>
  </si>
  <si>
    <t>STARLINK-2404</t>
  </si>
  <si>
    <t>48093U</t>
  </si>
  <si>
    <t>21027B</t>
  </si>
  <si>
    <t>14405-2</t>
  </si>
  <si>
    <t>STARLINK-2412</t>
  </si>
  <si>
    <t>48094U</t>
  </si>
  <si>
    <t>21027C</t>
  </si>
  <si>
    <t>56413-4</t>
  </si>
  <si>
    <t>STARLINK-2414</t>
  </si>
  <si>
    <t>48095U</t>
  </si>
  <si>
    <t>21027D</t>
  </si>
  <si>
    <t>74215-4</t>
  </si>
  <si>
    <t>STARLINK-2417</t>
  </si>
  <si>
    <t>48096U</t>
  </si>
  <si>
    <t>21027E</t>
  </si>
  <si>
    <t>51273-3</t>
  </si>
  <si>
    <t>STARLINK-2418</t>
  </si>
  <si>
    <t>48097U</t>
  </si>
  <si>
    <t>21027F</t>
  </si>
  <si>
    <t>14624-2</t>
  </si>
  <si>
    <t>STARLINK-2421</t>
  </si>
  <si>
    <t>48098U</t>
  </si>
  <si>
    <t>21027G</t>
  </si>
  <si>
    <t>53533-5</t>
  </si>
  <si>
    <t>STARLINK-2428</t>
  </si>
  <si>
    <t>48099U</t>
  </si>
  <si>
    <t>21027H</t>
  </si>
  <si>
    <t>38343-3</t>
  </si>
  <si>
    <t>STARLINK-2430</t>
  </si>
  <si>
    <t>48100U</t>
  </si>
  <si>
    <t>21027J</t>
  </si>
  <si>
    <t>22563-3</t>
  </si>
  <si>
    <t>STARLINK-2436</t>
  </si>
  <si>
    <t>48101U</t>
  </si>
  <si>
    <t>21027K</t>
  </si>
  <si>
    <t>11938-3</t>
  </si>
  <si>
    <t>STARLINK-2437</t>
  </si>
  <si>
    <t>48102U</t>
  </si>
  <si>
    <t>21027L</t>
  </si>
  <si>
    <t>18115-2</t>
  </si>
  <si>
    <t>STARLINK-2438</t>
  </si>
  <si>
    <t>48103U</t>
  </si>
  <si>
    <t>21027M</t>
  </si>
  <si>
    <t>16240-2</t>
  </si>
  <si>
    <t>STARLINK-2439</t>
  </si>
  <si>
    <t>48104U</t>
  </si>
  <si>
    <t>21027N</t>
  </si>
  <si>
    <t>15629-3</t>
  </si>
  <si>
    <t>STARLINK-2440</t>
  </si>
  <si>
    <t>48105U</t>
  </si>
  <si>
    <t>21027P</t>
  </si>
  <si>
    <t>21399-3</t>
  </si>
  <si>
    <t>STARLINK-2442</t>
  </si>
  <si>
    <t>48106U</t>
  </si>
  <si>
    <t>21027Q</t>
  </si>
  <si>
    <t>38837-3</t>
  </si>
  <si>
    <t>STARLINK-2443</t>
  </si>
  <si>
    <t>48107U</t>
  </si>
  <si>
    <t>21027R</t>
  </si>
  <si>
    <t>46739-3</t>
  </si>
  <si>
    <t>STARLINK-2444</t>
  </si>
  <si>
    <t>48108U</t>
  </si>
  <si>
    <t>21027S</t>
  </si>
  <si>
    <t>22321-3</t>
  </si>
  <si>
    <t>STARLINK-2445</t>
  </si>
  <si>
    <t>48109U</t>
  </si>
  <si>
    <t>21027T</t>
  </si>
  <si>
    <t>STARLINK-2447</t>
  </si>
  <si>
    <t>48110U</t>
  </si>
  <si>
    <t>21027U</t>
  </si>
  <si>
    <t>STARLINK-2448</t>
  </si>
  <si>
    <t>48111U</t>
  </si>
  <si>
    <t>21027V</t>
  </si>
  <si>
    <t>89289-3</t>
  </si>
  <si>
    <t>STARLINK-2449</t>
  </si>
  <si>
    <t>48112U</t>
  </si>
  <si>
    <t>21027W</t>
  </si>
  <si>
    <t>71871-3</t>
  </si>
  <si>
    <t>STARLINK-2450</t>
  </si>
  <si>
    <t>48113U</t>
  </si>
  <si>
    <t>21027X</t>
  </si>
  <si>
    <t>STARLINK-2451</t>
  </si>
  <si>
    <t>48114U</t>
  </si>
  <si>
    <t>21027Y</t>
  </si>
  <si>
    <t>48627-3</t>
  </si>
  <si>
    <t>STARLINK-2452</t>
  </si>
  <si>
    <t>48115U</t>
  </si>
  <si>
    <t>21027Z</t>
  </si>
  <si>
    <t>18787-2</t>
  </si>
  <si>
    <t>STARLINK-2454</t>
  </si>
  <si>
    <t>48116U</t>
  </si>
  <si>
    <t>21027AA</t>
  </si>
  <si>
    <t>16512-3</t>
  </si>
  <si>
    <t>STARLINK-2455</t>
  </si>
  <si>
    <t>48117U</t>
  </si>
  <si>
    <t>21027AB</t>
  </si>
  <si>
    <t>13738-2</t>
  </si>
  <si>
    <t>STARLINK-2458</t>
  </si>
  <si>
    <t>48118U</t>
  </si>
  <si>
    <t>21027AC</t>
  </si>
  <si>
    <t>40522-3</t>
  </si>
  <si>
    <t>STARLINK-2459</t>
  </si>
  <si>
    <t>48119U</t>
  </si>
  <si>
    <t>21027AD</t>
  </si>
  <si>
    <t>67590-3</t>
  </si>
  <si>
    <t>STARLINK-2460</t>
  </si>
  <si>
    <t>48120U</t>
  </si>
  <si>
    <t>21027AE</t>
  </si>
  <si>
    <t>29815-3</t>
  </si>
  <si>
    <t>STARLINK-2462</t>
  </si>
  <si>
    <t>48121U</t>
  </si>
  <si>
    <t>21027AF</t>
  </si>
  <si>
    <t>13965-3</t>
  </si>
  <si>
    <t>STARLINK-2463</t>
  </si>
  <si>
    <t>48122U</t>
  </si>
  <si>
    <t>21027AG</t>
  </si>
  <si>
    <t>97748-3</t>
  </si>
  <si>
    <t>STARLINK-2464</t>
  </si>
  <si>
    <t>48123U</t>
  </si>
  <si>
    <t>21027AH</t>
  </si>
  <si>
    <t>13298-2</t>
  </si>
  <si>
    <t>STARLINK-2465</t>
  </si>
  <si>
    <t>48124U</t>
  </si>
  <si>
    <t>21027AJ</t>
  </si>
  <si>
    <t>17029-2</t>
  </si>
  <si>
    <t>STARLINK-2466</t>
  </si>
  <si>
    <t>48125U</t>
  </si>
  <si>
    <t>21027AK</t>
  </si>
  <si>
    <t>20198-3</t>
  </si>
  <si>
    <t>STARLINK-2467</t>
  </si>
  <si>
    <t>48126U</t>
  </si>
  <si>
    <t>21027AL</t>
  </si>
  <si>
    <t>18126-2</t>
  </si>
  <si>
    <t>STARLINK-2468</t>
  </si>
  <si>
    <t>48127U</t>
  </si>
  <si>
    <t>21027AM</t>
  </si>
  <si>
    <t>11932-3</t>
  </si>
  <si>
    <t>STARLINK-2469</t>
  </si>
  <si>
    <t>48128U</t>
  </si>
  <si>
    <t>21027AN</t>
  </si>
  <si>
    <t>59141-4</t>
  </si>
  <si>
    <t>STARLINK-2471</t>
  </si>
  <si>
    <t>48129U</t>
  </si>
  <si>
    <t>21027AP</t>
  </si>
  <si>
    <t>21687-3</t>
  </si>
  <si>
    <t>STARLINK-2472</t>
  </si>
  <si>
    <t>48130U</t>
  </si>
  <si>
    <t>21027AQ</t>
  </si>
  <si>
    <t>32698-3</t>
  </si>
  <si>
    <t>STARLINK-2473</t>
  </si>
  <si>
    <t>48131U</t>
  </si>
  <si>
    <t>21027AR</t>
  </si>
  <si>
    <t>18334-2</t>
  </si>
  <si>
    <t>STARLINK-2474</t>
  </si>
  <si>
    <t>48132U</t>
  </si>
  <si>
    <t>21027AS</t>
  </si>
  <si>
    <t>12551-3</t>
  </si>
  <si>
    <t>STARLINK-2475</t>
  </si>
  <si>
    <t>48133U</t>
  </si>
  <si>
    <t>21027AT</t>
  </si>
  <si>
    <t>95987-3</t>
  </si>
  <si>
    <t>STARLINK-2476</t>
  </si>
  <si>
    <t>48134U</t>
  </si>
  <si>
    <t>21027AU</t>
  </si>
  <si>
    <t>16893-3</t>
  </si>
  <si>
    <t>STARLINK-2478</t>
  </si>
  <si>
    <t>48135U</t>
  </si>
  <si>
    <t>21027AV</t>
  </si>
  <si>
    <t>17620-3</t>
  </si>
  <si>
    <t>STARLINK-2479</t>
  </si>
  <si>
    <t>48136U</t>
  </si>
  <si>
    <t>21027AW</t>
  </si>
  <si>
    <t>11859-2</t>
  </si>
  <si>
    <t>STARLINK-2480</t>
  </si>
  <si>
    <t>48137U</t>
  </si>
  <si>
    <t>21027AX</t>
  </si>
  <si>
    <t>39142-3</t>
  </si>
  <si>
    <t>STARLINK-2481</t>
  </si>
  <si>
    <t>48138U</t>
  </si>
  <si>
    <t>21027AY</t>
  </si>
  <si>
    <t>19673-3</t>
  </si>
  <si>
    <t>STARLINK-2482</t>
  </si>
  <si>
    <t>48139U</t>
  </si>
  <si>
    <t>21027AZ</t>
  </si>
  <si>
    <t>39483-3</t>
  </si>
  <si>
    <t>STARLINK-2483</t>
  </si>
  <si>
    <t>48140U</t>
  </si>
  <si>
    <t>21027BA</t>
  </si>
  <si>
    <t>59816-3</t>
  </si>
  <si>
    <t>STARLINK-2484</t>
  </si>
  <si>
    <t>48141U</t>
  </si>
  <si>
    <t>21027BB</t>
  </si>
  <si>
    <t>30771-3</t>
  </si>
  <si>
    <t>STARLINK-2485</t>
  </si>
  <si>
    <t>48142U</t>
  </si>
  <si>
    <t>21027BC</t>
  </si>
  <si>
    <t>88753-4</t>
  </si>
  <si>
    <t>STARLINK-2486</t>
  </si>
  <si>
    <t>48143U</t>
  </si>
  <si>
    <t>21027BD</t>
  </si>
  <si>
    <t>91523-3</t>
  </si>
  <si>
    <t>STARLINK-2487</t>
  </si>
  <si>
    <t>48144U</t>
  </si>
  <si>
    <t>21027BE</t>
  </si>
  <si>
    <t>95668-3</t>
  </si>
  <si>
    <t>STARLINK-2488</t>
  </si>
  <si>
    <t>48145U</t>
  </si>
  <si>
    <t>21027BF</t>
  </si>
  <si>
    <t>16658-2</t>
  </si>
  <si>
    <t>STARLINK-2489</t>
  </si>
  <si>
    <t>48146U</t>
  </si>
  <si>
    <t>21027BG</t>
  </si>
  <si>
    <t>STARLINK-2490</t>
  </si>
  <si>
    <t>48147U</t>
  </si>
  <si>
    <t>21027BH</t>
  </si>
  <si>
    <t>14392-2</t>
  </si>
  <si>
    <t>STARLINK-2491</t>
  </si>
  <si>
    <t>48148U</t>
  </si>
  <si>
    <t>21027BJ</t>
  </si>
  <si>
    <t>70190-3</t>
  </si>
  <si>
    <t>STARLINK-2492</t>
  </si>
  <si>
    <t>48149U</t>
  </si>
  <si>
    <t>21027BK</t>
  </si>
  <si>
    <t>93647-3</t>
  </si>
  <si>
    <t>STARLINK-2493</t>
  </si>
  <si>
    <t>48150U</t>
  </si>
  <si>
    <t>21027BL</t>
  </si>
  <si>
    <t>14467-3</t>
  </si>
  <si>
    <t>STARLINK-2503</t>
  </si>
  <si>
    <t>48151U</t>
  </si>
  <si>
    <t>21027BM</t>
  </si>
  <si>
    <t>49792-3</t>
  </si>
  <si>
    <t>03)</t>
  </si>
  <si>
    <t>48157U</t>
  </si>
  <si>
    <t>21028A</t>
  </si>
  <si>
    <t>ONEWEB-0176</t>
  </si>
  <si>
    <t>48210U</t>
  </si>
  <si>
    <t>21031A</t>
  </si>
  <si>
    <t>41887-3</t>
  </si>
  <si>
    <t>ONEWEB-0184</t>
  </si>
  <si>
    <t>48211U</t>
  </si>
  <si>
    <t>21031B</t>
  </si>
  <si>
    <t>52335-3</t>
  </si>
  <si>
    <t>ONEWEB-0179</t>
  </si>
  <si>
    <t>48212U</t>
  </si>
  <si>
    <t>21031C</t>
  </si>
  <si>
    <t>ONEWEB-0180</t>
  </si>
  <si>
    <t>48213U</t>
  </si>
  <si>
    <t>21031D</t>
  </si>
  <si>
    <t>44684-3</t>
  </si>
  <si>
    <t>ONEWEB-0218</t>
  </si>
  <si>
    <t>48214U</t>
  </si>
  <si>
    <t>21031E</t>
  </si>
  <si>
    <t>45271-4</t>
  </si>
  <si>
    <t>ONEWEB-0209</t>
  </si>
  <si>
    <t>48215U</t>
  </si>
  <si>
    <t>21031F</t>
  </si>
  <si>
    <t>53824-3</t>
  </si>
  <si>
    <t>ONEWEB-0198</t>
  </si>
  <si>
    <t>48216U</t>
  </si>
  <si>
    <t>21031G</t>
  </si>
  <si>
    <t>42867-3</t>
  </si>
  <si>
    <t>ONEWEB-0189</t>
  </si>
  <si>
    <t>48217U</t>
  </si>
  <si>
    <t>21031H</t>
  </si>
  <si>
    <t>51126-3</t>
  </si>
  <si>
    <t>ONEWEB-0196</t>
  </si>
  <si>
    <t>48218U</t>
  </si>
  <si>
    <t>21031J</t>
  </si>
  <si>
    <t>29752-3</t>
  </si>
  <si>
    <t>ONEWEB-0183</t>
  </si>
  <si>
    <t>48219U</t>
  </si>
  <si>
    <t>21031K</t>
  </si>
  <si>
    <t>ONEWEB-0185</t>
  </si>
  <si>
    <t>48220U</t>
  </si>
  <si>
    <t>21031L</t>
  </si>
  <si>
    <t>92926-4</t>
  </si>
  <si>
    <t>ONEWEB-0187</t>
  </si>
  <si>
    <t>48221U</t>
  </si>
  <si>
    <t>21031M</t>
  </si>
  <si>
    <t>ONEWEB-0192</t>
  </si>
  <si>
    <t>48222U</t>
  </si>
  <si>
    <t>21031N</t>
  </si>
  <si>
    <t>47126-3</t>
  </si>
  <si>
    <t>ONEWEB-0219</t>
  </si>
  <si>
    <t>48223U</t>
  </si>
  <si>
    <t>21031P</t>
  </si>
  <si>
    <t>47882-3</t>
  </si>
  <si>
    <t>ONEWEB-0202</t>
  </si>
  <si>
    <t>48224U</t>
  </si>
  <si>
    <t>21031Q</t>
  </si>
  <si>
    <t>ONEWEB-0204</t>
  </si>
  <si>
    <t>48225U</t>
  </si>
  <si>
    <t>21031R</t>
  </si>
  <si>
    <t>ONEWEB-0205</t>
  </si>
  <si>
    <t>48226U</t>
  </si>
  <si>
    <t>21031S</t>
  </si>
  <si>
    <t>ONEWEB-0206</t>
  </si>
  <si>
    <t>48227U</t>
  </si>
  <si>
    <t>21031T</t>
  </si>
  <si>
    <t>ONEWEB-0182</t>
  </si>
  <si>
    <t>48228U</t>
  </si>
  <si>
    <t>ONEWEB-0186</t>
  </si>
  <si>
    <t>48229U</t>
  </si>
  <si>
    <t>21031V</t>
  </si>
  <si>
    <t>ONEWEB-0181</t>
  </si>
  <si>
    <t>48230U</t>
  </si>
  <si>
    <t>21031W</t>
  </si>
  <si>
    <t>50153-3</t>
  </si>
  <si>
    <t>ONEWEB-0188</t>
  </si>
  <si>
    <t>48231U</t>
  </si>
  <si>
    <t>21031X</t>
  </si>
  <si>
    <t>ONEWEB-0220</t>
  </si>
  <si>
    <t>48232U</t>
  </si>
  <si>
    <t>21031Y</t>
  </si>
  <si>
    <t>30825-3</t>
  </si>
  <si>
    <t>ONEWEB-0165</t>
  </si>
  <si>
    <t>48233U</t>
  </si>
  <si>
    <t>21031Z</t>
  </si>
  <si>
    <t>ONEWEB-0199</t>
  </si>
  <si>
    <t>48234U</t>
  </si>
  <si>
    <t>21031AA</t>
  </si>
  <si>
    <t>ONEWEB-0203</t>
  </si>
  <si>
    <t>48235U</t>
  </si>
  <si>
    <t>21031AB</t>
  </si>
  <si>
    <t>20494-3</t>
  </si>
  <si>
    <t>ONEWEB-0197</t>
  </si>
  <si>
    <t>48236U</t>
  </si>
  <si>
    <t>21031AC</t>
  </si>
  <si>
    <t>16250-2</t>
  </si>
  <si>
    <t>ONEWEB-0194</t>
  </si>
  <si>
    <t>48237U</t>
  </si>
  <si>
    <t>21031AD</t>
  </si>
  <si>
    <t>ONEWEB-0193</t>
  </si>
  <si>
    <t>48238U</t>
  </si>
  <si>
    <t>21031AE</t>
  </si>
  <si>
    <t>ONEWEB-0191</t>
  </si>
  <si>
    <t>48239U</t>
  </si>
  <si>
    <t>21031AF</t>
  </si>
  <si>
    <t>ONEWEB-0195</t>
  </si>
  <si>
    <t>48240U</t>
  </si>
  <si>
    <t>21031AG</t>
  </si>
  <si>
    <t>36115-4</t>
  </si>
  <si>
    <t>ONEWEB-0201</t>
  </si>
  <si>
    <t>48241U</t>
  </si>
  <si>
    <t>21031AH</t>
  </si>
  <si>
    <t>ONEWEB-0207</t>
  </si>
  <si>
    <t>48242U</t>
  </si>
  <si>
    <t>21031AJ</t>
  </si>
  <si>
    <t>ONEWEB-0208</t>
  </si>
  <si>
    <t>48243U</t>
  </si>
  <si>
    <t>21031AK</t>
  </si>
  <si>
    <t>58498-3</t>
  </si>
  <si>
    <t>ONEWEB-0200</t>
  </si>
  <si>
    <t>48244U</t>
  </si>
  <si>
    <t>21031AL</t>
  </si>
  <si>
    <t>ONEWEB-0217</t>
  </si>
  <si>
    <t>48245U</t>
  </si>
  <si>
    <t>21031AM</t>
  </si>
  <si>
    <t>PNEO3</t>
  </si>
  <si>
    <t>48268U</t>
  </si>
  <si>
    <t>21034A</t>
  </si>
  <si>
    <t>19998-4</t>
  </si>
  <si>
    <t>AMANDA-SVANTE</t>
  </si>
  <si>
    <t>48269U</t>
  </si>
  <si>
    <t>21034B</t>
  </si>
  <si>
    <t>83238-3</t>
  </si>
  <si>
    <t>AII-BRAVO</t>
  </si>
  <si>
    <t>48270U</t>
  </si>
  <si>
    <t>21034C</t>
  </si>
  <si>
    <t>36634-3</t>
  </si>
  <si>
    <t>TYVAK-182A</t>
  </si>
  <si>
    <t>48271U</t>
  </si>
  <si>
    <t>21034D</t>
  </si>
  <si>
    <t>46446-3</t>
  </si>
  <si>
    <t>48272U</t>
  </si>
  <si>
    <t>21034E</t>
  </si>
  <si>
    <t>23958-3</t>
  </si>
  <si>
    <t>SPECIAL</t>
  </si>
  <si>
    <t>48273U</t>
  </si>
  <si>
    <t>21034F</t>
  </si>
  <si>
    <t>78060-3</t>
  </si>
  <si>
    <t>CSS</t>
  </si>
  <si>
    <t>(TIANHE-1)</t>
  </si>
  <si>
    <t>48274U</t>
  </si>
  <si>
    <t>21035A</t>
  </si>
  <si>
    <t>74210-3</t>
  </si>
  <si>
    <t>STARLINK-2567</t>
  </si>
  <si>
    <t>48276U</t>
  </si>
  <si>
    <t>21036A</t>
  </si>
  <si>
    <t>23389-2</t>
  </si>
  <si>
    <t>STARLINK-2569</t>
  </si>
  <si>
    <t>48277U</t>
  </si>
  <si>
    <t>21036B</t>
  </si>
  <si>
    <t>STARLINK-2543</t>
  </si>
  <si>
    <t>48278U</t>
  </si>
  <si>
    <t>21036C</t>
  </si>
  <si>
    <t>88858-3</t>
  </si>
  <si>
    <t>STARLINK-2580</t>
  </si>
  <si>
    <t>48279U</t>
  </si>
  <si>
    <t>21036D</t>
  </si>
  <si>
    <t>18272-3</t>
  </si>
  <si>
    <t>STARLINK-2565</t>
  </si>
  <si>
    <t>48280U</t>
  </si>
  <si>
    <t>21036E</t>
  </si>
  <si>
    <t>STARLINK-2520</t>
  </si>
  <si>
    <t>48281U</t>
  </si>
  <si>
    <t>21036F</t>
  </si>
  <si>
    <t>13580-3</t>
  </si>
  <si>
    <t>STARLINK-2558</t>
  </si>
  <si>
    <t>48282U</t>
  </si>
  <si>
    <t>21036G</t>
  </si>
  <si>
    <t>STARLINK-2516</t>
  </si>
  <si>
    <t>48283U</t>
  </si>
  <si>
    <t>21036H</t>
  </si>
  <si>
    <t>28174-3</t>
  </si>
  <si>
    <t>STARLINK-2564</t>
  </si>
  <si>
    <t>48284U</t>
  </si>
  <si>
    <t>21036J</t>
  </si>
  <si>
    <t>87243-4</t>
  </si>
  <si>
    <t>STARLINK-2548</t>
  </si>
  <si>
    <t>48285U</t>
  </si>
  <si>
    <t>21036K</t>
  </si>
  <si>
    <t>10266-4</t>
  </si>
  <si>
    <t>STARLINK-2547</t>
  </si>
  <si>
    <t>48286U</t>
  </si>
  <si>
    <t>21036L</t>
  </si>
  <si>
    <t>64219-4</t>
  </si>
  <si>
    <t>STARLINK-2566</t>
  </si>
  <si>
    <t>48287U</t>
  </si>
  <si>
    <t>21036M</t>
  </si>
  <si>
    <t>49523-3</t>
  </si>
  <si>
    <t>STARLINK-2562</t>
  </si>
  <si>
    <t>48288U</t>
  </si>
  <si>
    <t>21036N</t>
  </si>
  <si>
    <t>14362-3</t>
  </si>
  <si>
    <t>STARLINK-2545</t>
  </si>
  <si>
    <t>48289U</t>
  </si>
  <si>
    <t>21036P</t>
  </si>
  <si>
    <t>18191-3</t>
  </si>
  <si>
    <t>STARLINK-2540</t>
  </si>
  <si>
    <t>48290U</t>
  </si>
  <si>
    <t>21036Q</t>
  </si>
  <si>
    <t>10756-2</t>
  </si>
  <si>
    <t>STARLINK-2555</t>
  </si>
  <si>
    <t>48291U</t>
  </si>
  <si>
    <t>21036R</t>
  </si>
  <si>
    <t>84625-4</t>
  </si>
  <si>
    <t>STARLINK-2542</t>
  </si>
  <si>
    <t>48292U</t>
  </si>
  <si>
    <t>21036S</t>
  </si>
  <si>
    <t>24966-4</t>
  </si>
  <si>
    <t>STARLINK-2550</t>
  </si>
  <si>
    <t>48293U</t>
  </si>
  <si>
    <t>21036T</t>
  </si>
  <si>
    <t>57506-3</t>
  </si>
  <si>
    <t>STARLINK-2533</t>
  </si>
  <si>
    <t>48294U</t>
  </si>
  <si>
    <t>21036U</t>
  </si>
  <si>
    <t>36504-4</t>
  </si>
  <si>
    <t>STARLINK-2535</t>
  </si>
  <si>
    <t>48295U</t>
  </si>
  <si>
    <t>21036V</t>
  </si>
  <si>
    <t>18592-3</t>
  </si>
  <si>
    <t>STARLINK-2546</t>
  </si>
  <si>
    <t>48296U</t>
  </si>
  <si>
    <t>21036W</t>
  </si>
  <si>
    <t>13807-3</t>
  </si>
  <si>
    <t>STARLINK-2544</t>
  </si>
  <si>
    <t>48297U</t>
  </si>
  <si>
    <t>21036X</t>
  </si>
  <si>
    <t>11058-3</t>
  </si>
  <si>
    <t>STARLINK-2559</t>
  </si>
  <si>
    <t>48298U</t>
  </si>
  <si>
    <t>21036Y</t>
  </si>
  <si>
    <t>STARLINK-2557</t>
  </si>
  <si>
    <t>48299U</t>
  </si>
  <si>
    <t>21036Z</t>
  </si>
  <si>
    <t>30247-4</t>
  </si>
  <si>
    <t>STARLINK-2538</t>
  </si>
  <si>
    <t>48300U</t>
  </si>
  <si>
    <t>21036AA</t>
  </si>
  <si>
    <t>44950-3</t>
  </si>
  <si>
    <t>STARLINK-2537</t>
  </si>
  <si>
    <t>48301U</t>
  </si>
  <si>
    <t>21036AB</t>
  </si>
  <si>
    <t>13811-4</t>
  </si>
  <si>
    <t>STARLINK-2556</t>
  </si>
  <si>
    <t>48302U</t>
  </si>
  <si>
    <t>21036AC</t>
  </si>
  <si>
    <t>55892-3</t>
  </si>
  <si>
    <t>STARLINK-2530</t>
  </si>
  <si>
    <t>48303U</t>
  </si>
  <si>
    <t>21036AD</t>
  </si>
  <si>
    <t>11460-5</t>
  </si>
  <si>
    <t>STARLINK-2524</t>
  </si>
  <si>
    <t>48304U</t>
  </si>
  <si>
    <t>21036AE</t>
  </si>
  <si>
    <t>59163-3</t>
  </si>
  <si>
    <t>STARLINK-2519</t>
  </si>
  <si>
    <t>48305U</t>
  </si>
  <si>
    <t>21036AF</t>
  </si>
  <si>
    <t>25072-3</t>
  </si>
  <si>
    <t>STARLINK-2523</t>
  </si>
  <si>
    <t>48306U</t>
  </si>
  <si>
    <t>21036AG</t>
  </si>
  <si>
    <t>91439-4</t>
  </si>
  <si>
    <t>STARLINK-2528</t>
  </si>
  <si>
    <t>48307U</t>
  </si>
  <si>
    <t>21036AH</t>
  </si>
  <si>
    <t>31896-4</t>
  </si>
  <si>
    <t>STARLINK-2532</t>
  </si>
  <si>
    <t>48308U</t>
  </si>
  <si>
    <t>21036AJ</t>
  </si>
  <si>
    <t>STARLINK-2517</t>
  </si>
  <si>
    <t>48309U</t>
  </si>
  <si>
    <t>21036AK</t>
  </si>
  <si>
    <t>38216-3</t>
  </si>
  <si>
    <t>STARLINK-2536</t>
  </si>
  <si>
    <t>48310U</t>
  </si>
  <si>
    <t>21036AL</t>
  </si>
  <si>
    <t>62259-3</t>
  </si>
  <si>
    <t>STARLINK-2534</t>
  </si>
  <si>
    <t>48311U</t>
  </si>
  <si>
    <t>21036AM</t>
  </si>
  <si>
    <t>50984-3</t>
  </si>
  <si>
    <t>STARLINK-2061</t>
  </si>
  <si>
    <t>48312U</t>
  </si>
  <si>
    <t>21036AN</t>
  </si>
  <si>
    <t>11143-3</t>
  </si>
  <si>
    <t>STARLINK-2541</t>
  </si>
  <si>
    <t>48313U</t>
  </si>
  <si>
    <t>21036AP</t>
  </si>
  <si>
    <t>54192-3</t>
  </si>
  <si>
    <t>STARLINK-2549</t>
  </si>
  <si>
    <t>48314U</t>
  </si>
  <si>
    <t>21036AQ</t>
  </si>
  <si>
    <t>70838-4</t>
  </si>
  <si>
    <t>STARLINK-2506</t>
  </si>
  <si>
    <t>48315U</t>
  </si>
  <si>
    <t>21036AR</t>
  </si>
  <si>
    <t>31612-3</t>
  </si>
  <si>
    <t>STARLINK-2507</t>
  </si>
  <si>
    <t>48316U</t>
  </si>
  <si>
    <t>21036AS</t>
  </si>
  <si>
    <t>12273-2</t>
  </si>
  <si>
    <t>STARLINK-2513</t>
  </si>
  <si>
    <t>48317U</t>
  </si>
  <si>
    <t>21036AT</t>
  </si>
  <si>
    <t>19442-3</t>
  </si>
  <si>
    <t>STARLINK-2509</t>
  </si>
  <si>
    <t>48318U</t>
  </si>
  <si>
    <t>21036AU</t>
  </si>
  <si>
    <t>15363-3</t>
  </si>
  <si>
    <t>STARLINK-2512</t>
  </si>
  <si>
    <t>48319U</t>
  </si>
  <si>
    <t>21036AV</t>
  </si>
  <si>
    <t>13429-3</t>
  </si>
  <si>
    <t>STARLINK-2029</t>
  </si>
  <si>
    <t>48320U</t>
  </si>
  <si>
    <t>21036AW</t>
  </si>
  <si>
    <t>39680-3</t>
  </si>
  <si>
    <t>STARLINK-2457</t>
  </si>
  <si>
    <t>48321U</t>
  </si>
  <si>
    <t>21036AX</t>
  </si>
  <si>
    <t>49037-3</t>
  </si>
  <si>
    <t>STARLINK-2477</t>
  </si>
  <si>
    <t>48322U</t>
  </si>
  <si>
    <t>21036AY</t>
  </si>
  <si>
    <t>92107-3</t>
  </si>
  <si>
    <t>STARLINK-2515</t>
  </si>
  <si>
    <t>48323U</t>
  </si>
  <si>
    <t>21036AZ</t>
  </si>
  <si>
    <t>48384-3</t>
  </si>
  <si>
    <t>STARLINK-2527</t>
  </si>
  <si>
    <t>48324U</t>
  </si>
  <si>
    <t>21036BA</t>
  </si>
  <si>
    <t>95861-3</t>
  </si>
  <si>
    <t>STARLINK-2495</t>
  </si>
  <si>
    <t>48325U</t>
  </si>
  <si>
    <t>21036BB</t>
  </si>
  <si>
    <t>STARLINK-2498</t>
  </si>
  <si>
    <t>48326U</t>
  </si>
  <si>
    <t>21036BC</t>
  </si>
  <si>
    <t>STARLINK-2502</t>
  </si>
  <si>
    <t>48327U</t>
  </si>
  <si>
    <t>21036BD</t>
  </si>
  <si>
    <t>98763-4</t>
  </si>
  <si>
    <t>STARLINK-2504</t>
  </si>
  <si>
    <t>48328U</t>
  </si>
  <si>
    <t>21036BE</t>
  </si>
  <si>
    <t>58995-4</t>
  </si>
  <si>
    <t>STARLINK-2510</t>
  </si>
  <si>
    <t>48329U</t>
  </si>
  <si>
    <t>21036BF</t>
  </si>
  <si>
    <t>49538-3</t>
  </si>
  <si>
    <t>STARLINK-2501</t>
  </si>
  <si>
    <t>48330U</t>
  </si>
  <si>
    <t>21036BG</t>
  </si>
  <si>
    <t>55911-4</t>
  </si>
  <si>
    <t>STARLINK-2514</t>
  </si>
  <si>
    <t>48331U</t>
  </si>
  <si>
    <t>21036BH</t>
  </si>
  <si>
    <t>68199-4</t>
  </si>
  <si>
    <t>STARLINK-2511</t>
  </si>
  <si>
    <t>48332U</t>
  </si>
  <si>
    <t>21036BJ</t>
  </si>
  <si>
    <t>93971-4</t>
  </si>
  <si>
    <t>STARLINK-2518</t>
  </si>
  <si>
    <t>48333U</t>
  </si>
  <si>
    <t>21036BK</t>
  </si>
  <si>
    <t>STARLINK-2470</t>
  </si>
  <si>
    <t>48334U</t>
  </si>
  <si>
    <t>21036BL</t>
  </si>
  <si>
    <t>92396-4</t>
  </si>
  <si>
    <t>STARLINK-2441</t>
  </si>
  <si>
    <t>48335U</t>
  </si>
  <si>
    <t>21036BM</t>
  </si>
  <si>
    <t>17562-3</t>
  </si>
  <si>
    <t>YAOGAN-34</t>
  </si>
  <si>
    <t>48340U</t>
  </si>
  <si>
    <t>21037A</t>
  </si>
  <si>
    <t>STARLINK-2613</t>
  </si>
  <si>
    <t>48353U</t>
  </si>
  <si>
    <t>21038A</t>
  </si>
  <si>
    <t>28367-3</t>
  </si>
  <si>
    <t>STARLINK-2674</t>
  </si>
  <si>
    <t>48354U</t>
  </si>
  <si>
    <t>21038B</t>
  </si>
  <si>
    <t>85548-4</t>
  </si>
  <si>
    <t>STARLINK-2635</t>
  </si>
  <si>
    <t>48355U</t>
  </si>
  <si>
    <t>21038C</t>
  </si>
  <si>
    <t>14658-2</t>
  </si>
  <si>
    <t>STARLINK-2637</t>
  </si>
  <si>
    <t>48356U</t>
  </si>
  <si>
    <t>21038D</t>
  </si>
  <si>
    <t>STARLINK-2636</t>
  </si>
  <si>
    <t>48357U</t>
  </si>
  <si>
    <t>21038E</t>
  </si>
  <si>
    <t>53432-3</t>
  </si>
  <si>
    <t>STARLINK-2624</t>
  </si>
  <si>
    <t>48358U</t>
  </si>
  <si>
    <t>21038F</t>
  </si>
  <si>
    <t>61510-3</t>
  </si>
  <si>
    <t>STARLINK-2628</t>
  </si>
  <si>
    <t>48359U</t>
  </si>
  <si>
    <t>21038G</t>
  </si>
  <si>
    <t>12032-2</t>
  </si>
  <si>
    <t>STARLINK-2622</t>
  </si>
  <si>
    <t>48360U</t>
  </si>
  <si>
    <t>21038H</t>
  </si>
  <si>
    <t>STARLINK-2591</t>
  </si>
  <si>
    <t>48361U</t>
  </si>
  <si>
    <t>21038J</t>
  </si>
  <si>
    <t>66916-3</t>
  </si>
  <si>
    <t>STARLINK-2578</t>
  </si>
  <si>
    <t>48362U</t>
  </si>
  <si>
    <t>21038K</t>
  </si>
  <si>
    <t>58574-3</t>
  </si>
  <si>
    <t>STARLINK-2626</t>
  </si>
  <si>
    <t>48363U</t>
  </si>
  <si>
    <t>21038L</t>
  </si>
  <si>
    <t>10288-3</t>
  </si>
  <si>
    <t>STARLINK-2611</t>
  </si>
  <si>
    <t>48364U</t>
  </si>
  <si>
    <t>21038M</t>
  </si>
  <si>
    <t>34308-3</t>
  </si>
  <si>
    <t>STARLINK-2608</t>
  </si>
  <si>
    <t>48365U</t>
  </si>
  <si>
    <t>21038N</t>
  </si>
  <si>
    <t>STARLINK-2631</t>
  </si>
  <si>
    <t>48366U</t>
  </si>
  <si>
    <t>21038P</t>
  </si>
  <si>
    <t>12385-2</t>
  </si>
  <si>
    <t>STARLINK-2643</t>
  </si>
  <si>
    <t>48367U</t>
  </si>
  <si>
    <t>21038Q</t>
  </si>
  <si>
    <t>31479-4</t>
  </si>
  <si>
    <t>STARLINK-2623</t>
  </si>
  <si>
    <t>48368U</t>
  </si>
  <si>
    <t>21038R</t>
  </si>
  <si>
    <t>29916-3</t>
  </si>
  <si>
    <t>STARLINK-2641</t>
  </si>
  <si>
    <t>48369U</t>
  </si>
  <si>
    <t>21038S</t>
  </si>
  <si>
    <t>99237-3</t>
  </si>
  <si>
    <t>STARLINK-2621</t>
  </si>
  <si>
    <t>48370U</t>
  </si>
  <si>
    <t>21038T</t>
  </si>
  <si>
    <t>11186-3</t>
  </si>
  <si>
    <t>STARLINK-2589</t>
  </si>
  <si>
    <t>48371U</t>
  </si>
  <si>
    <t>21038U</t>
  </si>
  <si>
    <t>14472-3</t>
  </si>
  <si>
    <t>STARLINK-2572</t>
  </si>
  <si>
    <t>48372U</t>
  </si>
  <si>
    <t>21038V</t>
  </si>
  <si>
    <t>14516-3</t>
  </si>
  <si>
    <t>STARLINK-2609</t>
  </si>
  <si>
    <t>48373U</t>
  </si>
  <si>
    <t>21038W</t>
  </si>
  <si>
    <t>33224-3</t>
  </si>
  <si>
    <t>STARLINK-2604</t>
  </si>
  <si>
    <t>48374U</t>
  </si>
  <si>
    <t>21038X</t>
  </si>
  <si>
    <t>29125-3</t>
  </si>
  <si>
    <t>STARLINK-2603</t>
  </si>
  <si>
    <t>48375U</t>
  </si>
  <si>
    <t>21038Y</t>
  </si>
  <si>
    <t>42695-4</t>
  </si>
  <si>
    <t>STARLINK-2610</t>
  </si>
  <si>
    <t>48376U</t>
  </si>
  <si>
    <t>21038Z</t>
  </si>
  <si>
    <t>99862-4</t>
  </si>
  <si>
    <t>STARLINK-2499</t>
  </si>
  <si>
    <t>48377U</t>
  </si>
  <si>
    <t>21038AA</t>
  </si>
  <si>
    <t>20592-3</t>
  </si>
  <si>
    <t>STARLINK-2526</t>
  </si>
  <si>
    <t>48378U</t>
  </si>
  <si>
    <t>21038AB</t>
  </si>
  <si>
    <t>53177-3</t>
  </si>
  <si>
    <t>STARLINK-2612</t>
  </si>
  <si>
    <t>48379U</t>
  </si>
  <si>
    <t>21038AC</t>
  </si>
  <si>
    <t>51873-3</t>
  </si>
  <si>
    <t>STARLINK-2614</t>
  </si>
  <si>
    <t>48380U</t>
  </si>
  <si>
    <t>21038AD</t>
  </si>
  <si>
    <t>85444-4</t>
  </si>
  <si>
    <t>STARLINK-2630</t>
  </si>
  <si>
    <t>48381U</t>
  </si>
  <si>
    <t>21038AE</t>
  </si>
  <si>
    <t>STARLINK-2585</t>
  </si>
  <si>
    <t>48382U</t>
  </si>
  <si>
    <t>21038AF</t>
  </si>
  <si>
    <t>11770-2</t>
  </si>
  <si>
    <t>STARLINK-2599</t>
  </si>
  <si>
    <t>48383U</t>
  </si>
  <si>
    <t>21038AG</t>
  </si>
  <si>
    <t>16212-2</t>
  </si>
  <si>
    <t>STARLINK-2601</t>
  </si>
  <si>
    <t>48384U</t>
  </si>
  <si>
    <t>21038AH</t>
  </si>
  <si>
    <t>87404-3</t>
  </si>
  <si>
    <t>STARLINK-2598</t>
  </si>
  <si>
    <t>48385U</t>
  </si>
  <si>
    <t>21038AJ</t>
  </si>
  <si>
    <t>48240-3</t>
  </si>
  <si>
    <t>STARLINK-2606</t>
  </si>
  <si>
    <t>48386U</t>
  </si>
  <si>
    <t>21038AK</t>
  </si>
  <si>
    <t>32306-3</t>
  </si>
  <si>
    <t>STARLINK-2600</t>
  </si>
  <si>
    <t>48387U</t>
  </si>
  <si>
    <t>21038AL</t>
  </si>
  <si>
    <t>26595-3</t>
  </si>
  <si>
    <t>STARLINK-2594</t>
  </si>
  <si>
    <t>48388U</t>
  </si>
  <si>
    <t>21038AM</t>
  </si>
  <si>
    <t>51318-4</t>
  </si>
  <si>
    <t>STARLINK-1904</t>
  </si>
  <si>
    <t>48389U</t>
  </si>
  <si>
    <t>21038AN</t>
  </si>
  <si>
    <t>89709-4</t>
  </si>
  <si>
    <t>STARLINK-2586</t>
  </si>
  <si>
    <t>48390U</t>
  </si>
  <si>
    <t>21038AP</t>
  </si>
  <si>
    <t>43983-3</t>
  </si>
  <si>
    <t>STARLINK-2607</t>
  </si>
  <si>
    <t>48391U</t>
  </si>
  <si>
    <t>21038AQ</t>
  </si>
  <si>
    <t>39687-3</t>
  </si>
  <si>
    <t>STARLINK-2605</t>
  </si>
  <si>
    <t>48392U</t>
  </si>
  <si>
    <t>21038AR</t>
  </si>
  <si>
    <t>25575-3</t>
  </si>
  <si>
    <t>STARLINK-2602</t>
  </si>
  <si>
    <t>48393U</t>
  </si>
  <si>
    <t>21038AS</t>
  </si>
  <si>
    <t>34085-3</t>
  </si>
  <si>
    <t>STARLINK-2573</t>
  </si>
  <si>
    <t>48394U</t>
  </si>
  <si>
    <t>21038AT</t>
  </si>
  <si>
    <t>16820-2</t>
  </si>
  <si>
    <t>STARLINK-2574</t>
  </si>
  <si>
    <t>48395U</t>
  </si>
  <si>
    <t>21038AU</t>
  </si>
  <si>
    <t>94044-3</t>
  </si>
  <si>
    <t>STARLINK-2575</t>
  </si>
  <si>
    <t>48396U</t>
  </si>
  <si>
    <t>21038AV</t>
  </si>
  <si>
    <t>45781-3</t>
  </si>
  <si>
    <t>STARLINK-2590</t>
  </si>
  <si>
    <t>48397U</t>
  </si>
  <si>
    <t>21038AW</t>
  </si>
  <si>
    <t>28351-3</t>
  </si>
  <si>
    <t>STARLINK-2588</t>
  </si>
  <si>
    <t>48398U</t>
  </si>
  <si>
    <t>21038AX</t>
  </si>
  <si>
    <t>74507-3</t>
  </si>
  <si>
    <t>STARLINK-2587</t>
  </si>
  <si>
    <t>48399U</t>
  </si>
  <si>
    <t>21038AY</t>
  </si>
  <si>
    <t>58040-3</t>
  </si>
  <si>
    <t>STARLINK-2576</t>
  </si>
  <si>
    <t>48400U</t>
  </si>
  <si>
    <t>21038AZ</t>
  </si>
  <si>
    <t>11344-2</t>
  </si>
  <si>
    <t>STARLINK-2571</t>
  </si>
  <si>
    <t>48401U</t>
  </si>
  <si>
    <t>21038BA</t>
  </si>
  <si>
    <t>STARLINK-2560</t>
  </si>
  <si>
    <t>48402U</t>
  </si>
  <si>
    <t>21038BB</t>
  </si>
  <si>
    <t>70658-4</t>
  </si>
  <si>
    <t>STARLINK-2561</t>
  </si>
  <si>
    <t>48403U</t>
  </si>
  <si>
    <t>21038BC</t>
  </si>
  <si>
    <t>22181-3</t>
  </si>
  <si>
    <t>STARLINK-2593</t>
  </si>
  <si>
    <t>48404U</t>
  </si>
  <si>
    <t>21038BD</t>
  </si>
  <si>
    <t>24584-3</t>
  </si>
  <si>
    <t>STARLINK-2570</t>
  </si>
  <si>
    <t>48405U</t>
  </si>
  <si>
    <t>21038BE</t>
  </si>
  <si>
    <t>STARLINK-2568</t>
  </si>
  <si>
    <t>48406U</t>
  </si>
  <si>
    <t>21038BF</t>
  </si>
  <si>
    <t>13546-3</t>
  </si>
  <si>
    <t>STARLINK-2595</t>
  </si>
  <si>
    <t>48407U</t>
  </si>
  <si>
    <t>21038BG</t>
  </si>
  <si>
    <t>12756-2</t>
  </si>
  <si>
    <t>STARLINK-2592</t>
  </si>
  <si>
    <t>48408U</t>
  </si>
  <si>
    <t>21038BH</t>
  </si>
  <si>
    <t>35041-3</t>
  </si>
  <si>
    <t>STARLINK-2596</t>
  </si>
  <si>
    <t>48409U</t>
  </si>
  <si>
    <t>21038BJ</t>
  </si>
  <si>
    <t>21010-3</t>
  </si>
  <si>
    <t>STARLINK-2563</t>
  </si>
  <si>
    <t>48410U</t>
  </si>
  <si>
    <t>21038BK</t>
  </si>
  <si>
    <t>54077-3</t>
  </si>
  <si>
    <t>STARLINK-2505</t>
  </si>
  <si>
    <t>48411U</t>
  </si>
  <si>
    <t>21038BL</t>
  </si>
  <si>
    <t>13254-2</t>
  </si>
  <si>
    <t>STARLINK-2581</t>
  </si>
  <si>
    <t>48412U</t>
  </si>
  <si>
    <t>21038BM</t>
  </si>
  <si>
    <t>95740-4</t>
  </si>
  <si>
    <t>48423U</t>
  </si>
  <si>
    <t>21039A</t>
  </si>
  <si>
    <t>16906-3</t>
  </si>
  <si>
    <t>Y</t>
  </si>
  <si>
    <t>48424U</t>
  </si>
  <si>
    <t>21039B</t>
  </si>
  <si>
    <t>17765-3</t>
  </si>
  <si>
    <t>Z</t>
  </si>
  <si>
    <t>48425U</t>
  </si>
  <si>
    <t>21039C</t>
  </si>
  <si>
    <t>17442-3</t>
  </si>
  <si>
    <t>TIANQI-12</t>
  </si>
  <si>
    <t>48426U</t>
  </si>
  <si>
    <t>21039D</t>
  </si>
  <si>
    <t>17693-3</t>
  </si>
  <si>
    <t>STARLINK-2461</t>
  </si>
  <si>
    <t>48428U</t>
  </si>
  <si>
    <t>21040A</t>
  </si>
  <si>
    <t>12940-3</t>
  </si>
  <si>
    <t>STARLINK-2749</t>
  </si>
  <si>
    <t>48429U</t>
  </si>
  <si>
    <t>21040B</t>
  </si>
  <si>
    <t>14431-3</t>
  </si>
  <si>
    <t>STARLINK-2729</t>
  </si>
  <si>
    <t>48430U</t>
  </si>
  <si>
    <t>21040C</t>
  </si>
  <si>
    <t>31310-3</t>
  </si>
  <si>
    <t>STARLINK-2700</t>
  </si>
  <si>
    <t>48431U</t>
  </si>
  <si>
    <t>21040D</t>
  </si>
  <si>
    <t>19368-3</t>
  </si>
  <si>
    <t>STARLINK-2680</t>
  </si>
  <si>
    <t>48432U</t>
  </si>
  <si>
    <t>21040E</t>
  </si>
  <si>
    <t>37277-3</t>
  </si>
  <si>
    <t>STARLINK-2699</t>
  </si>
  <si>
    <t>48433U</t>
  </si>
  <si>
    <t>21040F</t>
  </si>
  <si>
    <t>14571-3</t>
  </si>
  <si>
    <t>STARLINK-2692</t>
  </si>
  <si>
    <t>48434U</t>
  </si>
  <si>
    <t>21040G</t>
  </si>
  <si>
    <t>16809-2</t>
  </si>
  <si>
    <t>STARLINK-2633</t>
  </si>
  <si>
    <t>48435U</t>
  </si>
  <si>
    <t>21040H</t>
  </si>
  <si>
    <t>88867-4</t>
  </si>
  <si>
    <t>STARLINK-2639</t>
  </si>
  <si>
    <t>48436U</t>
  </si>
  <si>
    <t>21040J</t>
  </si>
  <si>
    <t>41025-3</t>
  </si>
  <si>
    <t>STARLINK-2642</t>
  </si>
  <si>
    <t>48437U</t>
  </si>
  <si>
    <t>21040K</t>
  </si>
  <si>
    <t>13883-3</t>
  </si>
  <si>
    <t>STARLINK-2640</t>
  </si>
  <si>
    <t>48438U</t>
  </si>
  <si>
    <t>21040L</t>
  </si>
  <si>
    <t>73898-4</t>
  </si>
  <si>
    <t>STARLINK-2583</t>
  </si>
  <si>
    <t>48439U</t>
  </si>
  <si>
    <t>21040M</t>
  </si>
  <si>
    <t>36365-4</t>
  </si>
  <si>
    <t>STARLINK-2682</t>
  </si>
  <si>
    <t>48440U</t>
  </si>
  <si>
    <t>21040N</t>
  </si>
  <si>
    <t>STARLINK-2702</t>
  </si>
  <si>
    <t>48441U</t>
  </si>
  <si>
    <t>21040P</t>
  </si>
  <si>
    <t>20765-3</t>
  </si>
  <si>
    <t>STARLINK-2644</t>
  </si>
  <si>
    <t>48442U</t>
  </si>
  <si>
    <t>21040Q</t>
  </si>
  <si>
    <t>32184-3</t>
  </si>
  <si>
    <t>STARLINK-2663</t>
  </si>
  <si>
    <t>48443U</t>
  </si>
  <si>
    <t>21040R</t>
  </si>
  <si>
    <t>30332-3</t>
  </si>
  <si>
    <t>STARLINK-2645</t>
  </si>
  <si>
    <t>48444U</t>
  </si>
  <si>
    <t>21040S</t>
  </si>
  <si>
    <t>97673-3</t>
  </si>
  <si>
    <t>STARLINK-2634</t>
  </si>
  <si>
    <t>48445U</t>
  </si>
  <si>
    <t>21040T</t>
  </si>
  <si>
    <t>41438-3</t>
  </si>
  <si>
    <t>STARLINK-2247</t>
  </si>
  <si>
    <t>48446U</t>
  </si>
  <si>
    <t>21040U</t>
  </si>
  <si>
    <t>10644-3</t>
  </si>
  <si>
    <t>STARLINK-2269</t>
  </si>
  <si>
    <t>48447U</t>
  </si>
  <si>
    <t>21040V</t>
  </si>
  <si>
    <t>49235-3</t>
  </si>
  <si>
    <t>STARLINK-2632</t>
  </si>
  <si>
    <t>48448U</t>
  </si>
  <si>
    <t>21040W</t>
  </si>
  <si>
    <t>49115-3</t>
  </si>
  <si>
    <t>STARLINK-2655</t>
  </si>
  <si>
    <t>48449U</t>
  </si>
  <si>
    <t>21040X</t>
  </si>
  <si>
    <t>26630-3</t>
  </si>
  <si>
    <t>STARLINK-2660</t>
  </si>
  <si>
    <t>48450U</t>
  </si>
  <si>
    <t>21040Y</t>
  </si>
  <si>
    <t>11006-3</t>
  </si>
  <si>
    <t>STARLINK-2652</t>
  </si>
  <si>
    <t>48451U</t>
  </si>
  <si>
    <t>21040Z</t>
  </si>
  <si>
    <t>74021-4</t>
  </si>
  <si>
    <t>STARLINK-2703</t>
  </si>
  <si>
    <t>48452U</t>
  </si>
  <si>
    <t>21040AA</t>
  </si>
  <si>
    <t>10646-3</t>
  </si>
  <si>
    <t>STARLINK-2620</t>
  </si>
  <si>
    <t>48453U</t>
  </si>
  <si>
    <t>21040AB</t>
  </si>
  <si>
    <t>43599-3</t>
  </si>
  <si>
    <t>STARLINK-2654</t>
  </si>
  <si>
    <t>48454U</t>
  </si>
  <si>
    <t>21040AC</t>
  </si>
  <si>
    <t>41867-3</t>
  </si>
  <si>
    <t>STARLINK-2497</t>
  </si>
  <si>
    <t>48455U</t>
  </si>
  <si>
    <t>21040AD</t>
  </si>
  <si>
    <t>29789-3</t>
  </si>
  <si>
    <t>STARLINK-2508</t>
  </si>
  <si>
    <t>48456U</t>
  </si>
  <si>
    <t>21040AE</t>
  </si>
  <si>
    <t>12070-3</t>
  </si>
  <si>
    <t>STARLINK-2698</t>
  </si>
  <si>
    <t>48458U</t>
  </si>
  <si>
    <t>21040AG</t>
  </si>
  <si>
    <t>17424-3</t>
  </si>
  <si>
    <t>STARLINK-2579</t>
  </si>
  <si>
    <t>48459U</t>
  </si>
  <si>
    <t>21040AH</t>
  </si>
  <si>
    <t>STARLINK-2582</t>
  </si>
  <si>
    <t>48460U</t>
  </si>
  <si>
    <t>21040AJ</t>
  </si>
  <si>
    <t>19820-3</t>
  </si>
  <si>
    <t>STARLINK-2693</t>
  </si>
  <si>
    <t>48461U</t>
  </si>
  <si>
    <t>21040AK</t>
  </si>
  <si>
    <t>20737-3</t>
  </si>
  <si>
    <t>STARLINK-2683</t>
  </si>
  <si>
    <t>48462U</t>
  </si>
  <si>
    <t>21040AL</t>
  </si>
  <si>
    <t>34483-3</t>
  </si>
  <si>
    <t>STARLINK-2689</t>
  </si>
  <si>
    <t>48463U</t>
  </si>
  <si>
    <t>21040AM</t>
  </si>
  <si>
    <t>STARLINK-2686</t>
  </si>
  <si>
    <t>48464U</t>
  </si>
  <si>
    <t>21040AN</t>
  </si>
  <si>
    <t>12280-3</t>
  </si>
  <si>
    <t>STARLINK-2681</t>
  </si>
  <si>
    <t>48465U</t>
  </si>
  <si>
    <t>21040AP</t>
  </si>
  <si>
    <t>61205-4</t>
  </si>
  <si>
    <t>STARLINK-2687</t>
  </si>
  <si>
    <t>48466U</t>
  </si>
  <si>
    <t>21040AQ</t>
  </si>
  <si>
    <t>21280-2</t>
  </si>
  <si>
    <t>STARLINK-2659</t>
  </si>
  <si>
    <t>48467U</t>
  </si>
  <si>
    <t>21040AR</t>
  </si>
  <si>
    <t>10276-3</t>
  </si>
  <si>
    <t>STARLINK-2685</t>
  </si>
  <si>
    <t>48468U</t>
  </si>
  <si>
    <t>21040AS</t>
  </si>
  <si>
    <t>14573-4</t>
  </si>
  <si>
    <t>STARLINK-2661</t>
  </si>
  <si>
    <t>48469U</t>
  </si>
  <si>
    <t>21040AT</t>
  </si>
  <si>
    <t>38200-4</t>
  </si>
  <si>
    <t>STARLINK-2675</t>
  </si>
  <si>
    <t>48470U</t>
  </si>
  <si>
    <t>21040AU</t>
  </si>
  <si>
    <t>19654-3</t>
  </si>
  <si>
    <t>STARLINK-2684</t>
  </si>
  <si>
    <t>48471U</t>
  </si>
  <si>
    <t>21040AV</t>
  </si>
  <si>
    <t>STARLINK-2722</t>
  </si>
  <si>
    <t>48472U</t>
  </si>
  <si>
    <t>21040AW</t>
  </si>
  <si>
    <t>17025-3</t>
  </si>
  <si>
    <t>STARLINK-2658</t>
  </si>
  <si>
    <t>48473U</t>
  </si>
  <si>
    <t>21040AX</t>
  </si>
  <si>
    <t>25480-3</t>
  </si>
  <si>
    <t>STARLINK-2697</t>
  </si>
  <si>
    <t>48474U</t>
  </si>
  <si>
    <t>21040AY</t>
  </si>
  <si>
    <t>81173-4</t>
  </si>
  <si>
    <t>STARLINK-2619</t>
  </si>
  <si>
    <t>48475U</t>
  </si>
  <si>
    <t>21040AZ</t>
  </si>
  <si>
    <t>51539-3</t>
  </si>
  <si>
    <t>STARLINK-2723</t>
  </si>
  <si>
    <t>48476U</t>
  </si>
  <si>
    <t>21040BA</t>
  </si>
  <si>
    <t>22994-4</t>
  </si>
  <si>
    <t>STARLINK-2728</t>
  </si>
  <si>
    <t>48478U</t>
  </si>
  <si>
    <t>02032DG</t>
  </si>
  <si>
    <t>STARLINK-2755</t>
  </si>
  <si>
    <t>48479U</t>
  </si>
  <si>
    <t>21040BD</t>
  </si>
  <si>
    <t>45081-3</t>
  </si>
  <si>
    <t>STARLINK-2690</t>
  </si>
  <si>
    <t>48480U</t>
  </si>
  <si>
    <t>21040BE</t>
  </si>
  <si>
    <t>47484-4</t>
  </si>
  <si>
    <t>STARLINK-2706</t>
  </si>
  <si>
    <t>48481U</t>
  </si>
  <si>
    <t>21040BF</t>
  </si>
  <si>
    <t>STARLINK-2525</t>
  </si>
  <si>
    <t>48482U</t>
  </si>
  <si>
    <t>21040BG</t>
  </si>
  <si>
    <t>78788-3</t>
  </si>
  <si>
    <t>STARLINK-2531</t>
  </si>
  <si>
    <t>48483U</t>
  </si>
  <si>
    <t>21040BH</t>
  </si>
  <si>
    <t>23605-2</t>
  </si>
  <si>
    <t>STARLINK-2696</t>
  </si>
  <si>
    <t>48484U</t>
  </si>
  <si>
    <t>21040BJ</t>
  </si>
  <si>
    <t>98055-4</t>
  </si>
  <si>
    <t>STARLINK-2500</t>
  </si>
  <si>
    <t>48485U</t>
  </si>
  <si>
    <t>21040BK</t>
  </si>
  <si>
    <t>36027-3</t>
  </si>
  <si>
    <t>STARLINK-2496</t>
  </si>
  <si>
    <t>48486U</t>
  </si>
  <si>
    <t>21040BL</t>
  </si>
  <si>
    <t>19584-3</t>
  </si>
  <si>
    <t>STARLINK-2494</t>
  </si>
  <si>
    <t>48487U</t>
  </si>
  <si>
    <t>21040BM</t>
  </si>
  <si>
    <t>70895-3</t>
  </si>
  <si>
    <t>STARLINK-2063</t>
  </si>
  <si>
    <t>48553U</t>
  </si>
  <si>
    <t>21041A</t>
  </si>
  <si>
    <t>10337-2</t>
  </si>
  <si>
    <t>STARLINK-2139</t>
  </si>
  <si>
    <t>48554U</t>
  </si>
  <si>
    <t>21041B</t>
  </si>
  <si>
    <t>27779-3</t>
  </si>
  <si>
    <t>STARLINK-2145</t>
  </si>
  <si>
    <t>48555U</t>
  </si>
  <si>
    <t>21041C</t>
  </si>
  <si>
    <t>15132-2</t>
  </si>
  <si>
    <t>STARLINK-2151</t>
  </si>
  <si>
    <t>48556U</t>
  </si>
  <si>
    <t>21041D</t>
  </si>
  <si>
    <t>14347-2</t>
  </si>
  <si>
    <t>STARLINK-2155</t>
  </si>
  <si>
    <t>48557U</t>
  </si>
  <si>
    <t>21041E</t>
  </si>
  <si>
    <t>10036-3</t>
  </si>
  <si>
    <t>STARLINK-2166</t>
  </si>
  <si>
    <t>48558U</t>
  </si>
  <si>
    <t>21041F</t>
  </si>
  <si>
    <t>43115-3</t>
  </si>
  <si>
    <t>STARLINK-2167</t>
  </si>
  <si>
    <t>48559U</t>
  </si>
  <si>
    <t>21041G</t>
  </si>
  <si>
    <t>15331-2</t>
  </si>
  <si>
    <t>STARLINK-2186</t>
  </si>
  <si>
    <t>48561U</t>
  </si>
  <si>
    <t>21041J</t>
  </si>
  <si>
    <t>12711-2</t>
  </si>
  <si>
    <t>STARLINK-2187</t>
  </si>
  <si>
    <t>48562U</t>
  </si>
  <si>
    <t>21041K</t>
  </si>
  <si>
    <t>20607-3</t>
  </si>
  <si>
    <t>STARLINK-2188</t>
  </si>
  <si>
    <t>48563U</t>
  </si>
  <si>
    <t>21041L</t>
  </si>
  <si>
    <t>16386-2</t>
  </si>
  <si>
    <t>STARLINK-2190</t>
  </si>
  <si>
    <t>48564U</t>
  </si>
  <si>
    <t>21041M</t>
  </si>
  <si>
    <t>10120-2</t>
  </si>
  <si>
    <t>STARLINK-2191</t>
  </si>
  <si>
    <t>48565U</t>
  </si>
  <si>
    <t>21041N</t>
  </si>
  <si>
    <t>10866-3</t>
  </si>
  <si>
    <t>STARLINK-2214</t>
  </si>
  <si>
    <t>48566U</t>
  </si>
  <si>
    <t>21041P</t>
  </si>
  <si>
    <t>17886-2</t>
  </si>
  <si>
    <t>STARLINK-2215</t>
  </si>
  <si>
    <t>48567U</t>
  </si>
  <si>
    <t>21041Q</t>
  </si>
  <si>
    <t>14137-2</t>
  </si>
  <si>
    <t>STARLINK-2217</t>
  </si>
  <si>
    <t>48568U</t>
  </si>
  <si>
    <t>21041R</t>
  </si>
  <si>
    <t>17709-2</t>
  </si>
  <si>
    <t>STARLINK-2219</t>
  </si>
  <si>
    <t>48569U</t>
  </si>
  <si>
    <t>21041S</t>
  </si>
  <si>
    <t>14830-2</t>
  </si>
  <si>
    <t>STARLINK-2220</t>
  </si>
  <si>
    <t>48570U</t>
  </si>
  <si>
    <t>21041T</t>
  </si>
  <si>
    <t>49036-3</t>
  </si>
  <si>
    <t>STARLINK-2221</t>
  </si>
  <si>
    <t>48571U</t>
  </si>
  <si>
    <t>21041U</t>
  </si>
  <si>
    <t>11516-2</t>
  </si>
  <si>
    <t>STARLINK-2222</t>
  </si>
  <si>
    <t>48572U</t>
  </si>
  <si>
    <t>21041V</t>
  </si>
  <si>
    <t>53387-3</t>
  </si>
  <si>
    <t>STARLINK-2224</t>
  </si>
  <si>
    <t>48573U</t>
  </si>
  <si>
    <t>21041W</t>
  </si>
  <si>
    <t>20430-3</t>
  </si>
  <si>
    <t>STARLINK-2225</t>
  </si>
  <si>
    <t>48574U</t>
  </si>
  <si>
    <t>21041X</t>
  </si>
  <si>
    <t>STARLINK-2227</t>
  </si>
  <si>
    <t>48575U</t>
  </si>
  <si>
    <t>21041Y</t>
  </si>
  <si>
    <t>21979-3</t>
  </si>
  <si>
    <t>STARLINK-2228</t>
  </si>
  <si>
    <t>48576U</t>
  </si>
  <si>
    <t>21041Z</t>
  </si>
  <si>
    <t>10653-2</t>
  </si>
  <si>
    <t>STARLINK-2231</t>
  </si>
  <si>
    <t>48577U</t>
  </si>
  <si>
    <t>21041AA</t>
  </si>
  <si>
    <t>17715-2</t>
  </si>
  <si>
    <t>STARLINK-2232</t>
  </si>
  <si>
    <t>48578U</t>
  </si>
  <si>
    <t>21041AB</t>
  </si>
  <si>
    <t>12129-2</t>
  </si>
  <si>
    <t>STARLINK-2233</t>
  </si>
  <si>
    <t>48579U</t>
  </si>
  <si>
    <t>21041AC</t>
  </si>
  <si>
    <t>STARLINK-2234</t>
  </si>
  <si>
    <t>48580U</t>
  </si>
  <si>
    <t>21041AD</t>
  </si>
  <si>
    <t>59337-3</t>
  </si>
  <si>
    <t>STARLINK-2235</t>
  </si>
  <si>
    <t>48581U</t>
  </si>
  <si>
    <t>21041AE</t>
  </si>
  <si>
    <t>55076-4</t>
  </si>
  <si>
    <t>STARLINK-2236</t>
  </si>
  <si>
    <t>48582U</t>
  </si>
  <si>
    <t>21041AF</t>
  </si>
  <si>
    <t>STARLINK-2237</t>
  </si>
  <si>
    <t>48583U</t>
  </si>
  <si>
    <t>21041AG</t>
  </si>
  <si>
    <t>12843-3</t>
  </si>
  <si>
    <t>STARLINK-2238</t>
  </si>
  <si>
    <t>48584U</t>
  </si>
  <si>
    <t>21041AH</t>
  </si>
  <si>
    <t>13941-2</t>
  </si>
  <si>
    <t>STARLINK-2240</t>
  </si>
  <si>
    <t>48585U</t>
  </si>
  <si>
    <t>21041AJ</t>
  </si>
  <si>
    <t>11070-2</t>
  </si>
  <si>
    <t>STARLINK-2241</t>
  </si>
  <si>
    <t>48586U</t>
  </si>
  <si>
    <t>21041AK</t>
  </si>
  <si>
    <t>16024-2</t>
  </si>
  <si>
    <t>STARLINK-2242</t>
  </si>
  <si>
    <t>48587U</t>
  </si>
  <si>
    <t>21041AL</t>
  </si>
  <si>
    <t>12803-2</t>
  </si>
  <si>
    <t>STARLINK-2244</t>
  </si>
  <si>
    <t>48588U</t>
  </si>
  <si>
    <t>21041AM</t>
  </si>
  <si>
    <t>14965-3</t>
  </si>
  <si>
    <t>STARLINK-2245</t>
  </si>
  <si>
    <t>48589U</t>
  </si>
  <si>
    <t>21041AN</t>
  </si>
  <si>
    <t>23932-3</t>
  </si>
  <si>
    <t>STARLINK-2248</t>
  </si>
  <si>
    <t>48591U</t>
  </si>
  <si>
    <t>21041AQ</t>
  </si>
  <si>
    <t>16774-2</t>
  </si>
  <si>
    <t>STARLINK-2249</t>
  </si>
  <si>
    <t>48592U</t>
  </si>
  <si>
    <t>21041AR</t>
  </si>
  <si>
    <t>19496-3</t>
  </si>
  <si>
    <t>STARLINK-2250</t>
  </si>
  <si>
    <t>48593U</t>
  </si>
  <si>
    <t>21041AS</t>
  </si>
  <si>
    <t>15986-2</t>
  </si>
  <si>
    <t>STARLINK-2251</t>
  </si>
  <si>
    <t>48594U</t>
  </si>
  <si>
    <t>21041AT</t>
  </si>
  <si>
    <t>67253-4</t>
  </si>
  <si>
    <t>STARLINK-2252</t>
  </si>
  <si>
    <t>48595U</t>
  </si>
  <si>
    <t>21041AU</t>
  </si>
  <si>
    <t>10754-2</t>
  </si>
  <si>
    <t>STARLINK-2253</t>
  </si>
  <si>
    <t>48596U</t>
  </si>
  <si>
    <t>21041AV</t>
  </si>
  <si>
    <t>14741-2</t>
  </si>
  <si>
    <t>STARLINK-2255</t>
  </si>
  <si>
    <t>48597U</t>
  </si>
  <si>
    <t>21041AW</t>
  </si>
  <si>
    <t>17421-2</t>
  </si>
  <si>
    <t>STARLINK-2256</t>
  </si>
  <si>
    <t>48598U</t>
  </si>
  <si>
    <t>21041AX</t>
  </si>
  <si>
    <t>STARLINK-2274</t>
  </si>
  <si>
    <t>48599U</t>
  </si>
  <si>
    <t>21041AY</t>
  </si>
  <si>
    <t>67125-3</t>
  </si>
  <si>
    <t>STARLINK-2275</t>
  </si>
  <si>
    <t>48600U</t>
  </si>
  <si>
    <t>21041AZ</t>
  </si>
  <si>
    <t>73808-3</t>
  </si>
  <si>
    <t>STARLINK-2713</t>
  </si>
  <si>
    <t>48602U</t>
  </si>
  <si>
    <t>21041BB</t>
  </si>
  <si>
    <t>12708-2</t>
  </si>
  <si>
    <t>STARLINK-2714</t>
  </si>
  <si>
    <t>48603U</t>
  </si>
  <si>
    <t>21041BC</t>
  </si>
  <si>
    <t>STARLINK-2757</t>
  </si>
  <si>
    <t>48604U</t>
  </si>
  <si>
    <t>21041BD</t>
  </si>
  <si>
    <t>17264-2</t>
  </si>
  <si>
    <t>CAPELLA-6</t>
  </si>
  <si>
    <t>48605U</t>
  </si>
  <si>
    <t>21041BE</t>
  </si>
  <si>
    <t>15276-2</t>
  </si>
  <si>
    <t>TYVAK-0130</t>
  </si>
  <si>
    <t>48606U</t>
  </si>
  <si>
    <t>21041BF</t>
  </si>
  <si>
    <t>46182-3</t>
  </si>
  <si>
    <t>TDO</t>
  </si>
  <si>
    <t>SPACECRAFT</t>
  </si>
  <si>
    <t>48619U</t>
  </si>
  <si>
    <t>21042B</t>
  </si>
  <si>
    <t>58948-3</t>
  </si>
  <si>
    <t>48620U</t>
  </si>
  <si>
    <t>21042C</t>
  </si>
  <si>
    <t>33559-3</t>
  </si>
  <si>
    <t>48621U</t>
  </si>
  <si>
    <t>21043A</t>
  </si>
  <si>
    <t>91244-5</t>
  </si>
  <si>
    <t>SPACEBEE-65</t>
  </si>
  <si>
    <t>48626U</t>
  </si>
  <si>
    <t>21006ES</t>
  </si>
  <si>
    <t>21574-2</t>
  </si>
  <si>
    <t>SPACEBEE-64</t>
  </si>
  <si>
    <t>48627U</t>
  </si>
  <si>
    <t>21006ET</t>
  </si>
  <si>
    <t>19229-2</t>
  </si>
  <si>
    <t>SPACEBEE-66</t>
  </si>
  <si>
    <t>48628U</t>
  </si>
  <si>
    <t>21006EU</t>
  </si>
  <si>
    <t>17959-2</t>
  </si>
  <si>
    <t>SPACEBEE-67</t>
  </si>
  <si>
    <t>48629U</t>
  </si>
  <si>
    <t>21006EV</t>
  </si>
  <si>
    <t>17804-2</t>
  </si>
  <si>
    <t>SPACEBEE-68</t>
  </si>
  <si>
    <t>48630U</t>
  </si>
  <si>
    <t>21006EW</t>
  </si>
  <si>
    <t>19502-2</t>
  </si>
  <si>
    <t>SPACEBEE-69</t>
  </si>
  <si>
    <t>48631U</t>
  </si>
  <si>
    <t>21006EX</t>
  </si>
  <si>
    <t>17082-2</t>
  </si>
  <si>
    <t>SPACEBEE-70</t>
  </si>
  <si>
    <t>48632U</t>
  </si>
  <si>
    <t>21006EY</t>
  </si>
  <si>
    <t>16742-2</t>
  </si>
  <si>
    <t>SPACEBEE-71</t>
  </si>
  <si>
    <t>48633U</t>
  </si>
  <si>
    <t>21006EZ</t>
  </si>
  <si>
    <t>16409-2</t>
  </si>
  <si>
    <t>SPACEBEE-72</t>
  </si>
  <si>
    <t>48634U</t>
  </si>
  <si>
    <t>21006FA</t>
  </si>
  <si>
    <t>18686-2</t>
  </si>
  <si>
    <t>SPACEBEE-73</t>
  </si>
  <si>
    <t>48635U</t>
  </si>
  <si>
    <t>21006FB</t>
  </si>
  <si>
    <t>18340-2</t>
  </si>
  <si>
    <t>SPACEBEE-74</t>
  </si>
  <si>
    <t>48636U</t>
  </si>
  <si>
    <t>21006FC</t>
  </si>
  <si>
    <t>15538-2</t>
  </si>
  <si>
    <t>SPACEBEE-75</t>
  </si>
  <si>
    <t>48637U</t>
  </si>
  <si>
    <t>21006FD</t>
  </si>
  <si>
    <t>15283-2</t>
  </si>
  <si>
    <t>STARLINK-2758</t>
  </si>
  <si>
    <t>48638U</t>
  </si>
  <si>
    <t>21044A</t>
  </si>
  <si>
    <t>58551-3</t>
  </si>
  <si>
    <t>STARLINK-2739</t>
  </si>
  <si>
    <t>48639U</t>
  </si>
  <si>
    <t>21044B</t>
  </si>
  <si>
    <t>50190-3</t>
  </si>
  <si>
    <t>STARLINK-2736</t>
  </si>
  <si>
    <t>48640U</t>
  </si>
  <si>
    <t>21044C</t>
  </si>
  <si>
    <t>25264-3</t>
  </si>
  <si>
    <t>STARLINK-2754</t>
  </si>
  <si>
    <t>48641U</t>
  </si>
  <si>
    <t>21044D</t>
  </si>
  <si>
    <t>16878-2</t>
  </si>
  <si>
    <t>STARLINK-2646</t>
  </si>
  <si>
    <t>48642U</t>
  </si>
  <si>
    <t>21044E</t>
  </si>
  <si>
    <t>STARLINK-2704</t>
  </si>
  <si>
    <t>48643U</t>
  </si>
  <si>
    <t>21044F</t>
  </si>
  <si>
    <t>40689-3</t>
  </si>
  <si>
    <t>STARLINK-2695</t>
  </si>
  <si>
    <t>48644U</t>
  </si>
  <si>
    <t>21044G</t>
  </si>
  <si>
    <t>16188-2</t>
  </si>
  <si>
    <t>STARLINK-2733</t>
  </si>
  <si>
    <t>48645U</t>
  </si>
  <si>
    <t>21044H</t>
  </si>
  <si>
    <t>10002-2</t>
  </si>
  <si>
    <t>STARLINK-2732</t>
  </si>
  <si>
    <t>48646U</t>
  </si>
  <si>
    <t>21044J</t>
  </si>
  <si>
    <t>52087-3</t>
  </si>
  <si>
    <t>STARLINK-2691</t>
  </si>
  <si>
    <t>48647U</t>
  </si>
  <si>
    <t>21044K</t>
  </si>
  <si>
    <t>82384-3</t>
  </si>
  <si>
    <t>STARLINK-2521</t>
  </si>
  <si>
    <t>48648U</t>
  </si>
  <si>
    <t>21044L</t>
  </si>
  <si>
    <t>14828-2</t>
  </si>
  <si>
    <t>STARLINK-2673</t>
  </si>
  <si>
    <t>48649U</t>
  </si>
  <si>
    <t>21044M</t>
  </si>
  <si>
    <t>10383-2</t>
  </si>
  <si>
    <t>STARLINK-2672</t>
  </si>
  <si>
    <t>48650U</t>
  </si>
  <si>
    <t>21044N</t>
  </si>
  <si>
    <t>19200-3</t>
  </si>
  <si>
    <t>STARLINK-2731</t>
  </si>
  <si>
    <t>48651U</t>
  </si>
  <si>
    <t>21044P</t>
  </si>
  <si>
    <t>19558-3</t>
  </si>
  <si>
    <t>STARLINK-2727</t>
  </si>
  <si>
    <t>48652U</t>
  </si>
  <si>
    <t>21044Q</t>
  </si>
  <si>
    <t>10625-2</t>
  </si>
  <si>
    <t>STARLINK-2720</t>
  </si>
  <si>
    <t>48653U</t>
  </si>
  <si>
    <t>21044R</t>
  </si>
  <si>
    <t>21497-3</t>
  </si>
  <si>
    <t>STARLINK-2651</t>
  </si>
  <si>
    <t>48654U</t>
  </si>
  <si>
    <t>21044S</t>
  </si>
  <si>
    <t>38968-4</t>
  </si>
  <si>
    <t>STARLINK-2657</t>
  </si>
  <si>
    <t>48655U</t>
  </si>
  <si>
    <t>21044T</t>
  </si>
  <si>
    <t>13223-2</t>
  </si>
  <si>
    <t>STARLINK-2701</t>
  </si>
  <si>
    <t>48656U</t>
  </si>
  <si>
    <t>21044U</t>
  </si>
  <si>
    <t>27939-3</t>
  </si>
  <si>
    <t>STARLINK-2734</t>
  </si>
  <si>
    <t>48657U</t>
  </si>
  <si>
    <t>21044V</t>
  </si>
  <si>
    <t>72960-4</t>
  </si>
  <si>
    <t>STARLINK-2647</t>
  </si>
  <si>
    <t>48658U</t>
  </si>
  <si>
    <t>21044W</t>
  </si>
  <si>
    <t>23519-3</t>
  </si>
  <si>
    <t>STARLINK-2717</t>
  </si>
  <si>
    <t>48659U</t>
  </si>
  <si>
    <t>21044X</t>
  </si>
  <si>
    <t>14251-3</t>
  </si>
  <si>
    <t>STARLINK-2688</t>
  </si>
  <si>
    <t>48660U</t>
  </si>
  <si>
    <t>21044Y</t>
  </si>
  <si>
    <t>68118-4</t>
  </si>
  <si>
    <t>STARLINK-2708</t>
  </si>
  <si>
    <t>48661U</t>
  </si>
  <si>
    <t>21044Z</t>
  </si>
  <si>
    <t>29865-3</t>
  </si>
  <si>
    <t>STARLINK-2726</t>
  </si>
  <si>
    <t>48662U</t>
  </si>
  <si>
    <t>21044AA</t>
  </si>
  <si>
    <t>20162-3</t>
  </si>
  <si>
    <t>STARLINK-2667</t>
  </si>
  <si>
    <t>48663U</t>
  </si>
  <si>
    <t>21044AB</t>
  </si>
  <si>
    <t>16782-3</t>
  </si>
  <si>
    <t>STARLINK-2709</t>
  </si>
  <si>
    <t>48664U</t>
  </si>
  <si>
    <t>21044AC</t>
  </si>
  <si>
    <t>17481-3</t>
  </si>
  <si>
    <t>STARLINK-2653</t>
  </si>
  <si>
    <t>48665U</t>
  </si>
  <si>
    <t>21044AD</t>
  </si>
  <si>
    <t>21370-4</t>
  </si>
  <si>
    <t>STARLINK-2666</t>
  </si>
  <si>
    <t>48666U</t>
  </si>
  <si>
    <t>21044AE</t>
  </si>
  <si>
    <t>96914-4</t>
  </si>
  <si>
    <t>STARLINK-2735</t>
  </si>
  <si>
    <t>48667U</t>
  </si>
  <si>
    <t>21044AF</t>
  </si>
  <si>
    <t>56006-4</t>
  </si>
  <si>
    <t>STARLINK-2738</t>
  </si>
  <si>
    <t>48668U</t>
  </si>
  <si>
    <t>21044AG</t>
  </si>
  <si>
    <t>85738-4</t>
  </si>
  <si>
    <t>STARLINK-2707</t>
  </si>
  <si>
    <t>48669U</t>
  </si>
  <si>
    <t>21044AH</t>
  </si>
  <si>
    <t>78848-4</t>
  </si>
  <si>
    <t>STARLINK-2763</t>
  </si>
  <si>
    <t>48670U</t>
  </si>
  <si>
    <t>21044AJ</t>
  </si>
  <si>
    <t>72065-3</t>
  </si>
  <si>
    <t>STARLINK-2745</t>
  </si>
  <si>
    <t>48671U</t>
  </si>
  <si>
    <t>21044AK</t>
  </si>
  <si>
    <t>STARLINK-2705</t>
  </si>
  <si>
    <t>48672U</t>
  </si>
  <si>
    <t>21044AL</t>
  </si>
  <si>
    <t>20626-4</t>
  </si>
  <si>
    <t>STARLINK-2711</t>
  </si>
  <si>
    <t>48673U</t>
  </si>
  <si>
    <t>21044AM</t>
  </si>
  <si>
    <t>59850-3</t>
  </si>
  <si>
    <t>STARLINK-2712</t>
  </si>
  <si>
    <t>48674U</t>
  </si>
  <si>
    <t>21044AN</t>
  </si>
  <si>
    <t>22530-3</t>
  </si>
  <si>
    <t>STARLINK-2737</t>
  </si>
  <si>
    <t>48675U</t>
  </si>
  <si>
    <t>21044AP</t>
  </si>
  <si>
    <t>76293-3</t>
  </si>
  <si>
    <t>STARLINK-2746</t>
  </si>
  <si>
    <t>48676U</t>
  </si>
  <si>
    <t>21044AQ</t>
  </si>
  <si>
    <t>14186-2</t>
  </si>
  <si>
    <t>STARLINK-2719</t>
  </si>
  <si>
    <t>48677U</t>
  </si>
  <si>
    <t>21044AR</t>
  </si>
  <si>
    <t>70263-3</t>
  </si>
  <si>
    <t>STARLINK-2615</t>
  </si>
  <si>
    <t>48678U</t>
  </si>
  <si>
    <t>21044AS</t>
  </si>
  <si>
    <t>56564-4</t>
  </si>
  <si>
    <t>STARLINK-2648</t>
  </si>
  <si>
    <t>48679U</t>
  </si>
  <si>
    <t>21044AT</t>
  </si>
  <si>
    <t>65497-4</t>
  </si>
  <si>
    <t>STARLINK-2649</t>
  </si>
  <si>
    <t>48680U</t>
  </si>
  <si>
    <t>21044AU</t>
  </si>
  <si>
    <t>83782-5</t>
  </si>
  <si>
    <t>STARLINK-2725</t>
  </si>
  <si>
    <t>48681U</t>
  </si>
  <si>
    <t>21044AV</t>
  </si>
  <si>
    <t>40785-3</t>
  </si>
  <si>
    <t>STARLINK-2743</t>
  </si>
  <si>
    <t>48682U</t>
  </si>
  <si>
    <t>21044AW</t>
  </si>
  <si>
    <t>21355-2</t>
  </si>
  <si>
    <t>STARLINK-2756</t>
  </si>
  <si>
    <t>48683U</t>
  </si>
  <si>
    <t>21044AX</t>
  </si>
  <si>
    <t>22538-3</t>
  </si>
  <si>
    <t>STARLINK-2741</t>
  </si>
  <si>
    <t>48684U</t>
  </si>
  <si>
    <t>21044AY</t>
  </si>
  <si>
    <t>39995-3</t>
  </si>
  <si>
    <t>STARLINK-2751</t>
  </si>
  <si>
    <t>48685U</t>
  </si>
  <si>
    <t>21044AZ</t>
  </si>
  <si>
    <t>STARLINK-2629</t>
  </si>
  <si>
    <t>48686U</t>
  </si>
  <si>
    <t>21044BA</t>
  </si>
  <si>
    <t>26239-3</t>
  </si>
  <si>
    <t>STARLINK-2627</t>
  </si>
  <si>
    <t>48687U</t>
  </si>
  <si>
    <t>21044BB</t>
  </si>
  <si>
    <t>16625-3</t>
  </si>
  <si>
    <t>STARLINK-2742</t>
  </si>
  <si>
    <t>48688U</t>
  </si>
  <si>
    <t>21044BC</t>
  </si>
  <si>
    <t>STARLINK-2617</t>
  </si>
  <si>
    <t>48689U</t>
  </si>
  <si>
    <t>21044BD</t>
  </si>
  <si>
    <t>12438-2</t>
  </si>
  <si>
    <t>STARLINK-2740</t>
  </si>
  <si>
    <t>48690U</t>
  </si>
  <si>
    <t>21044BE</t>
  </si>
  <si>
    <t>22183-3</t>
  </si>
  <si>
    <t>STARLINK-2750</t>
  </si>
  <si>
    <t>48691U</t>
  </si>
  <si>
    <t>21044BF</t>
  </si>
  <si>
    <t>13550-4</t>
  </si>
  <si>
    <t>STARLINK-2752</t>
  </si>
  <si>
    <t>48692U</t>
  </si>
  <si>
    <t>21044BG</t>
  </si>
  <si>
    <t>STARLINK-2618</t>
  </si>
  <si>
    <t>48693U</t>
  </si>
  <si>
    <t>21044BH</t>
  </si>
  <si>
    <t>33627-3</t>
  </si>
  <si>
    <t>STARLINK-2748</t>
  </si>
  <si>
    <t>48694U</t>
  </si>
  <si>
    <t>21044BJ</t>
  </si>
  <si>
    <t>49863-4</t>
  </si>
  <si>
    <t>STARLINK-2616</t>
  </si>
  <si>
    <t>48695U</t>
  </si>
  <si>
    <t>21044BK</t>
  </si>
  <si>
    <t>18835-5</t>
  </si>
  <si>
    <t>STARLINK-2753</t>
  </si>
  <si>
    <t>48696U</t>
  </si>
  <si>
    <t>21044BL</t>
  </si>
  <si>
    <t>STARLINK-2715</t>
  </si>
  <si>
    <t>48697U</t>
  </si>
  <si>
    <t>21044BM</t>
  </si>
  <si>
    <t>14423-3</t>
  </si>
  <si>
    <t>ONEWEB-0211</t>
  </si>
  <si>
    <t>48767U</t>
  </si>
  <si>
    <t>21045A</t>
  </si>
  <si>
    <t>ONEWEB-0223</t>
  </si>
  <si>
    <t>48768U</t>
  </si>
  <si>
    <t>21045B</t>
  </si>
  <si>
    <t>ONEWEB-0230</t>
  </si>
  <si>
    <t>48769U</t>
  </si>
  <si>
    <t>21045C</t>
  </si>
  <si>
    <t>ONEWEB-0237</t>
  </si>
  <si>
    <t>48770U</t>
  </si>
  <si>
    <t>21045D</t>
  </si>
  <si>
    <t>25419-3</t>
  </si>
  <si>
    <t>ONEWEB-0235</t>
  </si>
  <si>
    <t>48771U</t>
  </si>
  <si>
    <t>21045E</t>
  </si>
  <si>
    <t>26543-3</t>
  </si>
  <si>
    <t>ONEWEB-0242</t>
  </si>
  <si>
    <t>48772U</t>
  </si>
  <si>
    <t>21045F</t>
  </si>
  <si>
    <t>ONEWEB-0241</t>
  </si>
  <si>
    <t>48773U</t>
  </si>
  <si>
    <t>21045G</t>
  </si>
  <si>
    <t>ONEWEB-0243</t>
  </si>
  <si>
    <t>48774U</t>
  </si>
  <si>
    <t>21045H</t>
  </si>
  <si>
    <t>57202-3</t>
  </si>
  <si>
    <t>ONEWEB-0222</t>
  </si>
  <si>
    <t>48775U</t>
  </si>
  <si>
    <t>21045J</t>
  </si>
  <si>
    <t>11746-1</t>
  </si>
  <si>
    <t>ONEWEB-0244</t>
  </si>
  <si>
    <t>48776U</t>
  </si>
  <si>
    <t>21045K</t>
  </si>
  <si>
    <t>68207-4</t>
  </si>
  <si>
    <t>ONEWEB-0247</t>
  </si>
  <si>
    <t>48777U</t>
  </si>
  <si>
    <t>21045L</t>
  </si>
  <si>
    <t>34950-3</t>
  </si>
  <si>
    <t>ONEWEB-0245</t>
  </si>
  <si>
    <t>48778U</t>
  </si>
  <si>
    <t>21045M</t>
  </si>
  <si>
    <t>ONEWEB-0229</t>
  </si>
  <si>
    <t>48779U</t>
  </si>
  <si>
    <t>21045N</t>
  </si>
  <si>
    <t>26421-3</t>
  </si>
  <si>
    <t>ONEWEB-0228</t>
  </si>
  <si>
    <t>48780U</t>
  </si>
  <si>
    <t>21045P</t>
  </si>
  <si>
    <t>35716-3</t>
  </si>
  <si>
    <t>ONEWEB-0232</t>
  </si>
  <si>
    <t>48781U</t>
  </si>
  <si>
    <t>21045Q</t>
  </si>
  <si>
    <t>60938-3</t>
  </si>
  <si>
    <t>ONEWEB-0231</t>
  </si>
  <si>
    <t>48782U</t>
  </si>
  <si>
    <t>21045R</t>
  </si>
  <si>
    <t>ONEWEB-0234</t>
  </si>
  <si>
    <t>48783U</t>
  </si>
  <si>
    <t>21045S</t>
  </si>
  <si>
    <t>35052-3</t>
  </si>
  <si>
    <t>ONEWEB-0238</t>
  </si>
  <si>
    <t>48784U</t>
  </si>
  <si>
    <t>21045T</t>
  </si>
  <si>
    <t>35343-2</t>
  </si>
  <si>
    <t>ONEWEB-0240</t>
  </si>
  <si>
    <t>48785U</t>
  </si>
  <si>
    <t>21045U</t>
  </si>
  <si>
    <t>ONEWEB-0246</t>
  </si>
  <si>
    <t>48786U</t>
  </si>
  <si>
    <t>21045V</t>
  </si>
  <si>
    <t>ONEWEB-0210</t>
  </si>
  <si>
    <t>48787U</t>
  </si>
  <si>
    <t>21045W</t>
  </si>
  <si>
    <t>24859-3</t>
  </si>
  <si>
    <t>ONEWEB-0214</t>
  </si>
  <si>
    <t>48788U</t>
  </si>
  <si>
    <t>21045X</t>
  </si>
  <si>
    <t>ONEWEB-0221</t>
  </si>
  <si>
    <t>48789U</t>
  </si>
  <si>
    <t>21045Y</t>
  </si>
  <si>
    <t>ONEWEB-0213</t>
  </si>
  <si>
    <t>48790U</t>
  </si>
  <si>
    <t>21045Z</t>
  </si>
  <si>
    <t>45242-5</t>
  </si>
  <si>
    <t>ONEWEB-0212</t>
  </si>
  <si>
    <t>48791U</t>
  </si>
  <si>
    <t>21045AA</t>
  </si>
  <si>
    <t>27958-3</t>
  </si>
  <si>
    <t>ONEWEB-0227</t>
  </si>
  <si>
    <t>48792U</t>
  </si>
  <si>
    <t>21045AB</t>
  </si>
  <si>
    <t>18732-1</t>
  </si>
  <si>
    <t>ONEWEB-0226</t>
  </si>
  <si>
    <t>48793U</t>
  </si>
  <si>
    <t>21045AC</t>
  </si>
  <si>
    <t>50120-4</t>
  </si>
  <si>
    <t>ONEWEB-0224</t>
  </si>
  <si>
    <t>48794U</t>
  </si>
  <si>
    <t>21045AD</t>
  </si>
  <si>
    <t>ONEWEB-0233</t>
  </si>
  <si>
    <t>48795U</t>
  </si>
  <si>
    <t>21045AE</t>
  </si>
  <si>
    <t>ONEWEB-0190</t>
  </si>
  <si>
    <t>48796U</t>
  </si>
  <si>
    <t>21045AF</t>
  </si>
  <si>
    <t>80222-4</t>
  </si>
  <si>
    <t>ONEWEB-0236</t>
  </si>
  <si>
    <t>48797U</t>
  </si>
  <si>
    <t>21045AG</t>
  </si>
  <si>
    <t>ONEWEB-0248</t>
  </si>
  <si>
    <t>48798U</t>
  </si>
  <si>
    <t>21045AH</t>
  </si>
  <si>
    <t>ONEWEB-0225</t>
  </si>
  <si>
    <t>48799U</t>
  </si>
  <si>
    <t>21045AJ</t>
  </si>
  <si>
    <t>33161-3</t>
  </si>
  <si>
    <t>ONEWEB-0215</t>
  </si>
  <si>
    <t>48800U</t>
  </si>
  <si>
    <t>21045AK</t>
  </si>
  <si>
    <t>ONEWEB-0216</t>
  </si>
  <si>
    <t>48801U</t>
  </si>
  <si>
    <t>21045AL</t>
  </si>
  <si>
    <t>ONEWEB-0239</t>
  </si>
  <si>
    <t>48802U</t>
  </si>
  <si>
    <t>21045AM</t>
  </si>
  <si>
    <t>ODYSSEY</t>
  </si>
  <si>
    <t>48844U</t>
  </si>
  <si>
    <t>21051A</t>
  </si>
  <si>
    <t>10448-2</t>
  </si>
  <si>
    <t>RAMSAT</t>
  </si>
  <si>
    <t>48850U</t>
  </si>
  <si>
    <t>98067SL</t>
  </si>
  <si>
    <t>31210-3</t>
  </si>
  <si>
    <t>11778-2</t>
  </si>
  <si>
    <t>AA</t>
  </si>
  <si>
    <t>48860U</t>
  </si>
  <si>
    <t>21055A</t>
  </si>
  <si>
    <t>28600-3</t>
  </si>
  <si>
    <t>AB</t>
  </si>
  <si>
    <t>48861U</t>
  </si>
  <si>
    <t>21055B</t>
  </si>
  <si>
    <t>27724-3</t>
  </si>
  <si>
    <t>AC</t>
  </si>
  <si>
    <t>48863U</t>
  </si>
  <si>
    <t>21055D</t>
  </si>
  <si>
    <t>18350-3</t>
  </si>
  <si>
    <t>TIANQI-14</t>
  </si>
  <si>
    <t>48864U</t>
  </si>
  <si>
    <t>21055E</t>
  </si>
  <si>
    <t>19943-3</t>
  </si>
  <si>
    <t>48865U</t>
  </si>
  <si>
    <t>21056A</t>
  </si>
  <si>
    <t>BD-28</t>
  </si>
  <si>
    <t>48867U</t>
  </si>
  <si>
    <t>98067SN</t>
  </si>
  <si>
    <t>12439-4</t>
  </si>
  <si>
    <t>59507-3</t>
  </si>
  <si>
    <t>STORK-5</t>
  </si>
  <si>
    <t>(MARTA)</t>
  </si>
  <si>
    <t>48872U</t>
  </si>
  <si>
    <t>21058B</t>
  </si>
  <si>
    <t>55727-3</t>
  </si>
  <si>
    <t>STORK-4</t>
  </si>
  <si>
    <t>48873U</t>
  </si>
  <si>
    <t>21058C</t>
  </si>
  <si>
    <t>64101-3</t>
  </si>
  <si>
    <t>CNCE3</t>
  </si>
  <si>
    <t>48874U</t>
  </si>
  <si>
    <t>21058D</t>
  </si>
  <si>
    <t>60841-3</t>
  </si>
  <si>
    <t>CNCE1</t>
  </si>
  <si>
    <t>48875U</t>
  </si>
  <si>
    <t>21058E</t>
  </si>
  <si>
    <t>59886-3</t>
  </si>
  <si>
    <t>BRIK-II</t>
  </si>
  <si>
    <t>48876U</t>
  </si>
  <si>
    <t>21058F</t>
  </si>
  <si>
    <t>HALO-NET</t>
  </si>
  <si>
    <t>FF</t>
  </si>
  <si>
    <t>48877U</t>
  </si>
  <si>
    <t>21058G</t>
  </si>
  <si>
    <t>61544-3</t>
  </si>
  <si>
    <t>48878U</t>
  </si>
  <si>
    <t>21058H</t>
  </si>
  <si>
    <t>46986-3</t>
  </si>
  <si>
    <t>STARLINK-3003</t>
  </si>
  <si>
    <t>48879U</t>
  </si>
  <si>
    <t>21059A</t>
  </si>
  <si>
    <t>STARLINK-3004</t>
  </si>
  <si>
    <t>48880U</t>
  </si>
  <si>
    <t>21059B</t>
  </si>
  <si>
    <t>STARLINK-3005</t>
  </si>
  <si>
    <t>48881U</t>
  </si>
  <si>
    <t>21059C</t>
  </si>
  <si>
    <t>SPACEBEENZ-10</t>
  </si>
  <si>
    <t>48882U</t>
  </si>
  <si>
    <t>21059D</t>
  </si>
  <si>
    <t>15985-2</t>
  </si>
  <si>
    <t>SPACEBEE-100</t>
  </si>
  <si>
    <t>48883U</t>
  </si>
  <si>
    <t>21059E</t>
  </si>
  <si>
    <t>10095-2</t>
  </si>
  <si>
    <t>SPACEBEE-101</t>
  </si>
  <si>
    <t>48884U</t>
  </si>
  <si>
    <t>21059F</t>
  </si>
  <si>
    <t>10291-2</t>
  </si>
  <si>
    <t>JACKSON</t>
  </si>
  <si>
    <t>48885U</t>
  </si>
  <si>
    <t>21059G</t>
  </si>
  <si>
    <t>11348-2</t>
  </si>
  <si>
    <t>SPACEBEE-102</t>
  </si>
  <si>
    <t>48886U</t>
  </si>
  <si>
    <t>21059H</t>
  </si>
  <si>
    <t>70270-3</t>
  </si>
  <si>
    <t>SPACEBEENZ-9</t>
  </si>
  <si>
    <t>48887U</t>
  </si>
  <si>
    <t>21059J</t>
  </si>
  <si>
    <t>16263-2</t>
  </si>
  <si>
    <t>SPACEBEE-103</t>
  </si>
  <si>
    <t>48888U</t>
  </si>
  <si>
    <t>21059K</t>
  </si>
  <si>
    <t>10470-2</t>
  </si>
  <si>
    <t>SPACEBEENZ-7</t>
  </si>
  <si>
    <t>48889U</t>
  </si>
  <si>
    <t>21059L</t>
  </si>
  <si>
    <t>16103-2</t>
  </si>
  <si>
    <t>SPACEBEE-104</t>
  </si>
  <si>
    <t>48890U</t>
  </si>
  <si>
    <t>21059M</t>
  </si>
  <si>
    <t>99879-3</t>
  </si>
  <si>
    <t>SPACEBEENZ-8</t>
  </si>
  <si>
    <t>48891U</t>
  </si>
  <si>
    <t>21059N</t>
  </si>
  <si>
    <t>15067-2</t>
  </si>
  <si>
    <t>TYVAK-0173</t>
  </si>
  <si>
    <t>48892U</t>
  </si>
  <si>
    <t>21059P</t>
  </si>
  <si>
    <t>25103-3</t>
  </si>
  <si>
    <t>SPACEBEE-106</t>
  </si>
  <si>
    <t>48893U</t>
  </si>
  <si>
    <t>21059Q</t>
  </si>
  <si>
    <t>10264-2</t>
  </si>
  <si>
    <t>SPACEBEE-107</t>
  </si>
  <si>
    <t>48894U</t>
  </si>
  <si>
    <t>21059R</t>
  </si>
  <si>
    <t>SPACEBEE-108</t>
  </si>
  <si>
    <t>48895U</t>
  </si>
  <si>
    <t>21059S</t>
  </si>
  <si>
    <t>10219-2</t>
  </si>
  <si>
    <t>SPACEBEE-105</t>
  </si>
  <si>
    <t>48896U</t>
  </si>
  <si>
    <t>21059T</t>
  </si>
  <si>
    <t>10531-2</t>
  </si>
  <si>
    <t>SPACEBEE-109</t>
  </si>
  <si>
    <t>48897U</t>
  </si>
  <si>
    <t>21059U</t>
  </si>
  <si>
    <t>10138-2</t>
  </si>
  <si>
    <t>CENTAURI-4</t>
  </si>
  <si>
    <t>(TYVAK-0211)</t>
  </si>
  <si>
    <t>48898U</t>
  </si>
  <si>
    <t>21059V</t>
  </si>
  <si>
    <t>10250-2</t>
  </si>
  <si>
    <t>SPACEBEE-110</t>
  </si>
  <si>
    <t>48899U</t>
  </si>
  <si>
    <t>21059W</t>
  </si>
  <si>
    <t>98943-3</t>
  </si>
  <si>
    <t>TUBIN</t>
  </si>
  <si>
    <t>48900U</t>
  </si>
  <si>
    <t>21059X</t>
  </si>
  <si>
    <t>27484-3</t>
  </si>
  <si>
    <t>TROPICS</t>
  </si>
  <si>
    <t>48901U</t>
  </si>
  <si>
    <t>21059Y</t>
  </si>
  <si>
    <t>72088-3</t>
  </si>
  <si>
    <t>LINCS1</t>
  </si>
  <si>
    <t>48902U</t>
  </si>
  <si>
    <t>21059Z</t>
  </si>
  <si>
    <t>56424-3</t>
  </si>
  <si>
    <t>LINCS2</t>
  </si>
  <si>
    <t>48903U</t>
  </si>
  <si>
    <t>21059AA</t>
  </si>
  <si>
    <t>50308-3</t>
  </si>
  <si>
    <t>SPACEBEE-111</t>
  </si>
  <si>
    <t>48904U</t>
  </si>
  <si>
    <t>21059AB</t>
  </si>
  <si>
    <t>10343-2</t>
  </si>
  <si>
    <t>NUSAT-19</t>
  </si>
  <si>
    <t>(ROSALIND)</t>
  </si>
  <si>
    <t>48905U</t>
  </si>
  <si>
    <t>21059AC</t>
  </si>
  <si>
    <t>40326-3</t>
  </si>
  <si>
    <t>UMBRA-2001</t>
  </si>
  <si>
    <t>48906U</t>
  </si>
  <si>
    <t>21059AD</t>
  </si>
  <si>
    <t>18643-2</t>
  </si>
  <si>
    <t>MANDRAKE</t>
  </si>
  <si>
    <t>ABLE</t>
  </si>
  <si>
    <t>48907U</t>
  </si>
  <si>
    <t>21059AE</t>
  </si>
  <si>
    <t>32141-3</t>
  </si>
  <si>
    <t>BAKER</t>
  </si>
  <si>
    <t>48908U</t>
  </si>
  <si>
    <t>21059AF</t>
  </si>
  <si>
    <t>32205-3</t>
  </si>
  <si>
    <t>PACE-1</t>
  </si>
  <si>
    <t>48909U</t>
  </si>
  <si>
    <t>21059AG</t>
  </si>
  <si>
    <t>35145-3</t>
  </si>
  <si>
    <t>GNOMES-2</t>
  </si>
  <si>
    <t>48910U</t>
  </si>
  <si>
    <t>21059AH</t>
  </si>
  <si>
    <t>90470-3</t>
  </si>
  <si>
    <t>YAM-2</t>
  </si>
  <si>
    <t>48911U</t>
  </si>
  <si>
    <t>21059AJ</t>
  </si>
  <si>
    <t>53085-3</t>
  </si>
  <si>
    <t>SCV-003</t>
  </si>
  <si>
    <t>48912U</t>
  </si>
  <si>
    <t>21059AK</t>
  </si>
  <si>
    <t>32261-3</t>
  </si>
  <si>
    <t>CAPELLA-5</t>
  </si>
  <si>
    <t>48913U</t>
  </si>
  <si>
    <t>21059AL</t>
  </si>
  <si>
    <t>19526-2</t>
  </si>
  <si>
    <t>ICEYE-X12</t>
  </si>
  <si>
    <t>48914U</t>
  </si>
  <si>
    <t>21059AM</t>
  </si>
  <si>
    <t>44708-3</t>
  </si>
  <si>
    <t>YAM-3</t>
  </si>
  <si>
    <t>48915U</t>
  </si>
  <si>
    <t>21059AN</t>
  </si>
  <si>
    <t>35110-3</t>
  </si>
  <si>
    <t>ICEYE-X13</t>
  </si>
  <si>
    <t>48916U</t>
  </si>
  <si>
    <t>21059AP</t>
  </si>
  <si>
    <t>45432-3</t>
  </si>
  <si>
    <t>ICEYE-X15</t>
  </si>
  <si>
    <t>48917U</t>
  </si>
  <si>
    <t>21059AQ</t>
  </si>
  <si>
    <t>44236-3</t>
  </si>
  <si>
    <t>ICEYE-X11</t>
  </si>
  <si>
    <t>48918U</t>
  </si>
  <si>
    <t>21059AR</t>
  </si>
  <si>
    <t>42310-3</t>
  </si>
  <si>
    <t>NUSAT-22</t>
  </si>
  <si>
    <t>(SOFYA)</t>
  </si>
  <si>
    <t>48919U</t>
  </si>
  <si>
    <t>21059AS</t>
  </si>
  <si>
    <t>50022-3</t>
  </si>
  <si>
    <t>NUSAT-21</t>
  </si>
  <si>
    <t>(ELISA)</t>
  </si>
  <si>
    <t>48920U</t>
  </si>
  <si>
    <t>21059AT</t>
  </si>
  <si>
    <t>53329-3</t>
  </si>
  <si>
    <t>NUSAT-20</t>
  </si>
  <si>
    <t>(GRACE)</t>
  </si>
  <si>
    <t>48921U</t>
  </si>
  <si>
    <t>21059AU</t>
  </si>
  <si>
    <t>52898-3</t>
  </si>
  <si>
    <t>D2/ATLACOM-1</t>
  </si>
  <si>
    <t>48922U</t>
  </si>
  <si>
    <t>21059AV</t>
  </si>
  <si>
    <t>51928-3</t>
  </si>
  <si>
    <t>ANNABANANA</t>
  </si>
  <si>
    <t>48923U</t>
  </si>
  <si>
    <t>21059AW</t>
  </si>
  <si>
    <t>11782-2</t>
  </si>
  <si>
    <t>FARADAY_PHOENIX</t>
  </si>
  <si>
    <t>48924U</t>
  </si>
  <si>
    <t>21059AX</t>
  </si>
  <si>
    <t>24347-3</t>
  </si>
  <si>
    <t>JOHN-TREIRES</t>
  </si>
  <si>
    <t>48925U</t>
  </si>
  <si>
    <t>21059AY</t>
  </si>
  <si>
    <t>13306-2</t>
  </si>
  <si>
    <t>KSF1-B</t>
  </si>
  <si>
    <t>48926U</t>
  </si>
  <si>
    <t>21059AZ</t>
  </si>
  <si>
    <t>92692-3</t>
  </si>
  <si>
    <t>AC-CUBED</t>
  </si>
  <si>
    <t>48927U</t>
  </si>
  <si>
    <t>21059BA</t>
  </si>
  <si>
    <t>10659-2</t>
  </si>
  <si>
    <t>PAINANI-2</t>
  </si>
  <si>
    <t>48928U</t>
  </si>
  <si>
    <t>21059BB</t>
  </si>
  <si>
    <t>65546-3</t>
  </si>
  <si>
    <t>MERIMA</t>
  </si>
  <si>
    <t>48929U</t>
  </si>
  <si>
    <t>21059BC</t>
  </si>
  <si>
    <t>KSF1-A</t>
  </si>
  <si>
    <t>48930U</t>
  </si>
  <si>
    <t>21059BD</t>
  </si>
  <si>
    <t>88244-3</t>
  </si>
  <si>
    <t>HAWK-3B</t>
  </si>
  <si>
    <t>48931U</t>
  </si>
  <si>
    <t>21059BE</t>
  </si>
  <si>
    <t>37023-3</t>
  </si>
  <si>
    <t>SPACEBEE-92</t>
  </si>
  <si>
    <t>48932U</t>
  </si>
  <si>
    <t>21059BF</t>
  </si>
  <si>
    <t>26962-2</t>
  </si>
  <si>
    <t>SPACEBEE-89</t>
  </si>
  <si>
    <t>48933U</t>
  </si>
  <si>
    <t>21059BG</t>
  </si>
  <si>
    <t>27941-2</t>
  </si>
  <si>
    <t>SPACEBEE-96</t>
  </si>
  <si>
    <t>48934U</t>
  </si>
  <si>
    <t>21059BH</t>
  </si>
  <si>
    <t>24324-2</t>
  </si>
  <si>
    <t>SPACEBEE-88</t>
  </si>
  <si>
    <t>48935U</t>
  </si>
  <si>
    <t>21059BJ</t>
  </si>
  <si>
    <t>29096-2</t>
  </si>
  <si>
    <t>SPACEBEE-99</t>
  </si>
  <si>
    <t>48936U</t>
  </si>
  <si>
    <t>21059BK</t>
  </si>
  <si>
    <t>22647-2</t>
  </si>
  <si>
    <t>SPACEBEE-94</t>
  </si>
  <si>
    <t>48937U</t>
  </si>
  <si>
    <t>21059BL</t>
  </si>
  <si>
    <t>25203-2</t>
  </si>
  <si>
    <t>SHANNON</t>
  </si>
  <si>
    <t>48938U</t>
  </si>
  <si>
    <t>21059BM</t>
  </si>
  <si>
    <t>55557-3</t>
  </si>
  <si>
    <t>SPACEBEE-93</t>
  </si>
  <si>
    <t>48939U</t>
  </si>
  <si>
    <t>21059BN</t>
  </si>
  <si>
    <t>26557-2</t>
  </si>
  <si>
    <t>SPACEBEE-91</t>
  </si>
  <si>
    <t>48940U</t>
  </si>
  <si>
    <t>21059BP</t>
  </si>
  <si>
    <t>27417-2</t>
  </si>
  <si>
    <t>SHERPA-LTE1</t>
  </si>
  <si>
    <t>48941U</t>
  </si>
  <si>
    <t>21059BQ</t>
  </si>
  <si>
    <t>42043-3</t>
  </si>
  <si>
    <t>KSF1-C</t>
  </si>
  <si>
    <t>48942U</t>
  </si>
  <si>
    <t>21059BR</t>
  </si>
  <si>
    <t>67735-3</t>
  </si>
  <si>
    <t>QMR-KWT</t>
  </si>
  <si>
    <t>48943U</t>
  </si>
  <si>
    <t>21059BS</t>
  </si>
  <si>
    <t>72865-3</t>
  </si>
  <si>
    <t>AYAN-21</t>
  </si>
  <si>
    <t>48944U</t>
  </si>
  <si>
    <t>21059BT</t>
  </si>
  <si>
    <t>69743-3</t>
  </si>
  <si>
    <t>SPACEBEE-95</t>
  </si>
  <si>
    <t>48945U</t>
  </si>
  <si>
    <t>21059BU</t>
  </si>
  <si>
    <t>25565-2</t>
  </si>
  <si>
    <t>SPACEBEE-97</t>
  </si>
  <si>
    <t>48946U</t>
  </si>
  <si>
    <t>21059BV</t>
  </si>
  <si>
    <t>24845-2</t>
  </si>
  <si>
    <t>SPACEBEE-90</t>
  </si>
  <si>
    <t>48947U</t>
  </si>
  <si>
    <t>21059BW</t>
  </si>
  <si>
    <t>27124-2</t>
  </si>
  <si>
    <t>HAWK-3C</t>
  </si>
  <si>
    <t>48948U</t>
  </si>
  <si>
    <t>21059BX</t>
  </si>
  <si>
    <t>36817-3</t>
  </si>
  <si>
    <t>SPACEBEE-98</t>
  </si>
  <si>
    <t>48949U</t>
  </si>
  <si>
    <t>21059BY</t>
  </si>
  <si>
    <t>23316-2</t>
  </si>
  <si>
    <t>KSF1-D</t>
  </si>
  <si>
    <t>48950U</t>
  </si>
  <si>
    <t>21059BZ</t>
  </si>
  <si>
    <t>15213-2</t>
  </si>
  <si>
    <t>DEMO8(TENZING)</t>
  </si>
  <si>
    <t>48951U</t>
  </si>
  <si>
    <t>21059CA</t>
  </si>
  <si>
    <t>36821-3</t>
  </si>
  <si>
    <t>ASTROCAST-0204</t>
  </si>
  <si>
    <t>48952U</t>
  </si>
  <si>
    <t>21059CB</t>
  </si>
  <si>
    <t>46464-3</t>
  </si>
  <si>
    <t>ARTHUR-1</t>
  </si>
  <si>
    <t>48953U</t>
  </si>
  <si>
    <t>21059CC</t>
  </si>
  <si>
    <t>27349-3</t>
  </si>
  <si>
    <t>ASTROCAST-0201</t>
  </si>
  <si>
    <t>48954U</t>
  </si>
  <si>
    <t>21059CD</t>
  </si>
  <si>
    <t>36745-3</t>
  </si>
  <si>
    <t>ASTROCAST-0203</t>
  </si>
  <si>
    <t>48955U</t>
  </si>
  <si>
    <t>21059CE</t>
  </si>
  <si>
    <t>33704-3</t>
  </si>
  <si>
    <t>DEMO9(AURORA)</t>
  </si>
  <si>
    <t>48956U</t>
  </si>
  <si>
    <t>21059CF</t>
  </si>
  <si>
    <t>43841-3</t>
  </si>
  <si>
    <t>HAWK-3A</t>
  </si>
  <si>
    <t>48957U</t>
  </si>
  <si>
    <t>21059CG</t>
  </si>
  <si>
    <t>36054-3</t>
  </si>
  <si>
    <t>SHERPA-FX2/TAGSAT-2</t>
  </si>
  <si>
    <t>48958U</t>
  </si>
  <si>
    <t>21059CH</t>
  </si>
  <si>
    <t>37073-3</t>
  </si>
  <si>
    <t>CARLSANTAMARI</t>
  </si>
  <si>
    <t>48959U</t>
  </si>
  <si>
    <t>21059CJ</t>
  </si>
  <si>
    <t>ASTROCAST-0205</t>
  </si>
  <si>
    <t>48960U</t>
  </si>
  <si>
    <t>21059CK</t>
  </si>
  <si>
    <t>42731-3</t>
  </si>
  <si>
    <t>ASTROCAST-0202</t>
  </si>
  <si>
    <t>48961U</t>
  </si>
  <si>
    <t>21059CL</t>
  </si>
  <si>
    <t>41596-3</t>
  </si>
  <si>
    <t>GHALIB</t>
  </si>
  <si>
    <t>48962U</t>
  </si>
  <si>
    <t>21059CM</t>
  </si>
  <si>
    <t>72387-3</t>
  </si>
  <si>
    <t>NAPA-2</t>
  </si>
  <si>
    <t>48963U</t>
  </si>
  <si>
    <t>21059CN</t>
  </si>
  <si>
    <t>22193-3</t>
  </si>
  <si>
    <t>SPARTAN</t>
  </si>
  <si>
    <t>48964U</t>
  </si>
  <si>
    <t>21059CP</t>
  </si>
  <si>
    <t>38768-3</t>
  </si>
  <si>
    <t>W-CUBE</t>
  </si>
  <si>
    <t>48965U</t>
  </si>
  <si>
    <t>21059CQ</t>
  </si>
  <si>
    <t>46786-3</t>
  </si>
  <si>
    <t>NEPT-1</t>
  </si>
  <si>
    <t>48966U</t>
  </si>
  <si>
    <t>21059CR</t>
  </si>
  <si>
    <t>84801-3</t>
  </si>
  <si>
    <t>ONEWEB-0249</t>
  </si>
  <si>
    <t>48967U</t>
  </si>
  <si>
    <t>21060A</t>
  </si>
  <si>
    <t>15366-2</t>
  </si>
  <si>
    <t>ONEWEB-0250</t>
  </si>
  <si>
    <t>48968U</t>
  </si>
  <si>
    <t>21060B</t>
  </si>
  <si>
    <t>33799-4</t>
  </si>
  <si>
    <t>ONEWEB-0252</t>
  </si>
  <si>
    <t>48970U</t>
  </si>
  <si>
    <t>21060D</t>
  </si>
  <si>
    <t>ONEWEB-0253</t>
  </si>
  <si>
    <t>48971U</t>
  </si>
  <si>
    <t>21060E</t>
  </si>
  <si>
    <t>ONEWEB-0254</t>
  </si>
  <si>
    <t>48972U</t>
  </si>
  <si>
    <t>21060F</t>
  </si>
  <si>
    <t>80815-3</t>
  </si>
  <si>
    <t>ONEWEB-0255</t>
  </si>
  <si>
    <t>48973U</t>
  </si>
  <si>
    <t>21060G</t>
  </si>
  <si>
    <t>ONEWEB-0256</t>
  </si>
  <si>
    <t>48974U</t>
  </si>
  <si>
    <t>21060H</t>
  </si>
  <si>
    <t>21045-3</t>
  </si>
  <si>
    <t>ONEWEB-0257</t>
  </si>
  <si>
    <t>48975U</t>
  </si>
  <si>
    <t>21060J</t>
  </si>
  <si>
    <t>53313-3</t>
  </si>
  <si>
    <t>ONEWEB-0258</t>
  </si>
  <si>
    <t>48976U</t>
  </si>
  <si>
    <t>21060K</t>
  </si>
  <si>
    <t>15082-2</t>
  </si>
  <si>
    <t>ONEWEB-0259</t>
  </si>
  <si>
    <t>48977U</t>
  </si>
  <si>
    <t>21060L</t>
  </si>
  <si>
    <t>18160-2</t>
  </si>
  <si>
    <t>ONEWEB-0260</t>
  </si>
  <si>
    <t>48978U</t>
  </si>
  <si>
    <t>21060M</t>
  </si>
  <si>
    <t>ONEWEB-0261</t>
  </si>
  <si>
    <t>48979U</t>
  </si>
  <si>
    <t>21060N</t>
  </si>
  <si>
    <t>16073-3</t>
  </si>
  <si>
    <t>ONEWEB-0262</t>
  </si>
  <si>
    <t>48980U</t>
  </si>
  <si>
    <t>21060P</t>
  </si>
  <si>
    <t>12659-3</t>
  </si>
  <si>
    <t>ONEWEB-0263</t>
  </si>
  <si>
    <t>48981U</t>
  </si>
  <si>
    <t>21060Q</t>
  </si>
  <si>
    <t>45962-5</t>
  </si>
  <si>
    <t>ONEWEB-0264</t>
  </si>
  <si>
    <t>48982U</t>
  </si>
  <si>
    <t>21060R</t>
  </si>
  <si>
    <t>27301-3</t>
  </si>
  <si>
    <t>ONEWEB-0266</t>
  </si>
  <si>
    <t>48984U</t>
  </si>
  <si>
    <t>21060T</t>
  </si>
  <si>
    <t>27429-3</t>
  </si>
  <si>
    <t>ONEWEB-0267</t>
  </si>
  <si>
    <t>48985U</t>
  </si>
  <si>
    <t>21060U</t>
  </si>
  <si>
    <t>21062-3</t>
  </si>
  <si>
    <t>ONEWEB-0268</t>
  </si>
  <si>
    <t>48986U</t>
  </si>
  <si>
    <t>21060V</t>
  </si>
  <si>
    <t>16395-3</t>
  </si>
  <si>
    <t>ONEWEB-0269</t>
  </si>
  <si>
    <t>48987U</t>
  </si>
  <si>
    <t>21060W</t>
  </si>
  <si>
    <t>ONEWEB-0270</t>
  </si>
  <si>
    <t>48988U</t>
  </si>
  <si>
    <t>21060X</t>
  </si>
  <si>
    <t>ONEWEB-0271</t>
  </si>
  <si>
    <t>48989U</t>
  </si>
  <si>
    <t>21060Y</t>
  </si>
  <si>
    <t>ONEWEB-0272</t>
  </si>
  <si>
    <t>48990U</t>
  </si>
  <si>
    <t>21060Z</t>
  </si>
  <si>
    <t>15152-3</t>
  </si>
  <si>
    <t>ONEWEB-0273</t>
  </si>
  <si>
    <t>48991U</t>
  </si>
  <si>
    <t>21060AA</t>
  </si>
  <si>
    <t>23451-3</t>
  </si>
  <si>
    <t>ONEWEB-0274</t>
  </si>
  <si>
    <t>48992U</t>
  </si>
  <si>
    <t>21060AB</t>
  </si>
  <si>
    <t>ONEWEB-0275</t>
  </si>
  <si>
    <t>48993U</t>
  </si>
  <si>
    <t>21060AC</t>
  </si>
  <si>
    <t>ONEWEB-0276</t>
  </si>
  <si>
    <t>48994U</t>
  </si>
  <si>
    <t>21060AD</t>
  </si>
  <si>
    <t>31706-3</t>
  </si>
  <si>
    <t>ONEWEB-0277</t>
  </si>
  <si>
    <t>48995U</t>
  </si>
  <si>
    <t>21060AE</t>
  </si>
  <si>
    <t>ONEWEB-0278</t>
  </si>
  <si>
    <t>48996U</t>
  </si>
  <si>
    <t>21060AF</t>
  </si>
  <si>
    <t>95310-4</t>
  </si>
  <si>
    <t>ONEWEB-0279</t>
  </si>
  <si>
    <t>48997U</t>
  </si>
  <si>
    <t>21060AG</t>
  </si>
  <si>
    <t>ONEWEB-0280</t>
  </si>
  <si>
    <t>48998U</t>
  </si>
  <si>
    <t>21060AH</t>
  </si>
  <si>
    <t>51136-3</t>
  </si>
  <si>
    <t>ONEWEB-0281</t>
  </si>
  <si>
    <t>48999U</t>
  </si>
  <si>
    <t>21060AJ</t>
  </si>
  <si>
    <t>25669-4</t>
  </si>
  <si>
    <t>ONEWEB-0282</t>
  </si>
  <si>
    <t>49000U</t>
  </si>
  <si>
    <t>21060AK</t>
  </si>
  <si>
    <t>12334-4</t>
  </si>
  <si>
    <t>ONEWEB-0283</t>
  </si>
  <si>
    <t>49001U</t>
  </si>
  <si>
    <t>21060AL</t>
  </si>
  <si>
    <t>ONEWEB-0284</t>
  </si>
  <si>
    <t>49002U</t>
  </si>
  <si>
    <t>21060AM</t>
  </si>
  <si>
    <t>49008U</t>
  </si>
  <si>
    <t>21062A</t>
  </si>
  <si>
    <t>17740-4</t>
  </si>
  <si>
    <t>ORCA-7</t>
  </si>
  <si>
    <t>49013U</t>
  </si>
  <si>
    <t>21013C</t>
  </si>
  <si>
    <t>24880-2</t>
  </si>
  <si>
    <t>49014U</t>
  </si>
  <si>
    <t>21013D</t>
  </si>
  <si>
    <t>73055-3</t>
  </si>
  <si>
    <t>ORCA-6</t>
  </si>
  <si>
    <t>49015U</t>
  </si>
  <si>
    <t>21013E</t>
  </si>
  <si>
    <t>24448-2</t>
  </si>
  <si>
    <t>DHABISAT</t>
  </si>
  <si>
    <t>49016U</t>
  </si>
  <si>
    <t>21013F</t>
  </si>
  <si>
    <t>78483-3</t>
  </si>
  <si>
    <t>IT-SPINS</t>
  </si>
  <si>
    <t>49017U</t>
  </si>
  <si>
    <t>21013G</t>
  </si>
  <si>
    <t>49018U</t>
  </si>
  <si>
    <t>21064A</t>
  </si>
  <si>
    <t>31916-4</t>
  </si>
  <si>
    <t>49019U</t>
  </si>
  <si>
    <t>21064B</t>
  </si>
  <si>
    <t>54757-4</t>
  </si>
  <si>
    <t>49020U</t>
  </si>
  <si>
    <t>21064C</t>
  </si>
  <si>
    <t>60237-4</t>
  </si>
  <si>
    <t>49021U</t>
  </si>
  <si>
    <t>21064D</t>
  </si>
  <si>
    <t>35336-4</t>
  </si>
  <si>
    <t>49022U</t>
  </si>
  <si>
    <t>21064E</t>
  </si>
  <si>
    <t>14591-4</t>
  </si>
  <si>
    <t>AD</t>
  </si>
  <si>
    <t>49026U</t>
  </si>
  <si>
    <t>21065A</t>
  </si>
  <si>
    <t>TIANQI-15</t>
  </si>
  <si>
    <t>49027U</t>
  </si>
  <si>
    <t>21062E</t>
  </si>
  <si>
    <t>16101-3</t>
  </si>
  <si>
    <t>AE</t>
  </si>
  <si>
    <t>49028U</t>
  </si>
  <si>
    <t>21065C</t>
  </si>
  <si>
    <t>17927-3</t>
  </si>
  <si>
    <t>AF</t>
  </si>
  <si>
    <t>49029U</t>
  </si>
  <si>
    <t>21065D</t>
  </si>
  <si>
    <t>17637-3</t>
  </si>
  <si>
    <t>(NAUKA)</t>
  </si>
  <si>
    <t>49044U</t>
  </si>
  <si>
    <t>21066A</t>
  </si>
  <si>
    <t>25372-3</t>
  </si>
  <si>
    <t>49049U</t>
  </si>
  <si>
    <t>21067A</t>
  </si>
  <si>
    <t>23732-3</t>
  </si>
  <si>
    <t>MONOLITH</t>
  </si>
  <si>
    <t>49052U</t>
  </si>
  <si>
    <t>21068A</t>
  </si>
  <si>
    <t>31280-3</t>
  </si>
  <si>
    <t>KL-BETA</t>
  </si>
  <si>
    <t>49059U</t>
  </si>
  <si>
    <t>21070A</t>
  </si>
  <si>
    <t>93290-4</t>
  </si>
  <si>
    <t>49060U</t>
  </si>
  <si>
    <t>21070B</t>
  </si>
  <si>
    <t>89798-4</t>
  </si>
  <si>
    <t>BRO-4</t>
  </si>
  <si>
    <t>49066U</t>
  </si>
  <si>
    <t>21073A</t>
  </si>
  <si>
    <t>39426-3</t>
  </si>
  <si>
    <t>RADCUBE</t>
  </si>
  <si>
    <t>49067U</t>
  </si>
  <si>
    <t>21073B</t>
  </si>
  <si>
    <t>81933-3</t>
  </si>
  <si>
    <t>SUNSTORM</t>
  </si>
  <si>
    <t>49068U</t>
  </si>
  <si>
    <t>21073C</t>
  </si>
  <si>
    <t>80063-3</t>
  </si>
  <si>
    <t>LEDSAT</t>
  </si>
  <si>
    <t>49069U</t>
  </si>
  <si>
    <t>21073D</t>
  </si>
  <si>
    <t>46534-3</t>
  </si>
  <si>
    <t>PNEO4</t>
  </si>
  <si>
    <t>49070U</t>
  </si>
  <si>
    <t>21073E</t>
  </si>
  <si>
    <t>2-02A</t>
  </si>
  <si>
    <t>49071U</t>
  </si>
  <si>
    <t>21074A</t>
  </si>
  <si>
    <t>10619-3</t>
  </si>
  <si>
    <t>2-02B</t>
  </si>
  <si>
    <t>49072U</t>
  </si>
  <si>
    <t>21074B</t>
  </si>
  <si>
    <t>92379-4</t>
  </si>
  <si>
    <t>ONEWEB-0285</t>
  </si>
  <si>
    <t>49075U</t>
  </si>
  <si>
    <t>21075A</t>
  </si>
  <si>
    <t>20728-3</t>
  </si>
  <si>
    <t>ONEWEB-0286</t>
  </si>
  <si>
    <t>49076U</t>
  </si>
  <si>
    <t>21075B</t>
  </si>
  <si>
    <t>ONEWEB-0287</t>
  </si>
  <si>
    <t>49077U</t>
  </si>
  <si>
    <t>21075C</t>
  </si>
  <si>
    <t>28482-3</t>
  </si>
  <si>
    <t>ONEWEB-0288</t>
  </si>
  <si>
    <t>49078U</t>
  </si>
  <si>
    <t>21075D</t>
  </si>
  <si>
    <t>11734-2</t>
  </si>
  <si>
    <t>ONEWEB-0289</t>
  </si>
  <si>
    <t>49079U</t>
  </si>
  <si>
    <t>21075E</t>
  </si>
  <si>
    <t>17747-3</t>
  </si>
  <si>
    <t>ONEWEB-0290</t>
  </si>
  <si>
    <t>49080U</t>
  </si>
  <si>
    <t>21075F</t>
  </si>
  <si>
    <t>25572-3</t>
  </si>
  <si>
    <t>ONEWEB-0291</t>
  </si>
  <si>
    <t>49081U</t>
  </si>
  <si>
    <t>21075G</t>
  </si>
  <si>
    <t>24284-3</t>
  </si>
  <si>
    <t>ONEWEB-0293</t>
  </si>
  <si>
    <t>49082U</t>
  </si>
  <si>
    <t>21075H</t>
  </si>
  <si>
    <t>23471-3</t>
  </si>
  <si>
    <t>ONEWEB-0294</t>
  </si>
  <si>
    <t>49083U</t>
  </si>
  <si>
    <t>21075J</t>
  </si>
  <si>
    <t>58029-3</t>
  </si>
  <si>
    <t>ONEWEB-0295</t>
  </si>
  <si>
    <t>49084U</t>
  </si>
  <si>
    <t>21075K</t>
  </si>
  <si>
    <t>27250-3</t>
  </si>
  <si>
    <t>ONEWEB-0296</t>
  </si>
  <si>
    <t>49085U</t>
  </si>
  <si>
    <t>21075L</t>
  </si>
  <si>
    <t>15781-2</t>
  </si>
  <si>
    <t>ONEWEB-0297</t>
  </si>
  <si>
    <t>49086U</t>
  </si>
  <si>
    <t>21075M</t>
  </si>
  <si>
    <t>ONEWEB-0298</t>
  </si>
  <si>
    <t>49087U</t>
  </si>
  <si>
    <t>21075N</t>
  </si>
  <si>
    <t>24714-3</t>
  </si>
  <si>
    <t>ONEWEB-0299</t>
  </si>
  <si>
    <t>49088U</t>
  </si>
  <si>
    <t>21075P</t>
  </si>
  <si>
    <t>46106-3</t>
  </si>
  <si>
    <t>ONEWEB-0300</t>
  </si>
  <si>
    <t>49089U</t>
  </si>
  <si>
    <t>21075Q</t>
  </si>
  <si>
    <t>13286-3</t>
  </si>
  <si>
    <t>ONEWEB-0301</t>
  </si>
  <si>
    <t>49090U</t>
  </si>
  <si>
    <t>21075R</t>
  </si>
  <si>
    <t>11994-2</t>
  </si>
  <si>
    <t>ONEWEB-0302</t>
  </si>
  <si>
    <t>49091U</t>
  </si>
  <si>
    <t>21075S</t>
  </si>
  <si>
    <t>12258-2</t>
  </si>
  <si>
    <t>ONEWEB-0304</t>
  </si>
  <si>
    <t>49092U</t>
  </si>
  <si>
    <t>21075T</t>
  </si>
  <si>
    <t>29699-3</t>
  </si>
  <si>
    <t>ONEWEB-0305</t>
  </si>
  <si>
    <t>49093U</t>
  </si>
  <si>
    <t>21075U</t>
  </si>
  <si>
    <t>29541-3</t>
  </si>
  <si>
    <t>ONEWEB-0308</t>
  </si>
  <si>
    <t>49094U</t>
  </si>
  <si>
    <t>21075V</t>
  </si>
  <si>
    <t>96615-3</t>
  </si>
  <si>
    <t>ONEWEB-0309</t>
  </si>
  <si>
    <t>49095U</t>
  </si>
  <si>
    <t>21075W</t>
  </si>
  <si>
    <t>59274-3</t>
  </si>
  <si>
    <t>ONEWEB-0310</t>
  </si>
  <si>
    <t>49096U</t>
  </si>
  <si>
    <t>21075X</t>
  </si>
  <si>
    <t>ONEWEB-0311</t>
  </si>
  <si>
    <t>49097U</t>
  </si>
  <si>
    <t>21075Y</t>
  </si>
  <si>
    <t>43213-3</t>
  </si>
  <si>
    <t>ONEWEB-0312</t>
  </si>
  <si>
    <t>49098U</t>
  </si>
  <si>
    <t>21075Z</t>
  </si>
  <si>
    <t>27029-3</t>
  </si>
  <si>
    <t>ONEWEB-0313</t>
  </si>
  <si>
    <t>49099U</t>
  </si>
  <si>
    <t>21075AA</t>
  </si>
  <si>
    <t>70793-4</t>
  </si>
  <si>
    <t>ONEWEB-0314</t>
  </si>
  <si>
    <t>49100U</t>
  </si>
  <si>
    <t>21075AB</t>
  </si>
  <si>
    <t>13370-3</t>
  </si>
  <si>
    <t>ONEWEB-0315</t>
  </si>
  <si>
    <t>49101U</t>
  </si>
  <si>
    <t>21075AC</t>
  </si>
  <si>
    <t>ONEWEB-0316</t>
  </si>
  <si>
    <t>49102U</t>
  </si>
  <si>
    <t>21075AD</t>
  </si>
  <si>
    <t>ONEWEB-0317</t>
  </si>
  <si>
    <t>49103U</t>
  </si>
  <si>
    <t>21075AE</t>
  </si>
  <si>
    <t>ONEWEB-0318</t>
  </si>
  <si>
    <t>49104U</t>
  </si>
  <si>
    <t>21075AF</t>
  </si>
  <si>
    <t>ONEWEB-0319</t>
  </si>
  <si>
    <t>49105U</t>
  </si>
  <si>
    <t>21075AG</t>
  </si>
  <si>
    <t>20797-3</t>
  </si>
  <si>
    <t>ONEWEB-0323</t>
  </si>
  <si>
    <t>49106U</t>
  </si>
  <si>
    <t>21075AH</t>
  </si>
  <si>
    <t>34062-3</t>
  </si>
  <si>
    <t>ONEWEB-0329</t>
  </si>
  <si>
    <t>49107U</t>
  </si>
  <si>
    <t>21075AJ</t>
  </si>
  <si>
    <t>16699-3</t>
  </si>
  <si>
    <t>ONEWEB-0330</t>
  </si>
  <si>
    <t>49108U</t>
  </si>
  <si>
    <t>21075AK</t>
  </si>
  <si>
    <t>24911-3</t>
  </si>
  <si>
    <t>RSW-01</t>
  </si>
  <si>
    <t>49112U</t>
  </si>
  <si>
    <t>21076A</t>
  </si>
  <si>
    <t>49113U</t>
  </si>
  <si>
    <t>21076B</t>
  </si>
  <si>
    <t>11447-3</t>
  </si>
  <si>
    <t>RSW-02</t>
  </si>
  <si>
    <t>49114U</t>
  </si>
  <si>
    <t>21076C</t>
  </si>
  <si>
    <t>49122U</t>
  </si>
  <si>
    <t>21079A</t>
  </si>
  <si>
    <t>60566-4</t>
  </si>
  <si>
    <t>STARLINK-3096</t>
  </si>
  <si>
    <t>49131U</t>
  </si>
  <si>
    <t>21082B</t>
  </si>
  <si>
    <t>STARLINK-3090</t>
  </si>
  <si>
    <t>49132U</t>
  </si>
  <si>
    <t>21082C</t>
  </si>
  <si>
    <t>13814-3</t>
  </si>
  <si>
    <t>STARLINK-3077</t>
  </si>
  <si>
    <t>49133U</t>
  </si>
  <si>
    <t>21082D</t>
  </si>
  <si>
    <t>12994-2</t>
  </si>
  <si>
    <t>STARLINK-3078</t>
  </si>
  <si>
    <t>49134U</t>
  </si>
  <si>
    <t>21082E</t>
  </si>
  <si>
    <t>41243-3</t>
  </si>
  <si>
    <t>STARLINK-3073</t>
  </si>
  <si>
    <t>49135U</t>
  </si>
  <si>
    <t>21082F</t>
  </si>
  <si>
    <t>STARLINK-3084</t>
  </si>
  <si>
    <t>49136U</t>
  </si>
  <si>
    <t>21082G</t>
  </si>
  <si>
    <t>16091-2</t>
  </si>
  <si>
    <t>STARLINK-3055</t>
  </si>
  <si>
    <t>49137U</t>
  </si>
  <si>
    <t>21082H</t>
  </si>
  <si>
    <t>77178-4</t>
  </si>
  <si>
    <t>STARLINK-3058</t>
  </si>
  <si>
    <t>49138U</t>
  </si>
  <si>
    <t>21082J</t>
  </si>
  <si>
    <t>57164-3</t>
  </si>
  <si>
    <t>STARLINK-3057</t>
  </si>
  <si>
    <t>49139U</t>
  </si>
  <si>
    <t>21082K</t>
  </si>
  <si>
    <t>STARLINK-3118</t>
  </si>
  <si>
    <t>49140U</t>
  </si>
  <si>
    <t>21082L</t>
  </si>
  <si>
    <t>93296-3</t>
  </si>
  <si>
    <t>STARLINK-3093</t>
  </si>
  <si>
    <t>49141U</t>
  </si>
  <si>
    <t>21082M</t>
  </si>
  <si>
    <t>69948-3</t>
  </si>
  <si>
    <t>STARLINK-3042</t>
  </si>
  <si>
    <t>49142U</t>
  </si>
  <si>
    <t>21082N</t>
  </si>
  <si>
    <t>15123-2</t>
  </si>
  <si>
    <t>STARLINK-3109</t>
  </si>
  <si>
    <t>49143U</t>
  </si>
  <si>
    <t>21082P</t>
  </si>
  <si>
    <t>57069-4</t>
  </si>
  <si>
    <t>STARLINK-3100</t>
  </si>
  <si>
    <t>49144U</t>
  </si>
  <si>
    <t>21082Q</t>
  </si>
  <si>
    <t>STARLINK-3119</t>
  </si>
  <si>
    <t>49145U</t>
  </si>
  <si>
    <t>21082R</t>
  </si>
  <si>
    <t>STARLINK-3116</t>
  </si>
  <si>
    <t>49146U</t>
  </si>
  <si>
    <t>21082S</t>
  </si>
  <si>
    <t>20092-3</t>
  </si>
  <si>
    <t>STARLINK-3071</t>
  </si>
  <si>
    <t>49147U</t>
  </si>
  <si>
    <t>21082T</t>
  </si>
  <si>
    <t>STARLINK-3048</t>
  </si>
  <si>
    <t>49148U</t>
  </si>
  <si>
    <t>21082U</t>
  </si>
  <si>
    <t>11346-3</t>
  </si>
  <si>
    <t>STARLINK-3053</t>
  </si>
  <si>
    <t>49149U</t>
  </si>
  <si>
    <t>21082V</t>
  </si>
  <si>
    <t>68891-4</t>
  </si>
  <si>
    <t>STARLINK-3104</t>
  </si>
  <si>
    <t>49150U</t>
  </si>
  <si>
    <t>21082W</t>
  </si>
  <si>
    <t>67654-3</t>
  </si>
  <si>
    <t>STARLINK-3102</t>
  </si>
  <si>
    <t>49151U</t>
  </si>
  <si>
    <t>21082X</t>
  </si>
  <si>
    <t>32260-3</t>
  </si>
  <si>
    <t>STARLINK-3081</t>
  </si>
  <si>
    <t>49152U</t>
  </si>
  <si>
    <t>21082Y</t>
  </si>
  <si>
    <t>39145-4</t>
  </si>
  <si>
    <t>STARLINK-3072</t>
  </si>
  <si>
    <t>49153U</t>
  </si>
  <si>
    <t>21082Z</t>
  </si>
  <si>
    <t>STARLINK-3068</t>
  </si>
  <si>
    <t>49154U</t>
  </si>
  <si>
    <t>21082AA</t>
  </si>
  <si>
    <t>16168-3</t>
  </si>
  <si>
    <t>STARLINK-3060</t>
  </si>
  <si>
    <t>49155U</t>
  </si>
  <si>
    <t>21082AB</t>
  </si>
  <si>
    <t>37680-3</t>
  </si>
  <si>
    <t>STARLINK-3085</t>
  </si>
  <si>
    <t>49156U</t>
  </si>
  <si>
    <t>21082AC</t>
  </si>
  <si>
    <t>43540-4</t>
  </si>
  <si>
    <t>STARLINK-3051</t>
  </si>
  <si>
    <t>49157U</t>
  </si>
  <si>
    <t>21082AD</t>
  </si>
  <si>
    <t>STARLINK-3083</t>
  </si>
  <si>
    <t>49158U</t>
  </si>
  <si>
    <t>21082AE</t>
  </si>
  <si>
    <t>10788-2</t>
  </si>
  <si>
    <t>STARLINK-3056</t>
  </si>
  <si>
    <t>49159U</t>
  </si>
  <si>
    <t>21082AF</t>
  </si>
  <si>
    <t>STARLINK-3095</t>
  </si>
  <si>
    <t>49160U</t>
  </si>
  <si>
    <t>21082AG</t>
  </si>
  <si>
    <t>15302-2</t>
  </si>
  <si>
    <t>STARLINK-3080</t>
  </si>
  <si>
    <t>49161U</t>
  </si>
  <si>
    <t>21082AH</t>
  </si>
  <si>
    <t>14636-2</t>
  </si>
  <si>
    <t>STARLINK-3082</t>
  </si>
  <si>
    <t>49162U</t>
  </si>
  <si>
    <t>21082AJ</t>
  </si>
  <si>
    <t>18051-3</t>
  </si>
  <si>
    <t>STARLINK-3088</t>
  </si>
  <si>
    <t>49163U</t>
  </si>
  <si>
    <t>21082AK</t>
  </si>
  <si>
    <t>41869-4</t>
  </si>
  <si>
    <t>STARLINK-3106</t>
  </si>
  <si>
    <t>49164U</t>
  </si>
  <si>
    <t>21082AL</t>
  </si>
  <si>
    <t>11665-2</t>
  </si>
  <si>
    <t>STARLINK-3052</t>
  </si>
  <si>
    <t>49165U</t>
  </si>
  <si>
    <t>21082AM</t>
  </si>
  <si>
    <t>42883-4</t>
  </si>
  <si>
    <t>STARLINK-3089</t>
  </si>
  <si>
    <t>49166U</t>
  </si>
  <si>
    <t>21082AN</t>
  </si>
  <si>
    <t>63128-4</t>
  </si>
  <si>
    <t>STARLINK-3054</t>
  </si>
  <si>
    <t>49167U</t>
  </si>
  <si>
    <t>21082AP</t>
  </si>
  <si>
    <t>48796-3</t>
  </si>
  <si>
    <t>STARLINK-3101</t>
  </si>
  <si>
    <t>49168U</t>
  </si>
  <si>
    <t>21082AQ</t>
  </si>
  <si>
    <t>13448-2</t>
  </si>
  <si>
    <t>STARLINK-3046</t>
  </si>
  <si>
    <t>49169U</t>
  </si>
  <si>
    <t>21082AR</t>
  </si>
  <si>
    <t>10786-2</t>
  </si>
  <si>
    <t>STARLINK-3074</t>
  </si>
  <si>
    <t>49170U</t>
  </si>
  <si>
    <t>21082AS</t>
  </si>
  <si>
    <t>STARLINK-3107</t>
  </si>
  <si>
    <t>49171U</t>
  </si>
  <si>
    <t>21082AT</t>
  </si>
  <si>
    <t>20447-3</t>
  </si>
  <si>
    <t>STARLINK-3091</t>
  </si>
  <si>
    <t>49172U</t>
  </si>
  <si>
    <t>21082AU</t>
  </si>
  <si>
    <t>16111-2</t>
  </si>
  <si>
    <t>STARLINK-3045</t>
  </si>
  <si>
    <t>49173U</t>
  </si>
  <si>
    <t>21082AV</t>
  </si>
  <si>
    <t>80704-3</t>
  </si>
  <si>
    <t>STARLINK-3047</t>
  </si>
  <si>
    <t>49174U</t>
  </si>
  <si>
    <t>21082AW</t>
  </si>
  <si>
    <t>83401-3</t>
  </si>
  <si>
    <t>STARLINK-3087</t>
  </si>
  <si>
    <t>49175U</t>
  </si>
  <si>
    <t>21082AX</t>
  </si>
  <si>
    <t>73627-3</t>
  </si>
  <si>
    <t>STARLINK-3069</t>
  </si>
  <si>
    <t>49176U</t>
  </si>
  <si>
    <t>21082AY</t>
  </si>
  <si>
    <t>98678-4</t>
  </si>
  <si>
    <t>STARLINK-3103</t>
  </si>
  <si>
    <t>49177U</t>
  </si>
  <si>
    <t>21082AZ</t>
  </si>
  <si>
    <t>61868-4</t>
  </si>
  <si>
    <t>STARLINK-3086</t>
  </si>
  <si>
    <t>49178U</t>
  </si>
  <si>
    <t>21082BA</t>
  </si>
  <si>
    <t>14704-2</t>
  </si>
  <si>
    <t>STARLINK-3043</t>
  </si>
  <si>
    <t>49179U</t>
  </si>
  <si>
    <t>21082BB</t>
  </si>
  <si>
    <t>STARLINK-3050</t>
  </si>
  <si>
    <t>49180U</t>
  </si>
  <si>
    <t>21082BC</t>
  </si>
  <si>
    <t>16720-3</t>
  </si>
  <si>
    <t>STARLINK-3059</t>
  </si>
  <si>
    <t>49181U</t>
  </si>
  <si>
    <t>21082BD</t>
  </si>
  <si>
    <t>ONEWEB-0292</t>
  </si>
  <si>
    <t>49186U</t>
  </si>
  <si>
    <t>21083A</t>
  </si>
  <si>
    <t>10727-2</t>
  </si>
  <si>
    <t>ONEWEB-0303</t>
  </si>
  <si>
    <t>49187U</t>
  </si>
  <si>
    <t>21083B</t>
  </si>
  <si>
    <t>26666-3</t>
  </si>
  <si>
    <t>ONEWEB-0306</t>
  </si>
  <si>
    <t>49188U</t>
  </si>
  <si>
    <t>21083C</t>
  </si>
  <si>
    <t>82733-4</t>
  </si>
  <si>
    <t>ONEWEB-0307</t>
  </si>
  <si>
    <t>49189U</t>
  </si>
  <si>
    <t>21083D</t>
  </si>
  <si>
    <t>10832-2</t>
  </si>
  <si>
    <t>ONEWEB-0320</t>
  </si>
  <si>
    <t>49190U</t>
  </si>
  <si>
    <t>21083E</t>
  </si>
  <si>
    <t>36141-3</t>
  </si>
  <si>
    <t>ONEWEB-0321</t>
  </si>
  <si>
    <t>49191U</t>
  </si>
  <si>
    <t>21083F</t>
  </si>
  <si>
    <t>30266-2</t>
  </si>
  <si>
    <t>ONEWEB-0322</t>
  </si>
  <si>
    <t>49192U</t>
  </si>
  <si>
    <t>21083G</t>
  </si>
  <si>
    <t>11081-2</t>
  </si>
  <si>
    <t>ONEWEB-0324</t>
  </si>
  <si>
    <t>49193U</t>
  </si>
  <si>
    <t>21083H</t>
  </si>
  <si>
    <t>17838-3</t>
  </si>
  <si>
    <t>ONEWEB-0325</t>
  </si>
  <si>
    <t>49194U</t>
  </si>
  <si>
    <t>21083J</t>
  </si>
  <si>
    <t>70533-6</t>
  </si>
  <si>
    <t>ONEWEB-0326</t>
  </si>
  <si>
    <t>49195U</t>
  </si>
  <si>
    <t>21083K</t>
  </si>
  <si>
    <t>24790-3</t>
  </si>
  <si>
    <t>ONEWEB-0327</t>
  </si>
  <si>
    <t>49196U</t>
  </si>
  <si>
    <t>21083L</t>
  </si>
  <si>
    <t>19313-3</t>
  </si>
  <si>
    <t>ONEWEB-0328</t>
  </si>
  <si>
    <t>49197U</t>
  </si>
  <si>
    <t>21083M</t>
  </si>
  <si>
    <t>43772-3</t>
  </si>
  <si>
    <t>ONEWEB-0331</t>
  </si>
  <si>
    <t>49198U</t>
  </si>
  <si>
    <t>21083N</t>
  </si>
  <si>
    <t>49798-3</t>
  </si>
  <si>
    <t>ONEWEB-0333</t>
  </si>
  <si>
    <t>49199U</t>
  </si>
  <si>
    <t>21083P</t>
  </si>
  <si>
    <t>ONEWEB-0334</t>
  </si>
  <si>
    <t>49200U</t>
  </si>
  <si>
    <t>21083Q</t>
  </si>
  <si>
    <t>47597-2</t>
  </si>
  <si>
    <t>ONEWEB-0335</t>
  </si>
  <si>
    <t>49201U</t>
  </si>
  <si>
    <t>21083R</t>
  </si>
  <si>
    <t>ONEWEB-0336</t>
  </si>
  <si>
    <t>49202U</t>
  </si>
  <si>
    <t>21083S</t>
  </si>
  <si>
    <t>10129-3</t>
  </si>
  <si>
    <t>ONEWEB-0337</t>
  </si>
  <si>
    <t>49203U</t>
  </si>
  <si>
    <t>21083T</t>
  </si>
  <si>
    <t>ONEWEB-0338</t>
  </si>
  <si>
    <t>49204U</t>
  </si>
  <si>
    <t>21083U</t>
  </si>
  <si>
    <t>47479-2</t>
  </si>
  <si>
    <t>ONEWEB-0339</t>
  </si>
  <si>
    <t>49205U</t>
  </si>
  <si>
    <t>21083V</t>
  </si>
  <si>
    <t>ONEWEB-0340</t>
  </si>
  <si>
    <t>49206U</t>
  </si>
  <si>
    <t>21083W</t>
  </si>
  <si>
    <t>11424-3</t>
  </si>
  <si>
    <t>ONEWEB-0341</t>
  </si>
  <si>
    <t>49207U</t>
  </si>
  <si>
    <t>21083X</t>
  </si>
  <si>
    <t>25056-3</t>
  </si>
  <si>
    <t>ONEWEB-0342</t>
  </si>
  <si>
    <t>49208U</t>
  </si>
  <si>
    <t>21083Y</t>
  </si>
  <si>
    <t>49419-2</t>
  </si>
  <si>
    <t>ONEWEB-0343</t>
  </si>
  <si>
    <t>49209U</t>
  </si>
  <si>
    <t>21083Z</t>
  </si>
  <si>
    <t>12000-2</t>
  </si>
  <si>
    <t>ONEWEB-0344</t>
  </si>
  <si>
    <t>49210U</t>
  </si>
  <si>
    <t>21083AA</t>
  </si>
  <si>
    <t>98909-3</t>
  </si>
  <si>
    <t>ONEWEB-0345</t>
  </si>
  <si>
    <t>49211U</t>
  </si>
  <si>
    <t>21083AB</t>
  </si>
  <si>
    <t>ONEWEB-0346</t>
  </si>
  <si>
    <t>49212U</t>
  </si>
  <si>
    <t>21083AC</t>
  </si>
  <si>
    <t>23731-3</t>
  </si>
  <si>
    <t>ONEWEB-0348</t>
  </si>
  <si>
    <t>49213U</t>
  </si>
  <si>
    <t>21083AD</t>
  </si>
  <si>
    <t>48925-2</t>
  </si>
  <si>
    <t>ONEWEB-0350</t>
  </si>
  <si>
    <t>49214U</t>
  </si>
  <si>
    <t>21083AE</t>
  </si>
  <si>
    <t>ONEWEB-0351</t>
  </si>
  <si>
    <t>49215U</t>
  </si>
  <si>
    <t>21083AF</t>
  </si>
  <si>
    <t>50230-2</t>
  </si>
  <si>
    <t>ONEWEB-0352</t>
  </si>
  <si>
    <t>49216U</t>
  </si>
  <si>
    <t>21083AG</t>
  </si>
  <si>
    <t>48465-3</t>
  </si>
  <si>
    <t>ONEWEB-0354</t>
  </si>
  <si>
    <t>49217U</t>
  </si>
  <si>
    <t>21083AH</t>
  </si>
  <si>
    <t>49480-2</t>
  </si>
  <si>
    <t>ONEWEB-0355</t>
  </si>
  <si>
    <t>49218U</t>
  </si>
  <si>
    <t>21083AJ</t>
  </si>
  <si>
    <t>ONEWEB-0357</t>
  </si>
  <si>
    <t>49219U</t>
  </si>
  <si>
    <t>21083AK</t>
  </si>
  <si>
    <t>48032-2</t>
  </si>
  <si>
    <t>SZ-12</t>
  </si>
  <si>
    <t>MODULE</t>
  </si>
  <si>
    <t>49221U</t>
  </si>
  <si>
    <t>21053C</t>
  </si>
  <si>
    <t>45877-3</t>
  </si>
  <si>
    <t>49256U</t>
  </si>
  <si>
    <t>21086A</t>
  </si>
  <si>
    <t>31333-3</t>
  </si>
  <si>
    <t>49260U</t>
  </si>
  <si>
    <t>21088A</t>
  </si>
  <si>
    <t>12021-3</t>
  </si>
  <si>
    <t>CS1</t>
  </si>
  <si>
    <t>49261U</t>
  </si>
  <si>
    <t>21088B</t>
  </si>
  <si>
    <t>42104-3</t>
  </si>
  <si>
    <t>CS2</t>
  </si>
  <si>
    <t>49262U</t>
  </si>
  <si>
    <t>21088C</t>
  </si>
  <si>
    <t>39424-3</t>
  </si>
  <si>
    <t>CUTE-LASP</t>
  </si>
  <si>
    <t>49263U</t>
  </si>
  <si>
    <t>21088D</t>
  </si>
  <si>
    <t>58841-3</t>
  </si>
  <si>
    <t>CUPID</t>
  </si>
  <si>
    <t>49264U</t>
  </si>
  <si>
    <t>21088E</t>
  </si>
  <si>
    <t>25992-3</t>
  </si>
  <si>
    <t>BINAR-1</t>
  </si>
  <si>
    <t>49272U</t>
  </si>
  <si>
    <t>98067SR</t>
  </si>
  <si>
    <t>12645-4</t>
  </si>
  <si>
    <t>25009-3</t>
  </si>
  <si>
    <t>CAPSAT</t>
  </si>
  <si>
    <t>49276U</t>
  </si>
  <si>
    <t>98067SV</t>
  </si>
  <si>
    <t>12594-4</t>
  </si>
  <si>
    <t>22635-3</t>
  </si>
  <si>
    <t>ONEWEB-0332</t>
  </si>
  <si>
    <t>49279U</t>
  </si>
  <si>
    <t>21090A</t>
  </si>
  <si>
    <t>54220-1</t>
  </si>
  <si>
    <t>ONEWEB-0347</t>
  </si>
  <si>
    <t>49280U</t>
  </si>
  <si>
    <t>21090B</t>
  </si>
  <si>
    <t>16381-1</t>
  </si>
  <si>
    <t>ONEWEB-0349</t>
  </si>
  <si>
    <t>49281U</t>
  </si>
  <si>
    <t>21090C</t>
  </si>
  <si>
    <t>95542-1</t>
  </si>
  <si>
    <t>ONEWEB-0353</t>
  </si>
  <si>
    <t>49282U</t>
  </si>
  <si>
    <t>21090D</t>
  </si>
  <si>
    <t>42391-1</t>
  </si>
  <si>
    <t>ONEWEB-0356</t>
  </si>
  <si>
    <t>49283U</t>
  </si>
  <si>
    <t>21090E</t>
  </si>
  <si>
    <t>95630-1</t>
  </si>
  <si>
    <t>ONEWEB-0358</t>
  </si>
  <si>
    <t>49284U</t>
  </si>
  <si>
    <t>21090F</t>
  </si>
  <si>
    <t>99432-1</t>
  </si>
  <si>
    <t>ONEWEB-0359</t>
  </si>
  <si>
    <t>49285U</t>
  </si>
  <si>
    <t>21090G</t>
  </si>
  <si>
    <t>98795-1</t>
  </si>
  <si>
    <t>ONEWEB-0360</t>
  </si>
  <si>
    <t>49286U</t>
  </si>
  <si>
    <t>21090H</t>
  </si>
  <si>
    <t>96760-1</t>
  </si>
  <si>
    <t>ONEWEB-0361</t>
  </si>
  <si>
    <t>49287U</t>
  </si>
  <si>
    <t>21090J</t>
  </si>
  <si>
    <t>95758-1</t>
  </si>
  <si>
    <t>ONEWEB-0362</t>
  </si>
  <si>
    <t>49288U</t>
  </si>
  <si>
    <t>21090K</t>
  </si>
  <si>
    <t>ONEWEB-0363</t>
  </si>
  <si>
    <t>49289U</t>
  </si>
  <si>
    <t>21090L</t>
  </si>
  <si>
    <t>96366-1</t>
  </si>
  <si>
    <t>ONEWEB-0364</t>
  </si>
  <si>
    <t>49290U</t>
  </si>
  <si>
    <t>21090M</t>
  </si>
  <si>
    <t>17733-1</t>
  </si>
  <si>
    <t>ONEWEB-0365</t>
  </si>
  <si>
    <t>49291U</t>
  </si>
  <si>
    <t>21090N</t>
  </si>
  <si>
    <t>ONEWEB-0366</t>
  </si>
  <si>
    <t>49292U</t>
  </si>
  <si>
    <t>21090P</t>
  </si>
  <si>
    <t>49597-1</t>
  </si>
  <si>
    <t>ONEWEB-0367</t>
  </si>
  <si>
    <t>49293U</t>
  </si>
  <si>
    <t>21090Q</t>
  </si>
  <si>
    <t>95979-1</t>
  </si>
  <si>
    <t>ONEWEB-0368</t>
  </si>
  <si>
    <t>49294U</t>
  </si>
  <si>
    <t>21090R</t>
  </si>
  <si>
    <t>17299-1</t>
  </si>
  <si>
    <t>ONEWEB-0369</t>
  </si>
  <si>
    <t>49295U</t>
  </si>
  <si>
    <t>21090S</t>
  </si>
  <si>
    <t>ONEWEB-0370</t>
  </si>
  <si>
    <t>49296U</t>
  </si>
  <si>
    <t>21090T</t>
  </si>
  <si>
    <t>97134-1</t>
  </si>
  <si>
    <t>ONEWEB-0371</t>
  </si>
  <si>
    <t>49297U</t>
  </si>
  <si>
    <t>21090U</t>
  </si>
  <si>
    <t>ONEWEB-0372</t>
  </si>
  <si>
    <t>49298U</t>
  </si>
  <si>
    <t>21090V</t>
  </si>
  <si>
    <t>95795-1</t>
  </si>
  <si>
    <t>ONEWEB-0373</t>
  </si>
  <si>
    <t>49299U</t>
  </si>
  <si>
    <t>21090W</t>
  </si>
  <si>
    <t>16970-1</t>
  </si>
  <si>
    <t>ONEWEB-0374</t>
  </si>
  <si>
    <t>49300U</t>
  </si>
  <si>
    <t>21090X</t>
  </si>
  <si>
    <t>50734-1</t>
  </si>
  <si>
    <t>ONEWEB-0375</t>
  </si>
  <si>
    <t>49301U</t>
  </si>
  <si>
    <t>21090Y</t>
  </si>
  <si>
    <t>98319-1</t>
  </si>
  <si>
    <t>ONEWEB-0376</t>
  </si>
  <si>
    <t>49302U</t>
  </si>
  <si>
    <t>21090Z</t>
  </si>
  <si>
    <t>ONEWEB-0377</t>
  </si>
  <si>
    <t>49303U</t>
  </si>
  <si>
    <t>21090AA</t>
  </si>
  <si>
    <t>97735-1</t>
  </si>
  <si>
    <t>ONEWEB-0378</t>
  </si>
  <si>
    <t>49304U</t>
  </si>
  <si>
    <t>21090AB</t>
  </si>
  <si>
    <t>97274-1</t>
  </si>
  <si>
    <t>ONEWEB-0379</t>
  </si>
  <si>
    <t>49305U</t>
  </si>
  <si>
    <t>21090AC</t>
  </si>
  <si>
    <t>53376-1</t>
  </si>
  <si>
    <t>ONEWEB-0380</t>
  </si>
  <si>
    <t>49306U</t>
  </si>
  <si>
    <t>21090AD</t>
  </si>
  <si>
    <t>ONEWEB-0381</t>
  </si>
  <si>
    <t>49307U</t>
  </si>
  <si>
    <t>21090AE</t>
  </si>
  <si>
    <t>95597-1</t>
  </si>
  <si>
    <t>ONEWEB-0382</t>
  </si>
  <si>
    <t>49308U</t>
  </si>
  <si>
    <t>21090AF</t>
  </si>
  <si>
    <t>95966-1</t>
  </si>
  <si>
    <t>ONEWEB-0383</t>
  </si>
  <si>
    <t>49309U</t>
  </si>
  <si>
    <t>21090AG</t>
  </si>
  <si>
    <t>56557-1</t>
  </si>
  <si>
    <t>ONEWEB-0384</t>
  </si>
  <si>
    <t>49310U</t>
  </si>
  <si>
    <t>21090AH</t>
  </si>
  <si>
    <t>96221-1</t>
  </si>
  <si>
    <t>ONEWEB-0385</t>
  </si>
  <si>
    <t>49311U</t>
  </si>
  <si>
    <t>21090AJ</t>
  </si>
  <si>
    <t>96951-1</t>
  </si>
  <si>
    <t>ONEWEB-0386</t>
  </si>
  <si>
    <t>49312U</t>
  </si>
  <si>
    <t>21090AK</t>
  </si>
  <si>
    <t>95563-1</t>
  </si>
  <si>
    <t>ONEWEB-0387</t>
  </si>
  <si>
    <t>49313U</t>
  </si>
  <si>
    <t>21090AL</t>
  </si>
  <si>
    <t>96527-1</t>
  </si>
  <si>
    <t>ONEWEB-0388</t>
  </si>
  <si>
    <t>49314U</t>
  </si>
  <si>
    <t>21090AM</t>
  </si>
  <si>
    <t>49338U</t>
  </si>
  <si>
    <t>21097A</t>
  </si>
  <si>
    <t>28196-3</t>
  </si>
  <si>
    <t>49383U</t>
  </si>
  <si>
    <t>21099A</t>
  </si>
  <si>
    <t>14933-3</t>
  </si>
  <si>
    <t>49384U</t>
  </si>
  <si>
    <t>21099B</t>
  </si>
  <si>
    <t>14814-3</t>
  </si>
  <si>
    <t>SDGSAT</t>
  </si>
  <si>
    <t>49387U</t>
  </si>
  <si>
    <t>21100A</t>
  </si>
  <si>
    <t>13886-3</t>
  </si>
  <si>
    <t>YAOGAN-35</t>
  </si>
  <si>
    <t>49390U</t>
  </si>
  <si>
    <t>21101A</t>
  </si>
  <si>
    <t>35622-3</t>
  </si>
  <si>
    <t>49391U</t>
  </si>
  <si>
    <t>21101B</t>
  </si>
  <si>
    <t>51073-3</t>
  </si>
  <si>
    <t>49393U</t>
  </si>
  <si>
    <t>21101D</t>
  </si>
  <si>
    <t>13595-3</t>
  </si>
  <si>
    <t>ASTERISC</t>
  </si>
  <si>
    <t>49395U</t>
  </si>
  <si>
    <t>21102A</t>
  </si>
  <si>
    <t>67780-3</t>
  </si>
  <si>
    <t>TEIKYOSAT-4</t>
  </si>
  <si>
    <t>(OORURI)</t>
  </si>
  <si>
    <t>49396U</t>
  </si>
  <si>
    <t>21102B</t>
  </si>
  <si>
    <t>21058-3</t>
  </si>
  <si>
    <t>RAISE</t>
  </si>
  <si>
    <t>49397U</t>
  </si>
  <si>
    <t>21102C</t>
  </si>
  <si>
    <t>20520-3</t>
  </si>
  <si>
    <t>Z-SAT</t>
  </si>
  <si>
    <t>49399U</t>
  </si>
  <si>
    <t>21102E</t>
  </si>
  <si>
    <t>29371-3</t>
  </si>
  <si>
    <t>HIBARI</t>
  </si>
  <si>
    <t>49400U</t>
  </si>
  <si>
    <t>21102F</t>
  </si>
  <si>
    <t>36137-3</t>
  </si>
  <si>
    <t>DRUMS</t>
  </si>
  <si>
    <t>49401U</t>
  </si>
  <si>
    <t>21102G</t>
  </si>
  <si>
    <t>KOSEN-1</t>
  </si>
  <si>
    <t>49402U</t>
  </si>
  <si>
    <t>21102H</t>
  </si>
  <si>
    <t>31032-3</t>
  </si>
  <si>
    <t>STARLINK-3151</t>
  </si>
  <si>
    <t>49408U</t>
  </si>
  <si>
    <t>21104A</t>
  </si>
  <si>
    <t>53382-4</t>
  </si>
  <si>
    <t>STARLINK-3075</t>
  </si>
  <si>
    <t>49409U</t>
  </si>
  <si>
    <t>21104B</t>
  </si>
  <si>
    <t>20267-3</t>
  </si>
  <si>
    <t>STARLINK-3147</t>
  </si>
  <si>
    <t>49410U</t>
  </si>
  <si>
    <t>21104C</t>
  </si>
  <si>
    <t>70707-5</t>
  </si>
  <si>
    <t>STARLINK-3162</t>
  </si>
  <si>
    <t>49411U</t>
  </si>
  <si>
    <t>21104D</t>
  </si>
  <si>
    <t>33354-3</t>
  </si>
  <si>
    <t>STARLINK-3144</t>
  </si>
  <si>
    <t>49412U</t>
  </si>
  <si>
    <t>21104E</t>
  </si>
  <si>
    <t>79555-4</t>
  </si>
  <si>
    <t>STARLINK-3157</t>
  </si>
  <si>
    <t>49413U</t>
  </si>
  <si>
    <t>21104F</t>
  </si>
  <si>
    <t>16555-4</t>
  </si>
  <si>
    <t>STARLINK-3146</t>
  </si>
  <si>
    <t>49414U</t>
  </si>
  <si>
    <t>21104G</t>
  </si>
  <si>
    <t>48960-4</t>
  </si>
  <si>
    <t>STARLINK-3159</t>
  </si>
  <si>
    <t>49415U</t>
  </si>
  <si>
    <t>21104H</t>
  </si>
  <si>
    <t>13539-3</t>
  </si>
  <si>
    <t>STARLINK-3133</t>
  </si>
  <si>
    <t>49416U</t>
  </si>
  <si>
    <t>21104J</t>
  </si>
  <si>
    <t>STARLINK-3154</t>
  </si>
  <si>
    <t>49417U</t>
  </si>
  <si>
    <t>21104K</t>
  </si>
  <si>
    <t>STARLINK-3111</t>
  </si>
  <si>
    <t>49418U</t>
  </si>
  <si>
    <t>21104L</t>
  </si>
  <si>
    <t>64333-4</t>
  </si>
  <si>
    <t>STARLINK-3120</t>
  </si>
  <si>
    <t>49419U</t>
  </si>
  <si>
    <t>21104M</t>
  </si>
  <si>
    <t>17187-3</t>
  </si>
  <si>
    <t>STARLINK-3110</t>
  </si>
  <si>
    <t>49420U</t>
  </si>
  <si>
    <t>21104N</t>
  </si>
  <si>
    <t>28297-3</t>
  </si>
  <si>
    <t>STARLINK-3112</t>
  </si>
  <si>
    <t>49421U</t>
  </si>
  <si>
    <t>21104P</t>
  </si>
  <si>
    <t>70260-4</t>
  </si>
  <si>
    <t>STARLINK-3161</t>
  </si>
  <si>
    <t>49422U</t>
  </si>
  <si>
    <t>21104Q</t>
  </si>
  <si>
    <t>66888-3</t>
  </si>
  <si>
    <t>STARLINK-3149</t>
  </si>
  <si>
    <t>49423U</t>
  </si>
  <si>
    <t>21104R</t>
  </si>
  <si>
    <t>97381-4</t>
  </si>
  <si>
    <t>STARLINK-3135</t>
  </si>
  <si>
    <t>49424U</t>
  </si>
  <si>
    <t>21104S</t>
  </si>
  <si>
    <t>70738-4</t>
  </si>
  <si>
    <t>STARLINK-3139</t>
  </si>
  <si>
    <t>49425U</t>
  </si>
  <si>
    <t>21104T</t>
  </si>
  <si>
    <t>46555-4</t>
  </si>
  <si>
    <t>STARLINK-3114</t>
  </si>
  <si>
    <t>49426U</t>
  </si>
  <si>
    <t>42855-3</t>
  </si>
  <si>
    <t>STARLINK-3131</t>
  </si>
  <si>
    <t>49427U</t>
  </si>
  <si>
    <t>21104V</t>
  </si>
  <si>
    <t>79075-4</t>
  </si>
  <si>
    <t>STARLINK-3121</t>
  </si>
  <si>
    <t>49428U</t>
  </si>
  <si>
    <t>21104W</t>
  </si>
  <si>
    <t>84080-4</t>
  </si>
  <si>
    <t>STARLINK-3138</t>
  </si>
  <si>
    <t>49430U</t>
  </si>
  <si>
    <t>21104Y</t>
  </si>
  <si>
    <t>STARLINK-3153</t>
  </si>
  <si>
    <t>49431U</t>
  </si>
  <si>
    <t>21104Z</t>
  </si>
  <si>
    <t>18127-3</t>
  </si>
  <si>
    <t>STARLINK-3158</t>
  </si>
  <si>
    <t>49432U</t>
  </si>
  <si>
    <t>21104AA</t>
  </si>
  <si>
    <t>STARLINK-3079</t>
  </si>
  <si>
    <t>49433U</t>
  </si>
  <si>
    <t>21104AB</t>
  </si>
  <si>
    <t>11891-3</t>
  </si>
  <si>
    <t>STARLINK-3134</t>
  </si>
  <si>
    <t>49434U</t>
  </si>
  <si>
    <t>21104AC</t>
  </si>
  <si>
    <t>21865-3</t>
  </si>
  <si>
    <t>STARLINK-3117</t>
  </si>
  <si>
    <t>49435U</t>
  </si>
  <si>
    <t>21104AD</t>
  </si>
  <si>
    <t>58104-4</t>
  </si>
  <si>
    <t>STARLINK-3049</t>
  </si>
  <si>
    <t>49436U</t>
  </si>
  <si>
    <t>21104AE</t>
  </si>
  <si>
    <t>15098-3</t>
  </si>
  <si>
    <t>STARLINK-3130</t>
  </si>
  <si>
    <t>49437U</t>
  </si>
  <si>
    <t>21104AF</t>
  </si>
  <si>
    <t>80890-4</t>
  </si>
  <si>
    <t>STARLINK-3044</t>
  </si>
  <si>
    <t>49438U</t>
  </si>
  <si>
    <t>21104AG</t>
  </si>
  <si>
    <t>58666-4</t>
  </si>
  <si>
    <t>STARLINK-3108</t>
  </si>
  <si>
    <t>49439U</t>
  </si>
  <si>
    <t>21104AH</t>
  </si>
  <si>
    <t>47439-3</t>
  </si>
  <si>
    <t>STARLINK-3105</t>
  </si>
  <si>
    <t>49440U</t>
  </si>
  <si>
    <t>21104AJ</t>
  </si>
  <si>
    <t>32238-3</t>
  </si>
  <si>
    <t>STARLINK-3128</t>
  </si>
  <si>
    <t>49441U</t>
  </si>
  <si>
    <t>21104AK</t>
  </si>
  <si>
    <t>11922-3</t>
  </si>
  <si>
    <t>STARLINK-3098</t>
  </si>
  <si>
    <t>49442U</t>
  </si>
  <si>
    <t>21104AL</t>
  </si>
  <si>
    <t>83164-4</t>
  </si>
  <si>
    <t>STARLINK-3136</t>
  </si>
  <si>
    <t>49443U</t>
  </si>
  <si>
    <t>21104AM</t>
  </si>
  <si>
    <t>29997-3</t>
  </si>
  <si>
    <t>STARLINK-3126</t>
  </si>
  <si>
    <t>49444U</t>
  </si>
  <si>
    <t>21104AN</t>
  </si>
  <si>
    <t>11428-3</t>
  </si>
  <si>
    <t>STARLINK-3122</t>
  </si>
  <si>
    <t>49445U</t>
  </si>
  <si>
    <t>21104AP</t>
  </si>
  <si>
    <t>14294-4</t>
  </si>
  <si>
    <t>STARLINK-3099</t>
  </si>
  <si>
    <t>49446U</t>
  </si>
  <si>
    <t>21104AQ</t>
  </si>
  <si>
    <t>45031-3</t>
  </si>
  <si>
    <t>STARLINK-3115</t>
  </si>
  <si>
    <t>49447U</t>
  </si>
  <si>
    <t>21104AR</t>
  </si>
  <si>
    <t>14276-3</t>
  </si>
  <si>
    <t>STARLINK-3097</t>
  </si>
  <si>
    <t>49448U</t>
  </si>
  <si>
    <t>21104AS</t>
  </si>
  <si>
    <t>76089-3</t>
  </si>
  <si>
    <t>STARLINK-3137</t>
  </si>
  <si>
    <t>49449U</t>
  </si>
  <si>
    <t>21104AT</t>
  </si>
  <si>
    <t>15541-4</t>
  </si>
  <si>
    <t>STARLINK-3127</t>
  </si>
  <si>
    <t>49450U</t>
  </si>
  <si>
    <t>21104AU</t>
  </si>
  <si>
    <t>48951-4</t>
  </si>
  <si>
    <t>STARLINK-3125</t>
  </si>
  <si>
    <t>49451U</t>
  </si>
  <si>
    <t>21104AV</t>
  </si>
  <si>
    <t>STARLINK-3150</t>
  </si>
  <si>
    <t>49452U</t>
  </si>
  <si>
    <t>21104AW</t>
  </si>
  <si>
    <t>90785-3</t>
  </si>
  <si>
    <t>STARLINK-3129</t>
  </si>
  <si>
    <t>49453U</t>
  </si>
  <si>
    <t>21104AX</t>
  </si>
  <si>
    <t>24775-3</t>
  </si>
  <si>
    <t>STARLINK-3160</t>
  </si>
  <si>
    <t>49454U</t>
  </si>
  <si>
    <t>21104AY</t>
  </si>
  <si>
    <t>36909-3</t>
  </si>
  <si>
    <t>STARLINK-3145</t>
  </si>
  <si>
    <t>49455U</t>
  </si>
  <si>
    <t>21104AZ</t>
  </si>
  <si>
    <t>81902-4</t>
  </si>
  <si>
    <t>STARLINK-3124</t>
  </si>
  <si>
    <t>49456U</t>
  </si>
  <si>
    <t>21104BA</t>
  </si>
  <si>
    <t>25714-3</t>
  </si>
  <si>
    <t>STARLINK-3132</t>
  </si>
  <si>
    <t>49457U</t>
  </si>
  <si>
    <t>21104BB</t>
  </si>
  <si>
    <t>14072-3</t>
  </si>
  <si>
    <t>STARLINK-3156</t>
  </si>
  <si>
    <t>49458U</t>
  </si>
  <si>
    <t>21104BC</t>
  </si>
  <si>
    <t>32247-3</t>
  </si>
  <si>
    <t>STARLINK-3141</t>
  </si>
  <si>
    <t>49459U</t>
  </si>
  <si>
    <t>21104BD</t>
  </si>
  <si>
    <t>STARLINK-3140</t>
  </si>
  <si>
    <t>49460U</t>
  </si>
  <si>
    <t>21104BE</t>
  </si>
  <si>
    <t>GLOBAL-14</t>
  </si>
  <si>
    <t>49469U</t>
  </si>
  <si>
    <t>21106A</t>
  </si>
  <si>
    <t>57671-3</t>
  </si>
  <si>
    <t>GLOBAL-15</t>
  </si>
  <si>
    <t>49470U</t>
  </si>
  <si>
    <t>21106B</t>
  </si>
  <si>
    <t>52488-3</t>
  </si>
  <si>
    <t>49492U</t>
  </si>
  <si>
    <t>21107A</t>
  </si>
  <si>
    <t>23403-3</t>
  </si>
  <si>
    <t>ASTRA</t>
  </si>
  <si>
    <t>SATELLITE</t>
  </si>
  <si>
    <t>49494U</t>
  </si>
  <si>
    <t>21108A</t>
  </si>
  <si>
    <t>12451-2</t>
  </si>
  <si>
    <t>49495U</t>
  </si>
  <si>
    <t>21109A</t>
  </si>
  <si>
    <t>25766-4</t>
  </si>
  <si>
    <t>(SY-11)</t>
  </si>
  <si>
    <t>49501U</t>
  </si>
  <si>
    <t>21112A</t>
  </si>
  <si>
    <t>20300-3</t>
  </si>
  <si>
    <t>STARLINK-3219</t>
  </si>
  <si>
    <t>49724U</t>
  </si>
  <si>
    <t>21115A</t>
  </si>
  <si>
    <t>58403-3</t>
  </si>
  <si>
    <t>STARLINK-3218</t>
  </si>
  <si>
    <t>49725U</t>
  </si>
  <si>
    <t>21115B</t>
  </si>
  <si>
    <t>84626-3</t>
  </si>
  <si>
    <t>STARLINK-3237</t>
  </si>
  <si>
    <t>49726U</t>
  </si>
  <si>
    <t>21115C</t>
  </si>
  <si>
    <t>76163-3</t>
  </si>
  <si>
    <t>STARLINK-3242</t>
  </si>
  <si>
    <t>49727U</t>
  </si>
  <si>
    <t>21115D</t>
  </si>
  <si>
    <t>STARLINK-3240</t>
  </si>
  <si>
    <t>49728U</t>
  </si>
  <si>
    <t>21115E</t>
  </si>
  <si>
    <t>33099-3</t>
  </si>
  <si>
    <t>STARLINK-3251</t>
  </si>
  <si>
    <t>49729U</t>
  </si>
  <si>
    <t>21115F</t>
  </si>
  <si>
    <t>49491-3</t>
  </si>
  <si>
    <t>STARLINK-3249</t>
  </si>
  <si>
    <t>49730U</t>
  </si>
  <si>
    <t>21115G</t>
  </si>
  <si>
    <t>75115-3</t>
  </si>
  <si>
    <t>STARLINK-3228</t>
  </si>
  <si>
    <t>49731U</t>
  </si>
  <si>
    <t>21115H</t>
  </si>
  <si>
    <t>12591-3</t>
  </si>
  <si>
    <t>STARLINK-3246</t>
  </si>
  <si>
    <t>49732U</t>
  </si>
  <si>
    <t>21115J</t>
  </si>
  <si>
    <t>11269-3</t>
  </si>
  <si>
    <t>STARLINK-3252</t>
  </si>
  <si>
    <t>49733U</t>
  </si>
  <si>
    <t>21115K</t>
  </si>
  <si>
    <t>52307-4</t>
  </si>
  <si>
    <t>STARLINK-3238</t>
  </si>
  <si>
    <t>49734U</t>
  </si>
  <si>
    <t>21115L</t>
  </si>
  <si>
    <t>15718-2</t>
  </si>
  <si>
    <t>STARLINK-3113</t>
  </si>
  <si>
    <t>49735U</t>
  </si>
  <si>
    <t>21115M</t>
  </si>
  <si>
    <t>56518-4</t>
  </si>
  <si>
    <t>STARLINK-3148</t>
  </si>
  <si>
    <t>49736U</t>
  </si>
  <si>
    <t>21115N</t>
  </si>
  <si>
    <t>77150-3</t>
  </si>
  <si>
    <t>STARLINK-3225</t>
  </si>
  <si>
    <t>49737U</t>
  </si>
  <si>
    <t>21115P</t>
  </si>
  <si>
    <t>84666-3</t>
  </si>
  <si>
    <t>STARLINK-3143</t>
  </si>
  <si>
    <t>49738U</t>
  </si>
  <si>
    <t>21115Q</t>
  </si>
  <si>
    <t>87565-4</t>
  </si>
  <si>
    <t>STARLINK-3155</t>
  </si>
  <si>
    <t>49739U</t>
  </si>
  <si>
    <t>21115R</t>
  </si>
  <si>
    <t>19232-2</t>
  </si>
  <si>
    <t>STARLINK-3226</t>
  </si>
  <si>
    <t>49740U</t>
  </si>
  <si>
    <t>21115S</t>
  </si>
  <si>
    <t>65207-3</t>
  </si>
  <si>
    <t>STARLINK-3244</t>
  </si>
  <si>
    <t>49741U</t>
  </si>
  <si>
    <t>21115T</t>
  </si>
  <si>
    <t>12043-2</t>
  </si>
  <si>
    <t>STARLINK-3202</t>
  </si>
  <si>
    <t>49742U</t>
  </si>
  <si>
    <t>21115U</t>
  </si>
  <si>
    <t>62390-3</t>
  </si>
  <si>
    <t>STARLINK-3239</t>
  </si>
  <si>
    <t>49743U</t>
  </si>
  <si>
    <t>21115V</t>
  </si>
  <si>
    <t>77871-3</t>
  </si>
  <si>
    <t>STARLINK-3231</t>
  </si>
  <si>
    <t>49744U</t>
  </si>
  <si>
    <t>21115W</t>
  </si>
  <si>
    <t>14751-2</t>
  </si>
  <si>
    <t>STARLINK-3241</t>
  </si>
  <si>
    <t>49745U</t>
  </si>
  <si>
    <t>21115X</t>
  </si>
  <si>
    <t>73806-4</t>
  </si>
  <si>
    <t>STARLINK-3233</t>
  </si>
  <si>
    <t>49746U</t>
  </si>
  <si>
    <t>21115Y</t>
  </si>
  <si>
    <t>42592-3</t>
  </si>
  <si>
    <t>STARLINK-3247</t>
  </si>
  <si>
    <t>49747U</t>
  </si>
  <si>
    <t>21115Z</t>
  </si>
  <si>
    <t>18600-2</t>
  </si>
  <si>
    <t>STARLINK-3248</t>
  </si>
  <si>
    <t>49748U</t>
  </si>
  <si>
    <t>21115AA</t>
  </si>
  <si>
    <t>10403-2</t>
  </si>
  <si>
    <t>STARLINK-3250</t>
  </si>
  <si>
    <t>49749U</t>
  </si>
  <si>
    <t>21115AB</t>
  </si>
  <si>
    <t>17847-3</t>
  </si>
  <si>
    <t>STARLINK-3236</t>
  </si>
  <si>
    <t>49750U</t>
  </si>
  <si>
    <t>21115AC</t>
  </si>
  <si>
    <t>93034-3</t>
  </si>
  <si>
    <t>STARLINK-3229</t>
  </si>
  <si>
    <t>49751U</t>
  </si>
  <si>
    <t>21115AD</t>
  </si>
  <si>
    <t>74238-3</t>
  </si>
  <si>
    <t>STARLINK-3209</t>
  </si>
  <si>
    <t>49752U</t>
  </si>
  <si>
    <t>21115AE</t>
  </si>
  <si>
    <t>13370-2</t>
  </si>
  <si>
    <t>STARLINK-3200</t>
  </si>
  <si>
    <t>49753U</t>
  </si>
  <si>
    <t>21115AF</t>
  </si>
  <si>
    <t>STARLINK-3193</t>
  </si>
  <si>
    <t>49754U</t>
  </si>
  <si>
    <t>21115AG</t>
  </si>
  <si>
    <t>17607-3</t>
  </si>
  <si>
    <t>STARLINK-3210</t>
  </si>
  <si>
    <t>49755U</t>
  </si>
  <si>
    <t>21115AH</t>
  </si>
  <si>
    <t>93252-3</t>
  </si>
  <si>
    <t>STARLINK-3207</t>
  </si>
  <si>
    <t>49756U</t>
  </si>
  <si>
    <t>21115AJ</t>
  </si>
  <si>
    <t>23192-3</t>
  </si>
  <si>
    <t>STARLINK-3197</t>
  </si>
  <si>
    <t>49757U</t>
  </si>
  <si>
    <t>21115AK</t>
  </si>
  <si>
    <t>16800-2</t>
  </si>
  <si>
    <t>STARLINK-3194</t>
  </si>
  <si>
    <t>49758U</t>
  </si>
  <si>
    <t>21115AL</t>
  </si>
  <si>
    <t>15655-2</t>
  </si>
  <si>
    <t>STARLINK-3204</t>
  </si>
  <si>
    <t>49759U</t>
  </si>
  <si>
    <t>21115AM</t>
  </si>
  <si>
    <t>79456-3</t>
  </si>
  <si>
    <t>STARLINK-3199</t>
  </si>
  <si>
    <t>49760U</t>
  </si>
  <si>
    <t>21115AN</t>
  </si>
  <si>
    <t>16966-2</t>
  </si>
  <si>
    <t>STARLINK-3203</t>
  </si>
  <si>
    <t>49761U</t>
  </si>
  <si>
    <t>21115AP</t>
  </si>
  <si>
    <t>13654-2</t>
  </si>
  <si>
    <t>STARLINK-3195</t>
  </si>
  <si>
    <t>49762U</t>
  </si>
  <si>
    <t>21115AQ</t>
  </si>
  <si>
    <t>81865-3</t>
  </si>
  <si>
    <t>STARLINK-3198</t>
  </si>
  <si>
    <t>49763U</t>
  </si>
  <si>
    <t>21115AR</t>
  </si>
  <si>
    <t>41221-3</t>
  </si>
  <si>
    <t>STARLINK-3206</t>
  </si>
  <si>
    <t>49764U</t>
  </si>
  <si>
    <t>21115AS</t>
  </si>
  <si>
    <t>29168-3</t>
  </si>
  <si>
    <t>STARLINK-3227</t>
  </si>
  <si>
    <t>49765U</t>
  </si>
  <si>
    <t>21115AT</t>
  </si>
  <si>
    <t>13334-2</t>
  </si>
  <si>
    <t>STARLINK-3190</t>
  </si>
  <si>
    <t>49766U</t>
  </si>
  <si>
    <t>21115AU</t>
  </si>
  <si>
    <t>14266-3</t>
  </si>
  <si>
    <t>STARLINK-3192</t>
  </si>
  <si>
    <t>49767U</t>
  </si>
  <si>
    <t>21115AV</t>
  </si>
  <si>
    <t>40159-3</t>
  </si>
  <si>
    <t>STARLINK-3196</t>
  </si>
  <si>
    <t>49768U</t>
  </si>
  <si>
    <t>21115AW</t>
  </si>
  <si>
    <t>31277-3</t>
  </si>
  <si>
    <t>STARLINK-3208</t>
  </si>
  <si>
    <t>49769U</t>
  </si>
  <si>
    <t>21115AX</t>
  </si>
  <si>
    <t>14324-2</t>
  </si>
  <si>
    <t>STARLINK-3191</t>
  </si>
  <si>
    <t>49770U</t>
  </si>
  <si>
    <t>21115AY</t>
  </si>
  <si>
    <t>14489-2</t>
  </si>
  <si>
    <t>STARLINK-3201</t>
  </si>
  <si>
    <t>49771U</t>
  </si>
  <si>
    <t>21115AZ</t>
  </si>
  <si>
    <t>49438-3</t>
  </si>
  <si>
    <t>GLOBAL-12</t>
  </si>
  <si>
    <t>49772U</t>
  </si>
  <si>
    <t>21115BA</t>
  </si>
  <si>
    <t>61539-3</t>
  </si>
  <si>
    <t>GLOBAL-13</t>
  </si>
  <si>
    <t>49773U</t>
  </si>
  <si>
    <t>21115BB</t>
  </si>
  <si>
    <t>59443-3</t>
  </si>
  <si>
    <t>JINZIJING</t>
  </si>
  <si>
    <t>49813U</t>
  </si>
  <si>
    <t>21117B</t>
  </si>
  <si>
    <t>47009-3</t>
  </si>
  <si>
    <t>LIZE</t>
  </si>
  <si>
    <t>49815U</t>
  </si>
  <si>
    <t>21117D</t>
  </si>
  <si>
    <t>78083-3</t>
  </si>
  <si>
    <t>(GB</t>
  </si>
  <si>
    <t>49816U</t>
  </si>
  <si>
    <t>21117E</t>
  </si>
  <si>
    <t>GLOBAL-17</t>
  </si>
  <si>
    <t>49949U</t>
  </si>
  <si>
    <t>21120A</t>
  </si>
  <si>
    <t>66068-3</t>
  </si>
  <si>
    <t>GLOBAL-16</t>
  </si>
  <si>
    <t>49950U</t>
  </si>
  <si>
    <t>21120B</t>
  </si>
  <si>
    <t>66886-3</t>
  </si>
  <si>
    <t>IXPE</t>
  </si>
  <si>
    <t>49954U</t>
  </si>
  <si>
    <t>21121A</t>
  </si>
  <si>
    <t>36350-3</t>
  </si>
  <si>
    <t>05A</t>
  </si>
  <si>
    <t>05A)</t>
  </si>
  <si>
    <t>49961U</t>
  </si>
  <si>
    <t>21122A</t>
  </si>
  <si>
    <t>32944-3</t>
  </si>
  <si>
    <t>05B</t>
  </si>
  <si>
    <t>05B)</t>
  </si>
  <si>
    <t>49962U</t>
  </si>
  <si>
    <t>21122B</t>
  </si>
  <si>
    <t>22797-3</t>
  </si>
  <si>
    <t>STARLINK-3317</t>
  </si>
  <si>
    <t>50156U</t>
  </si>
  <si>
    <t>21125A</t>
  </si>
  <si>
    <t>85624-4</t>
  </si>
  <si>
    <t>STARLINK-3313</t>
  </si>
  <si>
    <t>50157U</t>
  </si>
  <si>
    <t>21125B</t>
  </si>
  <si>
    <t>78455-3</t>
  </si>
  <si>
    <t>STARLINK-3309</t>
  </si>
  <si>
    <t>50158U</t>
  </si>
  <si>
    <t>21125C</t>
  </si>
  <si>
    <t>42272-3</t>
  </si>
  <si>
    <t>STARLINK-3297</t>
  </si>
  <si>
    <t>50159U</t>
  </si>
  <si>
    <t>21125D</t>
  </si>
  <si>
    <t>53333-3</t>
  </si>
  <si>
    <t>STARLINK-3288</t>
  </si>
  <si>
    <t>50160U</t>
  </si>
  <si>
    <t>21125E</t>
  </si>
  <si>
    <t>16382-3</t>
  </si>
  <si>
    <t>STARLINK-3304</t>
  </si>
  <si>
    <t>50161U</t>
  </si>
  <si>
    <t>21125F</t>
  </si>
  <si>
    <t>17132-3</t>
  </si>
  <si>
    <t>STARLINK-3303</t>
  </si>
  <si>
    <t>50162U</t>
  </si>
  <si>
    <t>21125G</t>
  </si>
  <si>
    <t>67987-3</t>
  </si>
  <si>
    <t>STARLINK-3306</t>
  </si>
  <si>
    <t>50163U</t>
  </si>
  <si>
    <t>21125H</t>
  </si>
  <si>
    <t>42991-4</t>
  </si>
  <si>
    <t>STARLINK-3298</t>
  </si>
  <si>
    <t>50165U</t>
  </si>
  <si>
    <t>21125K</t>
  </si>
  <si>
    <t>STARLINK-3305</t>
  </si>
  <si>
    <t>50166U</t>
  </si>
  <si>
    <t>21125L</t>
  </si>
  <si>
    <t>11878-3</t>
  </si>
  <si>
    <t>STARLINK-3271</t>
  </si>
  <si>
    <t>50167U</t>
  </si>
  <si>
    <t>21125M</t>
  </si>
  <si>
    <t>STARLINK-3296</t>
  </si>
  <si>
    <t>50168U</t>
  </si>
  <si>
    <t>21125N</t>
  </si>
  <si>
    <t>32666-3</t>
  </si>
  <si>
    <t>STARLINK-3301</t>
  </si>
  <si>
    <t>50169U</t>
  </si>
  <si>
    <t>21125P</t>
  </si>
  <si>
    <t>STARLINK-3245</t>
  </si>
  <si>
    <t>50170U</t>
  </si>
  <si>
    <t>21125Q</t>
  </si>
  <si>
    <t>29944-4</t>
  </si>
  <si>
    <t>STARLINK-3286</t>
  </si>
  <si>
    <t>50171U</t>
  </si>
  <si>
    <t>21125R</t>
  </si>
  <si>
    <t>12009-3</t>
  </si>
  <si>
    <t>STARLINK-3287</t>
  </si>
  <si>
    <t>50172U</t>
  </si>
  <si>
    <t>21125S</t>
  </si>
  <si>
    <t>11433-2</t>
  </si>
  <si>
    <t>STARLINK-3289</t>
  </si>
  <si>
    <t>50173U</t>
  </si>
  <si>
    <t>21125T</t>
  </si>
  <si>
    <t>10935-5</t>
  </si>
  <si>
    <t>STARLINK-3292</t>
  </si>
  <si>
    <t>50174U</t>
  </si>
  <si>
    <t>21125U</t>
  </si>
  <si>
    <t>74323-4</t>
  </si>
  <si>
    <t>STARLINK-3291</t>
  </si>
  <si>
    <t>50175U</t>
  </si>
  <si>
    <t>21125V</t>
  </si>
  <si>
    <t>20277-3</t>
  </si>
  <si>
    <t>STARLINK-3293</t>
  </si>
  <si>
    <t>50176U</t>
  </si>
  <si>
    <t>21125W</t>
  </si>
  <si>
    <t>18793-3</t>
  </si>
  <si>
    <t>STARLINK-3282</t>
  </si>
  <si>
    <t>50177U</t>
  </si>
  <si>
    <t>21125X</t>
  </si>
  <si>
    <t>18464-3</t>
  </si>
  <si>
    <t>STARLINK-3284</t>
  </si>
  <si>
    <t>50178U</t>
  </si>
  <si>
    <t>21125Y</t>
  </si>
  <si>
    <t>81423-4</t>
  </si>
  <si>
    <t>STARLINK-3283</t>
  </si>
  <si>
    <t>50179U</t>
  </si>
  <si>
    <t>21125Z</t>
  </si>
  <si>
    <t>77219-4</t>
  </si>
  <si>
    <t>STARLINK-3265</t>
  </si>
  <si>
    <t>50180U</t>
  </si>
  <si>
    <t>21125AA</t>
  </si>
  <si>
    <t>88550-4</t>
  </si>
  <si>
    <t>STARLINK-3285</t>
  </si>
  <si>
    <t>50181U</t>
  </si>
  <si>
    <t>21125AB</t>
  </si>
  <si>
    <t>STARLINK-3277</t>
  </si>
  <si>
    <t>50182U</t>
  </si>
  <si>
    <t>21125AC</t>
  </si>
  <si>
    <t>STARLINK-3281</t>
  </si>
  <si>
    <t>50183U</t>
  </si>
  <si>
    <t>21125AD</t>
  </si>
  <si>
    <t>29192-3</t>
  </si>
  <si>
    <t>STARLINK-3279</t>
  </si>
  <si>
    <t>50185U</t>
  </si>
  <si>
    <t>21125AF</t>
  </si>
  <si>
    <t>14673-3</t>
  </si>
  <si>
    <t>STARLINK-3274</t>
  </si>
  <si>
    <t>50186U</t>
  </si>
  <si>
    <t>21125AG</t>
  </si>
  <si>
    <t>29314-3</t>
  </si>
  <si>
    <t>STARLINK-3272</t>
  </si>
  <si>
    <t>50187U</t>
  </si>
  <si>
    <t>21125AH</t>
  </si>
  <si>
    <t>31272-3</t>
  </si>
  <si>
    <t>STARLINK-3275</t>
  </si>
  <si>
    <t>50188U</t>
  </si>
  <si>
    <t>21125AJ</t>
  </si>
  <si>
    <t>82460-4</t>
  </si>
  <si>
    <t>STARLINK-3276</t>
  </si>
  <si>
    <t>50189U</t>
  </si>
  <si>
    <t>21125AK</t>
  </si>
  <si>
    <t>15830-3</t>
  </si>
  <si>
    <t>STARLINK-3268</t>
  </si>
  <si>
    <t>50190U</t>
  </si>
  <si>
    <t>21125AL</t>
  </si>
  <si>
    <t>17230-3</t>
  </si>
  <si>
    <t>STARLINK-3273</t>
  </si>
  <si>
    <t>50191U</t>
  </si>
  <si>
    <t>21125AM</t>
  </si>
  <si>
    <t>18259-3</t>
  </si>
  <si>
    <t>STARLINK-3259</t>
  </si>
  <si>
    <t>50192U</t>
  </si>
  <si>
    <t>21125AN</t>
  </si>
  <si>
    <t>96870-4</t>
  </si>
  <si>
    <t>STARLINK-3261</t>
  </si>
  <si>
    <t>50193U</t>
  </si>
  <si>
    <t>21125AP</t>
  </si>
  <si>
    <t>14595-4</t>
  </si>
  <si>
    <t>STARLINK-3269</t>
  </si>
  <si>
    <t>50194U</t>
  </si>
  <si>
    <t>21125AQ</t>
  </si>
  <si>
    <t>14911-4</t>
  </si>
  <si>
    <t>STARLINK-3266</t>
  </si>
  <si>
    <t>50195U</t>
  </si>
  <si>
    <t>21125AR</t>
  </si>
  <si>
    <t>14492-3</t>
  </si>
  <si>
    <t>STARLINK-3263</t>
  </si>
  <si>
    <t>50196U</t>
  </si>
  <si>
    <t>21125AS</t>
  </si>
  <si>
    <t>48352-3</t>
  </si>
  <si>
    <t>STARLINK-3267</t>
  </si>
  <si>
    <t>50197U</t>
  </si>
  <si>
    <t>21125AT</t>
  </si>
  <si>
    <t>10997-3</t>
  </si>
  <si>
    <t>STARLINK-3264</t>
  </si>
  <si>
    <t>50198U</t>
  </si>
  <si>
    <t>21125AU</t>
  </si>
  <si>
    <t>73727-4</t>
  </si>
  <si>
    <t>STARLINK-3270</t>
  </si>
  <si>
    <t>50199U</t>
  </si>
  <si>
    <t>21125AV</t>
  </si>
  <si>
    <t>36502-3</t>
  </si>
  <si>
    <t>STARLINK-3235</t>
  </si>
  <si>
    <t>50200U</t>
  </si>
  <si>
    <t>21125AW</t>
  </si>
  <si>
    <t>93056-4</t>
  </si>
  <si>
    <t>STARLINK-3255</t>
  </si>
  <si>
    <t>50201U</t>
  </si>
  <si>
    <t>21125AX</t>
  </si>
  <si>
    <t>75462-3</t>
  </si>
  <si>
    <t>STARLINK-3256</t>
  </si>
  <si>
    <t>50202U</t>
  </si>
  <si>
    <t>21125AY</t>
  </si>
  <si>
    <t>81543-4</t>
  </si>
  <si>
    <t>STARLINK-3257</t>
  </si>
  <si>
    <t>50203U</t>
  </si>
  <si>
    <t>21125AZ</t>
  </si>
  <si>
    <t>54294-4</t>
  </si>
  <si>
    <t>STARLINK-3254</t>
  </si>
  <si>
    <t>50204U</t>
  </si>
  <si>
    <t>21125BA</t>
  </si>
  <si>
    <t>26914-4</t>
  </si>
  <si>
    <t>STARLINK-3260</t>
  </si>
  <si>
    <t>50205U</t>
  </si>
  <si>
    <t>21125BB</t>
  </si>
  <si>
    <t>STARLINK-3258</t>
  </si>
  <si>
    <t>50206U</t>
  </si>
  <si>
    <t>21125BC</t>
  </si>
  <si>
    <t>10424-3</t>
  </si>
  <si>
    <t>STARLINK-3262</t>
  </si>
  <si>
    <t>50207U</t>
  </si>
  <si>
    <t>21125BD</t>
  </si>
  <si>
    <t>40575-3</t>
  </si>
  <si>
    <t>02E</t>
  </si>
  <si>
    <t>50465U</t>
  </si>
  <si>
    <t>21131A</t>
  </si>
  <si>
    <t>45496-4</t>
  </si>
  <si>
    <t>XW-3</t>
  </si>
  <si>
    <t>(CAS</t>
  </si>
  <si>
    <t>50466U</t>
  </si>
  <si>
    <t>21131B</t>
  </si>
  <si>
    <t>14691-3</t>
  </si>
  <si>
    <t>ONEWEB-0389</t>
  </si>
  <si>
    <t>50469U</t>
  </si>
  <si>
    <t>21132A</t>
  </si>
  <si>
    <t>ONEWEB-0390</t>
  </si>
  <si>
    <t>50470U</t>
  </si>
  <si>
    <t>21132B</t>
  </si>
  <si>
    <t>ONEWEB-0391</t>
  </si>
  <si>
    <t>50471U</t>
  </si>
  <si>
    <t>21132C</t>
  </si>
  <si>
    <t>ONEWEB-0392</t>
  </si>
  <si>
    <t>50472U</t>
  </si>
  <si>
    <t>21132D</t>
  </si>
  <si>
    <t>ONEWEB-0393</t>
  </si>
  <si>
    <t>50473U</t>
  </si>
  <si>
    <t>21132E</t>
  </si>
  <si>
    <t>ONEWEB-0394</t>
  </si>
  <si>
    <t>50474U</t>
  </si>
  <si>
    <t>21132F</t>
  </si>
  <si>
    <t>ONEWEB-0395</t>
  </si>
  <si>
    <t>50475U</t>
  </si>
  <si>
    <t>21132G</t>
  </si>
  <si>
    <t>ONEWEB-0396</t>
  </si>
  <si>
    <t>50476U</t>
  </si>
  <si>
    <t>21132H</t>
  </si>
  <si>
    <t>ONEWEB-0397</t>
  </si>
  <si>
    <t>50477U</t>
  </si>
  <si>
    <t>21132J</t>
  </si>
  <si>
    <t>ONEWEB-0398</t>
  </si>
  <si>
    <t>50478U</t>
  </si>
  <si>
    <t>21132K</t>
  </si>
  <si>
    <t>ONEWEB-0399</t>
  </si>
  <si>
    <t>50479U</t>
  </si>
  <si>
    <t>21132L</t>
  </si>
  <si>
    <t>ONEWEB-0400</t>
  </si>
  <si>
    <t>50480U</t>
  </si>
  <si>
    <t>21132M</t>
  </si>
  <si>
    <t>ONEWEB-0401</t>
  </si>
  <si>
    <t>50481U</t>
  </si>
  <si>
    <t>21132N</t>
  </si>
  <si>
    <t>ONEWEB-0402</t>
  </si>
  <si>
    <t>50482U</t>
  </si>
  <si>
    <t>21132P</t>
  </si>
  <si>
    <t>ONEWEB-0403</t>
  </si>
  <si>
    <t>50483U</t>
  </si>
  <si>
    <t>21132Q</t>
  </si>
  <si>
    <t>ONEWEB-0404</t>
  </si>
  <si>
    <t>50484U</t>
  </si>
  <si>
    <t>21132R</t>
  </si>
  <si>
    <t>ONEWEB-0405</t>
  </si>
  <si>
    <t>50485U</t>
  </si>
  <si>
    <t>21132S</t>
  </si>
  <si>
    <t>ONEWEB-0406</t>
  </si>
  <si>
    <t>50486U</t>
  </si>
  <si>
    <t>21132T</t>
  </si>
  <si>
    <t>ONEWEB-0407</t>
  </si>
  <si>
    <t>50487U</t>
  </si>
  <si>
    <t>21132U</t>
  </si>
  <si>
    <t>ONEWEB-0409</t>
  </si>
  <si>
    <t>50488U</t>
  </si>
  <si>
    <t>21132V</t>
  </si>
  <si>
    <t>ONEWEB-0412</t>
  </si>
  <si>
    <t>50489U</t>
  </si>
  <si>
    <t>21132W</t>
  </si>
  <si>
    <t>ONEWEB-0413</t>
  </si>
  <si>
    <t>50490U</t>
  </si>
  <si>
    <t>21132X</t>
  </si>
  <si>
    <t>ONEWEB-0414</t>
  </si>
  <si>
    <t>50491U</t>
  </si>
  <si>
    <t>21132Y</t>
  </si>
  <si>
    <t>ONEWEB-0417</t>
  </si>
  <si>
    <t>50492U</t>
  </si>
  <si>
    <t>21132Z</t>
  </si>
  <si>
    <t>ONEWEB-0418</t>
  </si>
  <si>
    <t>50493U</t>
  </si>
  <si>
    <t>21132AA</t>
  </si>
  <si>
    <t>ONEWEB-0419</t>
  </si>
  <si>
    <t>50494U</t>
  </si>
  <si>
    <t>21132AB</t>
  </si>
  <si>
    <t>ONEWEB-0420</t>
  </si>
  <si>
    <t>50495U</t>
  </si>
  <si>
    <t>21132AC</t>
  </si>
  <si>
    <t>ONEWEB-0421</t>
  </si>
  <si>
    <t>50496U</t>
  </si>
  <si>
    <t>21132AD</t>
  </si>
  <si>
    <t>ONEWEB-0424</t>
  </si>
  <si>
    <t>50497U</t>
  </si>
  <si>
    <t>21132AE</t>
  </si>
  <si>
    <t>ONEWEB-0426</t>
  </si>
  <si>
    <t>50498U</t>
  </si>
  <si>
    <t>21132AF</t>
  </si>
  <si>
    <t>ONEWEB-0427</t>
  </si>
  <si>
    <t>50499U</t>
  </si>
  <si>
    <t>21132AG</t>
  </si>
  <si>
    <t>ONEWEB-0429</t>
  </si>
  <si>
    <t>50500U</t>
  </si>
  <si>
    <t>21132AH</t>
  </si>
  <si>
    <t>ONEWEB-0430</t>
  </si>
  <si>
    <t>50501U</t>
  </si>
  <si>
    <t>21132AJ</t>
  </si>
  <si>
    <t>ONEWEB-0432</t>
  </si>
  <si>
    <t>50502U</t>
  </si>
  <si>
    <t>21132AK</t>
  </si>
  <si>
    <t>ONEWEB-0440</t>
  </si>
  <si>
    <t>50503U</t>
  </si>
  <si>
    <t>21132AL</t>
  </si>
  <si>
    <t>ONEWEB-0450</t>
  </si>
  <si>
    <t>50504U</t>
  </si>
  <si>
    <t>21132AM</t>
  </si>
  <si>
    <t>STARLINK-3321</t>
  </si>
  <si>
    <t>50803U</t>
  </si>
  <si>
    <t>22001A</t>
  </si>
  <si>
    <t>12501-3</t>
  </si>
  <si>
    <t>STARLINK-3323</t>
  </si>
  <si>
    <t>50804U</t>
  </si>
  <si>
    <t>22001B</t>
  </si>
  <si>
    <t>42724-3</t>
  </si>
  <si>
    <t>STARLINK-3333</t>
  </si>
  <si>
    <t>50805U</t>
  </si>
  <si>
    <t>22001C</t>
  </si>
  <si>
    <t>12163-3</t>
  </si>
  <si>
    <t>STARLINK-3335</t>
  </si>
  <si>
    <t>50806U</t>
  </si>
  <si>
    <t>22001D</t>
  </si>
  <si>
    <t>12237-2</t>
  </si>
  <si>
    <t>STARLINK-3353</t>
  </si>
  <si>
    <t>50807U</t>
  </si>
  <si>
    <t>22001E</t>
  </si>
  <si>
    <t>85250-3</t>
  </si>
  <si>
    <t>STARLINK-3355</t>
  </si>
  <si>
    <t>50808U</t>
  </si>
  <si>
    <t>22001F</t>
  </si>
  <si>
    <t>43646-3</t>
  </si>
  <si>
    <t>STARLINK-3232</t>
  </si>
  <si>
    <t>50809U</t>
  </si>
  <si>
    <t>22001G</t>
  </si>
  <si>
    <t>34663-3</t>
  </si>
  <si>
    <t>STARLINK-3348</t>
  </si>
  <si>
    <t>50810U</t>
  </si>
  <si>
    <t>22001H</t>
  </si>
  <si>
    <t>14653-2</t>
  </si>
  <si>
    <t>STARLINK-3347</t>
  </si>
  <si>
    <t>50811U</t>
  </si>
  <si>
    <t>22001J</t>
  </si>
  <si>
    <t>81214-3</t>
  </si>
  <si>
    <t>STARLINK-3338</t>
  </si>
  <si>
    <t>50812U</t>
  </si>
  <si>
    <t>22001K</t>
  </si>
  <si>
    <t>22111-3</t>
  </si>
  <si>
    <t>STARLINK-3349</t>
  </si>
  <si>
    <t>50813U</t>
  </si>
  <si>
    <t>22001L</t>
  </si>
  <si>
    <t>50564-5</t>
  </si>
  <si>
    <t>STARLINK-3324</t>
  </si>
  <si>
    <t>50814U</t>
  </si>
  <si>
    <t>22001M</t>
  </si>
  <si>
    <t>11298-3</t>
  </si>
  <si>
    <t>STARLINK-3234</t>
  </si>
  <si>
    <t>50815U</t>
  </si>
  <si>
    <t>22001N</t>
  </si>
  <si>
    <t>56398-4</t>
  </si>
  <si>
    <t>STARLINK-3342</t>
  </si>
  <si>
    <t>50816U</t>
  </si>
  <si>
    <t>22001P</t>
  </si>
  <si>
    <t>53650-4</t>
  </si>
  <si>
    <t>STARLINK-3341</t>
  </si>
  <si>
    <t>50817U</t>
  </si>
  <si>
    <t>22001Q</t>
  </si>
  <si>
    <t>23809-3</t>
  </si>
  <si>
    <t>STARLINK-3336</t>
  </si>
  <si>
    <t>50818U</t>
  </si>
  <si>
    <t>22001R</t>
  </si>
  <si>
    <t>14817-2</t>
  </si>
  <si>
    <t>STARLINK-3327</t>
  </si>
  <si>
    <t>50819U</t>
  </si>
  <si>
    <t>22001S</t>
  </si>
  <si>
    <t>97614-4</t>
  </si>
  <si>
    <t>STARLINK-3339</t>
  </si>
  <si>
    <t>50820U</t>
  </si>
  <si>
    <t>22001T</t>
  </si>
  <si>
    <t>68725-3</t>
  </si>
  <si>
    <t>STARLINK-3346</t>
  </si>
  <si>
    <t>50821U</t>
  </si>
  <si>
    <t>22001U</t>
  </si>
  <si>
    <t>39502-3</t>
  </si>
  <si>
    <t>STARLINK-3343</t>
  </si>
  <si>
    <t>50822U</t>
  </si>
  <si>
    <t>22001V</t>
  </si>
  <si>
    <t>11854-2</t>
  </si>
  <si>
    <t>STARLINK-3334</t>
  </si>
  <si>
    <t>50823U</t>
  </si>
  <si>
    <t>22001W</t>
  </si>
  <si>
    <t>62435-3</t>
  </si>
  <si>
    <t>STARLINK-3340</t>
  </si>
  <si>
    <t>50824U</t>
  </si>
  <si>
    <t>22001X</t>
  </si>
  <si>
    <t>15103-3</t>
  </si>
  <si>
    <t>STARLINK-3332</t>
  </si>
  <si>
    <t>50825U</t>
  </si>
  <si>
    <t>22001Y</t>
  </si>
  <si>
    <t>14097-2</t>
  </si>
  <si>
    <t>STARLINK-3337</t>
  </si>
  <si>
    <t>50826U</t>
  </si>
  <si>
    <t>22001Z</t>
  </si>
  <si>
    <t>37364-3</t>
  </si>
  <si>
    <t>STARLINK-3329</t>
  </si>
  <si>
    <t>50827U</t>
  </si>
  <si>
    <t>22001AA</t>
  </si>
  <si>
    <t>STARLINK-3290</t>
  </si>
  <si>
    <t>50828U</t>
  </si>
  <si>
    <t>22001AB</t>
  </si>
  <si>
    <t>35219-4</t>
  </si>
  <si>
    <t>STARLINK-3294</t>
  </si>
  <si>
    <t>50829U</t>
  </si>
  <si>
    <t>22001AC</t>
  </si>
  <si>
    <t>14576-2</t>
  </si>
  <si>
    <t>STARLINK-3278</t>
  </si>
  <si>
    <t>50830U</t>
  </si>
  <si>
    <t>22001AD</t>
  </si>
  <si>
    <t>10953-2</t>
  </si>
  <si>
    <t>STARLINK-3299</t>
  </si>
  <si>
    <t>50831U</t>
  </si>
  <si>
    <t>22001AE</t>
  </si>
  <si>
    <t>STARLINK-3328</t>
  </si>
  <si>
    <t>50832U</t>
  </si>
  <si>
    <t>22001AF</t>
  </si>
  <si>
    <t>13685-3</t>
  </si>
  <si>
    <t>STARLINK-3316</t>
  </si>
  <si>
    <t>50833U</t>
  </si>
  <si>
    <t>22001AG</t>
  </si>
  <si>
    <t>10182-2</t>
  </si>
  <si>
    <t>STARLINK-3331</t>
  </si>
  <si>
    <t>50834U</t>
  </si>
  <si>
    <t>22001AH</t>
  </si>
  <si>
    <t>16424-4</t>
  </si>
  <si>
    <t>STARLINK-3310</t>
  </si>
  <si>
    <t>50835U</t>
  </si>
  <si>
    <t>22001AJ</t>
  </si>
  <si>
    <t>76256-3</t>
  </si>
  <si>
    <t>STARLINK-3330</t>
  </si>
  <si>
    <t>50836U</t>
  </si>
  <si>
    <t>22001AK</t>
  </si>
  <si>
    <t>11390-3</t>
  </si>
  <si>
    <t>STARLINK-3318</t>
  </si>
  <si>
    <t>50837U</t>
  </si>
  <si>
    <t>22001AL</t>
  </si>
  <si>
    <t>80368-4</t>
  </si>
  <si>
    <t>STARLINK-3322</t>
  </si>
  <si>
    <t>50838U</t>
  </si>
  <si>
    <t>22001AM</t>
  </si>
  <si>
    <t>13046-2</t>
  </si>
  <si>
    <t>STARLINK-3320</t>
  </si>
  <si>
    <t>50839U</t>
  </si>
  <si>
    <t>22001AN</t>
  </si>
  <si>
    <t>12922-3</t>
  </si>
  <si>
    <t>STARLINK-3295</t>
  </si>
  <si>
    <t>50840U</t>
  </si>
  <si>
    <t>22001AP</t>
  </si>
  <si>
    <t>48247-3</t>
  </si>
  <si>
    <t>STARLINK-3300</t>
  </si>
  <si>
    <t>50841U</t>
  </si>
  <si>
    <t>22001AQ</t>
  </si>
  <si>
    <t>12775-2</t>
  </si>
  <si>
    <t>STARLINK-3302</t>
  </si>
  <si>
    <t>50842U</t>
  </si>
  <si>
    <t>22001AR</t>
  </si>
  <si>
    <t>67403-3</t>
  </si>
  <si>
    <t>STARLINK-3325</t>
  </si>
  <si>
    <t>50843U</t>
  </si>
  <si>
    <t>22001AS</t>
  </si>
  <si>
    <t>11433-3</t>
  </si>
  <si>
    <t>STARLINK-3326</t>
  </si>
  <si>
    <t>50844U</t>
  </si>
  <si>
    <t>22001AT</t>
  </si>
  <si>
    <t>STARLINK-3230</t>
  </si>
  <si>
    <t>50845U</t>
  </si>
  <si>
    <t>22001AU</t>
  </si>
  <si>
    <t>87941-4</t>
  </si>
  <si>
    <t>STARLINK-3308</t>
  </si>
  <si>
    <t>50846U</t>
  </si>
  <si>
    <t>22001AV</t>
  </si>
  <si>
    <t>13701-2</t>
  </si>
  <si>
    <t>STARLINK-3319</t>
  </si>
  <si>
    <t>50847U</t>
  </si>
  <si>
    <t>22001AW</t>
  </si>
  <si>
    <t>STARLINK-3315</t>
  </si>
  <si>
    <t>50848U</t>
  </si>
  <si>
    <t>22001AX</t>
  </si>
  <si>
    <t>47615-3</t>
  </si>
  <si>
    <t>STARLINK-3311</t>
  </si>
  <si>
    <t>50849U</t>
  </si>
  <si>
    <t>22001AY</t>
  </si>
  <si>
    <t>12525-2</t>
  </si>
  <si>
    <t>STARLINK-3312</t>
  </si>
  <si>
    <t>50850U</t>
  </si>
  <si>
    <t>22001AZ</t>
  </si>
  <si>
    <t>STARLINK-3314</t>
  </si>
  <si>
    <t>50851U</t>
  </si>
  <si>
    <t>22001BA</t>
  </si>
  <si>
    <t>13389-3</t>
  </si>
  <si>
    <t>FOSSASAT2E2</t>
  </si>
  <si>
    <t>50984U</t>
  </si>
  <si>
    <t>22002A</t>
  </si>
  <si>
    <t>18511-2</t>
  </si>
  <si>
    <t>FOSSASAT2E1</t>
  </si>
  <si>
    <t>50985U</t>
  </si>
  <si>
    <t>22002B</t>
  </si>
  <si>
    <t>18870-2</t>
  </si>
  <si>
    <t>UMBRA-02</t>
  </si>
  <si>
    <t>50986U</t>
  </si>
  <si>
    <t>22002C</t>
  </si>
  <si>
    <t>14599-2</t>
  </si>
  <si>
    <t>FOSSASAT2E4</t>
  </si>
  <si>
    <t>50987U</t>
  </si>
  <si>
    <t>22002D</t>
  </si>
  <si>
    <t>20864-2</t>
  </si>
  <si>
    <t>FOSSASAT2E3</t>
  </si>
  <si>
    <t>50990U</t>
  </si>
  <si>
    <t>22002G</t>
  </si>
  <si>
    <t>16723-2</t>
  </si>
  <si>
    <t>FOSSASAT2E6</t>
  </si>
  <si>
    <t>50991U</t>
  </si>
  <si>
    <t>22002H</t>
  </si>
  <si>
    <t>17832-2</t>
  </si>
  <si>
    <t>4X</t>
  </si>
  <si>
    <t>50992U</t>
  </si>
  <si>
    <t>22002J</t>
  </si>
  <si>
    <t>42613-3</t>
  </si>
  <si>
    <t>SCV-004</t>
  </si>
  <si>
    <t>50993U</t>
  </si>
  <si>
    <t>22002K</t>
  </si>
  <si>
    <t>19411-3</t>
  </si>
  <si>
    <t>50994U</t>
  </si>
  <si>
    <t>22002L</t>
  </si>
  <si>
    <t>13965-2</t>
  </si>
  <si>
    <t>MDASAT-1A</t>
  </si>
  <si>
    <t>50995U</t>
  </si>
  <si>
    <t>22002M</t>
  </si>
  <si>
    <t>44241-3</t>
  </si>
  <si>
    <t>50996U</t>
  </si>
  <si>
    <t>22002N</t>
  </si>
  <si>
    <t>10999-2</t>
  </si>
  <si>
    <t>50997U</t>
  </si>
  <si>
    <t>22002P</t>
  </si>
  <si>
    <t>91451-3</t>
  </si>
  <si>
    <t>51000U</t>
  </si>
  <si>
    <t>22002S</t>
  </si>
  <si>
    <t>97038-3</t>
  </si>
  <si>
    <t>FOSSASAT2E5</t>
  </si>
  <si>
    <t>51001U</t>
  </si>
  <si>
    <t>22002T</t>
  </si>
  <si>
    <t>18710-2</t>
  </si>
  <si>
    <t>KEPLER-18</t>
  </si>
  <si>
    <t>(BLIP-A)</t>
  </si>
  <si>
    <t>51002U</t>
  </si>
  <si>
    <t>22002U</t>
  </si>
  <si>
    <t>68989-3</t>
  </si>
  <si>
    <t>51003U</t>
  </si>
  <si>
    <t>22002V</t>
  </si>
  <si>
    <t>48179-3</t>
  </si>
  <si>
    <t>51004U</t>
  </si>
  <si>
    <t>22002W</t>
  </si>
  <si>
    <t>94792-3</t>
  </si>
  <si>
    <t>51005U</t>
  </si>
  <si>
    <t>22002X</t>
  </si>
  <si>
    <t>12970-2</t>
  </si>
  <si>
    <t>51006U</t>
  </si>
  <si>
    <t>22002Y</t>
  </si>
  <si>
    <t>10898-2</t>
  </si>
  <si>
    <t>51007U</t>
  </si>
  <si>
    <t>22002Z</t>
  </si>
  <si>
    <t>10423-2</t>
  </si>
  <si>
    <t>ICEYE-X16</t>
  </si>
  <si>
    <t>51008U</t>
  </si>
  <si>
    <t>22002AA</t>
  </si>
  <si>
    <t>64152-3</t>
  </si>
  <si>
    <t>51009U</t>
  </si>
  <si>
    <t>22002AB</t>
  </si>
  <si>
    <t>11214-2</t>
  </si>
  <si>
    <t>51010U</t>
  </si>
  <si>
    <t>22002AC</t>
  </si>
  <si>
    <t>54085-3</t>
  </si>
  <si>
    <t>51011U</t>
  </si>
  <si>
    <t>22002AD</t>
  </si>
  <si>
    <t>51012U</t>
  </si>
  <si>
    <t>22002AE</t>
  </si>
  <si>
    <t>12135-2</t>
  </si>
  <si>
    <t>SATLLA-2B</t>
  </si>
  <si>
    <t>51014U</t>
  </si>
  <si>
    <t>22002AG</t>
  </si>
  <si>
    <t>12609-2</t>
  </si>
  <si>
    <t>51015U</t>
  </si>
  <si>
    <t>22002AH</t>
  </si>
  <si>
    <t>48345-3</t>
  </si>
  <si>
    <t>51016U</t>
  </si>
  <si>
    <t>22002AJ</t>
  </si>
  <si>
    <t>59801-3</t>
  </si>
  <si>
    <t>51017U</t>
  </si>
  <si>
    <t>22002AK</t>
  </si>
  <si>
    <t>70254-3</t>
  </si>
  <si>
    <t>51018U</t>
  </si>
  <si>
    <t>22002AL</t>
  </si>
  <si>
    <t>68316-3</t>
  </si>
  <si>
    <t>51020U</t>
  </si>
  <si>
    <t>22002AN</t>
  </si>
  <si>
    <t>69197-3</t>
  </si>
  <si>
    <t>RAMONAMAE</t>
  </si>
  <si>
    <t>51021U</t>
  </si>
  <si>
    <t>22002AP</t>
  </si>
  <si>
    <t>11508-2</t>
  </si>
  <si>
    <t>KING-JULIEN</t>
  </si>
  <si>
    <t>51022U</t>
  </si>
  <si>
    <t>22002AQ</t>
  </si>
  <si>
    <t>11227-2</t>
  </si>
  <si>
    <t>51023U</t>
  </si>
  <si>
    <t>22002AR</t>
  </si>
  <si>
    <t>51675-3</t>
  </si>
  <si>
    <t>51024U</t>
  </si>
  <si>
    <t>22002AS</t>
  </si>
  <si>
    <t>10609-2</t>
  </si>
  <si>
    <t>GRIZU</t>
  </si>
  <si>
    <t>263A</t>
  </si>
  <si>
    <t>51025U</t>
  </si>
  <si>
    <t>22002AT</t>
  </si>
  <si>
    <t>14336-2</t>
  </si>
  <si>
    <t>51026U</t>
  </si>
  <si>
    <t>22002AU</t>
  </si>
  <si>
    <t>51027U</t>
  </si>
  <si>
    <t>22002AV</t>
  </si>
  <si>
    <t>12474-2</t>
  </si>
  <si>
    <t>51028U</t>
  </si>
  <si>
    <t>22002AW</t>
  </si>
  <si>
    <t>61653-3</t>
  </si>
  <si>
    <t>51029U</t>
  </si>
  <si>
    <t>22002AX</t>
  </si>
  <si>
    <t>52555-3</t>
  </si>
  <si>
    <t>SICH-2-1</t>
  </si>
  <si>
    <t>51030U</t>
  </si>
  <si>
    <t>22002AY</t>
  </si>
  <si>
    <t>27162-3</t>
  </si>
  <si>
    <t>SANOSAT-1</t>
  </si>
  <si>
    <t>51031U</t>
  </si>
  <si>
    <t>22002AZ</t>
  </si>
  <si>
    <t>UNICORN-2D</t>
  </si>
  <si>
    <t>51032U</t>
  </si>
  <si>
    <t>22002BA</t>
  </si>
  <si>
    <t>14226-2</t>
  </si>
  <si>
    <t>51034U</t>
  </si>
  <si>
    <t>22002BC</t>
  </si>
  <si>
    <t>98418-3</t>
  </si>
  <si>
    <t>51035U</t>
  </si>
  <si>
    <t>22002BD</t>
  </si>
  <si>
    <t>11892-2</t>
  </si>
  <si>
    <t>ROHOVITHSA</t>
  </si>
  <si>
    <t>51036U</t>
  </si>
  <si>
    <t>22002BE</t>
  </si>
  <si>
    <t>81699-3</t>
  </si>
  <si>
    <t>51037U</t>
  </si>
  <si>
    <t>22002BF</t>
  </si>
  <si>
    <t>42053-3</t>
  </si>
  <si>
    <t>MDASAT-1C</t>
  </si>
  <si>
    <t>51038U</t>
  </si>
  <si>
    <t>22002BG</t>
  </si>
  <si>
    <t>47421-3</t>
  </si>
  <si>
    <t>51039U</t>
  </si>
  <si>
    <t>22002BH</t>
  </si>
  <si>
    <t>59415-3</t>
  </si>
  <si>
    <t>51040U</t>
  </si>
  <si>
    <t>22002BJ</t>
  </si>
  <si>
    <t>10274-2</t>
  </si>
  <si>
    <t>51041U</t>
  </si>
  <si>
    <t>22002BK</t>
  </si>
  <si>
    <t>14126-3</t>
  </si>
  <si>
    <t>51042U</t>
  </si>
  <si>
    <t>22002BL</t>
  </si>
  <si>
    <t>87852-3</t>
  </si>
  <si>
    <t>51043U</t>
  </si>
  <si>
    <t>22002BM</t>
  </si>
  <si>
    <t>11238-2</t>
  </si>
  <si>
    <t>IRIS-A</t>
  </si>
  <si>
    <t>51044U</t>
  </si>
  <si>
    <t>22002BN</t>
  </si>
  <si>
    <t>48239-3</t>
  </si>
  <si>
    <t>51045U</t>
  </si>
  <si>
    <t>22002BP</t>
  </si>
  <si>
    <t>66612-3</t>
  </si>
  <si>
    <t>51046U</t>
  </si>
  <si>
    <t>22002BQ</t>
  </si>
  <si>
    <t>44971-3</t>
  </si>
  <si>
    <t>51047U</t>
  </si>
  <si>
    <t>22002BR</t>
  </si>
  <si>
    <t>49176-3</t>
  </si>
  <si>
    <t>51048U</t>
  </si>
  <si>
    <t>22002BS</t>
  </si>
  <si>
    <t>12965-2</t>
  </si>
  <si>
    <t>51049U</t>
  </si>
  <si>
    <t>22002BT</t>
  </si>
  <si>
    <t>11427-2</t>
  </si>
  <si>
    <t>MDASAT-1B</t>
  </si>
  <si>
    <t>51050U</t>
  </si>
  <si>
    <t>22002BU</t>
  </si>
  <si>
    <t>47409-3</t>
  </si>
  <si>
    <t>KEPLER-19</t>
  </si>
  <si>
    <t>51051U</t>
  </si>
  <si>
    <t>22002BV</t>
  </si>
  <si>
    <t>33996-3</t>
  </si>
  <si>
    <t>51052U</t>
  </si>
  <si>
    <t>22002BW</t>
  </si>
  <si>
    <t>72911-3</t>
  </si>
  <si>
    <t>HYPSO-1</t>
  </si>
  <si>
    <t>51053U</t>
  </si>
  <si>
    <t>22002BX</t>
  </si>
  <si>
    <t>24636-3</t>
  </si>
  <si>
    <t>MIRIWARI</t>
  </si>
  <si>
    <t>51054U</t>
  </si>
  <si>
    <t>22002BY</t>
  </si>
  <si>
    <t>79001-3</t>
  </si>
  <si>
    <t>51055U</t>
  </si>
  <si>
    <t>22002BZ</t>
  </si>
  <si>
    <t>10205-2</t>
  </si>
  <si>
    <t>51056U</t>
  </si>
  <si>
    <t>22002CA</t>
  </si>
  <si>
    <t>73833-3</t>
  </si>
  <si>
    <t>KEPLER-16</t>
  </si>
  <si>
    <t>(ASTRAEUS)</t>
  </si>
  <si>
    <t>51057U</t>
  </si>
  <si>
    <t>22002CB</t>
  </si>
  <si>
    <t>84239-3</t>
  </si>
  <si>
    <t>DJIRANG</t>
  </si>
  <si>
    <t>51058U</t>
  </si>
  <si>
    <t>22002CC</t>
  </si>
  <si>
    <t>68888-3</t>
  </si>
  <si>
    <t>KEPLER-17</t>
  </si>
  <si>
    <t>(KARINA)</t>
  </si>
  <si>
    <t>51059U</t>
  </si>
  <si>
    <t>22002CD</t>
  </si>
  <si>
    <t>ETV-A1</t>
  </si>
  <si>
    <t>51060U</t>
  </si>
  <si>
    <t>22002CE</t>
  </si>
  <si>
    <t>17030-3</t>
  </si>
  <si>
    <t>BRO-5</t>
  </si>
  <si>
    <t>51061U</t>
  </si>
  <si>
    <t>22002CF</t>
  </si>
  <si>
    <t>15520-3</t>
  </si>
  <si>
    <t>51064U</t>
  </si>
  <si>
    <t>22002CJ</t>
  </si>
  <si>
    <t>52172-3</t>
  </si>
  <si>
    <t>51065U</t>
  </si>
  <si>
    <t>22002CK</t>
  </si>
  <si>
    <t>14192-2</t>
  </si>
  <si>
    <t>51066U</t>
  </si>
  <si>
    <t>22002CL</t>
  </si>
  <si>
    <t>48993-3</t>
  </si>
  <si>
    <t>DEWASAT-1</t>
  </si>
  <si>
    <t>51067U</t>
  </si>
  <si>
    <t>22002CM</t>
  </si>
  <si>
    <t>60888-3</t>
  </si>
  <si>
    <t>ICEYE-X14</t>
  </si>
  <si>
    <t>51070U</t>
  </si>
  <si>
    <t>22002CQ</t>
  </si>
  <si>
    <t>40597-3</t>
  </si>
  <si>
    <t>CAPELLA-8</t>
  </si>
  <si>
    <t>51071U</t>
  </si>
  <si>
    <t>22002CR</t>
  </si>
  <si>
    <t>34694-3</t>
  </si>
  <si>
    <t>CAPELLA-7</t>
  </si>
  <si>
    <t>51072U</t>
  </si>
  <si>
    <t>22002CS</t>
  </si>
  <si>
    <t>14142-3</t>
  </si>
  <si>
    <t>DELFI-PQ</t>
  </si>
  <si>
    <t>51074U</t>
  </si>
  <si>
    <t>22002CU</t>
  </si>
  <si>
    <t>10312-2</t>
  </si>
  <si>
    <t>51075U</t>
  </si>
  <si>
    <t>22002CV</t>
  </si>
  <si>
    <t>51077U</t>
  </si>
  <si>
    <t>22002CX</t>
  </si>
  <si>
    <t>11434-2</t>
  </si>
  <si>
    <t>51078U</t>
  </si>
  <si>
    <t>22002CY</t>
  </si>
  <si>
    <t>12026-2</t>
  </si>
  <si>
    <t>51079U</t>
  </si>
  <si>
    <t>22002CZ</t>
  </si>
  <si>
    <t>64978-3</t>
  </si>
  <si>
    <t>HADES</t>
  </si>
  <si>
    <t>51080U</t>
  </si>
  <si>
    <t>22002DA</t>
  </si>
  <si>
    <t>78487-3</t>
  </si>
  <si>
    <t>EASAT-2</t>
  </si>
  <si>
    <t>51081U</t>
  </si>
  <si>
    <t>22002DB</t>
  </si>
  <si>
    <t>75747-3</t>
  </si>
  <si>
    <t>DODONA</t>
  </si>
  <si>
    <t>51084U</t>
  </si>
  <si>
    <t>22002DE</t>
  </si>
  <si>
    <t>83988-3</t>
  </si>
  <si>
    <t>VZLUSAT-2</t>
  </si>
  <si>
    <t>51085U</t>
  </si>
  <si>
    <t>22002DF</t>
  </si>
  <si>
    <t>29515-3</t>
  </si>
  <si>
    <t>51086U</t>
  </si>
  <si>
    <t>22002DG</t>
  </si>
  <si>
    <t>46626-3</t>
  </si>
  <si>
    <t>STORK-1</t>
  </si>
  <si>
    <t>51087U</t>
  </si>
  <si>
    <t>22002DH</t>
  </si>
  <si>
    <t>61211-3</t>
  </si>
  <si>
    <t>STORK-2</t>
  </si>
  <si>
    <t>51088U</t>
  </si>
  <si>
    <t>22002DJ</t>
  </si>
  <si>
    <t>56309-3</t>
  </si>
  <si>
    <t>SW1FT</t>
  </si>
  <si>
    <t>51089U</t>
  </si>
  <si>
    <t>22002DK</t>
  </si>
  <si>
    <t>57528-3</t>
  </si>
  <si>
    <t>TECHEDSAT</t>
  </si>
  <si>
    <t>51095U</t>
  </si>
  <si>
    <t>21003B</t>
  </si>
  <si>
    <t>61750-3</t>
  </si>
  <si>
    <t>GEARRS-3</t>
  </si>
  <si>
    <t>51097U</t>
  </si>
  <si>
    <t>21003D</t>
  </si>
  <si>
    <t>56163-3</t>
  </si>
  <si>
    <t>STORK-3</t>
  </si>
  <si>
    <t>51098U</t>
  </si>
  <si>
    <t>22003E</t>
  </si>
  <si>
    <t>93344-3</t>
  </si>
  <si>
    <t>STEAMSAT-2</t>
  </si>
  <si>
    <t>51099U</t>
  </si>
  <si>
    <t>22003F</t>
  </si>
  <si>
    <t>10839-2</t>
  </si>
  <si>
    <t>KRYWE</t>
  </si>
  <si>
    <t>51100U</t>
  </si>
  <si>
    <t>22003G</t>
  </si>
  <si>
    <t>10739-2</t>
  </si>
  <si>
    <t>(SY-13)</t>
  </si>
  <si>
    <t>51102U</t>
  </si>
  <si>
    <t>22004A</t>
  </si>
  <si>
    <t>52902-3</t>
  </si>
  <si>
    <t>STARLINK-3366</t>
  </si>
  <si>
    <t>51104U</t>
  </si>
  <si>
    <t>22005A</t>
  </si>
  <si>
    <t>22909-3</t>
  </si>
  <si>
    <t>STARLINK-3350</t>
  </si>
  <si>
    <t>51105U</t>
  </si>
  <si>
    <t>22005B</t>
  </si>
  <si>
    <t>11619-2</t>
  </si>
  <si>
    <t>STARLINK-3176</t>
  </si>
  <si>
    <t>51106U</t>
  </si>
  <si>
    <t>22005C</t>
  </si>
  <si>
    <t>11333-2</t>
  </si>
  <si>
    <t>STARLINK-3368</t>
  </si>
  <si>
    <t>51107U</t>
  </si>
  <si>
    <t>22005D</t>
  </si>
  <si>
    <t>78101-4</t>
  </si>
  <si>
    <t>STARLINK-3362</t>
  </si>
  <si>
    <t>51108U</t>
  </si>
  <si>
    <t>22005E</t>
  </si>
  <si>
    <t>99618-3</t>
  </si>
  <si>
    <t>STARLINK-3358</t>
  </si>
  <si>
    <t>51109U</t>
  </si>
  <si>
    <t>22005F</t>
  </si>
  <si>
    <t>11125-3</t>
  </si>
  <si>
    <t>STARLINK-3344</t>
  </si>
  <si>
    <t>51110U</t>
  </si>
  <si>
    <t>22005G</t>
  </si>
  <si>
    <t>12814-2</t>
  </si>
  <si>
    <t>STARLINK-3173</t>
  </si>
  <si>
    <t>51111U</t>
  </si>
  <si>
    <t>22005H</t>
  </si>
  <si>
    <t>49076-4</t>
  </si>
  <si>
    <t>STARLINK-3374</t>
  </si>
  <si>
    <t>51112U</t>
  </si>
  <si>
    <t>22005J</t>
  </si>
  <si>
    <t>86405-3</t>
  </si>
  <si>
    <t>STARLINK-3372</t>
  </si>
  <si>
    <t>51113U</t>
  </si>
  <si>
    <t>22005K</t>
  </si>
  <si>
    <t>12602-3</t>
  </si>
  <si>
    <t>STARLINK-3375</t>
  </si>
  <si>
    <t>51114U</t>
  </si>
  <si>
    <t>22005L</t>
  </si>
  <si>
    <t>STARLINK-3397</t>
  </si>
  <si>
    <t>51115U</t>
  </si>
  <si>
    <t>22005M</t>
  </si>
  <si>
    <t>28761-3</t>
  </si>
  <si>
    <t>STARLINK-3243</t>
  </si>
  <si>
    <t>51116U</t>
  </si>
  <si>
    <t>22005N</t>
  </si>
  <si>
    <t>STARLINK-3391</t>
  </si>
  <si>
    <t>51117U</t>
  </si>
  <si>
    <t>22005P</t>
  </si>
  <si>
    <t>32531-3</t>
  </si>
  <si>
    <t>STARLINK-3394</t>
  </si>
  <si>
    <t>51118U</t>
  </si>
  <si>
    <t>22005Q</t>
  </si>
  <si>
    <t>41497-3</t>
  </si>
  <si>
    <t>STARLINK-3390</t>
  </si>
  <si>
    <t>51119U</t>
  </si>
  <si>
    <t>22005R</t>
  </si>
  <si>
    <t>STARLINK-3398</t>
  </si>
  <si>
    <t>51120U</t>
  </si>
  <si>
    <t>22005S</t>
  </si>
  <si>
    <t>25438-3</t>
  </si>
  <si>
    <t>STARLINK-3399</t>
  </si>
  <si>
    <t>51121U</t>
  </si>
  <si>
    <t>22005T</t>
  </si>
  <si>
    <t>23749-3</t>
  </si>
  <si>
    <t>STARLINK-3373</t>
  </si>
  <si>
    <t>51122U</t>
  </si>
  <si>
    <t>22005U</t>
  </si>
  <si>
    <t>16007-3</t>
  </si>
  <si>
    <t>STARLINK-3392</t>
  </si>
  <si>
    <t>51123U</t>
  </si>
  <si>
    <t>22005V</t>
  </si>
  <si>
    <t>70499-4</t>
  </si>
  <si>
    <t>STARLINK-3389</t>
  </si>
  <si>
    <t>51124U</t>
  </si>
  <si>
    <t>22005W</t>
  </si>
  <si>
    <t>50217-3</t>
  </si>
  <si>
    <t>STARLINK-3387</t>
  </si>
  <si>
    <t>51125U</t>
  </si>
  <si>
    <t>22005X</t>
  </si>
  <si>
    <t>43968-3</t>
  </si>
  <si>
    <t>STARLINK-3386</t>
  </si>
  <si>
    <t>51126U</t>
  </si>
  <si>
    <t>22005Y</t>
  </si>
  <si>
    <t>86557-5</t>
  </si>
  <si>
    <t>STARLINK-3370</t>
  </si>
  <si>
    <t>51127U</t>
  </si>
  <si>
    <t>22005Z</t>
  </si>
  <si>
    <t>14847-2</t>
  </si>
  <si>
    <t>STARLINK-3400</t>
  </si>
  <si>
    <t>51128U</t>
  </si>
  <si>
    <t>22005AA</t>
  </si>
  <si>
    <t>75067-3</t>
  </si>
  <si>
    <t>STARLINK-3396</t>
  </si>
  <si>
    <t>51129U</t>
  </si>
  <si>
    <t>22005AB</t>
  </si>
  <si>
    <t>23281-4</t>
  </si>
  <si>
    <t>STARLINK-3395</t>
  </si>
  <si>
    <t>51130U</t>
  </si>
  <si>
    <t>22005AC</t>
  </si>
  <si>
    <t>54516-3</t>
  </si>
  <si>
    <t>STARLINK-3388</t>
  </si>
  <si>
    <t>51131U</t>
  </si>
  <si>
    <t>22005AD</t>
  </si>
  <si>
    <t>63048-3</t>
  </si>
  <si>
    <t>STARLINK-3393</t>
  </si>
  <si>
    <t>51132U</t>
  </si>
  <si>
    <t>22005AE</t>
  </si>
  <si>
    <t>26499-3</t>
  </si>
  <si>
    <t>STARLINK-3356</t>
  </si>
  <si>
    <t>51133U</t>
  </si>
  <si>
    <t>22005AF</t>
  </si>
  <si>
    <t>STARLINK-3183</t>
  </si>
  <si>
    <t>51134U</t>
  </si>
  <si>
    <t>22005AG</t>
  </si>
  <si>
    <t>STARLINK-3363</t>
  </si>
  <si>
    <t>51135U</t>
  </si>
  <si>
    <t>22005AH</t>
  </si>
  <si>
    <t>89546-4</t>
  </si>
  <si>
    <t>STARLINK-3253</t>
  </si>
  <si>
    <t>51136U</t>
  </si>
  <si>
    <t>22005AJ</t>
  </si>
  <si>
    <t>STARLINK-3180</t>
  </si>
  <si>
    <t>51137U</t>
  </si>
  <si>
    <t>22005AK</t>
  </si>
  <si>
    <t>47294-3</t>
  </si>
  <si>
    <t>STARLINK-3177</t>
  </si>
  <si>
    <t>51138U</t>
  </si>
  <si>
    <t>22005AL</t>
  </si>
  <si>
    <t>93330-3</t>
  </si>
  <si>
    <t>STARLINK-3172</t>
  </si>
  <si>
    <t>51139U</t>
  </si>
  <si>
    <t>22005AM</t>
  </si>
  <si>
    <t>STARLINK-3175</t>
  </si>
  <si>
    <t>51140U</t>
  </si>
  <si>
    <t>22005AN</t>
  </si>
  <si>
    <t>22310-3</t>
  </si>
  <si>
    <t>STARLINK-3179</t>
  </si>
  <si>
    <t>51141U</t>
  </si>
  <si>
    <t>22005AP</t>
  </si>
  <si>
    <t>STARLINK-3369</t>
  </si>
  <si>
    <t>51142U</t>
  </si>
  <si>
    <t>22005AQ</t>
  </si>
  <si>
    <t>11349-2</t>
  </si>
  <si>
    <t>STARLINK-3184</t>
  </si>
  <si>
    <t>51143U</t>
  </si>
  <si>
    <t>22005AR</t>
  </si>
  <si>
    <t>92114-4</t>
  </si>
  <si>
    <t>STARLINK-3185</t>
  </si>
  <si>
    <t>51144U</t>
  </si>
  <si>
    <t>22005AS</t>
  </si>
  <si>
    <t>STARLINK-3365</t>
  </si>
  <si>
    <t>51145U</t>
  </si>
  <si>
    <t>22005AT</t>
  </si>
  <si>
    <t>10427-2</t>
  </si>
  <si>
    <t>STARLINK-3354</t>
  </si>
  <si>
    <t>51146U</t>
  </si>
  <si>
    <t>22005AU</t>
  </si>
  <si>
    <t>20650-3</t>
  </si>
  <si>
    <t>STARLINK-3352</t>
  </si>
  <si>
    <t>51147U</t>
  </si>
  <si>
    <t>22005AV</t>
  </si>
  <si>
    <t>14442-3</t>
  </si>
  <si>
    <t>STARLINK-3359</t>
  </si>
  <si>
    <t>51148U</t>
  </si>
  <si>
    <t>22005AW</t>
  </si>
  <si>
    <t>22404-3</t>
  </si>
  <si>
    <t>STARLINK-3360</t>
  </si>
  <si>
    <t>51149U</t>
  </si>
  <si>
    <t>22005AX</t>
  </si>
  <si>
    <t>15854-2</t>
  </si>
  <si>
    <t>STARLINK-3357</t>
  </si>
  <si>
    <t>51150U</t>
  </si>
  <si>
    <t>22005AY</t>
  </si>
  <si>
    <t>12446-3</t>
  </si>
  <si>
    <t>STARLINK-3361</t>
  </si>
  <si>
    <t>51151U</t>
  </si>
  <si>
    <t>22005AZ</t>
  </si>
  <si>
    <t>12461-3</t>
  </si>
  <si>
    <t>STARLINK-3364</t>
  </si>
  <si>
    <t>51152U</t>
  </si>
  <si>
    <t>22005BA</t>
  </si>
  <si>
    <t>LT-1</t>
  </si>
  <si>
    <t>O1A</t>
  </si>
  <si>
    <t>51284U</t>
  </si>
  <si>
    <t>22007A</t>
  </si>
  <si>
    <t>29408-4</t>
  </si>
  <si>
    <t>CLIENT</t>
  </si>
  <si>
    <t>51288U</t>
  </si>
  <si>
    <t>21022AQ</t>
  </si>
  <si>
    <t>39917-3</t>
  </si>
  <si>
    <t>PATCOOL</t>
  </si>
  <si>
    <t>51442U</t>
  </si>
  <si>
    <t>98067TE</t>
  </si>
  <si>
    <t>11305-2</t>
  </si>
  <si>
    <t>CSG-2</t>
  </si>
  <si>
    <t>51444U</t>
  </si>
  <si>
    <t>22008A</t>
  </si>
  <si>
    <t>12232-3</t>
  </si>
  <si>
    <t>STARLINK-3167</t>
  </si>
  <si>
    <t>51460U</t>
  </si>
  <si>
    <t>22010E</t>
  </si>
  <si>
    <t>64912-3</t>
  </si>
  <si>
    <t>STARLINK-3181</t>
  </si>
  <si>
    <t>51461U</t>
  </si>
  <si>
    <t>22010F</t>
  </si>
  <si>
    <t>71084-4</t>
  </si>
  <si>
    <t>STARLINK-3166</t>
  </si>
  <si>
    <t>51462U</t>
  </si>
  <si>
    <t>22010G</t>
  </si>
  <si>
    <t>73059-3</t>
  </si>
  <si>
    <t>STARLINK-3419</t>
  </si>
  <si>
    <t>51463U</t>
  </si>
  <si>
    <t>22010H</t>
  </si>
  <si>
    <t>33277-4</t>
  </si>
  <si>
    <t>STARLINK-3189</t>
  </si>
  <si>
    <t>51464U</t>
  </si>
  <si>
    <t>22010J</t>
  </si>
  <si>
    <t>76789-4</t>
  </si>
  <si>
    <t>STARLINK-3401</t>
  </si>
  <si>
    <t>51465U</t>
  </si>
  <si>
    <t>22010K</t>
  </si>
  <si>
    <t>42515-3</t>
  </si>
  <si>
    <t>STARLINK-3178</t>
  </si>
  <si>
    <t>51467U</t>
  </si>
  <si>
    <t>22010M</t>
  </si>
  <si>
    <t>26670-3</t>
  </si>
  <si>
    <t>STARLINK-3174</t>
  </si>
  <si>
    <t>51468U</t>
  </si>
  <si>
    <t>22010N</t>
  </si>
  <si>
    <t>58183-4</t>
  </si>
  <si>
    <t>STARLINK-3182</t>
  </si>
  <si>
    <t>51469U</t>
  </si>
  <si>
    <t>22010P</t>
  </si>
  <si>
    <t>17826-3</t>
  </si>
  <si>
    <t>STARLINK-3165</t>
  </si>
  <si>
    <t>51471U</t>
  </si>
  <si>
    <t>22010R</t>
  </si>
  <si>
    <t>STARLINK-3415</t>
  </si>
  <si>
    <t>51472U</t>
  </si>
  <si>
    <t>22010S</t>
  </si>
  <si>
    <t>LIGHT-1</t>
  </si>
  <si>
    <t>51509U</t>
  </si>
  <si>
    <t>98067TG</t>
  </si>
  <si>
    <t>93514-3</t>
  </si>
  <si>
    <t>51511U</t>
  </si>
  <si>
    <t>22011A</t>
  </si>
  <si>
    <t>12216-3</t>
  </si>
  <si>
    <t>ONEWEB-0410</t>
  </si>
  <si>
    <t>51622U</t>
  </si>
  <si>
    <t>22012A</t>
  </si>
  <si>
    <t>ONEWEB-0411</t>
  </si>
  <si>
    <t>51623U</t>
  </si>
  <si>
    <t>22012B</t>
  </si>
  <si>
    <t>11981-1</t>
  </si>
  <si>
    <t>ONEWEB-0415</t>
  </si>
  <si>
    <t>51624U</t>
  </si>
  <si>
    <t>22012C</t>
  </si>
  <si>
    <t>12070-1</t>
  </si>
  <si>
    <t>ONEWEB-0416</t>
  </si>
  <si>
    <t>51625U</t>
  </si>
  <si>
    <t>22012D</t>
  </si>
  <si>
    <t>12390-1</t>
  </si>
  <si>
    <t>ONEWEB-0422</t>
  </si>
  <si>
    <t>51626U</t>
  </si>
  <si>
    <t>22012E</t>
  </si>
  <si>
    <t>ONEWEB-0423</t>
  </si>
  <si>
    <t>51627U</t>
  </si>
  <si>
    <t>22012F</t>
  </si>
  <si>
    <t>ONEWEB-0425</t>
  </si>
  <si>
    <t>51628U</t>
  </si>
  <si>
    <t>22012G</t>
  </si>
  <si>
    <t>14415-1</t>
  </si>
  <si>
    <t>ONEWEB-0428</t>
  </si>
  <si>
    <t>51629U</t>
  </si>
  <si>
    <t>22012H</t>
  </si>
  <si>
    <t>11928-1</t>
  </si>
  <si>
    <t>ONEWEB-0431</t>
  </si>
  <si>
    <t>51630U</t>
  </si>
  <si>
    <t>22012J</t>
  </si>
  <si>
    <t>16975-1</t>
  </si>
  <si>
    <t>ONEWEB-0434</t>
  </si>
  <si>
    <t>51631U</t>
  </si>
  <si>
    <t>22012K</t>
  </si>
  <si>
    <t>15231-1</t>
  </si>
  <si>
    <t>ONEWEB-0435</t>
  </si>
  <si>
    <t>51632U</t>
  </si>
  <si>
    <t>22012L</t>
  </si>
  <si>
    <t>17672-1</t>
  </si>
  <si>
    <t>ONEWEB-0436</t>
  </si>
  <si>
    <t>51633U</t>
  </si>
  <si>
    <t>22012M</t>
  </si>
  <si>
    <t>ONEWEB-0438</t>
  </si>
  <si>
    <t>51634U</t>
  </si>
  <si>
    <t>22012N</t>
  </si>
  <si>
    <t>13059-1</t>
  </si>
  <si>
    <t>ONEWEB-0439</t>
  </si>
  <si>
    <t>51635U</t>
  </si>
  <si>
    <t>22012P</t>
  </si>
  <si>
    <t>13930-1</t>
  </si>
  <si>
    <t>ONEWEB-0442</t>
  </si>
  <si>
    <t>51636U</t>
  </si>
  <si>
    <t>22012Q</t>
  </si>
  <si>
    <t>ONEWEB-0443</t>
  </si>
  <si>
    <t>51637U</t>
  </si>
  <si>
    <t>22012R</t>
  </si>
  <si>
    <t>ONEWEB-0444</t>
  </si>
  <si>
    <t>51638U</t>
  </si>
  <si>
    <t>22012S</t>
  </si>
  <si>
    <t>12135-1</t>
  </si>
  <si>
    <t>ONEWEB-0445</t>
  </si>
  <si>
    <t>51639U</t>
  </si>
  <si>
    <t>22012T</t>
  </si>
  <si>
    <t>17463-1</t>
  </si>
  <si>
    <t>ONEWEB-0446</t>
  </si>
  <si>
    <t>51640U</t>
  </si>
  <si>
    <t>22012U</t>
  </si>
  <si>
    <t>12063-1</t>
  </si>
  <si>
    <t>ONEWEB-0448</t>
  </si>
  <si>
    <t>51641U</t>
  </si>
  <si>
    <t>22012V</t>
  </si>
  <si>
    <t>12650-1</t>
  </si>
  <si>
    <t>ONEWEB-0449</t>
  </si>
  <si>
    <t>51642U</t>
  </si>
  <si>
    <t>22012W</t>
  </si>
  <si>
    <t>13557-1</t>
  </si>
  <si>
    <t>ONEWEB-0451</t>
  </si>
  <si>
    <t>51643U</t>
  </si>
  <si>
    <t>22012X</t>
  </si>
  <si>
    <t>ONEWEB-0452</t>
  </si>
  <si>
    <t>51644U</t>
  </si>
  <si>
    <t>22012Y</t>
  </si>
  <si>
    <t>ONEWEB-0455</t>
  </si>
  <si>
    <t>51645U</t>
  </si>
  <si>
    <t>22012Z</t>
  </si>
  <si>
    <t>12815-3</t>
  </si>
  <si>
    <t>ONEWEB-0456</t>
  </si>
  <si>
    <t>51646U</t>
  </si>
  <si>
    <t>22012AA</t>
  </si>
  <si>
    <t>16165-1</t>
  </si>
  <si>
    <t>ONEWEB-0457</t>
  </si>
  <si>
    <t>51647U</t>
  </si>
  <si>
    <t>22012AB</t>
  </si>
  <si>
    <t>11372-1</t>
  </si>
  <si>
    <t>ONEWEB-0458</t>
  </si>
  <si>
    <t>51648U</t>
  </si>
  <si>
    <t>22012AC</t>
  </si>
  <si>
    <t>15730-1</t>
  </si>
  <si>
    <t>ONEWEB-0461</t>
  </si>
  <si>
    <t>51649U</t>
  </si>
  <si>
    <t>22012AD</t>
  </si>
  <si>
    <t>ONEWEB-0463</t>
  </si>
  <si>
    <t>51650U</t>
  </si>
  <si>
    <t>22012AE</t>
  </si>
  <si>
    <t>ONEWEB-0464</t>
  </si>
  <si>
    <t>51651U</t>
  </si>
  <si>
    <t>22012AF</t>
  </si>
  <si>
    <t>14735-1</t>
  </si>
  <si>
    <t>ONEWEB-0468</t>
  </si>
  <si>
    <t>51652U</t>
  </si>
  <si>
    <t>22012AG</t>
  </si>
  <si>
    <t>16598-1</t>
  </si>
  <si>
    <t>ONEWEB-0473</t>
  </si>
  <si>
    <t>51653U</t>
  </si>
  <si>
    <t>22012AH</t>
  </si>
  <si>
    <t>12949-1</t>
  </si>
  <si>
    <t>ONEWEB-0474</t>
  </si>
  <si>
    <t>51654U</t>
  </si>
  <si>
    <t>22012AJ</t>
  </si>
  <si>
    <t>11826-1</t>
  </si>
  <si>
    <t>ONEWEB-0475</t>
  </si>
  <si>
    <t>51655U</t>
  </si>
  <si>
    <t>22012AK</t>
  </si>
  <si>
    <t>EOS-4</t>
  </si>
  <si>
    <t>51656U</t>
  </si>
  <si>
    <t>22013A</t>
  </si>
  <si>
    <t>43973-4</t>
  </si>
  <si>
    <t>INSPIRESAT-1</t>
  </si>
  <si>
    <t>51657U</t>
  </si>
  <si>
    <t>22013B</t>
  </si>
  <si>
    <t>25906-3</t>
  </si>
  <si>
    <t>INS-2TD</t>
  </si>
  <si>
    <t>51658U</t>
  </si>
  <si>
    <t>22013C</t>
  </si>
  <si>
    <t>49069-3</t>
  </si>
  <si>
    <t>PROGRESS</t>
  </si>
  <si>
    <t>MS-19</t>
  </si>
  <si>
    <t>51660U</t>
  </si>
  <si>
    <t>22014A</t>
  </si>
  <si>
    <t>STARLINK-3528</t>
  </si>
  <si>
    <t>51714U</t>
  </si>
  <si>
    <t>22016A</t>
  </si>
  <si>
    <t>54077-4</t>
  </si>
  <si>
    <t>STARLINK-3533</t>
  </si>
  <si>
    <t>51715U</t>
  </si>
  <si>
    <t>22016B</t>
  </si>
  <si>
    <t>42593-5</t>
  </si>
  <si>
    <t>STARLINK-3543</t>
  </si>
  <si>
    <t>51716U</t>
  </si>
  <si>
    <t>22016C</t>
  </si>
  <si>
    <t>40325-3</t>
  </si>
  <si>
    <t>STARLINK-3445</t>
  </si>
  <si>
    <t>51717U</t>
  </si>
  <si>
    <t>22016D</t>
  </si>
  <si>
    <t>64524-3</t>
  </si>
  <si>
    <t>STARLINK-3546</t>
  </si>
  <si>
    <t>51718U</t>
  </si>
  <si>
    <t>22016E</t>
  </si>
  <si>
    <t>25416-3</t>
  </si>
  <si>
    <t>STARLINK-3540</t>
  </si>
  <si>
    <t>51719U</t>
  </si>
  <si>
    <t>22016F</t>
  </si>
  <si>
    <t>53298-4</t>
  </si>
  <si>
    <t>STARLINK-3526</t>
  </si>
  <si>
    <t>51720U</t>
  </si>
  <si>
    <t>22016G</t>
  </si>
  <si>
    <t>11094-2</t>
  </si>
  <si>
    <t>STARLINK-3524</t>
  </si>
  <si>
    <t>51721U</t>
  </si>
  <si>
    <t>22016H</t>
  </si>
  <si>
    <t>62039-4</t>
  </si>
  <si>
    <t>STARLINK-3535</t>
  </si>
  <si>
    <t>51722U</t>
  </si>
  <si>
    <t>22016J</t>
  </si>
  <si>
    <t>11041-3</t>
  </si>
  <si>
    <t>STARLINK-3531</t>
  </si>
  <si>
    <t>51723U</t>
  </si>
  <si>
    <t>22016K</t>
  </si>
  <si>
    <t>22226-3</t>
  </si>
  <si>
    <t>STARLINK-3529</t>
  </si>
  <si>
    <t>51724U</t>
  </si>
  <si>
    <t>22016L</t>
  </si>
  <si>
    <t>STARLINK-3522</t>
  </si>
  <si>
    <t>51725U</t>
  </si>
  <si>
    <t>22016M</t>
  </si>
  <si>
    <t>62097-4</t>
  </si>
  <si>
    <t>STARLINK-3527</t>
  </si>
  <si>
    <t>51726U</t>
  </si>
  <si>
    <t>22016N</t>
  </si>
  <si>
    <t>STARLINK-3532</t>
  </si>
  <si>
    <t>51727U</t>
  </si>
  <si>
    <t>22016P</t>
  </si>
  <si>
    <t>37105-3</t>
  </si>
  <si>
    <t>STARLINK-3448</t>
  </si>
  <si>
    <t>51728U</t>
  </si>
  <si>
    <t>22016Q</t>
  </si>
  <si>
    <t>18365-3</t>
  </si>
  <si>
    <t>STARLINK-3523</t>
  </si>
  <si>
    <t>51729U</t>
  </si>
  <si>
    <t>22016R</t>
  </si>
  <si>
    <t>13563-3</t>
  </si>
  <si>
    <t>STARLINK-3530</t>
  </si>
  <si>
    <t>51730U</t>
  </si>
  <si>
    <t>22016S</t>
  </si>
  <si>
    <t>11790-3</t>
  </si>
  <si>
    <t>STARLINK-3514</t>
  </si>
  <si>
    <t>51731U</t>
  </si>
  <si>
    <t>22016T</t>
  </si>
  <si>
    <t>STARLINK-3518</t>
  </si>
  <si>
    <t>51732U</t>
  </si>
  <si>
    <t>22016U</t>
  </si>
  <si>
    <t>11557-2</t>
  </si>
  <si>
    <t>STARLINK-3525</t>
  </si>
  <si>
    <t>51733U</t>
  </si>
  <si>
    <t>22016V</t>
  </si>
  <si>
    <t>18524-3</t>
  </si>
  <si>
    <t>STARLINK-3450</t>
  </si>
  <si>
    <t>51734U</t>
  </si>
  <si>
    <t>22016W</t>
  </si>
  <si>
    <t>17633-4</t>
  </si>
  <si>
    <t>STARLINK-3517</t>
  </si>
  <si>
    <t>51735U</t>
  </si>
  <si>
    <t>22016X</t>
  </si>
  <si>
    <t>10891-3</t>
  </si>
  <si>
    <t>STARLINK-3447</t>
  </si>
  <si>
    <t>51736U</t>
  </si>
  <si>
    <t>22016Y</t>
  </si>
  <si>
    <t>STARLINK-3509</t>
  </si>
  <si>
    <t>51737U</t>
  </si>
  <si>
    <t>22016Z</t>
  </si>
  <si>
    <t>24579-3</t>
  </si>
  <si>
    <t>STARLINK-3515</t>
  </si>
  <si>
    <t>51738U</t>
  </si>
  <si>
    <t>22016AA</t>
  </si>
  <si>
    <t>51807-3</t>
  </si>
  <si>
    <t>STARLINK-3516</t>
  </si>
  <si>
    <t>51739U</t>
  </si>
  <si>
    <t>22016AB</t>
  </si>
  <si>
    <t>80431-4</t>
  </si>
  <si>
    <t>STARLINK-3500</t>
  </si>
  <si>
    <t>51740U</t>
  </si>
  <si>
    <t>22016AC</t>
  </si>
  <si>
    <t>26055-4</t>
  </si>
  <si>
    <t>STARLINK-3520</t>
  </si>
  <si>
    <t>51741U</t>
  </si>
  <si>
    <t>22016AD</t>
  </si>
  <si>
    <t>46943-3</t>
  </si>
  <si>
    <t>STARLINK-3521</t>
  </si>
  <si>
    <t>51742U</t>
  </si>
  <si>
    <t>22016AE</t>
  </si>
  <si>
    <t>STARLINK-3512</t>
  </si>
  <si>
    <t>51743U</t>
  </si>
  <si>
    <t>22016AF</t>
  </si>
  <si>
    <t>83290-4</t>
  </si>
  <si>
    <t>STARLINK-3452</t>
  </si>
  <si>
    <t>51744U</t>
  </si>
  <si>
    <t>22016AG</t>
  </si>
  <si>
    <t>16856-3</t>
  </si>
  <si>
    <t>STARLINK-3449</t>
  </si>
  <si>
    <t>51745U</t>
  </si>
  <si>
    <t>22016AH</t>
  </si>
  <si>
    <t>STARLINK-3502</t>
  </si>
  <si>
    <t>51746U</t>
  </si>
  <si>
    <t>22016AJ</t>
  </si>
  <si>
    <t>32289-3</t>
  </si>
  <si>
    <t>STARLINK-3446</t>
  </si>
  <si>
    <t>51747U</t>
  </si>
  <si>
    <t>22016AK</t>
  </si>
  <si>
    <t>77947-4</t>
  </si>
  <si>
    <t>STARLINK-3501</t>
  </si>
  <si>
    <t>51748U</t>
  </si>
  <si>
    <t>22016AL</t>
  </si>
  <si>
    <t>STARLINK-3451</t>
  </si>
  <si>
    <t>51749U</t>
  </si>
  <si>
    <t>22016AM</t>
  </si>
  <si>
    <t>10048-3</t>
  </si>
  <si>
    <t>STARLINK-3505</t>
  </si>
  <si>
    <t>51750U</t>
  </si>
  <si>
    <t>22016AN</t>
  </si>
  <si>
    <t>14089-3</t>
  </si>
  <si>
    <t>STARLINK-3506</t>
  </si>
  <si>
    <t>51751U</t>
  </si>
  <si>
    <t>22016AP</t>
  </si>
  <si>
    <t>15227-2</t>
  </si>
  <si>
    <t>STARLINK-3511</t>
  </si>
  <si>
    <t>51752U</t>
  </si>
  <si>
    <t>22016AQ</t>
  </si>
  <si>
    <t>10626-3</t>
  </si>
  <si>
    <t>STARLINK-3507</t>
  </si>
  <si>
    <t>51753U</t>
  </si>
  <si>
    <t>22016AR</t>
  </si>
  <si>
    <t>52063-3</t>
  </si>
  <si>
    <t>STARLINK-3457</t>
  </si>
  <si>
    <t>51754U</t>
  </si>
  <si>
    <t>22016AS</t>
  </si>
  <si>
    <t>26939-3</t>
  </si>
  <si>
    <t>STARLINK-3460</t>
  </si>
  <si>
    <t>51755U</t>
  </si>
  <si>
    <t>22016AT</t>
  </si>
  <si>
    <t>49633-3</t>
  </si>
  <si>
    <t>STARLINK-3513</t>
  </si>
  <si>
    <t>51756U</t>
  </si>
  <si>
    <t>22016AU</t>
  </si>
  <si>
    <t>18683-3</t>
  </si>
  <si>
    <t>STARLINK-3459</t>
  </si>
  <si>
    <t>51757U</t>
  </si>
  <si>
    <t>22016AV</t>
  </si>
  <si>
    <t>39758-3</t>
  </si>
  <si>
    <t>STARLINK-3458</t>
  </si>
  <si>
    <t>51758U</t>
  </si>
  <si>
    <t>22016AW</t>
  </si>
  <si>
    <t>STARLINK-3456</t>
  </si>
  <si>
    <t>51759U</t>
  </si>
  <si>
    <t>22016AX</t>
  </si>
  <si>
    <t>48358-3</t>
  </si>
  <si>
    <t>STARLINK-3622</t>
  </si>
  <si>
    <t>51768U</t>
  </si>
  <si>
    <t>22017A</t>
  </si>
  <si>
    <t>79282-4</t>
  </si>
  <si>
    <t>STARLINK-3621</t>
  </si>
  <si>
    <t>51769U</t>
  </si>
  <si>
    <t>22017B</t>
  </si>
  <si>
    <t>STARLINK-3612</t>
  </si>
  <si>
    <t>51770U</t>
  </si>
  <si>
    <t>22017C</t>
  </si>
  <si>
    <t>STARLINK-3614</t>
  </si>
  <si>
    <t>51771U</t>
  </si>
  <si>
    <t>22017D</t>
  </si>
  <si>
    <t>32058-3</t>
  </si>
  <si>
    <t>STARLINK-3623</t>
  </si>
  <si>
    <t>51772U</t>
  </si>
  <si>
    <t>22017E</t>
  </si>
  <si>
    <t>24860-3</t>
  </si>
  <si>
    <t>STARLINK-3624</t>
  </si>
  <si>
    <t>51773U</t>
  </si>
  <si>
    <t>22017F</t>
  </si>
  <si>
    <t>12395-2</t>
  </si>
  <si>
    <t>STARLINK-3629</t>
  </si>
  <si>
    <t>51774U</t>
  </si>
  <si>
    <t>22017G</t>
  </si>
  <si>
    <t>19949-3</t>
  </si>
  <si>
    <t>STARLINK-3620</t>
  </si>
  <si>
    <t>51775U</t>
  </si>
  <si>
    <t>22017H</t>
  </si>
  <si>
    <t>36475-6</t>
  </si>
  <si>
    <t>STARLINK-3608</t>
  </si>
  <si>
    <t>51776U</t>
  </si>
  <si>
    <t>22017J</t>
  </si>
  <si>
    <t>55562-4</t>
  </si>
  <si>
    <t>STARLINK-3625</t>
  </si>
  <si>
    <t>51777U</t>
  </si>
  <si>
    <t>22017K</t>
  </si>
  <si>
    <t>13907-3</t>
  </si>
  <si>
    <t>STARLINK-3615</t>
  </si>
  <si>
    <t>51778U</t>
  </si>
  <si>
    <t>22017L</t>
  </si>
  <si>
    <t>STARLINK-3611</t>
  </si>
  <si>
    <t>51779U</t>
  </si>
  <si>
    <t>22017M</t>
  </si>
  <si>
    <t>82315-4</t>
  </si>
  <si>
    <t>STARLINK-3617</t>
  </si>
  <si>
    <t>51780U</t>
  </si>
  <si>
    <t>22017N</t>
  </si>
  <si>
    <t>37923-3</t>
  </si>
  <si>
    <t>STARLINK-3580</t>
  </si>
  <si>
    <t>51781U</t>
  </si>
  <si>
    <t>22017P</t>
  </si>
  <si>
    <t>10071-2</t>
  </si>
  <si>
    <t>STARLINK-3616</t>
  </si>
  <si>
    <t>51782U</t>
  </si>
  <si>
    <t>22017Q</t>
  </si>
  <si>
    <t>STARLINK-3628</t>
  </si>
  <si>
    <t>51783U</t>
  </si>
  <si>
    <t>22017R</t>
  </si>
  <si>
    <t>98914-4</t>
  </si>
  <si>
    <t>STARLINK-3632</t>
  </si>
  <si>
    <t>51784U</t>
  </si>
  <si>
    <t>22017S</t>
  </si>
  <si>
    <t>68914-3</t>
  </si>
  <si>
    <t>STARLINK-3646</t>
  </si>
  <si>
    <t>51785U</t>
  </si>
  <si>
    <t>22017T</t>
  </si>
  <si>
    <t>19993-3</t>
  </si>
  <si>
    <t>STARLINK-3638</t>
  </si>
  <si>
    <t>51786U</t>
  </si>
  <si>
    <t>22017U</t>
  </si>
  <si>
    <t>16270-3</t>
  </si>
  <si>
    <t>STARLINK-3619</t>
  </si>
  <si>
    <t>51787U</t>
  </si>
  <si>
    <t>22017V</t>
  </si>
  <si>
    <t>11852-2</t>
  </si>
  <si>
    <t>STARLINK-3641</t>
  </si>
  <si>
    <t>51788U</t>
  </si>
  <si>
    <t>22017W</t>
  </si>
  <si>
    <t>12067-3</t>
  </si>
  <si>
    <t>STARLINK-3639</t>
  </si>
  <si>
    <t>51789U</t>
  </si>
  <si>
    <t>22017X</t>
  </si>
  <si>
    <t>60111-4</t>
  </si>
  <si>
    <t>STARLINK-3631</t>
  </si>
  <si>
    <t>51790U</t>
  </si>
  <si>
    <t>22017Y</t>
  </si>
  <si>
    <t>95705-4</t>
  </si>
  <si>
    <t>STARLINK-3602</t>
  </si>
  <si>
    <t>51791U</t>
  </si>
  <si>
    <t>22017Z</t>
  </si>
  <si>
    <t>STARLINK-3626</t>
  </si>
  <si>
    <t>51792U</t>
  </si>
  <si>
    <t>22017AA</t>
  </si>
  <si>
    <t>STARLINK-3633</t>
  </si>
  <si>
    <t>51793U</t>
  </si>
  <si>
    <t>22017AB</t>
  </si>
  <si>
    <t>10236-2</t>
  </si>
  <si>
    <t>STARLINK-3573</t>
  </si>
  <si>
    <t>51794U</t>
  </si>
  <si>
    <t>22017AC</t>
  </si>
  <si>
    <t>14358-2</t>
  </si>
  <si>
    <t>STARLINK-3586</t>
  </si>
  <si>
    <t>51795U</t>
  </si>
  <si>
    <t>22017AD</t>
  </si>
  <si>
    <t>STARLINK-3630</t>
  </si>
  <si>
    <t>51796U</t>
  </si>
  <si>
    <t>22017AE</t>
  </si>
  <si>
    <t>88976-3</t>
  </si>
  <si>
    <t>STARLINK-3627</t>
  </si>
  <si>
    <t>51797U</t>
  </si>
  <si>
    <t>22017AF</t>
  </si>
  <si>
    <t>46597-3</t>
  </si>
  <si>
    <t>STARLINK-3634</t>
  </si>
  <si>
    <t>51798U</t>
  </si>
  <si>
    <t>22017AG</t>
  </si>
  <si>
    <t>21759-3</t>
  </si>
  <si>
    <t>STARLINK-3637</t>
  </si>
  <si>
    <t>51799U</t>
  </si>
  <si>
    <t>22017AH</t>
  </si>
  <si>
    <t>26772-3</t>
  </si>
  <si>
    <t>STARLINK-3600</t>
  </si>
  <si>
    <t>51800U</t>
  </si>
  <si>
    <t>22017AJ</t>
  </si>
  <si>
    <t>65430-4</t>
  </si>
  <si>
    <t>STARLINK-3592</t>
  </si>
  <si>
    <t>51801U</t>
  </si>
  <si>
    <t>22017AK</t>
  </si>
  <si>
    <t>69465-3</t>
  </si>
  <si>
    <t>STARLINK-3557</t>
  </si>
  <si>
    <t>51802U</t>
  </si>
  <si>
    <t>22017AL</t>
  </si>
  <si>
    <t>10230-2</t>
  </si>
  <si>
    <t>STARLINK-3544</t>
  </si>
  <si>
    <t>51803U</t>
  </si>
  <si>
    <t>22017AM</t>
  </si>
  <si>
    <t>87164-4</t>
  </si>
  <si>
    <t>STARLINK-3601</t>
  </si>
  <si>
    <t>51804U</t>
  </si>
  <si>
    <t>22017AN</t>
  </si>
  <si>
    <t>43796-4</t>
  </si>
  <si>
    <t>STARLINK-3605</t>
  </si>
  <si>
    <t>51805U</t>
  </si>
  <si>
    <t>22017AP</t>
  </si>
  <si>
    <t>28022-3</t>
  </si>
  <si>
    <t>STARLINK-3581</t>
  </si>
  <si>
    <t>51806U</t>
  </si>
  <si>
    <t>22017AQ</t>
  </si>
  <si>
    <t>14979-3</t>
  </si>
  <si>
    <t>STARLINK-3606</t>
  </si>
  <si>
    <t>51807U</t>
  </si>
  <si>
    <t>22017AR</t>
  </si>
  <si>
    <t>25905-3</t>
  </si>
  <si>
    <t>STARLINK-3609</t>
  </si>
  <si>
    <t>51808U</t>
  </si>
  <si>
    <t>22017AS</t>
  </si>
  <si>
    <t>38137-3</t>
  </si>
  <si>
    <t>STARLINK-3607</t>
  </si>
  <si>
    <t>51809U</t>
  </si>
  <si>
    <t>22017AT</t>
  </si>
  <si>
    <t>STARLINK-3613</t>
  </si>
  <si>
    <t>51810U</t>
  </si>
  <si>
    <t>22017AU</t>
  </si>
  <si>
    <t>17374-3</t>
  </si>
  <si>
    <t>STARLINK-3569</t>
  </si>
  <si>
    <t>51811U</t>
  </si>
  <si>
    <t>22017AV</t>
  </si>
  <si>
    <t>13321-3</t>
  </si>
  <si>
    <t>STARLINK-3610</t>
  </si>
  <si>
    <t>51812U</t>
  </si>
  <si>
    <t>22017AW</t>
  </si>
  <si>
    <t>19791-3</t>
  </si>
  <si>
    <t>STARLINK-3552</t>
  </si>
  <si>
    <t>51813U</t>
  </si>
  <si>
    <t>22017AX</t>
  </si>
  <si>
    <t>27710-3</t>
  </si>
  <si>
    <t>STARLINK-3599</t>
  </si>
  <si>
    <t>51814U</t>
  </si>
  <si>
    <t>22017AY</t>
  </si>
  <si>
    <t>17351-3</t>
  </si>
  <si>
    <t>STARLINK-3604</t>
  </si>
  <si>
    <t>51815U</t>
  </si>
  <si>
    <t>22017AZ</t>
  </si>
  <si>
    <t>75518-4</t>
  </si>
  <si>
    <t>STARLINK-3603</t>
  </si>
  <si>
    <t>51816U</t>
  </si>
  <si>
    <t>22017BA</t>
  </si>
  <si>
    <t>10707-2</t>
  </si>
  <si>
    <t>STARLINK-3596</t>
  </si>
  <si>
    <t>51817U</t>
  </si>
  <si>
    <t>22017BB</t>
  </si>
  <si>
    <t>88543-5</t>
  </si>
  <si>
    <t>O1B</t>
  </si>
  <si>
    <t>51822U</t>
  </si>
  <si>
    <t>22018A</t>
  </si>
  <si>
    <t>23923-4</t>
  </si>
  <si>
    <t>STRIX-BETA</t>
  </si>
  <si>
    <t>51847U</t>
  </si>
  <si>
    <t>22020A</t>
  </si>
  <si>
    <t>25028-3</t>
  </si>
  <si>
    <t>STARLINK-3542</t>
  </si>
  <si>
    <t>51852U</t>
  </si>
  <si>
    <t>22022A</t>
  </si>
  <si>
    <t>16442-3</t>
  </si>
  <si>
    <t>STARLINK-3539</t>
  </si>
  <si>
    <t>51853U</t>
  </si>
  <si>
    <t>22022B</t>
  </si>
  <si>
    <t>14216-3</t>
  </si>
  <si>
    <t>STARLINK-3541</t>
  </si>
  <si>
    <t>51854U</t>
  </si>
  <si>
    <t>22022C</t>
  </si>
  <si>
    <t>14153-3</t>
  </si>
  <si>
    <t>STARLINK-3545</t>
  </si>
  <si>
    <t>51855U</t>
  </si>
  <si>
    <t>22022D</t>
  </si>
  <si>
    <t>58672-3</t>
  </si>
  <si>
    <t>STARLINK-3568</t>
  </si>
  <si>
    <t>51856U</t>
  </si>
  <si>
    <t>22022E</t>
  </si>
  <si>
    <t>13379-3</t>
  </si>
  <si>
    <t>STARLINK-3571</t>
  </si>
  <si>
    <t>51857U</t>
  </si>
  <si>
    <t>22022F</t>
  </si>
  <si>
    <t>60290-3</t>
  </si>
  <si>
    <t>STARLINK-3563</t>
  </si>
  <si>
    <t>51858U</t>
  </si>
  <si>
    <t>22022G</t>
  </si>
  <si>
    <t>17040-3</t>
  </si>
  <si>
    <t>STARLINK-3560</t>
  </si>
  <si>
    <t>51859U</t>
  </si>
  <si>
    <t>22022H</t>
  </si>
  <si>
    <t>13824-2</t>
  </si>
  <si>
    <t>STARLINK-3559</t>
  </si>
  <si>
    <t>51860U</t>
  </si>
  <si>
    <t>22022J</t>
  </si>
  <si>
    <t>53566-4</t>
  </si>
  <si>
    <t>STARLINK-3562</t>
  </si>
  <si>
    <t>51861U</t>
  </si>
  <si>
    <t>22022K</t>
  </si>
  <si>
    <t>48764-3</t>
  </si>
  <si>
    <t>STARLINK-3508</t>
  </si>
  <si>
    <t>51862U</t>
  </si>
  <si>
    <t>22022L</t>
  </si>
  <si>
    <t>96687-6</t>
  </si>
  <si>
    <t>STARLINK-3555</t>
  </si>
  <si>
    <t>51863U</t>
  </si>
  <si>
    <t>22022M</t>
  </si>
  <si>
    <t>10154-3</t>
  </si>
  <si>
    <t>STARLINK-3548</t>
  </si>
  <si>
    <t>51864U</t>
  </si>
  <si>
    <t>22022N</t>
  </si>
  <si>
    <t>88139-4</t>
  </si>
  <si>
    <t>STARLINK-3503</t>
  </si>
  <si>
    <t>51865U</t>
  </si>
  <si>
    <t>22022P</t>
  </si>
  <si>
    <t>12766-2</t>
  </si>
  <si>
    <t>STARLINK-3553</t>
  </si>
  <si>
    <t>51866U</t>
  </si>
  <si>
    <t>22022Q</t>
  </si>
  <si>
    <t>67794-4</t>
  </si>
  <si>
    <t>STARLINK-3590</t>
  </si>
  <si>
    <t>51867U</t>
  </si>
  <si>
    <t>22022R</t>
  </si>
  <si>
    <t>11122-3</t>
  </si>
  <si>
    <t>STARLINK-3578</t>
  </si>
  <si>
    <t>51868U</t>
  </si>
  <si>
    <t>22022S</t>
  </si>
  <si>
    <t>14195-2</t>
  </si>
  <si>
    <t>STARLINK-3588</t>
  </si>
  <si>
    <t>51869U</t>
  </si>
  <si>
    <t>22022T</t>
  </si>
  <si>
    <t>54574-3</t>
  </si>
  <si>
    <t>STARLINK-3591</t>
  </si>
  <si>
    <t>51870U</t>
  </si>
  <si>
    <t>22022U</t>
  </si>
  <si>
    <t>16316-3</t>
  </si>
  <si>
    <t>STARLINK-3567</t>
  </si>
  <si>
    <t>51871U</t>
  </si>
  <si>
    <t>22022V</t>
  </si>
  <si>
    <t>32451-3</t>
  </si>
  <si>
    <t>STARLINK-3554</t>
  </si>
  <si>
    <t>51872U</t>
  </si>
  <si>
    <t>22022W</t>
  </si>
  <si>
    <t>53549-3</t>
  </si>
  <si>
    <t>STARLINK-3582</t>
  </si>
  <si>
    <t>51873U</t>
  </si>
  <si>
    <t>22022X</t>
  </si>
  <si>
    <t>36914-4</t>
  </si>
  <si>
    <t>STARLINK-3574</t>
  </si>
  <si>
    <t>51874U</t>
  </si>
  <si>
    <t>22022Y</t>
  </si>
  <si>
    <t>11719-2</t>
  </si>
  <si>
    <t>STARLINK-3585</t>
  </si>
  <si>
    <t>51875U</t>
  </si>
  <si>
    <t>22022Z</t>
  </si>
  <si>
    <t>13484-3</t>
  </si>
  <si>
    <t>STARLINK-3583</t>
  </si>
  <si>
    <t>51876U</t>
  </si>
  <si>
    <t>22022AA</t>
  </si>
  <si>
    <t>41310-3</t>
  </si>
  <si>
    <t>STARLINK-3556</t>
  </si>
  <si>
    <t>51877U</t>
  </si>
  <si>
    <t>22022AB</t>
  </si>
  <si>
    <t>10710-2</t>
  </si>
  <si>
    <t>STARLINK-3575</t>
  </si>
  <si>
    <t>51878U</t>
  </si>
  <si>
    <t>22022AC</t>
  </si>
  <si>
    <t>STARLINK-3572</t>
  </si>
  <si>
    <t>51879U</t>
  </si>
  <si>
    <t>22022AD</t>
  </si>
  <si>
    <t>10894-2</t>
  </si>
  <si>
    <t>STARLINK-3566</t>
  </si>
  <si>
    <t>51880U</t>
  </si>
  <si>
    <t>22022AE</t>
  </si>
  <si>
    <t>27532-3</t>
  </si>
  <si>
    <t>STARLINK-3504</t>
  </si>
  <si>
    <t>51881U</t>
  </si>
  <si>
    <t>22022AF</t>
  </si>
  <si>
    <t>65133-3</t>
  </si>
  <si>
    <t>STARLINK-3570</t>
  </si>
  <si>
    <t>51882U</t>
  </si>
  <si>
    <t>22022AG</t>
  </si>
  <si>
    <t>15992-3</t>
  </si>
  <si>
    <t>STARLINK-3576</t>
  </si>
  <si>
    <t>51883U</t>
  </si>
  <si>
    <t>22022AH</t>
  </si>
  <si>
    <t>53017-3</t>
  </si>
  <si>
    <t>STARLINK-3577</t>
  </si>
  <si>
    <t>51884U</t>
  </si>
  <si>
    <t>22022AJ</t>
  </si>
  <si>
    <t>81895-3</t>
  </si>
  <si>
    <t>STARLINK-3584</t>
  </si>
  <si>
    <t>51885U</t>
  </si>
  <si>
    <t>22022AK</t>
  </si>
  <si>
    <t>STARLINK-3565</t>
  </si>
  <si>
    <t>51886U</t>
  </si>
  <si>
    <t>22022AL</t>
  </si>
  <si>
    <t>11253-2</t>
  </si>
  <si>
    <t>STARLINK-3551</t>
  </si>
  <si>
    <t>51887U</t>
  </si>
  <si>
    <t>22022AM</t>
  </si>
  <si>
    <t>29540-3</t>
  </si>
  <si>
    <t>STARLINK-3536</t>
  </si>
  <si>
    <t>51888U</t>
  </si>
  <si>
    <t>22022AN</t>
  </si>
  <si>
    <t>77954-3</t>
  </si>
  <si>
    <t>STARLINK-3547</t>
  </si>
  <si>
    <t>51889U</t>
  </si>
  <si>
    <t>22022AP</t>
  </si>
  <si>
    <t>49227-3</t>
  </si>
  <si>
    <t>STARLINK-3519</t>
  </si>
  <si>
    <t>51890U</t>
  </si>
  <si>
    <t>22022AQ</t>
  </si>
  <si>
    <t>18461-2</t>
  </si>
  <si>
    <t>STARLINK-3549</t>
  </si>
  <si>
    <t>51891U</t>
  </si>
  <si>
    <t>22022AR</t>
  </si>
  <si>
    <t>27312-6</t>
  </si>
  <si>
    <t>STARLINK-3587</t>
  </si>
  <si>
    <t>51892U</t>
  </si>
  <si>
    <t>22022AS</t>
  </si>
  <si>
    <t>28583-3</t>
  </si>
  <si>
    <t>STARLINK-3579</t>
  </si>
  <si>
    <t>51893U</t>
  </si>
  <si>
    <t>22022AT</t>
  </si>
  <si>
    <t>17324-3</t>
  </si>
  <si>
    <t>STARLINK-3595</t>
  </si>
  <si>
    <t>51894U</t>
  </si>
  <si>
    <t>22022AU</t>
  </si>
  <si>
    <t>33325-3</t>
  </si>
  <si>
    <t>STARLINK-3594</t>
  </si>
  <si>
    <t>51895U</t>
  </si>
  <si>
    <t>22022AV</t>
  </si>
  <si>
    <t>10499-3</t>
  </si>
  <si>
    <t>STARLINK-3593</t>
  </si>
  <si>
    <t>51896U</t>
  </si>
  <si>
    <t>22022AW</t>
  </si>
  <si>
    <t>STARLINK-3598</t>
  </si>
  <si>
    <t>51897U</t>
  </si>
  <si>
    <t>22022AX</t>
  </si>
  <si>
    <t>STARLINK-3597</t>
  </si>
  <si>
    <t>51898U</t>
  </si>
  <si>
    <t>22022AY</t>
  </si>
  <si>
    <t>51644-3</t>
  </si>
  <si>
    <t>NOUR</t>
  </si>
  <si>
    <t>51954U</t>
  </si>
  <si>
    <t>22024A</t>
  </si>
  <si>
    <t>54119-3</t>
  </si>
  <si>
    <t>STARLINK-3700</t>
  </si>
  <si>
    <t>51956U</t>
  </si>
  <si>
    <t>22025A</t>
  </si>
  <si>
    <t>40469-3</t>
  </si>
  <si>
    <t>STARLINK-3694</t>
  </si>
  <si>
    <t>51957U</t>
  </si>
  <si>
    <t>22025B</t>
  </si>
  <si>
    <t>20813-3</t>
  </si>
  <si>
    <t>STARLINK-3692</t>
  </si>
  <si>
    <t>51958U</t>
  </si>
  <si>
    <t>22025C</t>
  </si>
  <si>
    <t>59617-3</t>
  </si>
  <si>
    <t>STARLINK-3704</t>
  </si>
  <si>
    <t>51959U</t>
  </si>
  <si>
    <t>22025D</t>
  </si>
  <si>
    <t>STARLINK-3691</t>
  </si>
  <si>
    <t>51960U</t>
  </si>
  <si>
    <t>22025E</t>
  </si>
  <si>
    <t>26061-3</t>
  </si>
  <si>
    <t>STARLINK-3689</t>
  </si>
  <si>
    <t>51961U</t>
  </si>
  <si>
    <t>22025F</t>
  </si>
  <si>
    <t>57768-4</t>
  </si>
  <si>
    <t>STARLINK-3697</t>
  </si>
  <si>
    <t>51962U</t>
  </si>
  <si>
    <t>22025G</t>
  </si>
  <si>
    <t>78189-4</t>
  </si>
  <si>
    <t>STARLINK-3675</t>
  </si>
  <si>
    <t>51963U</t>
  </si>
  <si>
    <t>22025H</t>
  </si>
  <si>
    <t>13607-2</t>
  </si>
  <si>
    <t>STARLINK-3690</t>
  </si>
  <si>
    <t>51964U</t>
  </si>
  <si>
    <t>22025J</t>
  </si>
  <si>
    <t>15387-5</t>
  </si>
  <si>
    <t>STARLINK-3696</t>
  </si>
  <si>
    <t>51965U</t>
  </si>
  <si>
    <t>22025K</t>
  </si>
  <si>
    <t>12483-2</t>
  </si>
  <si>
    <t>STARLINK-3699</t>
  </si>
  <si>
    <t>51966U</t>
  </si>
  <si>
    <t>22025L</t>
  </si>
  <si>
    <t>16061-3</t>
  </si>
  <si>
    <t>STARLINK-3695</t>
  </si>
  <si>
    <t>51967U</t>
  </si>
  <si>
    <t>22025M</t>
  </si>
  <si>
    <t>63849-3</t>
  </si>
  <si>
    <t>STARLINK-3681</t>
  </si>
  <si>
    <t>51968U</t>
  </si>
  <si>
    <t>22025N</t>
  </si>
  <si>
    <t>10366-2</t>
  </si>
  <si>
    <t>STARLINK-3680</t>
  </si>
  <si>
    <t>51969U</t>
  </si>
  <si>
    <t>22025P</t>
  </si>
  <si>
    <t>15849-2</t>
  </si>
  <si>
    <t>STARLINK-3677</t>
  </si>
  <si>
    <t>51970U</t>
  </si>
  <si>
    <t>22025Q</t>
  </si>
  <si>
    <t>33183-4</t>
  </si>
  <si>
    <t>STARLINK-3669</t>
  </si>
  <si>
    <t>51971U</t>
  </si>
  <si>
    <t>22025R</t>
  </si>
  <si>
    <t>42804-5</t>
  </si>
  <si>
    <t>STARLINK-3671</t>
  </si>
  <si>
    <t>51972U</t>
  </si>
  <si>
    <t>22025S</t>
  </si>
  <si>
    <t>34579-3</t>
  </si>
  <si>
    <t>STARLINK-3679</t>
  </si>
  <si>
    <t>51973U</t>
  </si>
  <si>
    <t>22025T</t>
  </si>
  <si>
    <t>29079-4</t>
  </si>
  <si>
    <t>STARLINK-3672</t>
  </si>
  <si>
    <t>51974U</t>
  </si>
  <si>
    <t>22025U</t>
  </si>
  <si>
    <t>STARLINK-3674</t>
  </si>
  <si>
    <t>51975U</t>
  </si>
  <si>
    <t>22025V</t>
  </si>
  <si>
    <t>72345-3</t>
  </si>
  <si>
    <t>STARLINK-3663</t>
  </si>
  <si>
    <t>51976U</t>
  </si>
  <si>
    <t>22025W</t>
  </si>
  <si>
    <t>11031-3</t>
  </si>
  <si>
    <t>STARLINK-3660</t>
  </si>
  <si>
    <t>51977U</t>
  </si>
  <si>
    <t>22025X</t>
  </si>
  <si>
    <t>13891-3</t>
  </si>
  <si>
    <t>STARLINK-3666</t>
  </si>
  <si>
    <t>51978U</t>
  </si>
  <si>
    <t>22025Y</t>
  </si>
  <si>
    <t>20994-3</t>
  </si>
  <si>
    <t>STARLINK-3656</t>
  </si>
  <si>
    <t>51979U</t>
  </si>
  <si>
    <t>22025Z</t>
  </si>
  <si>
    <t>STARLINK-3649</t>
  </si>
  <si>
    <t>51980U</t>
  </si>
  <si>
    <t>22025AA</t>
  </si>
  <si>
    <t>27878-4</t>
  </si>
  <si>
    <t>STARLINK-3635</t>
  </si>
  <si>
    <t>51981U</t>
  </si>
  <si>
    <t>22025AB</t>
  </si>
  <si>
    <t>29676-3</t>
  </si>
  <si>
    <t>STARLINK-3650</t>
  </si>
  <si>
    <t>51982U</t>
  </si>
  <si>
    <t>22025AC</t>
  </si>
  <si>
    <t>24920-3</t>
  </si>
  <si>
    <t>STARLINK-3655</t>
  </si>
  <si>
    <t>51983U</t>
  </si>
  <si>
    <t>22025AD</t>
  </si>
  <si>
    <t>53370-5</t>
  </si>
  <si>
    <t>STARLINK-3664</t>
  </si>
  <si>
    <t>51984U</t>
  </si>
  <si>
    <t>22025AE</t>
  </si>
  <si>
    <t>66616-4</t>
  </si>
  <si>
    <t>STARLINK-3651</t>
  </si>
  <si>
    <t>51985U</t>
  </si>
  <si>
    <t>22025AF</t>
  </si>
  <si>
    <t>83673-3</t>
  </si>
  <si>
    <t>STARLINK-3645</t>
  </si>
  <si>
    <t>51986U</t>
  </si>
  <si>
    <t>22025AG</t>
  </si>
  <si>
    <t>STARLINK-3644</t>
  </si>
  <si>
    <t>51987U</t>
  </si>
  <si>
    <t>22025AH</t>
  </si>
  <si>
    <t>10554-2</t>
  </si>
  <si>
    <t>STARLINK-3640</t>
  </si>
  <si>
    <t>51988U</t>
  </si>
  <si>
    <t>22025AJ</t>
  </si>
  <si>
    <t>59897-4</t>
  </si>
  <si>
    <t>STARLINK-3642</t>
  </si>
  <si>
    <t>51989U</t>
  </si>
  <si>
    <t>22025AK</t>
  </si>
  <si>
    <t>13622-3</t>
  </si>
  <si>
    <t>STARLINK-3657</t>
  </si>
  <si>
    <t>51990U</t>
  </si>
  <si>
    <t>22025AL</t>
  </si>
  <si>
    <t>14128-3</t>
  </si>
  <si>
    <t>STARLINK-3652</t>
  </si>
  <si>
    <t>51991U</t>
  </si>
  <si>
    <t>22025AM</t>
  </si>
  <si>
    <t>56307-3</t>
  </si>
  <si>
    <t>STARLINK-3643</t>
  </si>
  <si>
    <t>51992U</t>
  </si>
  <si>
    <t>22025AN</t>
  </si>
  <si>
    <t>STARLINK-3648</t>
  </si>
  <si>
    <t>51993U</t>
  </si>
  <si>
    <t>22025AP</t>
  </si>
  <si>
    <t>32875-3</t>
  </si>
  <si>
    <t>STARLINK-3647</t>
  </si>
  <si>
    <t>51994U</t>
  </si>
  <si>
    <t>22025AQ</t>
  </si>
  <si>
    <t>STARLINK-3636</t>
  </si>
  <si>
    <t>51995U</t>
  </si>
  <si>
    <t>22025AR</t>
  </si>
  <si>
    <t>33342-5</t>
  </si>
  <si>
    <t>STARLINK-3538</t>
  </si>
  <si>
    <t>51996U</t>
  </si>
  <si>
    <t>22025AS</t>
  </si>
  <si>
    <t>STARLINK-3589</t>
  </si>
  <si>
    <t>51997U</t>
  </si>
  <si>
    <t>22025AT</t>
  </si>
  <si>
    <t>STARLINK-3618</t>
  </si>
  <si>
    <t>51998U</t>
  </si>
  <si>
    <t>22025AU</t>
  </si>
  <si>
    <t>90273-4</t>
  </si>
  <si>
    <t>STARLINK-3667</t>
  </si>
  <si>
    <t>51999U</t>
  </si>
  <si>
    <t>22025AV</t>
  </si>
  <si>
    <t>80787-4</t>
  </si>
  <si>
    <t>STARLINK-3653</t>
  </si>
  <si>
    <t>52000U</t>
  </si>
  <si>
    <t>22025AW</t>
  </si>
  <si>
    <t>17249-2</t>
  </si>
  <si>
    <t>STARLINK-3659</t>
  </si>
  <si>
    <t>52001U</t>
  </si>
  <si>
    <t>22025AX</t>
  </si>
  <si>
    <t>95489-4</t>
  </si>
  <si>
    <t>STARLINK-3668</t>
  </si>
  <si>
    <t>52002U</t>
  </si>
  <si>
    <t>22025AY</t>
  </si>
  <si>
    <t>44778-4</t>
  </si>
  <si>
    <t>STARLINK-3654</t>
  </si>
  <si>
    <t>52003U</t>
  </si>
  <si>
    <t>22025AZ</t>
  </si>
  <si>
    <t>13199-3</t>
  </si>
  <si>
    <t>S4</t>
  </si>
  <si>
    <t>CROSSOVER/ASTRA</t>
  </si>
  <si>
    <t>52008U</t>
  </si>
  <si>
    <t>22026A</t>
  </si>
  <si>
    <t>86753-3</t>
  </si>
  <si>
    <t>SPACEBEE-121</t>
  </si>
  <si>
    <t>52009U</t>
  </si>
  <si>
    <t>22026B</t>
  </si>
  <si>
    <t>91534-3</t>
  </si>
  <si>
    <t>SPACEBEE-114</t>
  </si>
  <si>
    <t>52010U</t>
  </si>
  <si>
    <t>22026C</t>
  </si>
  <si>
    <t>92023-3</t>
  </si>
  <si>
    <t>SPACEBEE-126</t>
  </si>
  <si>
    <t>52011U</t>
  </si>
  <si>
    <t>22026D</t>
  </si>
  <si>
    <t>SPACEBEE-118</t>
  </si>
  <si>
    <t>52012U</t>
  </si>
  <si>
    <t>22026E</t>
  </si>
  <si>
    <t>92027-3</t>
  </si>
  <si>
    <t>SPACEBEE-120</t>
  </si>
  <si>
    <t>52013U</t>
  </si>
  <si>
    <t>22026F</t>
  </si>
  <si>
    <t>99652-3</t>
  </si>
  <si>
    <t>SPACEBEE-122</t>
  </si>
  <si>
    <t>52014U</t>
  </si>
  <si>
    <t>22026G</t>
  </si>
  <si>
    <t>98014-3</t>
  </si>
  <si>
    <t>SPACEBEE-119</t>
  </si>
  <si>
    <t>52015U</t>
  </si>
  <si>
    <t>22026H</t>
  </si>
  <si>
    <t>88029-3</t>
  </si>
  <si>
    <t>SPACEBEE-115</t>
  </si>
  <si>
    <t>52016U</t>
  </si>
  <si>
    <t>22026J</t>
  </si>
  <si>
    <t>ORESAT0</t>
  </si>
  <si>
    <t>52017U</t>
  </si>
  <si>
    <t>22026K</t>
  </si>
  <si>
    <t>65271-3</t>
  </si>
  <si>
    <t>SPACEBEENZ-14</t>
  </si>
  <si>
    <t>52018U</t>
  </si>
  <si>
    <t>22026L</t>
  </si>
  <si>
    <t>11477-2</t>
  </si>
  <si>
    <t>SPACEBEENZ-11</t>
  </si>
  <si>
    <t>52019U</t>
  </si>
  <si>
    <t>22026M</t>
  </si>
  <si>
    <t>12136-2</t>
  </si>
  <si>
    <t>SPACEBEE-127</t>
  </si>
  <si>
    <t>52020U</t>
  </si>
  <si>
    <t>22026N</t>
  </si>
  <si>
    <t>88386-3</t>
  </si>
  <si>
    <t>SPACEBEE-125</t>
  </si>
  <si>
    <t>52021U</t>
  </si>
  <si>
    <t>22026P</t>
  </si>
  <si>
    <t>10998-2</t>
  </si>
  <si>
    <t>SPACEBEE-117</t>
  </si>
  <si>
    <t>52022U</t>
  </si>
  <si>
    <t>22026Q</t>
  </si>
  <si>
    <t>90127-3</t>
  </si>
  <si>
    <t>SPACEBEE-116</t>
  </si>
  <si>
    <t>52023U</t>
  </si>
  <si>
    <t>22026R</t>
  </si>
  <si>
    <t>92974-3</t>
  </si>
  <si>
    <t>SPACEBEE-113</t>
  </si>
  <si>
    <t>52024U</t>
  </si>
  <si>
    <t>22026S</t>
  </si>
  <si>
    <t>96966-3</t>
  </si>
  <si>
    <t>SPACEBEE-112</t>
  </si>
  <si>
    <t>52025U</t>
  </si>
  <si>
    <t>22026T</t>
  </si>
  <si>
    <t>11198-2</t>
  </si>
  <si>
    <t>SPACEBEENZ-13</t>
  </si>
  <si>
    <t>52026U</t>
  </si>
  <si>
    <t>22026U</t>
  </si>
  <si>
    <t>11457-2</t>
  </si>
  <si>
    <t>SPACEBEE-123</t>
  </si>
  <si>
    <t>52027U</t>
  </si>
  <si>
    <t>22026V</t>
  </si>
  <si>
    <t>90169-3</t>
  </si>
  <si>
    <t>SPACEBEENZ-12</t>
  </si>
  <si>
    <t>52028U</t>
  </si>
  <si>
    <t>22026W</t>
  </si>
  <si>
    <t>10577-2</t>
  </si>
  <si>
    <t>SPACEBEE-124</t>
  </si>
  <si>
    <t>52029U</t>
  </si>
  <si>
    <t>22026X</t>
  </si>
  <si>
    <t>87628-3</t>
  </si>
  <si>
    <t>52084U</t>
  </si>
  <si>
    <t>22027A</t>
  </si>
  <si>
    <t>25258-4</t>
  </si>
  <si>
    <t>SOYUZ</t>
  </si>
  <si>
    <t>MS-21</t>
  </si>
  <si>
    <t>52086U</t>
  </si>
  <si>
    <t>22028A</t>
  </si>
  <si>
    <t>20504-3</t>
  </si>
  <si>
    <t>STARLINK-3537</t>
  </si>
  <si>
    <t>52088U</t>
  </si>
  <si>
    <t>22029A</t>
  </si>
  <si>
    <t>11454-3</t>
  </si>
  <si>
    <t>STARLINK-3722</t>
  </si>
  <si>
    <t>52089U</t>
  </si>
  <si>
    <t>22029B</t>
  </si>
  <si>
    <t>12975-2</t>
  </si>
  <si>
    <t>STARLINK-3712</t>
  </si>
  <si>
    <t>52090U</t>
  </si>
  <si>
    <t>22029C</t>
  </si>
  <si>
    <t>11173-2</t>
  </si>
  <si>
    <t>STARLINK-3713</t>
  </si>
  <si>
    <t>52091U</t>
  </si>
  <si>
    <t>22029D</t>
  </si>
  <si>
    <t>54309-3</t>
  </si>
  <si>
    <t>STARLINK-3716</t>
  </si>
  <si>
    <t>52092U</t>
  </si>
  <si>
    <t>22029E</t>
  </si>
  <si>
    <t>40975-3</t>
  </si>
  <si>
    <t>STARLINK-3673</t>
  </si>
  <si>
    <t>52093U</t>
  </si>
  <si>
    <t>22029F</t>
  </si>
  <si>
    <t>12971-2</t>
  </si>
  <si>
    <t>STARLINK-3714</t>
  </si>
  <si>
    <t>52094U</t>
  </si>
  <si>
    <t>22029G</t>
  </si>
  <si>
    <t>95278-3</t>
  </si>
  <si>
    <t>STARLINK-3701</t>
  </si>
  <si>
    <t>52095U</t>
  </si>
  <si>
    <t>22029H</t>
  </si>
  <si>
    <t>76979-4</t>
  </si>
  <si>
    <t>STARLINK-3717</t>
  </si>
  <si>
    <t>52096U</t>
  </si>
  <si>
    <t>22029J</t>
  </si>
  <si>
    <t>16763-4</t>
  </si>
  <si>
    <t>STARLINK-3665</t>
  </si>
  <si>
    <t>52098U</t>
  </si>
  <si>
    <t>22029L</t>
  </si>
  <si>
    <t>76880-4</t>
  </si>
  <si>
    <t>STARLINK-3702</t>
  </si>
  <si>
    <t>52100U</t>
  </si>
  <si>
    <t>22029N</t>
  </si>
  <si>
    <t>STARLINK-3703</t>
  </si>
  <si>
    <t>52101U</t>
  </si>
  <si>
    <t>22029P</t>
  </si>
  <si>
    <t>26086-3</t>
  </si>
  <si>
    <t>STARLINK-3709</t>
  </si>
  <si>
    <t>52102U</t>
  </si>
  <si>
    <t>22029Q</t>
  </si>
  <si>
    <t>84460-4</t>
  </si>
  <si>
    <t>STARLINK-3705</t>
  </si>
  <si>
    <t>52103U</t>
  </si>
  <si>
    <t>22029R</t>
  </si>
  <si>
    <t>10111-2</t>
  </si>
  <si>
    <t>STARLINK-3706</t>
  </si>
  <si>
    <t>52105U</t>
  </si>
  <si>
    <t>22029T</t>
  </si>
  <si>
    <t>11712-3</t>
  </si>
  <si>
    <t>STARLINK-3670</t>
  </si>
  <si>
    <t>52106U</t>
  </si>
  <si>
    <t>22029U</t>
  </si>
  <si>
    <t>13486-2</t>
  </si>
  <si>
    <t>STARLINK-3658</t>
  </si>
  <si>
    <t>52107U</t>
  </si>
  <si>
    <t>22029V</t>
  </si>
  <si>
    <t>10854-2</t>
  </si>
  <si>
    <t>STARLINK-3698</t>
  </si>
  <si>
    <t>52108U</t>
  </si>
  <si>
    <t>22029W</t>
  </si>
  <si>
    <t>STARLINK-3687</t>
  </si>
  <si>
    <t>52110U</t>
  </si>
  <si>
    <t>22029Y</t>
  </si>
  <si>
    <t>10079-2</t>
  </si>
  <si>
    <t>STARLINK-3708</t>
  </si>
  <si>
    <t>52111U</t>
  </si>
  <si>
    <t>22029Z</t>
  </si>
  <si>
    <t>STARLINK-3734</t>
  </si>
  <si>
    <t>52112U</t>
  </si>
  <si>
    <t>22029AA</t>
  </si>
  <si>
    <t>12432-3</t>
  </si>
  <si>
    <t>STARLINK-3736</t>
  </si>
  <si>
    <t>52113U</t>
  </si>
  <si>
    <t>22029AB</t>
  </si>
  <si>
    <t>32834-4</t>
  </si>
  <si>
    <t>STARLINK-3737</t>
  </si>
  <si>
    <t>52114U</t>
  </si>
  <si>
    <t>22029AC</t>
  </si>
  <si>
    <t>14513-4</t>
  </si>
  <si>
    <t>STARLINK-3685</t>
  </si>
  <si>
    <t>52115U</t>
  </si>
  <si>
    <t>22029AD</t>
  </si>
  <si>
    <t>10865-2</t>
  </si>
  <si>
    <t>STARLINK-3735</t>
  </si>
  <si>
    <t>52116U</t>
  </si>
  <si>
    <t>22029AE</t>
  </si>
  <si>
    <t>25864-4</t>
  </si>
  <si>
    <t>STARLINK-3738</t>
  </si>
  <si>
    <t>52117U</t>
  </si>
  <si>
    <t>22029AF</t>
  </si>
  <si>
    <t>12518-3</t>
  </si>
  <si>
    <t>STARLINK-3743</t>
  </si>
  <si>
    <t>52118U</t>
  </si>
  <si>
    <t>22029AG</t>
  </si>
  <si>
    <t>39537-3</t>
  </si>
  <si>
    <t>STARLINK-3558</t>
  </si>
  <si>
    <t>52119U</t>
  </si>
  <si>
    <t>22029AH</t>
  </si>
  <si>
    <t>STARLINK-3534</t>
  </si>
  <si>
    <t>52120U</t>
  </si>
  <si>
    <t>22029AJ</t>
  </si>
  <si>
    <t>49108-3</t>
  </si>
  <si>
    <t>STARLINK-3678</t>
  </si>
  <si>
    <t>52121U</t>
  </si>
  <si>
    <t>22029AK</t>
  </si>
  <si>
    <t>16410-3</t>
  </si>
  <si>
    <t>STARLINK-3726</t>
  </si>
  <si>
    <t>52122U</t>
  </si>
  <si>
    <t>22029AL</t>
  </si>
  <si>
    <t>95132-4</t>
  </si>
  <si>
    <t>STARLINK-3725</t>
  </si>
  <si>
    <t>52123U</t>
  </si>
  <si>
    <t>22029AM</t>
  </si>
  <si>
    <t>58043-5</t>
  </si>
  <si>
    <t>STARLINK-3684</t>
  </si>
  <si>
    <t>52124U</t>
  </si>
  <si>
    <t>22029AN</t>
  </si>
  <si>
    <t>STARLINK-3727</t>
  </si>
  <si>
    <t>52125U</t>
  </si>
  <si>
    <t>22029AP</t>
  </si>
  <si>
    <t>STARLINK-3732</t>
  </si>
  <si>
    <t>52126U</t>
  </si>
  <si>
    <t>22029AQ</t>
  </si>
  <si>
    <t>77799-4</t>
  </si>
  <si>
    <t>STARLINK-3715</t>
  </si>
  <si>
    <t>52127U</t>
  </si>
  <si>
    <t>22029AR</t>
  </si>
  <si>
    <t>10688-3</t>
  </si>
  <si>
    <t>STARLINK-3661</t>
  </si>
  <si>
    <t>52129U</t>
  </si>
  <si>
    <t>22029AT</t>
  </si>
  <si>
    <t>STARLINK-3711</t>
  </si>
  <si>
    <t>52131U</t>
  </si>
  <si>
    <t>22029AV</t>
  </si>
  <si>
    <t>30737-4</t>
  </si>
  <si>
    <t>STARLINK-3718</t>
  </si>
  <si>
    <t>52132U</t>
  </si>
  <si>
    <t>22029AW</t>
  </si>
  <si>
    <t>22878-3</t>
  </si>
  <si>
    <t>STARLINK-3707</t>
  </si>
  <si>
    <t>52133U</t>
  </si>
  <si>
    <t>22029AX</t>
  </si>
  <si>
    <t>63960-4</t>
  </si>
  <si>
    <t>STARLINK-3721</t>
  </si>
  <si>
    <t>52134U</t>
  </si>
  <si>
    <t>22029AY</t>
  </si>
  <si>
    <t>STARLINK-3729</t>
  </si>
  <si>
    <t>52135U</t>
  </si>
  <si>
    <t>22029AZ</t>
  </si>
  <si>
    <t>STARLINK-3720</t>
  </si>
  <si>
    <t>52136U</t>
  </si>
  <si>
    <t>22029BA</t>
  </si>
  <si>
    <t>10954-4</t>
  </si>
  <si>
    <t>STARLINK-3733</t>
  </si>
  <si>
    <t>52137U</t>
  </si>
  <si>
    <t>22029BB</t>
  </si>
  <si>
    <t>15712-4</t>
  </si>
  <si>
    <t>STARLINK-3723</t>
  </si>
  <si>
    <t>52138U</t>
  </si>
  <si>
    <t>22029BC</t>
  </si>
  <si>
    <t>58736-4</t>
  </si>
  <si>
    <t>STARLINK-3730</t>
  </si>
  <si>
    <t>52139U</t>
  </si>
  <si>
    <t>22029BD</t>
  </si>
  <si>
    <t>40444-3</t>
  </si>
  <si>
    <t>STARLINK-3682</t>
  </si>
  <si>
    <t>52140U</t>
  </si>
  <si>
    <t>22029BE</t>
  </si>
  <si>
    <t>44224-6</t>
  </si>
  <si>
    <t>IHI-SAT</t>
  </si>
  <si>
    <t>52147U</t>
  </si>
  <si>
    <t>98067TJ</t>
  </si>
  <si>
    <t>17674-2</t>
  </si>
  <si>
    <t>KITSUNE</t>
  </si>
  <si>
    <t>52148U</t>
  </si>
  <si>
    <t>98067TK</t>
  </si>
  <si>
    <t>59532-3</t>
  </si>
  <si>
    <t>TK-2</t>
  </si>
  <si>
    <t>52150U</t>
  </si>
  <si>
    <t>22031A</t>
  </si>
  <si>
    <t>24372-3</t>
  </si>
  <si>
    <t>(PJ-2)</t>
  </si>
  <si>
    <t>52151U</t>
  </si>
  <si>
    <t>22031B</t>
  </si>
  <si>
    <t>82920-4</t>
  </si>
  <si>
    <t>OMNI-L1</t>
  </si>
  <si>
    <t>52157U</t>
  </si>
  <si>
    <t>22033A</t>
  </si>
  <si>
    <t>35019-3</t>
  </si>
  <si>
    <t>GNOMES-3</t>
  </si>
  <si>
    <t>52158U</t>
  </si>
  <si>
    <t>22033B</t>
  </si>
  <si>
    <t>31166-3</t>
  </si>
  <si>
    <t>ENMAP</t>
  </si>
  <si>
    <t>52159U</t>
  </si>
  <si>
    <t>22033C</t>
  </si>
  <si>
    <t>97076-4</t>
  </si>
  <si>
    <t>ALFACRUX</t>
  </si>
  <si>
    <t>52160U</t>
  </si>
  <si>
    <t>22033D</t>
  </si>
  <si>
    <t>77531-3</t>
  </si>
  <si>
    <t>ARCSAT-1</t>
  </si>
  <si>
    <t>52161U</t>
  </si>
  <si>
    <t>22033E</t>
  </si>
  <si>
    <t>17657-3</t>
  </si>
  <si>
    <t>LYNK</t>
  </si>
  <si>
    <t>TOWER</t>
  </si>
  <si>
    <t>52162U</t>
  </si>
  <si>
    <t>22033F</t>
  </si>
  <si>
    <t>30954-3</t>
  </si>
  <si>
    <t>SCV-005</t>
  </si>
  <si>
    <t>52163U</t>
  </si>
  <si>
    <t>22033G</t>
  </si>
  <si>
    <t>28888-3</t>
  </si>
  <si>
    <t>SPACEBEE-136</t>
  </si>
  <si>
    <t>52164U</t>
  </si>
  <si>
    <t>22033H</t>
  </si>
  <si>
    <t>11978-2</t>
  </si>
  <si>
    <t>HAWK-4B</t>
  </si>
  <si>
    <t>52165U</t>
  </si>
  <si>
    <t>22033J</t>
  </si>
  <si>
    <t>30698-3</t>
  </si>
  <si>
    <t>SPACEBEE-138</t>
  </si>
  <si>
    <t>52166U</t>
  </si>
  <si>
    <t>22033K</t>
  </si>
  <si>
    <t>11888-2</t>
  </si>
  <si>
    <t>HAWK-4A</t>
  </si>
  <si>
    <t>52167U</t>
  </si>
  <si>
    <t>22033L</t>
  </si>
  <si>
    <t>31338-3</t>
  </si>
  <si>
    <t>NUSAT-23</t>
  </si>
  <si>
    <t>(ANNIE</t>
  </si>
  <si>
    <t>MAUNDER)</t>
  </si>
  <si>
    <t>52168U</t>
  </si>
  <si>
    <t>22033M</t>
  </si>
  <si>
    <t>33870-3</t>
  </si>
  <si>
    <t>MP42</t>
  </si>
  <si>
    <t>52169U</t>
  </si>
  <si>
    <t>22033N</t>
  </si>
  <si>
    <t>52016-3</t>
  </si>
  <si>
    <t>HAWK-4C</t>
  </si>
  <si>
    <t>52170U</t>
  </si>
  <si>
    <t>22033P</t>
  </si>
  <si>
    <t>30745-3</t>
  </si>
  <si>
    <t>NUSAT-25</t>
  </si>
  <si>
    <t>(MARIA</t>
  </si>
  <si>
    <t>TELKES)</t>
  </si>
  <si>
    <t>52171U</t>
  </si>
  <si>
    <t>22033Q</t>
  </si>
  <si>
    <t>36844-3</t>
  </si>
  <si>
    <t>NUSAT-27</t>
  </si>
  <si>
    <t>(SALLY</t>
  </si>
  <si>
    <t>RIDE)</t>
  </si>
  <si>
    <t>52172U</t>
  </si>
  <si>
    <t>22033R</t>
  </si>
  <si>
    <t>37854-3</t>
  </si>
  <si>
    <t>SHAKUNTALA</t>
  </si>
  <si>
    <t>52173U</t>
  </si>
  <si>
    <t>22033S</t>
  </si>
  <si>
    <t>60050-3</t>
  </si>
  <si>
    <t>BRO-7</t>
  </si>
  <si>
    <t>52174U</t>
  </si>
  <si>
    <t>22033T</t>
  </si>
  <si>
    <t>21670-3</t>
  </si>
  <si>
    <t>BDSAT</t>
  </si>
  <si>
    <t>52175U</t>
  </si>
  <si>
    <t>22033U</t>
  </si>
  <si>
    <t>70527-3</t>
  </si>
  <si>
    <t>SPACEBEE-130</t>
  </si>
  <si>
    <t>52176U</t>
  </si>
  <si>
    <t>22033V</t>
  </si>
  <si>
    <t>12310-2</t>
  </si>
  <si>
    <t>SPACEBEE-139</t>
  </si>
  <si>
    <t>52177U</t>
  </si>
  <si>
    <t>22033W</t>
  </si>
  <si>
    <t>10994-2</t>
  </si>
  <si>
    <t>NUSAT-24</t>
  </si>
  <si>
    <t>(KALPANA</t>
  </si>
  <si>
    <t>CHAWIA</t>
  </si>
  <si>
    <t>52178U</t>
  </si>
  <si>
    <t>22033X</t>
  </si>
  <si>
    <t>16912-2</t>
  </si>
  <si>
    <t>SPACEBEE-129</t>
  </si>
  <si>
    <t>52179U</t>
  </si>
  <si>
    <t>22033Y</t>
  </si>
  <si>
    <t>10783-2</t>
  </si>
  <si>
    <t>SPACEBEE-134</t>
  </si>
  <si>
    <t>52180U</t>
  </si>
  <si>
    <t>22033Z</t>
  </si>
  <si>
    <t>11847-2</t>
  </si>
  <si>
    <t>SPACEBEE-131</t>
  </si>
  <si>
    <t>52181U</t>
  </si>
  <si>
    <t>22033AA</t>
  </si>
  <si>
    <t>10608-2</t>
  </si>
  <si>
    <t>SPACEBEE-128</t>
  </si>
  <si>
    <t>52182U</t>
  </si>
  <si>
    <t>22033AB</t>
  </si>
  <si>
    <t>10661-2</t>
  </si>
  <si>
    <t>SPACEBEE-133</t>
  </si>
  <si>
    <t>52183U</t>
  </si>
  <si>
    <t>22033AC</t>
  </si>
  <si>
    <t>10672-2</t>
  </si>
  <si>
    <t>NUSAT-26</t>
  </si>
  <si>
    <t>SOMERVILLE)</t>
  </si>
  <si>
    <t>52184U</t>
  </si>
  <si>
    <t>22033AD</t>
  </si>
  <si>
    <t>45954-3</t>
  </si>
  <si>
    <t>SPACEBEE-132</t>
  </si>
  <si>
    <t>52185U</t>
  </si>
  <si>
    <t>22033AE</t>
  </si>
  <si>
    <t>10797-2</t>
  </si>
  <si>
    <t>SPACEBEE-137</t>
  </si>
  <si>
    <t>52186U</t>
  </si>
  <si>
    <t>22033AF</t>
  </si>
  <si>
    <t>10565-2</t>
  </si>
  <si>
    <t>SPACEBEE-135</t>
  </si>
  <si>
    <t>52187U</t>
  </si>
  <si>
    <t>22033AG</t>
  </si>
  <si>
    <t>10951-2</t>
  </si>
  <si>
    <t>PLANTSAT</t>
  </si>
  <si>
    <t>52188U</t>
  </si>
  <si>
    <t>22033AH</t>
  </si>
  <si>
    <t>77349-3</t>
  </si>
  <si>
    <t>KSF2-C</t>
  </si>
  <si>
    <t>52189U</t>
  </si>
  <si>
    <t>22033AJ</t>
  </si>
  <si>
    <t>72555-3</t>
  </si>
  <si>
    <t>KSF2-D</t>
  </si>
  <si>
    <t>52190U</t>
  </si>
  <si>
    <t>22033AK</t>
  </si>
  <si>
    <t>82577-3</t>
  </si>
  <si>
    <t>SUCHAI-3</t>
  </si>
  <si>
    <t>52191U</t>
  </si>
  <si>
    <t>22033AL</t>
  </si>
  <si>
    <t>67285-3</t>
  </si>
  <si>
    <t>SUCHAI-2</t>
  </si>
  <si>
    <t>52192U</t>
  </si>
  <si>
    <t>22033AM</t>
  </si>
  <si>
    <t>48231-3</t>
  </si>
  <si>
    <t>KSF2-B</t>
  </si>
  <si>
    <t>52193U</t>
  </si>
  <si>
    <t>22033AN</t>
  </si>
  <si>
    <t>86946-3</t>
  </si>
  <si>
    <t>KSF2-A</t>
  </si>
  <si>
    <t>52194U</t>
  </si>
  <si>
    <t>22033AP</t>
  </si>
  <si>
    <t>11137-2</t>
  </si>
  <si>
    <t>GLOBAL-18</t>
  </si>
  <si>
    <t>52196U</t>
  </si>
  <si>
    <t>22034B</t>
  </si>
  <si>
    <t>48576-3</t>
  </si>
  <si>
    <t>GLOBAL-20</t>
  </si>
  <si>
    <t>52197U</t>
  </si>
  <si>
    <t>22034C</t>
  </si>
  <si>
    <t>45514-3</t>
  </si>
  <si>
    <t>52200U</t>
  </si>
  <si>
    <t>22035A</t>
  </si>
  <si>
    <t>24289-4</t>
  </si>
  <si>
    <t>52202U</t>
  </si>
  <si>
    <t>22036A</t>
  </si>
  <si>
    <t>27308-4</t>
  </si>
  <si>
    <t>DAQI</t>
  </si>
  <si>
    <t>52257U</t>
  </si>
  <si>
    <t>22039A</t>
  </si>
  <si>
    <t>77581-4</t>
  </si>
  <si>
    <t>SZ-13</t>
  </si>
  <si>
    <t>52260U</t>
  </si>
  <si>
    <t>21092C</t>
  </si>
  <si>
    <t>45709-3</t>
  </si>
  <si>
    <t>STARLINK-3810</t>
  </si>
  <si>
    <t>52261U</t>
  </si>
  <si>
    <t>22041A</t>
  </si>
  <si>
    <t>14287-3</t>
  </si>
  <si>
    <t>STARLINK-3761</t>
  </si>
  <si>
    <t>52262U</t>
  </si>
  <si>
    <t>22041B</t>
  </si>
  <si>
    <t>29497-3</t>
  </si>
  <si>
    <t>STARLINK-3786</t>
  </si>
  <si>
    <t>52263U</t>
  </si>
  <si>
    <t>22041C</t>
  </si>
  <si>
    <t>32392-3</t>
  </si>
  <si>
    <t>STARLINK-3795</t>
  </si>
  <si>
    <t>52264U</t>
  </si>
  <si>
    <t>22041D</t>
  </si>
  <si>
    <t>71021-3</t>
  </si>
  <si>
    <t>STARLINK-3740</t>
  </si>
  <si>
    <t>52265U</t>
  </si>
  <si>
    <t>22041E</t>
  </si>
  <si>
    <t>31314-3</t>
  </si>
  <si>
    <t>STARLINK-3739</t>
  </si>
  <si>
    <t>52266U</t>
  </si>
  <si>
    <t>22041F</t>
  </si>
  <si>
    <t>84755-3</t>
  </si>
  <si>
    <t>STARLINK-3748</t>
  </si>
  <si>
    <t>52267U</t>
  </si>
  <si>
    <t>22041G</t>
  </si>
  <si>
    <t>38677-3</t>
  </si>
  <si>
    <t>STARLINK-3746</t>
  </si>
  <si>
    <t>52268U</t>
  </si>
  <si>
    <t>22041H</t>
  </si>
  <si>
    <t>34416-3</t>
  </si>
  <si>
    <t>STARLINK-3791</t>
  </si>
  <si>
    <t>52269U</t>
  </si>
  <si>
    <t>22041J</t>
  </si>
  <si>
    <t>11217-3</t>
  </si>
  <si>
    <t>STARLINK-3804</t>
  </si>
  <si>
    <t>52270U</t>
  </si>
  <si>
    <t>22041K</t>
  </si>
  <si>
    <t>STARLINK-3788</t>
  </si>
  <si>
    <t>52271U</t>
  </si>
  <si>
    <t>22041L</t>
  </si>
  <si>
    <t>11558-3</t>
  </si>
  <si>
    <t>STARLINK-3781</t>
  </si>
  <si>
    <t>52272U</t>
  </si>
  <si>
    <t>22041M</t>
  </si>
  <si>
    <t>48751-3</t>
  </si>
  <si>
    <t>STARLINK-3782</t>
  </si>
  <si>
    <t>52273U</t>
  </si>
  <si>
    <t>22041N</t>
  </si>
  <si>
    <t>26604-4</t>
  </si>
  <si>
    <t>STARLINK-3790</t>
  </si>
  <si>
    <t>52274U</t>
  </si>
  <si>
    <t>22041P</t>
  </si>
  <si>
    <t>17679-3</t>
  </si>
  <si>
    <t>STARLINK-3784</t>
  </si>
  <si>
    <t>52275U</t>
  </si>
  <si>
    <t>22041Q</t>
  </si>
  <si>
    <t>24293-3</t>
  </si>
  <si>
    <t>STARLINK-3778</t>
  </si>
  <si>
    <t>52276U</t>
  </si>
  <si>
    <t>22041R</t>
  </si>
  <si>
    <t>11482-3</t>
  </si>
  <si>
    <t>STARLINK-3787</t>
  </si>
  <si>
    <t>52277U</t>
  </si>
  <si>
    <t>22041S</t>
  </si>
  <si>
    <t>71040-4</t>
  </si>
  <si>
    <t>STARLINK-3780</t>
  </si>
  <si>
    <t>52278U</t>
  </si>
  <si>
    <t>22041T</t>
  </si>
  <si>
    <t>11168-3</t>
  </si>
  <si>
    <t>STARLINK-3686</t>
  </si>
  <si>
    <t>52279U</t>
  </si>
  <si>
    <t>22041U</t>
  </si>
  <si>
    <t>20778-3</t>
  </si>
  <si>
    <t>STARLINK-3764</t>
  </si>
  <si>
    <t>52280U</t>
  </si>
  <si>
    <t>22041V</t>
  </si>
  <si>
    <t>26874-3</t>
  </si>
  <si>
    <t>STARLINK-3779</t>
  </si>
  <si>
    <t>52281U</t>
  </si>
  <si>
    <t>22041W</t>
  </si>
  <si>
    <t>11384-3</t>
  </si>
  <si>
    <t>STARLINK-3783</t>
  </si>
  <si>
    <t>52282U</t>
  </si>
  <si>
    <t>22041X</t>
  </si>
  <si>
    <t>STARLINK-3789</t>
  </si>
  <si>
    <t>52283U</t>
  </si>
  <si>
    <t>22041Y</t>
  </si>
  <si>
    <t>STARLINK-3561</t>
  </si>
  <si>
    <t>52284U</t>
  </si>
  <si>
    <t>22041Z</t>
  </si>
  <si>
    <t>31695-4</t>
  </si>
  <si>
    <t>STARLINK-3775</t>
  </si>
  <si>
    <t>52285U</t>
  </si>
  <si>
    <t>22041AA</t>
  </si>
  <si>
    <t>STARLINK-3802</t>
  </si>
  <si>
    <t>52286U</t>
  </si>
  <si>
    <t>22041AB</t>
  </si>
  <si>
    <t>91413-4</t>
  </si>
  <si>
    <t>STARLINK-3822</t>
  </si>
  <si>
    <t>52287U</t>
  </si>
  <si>
    <t>22041AC</t>
  </si>
  <si>
    <t>STARLINK-3776</t>
  </si>
  <si>
    <t>52288U</t>
  </si>
  <si>
    <t>22041AD</t>
  </si>
  <si>
    <t>32857-4</t>
  </si>
  <si>
    <t>STARLINK-3751</t>
  </si>
  <si>
    <t>52289U</t>
  </si>
  <si>
    <t>22041AE</t>
  </si>
  <si>
    <t>18540-4</t>
  </si>
  <si>
    <t>STARLINK-3772</t>
  </si>
  <si>
    <t>52290U</t>
  </si>
  <si>
    <t>22041AF</t>
  </si>
  <si>
    <t>34652-4</t>
  </si>
  <si>
    <t>STARLINK-3773</t>
  </si>
  <si>
    <t>52291U</t>
  </si>
  <si>
    <t>22041AG</t>
  </si>
  <si>
    <t>50789-4</t>
  </si>
  <si>
    <t>STARLINK-3753</t>
  </si>
  <si>
    <t>52292U</t>
  </si>
  <si>
    <t>22041AH</t>
  </si>
  <si>
    <t>STARLINK-3771</t>
  </si>
  <si>
    <t>52293U</t>
  </si>
  <si>
    <t>22041AJ</t>
  </si>
  <si>
    <t>STARLINK-3777</t>
  </si>
  <si>
    <t>52294U</t>
  </si>
  <si>
    <t>22041AK</t>
  </si>
  <si>
    <t>STARLINK-3765</t>
  </si>
  <si>
    <t>52295U</t>
  </si>
  <si>
    <t>22041AL</t>
  </si>
  <si>
    <t>37923-4</t>
  </si>
  <si>
    <t>STARLINK-3766</t>
  </si>
  <si>
    <t>52296U</t>
  </si>
  <si>
    <t>22041AM</t>
  </si>
  <si>
    <t>10920-3</t>
  </si>
  <si>
    <t>STARLINK-3758</t>
  </si>
  <si>
    <t>52297U</t>
  </si>
  <si>
    <t>22041AN</t>
  </si>
  <si>
    <t>10379-3</t>
  </si>
  <si>
    <t>STARLINK-3760</t>
  </si>
  <si>
    <t>52298U</t>
  </si>
  <si>
    <t>22041AP</t>
  </si>
  <si>
    <t>42111-4</t>
  </si>
  <si>
    <t>STARLINK-3759</t>
  </si>
  <si>
    <t>52299U</t>
  </si>
  <si>
    <t>22041AQ</t>
  </si>
  <si>
    <t>55769-4</t>
  </si>
  <si>
    <t>STARLINK-3769</t>
  </si>
  <si>
    <t>52300U</t>
  </si>
  <si>
    <t>22041AR</t>
  </si>
  <si>
    <t>62603-4</t>
  </si>
  <si>
    <t>STARLINK-3768</t>
  </si>
  <si>
    <t>52301U</t>
  </si>
  <si>
    <t>22041AS</t>
  </si>
  <si>
    <t>STARLINK-3564</t>
  </si>
  <si>
    <t>52302U</t>
  </si>
  <si>
    <t>22041AT</t>
  </si>
  <si>
    <t>11120-3</t>
  </si>
  <si>
    <t>STARLINK-3742</t>
  </si>
  <si>
    <t>52303U</t>
  </si>
  <si>
    <t>22041AU</t>
  </si>
  <si>
    <t>16038-3</t>
  </si>
  <si>
    <t>STARLINK-3744</t>
  </si>
  <si>
    <t>52304U</t>
  </si>
  <si>
    <t>22041AV</t>
  </si>
  <si>
    <t>STARLINK-3724</t>
  </si>
  <si>
    <t>52305U</t>
  </si>
  <si>
    <t>22041AW</t>
  </si>
  <si>
    <t>87368-3</t>
  </si>
  <si>
    <t>STARLINK-3747</t>
  </si>
  <si>
    <t>52306U</t>
  </si>
  <si>
    <t>22041AX</t>
  </si>
  <si>
    <t>63812-4</t>
  </si>
  <si>
    <t>STARLINK-3755</t>
  </si>
  <si>
    <t>52307U</t>
  </si>
  <si>
    <t>22041AY</t>
  </si>
  <si>
    <t>11220-3</t>
  </si>
  <si>
    <t>STARLINK-3745</t>
  </si>
  <si>
    <t>52308U</t>
  </si>
  <si>
    <t>22041AZ</t>
  </si>
  <si>
    <t>98486-5</t>
  </si>
  <si>
    <t>STARLINK-3756</t>
  </si>
  <si>
    <t>52309U</t>
  </si>
  <si>
    <t>22041BA</t>
  </si>
  <si>
    <t>STARLINK-3688</t>
  </si>
  <si>
    <t>52310U</t>
  </si>
  <si>
    <t>22041BB</t>
  </si>
  <si>
    <t>61144-4</t>
  </si>
  <si>
    <t>STARLINK-3750</t>
  </si>
  <si>
    <t>52311U</t>
  </si>
  <si>
    <t>22041BC</t>
  </si>
  <si>
    <t>13397-2</t>
  </si>
  <si>
    <t>STARLINK-3752</t>
  </si>
  <si>
    <t>52312U</t>
  </si>
  <si>
    <t>22041BD</t>
  </si>
  <si>
    <t>22138-3</t>
  </si>
  <si>
    <t>STARLINK-3749</t>
  </si>
  <si>
    <t>52313U</t>
  </si>
  <si>
    <t>22041BE</t>
  </si>
  <si>
    <t>12947-2</t>
  </si>
  <si>
    <t>DRAGON</t>
  </si>
  <si>
    <t>FREEDOM</t>
  </si>
  <si>
    <t>52318U</t>
  </si>
  <si>
    <t>22042A</t>
  </si>
  <si>
    <t>SUPERVIEW</t>
  </si>
  <si>
    <t>NEO-1</t>
  </si>
  <si>
    <t>52320U</t>
  </si>
  <si>
    <t>22043A</t>
  </si>
  <si>
    <t>37219-3</t>
  </si>
  <si>
    <t>52322U</t>
  </si>
  <si>
    <t>22043C</t>
  </si>
  <si>
    <t>38447-3</t>
  </si>
  <si>
    <t>STARLINK-3889</t>
  </si>
  <si>
    <t>52331U</t>
  </si>
  <si>
    <t>22045A</t>
  </si>
  <si>
    <t>25510-3</t>
  </si>
  <si>
    <t>STARLINK-3831</t>
  </si>
  <si>
    <t>52332U</t>
  </si>
  <si>
    <t>22045B</t>
  </si>
  <si>
    <t>61392-4</t>
  </si>
  <si>
    <t>STARLINK-3847</t>
  </si>
  <si>
    <t>52333U</t>
  </si>
  <si>
    <t>22045C</t>
  </si>
  <si>
    <t>54841-4</t>
  </si>
  <si>
    <t>STARLINK-3880</t>
  </si>
  <si>
    <t>52334U</t>
  </si>
  <si>
    <t>22045D</t>
  </si>
  <si>
    <t>39890-3</t>
  </si>
  <si>
    <t>STARLINK-3814</t>
  </si>
  <si>
    <t>52335U</t>
  </si>
  <si>
    <t>22045E</t>
  </si>
  <si>
    <t>19605-3</t>
  </si>
  <si>
    <t>STARLINK-3823</t>
  </si>
  <si>
    <t>52336U</t>
  </si>
  <si>
    <t>22045F</t>
  </si>
  <si>
    <t>79581-4</t>
  </si>
  <si>
    <t>STARLINK-3797</t>
  </si>
  <si>
    <t>52337U</t>
  </si>
  <si>
    <t>22045G</t>
  </si>
  <si>
    <t>27584-3</t>
  </si>
  <si>
    <t>STARLINK-3815</t>
  </si>
  <si>
    <t>52338U</t>
  </si>
  <si>
    <t>22045H</t>
  </si>
  <si>
    <t>15117-4</t>
  </si>
  <si>
    <t>STARLINK-3792</t>
  </si>
  <si>
    <t>52339U</t>
  </si>
  <si>
    <t>22045J</t>
  </si>
  <si>
    <t>19392-3</t>
  </si>
  <si>
    <t>STARLINK-3818</t>
  </si>
  <si>
    <t>52340U</t>
  </si>
  <si>
    <t>22045K</t>
  </si>
  <si>
    <t>STARLINK-3843</t>
  </si>
  <si>
    <t>52341U</t>
  </si>
  <si>
    <t>22045L</t>
  </si>
  <si>
    <t>STARLINK-3850</t>
  </si>
  <si>
    <t>52342U</t>
  </si>
  <si>
    <t>22045M</t>
  </si>
  <si>
    <t>15510-4</t>
  </si>
  <si>
    <t>STARLINK-3849</t>
  </si>
  <si>
    <t>52343U</t>
  </si>
  <si>
    <t>22045N</t>
  </si>
  <si>
    <t>78354-4</t>
  </si>
  <si>
    <t>STARLINK-3851</t>
  </si>
  <si>
    <t>52344U</t>
  </si>
  <si>
    <t>22045P</t>
  </si>
  <si>
    <t>46787-5</t>
  </si>
  <si>
    <t>STARLINK-3852</t>
  </si>
  <si>
    <t>52345U</t>
  </si>
  <si>
    <t>22045Q</t>
  </si>
  <si>
    <t>10232-3</t>
  </si>
  <si>
    <t>STARLINK-3812</t>
  </si>
  <si>
    <t>52346U</t>
  </si>
  <si>
    <t>22045R</t>
  </si>
  <si>
    <t>52894-4</t>
  </si>
  <si>
    <t>STARLINK-3826</t>
  </si>
  <si>
    <t>52347U</t>
  </si>
  <si>
    <t>22045S</t>
  </si>
  <si>
    <t>66890-3</t>
  </si>
  <si>
    <t>STARLINK-3829</t>
  </si>
  <si>
    <t>52348U</t>
  </si>
  <si>
    <t>22045T</t>
  </si>
  <si>
    <t>82111-4</t>
  </si>
  <si>
    <t>STARLINK-3819</t>
  </si>
  <si>
    <t>52349U</t>
  </si>
  <si>
    <t>22045U</t>
  </si>
  <si>
    <t>21186-3</t>
  </si>
  <si>
    <t>STARLINK-3754</t>
  </si>
  <si>
    <t>52350U</t>
  </si>
  <si>
    <t>22045V</t>
  </si>
  <si>
    <t>STARLINK-3816</t>
  </si>
  <si>
    <t>52351U</t>
  </si>
  <si>
    <t>22045W</t>
  </si>
  <si>
    <t>80938-2</t>
  </si>
  <si>
    <t>STARLINK-3838</t>
  </si>
  <si>
    <t>52352U</t>
  </si>
  <si>
    <t>22045X</t>
  </si>
  <si>
    <t>STARLINK-3807</t>
  </si>
  <si>
    <t>52353U</t>
  </si>
  <si>
    <t>22045Y</t>
  </si>
  <si>
    <t>STARLINK-3876</t>
  </si>
  <si>
    <t>52354U</t>
  </si>
  <si>
    <t>22045Z</t>
  </si>
  <si>
    <t>STARLINK-3877</t>
  </si>
  <si>
    <t>52355U</t>
  </si>
  <si>
    <t>22045AA</t>
  </si>
  <si>
    <t>STARLINK-3801</t>
  </si>
  <si>
    <t>52356U</t>
  </si>
  <si>
    <t>22045AB</t>
  </si>
  <si>
    <t>65102-4</t>
  </si>
  <si>
    <t>STARLINK-3821</t>
  </si>
  <si>
    <t>52357U</t>
  </si>
  <si>
    <t>22045AC</t>
  </si>
  <si>
    <t>24456-5</t>
  </si>
  <si>
    <t>STARLINK-3837</t>
  </si>
  <si>
    <t>52358U</t>
  </si>
  <si>
    <t>22045AD</t>
  </si>
  <si>
    <t>37238-4</t>
  </si>
  <si>
    <t>STARLINK-3853</t>
  </si>
  <si>
    <t>52359U</t>
  </si>
  <si>
    <t>22045AE</t>
  </si>
  <si>
    <t>24000-4</t>
  </si>
  <si>
    <t>STARLINK-3824</t>
  </si>
  <si>
    <t>52360U</t>
  </si>
  <si>
    <t>22045AF</t>
  </si>
  <si>
    <t>STARLINK-3728</t>
  </si>
  <si>
    <t>52361U</t>
  </si>
  <si>
    <t>22045AG</t>
  </si>
  <si>
    <t>33889-4</t>
  </si>
  <si>
    <t>STARLINK-3848</t>
  </si>
  <si>
    <t>52362U</t>
  </si>
  <si>
    <t>22045AH</t>
  </si>
  <si>
    <t>33761-4</t>
  </si>
  <si>
    <t>STARLINK-3830</t>
  </si>
  <si>
    <t>52363U</t>
  </si>
  <si>
    <t>22045AJ</t>
  </si>
  <si>
    <t>STARLINK-3820</t>
  </si>
  <si>
    <t>52364U</t>
  </si>
  <si>
    <t>22045AK</t>
  </si>
  <si>
    <t>STARLINK-3874</t>
  </si>
  <si>
    <t>52365U</t>
  </si>
  <si>
    <t>22045AL</t>
  </si>
  <si>
    <t>16986-3</t>
  </si>
  <si>
    <t>STARLINK-3808</t>
  </si>
  <si>
    <t>52366U</t>
  </si>
  <si>
    <t>22045AM</t>
  </si>
  <si>
    <t>22177-3</t>
  </si>
  <si>
    <t>STARLINK-3817</t>
  </si>
  <si>
    <t>52367U</t>
  </si>
  <si>
    <t>22045AN</t>
  </si>
  <si>
    <t>27132-3</t>
  </si>
  <si>
    <t>STARLINK-3834</t>
  </si>
  <si>
    <t>52368U</t>
  </si>
  <si>
    <t>22045AP</t>
  </si>
  <si>
    <t>22696-3</t>
  </si>
  <si>
    <t>STARLINK-3841</t>
  </si>
  <si>
    <t>52369U</t>
  </si>
  <si>
    <t>22045AQ</t>
  </si>
  <si>
    <t>12002-2</t>
  </si>
  <si>
    <t>STARLINK-3827</t>
  </si>
  <si>
    <t>52370U</t>
  </si>
  <si>
    <t>22045AR</t>
  </si>
  <si>
    <t>65059-4</t>
  </si>
  <si>
    <t>STARLINK-3798</t>
  </si>
  <si>
    <t>52371U</t>
  </si>
  <si>
    <t>22045AS</t>
  </si>
  <si>
    <t>10231-3</t>
  </si>
  <si>
    <t>STARLINK-3796</t>
  </si>
  <si>
    <t>52372U</t>
  </si>
  <si>
    <t>22045AT</t>
  </si>
  <si>
    <t>98826-4</t>
  </si>
  <si>
    <t>STARLINK-3550</t>
  </si>
  <si>
    <t>52373U</t>
  </si>
  <si>
    <t>22045AU</t>
  </si>
  <si>
    <t>12919-3</t>
  </si>
  <si>
    <t>STARLINK-3762</t>
  </si>
  <si>
    <t>52374U</t>
  </si>
  <si>
    <t>22045AV</t>
  </si>
  <si>
    <t>26423-3</t>
  </si>
  <si>
    <t>STARLINK-3785</t>
  </si>
  <si>
    <t>52375U</t>
  </si>
  <si>
    <t>22045AW</t>
  </si>
  <si>
    <t>66915-4</t>
  </si>
  <si>
    <t>STARLINK-3767</t>
  </si>
  <si>
    <t>52376U</t>
  </si>
  <si>
    <t>22045AX</t>
  </si>
  <si>
    <t>13034-3</t>
  </si>
  <si>
    <t>STARLINK-3805</t>
  </si>
  <si>
    <t>52377U</t>
  </si>
  <si>
    <t>22045AY</t>
  </si>
  <si>
    <t>90260-4</t>
  </si>
  <si>
    <t>STARLINK-3806</t>
  </si>
  <si>
    <t>52378U</t>
  </si>
  <si>
    <t>22045AZ</t>
  </si>
  <si>
    <t>STARLINK-3800</t>
  </si>
  <si>
    <t>52379U</t>
  </si>
  <si>
    <t>22045BA</t>
  </si>
  <si>
    <t>14371-3</t>
  </si>
  <si>
    <t>STARLINK-3793</t>
  </si>
  <si>
    <t>52380U</t>
  </si>
  <si>
    <t>22045BB</t>
  </si>
  <si>
    <t>13190-3</t>
  </si>
  <si>
    <t>STARLINK-3803</t>
  </si>
  <si>
    <t>52381U</t>
  </si>
  <si>
    <t>22045BC</t>
  </si>
  <si>
    <t>14891-3</t>
  </si>
  <si>
    <t>STARLINK-3799</t>
  </si>
  <si>
    <t>52382U</t>
  </si>
  <si>
    <t>22045BD</t>
  </si>
  <si>
    <t>85641-6</t>
  </si>
  <si>
    <t>STARLINK-3811</t>
  </si>
  <si>
    <t>52383U</t>
  </si>
  <si>
    <t>22045BE</t>
  </si>
  <si>
    <t>52388U</t>
  </si>
  <si>
    <t>22046A</t>
  </si>
  <si>
    <t>37113-3</t>
  </si>
  <si>
    <t>52389U</t>
  </si>
  <si>
    <t>22046B</t>
  </si>
  <si>
    <t>33434-3</t>
  </si>
  <si>
    <t>52390U</t>
  </si>
  <si>
    <t>22046C</t>
  </si>
  <si>
    <t>34677-3</t>
  </si>
  <si>
    <t>52391U</t>
  </si>
  <si>
    <t>22046D</t>
  </si>
  <si>
    <t>52392U</t>
  </si>
  <si>
    <t>22046E</t>
  </si>
  <si>
    <t>35471-3</t>
  </si>
  <si>
    <t>SPACEBEE-143</t>
  </si>
  <si>
    <t>52394U</t>
  </si>
  <si>
    <t>22047A</t>
  </si>
  <si>
    <t>89057-3</t>
  </si>
  <si>
    <t>SPACEBEENZ-15</t>
  </si>
  <si>
    <t>52395U</t>
  </si>
  <si>
    <t>22047B</t>
  </si>
  <si>
    <t>11410-2</t>
  </si>
  <si>
    <t>SPACEBEENZ-16</t>
  </si>
  <si>
    <t>52396U</t>
  </si>
  <si>
    <t>22047C</t>
  </si>
  <si>
    <t>11556-2</t>
  </si>
  <si>
    <t>SPACEBEENZ-17</t>
  </si>
  <si>
    <t>52397U</t>
  </si>
  <si>
    <t>22047D</t>
  </si>
  <si>
    <t>SPACEBEENZ-18</t>
  </si>
  <si>
    <t>52398U</t>
  </si>
  <si>
    <t>22047E</t>
  </si>
  <si>
    <t>11570-2</t>
  </si>
  <si>
    <t>SPACEBEE-140</t>
  </si>
  <si>
    <t>52399U</t>
  </si>
  <si>
    <t>22047F</t>
  </si>
  <si>
    <t>10840-2</t>
  </si>
  <si>
    <t>SPACEBEE-141</t>
  </si>
  <si>
    <t>52400U</t>
  </si>
  <si>
    <t>22047G</t>
  </si>
  <si>
    <t>95280-3</t>
  </si>
  <si>
    <t>SPACEBEE-142</t>
  </si>
  <si>
    <t>52401U</t>
  </si>
  <si>
    <t>22047H</t>
  </si>
  <si>
    <t>92529-3</t>
  </si>
  <si>
    <t>SPACEBEENZ-20</t>
  </si>
  <si>
    <t>52402U</t>
  </si>
  <si>
    <t>22047J</t>
  </si>
  <si>
    <t>11442-2</t>
  </si>
  <si>
    <t>SPACEBEENZ-22</t>
  </si>
  <si>
    <t>52403U</t>
  </si>
  <si>
    <t>22047K</t>
  </si>
  <si>
    <t>11652-2</t>
  </si>
  <si>
    <t>SPACEBEENZ-19</t>
  </si>
  <si>
    <t>52404U</t>
  </si>
  <si>
    <t>22047L</t>
  </si>
  <si>
    <t>11700-2</t>
  </si>
  <si>
    <t>SPACEBEENZ-21</t>
  </si>
  <si>
    <t>52405U</t>
  </si>
  <si>
    <t>22047M</t>
  </si>
  <si>
    <t>11590-2</t>
  </si>
  <si>
    <t>SPACEBEE-148</t>
  </si>
  <si>
    <t>52406U</t>
  </si>
  <si>
    <t>22047N</t>
  </si>
  <si>
    <t>11224-2</t>
  </si>
  <si>
    <t>SPACEBEE-149</t>
  </si>
  <si>
    <t>52407U</t>
  </si>
  <si>
    <t>22047P</t>
  </si>
  <si>
    <t>97121-3</t>
  </si>
  <si>
    <t>SPACEBEE-153</t>
  </si>
  <si>
    <t>52408U</t>
  </si>
  <si>
    <t>22047Q</t>
  </si>
  <si>
    <t>10546-2</t>
  </si>
  <si>
    <t>SPACEBEE-150</t>
  </si>
  <si>
    <t>52409U</t>
  </si>
  <si>
    <t>22047R</t>
  </si>
  <si>
    <t>89316-3</t>
  </si>
  <si>
    <t>SPACEBEE-144</t>
  </si>
  <si>
    <t>52410U</t>
  </si>
  <si>
    <t>22047S</t>
  </si>
  <si>
    <t>89906-3</t>
  </si>
  <si>
    <t>SPACEBEE-145</t>
  </si>
  <si>
    <t>52411U</t>
  </si>
  <si>
    <t>22047T</t>
  </si>
  <si>
    <t>94155-3</t>
  </si>
  <si>
    <t>SPACEBEE-146</t>
  </si>
  <si>
    <t>52412U</t>
  </si>
  <si>
    <t>22047U</t>
  </si>
  <si>
    <t>88427-3</t>
  </si>
  <si>
    <t>SPACEBEE-151</t>
  </si>
  <si>
    <t>52413U</t>
  </si>
  <si>
    <t>22047V</t>
  </si>
  <si>
    <t>89236-3</t>
  </si>
  <si>
    <t>SPACEBEE-152</t>
  </si>
  <si>
    <t>52414U</t>
  </si>
  <si>
    <t>22047W</t>
  </si>
  <si>
    <t>95921-3</t>
  </si>
  <si>
    <t>SPACEBEE-147</t>
  </si>
  <si>
    <t>52415U</t>
  </si>
  <si>
    <t>22047X</t>
  </si>
  <si>
    <t>85585-3</t>
  </si>
  <si>
    <t>SPACEBEE-155</t>
  </si>
  <si>
    <t>52416U</t>
  </si>
  <si>
    <t>22047Y</t>
  </si>
  <si>
    <t>81657-3</t>
  </si>
  <si>
    <t>SPACEBEE-154</t>
  </si>
  <si>
    <t>52417U</t>
  </si>
  <si>
    <t>22047Z</t>
  </si>
  <si>
    <t>88911-3</t>
  </si>
  <si>
    <t>TRSI-3</t>
  </si>
  <si>
    <t>52418U</t>
  </si>
  <si>
    <t>22047AA</t>
  </si>
  <si>
    <t>86172-3</t>
  </si>
  <si>
    <t>MYRADAR1</t>
  </si>
  <si>
    <t>52419U</t>
  </si>
  <si>
    <t>22047AB</t>
  </si>
  <si>
    <t>77231-3</t>
  </si>
  <si>
    <t>TRSI-2</t>
  </si>
  <si>
    <t>52420U</t>
  </si>
  <si>
    <t>22047AC</t>
  </si>
  <si>
    <t>87318-3</t>
  </si>
  <si>
    <t>BRO-6</t>
  </si>
  <si>
    <t>52422U</t>
  </si>
  <si>
    <t>22047AE</t>
  </si>
  <si>
    <t>20273-3</t>
  </si>
  <si>
    <t>01C</t>
  </si>
  <si>
    <t>52443U</t>
  </si>
  <si>
    <t>22048A</t>
  </si>
  <si>
    <t>15000-3</t>
  </si>
  <si>
    <t>52444U</t>
  </si>
  <si>
    <t>22048B</t>
  </si>
  <si>
    <t>52445U</t>
  </si>
  <si>
    <t>22048C</t>
  </si>
  <si>
    <t>32573-3</t>
  </si>
  <si>
    <t>52446U</t>
  </si>
  <si>
    <t>22048D</t>
  </si>
  <si>
    <t>33537-3</t>
  </si>
  <si>
    <t>52447U</t>
  </si>
  <si>
    <t>22048E</t>
  </si>
  <si>
    <t>29677-3</t>
  </si>
  <si>
    <t>52448U</t>
  </si>
  <si>
    <t>22048F</t>
  </si>
  <si>
    <t>28389-3</t>
  </si>
  <si>
    <t>52449U</t>
  </si>
  <si>
    <t>22048G</t>
  </si>
  <si>
    <t>29999-3</t>
  </si>
  <si>
    <t>52450U</t>
  </si>
  <si>
    <t>22048H</t>
  </si>
  <si>
    <t>33446-3</t>
  </si>
  <si>
    <t>STARLINK-3870</t>
  </si>
  <si>
    <t>52451U</t>
  </si>
  <si>
    <t>22049A</t>
  </si>
  <si>
    <t>84220-3</t>
  </si>
  <si>
    <t>STARLINK-3909</t>
  </si>
  <si>
    <t>52452U</t>
  </si>
  <si>
    <t>22049B</t>
  </si>
  <si>
    <t>15964-3</t>
  </si>
  <si>
    <t>STARLINK-3872</t>
  </si>
  <si>
    <t>52453U</t>
  </si>
  <si>
    <t>22049C</t>
  </si>
  <si>
    <t>12295-2</t>
  </si>
  <si>
    <t>STARLINK-3888</t>
  </si>
  <si>
    <t>52454U</t>
  </si>
  <si>
    <t>22049D</t>
  </si>
  <si>
    <t>40170-3</t>
  </si>
  <si>
    <t>STARLINK-3890</t>
  </si>
  <si>
    <t>52455U</t>
  </si>
  <si>
    <t>22049E</t>
  </si>
  <si>
    <t>24256-3</t>
  </si>
  <si>
    <t>STARLINK-3896</t>
  </si>
  <si>
    <t>52456U</t>
  </si>
  <si>
    <t>22049F</t>
  </si>
  <si>
    <t>73238-3</t>
  </si>
  <si>
    <t>STARLINK-3899</t>
  </si>
  <si>
    <t>52457U</t>
  </si>
  <si>
    <t>22049G</t>
  </si>
  <si>
    <t>27797-3</t>
  </si>
  <si>
    <t>STARLINK-3898</t>
  </si>
  <si>
    <t>52458U</t>
  </si>
  <si>
    <t>22049H</t>
  </si>
  <si>
    <t>88449-5</t>
  </si>
  <si>
    <t>STARLINK-3856</t>
  </si>
  <si>
    <t>52459U</t>
  </si>
  <si>
    <t>22049J</t>
  </si>
  <si>
    <t>10076-3</t>
  </si>
  <si>
    <t>STARLINK-3865</t>
  </si>
  <si>
    <t>52460U</t>
  </si>
  <si>
    <t>22049K</t>
  </si>
  <si>
    <t>31941-4</t>
  </si>
  <si>
    <t>STARLINK-3900</t>
  </si>
  <si>
    <t>52461U</t>
  </si>
  <si>
    <t>22049L</t>
  </si>
  <si>
    <t>STARLINK-3903</t>
  </si>
  <si>
    <t>52462U</t>
  </si>
  <si>
    <t>22049M</t>
  </si>
  <si>
    <t>82678-5</t>
  </si>
  <si>
    <t>STARLINK-3885</t>
  </si>
  <si>
    <t>52463U</t>
  </si>
  <si>
    <t>22049N</t>
  </si>
  <si>
    <t>49647-3</t>
  </si>
  <si>
    <t>STARLINK-3904</t>
  </si>
  <si>
    <t>52464U</t>
  </si>
  <si>
    <t>22049P</t>
  </si>
  <si>
    <t>56683-5</t>
  </si>
  <si>
    <t>STARLINK-3863</t>
  </si>
  <si>
    <t>52465U</t>
  </si>
  <si>
    <t>22049Q</t>
  </si>
  <si>
    <t>26209-3</t>
  </si>
  <si>
    <t>STARLINK-3840</t>
  </si>
  <si>
    <t>52466U</t>
  </si>
  <si>
    <t>22049R</t>
  </si>
  <si>
    <t>60705-5</t>
  </si>
  <si>
    <t>STARLINK-3873</t>
  </si>
  <si>
    <t>52467U</t>
  </si>
  <si>
    <t>22049S</t>
  </si>
  <si>
    <t>STARLINK-3864</t>
  </si>
  <si>
    <t>52468U</t>
  </si>
  <si>
    <t>22049T</t>
  </si>
  <si>
    <t>34071-3</t>
  </si>
  <si>
    <t>STARLINK-3828</t>
  </si>
  <si>
    <t>52469U</t>
  </si>
  <si>
    <t>10698-3</t>
  </si>
  <si>
    <t>STARLINK-3859</t>
  </si>
  <si>
    <t>52470U</t>
  </si>
  <si>
    <t>22049V</t>
  </si>
  <si>
    <t>30711-3</t>
  </si>
  <si>
    <t>STARLINK-3862</t>
  </si>
  <si>
    <t>52471U</t>
  </si>
  <si>
    <t>22049W</t>
  </si>
  <si>
    <t>90596-4</t>
  </si>
  <si>
    <t>STARLINK-3881</t>
  </si>
  <si>
    <t>52472U</t>
  </si>
  <si>
    <t>22049X</t>
  </si>
  <si>
    <t>95002-4</t>
  </si>
  <si>
    <t>STARLINK-3879</t>
  </si>
  <si>
    <t>52473U</t>
  </si>
  <si>
    <t>22049Y</t>
  </si>
  <si>
    <t>STARLINK-3855</t>
  </si>
  <si>
    <t>52474U</t>
  </si>
  <si>
    <t>22049Z</t>
  </si>
  <si>
    <t>20358-3</t>
  </si>
  <si>
    <t>STARLINK-3882</t>
  </si>
  <si>
    <t>52475U</t>
  </si>
  <si>
    <t>22049AA</t>
  </si>
  <si>
    <t>29853-3</t>
  </si>
  <si>
    <t>STARLINK-3835</t>
  </si>
  <si>
    <t>52476U</t>
  </si>
  <si>
    <t>22049AB</t>
  </si>
  <si>
    <t>16963-3</t>
  </si>
  <si>
    <t>STARLINK-3860</t>
  </si>
  <si>
    <t>52477U</t>
  </si>
  <si>
    <t>22049AC</t>
  </si>
  <si>
    <t>22948-4</t>
  </si>
  <si>
    <t>STARLINK-3825</t>
  </si>
  <si>
    <t>52478U</t>
  </si>
  <si>
    <t>22049AD</t>
  </si>
  <si>
    <t>39043-3</t>
  </si>
  <si>
    <t>STARLINK-3878</t>
  </si>
  <si>
    <t>52479U</t>
  </si>
  <si>
    <t>22049AE</t>
  </si>
  <si>
    <t>60264-4</t>
  </si>
  <si>
    <t>STARLINK-3839</t>
  </si>
  <si>
    <t>52480U</t>
  </si>
  <si>
    <t>22049AF</t>
  </si>
  <si>
    <t>10243-3</t>
  </si>
  <si>
    <t>STARLINK-3842</t>
  </si>
  <si>
    <t>52481U</t>
  </si>
  <si>
    <t>22049AG</t>
  </si>
  <si>
    <t>54056-4</t>
  </si>
  <si>
    <t>STARLINK-3813</t>
  </si>
  <si>
    <t>52482U</t>
  </si>
  <si>
    <t>22049AH</t>
  </si>
  <si>
    <t>51188-4</t>
  </si>
  <si>
    <t>STARLINK-3875</t>
  </si>
  <si>
    <t>52483U</t>
  </si>
  <si>
    <t>22049AJ</t>
  </si>
  <si>
    <t>72021-4</t>
  </si>
  <si>
    <t>STARLINK-3887</t>
  </si>
  <si>
    <t>52484U</t>
  </si>
  <si>
    <t>22049AK</t>
  </si>
  <si>
    <t>25924-3</t>
  </si>
  <si>
    <t>STARLINK-3913</t>
  </si>
  <si>
    <t>52485U</t>
  </si>
  <si>
    <t>22049AL</t>
  </si>
  <si>
    <t>75655-3</t>
  </si>
  <si>
    <t>STARLINK-3918</t>
  </si>
  <si>
    <t>52486U</t>
  </si>
  <si>
    <t>22049AM</t>
  </si>
  <si>
    <t>33923-3</t>
  </si>
  <si>
    <t>STARLINK-3902</t>
  </si>
  <si>
    <t>52487U</t>
  </si>
  <si>
    <t>22049AN</t>
  </si>
  <si>
    <t>20904-4</t>
  </si>
  <si>
    <t>STARLINK-3892</t>
  </si>
  <si>
    <t>52488U</t>
  </si>
  <si>
    <t>22049AP</t>
  </si>
  <si>
    <t>68748-4</t>
  </si>
  <si>
    <t>STARLINK-3923</t>
  </si>
  <si>
    <t>52489U</t>
  </si>
  <si>
    <t>22049AQ</t>
  </si>
  <si>
    <t>57562-4</t>
  </si>
  <si>
    <t>STARLINK-3914</t>
  </si>
  <si>
    <t>52490U</t>
  </si>
  <si>
    <t>22049AR</t>
  </si>
  <si>
    <t>13330-3</t>
  </si>
  <si>
    <t>STARLINK-3908</t>
  </si>
  <si>
    <t>52491U</t>
  </si>
  <si>
    <t>22049AS</t>
  </si>
  <si>
    <t>28845-4</t>
  </si>
  <si>
    <t>STARLINK-3916</t>
  </si>
  <si>
    <t>52492U</t>
  </si>
  <si>
    <t>22049AT</t>
  </si>
  <si>
    <t>10603-3</t>
  </si>
  <si>
    <t>STARLINK-3883</t>
  </si>
  <si>
    <t>52493U</t>
  </si>
  <si>
    <t>22049AU</t>
  </si>
  <si>
    <t>50615-4</t>
  </si>
  <si>
    <t>STARLINK-3857</t>
  </si>
  <si>
    <t>52494U</t>
  </si>
  <si>
    <t>22049AV</t>
  </si>
  <si>
    <t>STARLINK-3905</t>
  </si>
  <si>
    <t>52495U</t>
  </si>
  <si>
    <t>22049AW</t>
  </si>
  <si>
    <t>STARLINK-3871</t>
  </si>
  <si>
    <t>52496U</t>
  </si>
  <si>
    <t>22049AX</t>
  </si>
  <si>
    <t>65889-4</t>
  </si>
  <si>
    <t>STARLINK-3884</t>
  </si>
  <si>
    <t>52497U</t>
  </si>
  <si>
    <t>22049AY</t>
  </si>
  <si>
    <t>59038-4</t>
  </si>
  <si>
    <t>STARLINK-3925</t>
  </si>
  <si>
    <t>52498U</t>
  </si>
  <si>
    <t>22049AZ</t>
  </si>
  <si>
    <t>33617-3</t>
  </si>
  <si>
    <t>STARLINK-3894</t>
  </si>
  <si>
    <t>52499U</t>
  </si>
  <si>
    <t>22049BA</t>
  </si>
  <si>
    <t>STARLINK-3866</t>
  </si>
  <si>
    <t>52500U</t>
  </si>
  <si>
    <t>22049BB</t>
  </si>
  <si>
    <t>91366-4</t>
  </si>
  <si>
    <t>STARLINK-3907</t>
  </si>
  <si>
    <t>52501U</t>
  </si>
  <si>
    <t>22049BC</t>
  </si>
  <si>
    <t>STARLINK-3912</t>
  </si>
  <si>
    <t>52502U</t>
  </si>
  <si>
    <t>22049BD</t>
  </si>
  <si>
    <t>17046-3</t>
  </si>
  <si>
    <t>STARLINK-3861</t>
  </si>
  <si>
    <t>52503U</t>
  </si>
  <si>
    <t>22049BE</t>
  </si>
  <si>
    <t>TIANZHOU</t>
  </si>
  <si>
    <t>52509U</t>
  </si>
  <si>
    <t>22050A</t>
  </si>
  <si>
    <t>93445-3</t>
  </si>
  <si>
    <t>STARLINK-3951</t>
  </si>
  <si>
    <t>52533U</t>
  </si>
  <si>
    <t>22051A</t>
  </si>
  <si>
    <t>25791-3</t>
  </si>
  <si>
    <t>STARLINK-3952</t>
  </si>
  <si>
    <t>52534U</t>
  </si>
  <si>
    <t>22051B</t>
  </si>
  <si>
    <t>11317-3</t>
  </si>
  <si>
    <t>STARLINK-3958</t>
  </si>
  <si>
    <t>52535U</t>
  </si>
  <si>
    <t>22051C</t>
  </si>
  <si>
    <t>STARLINK-3964</t>
  </si>
  <si>
    <t>52536U</t>
  </si>
  <si>
    <t>22051D</t>
  </si>
  <si>
    <t>49525-3</t>
  </si>
  <si>
    <t>STARLINK-3897</t>
  </si>
  <si>
    <t>52537U</t>
  </si>
  <si>
    <t>22051E</t>
  </si>
  <si>
    <t>22792-3</t>
  </si>
  <si>
    <t>STARLINK-3933</t>
  </si>
  <si>
    <t>52538U</t>
  </si>
  <si>
    <t>22051F</t>
  </si>
  <si>
    <t>15701-2</t>
  </si>
  <si>
    <t>STARLINK-3757</t>
  </si>
  <si>
    <t>52539U</t>
  </si>
  <si>
    <t>22051G</t>
  </si>
  <si>
    <t>68645-4</t>
  </si>
  <si>
    <t>STARLINK-3940</t>
  </si>
  <si>
    <t>52540U</t>
  </si>
  <si>
    <t>22051H</t>
  </si>
  <si>
    <t>69364-3</t>
  </si>
  <si>
    <t>STARLINK-3845</t>
  </si>
  <si>
    <t>52541U</t>
  </si>
  <si>
    <t>22051J</t>
  </si>
  <si>
    <t>54723-3</t>
  </si>
  <si>
    <t>STARLINK-3937</t>
  </si>
  <si>
    <t>52542U</t>
  </si>
  <si>
    <t>22051K</t>
  </si>
  <si>
    <t>22002-2</t>
  </si>
  <si>
    <t>STARLINK-3926</t>
  </si>
  <si>
    <t>52543U</t>
  </si>
  <si>
    <t>22051L</t>
  </si>
  <si>
    <t>STARLINK-3944</t>
  </si>
  <si>
    <t>52544U</t>
  </si>
  <si>
    <t>22051M</t>
  </si>
  <si>
    <t>42523-3</t>
  </si>
  <si>
    <t>STARLINK-3939</t>
  </si>
  <si>
    <t>52545U</t>
  </si>
  <si>
    <t>22051N</t>
  </si>
  <si>
    <t>17533-2</t>
  </si>
  <si>
    <t>STARLINK-3948</t>
  </si>
  <si>
    <t>52546U</t>
  </si>
  <si>
    <t>22051P</t>
  </si>
  <si>
    <t>28758-3</t>
  </si>
  <si>
    <t>STARLINK-3869</t>
  </si>
  <si>
    <t>52547U</t>
  </si>
  <si>
    <t>22051Q</t>
  </si>
  <si>
    <t>STARLINK-3931</t>
  </si>
  <si>
    <t>52548U</t>
  </si>
  <si>
    <t>22051R</t>
  </si>
  <si>
    <t>18821-2</t>
  </si>
  <si>
    <t>STARLINK-3935</t>
  </si>
  <si>
    <t>52549U</t>
  </si>
  <si>
    <t>22051S</t>
  </si>
  <si>
    <t>15038-3</t>
  </si>
  <si>
    <t>STARLINK-3965</t>
  </si>
  <si>
    <t>52550U</t>
  </si>
  <si>
    <t>22051T</t>
  </si>
  <si>
    <t>11999-2</t>
  </si>
  <si>
    <t>STARLINK-3969</t>
  </si>
  <si>
    <t>52551U</t>
  </si>
  <si>
    <t>22051U</t>
  </si>
  <si>
    <t>14903-2</t>
  </si>
  <si>
    <t>STARLINK-3966</t>
  </si>
  <si>
    <t>52552U</t>
  </si>
  <si>
    <t>22051V</t>
  </si>
  <si>
    <t>16796-2</t>
  </si>
  <si>
    <t>STARLINK-3858</t>
  </si>
  <si>
    <t>52553U</t>
  </si>
  <si>
    <t>22051W</t>
  </si>
  <si>
    <t>11914-2</t>
  </si>
  <si>
    <t>STARLINK-3770</t>
  </si>
  <si>
    <t>52554U</t>
  </si>
  <si>
    <t>22051X</t>
  </si>
  <si>
    <t>10090-2</t>
  </si>
  <si>
    <t>STARLINK-3949</t>
  </si>
  <si>
    <t>52555U</t>
  </si>
  <si>
    <t>22051Y</t>
  </si>
  <si>
    <t>60461-3</t>
  </si>
  <si>
    <t>STARLINK-3763</t>
  </si>
  <si>
    <t>52556U</t>
  </si>
  <si>
    <t>22051Z</t>
  </si>
  <si>
    <t>14973-2</t>
  </si>
  <si>
    <t>STARLINK-3943</t>
  </si>
  <si>
    <t>52557U</t>
  </si>
  <si>
    <t>22051AA</t>
  </si>
  <si>
    <t>32923-3</t>
  </si>
  <si>
    <t>STARLINK-3954</t>
  </si>
  <si>
    <t>52558U</t>
  </si>
  <si>
    <t>22051AB</t>
  </si>
  <si>
    <t>STARLINK-3953</t>
  </si>
  <si>
    <t>52559U</t>
  </si>
  <si>
    <t>22051AC</t>
  </si>
  <si>
    <t>32459-3</t>
  </si>
  <si>
    <t>STARLINK-3956</t>
  </si>
  <si>
    <t>52560U</t>
  </si>
  <si>
    <t>22051AD</t>
  </si>
  <si>
    <t>39908-3</t>
  </si>
  <si>
    <t>STARLINK-3955</t>
  </si>
  <si>
    <t>52561U</t>
  </si>
  <si>
    <t>22051AE</t>
  </si>
  <si>
    <t>22910-3</t>
  </si>
  <si>
    <t>STARLINK-3957</t>
  </si>
  <si>
    <t>52562U</t>
  </si>
  <si>
    <t>22051AF</t>
  </si>
  <si>
    <t>13009-3</t>
  </si>
  <si>
    <t>STARLINK-3942</t>
  </si>
  <si>
    <t>52563U</t>
  </si>
  <si>
    <t>22051AG</t>
  </si>
  <si>
    <t>14525-3</t>
  </si>
  <si>
    <t>STARLINK-3959</t>
  </si>
  <si>
    <t>52564U</t>
  </si>
  <si>
    <t>22051AH</t>
  </si>
  <si>
    <t>18239-3</t>
  </si>
  <si>
    <t>STARLINK-3911</t>
  </si>
  <si>
    <t>52565U</t>
  </si>
  <si>
    <t>22051AJ</t>
  </si>
  <si>
    <t>STARLINK-3938</t>
  </si>
  <si>
    <t>52566U</t>
  </si>
  <si>
    <t>22051AK</t>
  </si>
  <si>
    <t>89296-3</t>
  </si>
  <si>
    <t>STARLINK-3929</t>
  </si>
  <si>
    <t>52567U</t>
  </si>
  <si>
    <t>22051AL</t>
  </si>
  <si>
    <t>57082-4</t>
  </si>
  <si>
    <t>STARLINK-3930</t>
  </si>
  <si>
    <t>52568U</t>
  </si>
  <si>
    <t>22051AM</t>
  </si>
  <si>
    <t>22843-4</t>
  </si>
  <si>
    <t>STARLINK-3927</t>
  </si>
  <si>
    <t>52569U</t>
  </si>
  <si>
    <t>22051AN</t>
  </si>
  <si>
    <t>83444-4</t>
  </si>
  <si>
    <t>STARLINK-3924</t>
  </si>
  <si>
    <t>52570U</t>
  </si>
  <si>
    <t>22051AP</t>
  </si>
  <si>
    <t>65335-4</t>
  </si>
  <si>
    <t>STARLINK-3901</t>
  </si>
  <si>
    <t>52574U</t>
  </si>
  <si>
    <t>22051AQ</t>
  </si>
  <si>
    <t>74136-3</t>
  </si>
  <si>
    <t>STARLINK-3920</t>
  </si>
  <si>
    <t>52575U</t>
  </si>
  <si>
    <t>22051AR</t>
  </si>
  <si>
    <t>37702-3</t>
  </si>
  <si>
    <t>STARLINK-3932</t>
  </si>
  <si>
    <t>52576U</t>
  </si>
  <si>
    <t>22051AS</t>
  </si>
  <si>
    <t>97342-3</t>
  </si>
  <si>
    <t>STARLINK-3836</t>
  </si>
  <si>
    <t>52577U</t>
  </si>
  <si>
    <t>22051AT</t>
  </si>
  <si>
    <t>39751-3</t>
  </si>
  <si>
    <t>STARLINK-3833</t>
  </si>
  <si>
    <t>52578U</t>
  </si>
  <si>
    <t>22051AU</t>
  </si>
  <si>
    <t>42982-3</t>
  </si>
  <si>
    <t>STARLINK-3893</t>
  </si>
  <si>
    <t>52579U</t>
  </si>
  <si>
    <t>22051AV</t>
  </si>
  <si>
    <t>11773-2</t>
  </si>
  <si>
    <t>STARLINK-3919</t>
  </si>
  <si>
    <t>52580U</t>
  </si>
  <si>
    <t>22051AW</t>
  </si>
  <si>
    <t>16670-3</t>
  </si>
  <si>
    <t>STARLINK-3915</t>
  </si>
  <si>
    <t>52581U</t>
  </si>
  <si>
    <t>22051AX</t>
  </si>
  <si>
    <t>11177-3</t>
  </si>
  <si>
    <t>STARLINK-3886</t>
  </si>
  <si>
    <t>52582U</t>
  </si>
  <si>
    <t>22051AY</t>
  </si>
  <si>
    <t>STARLINK-3895</t>
  </si>
  <si>
    <t>52583U</t>
  </si>
  <si>
    <t>22051AZ</t>
  </si>
  <si>
    <t>31348-3</t>
  </si>
  <si>
    <t>STARLINK-3922</t>
  </si>
  <si>
    <t>52584U</t>
  </si>
  <si>
    <t>22051BA</t>
  </si>
  <si>
    <t>STARLINK-3906</t>
  </si>
  <si>
    <t>52585U</t>
  </si>
  <si>
    <t>22051BB</t>
  </si>
  <si>
    <t>33777-3</t>
  </si>
  <si>
    <t>STARLINK-3910</t>
  </si>
  <si>
    <t>52586U</t>
  </si>
  <si>
    <t>22051BC</t>
  </si>
  <si>
    <t>66512-3</t>
  </si>
  <si>
    <t>STARLINK-3867</t>
  </si>
  <si>
    <t>52587U</t>
  </si>
  <si>
    <t>22051BD</t>
  </si>
  <si>
    <t>43594-4</t>
  </si>
  <si>
    <t>STARLINK-3917</t>
  </si>
  <si>
    <t>52588U</t>
  </si>
  <si>
    <t>22051BE</t>
  </si>
  <si>
    <t>19003-3</t>
  </si>
  <si>
    <t>STARLINK-4019</t>
  </si>
  <si>
    <t>52598U</t>
  </si>
  <si>
    <t>22052A</t>
  </si>
  <si>
    <t>11340-3</t>
  </si>
  <si>
    <t>STARLINK-4024</t>
  </si>
  <si>
    <t>52599U</t>
  </si>
  <si>
    <t>22052B</t>
  </si>
  <si>
    <t>10744-3</t>
  </si>
  <si>
    <t>STARLINK-4026</t>
  </si>
  <si>
    <t>52600U</t>
  </si>
  <si>
    <t>22052C</t>
  </si>
  <si>
    <t>10235-3</t>
  </si>
  <si>
    <t>STARLINK-4027</t>
  </si>
  <si>
    <t>52601U</t>
  </si>
  <si>
    <t>22052D</t>
  </si>
  <si>
    <t>51163-3</t>
  </si>
  <si>
    <t>STARLINK-4012</t>
  </si>
  <si>
    <t>52602U</t>
  </si>
  <si>
    <t>22052E</t>
  </si>
  <si>
    <t>62040-4</t>
  </si>
  <si>
    <t>STARLINK-4016</t>
  </si>
  <si>
    <t>52603U</t>
  </si>
  <si>
    <t>22052F</t>
  </si>
  <si>
    <t>STARLINK-4013</t>
  </si>
  <si>
    <t>52604U</t>
  </si>
  <si>
    <t>22052G</t>
  </si>
  <si>
    <t>STARLINK-4000</t>
  </si>
  <si>
    <t>52605U</t>
  </si>
  <si>
    <t>22052H</t>
  </si>
  <si>
    <t>STARLINK-3928</t>
  </si>
  <si>
    <t>52606U</t>
  </si>
  <si>
    <t>22052J</t>
  </si>
  <si>
    <t>STARLINK-3947</t>
  </si>
  <si>
    <t>52607U</t>
  </si>
  <si>
    <t>22052K</t>
  </si>
  <si>
    <t>92430-4</t>
  </si>
  <si>
    <t>STARLINK-3979</t>
  </si>
  <si>
    <t>52608U</t>
  </si>
  <si>
    <t>22052L</t>
  </si>
  <si>
    <t>STARLINK-3997</t>
  </si>
  <si>
    <t>52609U</t>
  </si>
  <si>
    <t>22052M</t>
  </si>
  <si>
    <t>23424-4</t>
  </si>
  <si>
    <t>STARLINK-3998</t>
  </si>
  <si>
    <t>52610U</t>
  </si>
  <si>
    <t>22052N</t>
  </si>
  <si>
    <t>14444-3</t>
  </si>
  <si>
    <t>STARLINK-3980</t>
  </si>
  <si>
    <t>52611U</t>
  </si>
  <si>
    <t>22052P</t>
  </si>
  <si>
    <t>STARLINK-4002</t>
  </si>
  <si>
    <t>52612U</t>
  </si>
  <si>
    <t>22052Q</t>
  </si>
  <si>
    <t>27021-3</t>
  </si>
  <si>
    <t>STARLINK-3921</t>
  </si>
  <si>
    <t>52613U</t>
  </si>
  <si>
    <t>22052R</t>
  </si>
  <si>
    <t>63555-3</t>
  </si>
  <si>
    <t>STARLINK-3982</t>
  </si>
  <si>
    <t>52614U</t>
  </si>
  <si>
    <t>22052S</t>
  </si>
  <si>
    <t>10020-2</t>
  </si>
  <si>
    <t>STARLINK-4011</t>
  </si>
  <si>
    <t>52615U</t>
  </si>
  <si>
    <t>22052T</t>
  </si>
  <si>
    <t>21510-3</t>
  </si>
  <si>
    <t>STARLINK-4015</t>
  </si>
  <si>
    <t>52616U</t>
  </si>
  <si>
    <t>22052U</t>
  </si>
  <si>
    <t>STARLINK-3996</t>
  </si>
  <si>
    <t>52617U</t>
  </si>
  <si>
    <t>22052V</t>
  </si>
  <si>
    <t>66035-3</t>
  </si>
  <si>
    <t>STARLINK-3983</t>
  </si>
  <si>
    <t>52618U</t>
  </si>
  <si>
    <t>22052W</t>
  </si>
  <si>
    <t>14070-5</t>
  </si>
  <si>
    <t>STARLINK-3741</t>
  </si>
  <si>
    <t>52619U</t>
  </si>
  <si>
    <t>22052X</t>
  </si>
  <si>
    <t>66294-4</t>
  </si>
  <si>
    <t>STARLINK-3975</t>
  </si>
  <si>
    <t>52620U</t>
  </si>
  <si>
    <t>22052Y</t>
  </si>
  <si>
    <t>STARLINK-3984</t>
  </si>
  <si>
    <t>52621U</t>
  </si>
  <si>
    <t>22052Z</t>
  </si>
  <si>
    <t>79875-3</t>
  </si>
  <si>
    <t>STARLINK-4008</t>
  </si>
  <si>
    <t>52622U</t>
  </si>
  <si>
    <t>22052AA</t>
  </si>
  <si>
    <t>STARLINK-3986</t>
  </si>
  <si>
    <t>52623U</t>
  </si>
  <si>
    <t>22052AB</t>
  </si>
  <si>
    <t>28397-3</t>
  </si>
  <si>
    <t>STARLINK-4009</t>
  </si>
  <si>
    <t>52624U</t>
  </si>
  <si>
    <t>22052AC</t>
  </si>
  <si>
    <t>50144-3</t>
  </si>
  <si>
    <t>STARLINK-3988</t>
  </si>
  <si>
    <t>52625U</t>
  </si>
  <si>
    <t>22052AD</t>
  </si>
  <si>
    <t>11525-2</t>
  </si>
  <si>
    <t>STARLINK-3990</t>
  </si>
  <si>
    <t>52626U</t>
  </si>
  <si>
    <t>22052AE</t>
  </si>
  <si>
    <t>57419-4</t>
  </si>
  <si>
    <t>STARLINK-3992</t>
  </si>
  <si>
    <t>52627U</t>
  </si>
  <si>
    <t>22052AF</t>
  </si>
  <si>
    <t>STARLINK-4001</t>
  </si>
  <si>
    <t>52628U</t>
  </si>
  <si>
    <t>22052AG</t>
  </si>
  <si>
    <t>STARLINK-4022</t>
  </si>
  <si>
    <t>52629U</t>
  </si>
  <si>
    <t>22052AH</t>
  </si>
  <si>
    <t>22331-3</t>
  </si>
  <si>
    <t>STARLINK-3989</t>
  </si>
  <si>
    <t>52630U</t>
  </si>
  <si>
    <t>22052AJ</t>
  </si>
  <si>
    <t>STARLINK-3794</t>
  </si>
  <si>
    <t>52631U</t>
  </si>
  <si>
    <t>22052AK</t>
  </si>
  <si>
    <t>21797-4</t>
  </si>
  <si>
    <t>STARLINK-3995</t>
  </si>
  <si>
    <t>52632U</t>
  </si>
  <si>
    <t>22052AL</t>
  </si>
  <si>
    <t>46037-4</t>
  </si>
  <si>
    <t>STARLINK-3994</t>
  </si>
  <si>
    <t>52633U</t>
  </si>
  <si>
    <t>22052AM</t>
  </si>
  <si>
    <t>53979-4</t>
  </si>
  <si>
    <t>STARLINK-3974</t>
  </si>
  <si>
    <t>52634U</t>
  </si>
  <si>
    <t>22052AN</t>
  </si>
  <si>
    <t>35182-3</t>
  </si>
  <si>
    <t>STARLINK-3978</t>
  </si>
  <si>
    <t>52635U</t>
  </si>
  <si>
    <t>22052AP</t>
  </si>
  <si>
    <t>61078-4</t>
  </si>
  <si>
    <t>STARLINK-3967</t>
  </si>
  <si>
    <t>52636U</t>
  </si>
  <si>
    <t>22052AQ</t>
  </si>
  <si>
    <t>STARLINK-3961</t>
  </si>
  <si>
    <t>52637U</t>
  </si>
  <si>
    <t>22052AR</t>
  </si>
  <si>
    <t>STARLINK-3941</t>
  </si>
  <si>
    <t>52638U</t>
  </si>
  <si>
    <t>22052AS</t>
  </si>
  <si>
    <t>36038-3</t>
  </si>
  <si>
    <t>STARLINK-3968</t>
  </si>
  <si>
    <t>52639U</t>
  </si>
  <si>
    <t>22052AT</t>
  </si>
  <si>
    <t>STARLINK-3977</t>
  </si>
  <si>
    <t>52640U</t>
  </si>
  <si>
    <t>22052AU</t>
  </si>
  <si>
    <t>STARLINK-3991</t>
  </si>
  <si>
    <t>52641U</t>
  </si>
  <si>
    <t>22052AV</t>
  </si>
  <si>
    <t>STARLINK-3971</t>
  </si>
  <si>
    <t>52642U</t>
  </si>
  <si>
    <t>22052AW</t>
  </si>
  <si>
    <t>STARLINK-3963</t>
  </si>
  <si>
    <t>52643U</t>
  </si>
  <si>
    <t>22052AX</t>
  </si>
  <si>
    <t>10605-3</t>
  </si>
  <si>
    <t>STARLINK-3985</t>
  </si>
  <si>
    <t>52644U</t>
  </si>
  <si>
    <t>22052AY</t>
  </si>
  <si>
    <t>STARLINK-3973</t>
  </si>
  <si>
    <t>52645U</t>
  </si>
  <si>
    <t>22052AZ</t>
  </si>
  <si>
    <t>82230-4</t>
  </si>
  <si>
    <t>STARLINK-3832</t>
  </si>
  <si>
    <t>52646U</t>
  </si>
  <si>
    <t>22052BA</t>
  </si>
  <si>
    <t>13756-3</t>
  </si>
  <si>
    <t>STARLINK-3846</t>
  </si>
  <si>
    <t>52647U</t>
  </si>
  <si>
    <t>22052BB</t>
  </si>
  <si>
    <t>84272-5</t>
  </si>
  <si>
    <t>STARLINK-3854</t>
  </si>
  <si>
    <t>52648U</t>
  </si>
  <si>
    <t>22052BC</t>
  </si>
  <si>
    <t>66721-4</t>
  </si>
  <si>
    <t>STARLINK-3868</t>
  </si>
  <si>
    <t>52649U</t>
  </si>
  <si>
    <t>22052BD</t>
  </si>
  <si>
    <t>50198-4</t>
  </si>
  <si>
    <t>STARLINK-3891</t>
  </si>
  <si>
    <t>52650U</t>
  </si>
  <si>
    <t>22052BE</t>
  </si>
  <si>
    <t>77033-4</t>
  </si>
  <si>
    <t>STARLINK-4004</t>
  </si>
  <si>
    <t>52656U</t>
  </si>
  <si>
    <t>22053A</t>
  </si>
  <si>
    <t>10255-2</t>
  </si>
  <si>
    <t>STARLINK-4084</t>
  </si>
  <si>
    <t>52657U</t>
  </si>
  <si>
    <t>22053B</t>
  </si>
  <si>
    <t>18199-2</t>
  </si>
  <si>
    <t>STARLINK-4082</t>
  </si>
  <si>
    <t>52658U</t>
  </si>
  <si>
    <t>22053C</t>
  </si>
  <si>
    <t>74473-3</t>
  </si>
  <si>
    <t>STARLINK-3960</t>
  </si>
  <si>
    <t>52659U</t>
  </si>
  <si>
    <t>22053D</t>
  </si>
  <si>
    <t>10229-2</t>
  </si>
  <si>
    <t>STARLINK-4081</t>
  </si>
  <si>
    <t>52660U</t>
  </si>
  <si>
    <t>22053E</t>
  </si>
  <si>
    <t>13168-2</t>
  </si>
  <si>
    <t>STARLINK-4042</t>
  </si>
  <si>
    <t>52661U</t>
  </si>
  <si>
    <t>22053F</t>
  </si>
  <si>
    <t>12439-2</t>
  </si>
  <si>
    <t>STARLINK-4044</t>
  </si>
  <si>
    <t>52662U</t>
  </si>
  <si>
    <t>22053G</t>
  </si>
  <si>
    <t>85502-3</t>
  </si>
  <si>
    <t>STARLINK-4037</t>
  </si>
  <si>
    <t>52663U</t>
  </si>
  <si>
    <t>22053H</t>
  </si>
  <si>
    <t>11464-2</t>
  </si>
  <si>
    <t>STARLINK-4070</t>
  </si>
  <si>
    <t>52664U</t>
  </si>
  <si>
    <t>22053J</t>
  </si>
  <si>
    <t>56640-4</t>
  </si>
  <si>
    <t>STARLINK-4064</t>
  </si>
  <si>
    <t>52665U</t>
  </si>
  <si>
    <t>22053K</t>
  </si>
  <si>
    <t>STARLINK-4079</t>
  </si>
  <si>
    <t>52666U</t>
  </si>
  <si>
    <t>22053L</t>
  </si>
  <si>
    <t>73697-3</t>
  </si>
  <si>
    <t>STARLINK-4076</t>
  </si>
  <si>
    <t>52667U</t>
  </si>
  <si>
    <t>22053M</t>
  </si>
  <si>
    <t>15787-3</t>
  </si>
  <si>
    <t>STARLINK-4067</t>
  </si>
  <si>
    <t>52668U</t>
  </si>
  <si>
    <t>22053N</t>
  </si>
  <si>
    <t>94553-4</t>
  </si>
  <si>
    <t>STARLINK-3972</t>
  </si>
  <si>
    <t>52669U</t>
  </si>
  <si>
    <t>22053P</t>
  </si>
  <si>
    <t>19040-2</t>
  </si>
  <si>
    <t>STARLINK-4075</t>
  </si>
  <si>
    <t>52670U</t>
  </si>
  <si>
    <t>22053Q</t>
  </si>
  <si>
    <t>28116-3</t>
  </si>
  <si>
    <t>STARLINK-4071</t>
  </si>
  <si>
    <t>52671U</t>
  </si>
  <si>
    <t>22053R</t>
  </si>
  <si>
    <t>STARLINK-4073</t>
  </si>
  <si>
    <t>52672U</t>
  </si>
  <si>
    <t>22053S</t>
  </si>
  <si>
    <t>68084-3</t>
  </si>
  <si>
    <t>STARLINK-3976</t>
  </si>
  <si>
    <t>52673U</t>
  </si>
  <si>
    <t>22053T</t>
  </si>
  <si>
    <t>79314-4</t>
  </si>
  <si>
    <t>STARLINK-3936</t>
  </si>
  <si>
    <t>52674U</t>
  </si>
  <si>
    <t>22053U</t>
  </si>
  <si>
    <t>18556-2</t>
  </si>
  <si>
    <t>STARLINK-3934</t>
  </si>
  <si>
    <t>52675U</t>
  </si>
  <si>
    <t>22053V</t>
  </si>
  <si>
    <t>22104-3</t>
  </si>
  <si>
    <t>STARLINK-4006</t>
  </si>
  <si>
    <t>52676U</t>
  </si>
  <si>
    <t>22053W</t>
  </si>
  <si>
    <t>84353-4</t>
  </si>
  <si>
    <t>STARLINK-4028</t>
  </si>
  <si>
    <t>52677U</t>
  </si>
  <si>
    <t>22053X</t>
  </si>
  <si>
    <t>15171-2</t>
  </si>
  <si>
    <t>STARLINK-4074</t>
  </si>
  <si>
    <t>52678U</t>
  </si>
  <si>
    <t>22053Y</t>
  </si>
  <si>
    <t>STARLINK-4031</t>
  </si>
  <si>
    <t>52679U</t>
  </si>
  <si>
    <t>22053Z</t>
  </si>
  <si>
    <t>86459-3</t>
  </si>
  <si>
    <t>STARLINK-3774</t>
  </si>
  <si>
    <t>52680U</t>
  </si>
  <si>
    <t>22053AA</t>
  </si>
  <si>
    <t>91055-4</t>
  </si>
  <si>
    <t>STARLINK-4068</t>
  </si>
  <si>
    <t>52681U</t>
  </si>
  <si>
    <t>22053AB</t>
  </si>
  <si>
    <t>32519-3</t>
  </si>
  <si>
    <t>STARLINK-4017</t>
  </si>
  <si>
    <t>52682U</t>
  </si>
  <si>
    <t>22053AC</t>
  </si>
  <si>
    <t>18018-2</t>
  </si>
  <si>
    <t>STARLINK-4039</t>
  </si>
  <si>
    <t>52683U</t>
  </si>
  <si>
    <t>22053AD</t>
  </si>
  <si>
    <t>11721-2</t>
  </si>
  <si>
    <t>STARLINK-4014</t>
  </si>
  <si>
    <t>52684U</t>
  </si>
  <si>
    <t>22053AE</t>
  </si>
  <si>
    <t>18356-2</t>
  </si>
  <si>
    <t>STARLINK-4029</t>
  </si>
  <si>
    <t>52685U</t>
  </si>
  <si>
    <t>22053AF</t>
  </si>
  <si>
    <t>11471-2</t>
  </si>
  <si>
    <t>STARLINK-4005</t>
  </si>
  <si>
    <t>52686U</t>
  </si>
  <si>
    <t>22053AG</t>
  </si>
  <si>
    <t>14936-2</t>
  </si>
  <si>
    <t>STARLINK-3981</t>
  </si>
  <si>
    <t>52687U</t>
  </si>
  <si>
    <t>22053AH</t>
  </si>
  <si>
    <t>13712-2</t>
  </si>
  <si>
    <t>STARLINK-4032</t>
  </si>
  <si>
    <t>52688U</t>
  </si>
  <si>
    <t>22053AJ</t>
  </si>
  <si>
    <t>82863-3</t>
  </si>
  <si>
    <t>STARLINK-4078</t>
  </si>
  <si>
    <t>52689U</t>
  </si>
  <si>
    <t>22053AK</t>
  </si>
  <si>
    <t>STARLINK-4035</t>
  </si>
  <si>
    <t>52690U</t>
  </si>
  <si>
    <t>22053AL</t>
  </si>
  <si>
    <t>10293-2</t>
  </si>
  <si>
    <t>STARLINK-3945</t>
  </si>
  <si>
    <t>52691U</t>
  </si>
  <si>
    <t>22053AM</t>
  </si>
  <si>
    <t>STARLINK-3993</t>
  </si>
  <si>
    <t>52692U</t>
  </si>
  <si>
    <t>22053AN</t>
  </si>
  <si>
    <t>17391-2</t>
  </si>
  <si>
    <t>STARLINK-3946</t>
  </si>
  <si>
    <t>52693U</t>
  </si>
  <si>
    <t>22053AP</t>
  </si>
  <si>
    <t>19188-3</t>
  </si>
  <si>
    <t>STARLINK-4072</t>
  </si>
  <si>
    <t>52694U</t>
  </si>
  <si>
    <t>22053AQ</t>
  </si>
  <si>
    <t>10843-2</t>
  </si>
  <si>
    <t>STARLINK-4041</t>
  </si>
  <si>
    <t>52695U</t>
  </si>
  <si>
    <t>22053AR</t>
  </si>
  <si>
    <t>13911-2</t>
  </si>
  <si>
    <t>STARLINK-4025</t>
  </si>
  <si>
    <t>52696U</t>
  </si>
  <si>
    <t>22053AS</t>
  </si>
  <si>
    <t>49817-3</t>
  </si>
  <si>
    <t>STARLINK-4018</t>
  </si>
  <si>
    <t>52697U</t>
  </si>
  <si>
    <t>22053AT</t>
  </si>
  <si>
    <t>37217-3</t>
  </si>
  <si>
    <t>STARLINK-4030</t>
  </si>
  <si>
    <t>52698U</t>
  </si>
  <si>
    <t>22053AU</t>
  </si>
  <si>
    <t>14962-4</t>
  </si>
  <si>
    <t>STARLINK-3987</t>
  </si>
  <si>
    <t>52699U</t>
  </si>
  <si>
    <t>22053AV</t>
  </si>
  <si>
    <t>17323-2</t>
  </si>
  <si>
    <t>STARLINK-4034</t>
  </si>
  <si>
    <t>52700U</t>
  </si>
  <si>
    <t>22053AW</t>
  </si>
  <si>
    <t>19092-3</t>
  </si>
  <si>
    <t>STARLINK-4003</t>
  </si>
  <si>
    <t>52701U</t>
  </si>
  <si>
    <t>22053AX</t>
  </si>
  <si>
    <t>11980-3</t>
  </si>
  <si>
    <t>STARLINK-4033</t>
  </si>
  <si>
    <t>52702U</t>
  </si>
  <si>
    <t>22053AY</t>
  </si>
  <si>
    <t>18194-2</t>
  </si>
  <si>
    <t>STARLINK-4020</t>
  </si>
  <si>
    <t>52703U</t>
  </si>
  <si>
    <t>22053AZ</t>
  </si>
  <si>
    <t>11466-2</t>
  </si>
  <si>
    <t>STARLINK-3999</t>
  </si>
  <si>
    <t>52704U</t>
  </si>
  <si>
    <t>22053BA</t>
  </si>
  <si>
    <t>13591-2</t>
  </si>
  <si>
    <t>STARLINK-3844</t>
  </si>
  <si>
    <t>52705U</t>
  </si>
  <si>
    <t>22053BB</t>
  </si>
  <si>
    <t>13202-2</t>
  </si>
  <si>
    <t>STARLINK-3970</t>
  </si>
  <si>
    <t>52706U</t>
  </si>
  <si>
    <t>22053BC</t>
  </si>
  <si>
    <t>25951-3</t>
  </si>
  <si>
    <t>STARLINK-4007</t>
  </si>
  <si>
    <t>52707U</t>
  </si>
  <si>
    <t>22053BD</t>
  </si>
  <si>
    <t>13315-3</t>
  </si>
  <si>
    <t>STARLINK-3962</t>
  </si>
  <si>
    <t>52708U</t>
  </si>
  <si>
    <t>22053BE</t>
  </si>
  <si>
    <t>12859-3</t>
  </si>
  <si>
    <t>52713U</t>
  </si>
  <si>
    <t>22054A</t>
  </si>
  <si>
    <t>15077-3</t>
  </si>
  <si>
    <t>TENNYSONLILY</t>
  </si>
  <si>
    <t>52732U</t>
  </si>
  <si>
    <t>22057A</t>
  </si>
  <si>
    <t>VANDENDRIES</t>
  </si>
  <si>
    <t>52733U</t>
  </si>
  <si>
    <t>22057B</t>
  </si>
  <si>
    <t>63927-3</t>
  </si>
  <si>
    <t>PTD-3</t>
  </si>
  <si>
    <t>(TYVAK-0125)</t>
  </si>
  <si>
    <t>52734U</t>
  </si>
  <si>
    <t>22057C</t>
  </si>
  <si>
    <t>15183-2</t>
  </si>
  <si>
    <t>OP2</t>
  </si>
  <si>
    <t>(TYVAK-0821)</t>
  </si>
  <si>
    <t>52735U</t>
  </si>
  <si>
    <t>22057D</t>
  </si>
  <si>
    <t>76542-3</t>
  </si>
  <si>
    <t>KAREN_B</t>
  </si>
  <si>
    <t>52736U</t>
  </si>
  <si>
    <t>22057E</t>
  </si>
  <si>
    <t>12958-2</t>
  </si>
  <si>
    <t>GHGSAT-C3</t>
  </si>
  <si>
    <t>52737U</t>
  </si>
  <si>
    <t>22057F</t>
  </si>
  <si>
    <t>14828-3</t>
  </si>
  <si>
    <t>PLANETUM1</t>
  </si>
  <si>
    <t>52738U</t>
  </si>
  <si>
    <t>22057G</t>
  </si>
  <si>
    <t>63182-3</t>
  </si>
  <si>
    <t>CONNECTA</t>
  </si>
  <si>
    <t>T1-1</t>
  </si>
  <si>
    <t>52739U</t>
  </si>
  <si>
    <t>22057H</t>
  </si>
  <si>
    <t>36555-3</t>
  </si>
  <si>
    <t>HANCOM-1</t>
  </si>
  <si>
    <t>52740U</t>
  </si>
  <si>
    <t>22057J</t>
  </si>
  <si>
    <t>92848-3</t>
  </si>
  <si>
    <t>OP1</t>
  </si>
  <si>
    <t>(TYVAK-0820)</t>
  </si>
  <si>
    <t>52741U</t>
  </si>
  <si>
    <t>22057K</t>
  </si>
  <si>
    <t>87584-3</t>
  </si>
  <si>
    <t>FLT</t>
  </si>
  <si>
    <t>(TYVAK-0212)</t>
  </si>
  <si>
    <t>52742U</t>
  </si>
  <si>
    <t>22057L</t>
  </si>
  <si>
    <t>10578-2</t>
  </si>
  <si>
    <t>GHGSAT-C5</t>
  </si>
  <si>
    <t>52744U</t>
  </si>
  <si>
    <t>22057N</t>
  </si>
  <si>
    <t>17518-3</t>
  </si>
  <si>
    <t>AMS</t>
  </si>
  <si>
    <t>52745U</t>
  </si>
  <si>
    <t>22057P</t>
  </si>
  <si>
    <t>37268-3</t>
  </si>
  <si>
    <t>GHGSAT-C4</t>
  </si>
  <si>
    <t>52746U</t>
  </si>
  <si>
    <t>22057Q</t>
  </si>
  <si>
    <t>16920-3</t>
  </si>
  <si>
    <t>NUSAT-28</t>
  </si>
  <si>
    <t>(ALICE</t>
  </si>
  <si>
    <t>LEE)</t>
  </si>
  <si>
    <t>52747U</t>
  </si>
  <si>
    <t>22057R</t>
  </si>
  <si>
    <t>52351-3</t>
  </si>
  <si>
    <t>NUSAT-30</t>
  </si>
  <si>
    <t>(MARGHERITA)</t>
  </si>
  <si>
    <t>52748U</t>
  </si>
  <si>
    <t>22057S</t>
  </si>
  <si>
    <t>63707-3</t>
  </si>
  <si>
    <t>ICEYE-X18</t>
  </si>
  <si>
    <t>52749U</t>
  </si>
  <si>
    <t>22057T</t>
  </si>
  <si>
    <t>35130-2</t>
  </si>
  <si>
    <t>FOSSASAT2E11</t>
  </si>
  <si>
    <t>52750U</t>
  </si>
  <si>
    <t>22057U</t>
  </si>
  <si>
    <t>18537-2</t>
  </si>
  <si>
    <t>NUSAT-31</t>
  </si>
  <si>
    <t>(RUBY</t>
  </si>
  <si>
    <t>PAYNE-S)</t>
  </si>
  <si>
    <t>52752U</t>
  </si>
  <si>
    <t>22057W</t>
  </si>
  <si>
    <t>52175-3</t>
  </si>
  <si>
    <t>UMBRA-03</t>
  </si>
  <si>
    <t>52753U</t>
  </si>
  <si>
    <t>22057X</t>
  </si>
  <si>
    <t>13673-2</t>
  </si>
  <si>
    <t>HAWK-5C</t>
  </si>
  <si>
    <t>52754U</t>
  </si>
  <si>
    <t>22057Y</t>
  </si>
  <si>
    <t>37365-3</t>
  </si>
  <si>
    <t>ICEYE-X24</t>
  </si>
  <si>
    <t>52755U</t>
  </si>
  <si>
    <t>22057Z</t>
  </si>
  <si>
    <t>61080-3</t>
  </si>
  <si>
    <t>HAWK-5B</t>
  </si>
  <si>
    <t>52756U</t>
  </si>
  <si>
    <t>22057AA</t>
  </si>
  <si>
    <t>35898-3</t>
  </si>
  <si>
    <t>HAWK-5A</t>
  </si>
  <si>
    <t>52757U</t>
  </si>
  <si>
    <t>22057AB</t>
  </si>
  <si>
    <t>36232-3</t>
  </si>
  <si>
    <t>ICEYE-X19</t>
  </si>
  <si>
    <t>52758U</t>
  </si>
  <si>
    <t>22057AC</t>
  </si>
  <si>
    <t>ICEYE-X20</t>
  </si>
  <si>
    <t>52759U</t>
  </si>
  <si>
    <t>22057AD</t>
  </si>
  <si>
    <t>51711-3</t>
  </si>
  <si>
    <t>VIGORIDE-3</t>
  </si>
  <si>
    <t>52760U</t>
  </si>
  <si>
    <t>22057AE</t>
  </si>
  <si>
    <t>22009-3</t>
  </si>
  <si>
    <t>SCV-006</t>
  </si>
  <si>
    <t>52761U</t>
  </si>
  <si>
    <t>22057AF</t>
  </si>
  <si>
    <t>ICEYE-X17</t>
  </si>
  <si>
    <t>52762U</t>
  </si>
  <si>
    <t>22057AG</t>
  </si>
  <si>
    <t>55416-3</t>
  </si>
  <si>
    <t>SHERPA-AC1</t>
  </si>
  <si>
    <t>52763U</t>
  </si>
  <si>
    <t>22057AH</t>
  </si>
  <si>
    <t>22973-3</t>
  </si>
  <si>
    <t>NUSAT-29</t>
  </si>
  <si>
    <t>(EDITH</t>
  </si>
  <si>
    <t>CLARKE)</t>
  </si>
  <si>
    <t>52764U</t>
  </si>
  <si>
    <t>22057AJ</t>
  </si>
  <si>
    <t>56422-3</t>
  </si>
  <si>
    <t>ARMSAT1</t>
  </si>
  <si>
    <t>URDANETA</t>
  </si>
  <si>
    <t>52765U</t>
  </si>
  <si>
    <t>22057AK</t>
  </si>
  <si>
    <t>37580-3</t>
  </si>
  <si>
    <t>-</t>
  </si>
  <si>
    <t>VARISAT</t>
  </si>
  <si>
    <t>52766U</t>
  </si>
  <si>
    <t>22057AL</t>
  </si>
  <si>
    <t>34182-3</t>
  </si>
  <si>
    <t>CNCE4</t>
  </si>
  <si>
    <t>52767U</t>
  </si>
  <si>
    <t>22057AM</t>
  </si>
  <si>
    <t>10962-2</t>
  </si>
  <si>
    <t>CNCE5</t>
  </si>
  <si>
    <t>52768U</t>
  </si>
  <si>
    <t>22057AN</t>
  </si>
  <si>
    <t>10570-2</t>
  </si>
  <si>
    <t>MIMI1307</t>
  </si>
  <si>
    <t>52769U</t>
  </si>
  <si>
    <t>22057AP</t>
  </si>
  <si>
    <t>34891-3</t>
  </si>
  <si>
    <t>PLATFORM-1</t>
  </si>
  <si>
    <t>52770U</t>
  </si>
  <si>
    <t>22057AQ</t>
  </si>
  <si>
    <t>81455-3</t>
  </si>
  <si>
    <t>OMNI-L2</t>
  </si>
  <si>
    <t>52771U</t>
  </si>
  <si>
    <t>22057AR</t>
  </si>
  <si>
    <t>72217-3</t>
  </si>
  <si>
    <t>CPOD</t>
  </si>
  <si>
    <t>FLT1</t>
  </si>
  <si>
    <t>(TYVAK-0032)</t>
  </si>
  <si>
    <t>52772U</t>
  </si>
  <si>
    <t>22057AS</t>
  </si>
  <si>
    <t>59709-3</t>
  </si>
  <si>
    <t>FOSSASAT2E12</t>
  </si>
  <si>
    <t>52773U</t>
  </si>
  <si>
    <t>22057AT</t>
  </si>
  <si>
    <t>17990-2</t>
  </si>
  <si>
    <t>SBUDNIC</t>
  </si>
  <si>
    <t>52774U</t>
  </si>
  <si>
    <t>22057AU</t>
  </si>
  <si>
    <t>GUARDIAN</t>
  </si>
  <si>
    <t>52775U</t>
  </si>
  <si>
    <t>22057AV</t>
  </si>
  <si>
    <t>33242-3</t>
  </si>
  <si>
    <t>FOSSASAT2E13</t>
  </si>
  <si>
    <t>52776U</t>
  </si>
  <si>
    <t>22057AW</t>
  </si>
  <si>
    <t>10295-2</t>
  </si>
  <si>
    <t>VEERY-FS1</t>
  </si>
  <si>
    <t>52777U</t>
  </si>
  <si>
    <t>22057AX</t>
  </si>
  <si>
    <t>75933-3</t>
  </si>
  <si>
    <t>FOSSASAT2E7</t>
  </si>
  <si>
    <t>52778U</t>
  </si>
  <si>
    <t>22057AY</t>
  </si>
  <si>
    <t>20249-2</t>
  </si>
  <si>
    <t>FOSSASAT2E8</t>
  </si>
  <si>
    <t>52779U</t>
  </si>
  <si>
    <t>22057AZ</t>
  </si>
  <si>
    <t>15275-2</t>
  </si>
  <si>
    <t>GEESAT</t>
  </si>
  <si>
    <t>52785U</t>
  </si>
  <si>
    <t>22058A</t>
  </si>
  <si>
    <t>27249-3</t>
  </si>
  <si>
    <t>52786U</t>
  </si>
  <si>
    <t>22058B</t>
  </si>
  <si>
    <t>52787U</t>
  </si>
  <si>
    <t>22058C</t>
  </si>
  <si>
    <t>28170-3</t>
  </si>
  <si>
    <t>52788U</t>
  </si>
  <si>
    <t>22058D</t>
  </si>
  <si>
    <t>30291-3</t>
  </si>
  <si>
    <t>52789U</t>
  </si>
  <si>
    <t>22058E</t>
  </si>
  <si>
    <t>28038-3</t>
  </si>
  <si>
    <t>52790U</t>
  </si>
  <si>
    <t>22058F</t>
  </si>
  <si>
    <t>52791U</t>
  </si>
  <si>
    <t>22058G</t>
  </si>
  <si>
    <t>27988-3</t>
  </si>
  <si>
    <t>52792U</t>
  </si>
  <si>
    <t>22058H</t>
  </si>
  <si>
    <t>34117-3</t>
  </si>
  <si>
    <t>52793U</t>
  </si>
  <si>
    <t>22058J</t>
  </si>
  <si>
    <t>28662-3</t>
  </si>
  <si>
    <t>MS-20</t>
  </si>
  <si>
    <t>52795U</t>
  </si>
  <si>
    <t>22059A</t>
  </si>
  <si>
    <t>SZ-14</t>
  </si>
  <si>
    <t>52797U</t>
  </si>
  <si>
    <t>22060A</t>
  </si>
  <si>
    <t>STARLINK-4091</t>
  </si>
  <si>
    <t>52830U</t>
  </si>
  <si>
    <t>22062A</t>
  </si>
  <si>
    <t>STARLINK-4089</t>
  </si>
  <si>
    <t>52831U</t>
  </si>
  <si>
    <t>22062B</t>
  </si>
  <si>
    <t>STARLINK-4083</t>
  </si>
  <si>
    <t>52832U</t>
  </si>
  <si>
    <t>22062C</t>
  </si>
  <si>
    <t>STARLINK-4086</t>
  </si>
  <si>
    <t>52833U</t>
  </si>
  <si>
    <t>22062D</t>
  </si>
  <si>
    <t>STARLINK-4108</t>
  </si>
  <si>
    <t>52834U</t>
  </si>
  <si>
    <t>22062E</t>
  </si>
  <si>
    <t>STARLINK-4080</t>
  </si>
  <si>
    <t>52835U</t>
  </si>
  <si>
    <t>22062F</t>
  </si>
  <si>
    <t>STARLINK-4043</t>
  </si>
  <si>
    <t>52836U</t>
  </si>
  <si>
    <t>22062G</t>
  </si>
  <si>
    <t>STARLINK-4036</t>
  </si>
  <si>
    <t>52837U</t>
  </si>
  <si>
    <t>22062H</t>
  </si>
  <si>
    <t>STARLINK-4092</t>
  </si>
  <si>
    <t>52838U</t>
  </si>
  <si>
    <t>22062J</t>
  </si>
  <si>
    <t>STARLINK-4048</t>
  </si>
  <si>
    <t>52839U</t>
  </si>
  <si>
    <t>22062K</t>
  </si>
  <si>
    <t>STARLINK-4049</t>
  </si>
  <si>
    <t>52840U</t>
  </si>
  <si>
    <t>22062L</t>
  </si>
  <si>
    <t>STARLINK-4065</t>
  </si>
  <si>
    <t>52841U</t>
  </si>
  <si>
    <t>22062M</t>
  </si>
  <si>
    <t>STARLINK-4046</t>
  </si>
  <si>
    <t>52842U</t>
  </si>
  <si>
    <t>22062N</t>
  </si>
  <si>
    <t>STARLINK-4188</t>
  </si>
  <si>
    <t>52843U</t>
  </si>
  <si>
    <t>22062P</t>
  </si>
  <si>
    <t>STARLINK-4208</t>
  </si>
  <si>
    <t>52844U</t>
  </si>
  <si>
    <t>22062Q</t>
  </si>
  <si>
    <t>STARLINK-4168</t>
  </si>
  <si>
    <t>52845U</t>
  </si>
  <si>
    <t>22062R</t>
  </si>
  <si>
    <t>STARLINK-4212</t>
  </si>
  <si>
    <t>52846U</t>
  </si>
  <si>
    <t>22062S</t>
  </si>
  <si>
    <t>STARLINK-4206</t>
  </si>
  <si>
    <t>52847U</t>
  </si>
  <si>
    <t>22062T</t>
  </si>
  <si>
    <t>STARLINK-4202</t>
  </si>
  <si>
    <t>52848U</t>
  </si>
  <si>
    <t>22062U</t>
  </si>
  <si>
    <t>STARLINK-4197</t>
  </si>
  <si>
    <t>52849U</t>
  </si>
  <si>
    <t>22062V</t>
  </si>
  <si>
    <t>STARLINK-4187</t>
  </si>
  <si>
    <t>52850U</t>
  </si>
  <si>
    <t>22062W</t>
  </si>
  <si>
    <t>STARLINK-3809</t>
  </si>
  <si>
    <t>52851U</t>
  </si>
  <si>
    <t>22062X</t>
  </si>
  <si>
    <t>STARLINK-4184</t>
  </si>
  <si>
    <t>52852U</t>
  </si>
  <si>
    <t>22062Y</t>
  </si>
  <si>
    <t>STARLINK-4189</t>
  </si>
  <si>
    <t>52853U</t>
  </si>
  <si>
    <t>22062Z</t>
  </si>
  <si>
    <t>STARLINK-4204</t>
  </si>
  <si>
    <t>52854U</t>
  </si>
  <si>
    <t>22062AA</t>
  </si>
  <si>
    <t>STARLINK-4209</t>
  </si>
  <si>
    <t>52855U</t>
  </si>
  <si>
    <t>22062AB</t>
  </si>
  <si>
    <t>STARLINK-4201</t>
  </si>
  <si>
    <t>52856U</t>
  </si>
  <si>
    <t>22062AC</t>
  </si>
  <si>
    <t>STARLINK-4199</t>
  </si>
  <si>
    <t>52857U</t>
  </si>
  <si>
    <t>22062AD</t>
  </si>
  <si>
    <t>STARLINK-4198</t>
  </si>
  <si>
    <t>52858U</t>
  </si>
  <si>
    <t>22062AE</t>
  </si>
  <si>
    <t>STARLINK-4196</t>
  </si>
  <si>
    <t>52859U</t>
  </si>
  <si>
    <t>22062AF</t>
  </si>
  <si>
    <t>STARLINK-4191</t>
  </si>
  <si>
    <t>52860U</t>
  </si>
  <si>
    <t>22062AG</t>
  </si>
  <si>
    <t>STARLINK-4112</t>
  </si>
  <si>
    <t>52861U</t>
  </si>
  <si>
    <t>22062AH</t>
  </si>
  <si>
    <t>STARLINK-4010</t>
  </si>
  <si>
    <t>52862U</t>
  </si>
  <si>
    <t>22062AJ</t>
  </si>
  <si>
    <t>STARLINK-4270</t>
  </si>
  <si>
    <t>52863U</t>
  </si>
  <si>
    <t>22062AK</t>
  </si>
  <si>
    <t>STARLINK-4267</t>
  </si>
  <si>
    <t>52864U</t>
  </si>
  <si>
    <t>22062AL</t>
  </si>
  <si>
    <t>STARLINK-4274</t>
  </si>
  <si>
    <t>52865U</t>
  </si>
  <si>
    <t>22062AM</t>
  </si>
  <si>
    <t>STARLINK-4272</t>
  </si>
  <si>
    <t>52866U</t>
  </si>
  <si>
    <t>22062AN</t>
  </si>
  <si>
    <t>STARLINK-4126</t>
  </si>
  <si>
    <t>52867U</t>
  </si>
  <si>
    <t>22062AP</t>
  </si>
  <si>
    <t>STARLINK-4261</t>
  </si>
  <si>
    <t>52868U</t>
  </si>
  <si>
    <t>22062AQ</t>
  </si>
  <si>
    <t>STARLINK-4266</t>
  </si>
  <si>
    <t>52869U</t>
  </si>
  <si>
    <t>22062AR</t>
  </si>
  <si>
    <t>STARLINK-4195</t>
  </si>
  <si>
    <t>52870U</t>
  </si>
  <si>
    <t>22062AS</t>
  </si>
  <si>
    <t>STARLINK-4207</t>
  </si>
  <si>
    <t>52871U</t>
  </si>
  <si>
    <t>22062AT</t>
  </si>
  <si>
    <t>STARLINK-4213</t>
  </si>
  <si>
    <t>52872U</t>
  </si>
  <si>
    <t>22062AU</t>
  </si>
  <si>
    <t>STARLINK-4211</t>
  </si>
  <si>
    <t>52873U</t>
  </si>
  <si>
    <t>22062AV</t>
  </si>
  <si>
    <t>STARLINK-4210</t>
  </si>
  <si>
    <t>52874U</t>
  </si>
  <si>
    <t>22062AW</t>
  </si>
  <si>
    <t>STARLINK-4193</t>
  </si>
  <si>
    <t>52875U</t>
  </si>
  <si>
    <t>22062AX</t>
  </si>
  <si>
    <t>STARLINK-4200</t>
  </si>
  <si>
    <t>52876U</t>
  </si>
  <si>
    <t>22062AY</t>
  </si>
  <si>
    <t>STARLINK-4214</t>
  </si>
  <si>
    <t>52877U</t>
  </si>
  <si>
    <t>22062AZ</t>
  </si>
  <si>
    <t>STARLINK-4171</t>
  </si>
  <si>
    <t>52878U</t>
  </si>
  <si>
    <t>22062BA</t>
  </si>
  <si>
    <t>STARLINK-4139</t>
  </si>
  <si>
    <t>52879U</t>
  </si>
  <si>
    <t>22062BB</t>
  </si>
  <si>
    <t>STARLINK-4186</t>
  </si>
  <si>
    <t>52880U</t>
  </si>
  <si>
    <t>22062BC</t>
  </si>
  <si>
    <t>STARLINK-4192</t>
  </si>
  <si>
    <t>52881U</t>
  </si>
  <si>
    <t>22062BD</t>
  </si>
  <si>
    <t>STARLINK-4181</t>
  </si>
  <si>
    <t>52882U</t>
  </si>
  <si>
    <t>22062BE</t>
  </si>
  <si>
    <t>FM15</t>
  </si>
  <si>
    <t>52888U</t>
  </si>
  <si>
    <t>22064A</t>
  </si>
  <si>
    <t>PVSAT</t>
  </si>
  <si>
    <t>52894U</t>
  </si>
  <si>
    <t>22065A</t>
  </si>
  <si>
    <t>10784-3</t>
  </si>
  <si>
    <t>KSLV-II</t>
  </si>
  <si>
    <t>52895U</t>
  </si>
  <si>
    <t>22065B</t>
  </si>
  <si>
    <t>33593-4</t>
  </si>
  <si>
    <t>LAB-II</t>
  </si>
  <si>
    <t>52897U</t>
  </si>
  <si>
    <t>22065D</t>
  </si>
  <si>
    <t>15607-3</t>
  </si>
  <si>
    <t>RANDEV</t>
  </si>
  <si>
    <t>52898U</t>
  </si>
  <si>
    <t>22065E</t>
  </si>
  <si>
    <t>16145-3</t>
  </si>
  <si>
    <t>SNUGLITE-II</t>
  </si>
  <si>
    <t>52899U</t>
  </si>
  <si>
    <t>22065F</t>
  </si>
  <si>
    <t>18433-3</t>
  </si>
  <si>
    <t>MIMAN</t>
  </si>
  <si>
    <t>52900U</t>
  </si>
  <si>
    <t>22065G</t>
  </si>
  <si>
    <t>15242-3</t>
  </si>
  <si>
    <t>TIANXING-1</t>
  </si>
  <si>
    <t>52901U</t>
  </si>
  <si>
    <t>22066A</t>
  </si>
  <si>
    <t>22827-4</t>
  </si>
  <si>
    <t>53890-3</t>
  </si>
  <si>
    <t>52907U</t>
  </si>
  <si>
    <t>22068A</t>
  </si>
  <si>
    <t>38128-3</t>
  </si>
  <si>
    <t>52908U</t>
  </si>
  <si>
    <t>22068B</t>
  </si>
  <si>
    <t>64879-3</t>
  </si>
  <si>
    <t>52909U</t>
  </si>
  <si>
    <t>22068C</t>
  </si>
  <si>
    <t>80191-4</t>
  </si>
  <si>
    <t>52912U</t>
  </si>
  <si>
    <t>22069A</t>
  </si>
  <si>
    <t>15816-3</t>
  </si>
  <si>
    <t>NACHOS-1</t>
  </si>
  <si>
    <t>52917U</t>
  </si>
  <si>
    <t>22015D</t>
  </si>
  <si>
    <t>10483-2</t>
  </si>
  <si>
    <t>DS-EO</t>
  </si>
  <si>
    <t>52935U</t>
  </si>
  <si>
    <t>22072A</t>
  </si>
  <si>
    <t>14775-3</t>
  </si>
  <si>
    <t>NEUSAR</t>
  </si>
  <si>
    <t>52937U</t>
  </si>
  <si>
    <t>22072C</t>
  </si>
  <si>
    <t>RECURVE</t>
  </si>
  <si>
    <t>52944U</t>
  </si>
  <si>
    <t>22074A</t>
  </si>
  <si>
    <t>55504-3</t>
  </si>
  <si>
    <t>NACHOS-2</t>
  </si>
  <si>
    <t>52945U</t>
  </si>
  <si>
    <t>22074B</t>
  </si>
  <si>
    <t>44155-3</t>
  </si>
  <si>
    <t>SLINGSHOT1</t>
  </si>
  <si>
    <t>52947U</t>
  </si>
  <si>
    <t>22074D</t>
  </si>
  <si>
    <t>57651-3</t>
  </si>
  <si>
    <t>MISR-B-1</t>
  </si>
  <si>
    <t>52949U</t>
  </si>
  <si>
    <t>22074F</t>
  </si>
  <si>
    <t>91486-3</t>
  </si>
  <si>
    <t>CTIM</t>
  </si>
  <si>
    <t>52950U</t>
  </si>
  <si>
    <t>22074G</t>
  </si>
  <si>
    <t>63277-3</t>
  </si>
  <si>
    <t>GUNSMOKE-L</t>
  </si>
  <si>
    <t>52951U</t>
  </si>
  <si>
    <t>22074H</t>
  </si>
  <si>
    <t>51991-3</t>
  </si>
  <si>
    <t>52983U</t>
  </si>
  <si>
    <t>22065H</t>
  </si>
  <si>
    <t>94887-4</t>
  </si>
  <si>
    <t>STARLINK-4260</t>
  </si>
  <si>
    <t>52986U</t>
  </si>
  <si>
    <t>22076A</t>
  </si>
  <si>
    <t>19492-2</t>
  </si>
  <si>
    <t>STARLINK-4259</t>
  </si>
  <si>
    <t>52987U</t>
  </si>
  <si>
    <t>22076B</t>
  </si>
  <si>
    <t>30112-2</t>
  </si>
  <si>
    <t>STARLINK-4291</t>
  </si>
  <si>
    <t>52988U</t>
  </si>
  <si>
    <t>22076C</t>
  </si>
  <si>
    <t>97114-3</t>
  </si>
  <si>
    <t>STARLINK-4293</t>
  </si>
  <si>
    <t>52989U</t>
  </si>
  <si>
    <t>22076D</t>
  </si>
  <si>
    <t>43108-2</t>
  </si>
  <si>
    <t>STARLINK-4286</t>
  </si>
  <si>
    <t>52990U</t>
  </si>
  <si>
    <t>22076E</t>
  </si>
  <si>
    <t>19707-2</t>
  </si>
  <si>
    <t>STARLINK-4285</t>
  </si>
  <si>
    <t>52991U</t>
  </si>
  <si>
    <t>22076F</t>
  </si>
  <si>
    <t>12224-2</t>
  </si>
  <si>
    <t>STARLINK-4269</t>
  </si>
  <si>
    <t>52992U</t>
  </si>
  <si>
    <t>22076G</t>
  </si>
  <si>
    <t>25097-2</t>
  </si>
  <si>
    <t>STARLINK-4264</t>
  </si>
  <si>
    <t>52993U</t>
  </si>
  <si>
    <t>22076H</t>
  </si>
  <si>
    <t>43382-3</t>
  </si>
  <si>
    <t>STARLINK-4256</t>
  </si>
  <si>
    <t>52994U</t>
  </si>
  <si>
    <t>22076J</t>
  </si>
  <si>
    <t>18384-2</t>
  </si>
  <si>
    <t>STARLINK-4296</t>
  </si>
  <si>
    <t>52995U</t>
  </si>
  <si>
    <t>22076K</t>
  </si>
  <si>
    <t>28363-2</t>
  </si>
  <si>
    <t>STARLINK-4295</t>
  </si>
  <si>
    <t>52996U</t>
  </si>
  <si>
    <t>22076L</t>
  </si>
  <si>
    <t>31437-2</t>
  </si>
  <si>
    <t>STARLINK-4301</t>
  </si>
  <si>
    <t>52997U</t>
  </si>
  <si>
    <t>22076M</t>
  </si>
  <si>
    <t>38587-2</t>
  </si>
  <si>
    <t>STARLINK-4254</t>
  </si>
  <si>
    <t>52998U</t>
  </si>
  <si>
    <t>22076N</t>
  </si>
  <si>
    <t>24004-2</t>
  </si>
  <si>
    <t>STARLINK-4217</t>
  </si>
  <si>
    <t>52999U</t>
  </si>
  <si>
    <t>22076P</t>
  </si>
  <si>
    <t>27658-2</t>
  </si>
  <si>
    <t>STARLINK-4194</t>
  </si>
  <si>
    <t>53000U</t>
  </si>
  <si>
    <t>22076Q</t>
  </si>
  <si>
    <t>29930-2</t>
  </si>
  <si>
    <t>STARLINK-4190</t>
  </si>
  <si>
    <t>53001U</t>
  </si>
  <si>
    <t>22076R</t>
  </si>
  <si>
    <t>35438-2</t>
  </si>
  <si>
    <t>STARLINK-4121</t>
  </si>
  <si>
    <t>53002U</t>
  </si>
  <si>
    <t>22076S</t>
  </si>
  <si>
    <t>25348-2</t>
  </si>
  <si>
    <t>STARLINK-4255</t>
  </si>
  <si>
    <t>53003U</t>
  </si>
  <si>
    <t>22076T</t>
  </si>
  <si>
    <t>30432-2</t>
  </si>
  <si>
    <t>STARLINK-4253</t>
  </si>
  <si>
    <t>53004U</t>
  </si>
  <si>
    <t>28021-2</t>
  </si>
  <si>
    <t>STARLINK-4288</t>
  </si>
  <si>
    <t>53005U</t>
  </si>
  <si>
    <t>22076V</t>
  </si>
  <si>
    <t>44519-3</t>
  </si>
  <si>
    <t>STARLINK-4290</t>
  </si>
  <si>
    <t>53006U</t>
  </si>
  <si>
    <t>22076W</t>
  </si>
  <si>
    <t>21102-2</t>
  </si>
  <si>
    <t>STARLINK-4215</t>
  </si>
  <si>
    <t>53007U</t>
  </si>
  <si>
    <t>22076X</t>
  </si>
  <si>
    <t>27550-2</t>
  </si>
  <si>
    <t>STARLINK-4275</t>
  </si>
  <si>
    <t>53008U</t>
  </si>
  <si>
    <t>22076Y</t>
  </si>
  <si>
    <t>97574-4</t>
  </si>
  <si>
    <t>STARLINK-4277</t>
  </si>
  <si>
    <t>53009U</t>
  </si>
  <si>
    <t>22076Z</t>
  </si>
  <si>
    <t>STARLINK-4263</t>
  </si>
  <si>
    <t>53010U</t>
  </si>
  <si>
    <t>22076AA</t>
  </si>
  <si>
    <t>78048-3</t>
  </si>
  <si>
    <t>STARLINK-4265</t>
  </si>
  <si>
    <t>53011U</t>
  </si>
  <si>
    <t>22076AB</t>
  </si>
  <si>
    <t>STARLINK-4271</t>
  </si>
  <si>
    <t>53012U</t>
  </si>
  <si>
    <t>22076AC</t>
  </si>
  <si>
    <t>87347-3</t>
  </si>
  <si>
    <t>STARLINK-4177</t>
  </si>
  <si>
    <t>53013U</t>
  </si>
  <si>
    <t>22076AD</t>
  </si>
  <si>
    <t>STARLINK-4183</t>
  </si>
  <si>
    <t>53014U</t>
  </si>
  <si>
    <t>22076AE</t>
  </si>
  <si>
    <t>STARLINK-4262</t>
  </si>
  <si>
    <t>53015U</t>
  </si>
  <si>
    <t>22076AF</t>
  </si>
  <si>
    <t>STARLINK-4283</t>
  </si>
  <si>
    <t>53016U</t>
  </si>
  <si>
    <t>22076AG</t>
  </si>
  <si>
    <t>STARLINK-4281</t>
  </si>
  <si>
    <t>53017U</t>
  </si>
  <si>
    <t>22076AH</t>
  </si>
  <si>
    <t>STARLINK-4279</t>
  </si>
  <si>
    <t>53018U</t>
  </si>
  <si>
    <t>22076AJ</t>
  </si>
  <si>
    <t>STARLINK-4282</t>
  </si>
  <si>
    <t>53019U</t>
  </si>
  <si>
    <t>22076AK</t>
  </si>
  <si>
    <t>STARLINK-4287</t>
  </si>
  <si>
    <t>53020U</t>
  </si>
  <si>
    <t>22076AL</t>
  </si>
  <si>
    <t>STARLINK-4203</t>
  </si>
  <si>
    <t>53021U</t>
  </si>
  <si>
    <t>22076AM</t>
  </si>
  <si>
    <t>STARLINK-4216</t>
  </si>
  <si>
    <t>53022U</t>
  </si>
  <si>
    <t>22076AN</t>
  </si>
  <si>
    <t>STARLINK-4284</t>
  </si>
  <si>
    <t>53023U</t>
  </si>
  <si>
    <t>22076AP</t>
  </si>
  <si>
    <t>STARLINK-4289</t>
  </si>
  <si>
    <t>53024U</t>
  </si>
  <si>
    <t>22076AQ</t>
  </si>
  <si>
    <t>STARLINK-4218</t>
  </si>
  <si>
    <t>53025U</t>
  </si>
  <si>
    <t>22076AR</t>
  </si>
  <si>
    <t>STARLINK-4119</t>
  </si>
  <si>
    <t>53026U</t>
  </si>
  <si>
    <t>22076AS</t>
  </si>
  <si>
    <t>STARLINK-4158</t>
  </si>
  <si>
    <t>53027U</t>
  </si>
  <si>
    <t>22076AT</t>
  </si>
  <si>
    <t>STARLINK-4161</t>
  </si>
  <si>
    <t>53028U</t>
  </si>
  <si>
    <t>22076AU</t>
  </si>
  <si>
    <t>73403-3</t>
  </si>
  <si>
    <t>STARLINK-4143</t>
  </si>
  <si>
    <t>53029U</t>
  </si>
  <si>
    <t>22076AV</t>
  </si>
  <si>
    <t>STARLINK-4160</t>
  </si>
  <si>
    <t>53030U</t>
  </si>
  <si>
    <t>22076AW</t>
  </si>
  <si>
    <t>STARLINK-4137</t>
  </si>
  <si>
    <t>53031U</t>
  </si>
  <si>
    <t>22076AX</t>
  </si>
  <si>
    <t>STARLINK-4115</t>
  </si>
  <si>
    <t>53032U</t>
  </si>
  <si>
    <t>22076AY</t>
  </si>
  <si>
    <t>STARLINK-4167</t>
  </si>
  <si>
    <t>53033U</t>
  </si>
  <si>
    <t>22076AZ</t>
  </si>
  <si>
    <t>STARLINK-4151</t>
  </si>
  <si>
    <t>53034U</t>
  </si>
  <si>
    <t>22076BA</t>
  </si>
  <si>
    <t>STARLINK-4157</t>
  </si>
  <si>
    <t>53035U</t>
  </si>
  <si>
    <t>22076BB</t>
  </si>
  <si>
    <t>STARLINK-4155</t>
  </si>
  <si>
    <t>53036U</t>
  </si>
  <si>
    <t>22076BC</t>
  </si>
  <si>
    <t>STARLINK-4153</t>
  </si>
  <si>
    <t>53037U</t>
  </si>
  <si>
    <t>22076BD</t>
  </si>
  <si>
    <t>STARLINK-4156</t>
  </si>
  <si>
    <t>53038U</t>
  </si>
  <si>
    <t>22076BE</t>
  </si>
  <si>
    <t>STARLINK-4362</t>
  </si>
  <si>
    <t>53043U</t>
  </si>
  <si>
    <t>22077A</t>
  </si>
  <si>
    <t>10469-3</t>
  </si>
  <si>
    <t>STARLINK-4349</t>
  </si>
  <si>
    <t>53044U</t>
  </si>
  <si>
    <t>22077B</t>
  </si>
  <si>
    <t>37746-4</t>
  </si>
  <si>
    <t>STARLINK-4350</t>
  </si>
  <si>
    <t>53045U</t>
  </si>
  <si>
    <t>22077C</t>
  </si>
  <si>
    <t>31963-5</t>
  </si>
  <si>
    <t>STARLINK-4331</t>
  </si>
  <si>
    <t>53046U</t>
  </si>
  <si>
    <t>22077D</t>
  </si>
  <si>
    <t>47733-4</t>
  </si>
  <si>
    <t>STARLINK-4352</t>
  </si>
  <si>
    <t>53047U</t>
  </si>
  <si>
    <t>22077E</t>
  </si>
  <si>
    <t>10599-3</t>
  </si>
  <si>
    <t>STARLINK-4355</t>
  </si>
  <si>
    <t>53048U</t>
  </si>
  <si>
    <t>22077F</t>
  </si>
  <si>
    <t>48543-4</t>
  </si>
  <si>
    <t>STARLINK-4345</t>
  </si>
  <si>
    <t>53049U</t>
  </si>
  <si>
    <t>22077G</t>
  </si>
  <si>
    <t>23986-3</t>
  </si>
  <si>
    <t>STARLINK-4343</t>
  </si>
  <si>
    <t>53050U</t>
  </si>
  <si>
    <t>22077H</t>
  </si>
  <si>
    <t>27766-4</t>
  </si>
  <si>
    <t>STARLINK-4336</t>
  </si>
  <si>
    <t>53051U</t>
  </si>
  <si>
    <t>22077J</t>
  </si>
  <si>
    <t>18539-3</t>
  </si>
  <si>
    <t>STARLINK-4341</t>
  </si>
  <si>
    <t>53052U</t>
  </si>
  <si>
    <t>22077K</t>
  </si>
  <si>
    <t>STARLINK-4337</t>
  </si>
  <si>
    <t>53053U</t>
  </si>
  <si>
    <t>22077L</t>
  </si>
  <si>
    <t>41951-4</t>
  </si>
  <si>
    <t>STARLINK-4339</t>
  </si>
  <si>
    <t>53054U</t>
  </si>
  <si>
    <t>22077M</t>
  </si>
  <si>
    <t>12687-3</t>
  </si>
  <si>
    <t>STARLINK-4338</t>
  </si>
  <si>
    <t>53055U</t>
  </si>
  <si>
    <t>22077N</t>
  </si>
  <si>
    <t>STARLINK-4314</t>
  </si>
  <si>
    <t>53056U</t>
  </si>
  <si>
    <t>22077P</t>
  </si>
  <si>
    <t>67355-4</t>
  </si>
  <si>
    <t>STARLINK-4252</t>
  </si>
  <si>
    <t>53057U</t>
  </si>
  <si>
    <t>22077Q</t>
  </si>
  <si>
    <t>18778-3</t>
  </si>
  <si>
    <t>STARLINK-4317</t>
  </si>
  <si>
    <t>53058U</t>
  </si>
  <si>
    <t>22077R</t>
  </si>
  <si>
    <t>96834-4</t>
  </si>
  <si>
    <t>STARLINK-4320</t>
  </si>
  <si>
    <t>53059U</t>
  </si>
  <si>
    <t>22077S</t>
  </si>
  <si>
    <t>STARLINK-4305</t>
  </si>
  <si>
    <t>53060U</t>
  </si>
  <si>
    <t>22077T</t>
  </si>
  <si>
    <t>92151-4</t>
  </si>
  <si>
    <t>STARLINK-4308</t>
  </si>
  <si>
    <t>53061U</t>
  </si>
  <si>
    <t>53735-4</t>
  </si>
  <si>
    <t>STARLINK-4311</t>
  </si>
  <si>
    <t>53062U</t>
  </si>
  <si>
    <t>22077V</t>
  </si>
  <si>
    <t>STARLINK-4307</t>
  </si>
  <si>
    <t>53063U</t>
  </si>
  <si>
    <t>22077W</t>
  </si>
  <si>
    <t>10763-3</t>
  </si>
  <si>
    <t>STARLINK-4313</t>
  </si>
  <si>
    <t>53064U</t>
  </si>
  <si>
    <t>22077X</t>
  </si>
  <si>
    <t>28378-4</t>
  </si>
  <si>
    <t>STARLINK-4312</t>
  </si>
  <si>
    <t>53065U</t>
  </si>
  <si>
    <t>22077Y</t>
  </si>
  <si>
    <t>16639-3</t>
  </si>
  <si>
    <t>STARLINK-4309</t>
  </si>
  <si>
    <t>53066U</t>
  </si>
  <si>
    <t>22077Z</t>
  </si>
  <si>
    <t>84690-4</t>
  </si>
  <si>
    <t>STARLINK-4306</t>
  </si>
  <si>
    <t>53067U</t>
  </si>
  <si>
    <t>22077AA</t>
  </si>
  <si>
    <t>23269-4</t>
  </si>
  <si>
    <t>STARLINK-4325</t>
  </si>
  <si>
    <t>53068U</t>
  </si>
  <si>
    <t>22077AB</t>
  </si>
  <si>
    <t>79612-4</t>
  </si>
  <si>
    <t>STARLINK-4323</t>
  </si>
  <si>
    <t>53069U</t>
  </si>
  <si>
    <t>22077AC</t>
  </si>
  <si>
    <t>STARLINK-4342</t>
  </si>
  <si>
    <t>53070U</t>
  </si>
  <si>
    <t>22077AD</t>
  </si>
  <si>
    <t>STARLINK-4328</t>
  </si>
  <si>
    <t>53071U</t>
  </si>
  <si>
    <t>22077AE</t>
  </si>
  <si>
    <t>14625-3</t>
  </si>
  <si>
    <t>STARLINK-4344</t>
  </si>
  <si>
    <t>53072U</t>
  </si>
  <si>
    <t>22077AF</t>
  </si>
  <si>
    <t>29283-3</t>
  </si>
  <si>
    <t>STARLINK-4346</t>
  </si>
  <si>
    <t>53073U</t>
  </si>
  <si>
    <t>22077AG</t>
  </si>
  <si>
    <t>14862-3</t>
  </si>
  <si>
    <t>STARLINK-4310</t>
  </si>
  <si>
    <t>53074U</t>
  </si>
  <si>
    <t>22077AH</t>
  </si>
  <si>
    <t>47347-3</t>
  </si>
  <si>
    <t>STARLINK-4348</t>
  </si>
  <si>
    <t>53075U</t>
  </si>
  <si>
    <t>22077AJ</t>
  </si>
  <si>
    <t>94001-4</t>
  </si>
  <si>
    <t>STARLINK-4347</t>
  </si>
  <si>
    <t>53076U</t>
  </si>
  <si>
    <t>22077AK</t>
  </si>
  <si>
    <t>19230-3</t>
  </si>
  <si>
    <t>STARLINK-4315</t>
  </si>
  <si>
    <t>53077U</t>
  </si>
  <si>
    <t>22077AL</t>
  </si>
  <si>
    <t>49872-4</t>
  </si>
  <si>
    <t>STARLINK-4322</t>
  </si>
  <si>
    <t>53078U</t>
  </si>
  <si>
    <t>22077AM</t>
  </si>
  <si>
    <t>13183-3</t>
  </si>
  <si>
    <t>STARLINK-4327</t>
  </si>
  <si>
    <t>53079U</t>
  </si>
  <si>
    <t>22077AN</t>
  </si>
  <si>
    <t>94097-4</t>
  </si>
  <si>
    <t>STARLINK-4330</t>
  </si>
  <si>
    <t>53080U</t>
  </si>
  <si>
    <t>22077AP</t>
  </si>
  <si>
    <t>STARLINK-4326</t>
  </si>
  <si>
    <t>53081U</t>
  </si>
  <si>
    <t>22077AQ</t>
  </si>
  <si>
    <t>93135-4</t>
  </si>
  <si>
    <t>STARLINK-4321</t>
  </si>
  <si>
    <t>53082U</t>
  </si>
  <si>
    <t>22077AR</t>
  </si>
  <si>
    <t>11274-3</t>
  </si>
  <si>
    <t>STARLINK-4251</t>
  </si>
  <si>
    <t>53083U</t>
  </si>
  <si>
    <t>22077AS</t>
  </si>
  <si>
    <t>STARLINK-4319</t>
  </si>
  <si>
    <t>53084U</t>
  </si>
  <si>
    <t>22077AT</t>
  </si>
  <si>
    <t>84904-4</t>
  </si>
  <si>
    <t>STARLINK-4324</t>
  </si>
  <si>
    <t>53085U</t>
  </si>
  <si>
    <t>22077AU</t>
  </si>
  <si>
    <t>23685-3</t>
  </si>
  <si>
    <t>STARLINK-4318</t>
  </si>
  <si>
    <t>53086U</t>
  </si>
  <si>
    <t>22077AV</t>
  </si>
  <si>
    <t>70269-4</t>
  </si>
  <si>
    <t>STARLINK-4329</t>
  </si>
  <si>
    <t>53087U</t>
  </si>
  <si>
    <t>22077AW</t>
  </si>
  <si>
    <t>23111-3</t>
  </si>
  <si>
    <t>STARLINK-4333</t>
  </si>
  <si>
    <t>53088U</t>
  </si>
  <si>
    <t>22077AX</t>
  </si>
  <si>
    <t>19777-3</t>
  </si>
  <si>
    <t>NEO-2</t>
  </si>
  <si>
    <t>53128U</t>
  </si>
  <si>
    <t>22082A</t>
  </si>
  <si>
    <t>26303-3</t>
  </si>
  <si>
    <t>53130U</t>
  </si>
  <si>
    <t>22082C</t>
  </si>
  <si>
    <t>25669-3</t>
  </si>
  <si>
    <t>STARLINK-4063</t>
  </si>
  <si>
    <t>53132U</t>
  </si>
  <si>
    <t>22083A</t>
  </si>
  <si>
    <t>STARLINK-4154</t>
  </si>
  <si>
    <t>53133U</t>
  </si>
  <si>
    <t>22083B</t>
  </si>
  <si>
    <t>STARLINK-4150</t>
  </si>
  <si>
    <t>53134U</t>
  </si>
  <si>
    <t>22083C</t>
  </si>
  <si>
    <t>STARLINK-4023</t>
  </si>
  <si>
    <t>53135U</t>
  </si>
  <si>
    <t>22083D</t>
  </si>
  <si>
    <t>STARLINK-4152</t>
  </si>
  <si>
    <t>53136U</t>
  </si>
  <si>
    <t>22083E</t>
  </si>
  <si>
    <t>STARLINK-4145</t>
  </si>
  <si>
    <t>53137U</t>
  </si>
  <si>
    <t>22083F</t>
  </si>
  <si>
    <t>STARLINK-4141</t>
  </si>
  <si>
    <t>53138U</t>
  </si>
  <si>
    <t>22083G</t>
  </si>
  <si>
    <t>STARLINK-4185</t>
  </si>
  <si>
    <t>53139U</t>
  </si>
  <si>
    <t>22083H</t>
  </si>
  <si>
    <t>STARLINK-4170</t>
  </si>
  <si>
    <t>53140U</t>
  </si>
  <si>
    <t>22083J</t>
  </si>
  <si>
    <t>STARLINK-4103</t>
  </si>
  <si>
    <t>53141U</t>
  </si>
  <si>
    <t>22083K</t>
  </si>
  <si>
    <t>STARLINK-4101</t>
  </si>
  <si>
    <t>53142U</t>
  </si>
  <si>
    <t>22083L</t>
  </si>
  <si>
    <t>STARLINK-4102</t>
  </si>
  <si>
    <t>53143U</t>
  </si>
  <si>
    <t>22083M</t>
  </si>
  <si>
    <t>STARLINK-4100</t>
  </si>
  <si>
    <t>53144U</t>
  </si>
  <si>
    <t>22083N</t>
  </si>
  <si>
    <t>STARLINK-4106</t>
  </si>
  <si>
    <t>53145U</t>
  </si>
  <si>
    <t>22083P</t>
  </si>
  <si>
    <t>STARLINK-4099</t>
  </si>
  <si>
    <t>53146U</t>
  </si>
  <si>
    <t>22083Q</t>
  </si>
  <si>
    <t>STARLINK-4094</t>
  </si>
  <si>
    <t>53147U</t>
  </si>
  <si>
    <t>22083R</t>
  </si>
  <si>
    <t>STARLINK-4066</t>
  </si>
  <si>
    <t>53148U</t>
  </si>
  <si>
    <t>22083S</t>
  </si>
  <si>
    <t>STARLINK-4021</t>
  </si>
  <si>
    <t>53149U</t>
  </si>
  <si>
    <t>22083T</t>
  </si>
  <si>
    <t>94376-4</t>
  </si>
  <si>
    <t>STARLINK-4038</t>
  </si>
  <si>
    <t>53150U</t>
  </si>
  <si>
    <t>22083U</t>
  </si>
  <si>
    <t>STARLINK-4040</t>
  </si>
  <si>
    <t>53151U</t>
  </si>
  <si>
    <t>22083V</t>
  </si>
  <si>
    <t>STARLINK-4045</t>
  </si>
  <si>
    <t>53152U</t>
  </si>
  <si>
    <t>22083W</t>
  </si>
  <si>
    <t>STARLINK-4098</t>
  </si>
  <si>
    <t>53153U</t>
  </si>
  <si>
    <t>22083X</t>
  </si>
  <si>
    <t>STARLINK-4077</t>
  </si>
  <si>
    <t>53154U</t>
  </si>
  <si>
    <t>22083Y</t>
  </si>
  <si>
    <t>STARLINK-4088</t>
  </si>
  <si>
    <t>53155U</t>
  </si>
  <si>
    <t>22083Z</t>
  </si>
  <si>
    <t>85829-3</t>
  </si>
  <si>
    <t>STARLINK-4087</t>
  </si>
  <si>
    <t>53156U</t>
  </si>
  <si>
    <t>22083AA</t>
  </si>
  <si>
    <t>STARLINK-4093</t>
  </si>
  <si>
    <t>53157U</t>
  </si>
  <si>
    <t>22083AB</t>
  </si>
  <si>
    <t>STARLINK-4054</t>
  </si>
  <si>
    <t>53158U</t>
  </si>
  <si>
    <t>22083AC</t>
  </si>
  <si>
    <t>STARLINK-4111</t>
  </si>
  <si>
    <t>53159U</t>
  </si>
  <si>
    <t>22083AD</t>
  </si>
  <si>
    <t>STARLINK-4096</t>
  </si>
  <si>
    <t>53160U</t>
  </si>
  <si>
    <t>22083AE</t>
  </si>
  <si>
    <t>90570-3</t>
  </si>
  <si>
    <t>STARLINK-4055</t>
  </si>
  <si>
    <t>53161U</t>
  </si>
  <si>
    <t>22083AF</t>
  </si>
  <si>
    <t>24299-2</t>
  </si>
  <si>
    <t>STARLINK-4114</t>
  </si>
  <si>
    <t>53162U</t>
  </si>
  <si>
    <t>22083AG</t>
  </si>
  <si>
    <t>STARLINK-4104</t>
  </si>
  <si>
    <t>53163U</t>
  </si>
  <si>
    <t>22083AH</t>
  </si>
  <si>
    <t>37290-2</t>
  </si>
  <si>
    <t>STARLINK-4116</t>
  </si>
  <si>
    <t>53164U</t>
  </si>
  <si>
    <t>22083AJ</t>
  </si>
  <si>
    <t>34648-2</t>
  </si>
  <si>
    <t>STARLINK-4090</t>
  </si>
  <si>
    <t>53165U</t>
  </si>
  <si>
    <t>22083AK</t>
  </si>
  <si>
    <t>STARLINK-4110</t>
  </si>
  <si>
    <t>53166U</t>
  </si>
  <si>
    <t>22083AL</t>
  </si>
  <si>
    <t>STARLINK-3683</t>
  </si>
  <si>
    <t>53167U</t>
  </si>
  <si>
    <t>22083AM</t>
  </si>
  <si>
    <t>STARLINK-4105</t>
  </si>
  <si>
    <t>53168U</t>
  </si>
  <si>
    <t>22083AN</t>
  </si>
  <si>
    <t>STARLINK-4117</t>
  </si>
  <si>
    <t>53169U</t>
  </si>
  <si>
    <t>22083AP</t>
  </si>
  <si>
    <t>STARLINK-4095</t>
  </si>
  <si>
    <t>53170U</t>
  </si>
  <si>
    <t>22083AQ</t>
  </si>
  <si>
    <t>STARLINK-4052</t>
  </si>
  <si>
    <t>53171U</t>
  </si>
  <si>
    <t>22083AR</t>
  </si>
  <si>
    <t>STARLINK-4299</t>
  </si>
  <si>
    <t>53172U</t>
  </si>
  <si>
    <t>22083AS</t>
  </si>
  <si>
    <t>STARLINK-4300</t>
  </si>
  <si>
    <t>53173U</t>
  </si>
  <si>
    <t>22083AT</t>
  </si>
  <si>
    <t>STARLINK-4205</t>
  </si>
  <si>
    <t>53174U</t>
  </si>
  <si>
    <t>22083AU</t>
  </si>
  <si>
    <t>STARLINK-4292</t>
  </si>
  <si>
    <t>53175U</t>
  </si>
  <si>
    <t>22083AV</t>
  </si>
  <si>
    <t>STARLINK-4294</t>
  </si>
  <si>
    <t>53176U</t>
  </si>
  <si>
    <t>22083AW</t>
  </si>
  <si>
    <t>STARLINK-4298</t>
  </si>
  <si>
    <t>53177U</t>
  </si>
  <si>
    <t>22083AX</t>
  </si>
  <si>
    <t>STARLINK-4280</t>
  </si>
  <si>
    <t>53178U</t>
  </si>
  <si>
    <t>22083AY</t>
  </si>
  <si>
    <t>STARLINK-4276</t>
  </si>
  <si>
    <t>53179U</t>
  </si>
  <si>
    <t>22083AZ</t>
  </si>
  <si>
    <t>STARLINK-4258</t>
  </si>
  <si>
    <t>53180U</t>
  </si>
  <si>
    <t>22083BA</t>
  </si>
  <si>
    <t>20426-3</t>
  </si>
  <si>
    <t>STARLINK-4273</t>
  </si>
  <si>
    <t>53181U</t>
  </si>
  <si>
    <t>22083BB</t>
  </si>
  <si>
    <t>STARLINK-4278</t>
  </si>
  <si>
    <t>53182U</t>
  </si>
  <si>
    <t>22083BC</t>
  </si>
  <si>
    <t>STARLINK-4268</t>
  </si>
  <si>
    <t>53183U</t>
  </si>
  <si>
    <t>22083BD</t>
  </si>
  <si>
    <t>STARLINK-4257</t>
  </si>
  <si>
    <t>53184U</t>
  </si>
  <si>
    <t>22083BE</t>
  </si>
  <si>
    <t>STARLINK-4391</t>
  </si>
  <si>
    <t>53189U</t>
  </si>
  <si>
    <t>22084A</t>
  </si>
  <si>
    <t>STARLINK-4332</t>
  </si>
  <si>
    <t>53190U</t>
  </si>
  <si>
    <t>22084B</t>
  </si>
  <si>
    <t>54411-4</t>
  </si>
  <si>
    <t>STARLINK-4369</t>
  </si>
  <si>
    <t>53191U</t>
  </si>
  <si>
    <t>22084C</t>
  </si>
  <si>
    <t>STARLINK-4375</t>
  </si>
  <si>
    <t>53192U</t>
  </si>
  <si>
    <t>22084D</t>
  </si>
  <si>
    <t>89352-3</t>
  </si>
  <si>
    <t>STARLINK-4351</t>
  </si>
  <si>
    <t>53193U</t>
  </si>
  <si>
    <t>22084E</t>
  </si>
  <si>
    <t>STARLINK-4382</t>
  </si>
  <si>
    <t>53194U</t>
  </si>
  <si>
    <t>22084F</t>
  </si>
  <si>
    <t>88474-4</t>
  </si>
  <si>
    <t>STARLINK-4404</t>
  </si>
  <si>
    <t>53195U</t>
  </si>
  <si>
    <t>22084G</t>
  </si>
  <si>
    <t>STARLINK-4407</t>
  </si>
  <si>
    <t>53196U</t>
  </si>
  <si>
    <t>22084H</t>
  </si>
  <si>
    <t>56942-4</t>
  </si>
  <si>
    <t>STARLINK-4403</t>
  </si>
  <si>
    <t>53197U</t>
  </si>
  <si>
    <t>22084J</t>
  </si>
  <si>
    <t>44588-4</t>
  </si>
  <si>
    <t>STARLINK-4385</t>
  </si>
  <si>
    <t>53198U</t>
  </si>
  <si>
    <t>22084K</t>
  </si>
  <si>
    <t>14608-3</t>
  </si>
  <si>
    <t>STARLINK-4395</t>
  </si>
  <si>
    <t>53199U</t>
  </si>
  <si>
    <t>22084L</t>
  </si>
  <si>
    <t>91616-4</t>
  </si>
  <si>
    <t>STARLINK-4417</t>
  </si>
  <si>
    <t>53200U</t>
  </si>
  <si>
    <t>22084M</t>
  </si>
  <si>
    <t>13080-2</t>
  </si>
  <si>
    <t>STARLINK-4405</t>
  </si>
  <si>
    <t>53201U</t>
  </si>
  <si>
    <t>22084N</t>
  </si>
  <si>
    <t>80592-4</t>
  </si>
  <si>
    <t>STARLINK-4411</t>
  </si>
  <si>
    <t>53202U</t>
  </si>
  <si>
    <t>22084P</t>
  </si>
  <si>
    <t>79663-3</t>
  </si>
  <si>
    <t>STARLINK-4409</t>
  </si>
  <si>
    <t>53203U</t>
  </si>
  <si>
    <t>22084Q</t>
  </si>
  <si>
    <t>73201-4</t>
  </si>
  <si>
    <t>STARLINK-4410</t>
  </si>
  <si>
    <t>53204U</t>
  </si>
  <si>
    <t>22084R</t>
  </si>
  <si>
    <t>11657-3</t>
  </si>
  <si>
    <t>STARLINK-4397</t>
  </si>
  <si>
    <t>53205U</t>
  </si>
  <si>
    <t>22084S</t>
  </si>
  <si>
    <t>STARLINK-4408</t>
  </si>
  <si>
    <t>53206U</t>
  </si>
  <si>
    <t>22084T</t>
  </si>
  <si>
    <t>69417-4</t>
  </si>
  <si>
    <t>STARLINK-4413</t>
  </si>
  <si>
    <t>53207U</t>
  </si>
  <si>
    <t>22084U</t>
  </si>
  <si>
    <t>78473-3</t>
  </si>
  <si>
    <t>STARLINK-4425</t>
  </si>
  <si>
    <t>53208U</t>
  </si>
  <si>
    <t>22084V</t>
  </si>
  <si>
    <t>68185-4</t>
  </si>
  <si>
    <t>STARLINK-4423</t>
  </si>
  <si>
    <t>53209U</t>
  </si>
  <si>
    <t>22084W</t>
  </si>
  <si>
    <t>82630-4</t>
  </si>
  <si>
    <t>STARLINK-4427</t>
  </si>
  <si>
    <t>53210U</t>
  </si>
  <si>
    <t>22084X</t>
  </si>
  <si>
    <t>29931-3</t>
  </si>
  <si>
    <t>STARLINK-4419</t>
  </si>
  <si>
    <t>53211U</t>
  </si>
  <si>
    <t>22084Y</t>
  </si>
  <si>
    <t>16738-3</t>
  </si>
  <si>
    <t>STARLINK-4416</t>
  </si>
  <si>
    <t>53212U</t>
  </si>
  <si>
    <t>22084Z</t>
  </si>
  <si>
    <t>68794-4</t>
  </si>
  <si>
    <t>STARLINK-4414</t>
  </si>
  <si>
    <t>53213U</t>
  </si>
  <si>
    <t>22084AA</t>
  </si>
  <si>
    <t>84110-4</t>
  </si>
  <si>
    <t>STARLINK-4353</t>
  </si>
  <si>
    <t>53214U</t>
  </si>
  <si>
    <t>22084AB</t>
  </si>
  <si>
    <t>13558-4</t>
  </si>
  <si>
    <t>STARLINK-4335</t>
  </si>
  <si>
    <t>53215U</t>
  </si>
  <si>
    <t>22084AC</t>
  </si>
  <si>
    <t>26318-3</t>
  </si>
  <si>
    <t>STARLINK-4376</t>
  </si>
  <si>
    <t>53216U</t>
  </si>
  <si>
    <t>22084AD</t>
  </si>
  <si>
    <t>STARLINK-4379</t>
  </si>
  <si>
    <t>53217U</t>
  </si>
  <si>
    <t>22084AE</t>
  </si>
  <si>
    <t>STARLINK-4384</t>
  </si>
  <si>
    <t>53218U</t>
  </si>
  <si>
    <t>22084AF</t>
  </si>
  <si>
    <t>77354-3</t>
  </si>
  <si>
    <t>STARLINK-4373</t>
  </si>
  <si>
    <t>53219U</t>
  </si>
  <si>
    <t>22084AG</t>
  </si>
  <si>
    <t>STARLINK-4363</t>
  </si>
  <si>
    <t>53220U</t>
  </si>
  <si>
    <t>22084AH</t>
  </si>
  <si>
    <t>STARLINK-4377</t>
  </si>
  <si>
    <t>53221U</t>
  </si>
  <si>
    <t>22084AJ</t>
  </si>
  <si>
    <t>28376-3</t>
  </si>
  <si>
    <t>STARLINK-4381</t>
  </si>
  <si>
    <t>53222U</t>
  </si>
  <si>
    <t>22084AK</t>
  </si>
  <si>
    <t>46097-3</t>
  </si>
  <si>
    <t>STARLINK-4354</t>
  </si>
  <si>
    <t>53223U</t>
  </si>
  <si>
    <t>22084AL</t>
  </si>
  <si>
    <t>STARLINK-4356</t>
  </si>
  <si>
    <t>53224U</t>
  </si>
  <si>
    <t>22084AM</t>
  </si>
  <si>
    <t>STARLINK-4358</t>
  </si>
  <si>
    <t>53225U</t>
  </si>
  <si>
    <t>22084AN</t>
  </si>
  <si>
    <t>50576-3</t>
  </si>
  <si>
    <t>STARLINK-4359</t>
  </si>
  <si>
    <t>53226U</t>
  </si>
  <si>
    <t>22084AP</t>
  </si>
  <si>
    <t>27662-4</t>
  </si>
  <si>
    <t>STARLINK-4366</t>
  </si>
  <si>
    <t>53227U</t>
  </si>
  <si>
    <t>22084AQ</t>
  </si>
  <si>
    <t>13305-3</t>
  </si>
  <si>
    <t>STARLINK-4365</t>
  </si>
  <si>
    <t>53228U</t>
  </si>
  <si>
    <t>22084AR</t>
  </si>
  <si>
    <t>22612-4</t>
  </si>
  <si>
    <t>STARLINK-4367</t>
  </si>
  <si>
    <t>53229U</t>
  </si>
  <si>
    <t>22084AS</t>
  </si>
  <si>
    <t>10740-3</t>
  </si>
  <si>
    <t>STARLINK-4364</t>
  </si>
  <si>
    <t>53230U</t>
  </si>
  <si>
    <t>22084AT</t>
  </si>
  <si>
    <t>22877-3</t>
  </si>
  <si>
    <t>STARLINK-4370</t>
  </si>
  <si>
    <t>53231U</t>
  </si>
  <si>
    <t>22084AU</t>
  </si>
  <si>
    <t>33241-3</t>
  </si>
  <si>
    <t>STARLINK-4371</t>
  </si>
  <si>
    <t>53232U</t>
  </si>
  <si>
    <t>22084AV</t>
  </si>
  <si>
    <t>11784-3</t>
  </si>
  <si>
    <t>STARLINK-4372</t>
  </si>
  <si>
    <t>53233U</t>
  </si>
  <si>
    <t>22084AW</t>
  </si>
  <si>
    <t>23744-3</t>
  </si>
  <si>
    <t>STARLINK-4368</t>
  </si>
  <si>
    <t>53234U</t>
  </si>
  <si>
    <t>22084AX</t>
  </si>
  <si>
    <t>12278-3</t>
  </si>
  <si>
    <t>(WENTIAN)</t>
  </si>
  <si>
    <t>53239U</t>
  </si>
  <si>
    <t>22085A</t>
  </si>
  <si>
    <t>STARLINK-4056</t>
  </si>
  <si>
    <t>53242U</t>
  </si>
  <si>
    <t>22086A</t>
  </si>
  <si>
    <t>STARLINK-4047</t>
  </si>
  <si>
    <t>53243U</t>
  </si>
  <si>
    <t>22086B</t>
  </si>
  <si>
    <t>STARLINK-4125</t>
  </si>
  <si>
    <t>53244U</t>
  </si>
  <si>
    <t>22086C</t>
  </si>
  <si>
    <t>STARLINK-4124</t>
  </si>
  <si>
    <t>53245U</t>
  </si>
  <si>
    <t>22086D</t>
  </si>
  <si>
    <t>STARLINK-4131</t>
  </si>
  <si>
    <t>53246U</t>
  </si>
  <si>
    <t>22086E</t>
  </si>
  <si>
    <t>STARLINK-4061</t>
  </si>
  <si>
    <t>53247U</t>
  </si>
  <si>
    <t>22086F</t>
  </si>
  <si>
    <t>STARLINK-4135</t>
  </si>
  <si>
    <t>53248U</t>
  </si>
  <si>
    <t>22086G</t>
  </si>
  <si>
    <t>STARLINK-4128</t>
  </si>
  <si>
    <t>53249U</t>
  </si>
  <si>
    <t>22086H</t>
  </si>
  <si>
    <t>STARLINK-4059</t>
  </si>
  <si>
    <t>53250U</t>
  </si>
  <si>
    <t>22086J</t>
  </si>
  <si>
    <t>STARLINK-4129</t>
  </si>
  <si>
    <t>53251U</t>
  </si>
  <si>
    <t>22086K</t>
  </si>
  <si>
    <t>STARLINK-4132</t>
  </si>
  <si>
    <t>53252U</t>
  </si>
  <si>
    <t>22086L</t>
  </si>
  <si>
    <t>STARLINK-4133</t>
  </si>
  <si>
    <t>53253U</t>
  </si>
  <si>
    <t>22086M</t>
  </si>
  <si>
    <t>STARLINK-4134</t>
  </si>
  <si>
    <t>53254U</t>
  </si>
  <si>
    <t>22086N</t>
  </si>
  <si>
    <t>STARLINK-4142</t>
  </si>
  <si>
    <t>53255U</t>
  </si>
  <si>
    <t>22086P</t>
  </si>
  <si>
    <t>STARLINK-4147</t>
  </si>
  <si>
    <t>53256U</t>
  </si>
  <si>
    <t>22086Q</t>
  </si>
  <si>
    <t>STARLINK-4144</t>
  </si>
  <si>
    <t>53257U</t>
  </si>
  <si>
    <t>22086R</t>
  </si>
  <si>
    <t>STARLINK-4127</t>
  </si>
  <si>
    <t>53258U</t>
  </si>
  <si>
    <t>22086S</t>
  </si>
  <si>
    <t>54670-3</t>
  </si>
  <si>
    <t>STARLINK-4140</t>
  </si>
  <si>
    <t>53259U</t>
  </si>
  <si>
    <t>22086T</t>
  </si>
  <si>
    <t>22690-2</t>
  </si>
  <si>
    <t>STARLINK-4136</t>
  </si>
  <si>
    <t>53260U</t>
  </si>
  <si>
    <t>22086U</t>
  </si>
  <si>
    <t>STARLINK-4062</t>
  </si>
  <si>
    <t>53261U</t>
  </si>
  <si>
    <t>22086V</t>
  </si>
  <si>
    <t>STARLINK-4085</t>
  </si>
  <si>
    <t>53262U</t>
  </si>
  <si>
    <t>22086W</t>
  </si>
  <si>
    <t>16757-2</t>
  </si>
  <si>
    <t>STARLINK-4130</t>
  </si>
  <si>
    <t>53263U</t>
  </si>
  <si>
    <t>22086X</t>
  </si>
  <si>
    <t>STARLINK-3950</t>
  </si>
  <si>
    <t>53264U</t>
  </si>
  <si>
    <t>22086Y</t>
  </si>
  <si>
    <t>STARLINK-4097</t>
  </si>
  <si>
    <t>53265U</t>
  </si>
  <si>
    <t>22086Z</t>
  </si>
  <si>
    <t>STARLINK-4058</t>
  </si>
  <si>
    <t>53266U</t>
  </si>
  <si>
    <t>22086AA</t>
  </si>
  <si>
    <t>STARLINK-4060</t>
  </si>
  <si>
    <t>53267U</t>
  </si>
  <si>
    <t>22086AB</t>
  </si>
  <si>
    <t>STARLINK-4109</t>
  </si>
  <si>
    <t>53268U</t>
  </si>
  <si>
    <t>22086AC</t>
  </si>
  <si>
    <t>STARLINK-4057</t>
  </si>
  <si>
    <t>53269U</t>
  </si>
  <si>
    <t>22086AD</t>
  </si>
  <si>
    <t>STARLINK-4069</t>
  </si>
  <si>
    <t>53271U</t>
  </si>
  <si>
    <t>22086AF</t>
  </si>
  <si>
    <t>STARLINK-4122</t>
  </si>
  <si>
    <t>53272U</t>
  </si>
  <si>
    <t>22086AG</t>
  </si>
  <si>
    <t>18216-3</t>
  </si>
  <si>
    <t>STARLINK-4051</t>
  </si>
  <si>
    <t>53273U</t>
  </si>
  <si>
    <t>22086AH</t>
  </si>
  <si>
    <t>STARLINK-4050</t>
  </si>
  <si>
    <t>53274U</t>
  </si>
  <si>
    <t>22086AJ</t>
  </si>
  <si>
    <t>STARLINK-4179</t>
  </si>
  <si>
    <t>53275U</t>
  </si>
  <si>
    <t>22086AK</t>
  </si>
  <si>
    <t>STARLINK-4174</t>
  </si>
  <si>
    <t>53276U</t>
  </si>
  <si>
    <t>22086AL</t>
  </si>
  <si>
    <t>STARLINK-4178</t>
  </si>
  <si>
    <t>53277U</t>
  </si>
  <si>
    <t>22086AM</t>
  </si>
  <si>
    <t>STARLINK-4180</t>
  </si>
  <si>
    <t>53278U</t>
  </si>
  <si>
    <t>22086AN</t>
  </si>
  <si>
    <t>STARLINK-4169</t>
  </si>
  <si>
    <t>53280U</t>
  </si>
  <si>
    <t>22086AQ</t>
  </si>
  <si>
    <t>STARLINK-4182</t>
  </si>
  <si>
    <t>53281U</t>
  </si>
  <si>
    <t>22086AR</t>
  </si>
  <si>
    <t>STARLINK-4164</t>
  </si>
  <si>
    <t>53282U</t>
  </si>
  <si>
    <t>22086AS</t>
  </si>
  <si>
    <t>STARLINK-4175</t>
  </si>
  <si>
    <t>53283U</t>
  </si>
  <si>
    <t>22086AT</t>
  </si>
  <si>
    <t>53152-3</t>
  </si>
  <si>
    <t>STARLINK-4172</t>
  </si>
  <si>
    <t>53284U</t>
  </si>
  <si>
    <t>22086AU</t>
  </si>
  <si>
    <t>STARLINK-4173</t>
  </si>
  <si>
    <t>53285U</t>
  </si>
  <si>
    <t>22086AV</t>
  </si>
  <si>
    <t>STARLINK-4165</t>
  </si>
  <si>
    <t>53286U</t>
  </si>
  <si>
    <t>22086AW</t>
  </si>
  <si>
    <t>STARLINK-4107</t>
  </si>
  <si>
    <t>53287U</t>
  </si>
  <si>
    <t>22086AX</t>
  </si>
  <si>
    <t>STARLINK-4162</t>
  </si>
  <si>
    <t>53288U</t>
  </si>
  <si>
    <t>22086AY</t>
  </si>
  <si>
    <t>STARLINK-4176</t>
  </si>
  <si>
    <t>53289U</t>
  </si>
  <si>
    <t>22086AZ</t>
  </si>
  <si>
    <t>STARLINK-4149</t>
  </si>
  <si>
    <t>53290U</t>
  </si>
  <si>
    <t>22086BA</t>
  </si>
  <si>
    <t>STARLINK-4166</t>
  </si>
  <si>
    <t>53291U</t>
  </si>
  <si>
    <t>22086BB</t>
  </si>
  <si>
    <t>STARLINK-4159</t>
  </si>
  <si>
    <t>53292U</t>
  </si>
  <si>
    <t>22086BC</t>
  </si>
  <si>
    <t>STARLINK-4148</t>
  </si>
  <si>
    <t>53293U</t>
  </si>
  <si>
    <t>22086BD</t>
  </si>
  <si>
    <t>STARLINK-4146</t>
  </si>
  <si>
    <t>53294U</t>
  </si>
  <si>
    <t>22086BE</t>
  </si>
  <si>
    <t>92436-4</t>
  </si>
  <si>
    <t>YUZGU</t>
  </si>
  <si>
    <t>53306U</t>
  </si>
  <si>
    <t>98067TR</t>
  </si>
  <si>
    <t>12423-2</t>
  </si>
  <si>
    <t>TSIOLKOVSKY-RYAZAN</t>
  </si>
  <si>
    <t>53307U</t>
  </si>
  <si>
    <t>98067TS</t>
  </si>
  <si>
    <t>13450-2</t>
  </si>
  <si>
    <t>53308U</t>
  </si>
  <si>
    <t>98067TT</t>
  </si>
  <si>
    <t>11725-2</t>
  </si>
  <si>
    <t>53309U</t>
  </si>
  <si>
    <t>98067TU</t>
  </si>
  <si>
    <t>12523-2</t>
  </si>
  <si>
    <t>53310U</t>
  </si>
  <si>
    <t>98067TV</t>
  </si>
  <si>
    <t>12164-2</t>
  </si>
  <si>
    <t>53311U</t>
  </si>
  <si>
    <t>98067TW</t>
  </si>
  <si>
    <t>14501-2</t>
  </si>
  <si>
    <t>53312U</t>
  </si>
  <si>
    <t>98067TX</t>
  </si>
  <si>
    <t>53313U</t>
  </si>
  <si>
    <t>98067TY</t>
  </si>
  <si>
    <t>12666-2</t>
  </si>
  <si>
    <t>53316U</t>
  </si>
  <si>
    <t>22088A</t>
  </si>
  <si>
    <t>78277-3</t>
  </si>
  <si>
    <t>53318U</t>
  </si>
  <si>
    <t>22088C</t>
  </si>
  <si>
    <t>38126-3</t>
  </si>
  <si>
    <t>53320U</t>
  </si>
  <si>
    <t>22088E</t>
  </si>
  <si>
    <t>50765-3</t>
  </si>
  <si>
    <t>53321U</t>
  </si>
  <si>
    <t>98067TZ</t>
  </si>
  <si>
    <t>12338-2</t>
  </si>
  <si>
    <t>53322U</t>
  </si>
  <si>
    <t>98067UA</t>
  </si>
  <si>
    <t>14065-2</t>
  </si>
  <si>
    <t>53323U</t>
  </si>
  <si>
    <t>22089A</t>
  </si>
  <si>
    <t>68874-3</t>
  </si>
  <si>
    <t>PRC</t>
  </si>
  <si>
    <t>SPACECRAFT2</t>
  </si>
  <si>
    <t>53357U</t>
  </si>
  <si>
    <t>22093A</t>
  </si>
  <si>
    <t>18641-3</t>
  </si>
  <si>
    <t>KHAYYAM</t>
  </si>
  <si>
    <t>53370U</t>
  </si>
  <si>
    <t>22096A</t>
  </si>
  <si>
    <t>STARLINK-4522</t>
  </si>
  <si>
    <t>53388U</t>
  </si>
  <si>
    <t>22097A</t>
  </si>
  <si>
    <t>STARLINK-4523</t>
  </si>
  <si>
    <t>53389U</t>
  </si>
  <si>
    <t>22097B</t>
  </si>
  <si>
    <t>STARLINK-4517</t>
  </si>
  <si>
    <t>53390U</t>
  </si>
  <si>
    <t>22097C</t>
  </si>
  <si>
    <t>53211-5</t>
  </si>
  <si>
    <t>STARLINK-4521</t>
  </si>
  <si>
    <t>53391U</t>
  </si>
  <si>
    <t>22097D</t>
  </si>
  <si>
    <t>29202-3</t>
  </si>
  <si>
    <t>STARLINK-4535</t>
  </si>
  <si>
    <t>53392U</t>
  </si>
  <si>
    <t>22097E</t>
  </si>
  <si>
    <t>24593-3</t>
  </si>
  <si>
    <t>STARLINK-4530</t>
  </si>
  <si>
    <t>53393U</t>
  </si>
  <si>
    <t>22097F</t>
  </si>
  <si>
    <t>STARLINK-4544</t>
  </si>
  <si>
    <t>53394U</t>
  </si>
  <si>
    <t>22097G</t>
  </si>
  <si>
    <t>STARLINK-4534</t>
  </si>
  <si>
    <t>53395U</t>
  </si>
  <si>
    <t>22097H</t>
  </si>
  <si>
    <t>96213-3</t>
  </si>
  <si>
    <t>STARLINK-4524</t>
  </si>
  <si>
    <t>53396U</t>
  </si>
  <si>
    <t>22097J</t>
  </si>
  <si>
    <t>11095-2</t>
  </si>
  <si>
    <t>STARLINK-4515</t>
  </si>
  <si>
    <t>53397U</t>
  </si>
  <si>
    <t>22097K</t>
  </si>
  <si>
    <t>86733-3</t>
  </si>
  <si>
    <t>STARLINK-4512</t>
  </si>
  <si>
    <t>53398U</t>
  </si>
  <si>
    <t>22097L</t>
  </si>
  <si>
    <t>STARLINK-4528</t>
  </si>
  <si>
    <t>53399U</t>
  </si>
  <si>
    <t>22097M</t>
  </si>
  <si>
    <t>STARLINK-4520</t>
  </si>
  <si>
    <t>53400U</t>
  </si>
  <si>
    <t>22097N</t>
  </si>
  <si>
    <t>20757-2</t>
  </si>
  <si>
    <t>STARLINK-4525</t>
  </si>
  <si>
    <t>53401U</t>
  </si>
  <si>
    <t>22097P</t>
  </si>
  <si>
    <t>STARLINK-4499</t>
  </si>
  <si>
    <t>53402U</t>
  </si>
  <si>
    <t>22097Q</t>
  </si>
  <si>
    <t>STARLINK-4507</t>
  </si>
  <si>
    <t>53403U</t>
  </si>
  <si>
    <t>22097R</t>
  </si>
  <si>
    <t>24530-4</t>
  </si>
  <si>
    <t>STARLINK-4509</t>
  </si>
  <si>
    <t>53404U</t>
  </si>
  <si>
    <t>22097S</t>
  </si>
  <si>
    <t>STARLINK-4510</t>
  </si>
  <si>
    <t>53405U</t>
  </si>
  <si>
    <t>22097T</t>
  </si>
  <si>
    <t>29889-2</t>
  </si>
  <si>
    <t>STARLINK-4533</t>
  </si>
  <si>
    <t>53406U</t>
  </si>
  <si>
    <t>22097U</t>
  </si>
  <si>
    <t>STARLINK-4537</t>
  </si>
  <si>
    <t>53407U</t>
  </si>
  <si>
    <t>22097V</t>
  </si>
  <si>
    <t>75549-4</t>
  </si>
  <si>
    <t>STARLINK-4491</t>
  </si>
  <si>
    <t>53408U</t>
  </si>
  <si>
    <t>22097W</t>
  </si>
  <si>
    <t>STARLINK-4490</t>
  </si>
  <si>
    <t>53409U</t>
  </si>
  <si>
    <t>22097X</t>
  </si>
  <si>
    <t>49189-4</t>
  </si>
  <si>
    <t>STARLINK-4492</t>
  </si>
  <si>
    <t>53410U</t>
  </si>
  <si>
    <t>22097Y</t>
  </si>
  <si>
    <t>STARLINK-4497</t>
  </si>
  <si>
    <t>53411U</t>
  </si>
  <si>
    <t>22097Z</t>
  </si>
  <si>
    <t>STARLINK-4496</t>
  </si>
  <si>
    <t>53412U</t>
  </si>
  <si>
    <t>22097AA</t>
  </si>
  <si>
    <t>STARLINK-4500</t>
  </si>
  <si>
    <t>53413U</t>
  </si>
  <si>
    <t>22097AB</t>
  </si>
  <si>
    <t>STARLINK-4304</t>
  </si>
  <si>
    <t>53414U</t>
  </si>
  <si>
    <t>22097AC</t>
  </si>
  <si>
    <t>STARLINK-4479</t>
  </si>
  <si>
    <t>53415U</t>
  </si>
  <si>
    <t>22097AD</t>
  </si>
  <si>
    <t>STARLINK-4480</t>
  </si>
  <si>
    <t>53416U</t>
  </si>
  <si>
    <t>22097AE</t>
  </si>
  <si>
    <t>STARLINK-4484</t>
  </si>
  <si>
    <t>53417U</t>
  </si>
  <si>
    <t>22097AF</t>
  </si>
  <si>
    <t>STARLINK-4481</t>
  </si>
  <si>
    <t>53418U</t>
  </si>
  <si>
    <t>22097AG</t>
  </si>
  <si>
    <t>97229-4</t>
  </si>
  <si>
    <t>STARLINK-4476</t>
  </si>
  <si>
    <t>53419U</t>
  </si>
  <si>
    <t>22097AH</t>
  </si>
  <si>
    <t>STARLINK-4552</t>
  </si>
  <si>
    <t>53420U</t>
  </si>
  <si>
    <t>22097AJ</t>
  </si>
  <si>
    <t>STARLINK-4545</t>
  </si>
  <si>
    <t>53421U</t>
  </si>
  <si>
    <t>22097AK</t>
  </si>
  <si>
    <t>STARLINK-4546</t>
  </si>
  <si>
    <t>53422U</t>
  </si>
  <si>
    <t>22097AL</t>
  </si>
  <si>
    <t>STARLINK-4539</t>
  </si>
  <si>
    <t>53423U</t>
  </si>
  <si>
    <t>22097AM</t>
  </si>
  <si>
    <t>STARLINK-4532</t>
  </si>
  <si>
    <t>53424U</t>
  </si>
  <si>
    <t>22097AN</t>
  </si>
  <si>
    <t>STARLINK-4531</t>
  </si>
  <si>
    <t>53425U</t>
  </si>
  <si>
    <t>22097AP</t>
  </si>
  <si>
    <t>STARLINK-4558</t>
  </si>
  <si>
    <t>53426U</t>
  </si>
  <si>
    <t>22097AQ</t>
  </si>
  <si>
    <t>STARLINK-4541</t>
  </si>
  <si>
    <t>53427U</t>
  </si>
  <si>
    <t>22097AR</t>
  </si>
  <si>
    <t>STARLINK-4540</t>
  </si>
  <si>
    <t>53428U</t>
  </si>
  <si>
    <t>22097AS</t>
  </si>
  <si>
    <t>80592-3</t>
  </si>
  <si>
    <t>STARLINK-4543</t>
  </si>
  <si>
    <t>53429U</t>
  </si>
  <si>
    <t>22097AT</t>
  </si>
  <si>
    <t>71299-3</t>
  </si>
  <si>
    <t>STARLINK-4538</t>
  </si>
  <si>
    <t>53430U</t>
  </si>
  <si>
    <t>22097AU</t>
  </si>
  <si>
    <t>STARLINK-4548</t>
  </si>
  <si>
    <t>53431U</t>
  </si>
  <si>
    <t>22097AV</t>
  </si>
  <si>
    <t>23397-3</t>
  </si>
  <si>
    <t>STARLINK-4557</t>
  </si>
  <si>
    <t>53432U</t>
  </si>
  <si>
    <t>22097AW</t>
  </si>
  <si>
    <t>37860-4</t>
  </si>
  <si>
    <t>STARLINK-4549</t>
  </si>
  <si>
    <t>53433U</t>
  </si>
  <si>
    <t>22097AX</t>
  </si>
  <si>
    <t>13179-4</t>
  </si>
  <si>
    <t>STARLINK-4498</t>
  </si>
  <si>
    <t>53434U</t>
  </si>
  <si>
    <t>22097AY</t>
  </si>
  <si>
    <t>STARLINK-4542</t>
  </si>
  <si>
    <t>53435U</t>
  </si>
  <si>
    <t>22097AZ</t>
  </si>
  <si>
    <t>32958-3</t>
  </si>
  <si>
    <t>STARLINK-4527</t>
  </si>
  <si>
    <t>53436U</t>
  </si>
  <si>
    <t>22097BA</t>
  </si>
  <si>
    <t>60308-3</t>
  </si>
  <si>
    <t>STARLINK-4526</t>
  </si>
  <si>
    <t>53438U</t>
  </si>
  <si>
    <t>22097BC</t>
  </si>
  <si>
    <t>25508-3</t>
  </si>
  <si>
    <t>STARLINK-4519</t>
  </si>
  <si>
    <t>53439U</t>
  </si>
  <si>
    <t>22097BD</t>
  </si>
  <si>
    <t>55722-3</t>
  </si>
  <si>
    <t>HSU-SAT1</t>
  </si>
  <si>
    <t>53462U</t>
  </si>
  <si>
    <t>98067UB</t>
  </si>
  <si>
    <t>97357-3</t>
  </si>
  <si>
    <t>FUTABA</t>
  </si>
  <si>
    <t>53463U</t>
  </si>
  <si>
    <t>98067UC</t>
  </si>
  <si>
    <t>10805-2</t>
  </si>
  <si>
    <t>TUMNANOSAT</t>
  </si>
  <si>
    <t>53464U</t>
  </si>
  <si>
    <t>98067UD</t>
  </si>
  <si>
    <t>14050-2</t>
  </si>
  <si>
    <t>STARLINK-4415</t>
  </si>
  <si>
    <t>53465U</t>
  </si>
  <si>
    <t>22099A</t>
  </si>
  <si>
    <t>87472-3</t>
  </si>
  <si>
    <t>STARLINK-4398</t>
  </si>
  <si>
    <t>53466U</t>
  </si>
  <si>
    <t>22099B</t>
  </si>
  <si>
    <t>STARLINK-4394</t>
  </si>
  <si>
    <t>53467U</t>
  </si>
  <si>
    <t>22099C</t>
  </si>
  <si>
    <t>98754-3</t>
  </si>
  <si>
    <t>STARLINK-4400</t>
  </si>
  <si>
    <t>53468U</t>
  </si>
  <si>
    <t>22099D</t>
  </si>
  <si>
    <t>40615-2</t>
  </si>
  <si>
    <t>STARLINK-4399</t>
  </si>
  <si>
    <t>53469U</t>
  </si>
  <si>
    <t>22099E</t>
  </si>
  <si>
    <t>STARLINK-4393</t>
  </si>
  <si>
    <t>53470U</t>
  </si>
  <si>
    <t>22099F</t>
  </si>
  <si>
    <t>49764-3</t>
  </si>
  <si>
    <t>STARLINK-4316</t>
  </si>
  <si>
    <t>53471U</t>
  </si>
  <si>
    <t>22099G</t>
  </si>
  <si>
    <t>STARLINK-4447</t>
  </si>
  <si>
    <t>53472U</t>
  </si>
  <si>
    <t>22099H</t>
  </si>
  <si>
    <t>STARLINK-4383</t>
  </si>
  <si>
    <t>53473U</t>
  </si>
  <si>
    <t>22099J</t>
  </si>
  <si>
    <t>STARLINK-4445</t>
  </si>
  <si>
    <t>53474U</t>
  </si>
  <si>
    <t>22099K</t>
  </si>
  <si>
    <t>92898-3</t>
  </si>
  <si>
    <t>STARLINK-4389</t>
  </si>
  <si>
    <t>53475U</t>
  </si>
  <si>
    <t>22099L</t>
  </si>
  <si>
    <t>63298-3</t>
  </si>
  <si>
    <t>STARLINK-4378</t>
  </si>
  <si>
    <t>53476U</t>
  </si>
  <si>
    <t>22099M</t>
  </si>
  <si>
    <t>44491-3</t>
  </si>
  <si>
    <t>STARLINK-4412</t>
  </si>
  <si>
    <t>53477U</t>
  </si>
  <si>
    <t>22099N</t>
  </si>
  <si>
    <t>13734-2</t>
  </si>
  <si>
    <t>STARLINK-4433</t>
  </si>
  <si>
    <t>53478U</t>
  </si>
  <si>
    <t>22099P</t>
  </si>
  <si>
    <t>STARLINK-4436</t>
  </si>
  <si>
    <t>53479U</t>
  </si>
  <si>
    <t>22099Q</t>
  </si>
  <si>
    <t>STARLINK-4442</t>
  </si>
  <si>
    <t>53480U</t>
  </si>
  <si>
    <t>22099R</t>
  </si>
  <si>
    <t>STARLINK-4302</t>
  </si>
  <si>
    <t>53481U</t>
  </si>
  <si>
    <t>22099S</t>
  </si>
  <si>
    <t>89258-3</t>
  </si>
  <si>
    <t>STARLINK-4360</t>
  </si>
  <si>
    <t>53482U</t>
  </si>
  <si>
    <t>22099T</t>
  </si>
  <si>
    <t>82809-3</t>
  </si>
  <si>
    <t>STARLINK-4401</t>
  </si>
  <si>
    <t>53483U</t>
  </si>
  <si>
    <t>22099U</t>
  </si>
  <si>
    <t>STARLINK-4426</t>
  </si>
  <si>
    <t>53484U</t>
  </si>
  <si>
    <t>22099V</t>
  </si>
  <si>
    <t>61188-3</t>
  </si>
  <si>
    <t>STARLINK-4430</t>
  </si>
  <si>
    <t>53485U</t>
  </si>
  <si>
    <t>22099W</t>
  </si>
  <si>
    <t>STARLINK-4431</t>
  </si>
  <si>
    <t>53486U</t>
  </si>
  <si>
    <t>22099X</t>
  </si>
  <si>
    <t>32174-3</t>
  </si>
  <si>
    <t>STARLINK-4432</t>
  </si>
  <si>
    <t>53487U</t>
  </si>
  <si>
    <t>22099Y</t>
  </si>
  <si>
    <t>STARLINK-4421</t>
  </si>
  <si>
    <t>53488U</t>
  </si>
  <si>
    <t>22099Z</t>
  </si>
  <si>
    <t>91526-3</t>
  </si>
  <si>
    <t>STARLINK-4392</t>
  </si>
  <si>
    <t>53489U</t>
  </si>
  <si>
    <t>22099AA</t>
  </si>
  <si>
    <t>STARLINK-4387</t>
  </si>
  <si>
    <t>53490U</t>
  </si>
  <si>
    <t>22099AB</t>
  </si>
  <si>
    <t>STARLINK-4450</t>
  </si>
  <si>
    <t>53491U</t>
  </si>
  <si>
    <t>22099AC</t>
  </si>
  <si>
    <t>63968-3</t>
  </si>
  <si>
    <t>STARLINK-4451</t>
  </si>
  <si>
    <t>53492U</t>
  </si>
  <si>
    <t>22099AD</t>
  </si>
  <si>
    <t>STARLINK-4361</t>
  </si>
  <si>
    <t>53493U</t>
  </si>
  <si>
    <t>22099AE</t>
  </si>
  <si>
    <t>STARLINK-4340</t>
  </si>
  <si>
    <t>53494U</t>
  </si>
  <si>
    <t>22099AF</t>
  </si>
  <si>
    <t>13342-2</t>
  </si>
  <si>
    <t>STARLINK-4429</t>
  </si>
  <si>
    <t>53495U</t>
  </si>
  <si>
    <t>22099AG</t>
  </si>
  <si>
    <t>STARLINK-4465</t>
  </si>
  <si>
    <t>53496U</t>
  </si>
  <si>
    <t>22099AH</t>
  </si>
  <si>
    <t>STARLINK-4453</t>
  </si>
  <si>
    <t>53497U</t>
  </si>
  <si>
    <t>22099AJ</t>
  </si>
  <si>
    <t>STARLINK-4439</t>
  </si>
  <si>
    <t>53498U</t>
  </si>
  <si>
    <t>22099AK</t>
  </si>
  <si>
    <t>58301-3</t>
  </si>
  <si>
    <t>STARLINK-4454</t>
  </si>
  <si>
    <t>53499U</t>
  </si>
  <si>
    <t>22099AL</t>
  </si>
  <si>
    <t>19576-3</t>
  </si>
  <si>
    <t>STARLINK-4455</t>
  </si>
  <si>
    <t>53500U</t>
  </si>
  <si>
    <t>22099AM</t>
  </si>
  <si>
    <t>67501-3</t>
  </si>
  <si>
    <t>STARLINK-4434</t>
  </si>
  <si>
    <t>53501U</t>
  </si>
  <si>
    <t>22099AN</t>
  </si>
  <si>
    <t>STARLINK-4435</t>
  </si>
  <si>
    <t>53502U</t>
  </si>
  <si>
    <t>22099AP</t>
  </si>
  <si>
    <t>11785-2</t>
  </si>
  <si>
    <t>STARLINK-4461</t>
  </si>
  <si>
    <t>53503U</t>
  </si>
  <si>
    <t>22099AQ</t>
  </si>
  <si>
    <t>STARLINK-4448</t>
  </si>
  <si>
    <t>53504U</t>
  </si>
  <si>
    <t>22099AR</t>
  </si>
  <si>
    <t>STARLINK-4446</t>
  </si>
  <si>
    <t>53505U</t>
  </si>
  <si>
    <t>22099AS</t>
  </si>
  <si>
    <t>STARLINK-4437</t>
  </si>
  <si>
    <t>53506U</t>
  </si>
  <si>
    <t>22099AT</t>
  </si>
  <si>
    <t>STARLINK-4444</t>
  </si>
  <si>
    <t>53507U</t>
  </si>
  <si>
    <t>22099AU</t>
  </si>
  <si>
    <t>STARLINK-4443</t>
  </si>
  <si>
    <t>53508U</t>
  </si>
  <si>
    <t>22099AV</t>
  </si>
  <si>
    <t>STARLINK-4402</t>
  </si>
  <si>
    <t>53509U</t>
  </si>
  <si>
    <t>22099AW</t>
  </si>
  <si>
    <t>STARLINK-4441</t>
  </si>
  <si>
    <t>53510U</t>
  </si>
  <si>
    <t>22099AX</t>
  </si>
  <si>
    <t>53522U</t>
  </si>
  <si>
    <t>22100A</t>
  </si>
  <si>
    <t>43357-3</t>
  </si>
  <si>
    <t>53524U</t>
  </si>
  <si>
    <t>22100C</t>
  </si>
  <si>
    <t>59439-3</t>
  </si>
  <si>
    <t>04C</t>
  </si>
  <si>
    <t>53526U</t>
  </si>
  <si>
    <t>22100E</t>
  </si>
  <si>
    <t>42838-3</t>
  </si>
  <si>
    <t>STARLINK-4511</t>
  </si>
  <si>
    <t>53527U</t>
  </si>
  <si>
    <t>22101A</t>
  </si>
  <si>
    <t>21447-2</t>
  </si>
  <si>
    <t>STARLINK-4503</t>
  </si>
  <si>
    <t>53528U</t>
  </si>
  <si>
    <t>22101B</t>
  </si>
  <si>
    <t>STARLINK-4478</t>
  </si>
  <si>
    <t>53529U</t>
  </si>
  <si>
    <t>22101C</t>
  </si>
  <si>
    <t>STARLINK-4482</t>
  </si>
  <si>
    <t>53530U</t>
  </si>
  <si>
    <t>22101D</t>
  </si>
  <si>
    <t>93131-2</t>
  </si>
  <si>
    <t>STARLINK-4487</t>
  </si>
  <si>
    <t>53531U</t>
  </si>
  <si>
    <t>22101E</t>
  </si>
  <si>
    <t>18755-2</t>
  </si>
  <si>
    <t>STARLINK-4483</t>
  </si>
  <si>
    <t>53532U</t>
  </si>
  <si>
    <t>22101F</t>
  </si>
  <si>
    <t>STARLINK-4493</t>
  </si>
  <si>
    <t>53533U</t>
  </si>
  <si>
    <t>22101G</t>
  </si>
  <si>
    <t>STARLINK-4488</t>
  </si>
  <si>
    <t>53534U</t>
  </si>
  <si>
    <t>22101H</t>
  </si>
  <si>
    <t>STARLINK-4138</t>
  </si>
  <si>
    <t>53535U</t>
  </si>
  <si>
    <t>22101J</t>
  </si>
  <si>
    <t>STARLINK-4053</t>
  </si>
  <si>
    <t>53536U</t>
  </si>
  <si>
    <t>22101K</t>
  </si>
  <si>
    <t>STARLINK-4120</t>
  </si>
  <si>
    <t>53537U</t>
  </si>
  <si>
    <t>22101L</t>
  </si>
  <si>
    <t>STARLINK-4118</t>
  </si>
  <si>
    <t>53538U</t>
  </si>
  <si>
    <t>22101M</t>
  </si>
  <si>
    <t>STARLINK-4123</t>
  </si>
  <si>
    <t>53539U</t>
  </si>
  <si>
    <t>22101N</t>
  </si>
  <si>
    <t>STARLINK-4486</t>
  </si>
  <si>
    <t>53540U</t>
  </si>
  <si>
    <t>22101P</t>
  </si>
  <si>
    <t>STARLINK-4485</t>
  </si>
  <si>
    <t>53541U</t>
  </si>
  <si>
    <t>22101Q</t>
  </si>
  <si>
    <t>STARLINK-4489</t>
  </si>
  <si>
    <t>53542U</t>
  </si>
  <si>
    <t>22101R</t>
  </si>
  <si>
    <t>STARLINK-4297</t>
  </si>
  <si>
    <t>53543U</t>
  </si>
  <si>
    <t>22101S</t>
  </si>
  <si>
    <t>STARLINK-4303</t>
  </si>
  <si>
    <t>53544U</t>
  </si>
  <si>
    <t>22101T</t>
  </si>
  <si>
    <t>STARLINK-4475</t>
  </si>
  <si>
    <t>53545U</t>
  </si>
  <si>
    <t>22101U</t>
  </si>
  <si>
    <t>STARLINK-4477</t>
  </si>
  <si>
    <t>53546U</t>
  </si>
  <si>
    <t>22101V</t>
  </si>
  <si>
    <t>STARLINK-4474</t>
  </si>
  <si>
    <t>53547U</t>
  </si>
  <si>
    <t>22101W</t>
  </si>
  <si>
    <t>STARLINK-4513</t>
  </si>
  <si>
    <t>53548U</t>
  </si>
  <si>
    <t>22101X</t>
  </si>
  <si>
    <t>STARLINK-4516</t>
  </si>
  <si>
    <t>53549U</t>
  </si>
  <si>
    <t>22101Y</t>
  </si>
  <si>
    <t>STARLINK-4518</t>
  </si>
  <si>
    <t>53550U</t>
  </si>
  <si>
    <t>22101Z</t>
  </si>
  <si>
    <t>STARLINK-4514</t>
  </si>
  <si>
    <t>53551U</t>
  </si>
  <si>
    <t>22101AA</t>
  </si>
  <si>
    <t>STARLINK-4495</t>
  </si>
  <si>
    <t>53552U</t>
  </si>
  <si>
    <t>22101AB</t>
  </si>
  <si>
    <t>STARLINK-4501</t>
  </si>
  <si>
    <t>53553U</t>
  </si>
  <si>
    <t>22101AC</t>
  </si>
  <si>
    <t>STARLINK-4506</t>
  </si>
  <si>
    <t>53554U</t>
  </si>
  <si>
    <t>22101AD</t>
  </si>
  <si>
    <t>STARLINK-4504</t>
  </si>
  <si>
    <t>53555U</t>
  </si>
  <si>
    <t>22101AE</t>
  </si>
  <si>
    <t>STARLINK-4505</t>
  </si>
  <si>
    <t>53556U</t>
  </si>
  <si>
    <t>22101AF</t>
  </si>
  <si>
    <t>STARLINK-4502</t>
  </si>
  <si>
    <t>53557U</t>
  </si>
  <si>
    <t>22101AG</t>
  </si>
  <si>
    <t>STARLINK-4494</t>
  </si>
  <si>
    <t>53558U</t>
  </si>
  <si>
    <t>22101AH</t>
  </si>
  <si>
    <t>STARLINK-4508</t>
  </si>
  <si>
    <t>53559U</t>
  </si>
  <si>
    <t>22101AJ</t>
  </si>
  <si>
    <t>STARLINK-4564</t>
  </si>
  <si>
    <t>53560U</t>
  </si>
  <si>
    <t>22101AK</t>
  </si>
  <si>
    <t>STARLINK-4563</t>
  </si>
  <si>
    <t>53561U</t>
  </si>
  <si>
    <t>22101AL</t>
  </si>
  <si>
    <t>STARLINK-4565</t>
  </si>
  <si>
    <t>53562U</t>
  </si>
  <si>
    <t>22101AM</t>
  </si>
  <si>
    <t>50910-3</t>
  </si>
  <si>
    <t>STARLINK-4561</t>
  </si>
  <si>
    <t>53563U</t>
  </si>
  <si>
    <t>22101AN</t>
  </si>
  <si>
    <t>STARLINK-4577</t>
  </si>
  <si>
    <t>53564U</t>
  </si>
  <si>
    <t>22101AP</t>
  </si>
  <si>
    <t>STARLINK-4575</t>
  </si>
  <si>
    <t>53565U</t>
  </si>
  <si>
    <t>22101AQ</t>
  </si>
  <si>
    <t>STARLINK-4576</t>
  </si>
  <si>
    <t>53566U</t>
  </si>
  <si>
    <t>22101AR</t>
  </si>
  <si>
    <t>STARLINK-4585</t>
  </si>
  <si>
    <t>53567U</t>
  </si>
  <si>
    <t>22101AS</t>
  </si>
  <si>
    <t>STARLINK-4583</t>
  </si>
  <si>
    <t>53568U</t>
  </si>
  <si>
    <t>22101AT</t>
  </si>
  <si>
    <t>52913-3</t>
  </si>
  <si>
    <t>STARLINK-4582</t>
  </si>
  <si>
    <t>53569U</t>
  </si>
  <si>
    <t>22101AU</t>
  </si>
  <si>
    <t>STARLINK-4550</t>
  </si>
  <si>
    <t>53570U</t>
  </si>
  <si>
    <t>22101AV</t>
  </si>
  <si>
    <t>STARLINK-4584</t>
  </si>
  <si>
    <t>53571U</t>
  </si>
  <si>
    <t>22101AW</t>
  </si>
  <si>
    <t>56901-3</t>
  </si>
  <si>
    <t>STARLINK-4555</t>
  </si>
  <si>
    <t>53572U</t>
  </si>
  <si>
    <t>22101AX</t>
  </si>
  <si>
    <t>32721-3</t>
  </si>
  <si>
    <t>STARLINK-4547</t>
  </si>
  <si>
    <t>53573U</t>
  </si>
  <si>
    <t>22101AY</t>
  </si>
  <si>
    <t>56469-3</t>
  </si>
  <si>
    <t>STARLINK-4559</t>
  </si>
  <si>
    <t>53574U</t>
  </si>
  <si>
    <t>22101AZ</t>
  </si>
  <si>
    <t>51606-3</t>
  </si>
  <si>
    <t>STARLINK-4551</t>
  </si>
  <si>
    <t>53575U</t>
  </si>
  <si>
    <t>22101BA</t>
  </si>
  <si>
    <t>28790-3</t>
  </si>
  <si>
    <t>STARLINK-4581</t>
  </si>
  <si>
    <t>53576U</t>
  </si>
  <si>
    <t>22101BB</t>
  </si>
  <si>
    <t>22145-4</t>
  </si>
  <si>
    <t>STARLINK-4553</t>
  </si>
  <si>
    <t>53577U</t>
  </si>
  <si>
    <t>22101BC</t>
  </si>
  <si>
    <t>STARLINK-4556</t>
  </si>
  <si>
    <t>53578U</t>
  </si>
  <si>
    <t>22101BD</t>
  </si>
  <si>
    <t>51417-3</t>
  </si>
  <si>
    <t>STARLINK-4580</t>
  </si>
  <si>
    <t>53579U</t>
  </si>
  <si>
    <t>22101BE</t>
  </si>
  <si>
    <t>33098-3</t>
  </si>
  <si>
    <t>(CX-16A)</t>
  </si>
  <si>
    <t>53586U</t>
  </si>
  <si>
    <t>22102A</t>
  </si>
  <si>
    <t>13773-3</t>
  </si>
  <si>
    <t>53587U</t>
  </si>
  <si>
    <t>22103A</t>
  </si>
  <si>
    <t>13645-3</t>
  </si>
  <si>
    <t>STARLINK-4691</t>
  </si>
  <si>
    <t>53588U</t>
  </si>
  <si>
    <t>22104A</t>
  </si>
  <si>
    <t>STARLINK-4673</t>
  </si>
  <si>
    <t>53589U</t>
  </si>
  <si>
    <t>22104B</t>
  </si>
  <si>
    <t>STARLINK-4689</t>
  </si>
  <si>
    <t>53590U</t>
  </si>
  <si>
    <t>22104C</t>
  </si>
  <si>
    <t>STARLINK-4674</t>
  </si>
  <si>
    <t>53591U</t>
  </si>
  <si>
    <t>22104D</t>
  </si>
  <si>
    <t>STARLINK-4672</t>
  </si>
  <si>
    <t>53592U</t>
  </si>
  <si>
    <t>22104E</t>
  </si>
  <si>
    <t>STARLINK-4671</t>
  </si>
  <si>
    <t>53593U</t>
  </si>
  <si>
    <t>22104F</t>
  </si>
  <si>
    <t>STARLINK-4681</t>
  </si>
  <si>
    <t>53594U</t>
  </si>
  <si>
    <t>22104G</t>
  </si>
  <si>
    <t>STARLINK-4684</t>
  </si>
  <si>
    <t>53595U</t>
  </si>
  <si>
    <t>22104H</t>
  </si>
  <si>
    <t>STARLINK-4668</t>
  </si>
  <si>
    <t>53596U</t>
  </si>
  <si>
    <t>22104J</t>
  </si>
  <si>
    <t>STARLINK-4682</t>
  </si>
  <si>
    <t>53597U</t>
  </si>
  <si>
    <t>22104K</t>
  </si>
  <si>
    <t>STARLINK-4676</t>
  </si>
  <si>
    <t>53598U</t>
  </si>
  <si>
    <t>22104L</t>
  </si>
  <si>
    <t>STARLINK-4665</t>
  </si>
  <si>
    <t>53599U</t>
  </si>
  <si>
    <t>22104M</t>
  </si>
  <si>
    <t>64817-3</t>
  </si>
  <si>
    <t>STARLINK-4677</t>
  </si>
  <si>
    <t>53600U</t>
  </si>
  <si>
    <t>22104N</t>
  </si>
  <si>
    <t>STARLINK-4675</t>
  </si>
  <si>
    <t>53601U</t>
  </si>
  <si>
    <t>22104P</t>
  </si>
  <si>
    <t>STARLINK-4648</t>
  </si>
  <si>
    <t>53602U</t>
  </si>
  <si>
    <t>22104Q</t>
  </si>
  <si>
    <t>STARLINK-4692</t>
  </si>
  <si>
    <t>53603U</t>
  </si>
  <si>
    <t>22104R</t>
  </si>
  <si>
    <t>STARLINK-4690</t>
  </si>
  <si>
    <t>53604U</t>
  </si>
  <si>
    <t>22104S</t>
  </si>
  <si>
    <t>46448-3</t>
  </si>
  <si>
    <t>STARLINK-4693</t>
  </si>
  <si>
    <t>53605U</t>
  </si>
  <si>
    <t>22104T</t>
  </si>
  <si>
    <t>STARLINK-4590</t>
  </si>
  <si>
    <t>53606U</t>
  </si>
  <si>
    <t>22104U</t>
  </si>
  <si>
    <t>41908-3</t>
  </si>
  <si>
    <t>STARLINK-4591</t>
  </si>
  <si>
    <t>53607U</t>
  </si>
  <si>
    <t>22104V</t>
  </si>
  <si>
    <t>STARLINK-4647</t>
  </si>
  <si>
    <t>53608U</t>
  </si>
  <si>
    <t>22104W</t>
  </si>
  <si>
    <t>STARLINK-4660</t>
  </si>
  <si>
    <t>53609U</t>
  </si>
  <si>
    <t>22104X</t>
  </si>
  <si>
    <t>STARLINK-4610</t>
  </si>
  <si>
    <t>53610U</t>
  </si>
  <si>
    <t>22104Y</t>
  </si>
  <si>
    <t>14353-4</t>
  </si>
  <si>
    <t>STARLINK-4650</t>
  </si>
  <si>
    <t>53611U</t>
  </si>
  <si>
    <t>22104Z</t>
  </si>
  <si>
    <t>STARLINK-4658</t>
  </si>
  <si>
    <t>53612U</t>
  </si>
  <si>
    <t>22104AA</t>
  </si>
  <si>
    <t>STARLINK-4655</t>
  </si>
  <si>
    <t>53613U</t>
  </si>
  <si>
    <t>22104AB</t>
  </si>
  <si>
    <t>STARLINK-4654</t>
  </si>
  <si>
    <t>53614U</t>
  </si>
  <si>
    <t>22104AC</t>
  </si>
  <si>
    <t>12525-4</t>
  </si>
  <si>
    <t>STARLINK-4653</t>
  </si>
  <si>
    <t>53615U</t>
  </si>
  <si>
    <t>22104AD</t>
  </si>
  <si>
    <t>12045-4</t>
  </si>
  <si>
    <t>22984-2</t>
  </si>
  <si>
    <t>STARLINK-4605</t>
  </si>
  <si>
    <t>53616U</t>
  </si>
  <si>
    <t>22104AE</t>
  </si>
  <si>
    <t>90128-4</t>
  </si>
  <si>
    <t>STARLINK-4601</t>
  </si>
  <si>
    <t>53617U</t>
  </si>
  <si>
    <t>22104AF</t>
  </si>
  <si>
    <t>STARLINK-4604</t>
  </si>
  <si>
    <t>53618U</t>
  </si>
  <si>
    <t>22104AG</t>
  </si>
  <si>
    <t>32668-3</t>
  </si>
  <si>
    <t>STARLINK-4609</t>
  </si>
  <si>
    <t>53619U</t>
  </si>
  <si>
    <t>22104AH</t>
  </si>
  <si>
    <t>STARLINK-4615</t>
  </si>
  <si>
    <t>53620U</t>
  </si>
  <si>
    <t>22104AJ</t>
  </si>
  <si>
    <t>STARLINK-4608</t>
  </si>
  <si>
    <t>53621U</t>
  </si>
  <si>
    <t>22104AK</t>
  </si>
  <si>
    <t>STARLINK-4568</t>
  </si>
  <si>
    <t>53622U</t>
  </si>
  <si>
    <t>22104AL</t>
  </si>
  <si>
    <t>STARLINK-4573</t>
  </si>
  <si>
    <t>53623U</t>
  </si>
  <si>
    <t>22104AM</t>
  </si>
  <si>
    <t>STARLINK-4596</t>
  </si>
  <si>
    <t>53624U</t>
  </si>
  <si>
    <t>22104AN</t>
  </si>
  <si>
    <t>60743-4</t>
  </si>
  <si>
    <t>STARLINK-4603</t>
  </si>
  <si>
    <t>53625U</t>
  </si>
  <si>
    <t>22104AP</t>
  </si>
  <si>
    <t>68854-4</t>
  </si>
  <si>
    <t>STARLINK-4554</t>
  </si>
  <si>
    <t>53626U</t>
  </si>
  <si>
    <t>22104AQ</t>
  </si>
  <si>
    <t>STARLINK-4595</t>
  </si>
  <si>
    <t>53627U</t>
  </si>
  <si>
    <t>22104AR</t>
  </si>
  <si>
    <t>STARLINK-4600</t>
  </si>
  <si>
    <t>53628U</t>
  </si>
  <si>
    <t>22104AS</t>
  </si>
  <si>
    <t>STARLINK-4602</t>
  </si>
  <si>
    <t>53629U</t>
  </si>
  <si>
    <t>22104AT</t>
  </si>
  <si>
    <t>30875-3</t>
  </si>
  <si>
    <t>STARLINK-4598</t>
  </si>
  <si>
    <t>53630U</t>
  </si>
  <si>
    <t>22104AU</t>
  </si>
  <si>
    <t>28840-3</t>
  </si>
  <si>
    <t>STARLINK-4599</t>
  </si>
  <si>
    <t>53631U</t>
  </si>
  <si>
    <t>22104AV</t>
  </si>
  <si>
    <t>45566-3</t>
  </si>
  <si>
    <t>STARLINK-4606</t>
  </si>
  <si>
    <t>53632U</t>
  </si>
  <si>
    <t>22104AW</t>
  </si>
  <si>
    <t>STARLINK-4593</t>
  </si>
  <si>
    <t>53633U</t>
  </si>
  <si>
    <t>22104AX</t>
  </si>
  <si>
    <t>STARLINK-4592</t>
  </si>
  <si>
    <t>53634U</t>
  </si>
  <si>
    <t>22104AY</t>
  </si>
  <si>
    <t>STARLINK-4587</t>
  </si>
  <si>
    <t>53635U</t>
  </si>
  <si>
    <t>22104AZ</t>
  </si>
  <si>
    <t>81735-5</t>
  </si>
  <si>
    <t>STARLINK-4586</t>
  </si>
  <si>
    <t>53636U</t>
  </si>
  <si>
    <t>22104BA</t>
  </si>
  <si>
    <t>STARLINK-4396</t>
  </si>
  <si>
    <t>53637U</t>
  </si>
  <si>
    <t>22104BB</t>
  </si>
  <si>
    <t>STARLINK-4594</t>
  </si>
  <si>
    <t>53638U</t>
  </si>
  <si>
    <t>22104BC</t>
  </si>
  <si>
    <t>28391-3</t>
  </si>
  <si>
    <t>STARLINK-4422</t>
  </si>
  <si>
    <t>53639U</t>
  </si>
  <si>
    <t>22104BD</t>
  </si>
  <si>
    <t>STARLINK-4597</t>
  </si>
  <si>
    <t>53640U</t>
  </si>
  <si>
    <t>22104BE</t>
  </si>
  <si>
    <t>STARLINK-4588</t>
  </si>
  <si>
    <t>53641U</t>
  </si>
  <si>
    <t>22104BF</t>
  </si>
  <si>
    <t>STARLINK-4622</t>
  </si>
  <si>
    <t>53648U</t>
  </si>
  <si>
    <t>22105A</t>
  </si>
  <si>
    <t>STARLINK-4386</t>
  </si>
  <si>
    <t>53649U</t>
  </si>
  <si>
    <t>22105B</t>
  </si>
  <si>
    <t>STARLINK-4380</t>
  </si>
  <si>
    <t>53650U</t>
  </si>
  <si>
    <t>22105C</t>
  </si>
  <si>
    <t>STARLINK-4388</t>
  </si>
  <si>
    <t>53651U</t>
  </si>
  <si>
    <t>22105D</t>
  </si>
  <si>
    <t>STARLINK-4374</t>
  </si>
  <si>
    <t>53652U</t>
  </si>
  <si>
    <t>22105E</t>
  </si>
  <si>
    <t>STARLINK-4390</t>
  </si>
  <si>
    <t>53653U</t>
  </si>
  <si>
    <t>22105F</t>
  </si>
  <si>
    <t>STARLINK-4420</t>
  </si>
  <si>
    <t>53654U</t>
  </si>
  <si>
    <t>22105G</t>
  </si>
  <si>
    <t>STARLINK-4470</t>
  </si>
  <si>
    <t>53655U</t>
  </si>
  <si>
    <t>22105H</t>
  </si>
  <si>
    <t>STARLINK-4466</t>
  </si>
  <si>
    <t>53656U</t>
  </si>
  <si>
    <t>22105J</t>
  </si>
  <si>
    <t>STARLINK-4469</t>
  </si>
  <si>
    <t>53657U</t>
  </si>
  <si>
    <t>22105K</t>
  </si>
  <si>
    <t>STARLINK-4452</t>
  </si>
  <si>
    <t>53658U</t>
  </si>
  <si>
    <t>22105L</t>
  </si>
  <si>
    <t>STARLINK-4463</t>
  </si>
  <si>
    <t>53659U</t>
  </si>
  <si>
    <t>22105M</t>
  </si>
  <si>
    <t>STARLINK-4473</t>
  </si>
  <si>
    <t>53660U</t>
  </si>
  <si>
    <t>22105N</t>
  </si>
  <si>
    <t>STARLINK-4472</t>
  </si>
  <si>
    <t>53661U</t>
  </si>
  <si>
    <t>22105P</t>
  </si>
  <si>
    <t>STARLINK-4357</t>
  </si>
  <si>
    <t>53662U</t>
  </si>
  <si>
    <t>22105Q</t>
  </si>
  <si>
    <t>STARLINK-4457</t>
  </si>
  <si>
    <t>53663U</t>
  </si>
  <si>
    <t>22105R</t>
  </si>
  <si>
    <t>STARLINK-4471</t>
  </si>
  <si>
    <t>53664U</t>
  </si>
  <si>
    <t>22105S</t>
  </si>
  <si>
    <t>STARLINK-4334</t>
  </si>
  <si>
    <t>53665U</t>
  </si>
  <si>
    <t>22105T</t>
  </si>
  <si>
    <t>STARLINK-4449</t>
  </si>
  <si>
    <t>53666U</t>
  </si>
  <si>
    <t>22105U</t>
  </si>
  <si>
    <t>STARLINK-4406</t>
  </si>
  <si>
    <t>53667U</t>
  </si>
  <si>
    <t>22105V</t>
  </si>
  <si>
    <t>STARLINK-4458</t>
  </si>
  <si>
    <t>53668U</t>
  </si>
  <si>
    <t>22105W</t>
  </si>
  <si>
    <t>STARLINK-4464</t>
  </si>
  <si>
    <t>53669U</t>
  </si>
  <si>
    <t>22105X</t>
  </si>
  <si>
    <t>STARLINK-4459</t>
  </si>
  <si>
    <t>53670U</t>
  </si>
  <si>
    <t>22105Y</t>
  </si>
  <si>
    <t>STARLINK-4440</t>
  </si>
  <si>
    <t>53671U</t>
  </si>
  <si>
    <t>22105Z</t>
  </si>
  <si>
    <t>STARLINK-4428</t>
  </si>
  <si>
    <t>53672U</t>
  </si>
  <si>
    <t>22105AA</t>
  </si>
  <si>
    <t>STARLINK-4456</t>
  </si>
  <si>
    <t>53673U</t>
  </si>
  <si>
    <t>22105AB</t>
  </si>
  <si>
    <t>STARLINK-4620</t>
  </si>
  <si>
    <t>53674U</t>
  </si>
  <si>
    <t>22105AC</t>
  </si>
  <si>
    <t>STARLINK-4617</t>
  </si>
  <si>
    <t>53675U</t>
  </si>
  <si>
    <t>22105AD</t>
  </si>
  <si>
    <t>STARLINK-4621</t>
  </si>
  <si>
    <t>53676U</t>
  </si>
  <si>
    <t>22105AE</t>
  </si>
  <si>
    <t>STARLINK-4579</t>
  </si>
  <si>
    <t>53677U</t>
  </si>
  <si>
    <t>22105AF</t>
  </si>
  <si>
    <t>STARLINK-4418</t>
  </si>
  <si>
    <t>53678U</t>
  </si>
  <si>
    <t>22105AG</t>
  </si>
  <si>
    <t>STARLINK-4632</t>
  </si>
  <si>
    <t>53679U</t>
  </si>
  <si>
    <t>22105AH</t>
  </si>
  <si>
    <t>STARLINK-4630</t>
  </si>
  <si>
    <t>53680U</t>
  </si>
  <si>
    <t>22105AJ</t>
  </si>
  <si>
    <t>STARLINK-4424</t>
  </si>
  <si>
    <t>53681U</t>
  </si>
  <si>
    <t>22105AK</t>
  </si>
  <si>
    <t>STARLINK-4438</t>
  </si>
  <si>
    <t>53682U</t>
  </si>
  <si>
    <t>22105AL</t>
  </si>
  <si>
    <t>STARLINK-4625</t>
  </si>
  <si>
    <t>53683U</t>
  </si>
  <si>
    <t>22105AM</t>
  </si>
  <si>
    <t>STARLINK-4624</t>
  </si>
  <si>
    <t>53684U</t>
  </si>
  <si>
    <t>22105AN</t>
  </si>
  <si>
    <t>STARLINK-4626</t>
  </si>
  <si>
    <t>53685U</t>
  </si>
  <si>
    <t>22105AP</t>
  </si>
  <si>
    <t>STARLINK-4467</t>
  </si>
  <si>
    <t>53686U</t>
  </si>
  <si>
    <t>22105AQ</t>
  </si>
  <si>
    <t>STARLINK-4569</t>
  </si>
  <si>
    <t>53687U</t>
  </si>
  <si>
    <t>22105AR</t>
  </si>
  <si>
    <t>STARLINK-4571</t>
  </si>
  <si>
    <t>53688U</t>
  </si>
  <si>
    <t>22105AS</t>
  </si>
  <si>
    <t>STARLINK-4562</t>
  </si>
  <si>
    <t>53689U</t>
  </si>
  <si>
    <t>22105AT</t>
  </si>
  <si>
    <t>STARLINK-4570</t>
  </si>
  <si>
    <t>53690U</t>
  </si>
  <si>
    <t>22105AU</t>
  </si>
  <si>
    <t>STARLINK-4560</t>
  </si>
  <si>
    <t>53691U</t>
  </si>
  <si>
    <t>22105AV</t>
  </si>
  <si>
    <t>STARLINK-4572</t>
  </si>
  <si>
    <t>53692U</t>
  </si>
  <si>
    <t>22105AW</t>
  </si>
  <si>
    <t>STARLINK-4566</t>
  </si>
  <si>
    <t>53693U</t>
  </si>
  <si>
    <t>22105AX</t>
  </si>
  <si>
    <t>53698U</t>
  </si>
  <si>
    <t>22106A</t>
  </si>
  <si>
    <t>38447-4</t>
  </si>
  <si>
    <t>STARLINK-4725</t>
  </si>
  <si>
    <t>53700U</t>
  </si>
  <si>
    <t>22107A</t>
  </si>
  <si>
    <t>STARLINK-4711</t>
  </si>
  <si>
    <t>53701U</t>
  </si>
  <si>
    <t>22107B</t>
  </si>
  <si>
    <t>STARLINK-4724</t>
  </si>
  <si>
    <t>53702U</t>
  </si>
  <si>
    <t>22107C</t>
  </si>
  <si>
    <t>14649-3</t>
  </si>
  <si>
    <t>STARLINK-4731</t>
  </si>
  <si>
    <t>53703U</t>
  </si>
  <si>
    <t>22107D</t>
  </si>
  <si>
    <t>STARLINK-4714</t>
  </si>
  <si>
    <t>53704U</t>
  </si>
  <si>
    <t>22107E</t>
  </si>
  <si>
    <t>STARLINK-4717</t>
  </si>
  <si>
    <t>53705U</t>
  </si>
  <si>
    <t>22107F</t>
  </si>
  <si>
    <t>STARLINK-4716</t>
  </si>
  <si>
    <t>53706U</t>
  </si>
  <si>
    <t>22107G</t>
  </si>
  <si>
    <t>STARLINK-4667</t>
  </si>
  <si>
    <t>53707U</t>
  </si>
  <si>
    <t>22107H</t>
  </si>
  <si>
    <t>60981-4</t>
  </si>
  <si>
    <t>STARLINK-4694</t>
  </si>
  <si>
    <t>53708U</t>
  </si>
  <si>
    <t>22107J</t>
  </si>
  <si>
    <t>STARLINK-4685</t>
  </si>
  <si>
    <t>53709U</t>
  </si>
  <si>
    <t>22107K</t>
  </si>
  <si>
    <t>35295-4</t>
  </si>
  <si>
    <t>STARLINK-4696</t>
  </si>
  <si>
    <t>53710U</t>
  </si>
  <si>
    <t>22107L</t>
  </si>
  <si>
    <t>61900-4</t>
  </si>
  <si>
    <t>84928-3</t>
  </si>
  <si>
    <t>STARLINK-4627</t>
  </si>
  <si>
    <t>53711U</t>
  </si>
  <si>
    <t>22107M</t>
  </si>
  <si>
    <t>21587-4</t>
  </si>
  <si>
    <t>STARLINK-4683</t>
  </si>
  <si>
    <t>53712U</t>
  </si>
  <si>
    <t>22107N</t>
  </si>
  <si>
    <t>19741-3</t>
  </si>
  <si>
    <t>STARLINK-4698</t>
  </si>
  <si>
    <t>53713U</t>
  </si>
  <si>
    <t>22107P</t>
  </si>
  <si>
    <t>STARLINK-4688</t>
  </si>
  <si>
    <t>53714U</t>
  </si>
  <si>
    <t>22107Q</t>
  </si>
  <si>
    <t>STARLINK-4686</t>
  </si>
  <si>
    <t>53715U</t>
  </si>
  <si>
    <t>22107R</t>
  </si>
  <si>
    <t>11126-3</t>
  </si>
  <si>
    <t>STARLINK-4699</t>
  </si>
  <si>
    <t>53716U</t>
  </si>
  <si>
    <t>22107S</t>
  </si>
  <si>
    <t>STARLINK-4702</t>
  </si>
  <si>
    <t>53717U</t>
  </si>
  <si>
    <t>22107T</t>
  </si>
  <si>
    <t>50679-4</t>
  </si>
  <si>
    <t>65505-3</t>
  </si>
  <si>
    <t>STARLINK-4695</t>
  </si>
  <si>
    <t>53718U</t>
  </si>
  <si>
    <t>22107U</t>
  </si>
  <si>
    <t>STARLINK-4644</t>
  </si>
  <si>
    <t>53719U</t>
  </si>
  <si>
    <t>22107V</t>
  </si>
  <si>
    <t>STARLINK-4642</t>
  </si>
  <si>
    <t>53720U</t>
  </si>
  <si>
    <t>22107W</t>
  </si>
  <si>
    <t>STARLINK-4707</t>
  </si>
  <si>
    <t>53721U</t>
  </si>
  <si>
    <t>22107X</t>
  </si>
  <si>
    <t>24997-3</t>
  </si>
  <si>
    <t>STARLINK-4700</t>
  </si>
  <si>
    <t>53722U</t>
  </si>
  <si>
    <t>22107Y</t>
  </si>
  <si>
    <t>STARLINK-4705</t>
  </si>
  <si>
    <t>53723U</t>
  </si>
  <si>
    <t>22107Z</t>
  </si>
  <si>
    <t>59832-4</t>
  </si>
  <si>
    <t>STARLINK-4663</t>
  </si>
  <si>
    <t>53724U</t>
  </si>
  <si>
    <t>22107AA</t>
  </si>
  <si>
    <t>STARLINK-4704</t>
  </si>
  <si>
    <t>53725U</t>
  </si>
  <si>
    <t>22107AB</t>
  </si>
  <si>
    <t>22929-4</t>
  </si>
  <si>
    <t>37853-3</t>
  </si>
  <si>
    <t>STARLINK-4697</t>
  </si>
  <si>
    <t>53726U</t>
  </si>
  <si>
    <t>22107AC</t>
  </si>
  <si>
    <t>STARLINK-4701</t>
  </si>
  <si>
    <t>53727U</t>
  </si>
  <si>
    <t>22107AD</t>
  </si>
  <si>
    <t>27309-4</t>
  </si>
  <si>
    <t>STARLINK-4640</t>
  </si>
  <si>
    <t>53728U</t>
  </si>
  <si>
    <t>22107AE</t>
  </si>
  <si>
    <t>STARLINK-4651</t>
  </si>
  <si>
    <t>53729U</t>
  </si>
  <si>
    <t>22107AF</t>
  </si>
  <si>
    <t>49636-4</t>
  </si>
  <si>
    <t>STARLINK-4641</t>
  </si>
  <si>
    <t>53730U</t>
  </si>
  <si>
    <t>22107AG</t>
  </si>
  <si>
    <t>STARLINK-4636</t>
  </si>
  <si>
    <t>53731U</t>
  </si>
  <si>
    <t>22107AH</t>
  </si>
  <si>
    <t>12072-3</t>
  </si>
  <si>
    <t>STARLINK-4661</t>
  </si>
  <si>
    <t>53732U</t>
  </si>
  <si>
    <t>22107AJ</t>
  </si>
  <si>
    <t>STARLINK-4574</t>
  </si>
  <si>
    <t>53733U</t>
  </si>
  <si>
    <t>22107AK</t>
  </si>
  <si>
    <t>96703-4</t>
  </si>
  <si>
    <t>STARLINK-4616</t>
  </si>
  <si>
    <t>53734U</t>
  </si>
  <si>
    <t>22107AL</t>
  </si>
  <si>
    <t>25418-4</t>
  </si>
  <si>
    <t>STARLINK-4618</t>
  </si>
  <si>
    <t>53735U</t>
  </si>
  <si>
    <t>22107AM</t>
  </si>
  <si>
    <t>STARLINK-4652</t>
  </si>
  <si>
    <t>53736U</t>
  </si>
  <si>
    <t>22107AN</t>
  </si>
  <si>
    <t>STARLINK-4646</t>
  </si>
  <si>
    <t>53737U</t>
  </si>
  <si>
    <t>22107AP</t>
  </si>
  <si>
    <t>STARLINK-4662</t>
  </si>
  <si>
    <t>53738U</t>
  </si>
  <si>
    <t>22107AQ</t>
  </si>
  <si>
    <t>STARLINK-4613</t>
  </si>
  <si>
    <t>53739U</t>
  </si>
  <si>
    <t>22107AR</t>
  </si>
  <si>
    <t>97732-4</t>
  </si>
  <si>
    <t>88210-3</t>
  </si>
  <si>
    <t>STARLINK-4607</t>
  </si>
  <si>
    <t>53740U</t>
  </si>
  <si>
    <t>22107AS</t>
  </si>
  <si>
    <t>STARLINK-4614</t>
  </si>
  <si>
    <t>53741U</t>
  </si>
  <si>
    <t>22107AT</t>
  </si>
  <si>
    <t>81251-3</t>
  </si>
  <si>
    <t>STARLINK-4637</t>
  </si>
  <si>
    <t>53742U</t>
  </si>
  <si>
    <t>22107AU</t>
  </si>
  <si>
    <t>STARLINK-4645</t>
  </si>
  <si>
    <t>53743U</t>
  </si>
  <si>
    <t>22107AV</t>
  </si>
  <si>
    <t>STARLINK-4670</t>
  </si>
  <si>
    <t>53744U</t>
  </si>
  <si>
    <t>22107AW</t>
  </si>
  <si>
    <t>STARLINK-4656</t>
  </si>
  <si>
    <t>53745U</t>
  </si>
  <si>
    <t>22107AX</t>
  </si>
  <si>
    <t>STARLINK-4589</t>
  </si>
  <si>
    <t>53746U</t>
  </si>
  <si>
    <t>22107AY</t>
  </si>
  <si>
    <t>STARLINK-4657</t>
  </si>
  <si>
    <t>53747U</t>
  </si>
  <si>
    <t>22107AZ</t>
  </si>
  <si>
    <t>69230-3</t>
  </si>
  <si>
    <t>97074-3</t>
  </si>
  <si>
    <t>STARLINK-4669</t>
  </si>
  <si>
    <t>53748U</t>
  </si>
  <si>
    <t>22107BA</t>
  </si>
  <si>
    <t>STARLINK-4680</t>
  </si>
  <si>
    <t>53749U</t>
  </si>
  <si>
    <t>22107BB</t>
  </si>
  <si>
    <t>STARLINK-4612</t>
  </si>
  <si>
    <t>53750U</t>
  </si>
  <si>
    <t>22107BC</t>
  </si>
  <si>
    <t>SHERPA-LTC2</t>
  </si>
  <si>
    <t>53754U</t>
  </si>
  <si>
    <t>22107BG</t>
  </si>
  <si>
    <t>27703-4</t>
  </si>
  <si>
    <t>55072-3</t>
  </si>
  <si>
    <t>S3</t>
  </si>
  <si>
    <t>53757U</t>
  </si>
  <si>
    <t>22108A</t>
  </si>
  <si>
    <t>53758U</t>
  </si>
  <si>
    <t>22108B</t>
  </si>
  <si>
    <t>53760U</t>
  </si>
  <si>
    <t>22109A</t>
  </si>
  <si>
    <t>53761U</t>
  </si>
  <si>
    <t>22109B</t>
  </si>
  <si>
    <t>55004-3</t>
  </si>
  <si>
    <t>05C</t>
  </si>
  <si>
    <t>53763U</t>
  </si>
  <si>
    <t>22109D</t>
  </si>
  <si>
    <t>44616-3</t>
  </si>
  <si>
    <t>BEAVERCUBE</t>
  </si>
  <si>
    <t>53768U</t>
  </si>
  <si>
    <t>98067UF</t>
  </si>
  <si>
    <t>87034-3</t>
  </si>
  <si>
    <t>CLICK-A</t>
  </si>
  <si>
    <t>53769U</t>
  </si>
  <si>
    <t>98067UG</t>
  </si>
  <si>
    <t>13572-2</t>
  </si>
  <si>
    <t>STARLINK-4718</t>
  </si>
  <si>
    <t>53773U</t>
  </si>
  <si>
    <t>22111A</t>
  </si>
  <si>
    <t>44573-3</t>
  </si>
  <si>
    <t>STARLINK-4719</t>
  </si>
  <si>
    <t>53774U</t>
  </si>
  <si>
    <t>22111B</t>
  </si>
  <si>
    <t>10774-3</t>
  </si>
  <si>
    <t>STARLINK-4722</t>
  </si>
  <si>
    <t>53775U</t>
  </si>
  <si>
    <t>22111C</t>
  </si>
  <si>
    <t>11750-3</t>
  </si>
  <si>
    <t>STARLINK-4708</t>
  </si>
  <si>
    <t>53776U</t>
  </si>
  <si>
    <t>22111D</t>
  </si>
  <si>
    <t>58593-3</t>
  </si>
  <si>
    <t>STARLINK-4664</t>
  </si>
  <si>
    <t>53777U</t>
  </si>
  <si>
    <t>22111E</t>
  </si>
  <si>
    <t>66289-4</t>
  </si>
  <si>
    <t>STARLINK-4709</t>
  </si>
  <si>
    <t>53778U</t>
  </si>
  <si>
    <t>22111F</t>
  </si>
  <si>
    <t>12068-3</t>
  </si>
  <si>
    <t>STARLINK-4706</t>
  </si>
  <si>
    <t>53779U</t>
  </si>
  <si>
    <t>22111G</t>
  </si>
  <si>
    <t>15569-3</t>
  </si>
  <si>
    <t>STARLINK-4678</t>
  </si>
  <si>
    <t>53780U</t>
  </si>
  <si>
    <t>22111H</t>
  </si>
  <si>
    <t>34554-3</t>
  </si>
  <si>
    <t>STARLINK-4462</t>
  </si>
  <si>
    <t>53781U</t>
  </si>
  <si>
    <t>22111J</t>
  </si>
  <si>
    <t>15390-3</t>
  </si>
  <si>
    <t>STARLINK-4679</t>
  </si>
  <si>
    <t>53782U</t>
  </si>
  <si>
    <t>22111K</t>
  </si>
  <si>
    <t>76616-3</t>
  </si>
  <si>
    <t>STARLINK-4536</t>
  </si>
  <si>
    <t>53783U</t>
  </si>
  <si>
    <t>22111L</t>
  </si>
  <si>
    <t>99454-3</t>
  </si>
  <si>
    <t>STARLINK-4687</t>
  </si>
  <si>
    <t>53784U</t>
  </si>
  <si>
    <t>22111M</t>
  </si>
  <si>
    <t>36462-3</t>
  </si>
  <si>
    <t>STARLINK-4638</t>
  </si>
  <si>
    <t>53785U</t>
  </si>
  <si>
    <t>22111N</t>
  </si>
  <si>
    <t>18146-3</t>
  </si>
  <si>
    <t>STARLINK-4631</t>
  </si>
  <si>
    <t>53786U</t>
  </si>
  <si>
    <t>22111P</t>
  </si>
  <si>
    <t>14575-3</t>
  </si>
  <si>
    <t>STARLINK-4743</t>
  </si>
  <si>
    <t>53787U</t>
  </si>
  <si>
    <t>22111Q</t>
  </si>
  <si>
    <t>19299-3</t>
  </si>
  <si>
    <t>STARLINK-4744</t>
  </si>
  <si>
    <t>53788U</t>
  </si>
  <si>
    <t>22111R</t>
  </si>
  <si>
    <t>STARLINK-4666</t>
  </si>
  <si>
    <t>53789U</t>
  </si>
  <si>
    <t>22111S</t>
  </si>
  <si>
    <t>94127-3</t>
  </si>
  <si>
    <t>STARLINK-4734</t>
  </si>
  <si>
    <t>53790U</t>
  </si>
  <si>
    <t>22111T</t>
  </si>
  <si>
    <t>34725-3</t>
  </si>
  <si>
    <t>STARLINK-A</t>
  </si>
  <si>
    <t>53791U</t>
  </si>
  <si>
    <t>22111U</t>
  </si>
  <si>
    <t>26143-2</t>
  </si>
  <si>
    <t>STARLINK-4739</t>
  </si>
  <si>
    <t>53792U</t>
  </si>
  <si>
    <t>22111V</t>
  </si>
  <si>
    <t>14300-3</t>
  </si>
  <si>
    <t>STARLINK-4728</t>
  </si>
  <si>
    <t>53793U</t>
  </si>
  <si>
    <t>22111W</t>
  </si>
  <si>
    <t>22988-3</t>
  </si>
  <si>
    <t>STARLINK-4730</t>
  </si>
  <si>
    <t>53794U</t>
  </si>
  <si>
    <t>22111X</t>
  </si>
  <si>
    <t>28481-3</t>
  </si>
  <si>
    <t>STARLINK-4742</t>
  </si>
  <si>
    <t>53795U</t>
  </si>
  <si>
    <t>22111Y</t>
  </si>
  <si>
    <t>11746-3</t>
  </si>
  <si>
    <t>STARLINK-B</t>
  </si>
  <si>
    <t>53796U</t>
  </si>
  <si>
    <t>22111Z</t>
  </si>
  <si>
    <t>78339-3</t>
  </si>
  <si>
    <t>STARLINK-4723</t>
  </si>
  <si>
    <t>53797U</t>
  </si>
  <si>
    <t>22111AA</t>
  </si>
  <si>
    <t>54817-3</t>
  </si>
  <si>
    <t>STARLINK-4712</t>
  </si>
  <si>
    <t>53798U</t>
  </si>
  <si>
    <t>22111AB</t>
  </si>
  <si>
    <t>58367-3</t>
  </si>
  <si>
    <t>STARLINK-4710</t>
  </si>
  <si>
    <t>53799U</t>
  </si>
  <si>
    <t>22111AC</t>
  </si>
  <si>
    <t>34316-3</t>
  </si>
  <si>
    <t>STARLINK-4720</t>
  </si>
  <si>
    <t>53800U</t>
  </si>
  <si>
    <t>22111AD</t>
  </si>
  <si>
    <t>16039-3</t>
  </si>
  <si>
    <t>STARLINK-4715</t>
  </si>
  <si>
    <t>53801U</t>
  </si>
  <si>
    <t>22111AE</t>
  </si>
  <si>
    <t>16364-3</t>
  </si>
  <si>
    <t>STARLINK-4726</t>
  </si>
  <si>
    <t>53802U</t>
  </si>
  <si>
    <t>22111AF</t>
  </si>
  <si>
    <t>99698-3</t>
  </si>
  <si>
    <t>STARLINK-4727</t>
  </si>
  <si>
    <t>53803U</t>
  </si>
  <si>
    <t>22111AG</t>
  </si>
  <si>
    <t>STARLINK-4729</t>
  </si>
  <si>
    <t>53804U</t>
  </si>
  <si>
    <t>22111AH</t>
  </si>
  <si>
    <t>67987-4</t>
  </si>
  <si>
    <t>STARLINK-4763</t>
  </si>
  <si>
    <t>53805U</t>
  </si>
  <si>
    <t>22111AJ</t>
  </si>
  <si>
    <t>67217-4</t>
  </si>
  <si>
    <t>STARLINK-4768</t>
  </si>
  <si>
    <t>53806U</t>
  </si>
  <si>
    <t>22111AK</t>
  </si>
  <si>
    <t>63346-4</t>
  </si>
  <si>
    <t>BLUEWALKER-3</t>
  </si>
  <si>
    <t>53807U</t>
  </si>
  <si>
    <t>22111AL</t>
  </si>
  <si>
    <t>18598-3</t>
  </si>
  <si>
    <t>STRIX-1</t>
  </si>
  <si>
    <t>53815U</t>
  </si>
  <si>
    <t>22113A</t>
  </si>
  <si>
    <t>33915-3</t>
  </si>
  <si>
    <t>STARLINK-4749</t>
  </si>
  <si>
    <t>53818U</t>
  </si>
  <si>
    <t>22114A</t>
  </si>
  <si>
    <t>96950-3</t>
  </si>
  <si>
    <t>STARLINK-4738</t>
  </si>
  <si>
    <t>53819U</t>
  </si>
  <si>
    <t>22114B</t>
  </si>
  <si>
    <t>STARLINK-4758</t>
  </si>
  <si>
    <t>53820U</t>
  </si>
  <si>
    <t>22114C</t>
  </si>
  <si>
    <t>92928-3</t>
  </si>
  <si>
    <t>STARLINK-4752</t>
  </si>
  <si>
    <t>53821U</t>
  </si>
  <si>
    <t>22114D</t>
  </si>
  <si>
    <t>STARLINK-4713</t>
  </si>
  <si>
    <t>53822U</t>
  </si>
  <si>
    <t>22114E</t>
  </si>
  <si>
    <t>11598-4</t>
  </si>
  <si>
    <t>51989-3</t>
  </si>
  <si>
    <t>STARLINK-4748</t>
  </si>
  <si>
    <t>53823U</t>
  </si>
  <si>
    <t>22114F</t>
  </si>
  <si>
    <t>32123-4</t>
  </si>
  <si>
    <t>83058-3</t>
  </si>
  <si>
    <t>STARLINK-4757</t>
  </si>
  <si>
    <t>53824U</t>
  </si>
  <si>
    <t>22114G</t>
  </si>
  <si>
    <t>STARLINK-4751</t>
  </si>
  <si>
    <t>53825U</t>
  </si>
  <si>
    <t>22114H</t>
  </si>
  <si>
    <t>STARLINK-4756</t>
  </si>
  <si>
    <t>53826U</t>
  </si>
  <si>
    <t>22114J</t>
  </si>
  <si>
    <t>79809-3</t>
  </si>
  <si>
    <t>STARLINK-4764</t>
  </si>
  <si>
    <t>53827U</t>
  </si>
  <si>
    <t>22114K</t>
  </si>
  <si>
    <t>11245-4</t>
  </si>
  <si>
    <t>STARLINK-4760</t>
  </si>
  <si>
    <t>53828U</t>
  </si>
  <si>
    <t>22114L</t>
  </si>
  <si>
    <t>68899-4</t>
  </si>
  <si>
    <t>STARLINK-4759</t>
  </si>
  <si>
    <t>53829U</t>
  </si>
  <si>
    <t>22114M</t>
  </si>
  <si>
    <t>71061-4</t>
  </si>
  <si>
    <t>STARLINK-4761</t>
  </si>
  <si>
    <t>53830U</t>
  </si>
  <si>
    <t>22114N</t>
  </si>
  <si>
    <t>36493-3</t>
  </si>
  <si>
    <t>STARLINK-4649</t>
  </si>
  <si>
    <t>53831U</t>
  </si>
  <si>
    <t>22114P</t>
  </si>
  <si>
    <t>STARLINK-4747</t>
  </si>
  <si>
    <t>53832U</t>
  </si>
  <si>
    <t>22114Q</t>
  </si>
  <si>
    <t>53359-3</t>
  </si>
  <si>
    <t>STARLINK-4771</t>
  </si>
  <si>
    <t>53833U</t>
  </si>
  <si>
    <t>22114R</t>
  </si>
  <si>
    <t>64774-4</t>
  </si>
  <si>
    <t>STARLINK-4737</t>
  </si>
  <si>
    <t>53834U</t>
  </si>
  <si>
    <t>22114S</t>
  </si>
  <si>
    <t>STARLINK-4783</t>
  </si>
  <si>
    <t>53835U</t>
  </si>
  <si>
    <t>22114T</t>
  </si>
  <si>
    <t>STARLINK-4778</t>
  </si>
  <si>
    <t>53836U</t>
  </si>
  <si>
    <t>22114U</t>
  </si>
  <si>
    <t>15809-3</t>
  </si>
  <si>
    <t>STARLINK-4776</t>
  </si>
  <si>
    <t>53837U</t>
  </si>
  <si>
    <t>22114V</t>
  </si>
  <si>
    <t>43230-3</t>
  </si>
  <si>
    <t>STARLINK-4773</t>
  </si>
  <si>
    <t>53838U</t>
  </si>
  <si>
    <t>22114W</t>
  </si>
  <si>
    <t>STARLINK-4784</t>
  </si>
  <si>
    <t>53839U</t>
  </si>
  <si>
    <t>22114X</t>
  </si>
  <si>
    <t>16730-3</t>
  </si>
  <si>
    <t>STARLINK-4766</t>
  </si>
  <si>
    <t>53840U</t>
  </si>
  <si>
    <t>22114Y</t>
  </si>
  <si>
    <t>17842-3</t>
  </si>
  <si>
    <t>STARLINK-4750</t>
  </si>
  <si>
    <t>53841U</t>
  </si>
  <si>
    <t>22114Z</t>
  </si>
  <si>
    <t>52811-3</t>
  </si>
  <si>
    <t>STARLINK-4754</t>
  </si>
  <si>
    <t>53842U</t>
  </si>
  <si>
    <t>22114AA</t>
  </si>
  <si>
    <t>STARLINK-4769</t>
  </si>
  <si>
    <t>53843U</t>
  </si>
  <si>
    <t>22114AB</t>
  </si>
  <si>
    <t>21898-3</t>
  </si>
  <si>
    <t>STARLINK-4745</t>
  </si>
  <si>
    <t>53844U</t>
  </si>
  <si>
    <t>22114AC</t>
  </si>
  <si>
    <t>STARLINK-4753</t>
  </si>
  <si>
    <t>53845U</t>
  </si>
  <si>
    <t>22114AD</t>
  </si>
  <si>
    <t>STARLINK-4746</t>
  </si>
  <si>
    <t>53846U</t>
  </si>
  <si>
    <t>22114AE</t>
  </si>
  <si>
    <t>STARLINK-4777</t>
  </si>
  <si>
    <t>53847U</t>
  </si>
  <si>
    <t>22114AF</t>
  </si>
  <si>
    <t>STARLINK-4780</t>
  </si>
  <si>
    <t>53848U</t>
  </si>
  <si>
    <t>22114AG</t>
  </si>
  <si>
    <t>STARLINK-4770</t>
  </si>
  <si>
    <t>53849U</t>
  </si>
  <si>
    <t>22114AH</t>
  </si>
  <si>
    <t>STARLINK-4767</t>
  </si>
  <si>
    <t>53850U</t>
  </si>
  <si>
    <t>22114AJ</t>
  </si>
  <si>
    <t>99240-5</t>
  </si>
  <si>
    <t>STARLINK-4755</t>
  </si>
  <si>
    <t>53851U</t>
  </si>
  <si>
    <t>22114AK</t>
  </si>
  <si>
    <t>STARLINK-4797</t>
  </si>
  <si>
    <t>53852U</t>
  </si>
  <si>
    <t>22114AL</t>
  </si>
  <si>
    <t>96834-5</t>
  </si>
  <si>
    <t>STARLINK-4794</t>
  </si>
  <si>
    <t>53853U</t>
  </si>
  <si>
    <t>22114AM</t>
  </si>
  <si>
    <t>20203-3</t>
  </si>
  <si>
    <t>STARLINK-4800</t>
  </si>
  <si>
    <t>53854U</t>
  </si>
  <si>
    <t>22114AN</t>
  </si>
  <si>
    <t>STARLINK-4703</t>
  </si>
  <si>
    <t>53855U</t>
  </si>
  <si>
    <t>22114AP</t>
  </si>
  <si>
    <t>72080-4</t>
  </si>
  <si>
    <t>STARLINK-4795</t>
  </si>
  <si>
    <t>53856U</t>
  </si>
  <si>
    <t>22114AQ</t>
  </si>
  <si>
    <t>14105-4</t>
  </si>
  <si>
    <t>STARLINK-4809</t>
  </si>
  <si>
    <t>53857U</t>
  </si>
  <si>
    <t>22114AR</t>
  </si>
  <si>
    <t>66178-6</t>
  </si>
  <si>
    <t>STARLINK-4798</t>
  </si>
  <si>
    <t>53858U</t>
  </si>
  <si>
    <t>22114AS</t>
  </si>
  <si>
    <t>STARLINK-4790</t>
  </si>
  <si>
    <t>53859U</t>
  </si>
  <si>
    <t>22114AT</t>
  </si>
  <si>
    <t>STARLINK-4799</t>
  </si>
  <si>
    <t>53860U</t>
  </si>
  <si>
    <t>22114AU</t>
  </si>
  <si>
    <t>13339-3</t>
  </si>
  <si>
    <t>STARLINK-4781</t>
  </si>
  <si>
    <t>53861U</t>
  </si>
  <si>
    <t>22114AV</t>
  </si>
  <si>
    <t>STARLINK-4792</t>
  </si>
  <si>
    <t>53862U</t>
  </si>
  <si>
    <t>22114AW</t>
  </si>
  <si>
    <t>STARLINK-4788</t>
  </si>
  <si>
    <t>53863U</t>
  </si>
  <si>
    <t>22114AX</t>
  </si>
  <si>
    <t>15387-4</t>
  </si>
  <si>
    <t>STARLINK-4779</t>
  </si>
  <si>
    <t>53864U</t>
  </si>
  <si>
    <t>22114AY</t>
  </si>
  <si>
    <t>STARLINK-4785</t>
  </si>
  <si>
    <t>53865U</t>
  </si>
  <si>
    <t>22114AZ</t>
  </si>
  <si>
    <t>STARLINK-4762</t>
  </si>
  <si>
    <t>53866U</t>
  </si>
  <si>
    <t>22114BA</t>
  </si>
  <si>
    <t>11890-3</t>
  </si>
  <si>
    <t>STARLINK-4793</t>
  </si>
  <si>
    <t>53867U</t>
  </si>
  <si>
    <t>22114BB</t>
  </si>
  <si>
    <t>STARLINK-4789</t>
  </si>
  <si>
    <t>53868U</t>
  </si>
  <si>
    <t>22114BC</t>
  </si>
  <si>
    <t>96882-3</t>
  </si>
  <si>
    <t>STARLINK-4810</t>
  </si>
  <si>
    <t>53869U</t>
  </si>
  <si>
    <t>22114BD</t>
  </si>
  <si>
    <t>10832-3</t>
  </si>
  <si>
    <t>STARLINK-4732</t>
  </si>
  <si>
    <t>53870U</t>
  </si>
  <si>
    <t>22114BE</t>
  </si>
  <si>
    <t>12169-3</t>
  </si>
  <si>
    <t>STARLINK-4740</t>
  </si>
  <si>
    <t>53871U</t>
  </si>
  <si>
    <t>22114BF</t>
  </si>
  <si>
    <t>35470-4</t>
  </si>
  <si>
    <t>(CX-16B)</t>
  </si>
  <si>
    <t>53876U</t>
  </si>
  <si>
    <t>22102B</t>
  </si>
  <si>
    <t>65043-3</t>
  </si>
  <si>
    <t>YUNHAI-1</t>
  </si>
  <si>
    <t>53877U</t>
  </si>
  <si>
    <t>22115A</t>
  </si>
  <si>
    <t>93100-4</t>
  </si>
  <si>
    <t>MS-22</t>
  </si>
  <si>
    <t>53879U</t>
  </si>
  <si>
    <t>22116A</t>
  </si>
  <si>
    <t>STARLINK-5028</t>
  </si>
  <si>
    <t>53886U</t>
  </si>
  <si>
    <t>22119A</t>
  </si>
  <si>
    <t>STARLINK-5029</t>
  </si>
  <si>
    <t>53887U</t>
  </si>
  <si>
    <t>22119B</t>
  </si>
  <si>
    <t>STARLINK-5034</t>
  </si>
  <si>
    <t>53888U</t>
  </si>
  <si>
    <t>22119C</t>
  </si>
  <si>
    <t>STARLINK-5031</t>
  </si>
  <si>
    <t>53889U</t>
  </si>
  <si>
    <t>22119D</t>
  </si>
  <si>
    <t>STARLINK-5050</t>
  </si>
  <si>
    <t>53890U</t>
  </si>
  <si>
    <t>22119E</t>
  </si>
  <si>
    <t>12465-4</t>
  </si>
  <si>
    <t>STARLINK-5041</t>
  </si>
  <si>
    <t>53891U</t>
  </si>
  <si>
    <t>22119F</t>
  </si>
  <si>
    <t>STARLINK-5046</t>
  </si>
  <si>
    <t>53892U</t>
  </si>
  <si>
    <t>22119G</t>
  </si>
  <si>
    <t>STARLINK-5052</t>
  </si>
  <si>
    <t>53893U</t>
  </si>
  <si>
    <t>22119H</t>
  </si>
  <si>
    <t>STARLINK-5043</t>
  </si>
  <si>
    <t>53894U</t>
  </si>
  <si>
    <t>22119J</t>
  </si>
  <si>
    <t>STARLINK-5032</t>
  </si>
  <si>
    <t>53895U</t>
  </si>
  <si>
    <t>22119K</t>
  </si>
  <si>
    <t>STARLINK-5037</t>
  </si>
  <si>
    <t>53896U</t>
  </si>
  <si>
    <t>22119L</t>
  </si>
  <si>
    <t>STARLINK-5035</t>
  </si>
  <si>
    <t>53897U</t>
  </si>
  <si>
    <t>22119M</t>
  </si>
  <si>
    <t>STARLINK-5044</t>
  </si>
  <si>
    <t>53898U</t>
  </si>
  <si>
    <t>22119N</t>
  </si>
  <si>
    <t>STARLINK-5042</t>
  </si>
  <si>
    <t>53899U</t>
  </si>
  <si>
    <t>22119P</t>
  </si>
  <si>
    <t>STARLINK-5045</t>
  </si>
  <si>
    <t>53900U</t>
  </si>
  <si>
    <t>22119Q</t>
  </si>
  <si>
    <t>STARLINK-5024</t>
  </si>
  <si>
    <t>53901U</t>
  </si>
  <si>
    <t>22119R</t>
  </si>
  <si>
    <t>STARLINK-5021</t>
  </si>
  <si>
    <t>53902U</t>
  </si>
  <si>
    <t>22119S</t>
  </si>
  <si>
    <t>STARLINK-5022</t>
  </si>
  <si>
    <t>53903U</t>
  </si>
  <si>
    <t>22119T</t>
  </si>
  <si>
    <t>STARLINK-4787</t>
  </si>
  <si>
    <t>53904U</t>
  </si>
  <si>
    <t>22119U</t>
  </si>
  <si>
    <t>STARLINK-5003</t>
  </si>
  <si>
    <t>53905U</t>
  </si>
  <si>
    <t>22119V</t>
  </si>
  <si>
    <t>STARLINK-5054</t>
  </si>
  <si>
    <t>53906U</t>
  </si>
  <si>
    <t>22119W</t>
  </si>
  <si>
    <t>STARLINK-5063</t>
  </si>
  <si>
    <t>53907U</t>
  </si>
  <si>
    <t>22119X</t>
  </si>
  <si>
    <t>STARLINK-5057</t>
  </si>
  <si>
    <t>53908U</t>
  </si>
  <si>
    <t>22119Y</t>
  </si>
  <si>
    <t>STARLINK-4796</t>
  </si>
  <si>
    <t>53909U</t>
  </si>
  <si>
    <t>22119Z</t>
  </si>
  <si>
    <t>STARLINK-5056</t>
  </si>
  <si>
    <t>53910U</t>
  </si>
  <si>
    <t>22119AA</t>
  </si>
  <si>
    <t>STARLINK-5048</t>
  </si>
  <si>
    <t>53911U</t>
  </si>
  <si>
    <t>22119AB</t>
  </si>
  <si>
    <t>STARLINK-5059</t>
  </si>
  <si>
    <t>53912U</t>
  </si>
  <si>
    <t>22119AC</t>
  </si>
  <si>
    <t>STARLINK-5053</t>
  </si>
  <si>
    <t>53913U</t>
  </si>
  <si>
    <t>22119AD</t>
  </si>
  <si>
    <t>STARLINK-5040</t>
  </si>
  <si>
    <t>53914U</t>
  </si>
  <si>
    <t>22119AE</t>
  </si>
  <si>
    <t>STARLINK-5017</t>
  </si>
  <si>
    <t>53915U</t>
  </si>
  <si>
    <t>22119AF</t>
  </si>
  <si>
    <t>STARLINK-5051</t>
  </si>
  <si>
    <t>53916U</t>
  </si>
  <si>
    <t>22119AG</t>
  </si>
  <si>
    <t>STARLINK-5036</t>
  </si>
  <si>
    <t>53917U</t>
  </si>
  <si>
    <t>22119AH</t>
  </si>
  <si>
    <t>STARLINK-5012</t>
  </si>
  <si>
    <t>53918U</t>
  </si>
  <si>
    <t>22119AJ</t>
  </si>
  <si>
    <t>STARLINK-5023</t>
  </si>
  <si>
    <t>53919U</t>
  </si>
  <si>
    <t>22119AK</t>
  </si>
  <si>
    <t>STARLINK-5025</t>
  </si>
  <si>
    <t>53920U</t>
  </si>
  <si>
    <t>22119AL</t>
  </si>
  <si>
    <t>STARLINK-5005</t>
  </si>
  <si>
    <t>53921U</t>
  </si>
  <si>
    <t>22119AM</t>
  </si>
  <si>
    <t>53644-4</t>
  </si>
  <si>
    <t>69212-3</t>
  </si>
  <si>
    <t>STARLINK-5002</t>
  </si>
  <si>
    <t>53922U</t>
  </si>
  <si>
    <t>22119AN</t>
  </si>
  <si>
    <t>STARLINK-5004</t>
  </si>
  <si>
    <t>53923U</t>
  </si>
  <si>
    <t>22119AP</t>
  </si>
  <si>
    <t>STARLINK-5001</t>
  </si>
  <si>
    <t>53924U</t>
  </si>
  <si>
    <t>22119AQ</t>
  </si>
  <si>
    <t>STARLINK-5011</t>
  </si>
  <si>
    <t>53925U</t>
  </si>
  <si>
    <t>22119AR</t>
  </si>
  <si>
    <t>STARLINK-5014</t>
  </si>
  <si>
    <t>53926U</t>
  </si>
  <si>
    <t>22119AS</t>
  </si>
  <si>
    <t>STARLINK-5008</t>
  </si>
  <si>
    <t>53927U</t>
  </si>
  <si>
    <t>22119AT</t>
  </si>
  <si>
    <t>STARLINK-5009</t>
  </si>
  <si>
    <t>53928U</t>
  </si>
  <si>
    <t>22119AU</t>
  </si>
  <si>
    <t>STARLINK-5018</t>
  </si>
  <si>
    <t>53929U</t>
  </si>
  <si>
    <t>22119AV</t>
  </si>
  <si>
    <t>STARLINK-5010</t>
  </si>
  <si>
    <t>53930U</t>
  </si>
  <si>
    <t>22119AW</t>
  </si>
  <si>
    <t>STARLINK-5015</t>
  </si>
  <si>
    <t>53931U</t>
  </si>
  <si>
    <t>22119AX</t>
  </si>
  <si>
    <t>STARLINK-4772</t>
  </si>
  <si>
    <t>53932U</t>
  </si>
  <si>
    <t>22119AY</t>
  </si>
  <si>
    <t>STARLINK-4782</t>
  </si>
  <si>
    <t>53933U</t>
  </si>
  <si>
    <t>22119AZ</t>
  </si>
  <si>
    <t>STARLINK-4775</t>
  </si>
  <si>
    <t>53934U</t>
  </si>
  <si>
    <t>22119BA</t>
  </si>
  <si>
    <t>STARLINK-5000</t>
  </si>
  <si>
    <t>53935U</t>
  </si>
  <si>
    <t>22119BB</t>
  </si>
  <si>
    <t>STARLINK-4791</t>
  </si>
  <si>
    <t>53936U</t>
  </si>
  <si>
    <t>22119BC</t>
  </si>
  <si>
    <t>STARLINK-4765</t>
  </si>
  <si>
    <t>53937U</t>
  </si>
  <si>
    <t>22119BD</t>
  </si>
  <si>
    <t>YAOGAN-36</t>
  </si>
  <si>
    <t>53943U</t>
  </si>
  <si>
    <t>22120A</t>
  </si>
  <si>
    <t>42661-3</t>
  </si>
  <si>
    <t>53946U</t>
  </si>
  <si>
    <t>22120D</t>
  </si>
  <si>
    <t>60094-3</t>
  </si>
  <si>
    <t>53947U</t>
  </si>
  <si>
    <t>22120E</t>
  </si>
  <si>
    <t>57089-3</t>
  </si>
  <si>
    <t>SELFIESAT</t>
  </si>
  <si>
    <t>53951U</t>
  </si>
  <si>
    <t>22057BA</t>
  </si>
  <si>
    <t>75519-3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</si>
</sst>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CC66B-FAEB-430F-B8BC-9960AFA03D3C}">
  <dimension ref="A1:I22329"/>
  <sheetViews>
    <sheetView tabSelected="1" workbookViewId="0">
      <selection activeCell="L15" sqref="L15"/>
    </sheetView>
  </sheetViews>
  <sheetFormatPr defaultRowHeight="15" x14ac:dyDescent="0.25"/>
  <cols>
    <col min="1" max="1" width="9.5703125" style="1" customWidth="1"/>
    <col min="2" max="2" width="26.7109375" style="1" bestFit="1" customWidth="1"/>
    <col min="3" max="9" width="9.140625" style="1"/>
  </cols>
  <sheetData>
    <row r="1" spans="1:9" x14ac:dyDescent="0.25">
      <c r="A1" s="1">
        <v>0</v>
      </c>
      <c r="B1" s="1" t="s">
        <v>0</v>
      </c>
      <c r="C1" s="1">
        <v>2</v>
      </c>
    </row>
    <row r="2" spans="1:9" x14ac:dyDescent="0.25">
      <c r="A2" s="1">
        <v>1</v>
      </c>
      <c r="B2" s="1" t="s">
        <v>1</v>
      </c>
      <c r="C2" s="1" t="s">
        <v>2</v>
      </c>
      <c r="D2" s="1">
        <v>22276.361205239999</v>
      </c>
      <c r="E2" s="1">
        <v>4.1699999999999999E-6</v>
      </c>
      <c r="F2" s="1" t="s">
        <v>3</v>
      </c>
      <c r="G2" s="1" t="s">
        <v>4</v>
      </c>
      <c r="H2" s="1">
        <v>0</v>
      </c>
      <c r="I2" s="1">
        <v>9996</v>
      </c>
    </row>
    <row r="3" spans="1:9" x14ac:dyDescent="0.25">
      <c r="A3" s="1">
        <v>2</v>
      </c>
      <c r="B3" s="1">
        <v>11</v>
      </c>
      <c r="C3" s="1">
        <v>32.874499999999998</v>
      </c>
      <c r="D3" s="1">
        <v>148.53809999999999</v>
      </c>
      <c r="E3" s="1">
        <v>1467100</v>
      </c>
      <c r="F3" s="1">
        <v>303.14670000000001</v>
      </c>
      <c r="G3" s="1">
        <v>43.6646</v>
      </c>
      <c r="H3" s="1">
        <v>11.8617531637447</v>
      </c>
    </row>
    <row r="4" spans="1:9" x14ac:dyDescent="0.25">
      <c r="A4" s="1">
        <v>0</v>
      </c>
      <c r="B4" s="1" t="s">
        <v>0</v>
      </c>
      <c r="C4" s="1">
        <v>3</v>
      </c>
    </row>
    <row r="5" spans="1:9" x14ac:dyDescent="0.25">
      <c r="A5" s="1">
        <v>1</v>
      </c>
      <c r="B5" s="1" t="s">
        <v>5</v>
      </c>
      <c r="C5" s="1" t="s">
        <v>6</v>
      </c>
      <c r="D5" s="1">
        <v>22276.554941729999</v>
      </c>
      <c r="E5" s="1">
        <v>7.0999999999999998E-6</v>
      </c>
      <c r="F5" s="1" t="s">
        <v>3</v>
      </c>
      <c r="G5" s="1" t="s">
        <v>7</v>
      </c>
      <c r="H5" s="1">
        <v>0</v>
      </c>
      <c r="I5" s="1">
        <v>9998</v>
      </c>
    </row>
    <row r="6" spans="1:9" x14ac:dyDescent="0.25">
      <c r="A6" s="1">
        <v>2</v>
      </c>
      <c r="B6" s="1">
        <v>20</v>
      </c>
      <c r="C6" s="1">
        <v>33.342700000000001</v>
      </c>
      <c r="D6" s="1">
        <v>75.214299999999994</v>
      </c>
      <c r="E6" s="1">
        <v>1664100</v>
      </c>
      <c r="F6" s="1">
        <v>34.186900000000001</v>
      </c>
      <c r="G6" s="1">
        <v>335.54360000000003</v>
      </c>
      <c r="H6" s="1">
        <v>11.562750873276</v>
      </c>
    </row>
    <row r="7" spans="1:9" x14ac:dyDescent="0.25">
      <c r="A7" s="1">
        <v>0</v>
      </c>
      <c r="B7" s="1" t="s">
        <v>8</v>
      </c>
      <c r="C7" s="1">
        <v>7</v>
      </c>
    </row>
    <row r="8" spans="1:9" x14ac:dyDescent="0.25">
      <c r="A8" s="1">
        <v>1</v>
      </c>
      <c r="B8" s="1" t="s">
        <v>9</v>
      </c>
      <c r="C8" s="1" t="s">
        <v>10</v>
      </c>
      <c r="D8" s="1">
        <v>22276.53397647</v>
      </c>
      <c r="E8" s="1">
        <v>4.278E-5</v>
      </c>
      <c r="F8" s="1" t="s">
        <v>3</v>
      </c>
      <c r="G8" s="1" t="s">
        <v>11</v>
      </c>
      <c r="H8" s="1">
        <v>0</v>
      </c>
      <c r="I8" s="1">
        <v>9993</v>
      </c>
    </row>
    <row r="9" spans="1:9" x14ac:dyDescent="0.25">
      <c r="A9" s="1">
        <v>2</v>
      </c>
      <c r="B9" s="1">
        <v>22</v>
      </c>
      <c r="C9" s="1">
        <v>50.281500000000001</v>
      </c>
      <c r="D9" s="1">
        <v>125.1485</v>
      </c>
      <c r="E9" s="1">
        <v>133617</v>
      </c>
      <c r="F9" s="1">
        <v>224.62950000000001</v>
      </c>
      <c r="G9" s="1">
        <v>134.3835</v>
      </c>
      <c r="H9" s="1">
        <v>14.9750503259582</v>
      </c>
    </row>
    <row r="10" spans="1:9" x14ac:dyDescent="0.25">
      <c r="A10" s="1">
        <v>0</v>
      </c>
      <c r="B10" s="1" t="s">
        <v>12</v>
      </c>
      <c r="C10" s="1">
        <v>1</v>
      </c>
    </row>
    <row r="11" spans="1:9" x14ac:dyDescent="0.25">
      <c r="A11" s="1">
        <v>1</v>
      </c>
      <c r="B11" s="1" t="s">
        <v>13</v>
      </c>
      <c r="C11" s="1" t="s">
        <v>14</v>
      </c>
      <c r="D11" s="1">
        <v>22276.525544399999</v>
      </c>
      <c r="E11" s="1">
        <v>6.7700000000000004E-6</v>
      </c>
      <c r="F11" s="1" t="s">
        <v>3</v>
      </c>
      <c r="G11" s="1" t="s">
        <v>15</v>
      </c>
      <c r="H11" s="1">
        <v>0</v>
      </c>
      <c r="I11" s="1">
        <v>9996</v>
      </c>
    </row>
    <row r="12" spans="1:9" x14ac:dyDescent="0.25">
      <c r="A12" s="1">
        <v>2</v>
      </c>
      <c r="B12" s="1">
        <v>29</v>
      </c>
      <c r="C12" s="1">
        <v>48.38</v>
      </c>
      <c r="D12" s="1">
        <v>312.71890000000002</v>
      </c>
      <c r="E12" s="1">
        <v>24379</v>
      </c>
      <c r="F12" s="1">
        <v>219.8237</v>
      </c>
      <c r="G12" s="1">
        <v>140.08869999999999</v>
      </c>
      <c r="H12" s="1">
        <v>14.747508593422101</v>
      </c>
    </row>
    <row r="13" spans="1:9" x14ac:dyDescent="0.25">
      <c r="A13" s="1">
        <v>0</v>
      </c>
      <c r="B13" s="1" t="s">
        <v>16</v>
      </c>
      <c r="C13" s="1" t="s">
        <v>17</v>
      </c>
    </row>
    <row r="14" spans="1:9" x14ac:dyDescent="0.25">
      <c r="A14" s="1">
        <v>1</v>
      </c>
      <c r="B14" s="1" t="s">
        <v>18</v>
      </c>
      <c r="C14" s="1" t="s">
        <v>19</v>
      </c>
      <c r="D14" s="1">
        <v>22276.505250689999</v>
      </c>
      <c r="E14" s="1">
        <v>1.9199999999999998E-6</v>
      </c>
      <c r="F14" s="1" t="s">
        <v>3</v>
      </c>
      <c r="G14" s="1" t="s">
        <v>20</v>
      </c>
      <c r="H14" s="1">
        <v>0</v>
      </c>
      <c r="I14" s="1">
        <v>9999</v>
      </c>
    </row>
    <row r="15" spans="1:9" x14ac:dyDescent="0.25">
      <c r="A15" s="1">
        <v>2</v>
      </c>
      <c r="B15" s="1">
        <v>45</v>
      </c>
      <c r="C15" s="1">
        <v>66.695700000000002</v>
      </c>
      <c r="D15" s="1">
        <v>332.16550000000001</v>
      </c>
      <c r="E15" s="1">
        <v>247984</v>
      </c>
      <c r="F15" s="1">
        <v>64.873099999999994</v>
      </c>
      <c r="G15" s="1">
        <v>297.78739999999999</v>
      </c>
      <c r="H15" s="1">
        <v>14.339108341859699</v>
      </c>
    </row>
    <row r="16" spans="1:9" x14ac:dyDescent="0.25">
      <c r="A16" s="1">
        <v>0</v>
      </c>
      <c r="B16" s="1" t="s">
        <v>21</v>
      </c>
      <c r="C16" s="1">
        <v>1</v>
      </c>
      <c r="D16" s="1" t="s">
        <v>22</v>
      </c>
    </row>
    <row r="17" spans="1:9" x14ac:dyDescent="0.25">
      <c r="A17" s="1">
        <v>1</v>
      </c>
      <c r="B17" s="1" t="s">
        <v>23</v>
      </c>
      <c r="C17" s="1" t="s">
        <v>24</v>
      </c>
      <c r="D17" s="1">
        <v>22276.475801789999</v>
      </c>
      <c r="E17" s="1">
        <v>1.0180000000000001E-5</v>
      </c>
      <c r="F17" s="1" t="s">
        <v>3</v>
      </c>
      <c r="G17" s="1" t="s">
        <v>25</v>
      </c>
      <c r="H17" s="1">
        <v>0</v>
      </c>
      <c r="I17" s="1">
        <v>9994</v>
      </c>
    </row>
    <row r="18" spans="1:9" x14ac:dyDescent="0.25">
      <c r="A18" s="1">
        <v>2</v>
      </c>
      <c r="B18" s="1">
        <v>46</v>
      </c>
      <c r="C18" s="1">
        <v>66.689300000000003</v>
      </c>
      <c r="D18" s="1">
        <v>301.51490000000001</v>
      </c>
      <c r="E18" s="1">
        <v>214734</v>
      </c>
      <c r="F18" s="1">
        <v>227.6463</v>
      </c>
      <c r="G18" s="1">
        <v>130.62889999999999</v>
      </c>
      <c r="H18" s="1">
        <v>14.4982229726056</v>
      </c>
    </row>
    <row r="19" spans="1:9" x14ac:dyDescent="0.25">
      <c r="A19" s="1">
        <v>0</v>
      </c>
      <c r="B19" s="1" t="s">
        <v>26</v>
      </c>
      <c r="C19" s="1" t="s">
        <v>27</v>
      </c>
    </row>
    <row r="20" spans="1:9" x14ac:dyDescent="0.25">
      <c r="A20" s="1">
        <v>1</v>
      </c>
      <c r="B20" s="1" t="s">
        <v>28</v>
      </c>
      <c r="C20" s="1" t="s">
        <v>29</v>
      </c>
      <c r="D20" s="1">
        <v>22276.387701479998</v>
      </c>
      <c r="E20" s="1">
        <v>1.0499999999999999E-6</v>
      </c>
      <c r="F20" s="1" t="s">
        <v>3</v>
      </c>
      <c r="G20" s="1" t="s">
        <v>30</v>
      </c>
      <c r="H20" s="1">
        <v>0</v>
      </c>
      <c r="I20" s="1">
        <v>9995</v>
      </c>
    </row>
    <row r="21" spans="1:9" x14ac:dyDescent="0.25">
      <c r="A21" s="1">
        <v>2</v>
      </c>
      <c r="B21" s="1">
        <v>58</v>
      </c>
      <c r="C21" s="1">
        <v>28.3263</v>
      </c>
      <c r="D21" s="1">
        <v>163.535</v>
      </c>
      <c r="E21" s="1">
        <v>165011</v>
      </c>
      <c r="F21" s="1">
        <v>166.66040000000001</v>
      </c>
      <c r="G21" s="1">
        <v>193.8372</v>
      </c>
      <c r="H21" s="1">
        <v>13.463387989999999</v>
      </c>
      <c r="I21" s="1">
        <v>51614</v>
      </c>
    </row>
    <row r="22" spans="1:9" x14ac:dyDescent="0.25">
      <c r="A22" s="1">
        <v>0</v>
      </c>
      <c r="B22" s="1" t="s">
        <v>8</v>
      </c>
      <c r="C22" s="1">
        <v>11</v>
      </c>
    </row>
    <row r="23" spans="1:9" x14ac:dyDescent="0.25">
      <c r="A23" s="1">
        <v>1</v>
      </c>
      <c r="B23" s="1" t="s">
        <v>31</v>
      </c>
      <c r="C23" s="1" t="s">
        <v>32</v>
      </c>
      <c r="D23" s="1">
        <v>22276.5695313</v>
      </c>
      <c r="E23" s="1">
        <v>2.3560000000000001E-5</v>
      </c>
      <c r="F23" s="1" t="s">
        <v>3</v>
      </c>
      <c r="G23" s="1" t="s">
        <v>33</v>
      </c>
      <c r="H23" s="1">
        <v>0</v>
      </c>
      <c r="I23" s="1">
        <v>9996</v>
      </c>
    </row>
    <row r="24" spans="1:9" x14ac:dyDescent="0.25">
      <c r="A24" s="1">
        <v>2</v>
      </c>
      <c r="B24" s="1">
        <v>107</v>
      </c>
      <c r="C24" s="1">
        <v>28.789000000000001</v>
      </c>
      <c r="D24" s="1">
        <v>124.56059999999999</v>
      </c>
      <c r="E24" s="1">
        <v>540654</v>
      </c>
      <c r="F24" s="1">
        <v>211.04239999999999</v>
      </c>
      <c r="G24" s="1">
        <v>145.71039999999999</v>
      </c>
      <c r="H24" s="1">
        <v>14.104794</v>
      </c>
      <c r="I24" s="1">
        <v>84572</v>
      </c>
    </row>
    <row r="25" spans="1:9" x14ac:dyDescent="0.25">
      <c r="A25" s="1">
        <v>0</v>
      </c>
      <c r="B25" s="1" t="s">
        <v>16</v>
      </c>
      <c r="C25" s="1" t="s">
        <v>34</v>
      </c>
    </row>
    <row r="26" spans="1:9" x14ac:dyDescent="0.25">
      <c r="A26" s="1">
        <v>1</v>
      </c>
      <c r="B26" s="1" t="s">
        <v>35</v>
      </c>
      <c r="C26" s="1" t="s">
        <v>36</v>
      </c>
      <c r="D26" s="1">
        <v>22276.57014172</v>
      </c>
      <c r="E26" s="1">
        <v>-2.9999999999999997E-8</v>
      </c>
      <c r="F26" s="1" t="s">
        <v>3</v>
      </c>
      <c r="G26" s="1" t="s">
        <v>37</v>
      </c>
      <c r="H26" s="1">
        <v>0</v>
      </c>
      <c r="I26" s="1">
        <v>9995</v>
      </c>
    </row>
    <row r="27" spans="1:9" x14ac:dyDescent="0.25">
      <c r="A27" s="1">
        <v>2</v>
      </c>
      <c r="B27" s="1">
        <v>116</v>
      </c>
      <c r="C27" s="1">
        <v>66.810199999999995</v>
      </c>
      <c r="D27" s="1">
        <v>319.24340000000001</v>
      </c>
      <c r="E27" s="1">
        <v>71862</v>
      </c>
      <c r="F27" s="1">
        <v>146.0025</v>
      </c>
      <c r="G27" s="1">
        <v>214.56899999999999</v>
      </c>
      <c r="H27" s="1">
        <v>13.9184750710843</v>
      </c>
    </row>
    <row r="28" spans="1:9" x14ac:dyDescent="0.25">
      <c r="A28" s="1">
        <v>0</v>
      </c>
      <c r="B28" s="1" t="s">
        <v>21</v>
      </c>
      <c r="C28" s="1" t="s">
        <v>38</v>
      </c>
      <c r="D28" s="1">
        <v>1</v>
      </c>
    </row>
    <row r="29" spans="1:9" x14ac:dyDescent="0.25">
      <c r="A29" s="1">
        <v>1</v>
      </c>
      <c r="B29" s="1" t="s">
        <v>39</v>
      </c>
      <c r="C29" s="1" t="s">
        <v>40</v>
      </c>
      <c r="D29" s="1">
        <v>22276.50098407</v>
      </c>
      <c r="E29" s="1">
        <v>0</v>
      </c>
      <c r="F29" s="1" t="s">
        <v>3</v>
      </c>
      <c r="G29" s="1" t="s">
        <v>41</v>
      </c>
      <c r="H29" s="1">
        <v>0</v>
      </c>
      <c r="I29" s="1">
        <v>9998</v>
      </c>
    </row>
    <row r="30" spans="1:9" x14ac:dyDescent="0.25">
      <c r="A30" s="1">
        <v>2</v>
      </c>
      <c r="B30" s="1">
        <v>117</v>
      </c>
      <c r="C30" s="1">
        <v>66.8125</v>
      </c>
      <c r="D30" s="1">
        <v>62.053199999999997</v>
      </c>
      <c r="E30" s="1">
        <v>76464</v>
      </c>
      <c r="F30" s="1">
        <v>168.8126</v>
      </c>
      <c r="G30" s="1">
        <v>191.4675</v>
      </c>
      <c r="H30" s="1">
        <v>13.899031501060501</v>
      </c>
    </row>
    <row r="31" spans="1:9" x14ac:dyDescent="0.25">
      <c r="A31" s="1">
        <v>0</v>
      </c>
      <c r="B31" s="1" t="s">
        <v>12</v>
      </c>
      <c r="C31" s="1">
        <v>3</v>
      </c>
    </row>
    <row r="32" spans="1:9" x14ac:dyDescent="0.25">
      <c r="A32" s="1">
        <v>1</v>
      </c>
      <c r="B32" s="1" t="s">
        <v>42</v>
      </c>
      <c r="C32" s="1" t="s">
        <v>43</v>
      </c>
      <c r="D32" s="1">
        <v>22276.45980031</v>
      </c>
      <c r="E32" s="1">
        <v>7.6000000000000003E-7</v>
      </c>
      <c r="F32" s="1" t="s">
        <v>3</v>
      </c>
      <c r="G32" s="1" t="s">
        <v>44</v>
      </c>
      <c r="H32" s="1">
        <v>0</v>
      </c>
      <c r="I32" s="1">
        <v>9992</v>
      </c>
    </row>
    <row r="33" spans="1:9" x14ac:dyDescent="0.25">
      <c r="A33" s="1">
        <v>2</v>
      </c>
      <c r="B33" s="1">
        <v>162</v>
      </c>
      <c r="C33" s="1">
        <v>47.9009</v>
      </c>
      <c r="D33" s="1">
        <v>36.058500000000002</v>
      </c>
      <c r="E33" s="1">
        <v>44447</v>
      </c>
      <c r="F33" s="1">
        <v>22.224499999999999</v>
      </c>
      <c r="G33" s="1">
        <v>338.05619999999999</v>
      </c>
      <c r="H33" s="1">
        <v>14.4419297719617</v>
      </c>
    </row>
    <row r="34" spans="1:9" x14ac:dyDescent="0.25">
      <c r="A34" s="1">
        <v>0</v>
      </c>
      <c r="B34" s="1" t="s">
        <v>16</v>
      </c>
      <c r="C34" s="1" t="s">
        <v>45</v>
      </c>
    </row>
    <row r="35" spans="1:9" x14ac:dyDescent="0.25">
      <c r="A35" s="1">
        <v>1</v>
      </c>
      <c r="B35" s="1" t="s">
        <v>46</v>
      </c>
      <c r="C35" s="1" t="s">
        <v>47</v>
      </c>
      <c r="D35" s="1">
        <v>22276.337057370001</v>
      </c>
      <c r="E35" s="1">
        <v>6.4000000000000001E-7</v>
      </c>
      <c r="F35" s="1" t="s">
        <v>3</v>
      </c>
      <c r="G35" s="1" t="s">
        <v>48</v>
      </c>
      <c r="H35" s="1">
        <v>0</v>
      </c>
      <c r="I35" s="1">
        <v>9994</v>
      </c>
    </row>
    <row r="36" spans="1:9" x14ac:dyDescent="0.25">
      <c r="A36" s="1">
        <v>2</v>
      </c>
      <c r="B36" s="1">
        <v>202</v>
      </c>
      <c r="C36" s="1">
        <v>32.437899999999999</v>
      </c>
      <c r="D36" s="1">
        <v>297.36059999999998</v>
      </c>
      <c r="E36" s="1">
        <v>101263</v>
      </c>
      <c r="F36" s="1">
        <v>19.8795</v>
      </c>
      <c r="G36" s="1">
        <v>340.57330000000002</v>
      </c>
      <c r="H36" s="1">
        <v>13.635771439999999</v>
      </c>
      <c r="I36" s="1">
        <v>36228</v>
      </c>
    </row>
    <row r="37" spans="1:9" x14ac:dyDescent="0.25">
      <c r="A37" s="1">
        <v>0</v>
      </c>
      <c r="B37" s="1" t="s">
        <v>49</v>
      </c>
    </row>
    <row r="38" spans="1:9" x14ac:dyDescent="0.25">
      <c r="A38" s="1">
        <v>1</v>
      </c>
      <c r="B38" s="1" t="s">
        <v>50</v>
      </c>
      <c r="C38" s="1" t="s">
        <v>51</v>
      </c>
      <c r="D38" s="1">
        <v>22276.531855509998</v>
      </c>
      <c r="E38" s="1">
        <v>4.8999999999999997E-7</v>
      </c>
      <c r="F38" s="1" t="s">
        <v>3</v>
      </c>
      <c r="G38" s="1" t="s">
        <v>52</v>
      </c>
      <c r="H38" s="1">
        <v>0</v>
      </c>
      <c r="I38" s="1">
        <v>9996</v>
      </c>
    </row>
    <row r="39" spans="1:9" x14ac:dyDescent="0.25">
      <c r="A39" s="1">
        <v>2</v>
      </c>
      <c r="B39" s="1">
        <v>205</v>
      </c>
      <c r="C39" s="1">
        <v>32.4407</v>
      </c>
      <c r="D39" s="1">
        <v>78.452600000000004</v>
      </c>
      <c r="E39" s="1">
        <v>101908</v>
      </c>
      <c r="F39" s="1">
        <v>161.17769999999999</v>
      </c>
      <c r="G39" s="1">
        <v>199.26490000000001</v>
      </c>
      <c r="H39" s="1">
        <v>13.62436567</v>
      </c>
      <c r="I39" s="1">
        <v>34482</v>
      </c>
    </row>
    <row r="40" spans="1:9" x14ac:dyDescent="0.25">
      <c r="A40" s="1">
        <v>0</v>
      </c>
      <c r="B40" s="1" t="s">
        <v>12</v>
      </c>
      <c r="C40" s="1">
        <v>4</v>
      </c>
    </row>
    <row r="41" spans="1:9" x14ac:dyDescent="0.25">
      <c r="A41" s="1">
        <v>1</v>
      </c>
      <c r="B41" s="1" t="s">
        <v>53</v>
      </c>
      <c r="C41" s="1" t="s">
        <v>54</v>
      </c>
      <c r="D41" s="1">
        <v>22276.371471900002</v>
      </c>
      <c r="E41" s="1">
        <v>1.04E-6</v>
      </c>
      <c r="F41" s="1" t="s">
        <v>3</v>
      </c>
      <c r="G41" s="1" t="s">
        <v>55</v>
      </c>
      <c r="H41" s="1">
        <v>0</v>
      </c>
      <c r="I41" s="1">
        <v>9996</v>
      </c>
    </row>
    <row r="42" spans="1:9" x14ac:dyDescent="0.25">
      <c r="A42" s="1">
        <v>2</v>
      </c>
      <c r="B42" s="1">
        <v>226</v>
      </c>
      <c r="C42" s="1">
        <v>48.297800000000002</v>
      </c>
      <c r="D42" s="1">
        <v>8.2289999999999992</v>
      </c>
      <c r="E42" s="1">
        <v>77415</v>
      </c>
      <c r="F42" s="1">
        <v>82.366100000000003</v>
      </c>
      <c r="G42" s="1">
        <v>278.60219999999998</v>
      </c>
      <c r="H42" s="1">
        <v>14.458267941726</v>
      </c>
    </row>
    <row r="43" spans="1:9" x14ac:dyDescent="0.25">
      <c r="A43" s="1">
        <v>0</v>
      </c>
      <c r="B43" s="1" t="s">
        <v>12</v>
      </c>
      <c r="C43" s="1">
        <v>5</v>
      </c>
    </row>
    <row r="44" spans="1:9" x14ac:dyDescent="0.25">
      <c r="A44" s="1">
        <v>1</v>
      </c>
      <c r="B44" s="1" t="s">
        <v>56</v>
      </c>
      <c r="C44" s="1" t="s">
        <v>57</v>
      </c>
      <c r="D44" s="1">
        <v>22276.346052690002</v>
      </c>
      <c r="E44" s="1">
        <v>4.1200000000000004E-6</v>
      </c>
      <c r="F44" s="1" t="s">
        <v>3</v>
      </c>
      <c r="G44" s="1" t="s">
        <v>58</v>
      </c>
      <c r="H44" s="1">
        <v>0</v>
      </c>
      <c r="I44" s="1">
        <v>9992</v>
      </c>
    </row>
    <row r="45" spans="1:9" x14ac:dyDescent="0.25">
      <c r="A45" s="1">
        <v>2</v>
      </c>
      <c r="B45" s="1">
        <v>309</v>
      </c>
      <c r="C45" s="1">
        <v>58.090899999999998</v>
      </c>
      <c r="D45" s="1">
        <v>139.57400000000001</v>
      </c>
      <c r="E45" s="1">
        <v>190242</v>
      </c>
      <c r="F45" s="1">
        <v>203.60830000000001</v>
      </c>
      <c r="G45" s="1">
        <v>155.6129</v>
      </c>
      <c r="H45" s="1">
        <v>14.572117111843999</v>
      </c>
    </row>
    <row r="46" spans="1:9" x14ac:dyDescent="0.25">
      <c r="A46" s="1">
        <v>0</v>
      </c>
      <c r="B46" s="1" t="s">
        <v>59</v>
      </c>
      <c r="C46" s="1">
        <v>3502</v>
      </c>
    </row>
    <row r="47" spans="1:9" x14ac:dyDescent="0.25">
      <c r="A47" s="1">
        <v>1</v>
      </c>
      <c r="B47" s="1" t="s">
        <v>60</v>
      </c>
      <c r="C47" s="1" t="s">
        <v>61</v>
      </c>
      <c r="D47" s="1">
        <v>22276.42539176</v>
      </c>
      <c r="E47" s="1">
        <v>1.518E-5</v>
      </c>
      <c r="F47" s="1" t="s">
        <v>3</v>
      </c>
      <c r="G47" s="1" t="s">
        <v>62</v>
      </c>
      <c r="H47" s="1">
        <v>0</v>
      </c>
      <c r="I47" s="1">
        <v>9990</v>
      </c>
    </row>
    <row r="48" spans="1:9" x14ac:dyDescent="0.25">
      <c r="A48" s="1">
        <v>2</v>
      </c>
      <c r="B48" s="1">
        <v>369</v>
      </c>
      <c r="C48" s="1">
        <v>98.500799999999998</v>
      </c>
      <c r="D48" s="1">
        <v>239.26660000000001</v>
      </c>
      <c r="E48" s="1">
        <v>90807</v>
      </c>
      <c r="F48" s="1">
        <v>182.20959999999999</v>
      </c>
      <c r="G48" s="1">
        <v>177.87280000000001</v>
      </c>
      <c r="H48" s="1">
        <v>14.8458343221437</v>
      </c>
    </row>
    <row r="49" spans="1:9" x14ac:dyDescent="0.25">
      <c r="A49" s="1">
        <v>0</v>
      </c>
      <c r="B49" s="1" t="s">
        <v>12</v>
      </c>
      <c r="C49" s="1">
        <v>6</v>
      </c>
    </row>
    <row r="50" spans="1:9" x14ac:dyDescent="0.25">
      <c r="A50" s="1">
        <v>1</v>
      </c>
      <c r="B50" s="1" t="s">
        <v>63</v>
      </c>
      <c r="C50" s="1" t="s">
        <v>64</v>
      </c>
      <c r="D50" s="1">
        <v>22276.509550980001</v>
      </c>
      <c r="E50" s="1">
        <v>1.484E-5</v>
      </c>
      <c r="F50" s="1" t="s">
        <v>3</v>
      </c>
      <c r="G50" s="1" t="s">
        <v>65</v>
      </c>
      <c r="H50" s="1">
        <v>0</v>
      </c>
      <c r="I50" s="1">
        <v>9997</v>
      </c>
    </row>
    <row r="51" spans="1:9" x14ac:dyDescent="0.25">
      <c r="A51" s="1">
        <v>2</v>
      </c>
      <c r="B51" s="1">
        <v>397</v>
      </c>
      <c r="C51" s="1">
        <v>58.305900000000001</v>
      </c>
      <c r="D51" s="1">
        <v>59.186500000000002</v>
      </c>
      <c r="E51" s="1">
        <v>15439</v>
      </c>
      <c r="F51" s="1">
        <v>91.877899999999997</v>
      </c>
      <c r="G51" s="1">
        <v>268.40339999999998</v>
      </c>
      <c r="H51" s="1">
        <v>14.8910706321038</v>
      </c>
    </row>
    <row r="52" spans="1:9" x14ac:dyDescent="0.25">
      <c r="A52" s="1">
        <v>0</v>
      </c>
      <c r="B52" s="1" t="s">
        <v>66</v>
      </c>
      <c r="C52" s="1">
        <v>1</v>
      </c>
      <c r="D52" s="1" t="s">
        <v>67</v>
      </c>
    </row>
    <row r="53" spans="1:9" x14ac:dyDescent="0.25">
      <c r="A53" s="1">
        <v>1</v>
      </c>
      <c r="B53" s="1" t="s">
        <v>68</v>
      </c>
      <c r="C53" s="1" t="s">
        <v>69</v>
      </c>
      <c r="D53" s="1">
        <v>22276.141710219999</v>
      </c>
      <c r="E53" s="1">
        <v>9.5999999999999991E-7</v>
      </c>
      <c r="F53" s="1" t="s">
        <v>3</v>
      </c>
      <c r="G53" s="1" t="s">
        <v>70</v>
      </c>
      <c r="H53" s="1">
        <v>0</v>
      </c>
      <c r="I53" s="1">
        <v>9999</v>
      </c>
    </row>
    <row r="54" spans="1:9" x14ac:dyDescent="0.25">
      <c r="A54" s="1">
        <v>2</v>
      </c>
      <c r="B54" s="1">
        <v>424</v>
      </c>
      <c r="C54" s="1">
        <v>80.467200000000005</v>
      </c>
      <c r="D54" s="1">
        <v>154.88310000000001</v>
      </c>
      <c r="E54" s="1">
        <v>23404</v>
      </c>
      <c r="F54" s="1">
        <v>126.02809999999999</v>
      </c>
      <c r="G54" s="1">
        <v>234.3038</v>
      </c>
      <c r="H54" s="1">
        <v>13.6922264699612</v>
      </c>
    </row>
    <row r="55" spans="1:9" x14ac:dyDescent="0.25">
      <c r="A55" s="1">
        <v>0</v>
      </c>
      <c r="B55" s="1" t="s">
        <v>71</v>
      </c>
      <c r="C55" s="1" t="s">
        <v>27</v>
      </c>
    </row>
    <row r="56" spans="1:9" x14ac:dyDescent="0.25">
      <c r="A56" s="1">
        <v>1</v>
      </c>
      <c r="B56" s="1" t="s">
        <v>72</v>
      </c>
      <c r="C56" s="1" t="s">
        <v>73</v>
      </c>
      <c r="D56" s="1">
        <v>22276.565867550002</v>
      </c>
      <c r="E56" s="1">
        <v>-8.8999999999999995E-7</v>
      </c>
      <c r="F56" s="1" t="s">
        <v>3</v>
      </c>
      <c r="G56" s="1" t="s">
        <v>74</v>
      </c>
      <c r="H56" s="1">
        <v>0</v>
      </c>
      <c r="I56" s="1">
        <v>9993</v>
      </c>
    </row>
    <row r="57" spans="1:9" x14ac:dyDescent="0.25">
      <c r="A57" s="1">
        <v>2</v>
      </c>
      <c r="B57" s="1">
        <v>446</v>
      </c>
      <c r="C57" s="1">
        <v>50.141399999999997</v>
      </c>
      <c r="D57" s="1">
        <v>204.024</v>
      </c>
      <c r="E57" s="1">
        <v>70231</v>
      </c>
      <c r="F57" s="1">
        <v>320.84660000000002</v>
      </c>
      <c r="G57" s="1">
        <v>220.19450000000001</v>
      </c>
      <c r="H57" s="1">
        <v>13.3529006492299</v>
      </c>
    </row>
    <row r="58" spans="1:9" x14ac:dyDescent="0.25">
      <c r="A58" s="1">
        <v>0</v>
      </c>
      <c r="B58" s="1" t="s">
        <v>8</v>
      </c>
      <c r="C58" s="1">
        <v>16</v>
      </c>
    </row>
    <row r="59" spans="1:9" x14ac:dyDescent="0.25">
      <c r="A59" s="1">
        <v>1</v>
      </c>
      <c r="B59" s="1" t="s">
        <v>75</v>
      </c>
      <c r="C59" s="1" t="s">
        <v>76</v>
      </c>
      <c r="D59" s="1">
        <v>22276.400108130001</v>
      </c>
      <c r="E59" s="1">
        <v>-4.7E-7</v>
      </c>
      <c r="F59" s="1" t="s">
        <v>3</v>
      </c>
      <c r="G59" s="1" t="s">
        <v>77</v>
      </c>
      <c r="H59" s="1">
        <v>0</v>
      </c>
      <c r="I59" s="1">
        <v>9996</v>
      </c>
    </row>
    <row r="60" spans="1:9" x14ac:dyDescent="0.25">
      <c r="A60" s="1">
        <v>2</v>
      </c>
      <c r="B60" s="1">
        <v>506</v>
      </c>
      <c r="C60" s="1">
        <v>52.002299999999998</v>
      </c>
      <c r="D60" s="1">
        <v>151.696</v>
      </c>
      <c r="E60" s="1">
        <v>276796</v>
      </c>
      <c r="F60" s="1">
        <v>203.57509999999999</v>
      </c>
      <c r="G60" s="1">
        <v>155.22800000000001</v>
      </c>
      <c r="H60" s="1">
        <v>13.85240102</v>
      </c>
      <c r="I60" s="1">
        <v>21229</v>
      </c>
    </row>
    <row r="61" spans="1:9" x14ac:dyDescent="0.25">
      <c r="A61" s="1">
        <v>0</v>
      </c>
      <c r="B61" s="1" t="s">
        <v>78</v>
      </c>
      <c r="C61" s="1" t="s">
        <v>79</v>
      </c>
      <c r="D61" s="1">
        <v>1</v>
      </c>
    </row>
    <row r="62" spans="1:9" x14ac:dyDescent="0.25">
      <c r="A62" s="1">
        <v>1</v>
      </c>
      <c r="B62" s="1" t="s">
        <v>80</v>
      </c>
      <c r="C62" s="1" t="s">
        <v>81</v>
      </c>
      <c r="D62" s="1">
        <v>22276.518881280001</v>
      </c>
      <c r="E62" s="1">
        <v>3.8611E-4</v>
      </c>
      <c r="F62" s="1">
        <f>-89914-6</f>
        <v>-89920</v>
      </c>
      <c r="G62" s="1" t="s">
        <v>82</v>
      </c>
      <c r="H62" s="1">
        <v>0</v>
      </c>
      <c r="I62" s="1">
        <v>9999</v>
      </c>
    </row>
    <row r="63" spans="1:9" x14ac:dyDescent="0.25">
      <c r="A63" s="1">
        <v>2</v>
      </c>
      <c r="B63" s="1">
        <v>614</v>
      </c>
      <c r="C63" s="1">
        <v>81.977500000000006</v>
      </c>
      <c r="D63" s="1">
        <v>5.8182</v>
      </c>
      <c r="E63" s="1">
        <v>458313</v>
      </c>
      <c r="F63" s="1">
        <v>85.547200000000004</v>
      </c>
      <c r="G63" s="1">
        <v>279.79390000000001</v>
      </c>
      <c r="H63" s="1">
        <v>14.841197707202699</v>
      </c>
    </row>
    <row r="64" spans="1:9" x14ac:dyDescent="0.25">
      <c r="A64" s="1">
        <v>0</v>
      </c>
      <c r="B64" s="1" t="s">
        <v>16</v>
      </c>
      <c r="C64" s="1" t="s">
        <v>83</v>
      </c>
    </row>
    <row r="65" spans="1:9" x14ac:dyDescent="0.25">
      <c r="A65" s="1">
        <v>1</v>
      </c>
      <c r="B65" s="1" t="s">
        <v>84</v>
      </c>
      <c r="C65" s="1" t="s">
        <v>85</v>
      </c>
      <c r="D65" s="1">
        <v>22276.438141080002</v>
      </c>
      <c r="E65" s="1">
        <v>7.0999999999999998E-7</v>
      </c>
      <c r="F65" s="1" t="s">
        <v>3</v>
      </c>
      <c r="G65" s="1" t="s">
        <v>86</v>
      </c>
      <c r="H65" s="1">
        <v>0</v>
      </c>
      <c r="I65" s="1">
        <v>9991</v>
      </c>
    </row>
    <row r="66" spans="1:9" x14ac:dyDescent="0.25">
      <c r="A66" s="1">
        <v>2</v>
      </c>
      <c r="B66" s="1">
        <v>670</v>
      </c>
      <c r="C66" s="1">
        <v>90.017399999999995</v>
      </c>
      <c r="D66" s="1">
        <v>334.40460000000002</v>
      </c>
      <c r="E66" s="1">
        <v>39758</v>
      </c>
      <c r="F66" s="1">
        <v>308.30869999999999</v>
      </c>
      <c r="G66" s="1">
        <v>51.448799999999999</v>
      </c>
      <c r="H66" s="1">
        <v>13.443942478924001</v>
      </c>
    </row>
    <row r="67" spans="1:9" x14ac:dyDescent="0.25">
      <c r="A67" s="1">
        <v>0</v>
      </c>
      <c r="B67" s="1" t="s">
        <v>87</v>
      </c>
      <c r="C67" s="1" t="s">
        <v>88</v>
      </c>
      <c r="D67" s="1" t="s">
        <v>89</v>
      </c>
      <c r="E67" s="1" t="s">
        <v>90</v>
      </c>
    </row>
    <row r="68" spans="1:9" x14ac:dyDescent="0.25">
      <c r="A68" s="1">
        <v>1</v>
      </c>
      <c r="B68" s="1" t="s">
        <v>91</v>
      </c>
      <c r="C68" s="1" t="s">
        <v>92</v>
      </c>
      <c r="D68" s="1">
        <v>22276.221551490002</v>
      </c>
      <c r="E68" s="1">
        <v>8.5000000000000001E-7</v>
      </c>
      <c r="F68" s="1" t="s">
        <v>3</v>
      </c>
      <c r="G68" s="1" t="s">
        <v>93</v>
      </c>
      <c r="H68" s="1">
        <v>0</v>
      </c>
      <c r="I68" s="1">
        <v>9990</v>
      </c>
    </row>
    <row r="69" spans="1:9" x14ac:dyDescent="0.25">
      <c r="A69" s="1">
        <v>2</v>
      </c>
      <c r="B69" s="1">
        <v>671</v>
      </c>
      <c r="C69" s="1">
        <v>90.018299999999996</v>
      </c>
      <c r="D69" s="1">
        <v>334.39060000000001</v>
      </c>
      <c r="E69" s="1">
        <v>38258</v>
      </c>
      <c r="F69" s="1">
        <v>266.24680000000001</v>
      </c>
      <c r="G69" s="1">
        <v>93.430499999999995</v>
      </c>
      <c r="H69" s="1">
        <v>13.4491637489316</v>
      </c>
    </row>
    <row r="70" spans="1:9" x14ac:dyDescent="0.25">
      <c r="A70" s="1">
        <v>0</v>
      </c>
      <c r="B70" s="1" t="s">
        <v>16</v>
      </c>
      <c r="C70" s="1" t="s">
        <v>94</v>
      </c>
    </row>
    <row r="71" spans="1:9" x14ac:dyDescent="0.25">
      <c r="A71" s="1">
        <v>1</v>
      </c>
      <c r="B71" s="1" t="s">
        <v>95</v>
      </c>
      <c r="C71" s="1" t="s">
        <v>96</v>
      </c>
      <c r="D71" s="1">
        <v>22276.482875419999</v>
      </c>
      <c r="E71" s="1">
        <v>8.7000000000000003E-7</v>
      </c>
      <c r="F71" s="1" t="s">
        <v>3</v>
      </c>
      <c r="G71" s="1" t="s">
        <v>97</v>
      </c>
      <c r="H71" s="1">
        <v>0</v>
      </c>
      <c r="I71" s="1">
        <v>9991</v>
      </c>
    </row>
    <row r="72" spans="1:9" x14ac:dyDescent="0.25">
      <c r="A72" s="1">
        <v>2</v>
      </c>
      <c r="B72" s="1">
        <v>704</v>
      </c>
      <c r="C72" s="1">
        <v>89.901799999999994</v>
      </c>
      <c r="D72" s="1">
        <v>82.318700000000007</v>
      </c>
      <c r="E72" s="1">
        <v>33297</v>
      </c>
      <c r="F72" s="1">
        <v>225.4323</v>
      </c>
      <c r="G72" s="1">
        <v>187.50280000000001</v>
      </c>
      <c r="H72" s="1">
        <v>13.468993748892199</v>
      </c>
    </row>
    <row r="73" spans="1:9" x14ac:dyDescent="0.25">
      <c r="A73" s="1">
        <v>0</v>
      </c>
      <c r="B73" s="1" t="s">
        <v>16</v>
      </c>
      <c r="C73" s="1" t="s">
        <v>98</v>
      </c>
      <c r="D73" s="1">
        <v>3</v>
      </c>
    </row>
    <row r="74" spans="1:9" x14ac:dyDescent="0.25">
      <c r="A74" s="1">
        <v>1</v>
      </c>
      <c r="B74" s="1" t="s">
        <v>99</v>
      </c>
      <c r="C74" s="1" t="s">
        <v>100</v>
      </c>
      <c r="D74" s="1">
        <v>22276.48288168</v>
      </c>
      <c r="E74" s="1">
        <v>9.9000000000000005E-7</v>
      </c>
      <c r="F74" s="1" t="s">
        <v>3</v>
      </c>
      <c r="G74" s="1" t="s">
        <v>101</v>
      </c>
      <c r="H74" s="1">
        <v>0</v>
      </c>
      <c r="I74" s="1">
        <v>9999</v>
      </c>
    </row>
    <row r="75" spans="1:9" x14ac:dyDescent="0.25">
      <c r="A75" s="1">
        <v>2</v>
      </c>
      <c r="B75" s="1">
        <v>705</v>
      </c>
      <c r="C75" s="1">
        <v>89.902000000000001</v>
      </c>
      <c r="D75" s="1">
        <v>82.261300000000006</v>
      </c>
      <c r="E75" s="1">
        <v>33724</v>
      </c>
      <c r="F75" s="1">
        <v>183.6917</v>
      </c>
      <c r="G75" s="1">
        <v>228.34530000000001</v>
      </c>
      <c r="H75" s="1">
        <v>13.4739991688994</v>
      </c>
    </row>
    <row r="76" spans="1:9" x14ac:dyDescent="0.25">
      <c r="A76" s="1">
        <v>0</v>
      </c>
      <c r="B76" s="1" t="s">
        <v>12</v>
      </c>
      <c r="C76" s="1">
        <v>8</v>
      </c>
    </row>
    <row r="77" spans="1:9" x14ac:dyDescent="0.25">
      <c r="A77" s="1">
        <v>1</v>
      </c>
      <c r="B77" s="1" t="s">
        <v>102</v>
      </c>
      <c r="C77" s="1" t="s">
        <v>103</v>
      </c>
      <c r="D77" s="1">
        <v>22276.480171769999</v>
      </c>
      <c r="E77" s="1">
        <v>5.4199999999999998E-6</v>
      </c>
      <c r="F77" s="1" t="s">
        <v>3</v>
      </c>
      <c r="G77" s="1" t="s">
        <v>104</v>
      </c>
      <c r="H77" s="1">
        <v>0</v>
      </c>
      <c r="I77" s="1">
        <v>9993</v>
      </c>
    </row>
    <row r="78" spans="1:9" x14ac:dyDescent="0.25">
      <c r="A78" s="1">
        <v>2</v>
      </c>
      <c r="B78" s="1">
        <v>716</v>
      </c>
      <c r="C78" s="1">
        <v>58.497100000000003</v>
      </c>
      <c r="D78" s="1">
        <v>354.91989999999998</v>
      </c>
      <c r="E78" s="1">
        <v>19279</v>
      </c>
      <c r="F78" s="1">
        <v>331.21109999999999</v>
      </c>
      <c r="G78" s="1">
        <v>28.786200000000001</v>
      </c>
      <c r="H78" s="1">
        <v>14.698678061166101</v>
      </c>
    </row>
    <row r="79" spans="1:9" x14ac:dyDescent="0.25">
      <c r="A79" s="1">
        <v>0</v>
      </c>
      <c r="B79" s="1" t="s">
        <v>105</v>
      </c>
      <c r="C79" s="1">
        <v>1</v>
      </c>
      <c r="D79" s="1" t="s">
        <v>106</v>
      </c>
    </row>
    <row r="80" spans="1:9" x14ac:dyDescent="0.25">
      <c r="A80" s="1">
        <v>1</v>
      </c>
      <c r="B80" s="1" t="s">
        <v>107</v>
      </c>
      <c r="C80" s="1" t="s">
        <v>108</v>
      </c>
      <c r="D80" s="1">
        <v>22276.29258637</v>
      </c>
      <c r="E80" s="1">
        <v>9.0999999999999997E-7</v>
      </c>
      <c r="F80" s="1" t="s">
        <v>3</v>
      </c>
      <c r="G80" s="1" t="s">
        <v>109</v>
      </c>
      <c r="H80" s="1">
        <v>0</v>
      </c>
      <c r="I80" s="1">
        <v>9994</v>
      </c>
    </row>
    <row r="81" spans="1:9" x14ac:dyDescent="0.25">
      <c r="A81" s="1">
        <v>2</v>
      </c>
      <c r="B81" s="1">
        <v>728</v>
      </c>
      <c r="C81" s="1">
        <v>69.906800000000004</v>
      </c>
      <c r="D81" s="1">
        <v>235.97970000000001</v>
      </c>
      <c r="E81" s="1">
        <v>16472</v>
      </c>
      <c r="F81" s="1">
        <v>286.71980000000002</v>
      </c>
      <c r="G81" s="1">
        <v>73.209900000000005</v>
      </c>
      <c r="H81" s="1">
        <v>13.9725704199065</v>
      </c>
    </row>
    <row r="82" spans="1:9" x14ac:dyDescent="0.25">
      <c r="A82" s="1">
        <v>0</v>
      </c>
      <c r="B82" s="1" t="s">
        <v>110</v>
      </c>
      <c r="C82" s="1" t="s">
        <v>27</v>
      </c>
    </row>
    <row r="83" spans="1:9" x14ac:dyDescent="0.25">
      <c r="A83" s="1">
        <v>1</v>
      </c>
      <c r="B83" s="1" t="s">
        <v>111</v>
      </c>
      <c r="C83" s="1" t="s">
        <v>112</v>
      </c>
      <c r="D83" s="1">
        <v>22276.522317750001</v>
      </c>
      <c r="E83" s="1">
        <v>1.1000000000000001E-7</v>
      </c>
      <c r="F83" s="1" t="s">
        <v>3</v>
      </c>
      <c r="G83" s="1" t="s">
        <v>113</v>
      </c>
      <c r="H83" s="1">
        <v>0</v>
      </c>
      <c r="I83" s="1">
        <v>9996</v>
      </c>
    </row>
    <row r="84" spans="1:9" x14ac:dyDescent="0.25">
      <c r="A84" s="1">
        <v>2</v>
      </c>
      <c r="B84" s="1">
        <v>729</v>
      </c>
      <c r="C84" s="1">
        <v>69.900899999999993</v>
      </c>
      <c r="D84" s="1">
        <v>313.8843</v>
      </c>
      <c r="E84" s="1">
        <v>13862</v>
      </c>
      <c r="F84" s="1">
        <v>358.94979999999998</v>
      </c>
      <c r="G84" s="1">
        <v>1.1574</v>
      </c>
      <c r="H84" s="1">
        <v>13.9495356798811</v>
      </c>
    </row>
    <row r="85" spans="1:9" x14ac:dyDescent="0.25">
      <c r="A85" s="1">
        <v>0</v>
      </c>
      <c r="B85" s="1" t="s">
        <v>21</v>
      </c>
      <c r="C85" s="1" t="s">
        <v>114</v>
      </c>
    </row>
    <row r="86" spans="1:9" x14ac:dyDescent="0.25">
      <c r="A86" s="1">
        <v>1</v>
      </c>
      <c r="B86" s="1" t="s">
        <v>115</v>
      </c>
      <c r="C86" s="1" t="s">
        <v>116</v>
      </c>
      <c r="D86" s="1">
        <v>22276.54551109</v>
      </c>
      <c r="E86" s="1">
        <v>2.7000000000000001E-7</v>
      </c>
      <c r="F86" s="1" t="s">
        <v>3</v>
      </c>
      <c r="G86" s="1" t="s">
        <v>117</v>
      </c>
      <c r="H86" s="1">
        <v>0</v>
      </c>
      <c r="I86" s="1">
        <v>9999</v>
      </c>
    </row>
    <row r="87" spans="1:9" x14ac:dyDescent="0.25">
      <c r="A87" s="1">
        <v>2</v>
      </c>
      <c r="B87" s="1">
        <v>730</v>
      </c>
      <c r="C87" s="1">
        <v>69.9054</v>
      </c>
      <c r="D87" s="1">
        <v>300.96730000000002</v>
      </c>
      <c r="E87" s="1">
        <v>15660</v>
      </c>
      <c r="F87" s="1">
        <v>320.9316</v>
      </c>
      <c r="G87" s="1">
        <v>115.1944</v>
      </c>
      <c r="H87" s="1">
        <v>13.956916128718801</v>
      </c>
    </row>
    <row r="88" spans="1:9" x14ac:dyDescent="0.25">
      <c r="A88" s="1">
        <v>0</v>
      </c>
      <c r="B88" s="1" t="s">
        <v>118</v>
      </c>
    </row>
    <row r="89" spans="1:9" x14ac:dyDescent="0.25">
      <c r="A89" s="1">
        <v>1</v>
      </c>
      <c r="B89" s="1" t="s">
        <v>119</v>
      </c>
      <c r="C89" s="1" t="s">
        <v>120</v>
      </c>
      <c r="D89" s="1">
        <v>22276.473159450001</v>
      </c>
      <c r="E89" s="1">
        <v>5.9999999999999997E-7</v>
      </c>
      <c r="F89" s="1" t="s">
        <v>3</v>
      </c>
      <c r="G89" s="1" t="s">
        <v>121</v>
      </c>
      <c r="H89" s="1">
        <v>0</v>
      </c>
      <c r="I89" s="1">
        <v>9994</v>
      </c>
    </row>
    <row r="90" spans="1:9" x14ac:dyDescent="0.25">
      <c r="A90" s="1">
        <v>2</v>
      </c>
      <c r="B90" s="1">
        <v>731</v>
      </c>
      <c r="C90" s="1">
        <v>69.904700000000005</v>
      </c>
      <c r="D90" s="1">
        <v>292.50299999999999</v>
      </c>
      <c r="E90" s="1">
        <v>15871</v>
      </c>
      <c r="F90" s="1">
        <v>317.46100000000001</v>
      </c>
      <c r="G90" s="1">
        <v>42.526499999999999</v>
      </c>
      <c r="H90" s="1">
        <v>13.959193619887801</v>
      </c>
    </row>
    <row r="91" spans="1:9" x14ac:dyDescent="0.25">
      <c r="A91" s="1">
        <v>0</v>
      </c>
      <c r="B91" s="1" t="s">
        <v>122</v>
      </c>
      <c r="C91" s="1">
        <v>3367</v>
      </c>
      <c r="D91" s="1" t="s">
        <v>123</v>
      </c>
    </row>
    <row r="92" spans="1:9" x14ac:dyDescent="0.25">
      <c r="A92" s="1">
        <v>1</v>
      </c>
      <c r="B92" s="1" t="s">
        <v>124</v>
      </c>
      <c r="C92" s="1" t="s">
        <v>125</v>
      </c>
      <c r="D92" s="1">
        <v>22276.517550209999</v>
      </c>
      <c r="E92" s="1">
        <v>9.7999999999999993E-7</v>
      </c>
      <c r="F92" s="1" t="s">
        <v>3</v>
      </c>
      <c r="G92" s="1" t="s">
        <v>126</v>
      </c>
      <c r="H92" s="1">
        <v>0</v>
      </c>
      <c r="I92" s="1">
        <v>9990</v>
      </c>
    </row>
    <row r="93" spans="1:9" x14ac:dyDescent="0.25">
      <c r="A93" s="1">
        <v>2</v>
      </c>
      <c r="B93" s="1">
        <v>734</v>
      </c>
      <c r="C93" s="1">
        <v>99.070400000000006</v>
      </c>
      <c r="D93" s="1">
        <v>141.76349999999999</v>
      </c>
      <c r="E93" s="1">
        <v>15041</v>
      </c>
      <c r="F93" s="1">
        <v>145.7518</v>
      </c>
      <c r="G93" s="1">
        <v>214.46350000000001</v>
      </c>
      <c r="H93" s="1">
        <v>14.289716609999999</v>
      </c>
      <c r="I93" s="1">
        <v>55532</v>
      </c>
    </row>
    <row r="94" spans="1:9" x14ac:dyDescent="0.25">
      <c r="A94" s="1">
        <v>0</v>
      </c>
      <c r="B94" s="1" t="s">
        <v>122</v>
      </c>
      <c r="C94" s="1">
        <v>3367</v>
      </c>
      <c r="D94" s="1" t="s">
        <v>127</v>
      </c>
    </row>
    <row r="95" spans="1:9" x14ac:dyDescent="0.25">
      <c r="A95" s="1">
        <v>1</v>
      </c>
      <c r="B95" s="1" t="s">
        <v>128</v>
      </c>
      <c r="C95" s="1" t="s">
        <v>129</v>
      </c>
      <c r="D95" s="1">
        <v>22276.493523960002</v>
      </c>
      <c r="E95" s="1">
        <v>8.7000000000000003E-7</v>
      </c>
      <c r="F95" s="1" t="s">
        <v>3</v>
      </c>
      <c r="G95" s="1" t="s">
        <v>130</v>
      </c>
      <c r="H95" s="1">
        <v>0</v>
      </c>
      <c r="I95" s="1">
        <v>9992</v>
      </c>
    </row>
    <row r="96" spans="1:9" x14ac:dyDescent="0.25">
      <c r="A96" s="1">
        <v>2</v>
      </c>
      <c r="B96" s="1">
        <v>735</v>
      </c>
      <c r="C96" s="1">
        <v>99.096199999999996</v>
      </c>
      <c r="D96" s="1">
        <v>136.001</v>
      </c>
      <c r="E96" s="1">
        <v>15675</v>
      </c>
      <c r="F96" s="1">
        <v>259.85239999999999</v>
      </c>
      <c r="G96" s="1">
        <v>100.0887</v>
      </c>
      <c r="H96" s="1">
        <v>14.279192650000001</v>
      </c>
      <c r="I96" s="1">
        <v>53628</v>
      </c>
    </row>
    <row r="97" spans="1:9" x14ac:dyDescent="0.25">
      <c r="A97" s="1">
        <v>0</v>
      </c>
      <c r="B97" s="1" t="s">
        <v>122</v>
      </c>
      <c r="C97" s="1">
        <v>4412</v>
      </c>
      <c r="D97" s="1" t="s">
        <v>131</v>
      </c>
      <c r="E97" s="1" t="s">
        <v>132</v>
      </c>
    </row>
    <row r="98" spans="1:9" x14ac:dyDescent="0.25">
      <c r="A98" s="1">
        <v>1</v>
      </c>
      <c r="B98" s="1" t="s">
        <v>133</v>
      </c>
      <c r="C98" s="1" t="s">
        <v>134</v>
      </c>
      <c r="D98" s="1">
        <v>22276.488355919999</v>
      </c>
      <c r="E98" s="1">
        <v>4.9200000000000003E-6</v>
      </c>
      <c r="F98" s="1" t="s">
        <v>3</v>
      </c>
      <c r="G98" s="1" t="s">
        <v>135</v>
      </c>
      <c r="H98" s="1">
        <v>0</v>
      </c>
      <c r="I98" s="1">
        <v>9993</v>
      </c>
    </row>
    <row r="99" spans="1:9" x14ac:dyDescent="0.25">
      <c r="A99" s="1">
        <v>2</v>
      </c>
      <c r="B99" s="1">
        <v>801</v>
      </c>
      <c r="C99" s="1">
        <v>90.506200000000007</v>
      </c>
      <c r="D99" s="1">
        <v>115.60760000000001</v>
      </c>
      <c r="E99" s="1">
        <v>50784</v>
      </c>
      <c r="F99" s="1">
        <v>71.487700000000004</v>
      </c>
      <c r="G99" s="1">
        <v>289.18189999999998</v>
      </c>
      <c r="H99" s="1">
        <v>14.1495681499471</v>
      </c>
    </row>
    <row r="100" spans="1:9" x14ac:dyDescent="0.25">
      <c r="A100" s="1">
        <v>0</v>
      </c>
      <c r="B100" s="1" t="s">
        <v>122</v>
      </c>
      <c r="C100" s="1">
        <v>4467</v>
      </c>
      <c r="D100" s="1" t="s">
        <v>123</v>
      </c>
    </row>
    <row r="101" spans="1:9" x14ac:dyDescent="0.25">
      <c r="A101" s="1">
        <v>1</v>
      </c>
      <c r="B101" s="1" t="s">
        <v>136</v>
      </c>
      <c r="C101" s="1" t="s">
        <v>137</v>
      </c>
      <c r="D101" s="1">
        <v>22276.460830749998</v>
      </c>
      <c r="E101" s="1">
        <v>1.3599999999999999E-6</v>
      </c>
      <c r="F101" s="1" t="s">
        <v>3</v>
      </c>
      <c r="G101" s="1" t="s">
        <v>138</v>
      </c>
      <c r="H101" s="1">
        <v>0</v>
      </c>
      <c r="I101" s="1">
        <v>9995</v>
      </c>
    </row>
    <row r="102" spans="1:9" x14ac:dyDescent="0.25">
      <c r="A102" s="1">
        <v>2</v>
      </c>
      <c r="B102" s="1">
        <v>812</v>
      </c>
      <c r="C102" s="1">
        <v>99.824600000000004</v>
      </c>
      <c r="D102" s="1">
        <v>255.47800000000001</v>
      </c>
      <c r="E102" s="1">
        <v>4790</v>
      </c>
      <c r="F102" s="1">
        <v>279.99470000000002</v>
      </c>
      <c r="G102" s="1">
        <v>80.068799999999996</v>
      </c>
      <c r="H102" s="1">
        <v>14.239643770000001</v>
      </c>
      <c r="I102" s="1">
        <v>23730</v>
      </c>
    </row>
    <row r="103" spans="1:9" x14ac:dyDescent="0.25">
      <c r="A103" s="1">
        <v>0</v>
      </c>
      <c r="B103" s="1" t="s">
        <v>122</v>
      </c>
      <c r="C103" s="1">
        <v>4467</v>
      </c>
      <c r="D103" s="1" t="s">
        <v>127</v>
      </c>
    </row>
    <row r="104" spans="1:9" x14ac:dyDescent="0.25">
      <c r="A104" s="1">
        <v>1</v>
      </c>
      <c r="B104" s="1" t="s">
        <v>139</v>
      </c>
      <c r="C104" s="1" t="s">
        <v>140</v>
      </c>
      <c r="D104" s="1">
        <v>22276.466290420001</v>
      </c>
      <c r="E104" s="1">
        <v>1.0899999999999999E-6</v>
      </c>
      <c r="F104" s="1" t="s">
        <v>3</v>
      </c>
      <c r="G104" s="1" t="s">
        <v>141</v>
      </c>
      <c r="H104" s="1">
        <v>0</v>
      </c>
      <c r="I104" s="1">
        <v>9998</v>
      </c>
    </row>
    <row r="105" spans="1:9" x14ac:dyDescent="0.25">
      <c r="A105" s="1">
        <v>2</v>
      </c>
      <c r="B105" s="1">
        <v>813</v>
      </c>
      <c r="C105" s="1">
        <v>99.832700000000003</v>
      </c>
      <c r="D105" s="1">
        <v>253.5385</v>
      </c>
      <c r="E105" s="1">
        <v>5481</v>
      </c>
      <c r="F105" s="1">
        <v>9.2049000000000003</v>
      </c>
      <c r="G105" s="1">
        <v>350.92250000000001</v>
      </c>
      <c r="H105" s="1">
        <v>14.231428899999999</v>
      </c>
      <c r="I105" s="1">
        <v>22481</v>
      </c>
    </row>
    <row r="106" spans="1:9" x14ac:dyDescent="0.25">
      <c r="A106" s="1">
        <v>0</v>
      </c>
      <c r="B106" s="1" t="s">
        <v>8</v>
      </c>
      <c r="C106" s="1">
        <v>20</v>
      </c>
    </row>
    <row r="107" spans="1:9" x14ac:dyDescent="0.25">
      <c r="A107" s="1">
        <v>1</v>
      </c>
      <c r="B107" s="1" t="s">
        <v>142</v>
      </c>
      <c r="C107" s="1" t="s">
        <v>143</v>
      </c>
      <c r="D107" s="1">
        <v>22276.488241359999</v>
      </c>
      <c r="E107" s="1">
        <v>1.31E-6</v>
      </c>
      <c r="F107" s="1" t="s">
        <v>3</v>
      </c>
      <c r="G107" s="1" t="s">
        <v>144</v>
      </c>
      <c r="H107" s="1">
        <v>0</v>
      </c>
      <c r="I107" s="1">
        <v>9998</v>
      </c>
    </row>
    <row r="108" spans="1:9" x14ac:dyDescent="0.25">
      <c r="A108" s="1">
        <v>2</v>
      </c>
      <c r="B108" s="1">
        <v>870</v>
      </c>
      <c r="C108" s="1">
        <v>79.896799999999999</v>
      </c>
      <c r="D108" s="1">
        <v>310.18459999999999</v>
      </c>
      <c r="E108" s="1">
        <v>96802</v>
      </c>
      <c r="F108" s="1">
        <v>236.99459999999999</v>
      </c>
      <c r="G108" s="1">
        <v>122.188</v>
      </c>
      <c r="H108" s="1">
        <v>13.912436319452899</v>
      </c>
    </row>
    <row r="109" spans="1:9" x14ac:dyDescent="0.25">
      <c r="A109" s="1">
        <v>0</v>
      </c>
      <c r="B109" s="1" t="s">
        <v>145</v>
      </c>
      <c r="C109" s="1">
        <v>44</v>
      </c>
    </row>
    <row r="110" spans="1:9" x14ac:dyDescent="0.25">
      <c r="A110" s="1">
        <v>1</v>
      </c>
      <c r="B110" s="1" t="s">
        <v>146</v>
      </c>
      <c r="C110" s="1" t="s">
        <v>147</v>
      </c>
      <c r="D110" s="1">
        <v>22276.469294959999</v>
      </c>
      <c r="E110" s="1">
        <v>1.53E-6</v>
      </c>
      <c r="F110" s="1" t="s">
        <v>3</v>
      </c>
      <c r="G110" s="1" t="s">
        <v>148</v>
      </c>
      <c r="H110" s="1">
        <v>0</v>
      </c>
      <c r="I110" s="1">
        <v>9996</v>
      </c>
    </row>
    <row r="111" spans="1:9" x14ac:dyDescent="0.25">
      <c r="A111" s="1">
        <v>2</v>
      </c>
      <c r="B111" s="1">
        <v>876</v>
      </c>
      <c r="C111" s="1">
        <v>65.063000000000002</v>
      </c>
      <c r="D111" s="1">
        <v>357.22160000000002</v>
      </c>
      <c r="E111" s="1">
        <v>121843</v>
      </c>
      <c r="F111" s="1">
        <v>70.609200000000001</v>
      </c>
      <c r="G111" s="1">
        <v>290.81319999999999</v>
      </c>
      <c r="H111" s="1">
        <v>14.63955732</v>
      </c>
      <c r="I111" s="1">
        <v>90539</v>
      </c>
    </row>
    <row r="112" spans="1:9" x14ac:dyDescent="0.25">
      <c r="A112" s="1">
        <v>0</v>
      </c>
      <c r="B112" s="1" t="s">
        <v>122</v>
      </c>
      <c r="C112" s="1">
        <v>5798</v>
      </c>
      <c r="D112" s="1" t="s">
        <v>131</v>
      </c>
      <c r="E112" s="1" t="s">
        <v>149</v>
      </c>
    </row>
    <row r="113" spans="1:9" x14ac:dyDescent="0.25">
      <c r="A113" s="1">
        <v>1</v>
      </c>
      <c r="B113" s="1" t="s">
        <v>150</v>
      </c>
      <c r="C113" s="1" t="s">
        <v>151</v>
      </c>
      <c r="D113" s="1">
        <v>22276.380696910001</v>
      </c>
      <c r="E113" s="1">
        <v>7.5000000000000002E-7</v>
      </c>
      <c r="F113" s="1" t="s">
        <v>3</v>
      </c>
      <c r="G113" s="1" t="s">
        <v>152</v>
      </c>
      <c r="H113" s="1">
        <v>0</v>
      </c>
      <c r="I113" s="1">
        <v>9994</v>
      </c>
    </row>
    <row r="114" spans="1:9" x14ac:dyDescent="0.25">
      <c r="A114" s="1">
        <v>2</v>
      </c>
      <c r="B114" s="1">
        <v>897</v>
      </c>
      <c r="C114" s="1">
        <v>90.193799999999996</v>
      </c>
      <c r="D114" s="1">
        <v>45.859699999999997</v>
      </c>
      <c r="E114" s="1">
        <v>20686</v>
      </c>
      <c r="F114" s="1">
        <v>145.90110000000001</v>
      </c>
      <c r="G114" s="1">
        <v>268.39600000000002</v>
      </c>
      <c r="H114" s="1">
        <v>13.534969728622301</v>
      </c>
    </row>
    <row r="115" spans="1:9" x14ac:dyDescent="0.25">
      <c r="A115" s="1">
        <v>0</v>
      </c>
      <c r="B115" s="1" t="s">
        <v>8</v>
      </c>
      <c r="C115" s="1">
        <v>22</v>
      </c>
    </row>
    <row r="116" spans="1:9" x14ac:dyDescent="0.25">
      <c r="A116" s="1">
        <v>1</v>
      </c>
      <c r="B116" s="1" t="s">
        <v>153</v>
      </c>
      <c r="C116" s="1" t="s">
        <v>154</v>
      </c>
      <c r="D116" s="1">
        <v>22276.452549009999</v>
      </c>
      <c r="E116" s="1">
        <v>2.17E-6</v>
      </c>
      <c r="F116" s="1" t="s">
        <v>3</v>
      </c>
      <c r="G116" s="1" t="s">
        <v>155</v>
      </c>
      <c r="H116" s="1">
        <v>0</v>
      </c>
      <c r="I116" s="1">
        <v>9996</v>
      </c>
    </row>
    <row r="117" spans="1:9" x14ac:dyDescent="0.25">
      <c r="A117" s="1">
        <v>2</v>
      </c>
      <c r="B117" s="1">
        <v>899</v>
      </c>
      <c r="C117" s="1">
        <v>79.692400000000006</v>
      </c>
      <c r="D117" s="1">
        <v>166.3777</v>
      </c>
      <c r="E117" s="1">
        <v>120973</v>
      </c>
      <c r="F117" s="1">
        <v>81.447400000000002</v>
      </c>
      <c r="G117" s="1">
        <v>280.03620000000001</v>
      </c>
      <c r="H117" s="1">
        <v>13.8227269191802</v>
      </c>
    </row>
    <row r="118" spans="1:9" x14ac:dyDescent="0.25">
      <c r="A118" s="1">
        <v>0</v>
      </c>
      <c r="B118" s="1" t="s">
        <v>156</v>
      </c>
      <c r="C118" s="1">
        <v>1</v>
      </c>
    </row>
    <row r="119" spans="1:9" x14ac:dyDescent="0.25">
      <c r="A119" s="1">
        <v>1</v>
      </c>
      <c r="B119" s="1" t="s">
        <v>157</v>
      </c>
      <c r="C119" s="1" t="s">
        <v>158</v>
      </c>
      <c r="D119" s="1">
        <v>22276.555298750001</v>
      </c>
      <c r="E119" s="1">
        <v>7.1999999999999997E-6</v>
      </c>
      <c r="F119" s="1" t="s">
        <v>3</v>
      </c>
      <c r="G119" s="1" t="s">
        <v>159</v>
      </c>
      <c r="H119" s="1">
        <v>0</v>
      </c>
      <c r="I119" s="1">
        <v>9992</v>
      </c>
    </row>
    <row r="120" spans="1:9" x14ac:dyDescent="0.25">
      <c r="A120" s="1">
        <v>2</v>
      </c>
      <c r="B120" s="1">
        <v>900</v>
      </c>
      <c r="C120" s="1">
        <v>90.181200000000004</v>
      </c>
      <c r="D120" s="1">
        <v>42.896000000000001</v>
      </c>
      <c r="E120" s="1">
        <v>28086</v>
      </c>
      <c r="F120" s="1">
        <v>60.367899999999999</v>
      </c>
      <c r="G120" s="1">
        <v>69.268500000000003</v>
      </c>
      <c r="H120" s="1">
        <v>13.739082658855001</v>
      </c>
    </row>
    <row r="121" spans="1:9" x14ac:dyDescent="0.25">
      <c r="A121" s="1">
        <v>0</v>
      </c>
      <c r="B121" s="1" t="s">
        <v>156</v>
      </c>
      <c r="C121" s="1">
        <v>2</v>
      </c>
    </row>
    <row r="122" spans="1:9" x14ac:dyDescent="0.25">
      <c r="A122" s="1">
        <v>1</v>
      </c>
      <c r="B122" s="1" t="s">
        <v>160</v>
      </c>
      <c r="C122" s="1" t="s">
        <v>161</v>
      </c>
      <c r="D122" s="1">
        <v>22276.367865939999</v>
      </c>
      <c r="E122" s="1">
        <v>8.1999999999999998E-7</v>
      </c>
      <c r="F122" s="1" t="s">
        <v>3</v>
      </c>
      <c r="G122" s="1" t="s">
        <v>162</v>
      </c>
      <c r="H122" s="1">
        <v>0</v>
      </c>
      <c r="I122" s="1">
        <v>9990</v>
      </c>
    </row>
    <row r="123" spans="1:9" x14ac:dyDescent="0.25">
      <c r="A123" s="1">
        <v>2</v>
      </c>
      <c r="B123" s="1">
        <v>902</v>
      </c>
      <c r="C123" s="1">
        <v>90.194800000000001</v>
      </c>
      <c r="D123" s="1">
        <v>46.043100000000003</v>
      </c>
      <c r="E123" s="1">
        <v>18095</v>
      </c>
      <c r="F123" s="1">
        <v>188.60820000000001</v>
      </c>
      <c r="G123" s="1">
        <v>199.27500000000001</v>
      </c>
      <c r="H123" s="1">
        <v>13.527233066733601</v>
      </c>
    </row>
    <row r="124" spans="1:9" x14ac:dyDescent="0.25">
      <c r="A124" s="1">
        <v>0</v>
      </c>
      <c r="B124" s="1" t="s">
        <v>8</v>
      </c>
      <c r="C124" s="1">
        <v>25</v>
      </c>
      <c r="D124" s="1" t="s">
        <v>163</v>
      </c>
    </row>
    <row r="125" spans="1:9" x14ac:dyDescent="0.25">
      <c r="A125" s="1">
        <v>1</v>
      </c>
      <c r="B125" s="1" t="s">
        <v>164</v>
      </c>
      <c r="C125" s="1" t="s">
        <v>165</v>
      </c>
      <c r="D125" s="1">
        <v>22276.54270057</v>
      </c>
      <c r="E125" s="1">
        <v>5.84E-6</v>
      </c>
      <c r="F125" s="1" t="s">
        <v>3</v>
      </c>
      <c r="G125" s="1" t="s">
        <v>166</v>
      </c>
      <c r="H125" s="1">
        <v>0</v>
      </c>
      <c r="I125" s="1">
        <v>9995</v>
      </c>
    </row>
    <row r="126" spans="1:9" x14ac:dyDescent="0.25">
      <c r="A126" s="1">
        <v>2</v>
      </c>
      <c r="B126" s="1">
        <v>932</v>
      </c>
      <c r="C126" s="1">
        <v>81.343900000000005</v>
      </c>
      <c r="D126" s="1">
        <v>337.11410000000001</v>
      </c>
      <c r="E126" s="1">
        <v>1131448</v>
      </c>
      <c r="F126" s="1">
        <v>89.590900000000005</v>
      </c>
      <c r="G126" s="1">
        <v>283.44810000000001</v>
      </c>
      <c r="H126" s="1">
        <v>12.6437858564799</v>
      </c>
    </row>
    <row r="127" spans="1:9" x14ac:dyDescent="0.25">
      <c r="A127" s="1">
        <v>0</v>
      </c>
      <c r="B127" s="1" t="s">
        <v>122</v>
      </c>
      <c r="C127" s="1">
        <v>6582</v>
      </c>
      <c r="D127" s="1" t="s">
        <v>131</v>
      </c>
      <c r="E127" s="1" t="s">
        <v>167</v>
      </c>
    </row>
    <row r="128" spans="1:9" x14ac:dyDescent="0.25">
      <c r="A128" s="1">
        <v>1</v>
      </c>
      <c r="B128" s="1" t="s">
        <v>168</v>
      </c>
      <c r="C128" s="1" t="s">
        <v>169</v>
      </c>
      <c r="D128" s="1">
        <v>22276.554506199998</v>
      </c>
      <c r="E128" s="1">
        <v>2.0499999999999999E-6</v>
      </c>
      <c r="F128" s="1" t="s">
        <v>3</v>
      </c>
      <c r="G128" s="1" t="s">
        <v>170</v>
      </c>
      <c r="H128" s="1">
        <v>0</v>
      </c>
      <c r="I128" s="1">
        <v>9995</v>
      </c>
    </row>
    <row r="129" spans="1:9" x14ac:dyDescent="0.25">
      <c r="A129" s="1">
        <v>2</v>
      </c>
      <c r="B129" s="1">
        <v>959</v>
      </c>
      <c r="C129" s="1">
        <v>89.998000000000005</v>
      </c>
      <c r="D129" s="1">
        <v>187.0967</v>
      </c>
      <c r="E129" s="1">
        <v>41890</v>
      </c>
      <c r="F129" s="1">
        <v>338.27820000000003</v>
      </c>
      <c r="G129" s="1">
        <v>195.51519999999999</v>
      </c>
      <c r="H129" s="1">
        <v>13.617762188660601</v>
      </c>
    </row>
    <row r="130" spans="1:9" x14ac:dyDescent="0.25">
      <c r="A130" s="1">
        <v>0</v>
      </c>
      <c r="B130" s="1" t="s">
        <v>122</v>
      </c>
      <c r="C130" s="1">
        <v>6582</v>
      </c>
      <c r="D130" s="1" t="s">
        <v>131</v>
      </c>
      <c r="E130" s="1" t="s">
        <v>171</v>
      </c>
    </row>
    <row r="131" spans="1:9" x14ac:dyDescent="0.25">
      <c r="A131" s="1">
        <v>1</v>
      </c>
      <c r="B131" s="1" t="s">
        <v>172</v>
      </c>
      <c r="C131" s="1" t="s">
        <v>173</v>
      </c>
      <c r="D131" s="1">
        <v>22276.317714190001</v>
      </c>
      <c r="E131" s="1">
        <v>8.6000000000000002E-7</v>
      </c>
      <c r="F131" s="1" t="s">
        <v>3</v>
      </c>
      <c r="G131" s="1" t="s">
        <v>174</v>
      </c>
      <c r="H131" s="1">
        <v>0</v>
      </c>
      <c r="I131" s="1">
        <v>9998</v>
      </c>
    </row>
    <row r="132" spans="1:9" x14ac:dyDescent="0.25">
      <c r="A132" s="1">
        <v>2</v>
      </c>
      <c r="B132" s="1">
        <v>965</v>
      </c>
      <c r="C132" s="1">
        <v>90.034000000000006</v>
      </c>
      <c r="D132" s="1">
        <v>195.76820000000001</v>
      </c>
      <c r="E132" s="1">
        <v>39080</v>
      </c>
      <c r="F132" s="1">
        <v>274.27730000000003</v>
      </c>
      <c r="G132" s="1">
        <v>199.1592</v>
      </c>
      <c r="H132" s="1">
        <v>13.5678865686014</v>
      </c>
    </row>
    <row r="133" spans="1:9" x14ac:dyDescent="0.25">
      <c r="A133" s="1">
        <v>0</v>
      </c>
      <c r="B133" s="1" t="s">
        <v>12</v>
      </c>
      <c r="C133" s="1">
        <v>9</v>
      </c>
    </row>
    <row r="134" spans="1:9" x14ac:dyDescent="0.25">
      <c r="A134" s="1">
        <v>1</v>
      </c>
      <c r="B134" s="1" t="s">
        <v>175</v>
      </c>
      <c r="C134" s="1" t="s">
        <v>176</v>
      </c>
      <c r="D134" s="1">
        <v>22276.149526370002</v>
      </c>
      <c r="E134" s="1">
        <v>-1.3E-6</v>
      </c>
      <c r="F134" s="1" t="s">
        <v>3</v>
      </c>
      <c r="G134" s="1">
        <f>-15603-3</f>
        <v>-15606</v>
      </c>
      <c r="H134" s="1">
        <v>0</v>
      </c>
      <c r="I134" s="1">
        <v>9999</v>
      </c>
    </row>
    <row r="135" spans="1:9" x14ac:dyDescent="0.25">
      <c r="A135" s="1">
        <v>2</v>
      </c>
      <c r="B135" s="1">
        <v>978</v>
      </c>
      <c r="C135" s="1">
        <v>96.408199999999994</v>
      </c>
      <c r="D135" s="1">
        <v>343.16840000000002</v>
      </c>
      <c r="E135" s="1">
        <v>1159430</v>
      </c>
      <c r="F135" s="1">
        <v>80.133499999999998</v>
      </c>
      <c r="G135" s="1">
        <v>292.83969999999999</v>
      </c>
      <c r="H135" s="1">
        <v>12.109234835478301</v>
      </c>
    </row>
    <row r="136" spans="1:9" x14ac:dyDescent="0.25">
      <c r="A136" s="1">
        <v>0</v>
      </c>
      <c r="B136" s="1" t="s">
        <v>110</v>
      </c>
      <c r="C136" s="1">
        <v>3</v>
      </c>
    </row>
    <row r="137" spans="1:9" x14ac:dyDescent="0.25">
      <c r="A137" s="1">
        <v>1</v>
      </c>
      <c r="B137" s="1" t="s">
        <v>177</v>
      </c>
      <c r="C137" s="1" t="s">
        <v>178</v>
      </c>
      <c r="D137" s="1">
        <v>22276.189307190001</v>
      </c>
      <c r="E137" s="1">
        <v>4.9999999999999998E-7</v>
      </c>
      <c r="F137" s="1" t="s">
        <v>3</v>
      </c>
      <c r="G137" s="1" t="s">
        <v>179</v>
      </c>
      <c r="H137" s="1">
        <v>0</v>
      </c>
      <c r="I137" s="1">
        <v>9998</v>
      </c>
    </row>
    <row r="138" spans="1:9" x14ac:dyDescent="0.25">
      <c r="A138" s="1">
        <v>2</v>
      </c>
      <c r="B138" s="1">
        <v>1208</v>
      </c>
      <c r="C138" s="1">
        <v>70.080100000000002</v>
      </c>
      <c r="D138" s="1">
        <v>184.9126</v>
      </c>
      <c r="E138" s="1">
        <v>17817</v>
      </c>
      <c r="F138" s="1">
        <v>60.336199999999998</v>
      </c>
      <c r="G138" s="1">
        <v>89.884200000000007</v>
      </c>
      <c r="H138" s="1">
        <v>13.956678179303999</v>
      </c>
    </row>
    <row r="139" spans="1:9" x14ac:dyDescent="0.25">
      <c r="A139" s="1">
        <v>0</v>
      </c>
      <c r="B139" s="1" t="s">
        <v>105</v>
      </c>
      <c r="C139" s="1">
        <v>2</v>
      </c>
    </row>
    <row r="140" spans="1:9" x14ac:dyDescent="0.25">
      <c r="A140" s="1">
        <v>1</v>
      </c>
      <c r="B140" s="1" t="s">
        <v>180</v>
      </c>
      <c r="C140" s="1" t="s">
        <v>181</v>
      </c>
      <c r="D140" s="1">
        <v>22276.153906930002</v>
      </c>
      <c r="E140" s="1">
        <v>4.4000000000000002E-7</v>
      </c>
      <c r="F140" s="1" t="s">
        <v>3</v>
      </c>
      <c r="G140" s="1" t="s">
        <v>182</v>
      </c>
      <c r="H140" s="1">
        <v>0</v>
      </c>
      <c r="I140" s="1">
        <v>9996</v>
      </c>
    </row>
    <row r="141" spans="1:9" x14ac:dyDescent="0.25">
      <c r="A141" s="1">
        <v>2</v>
      </c>
      <c r="B141" s="1">
        <v>1244</v>
      </c>
      <c r="C141" s="1">
        <v>70.079899999999995</v>
      </c>
      <c r="D141" s="1">
        <v>187.5932</v>
      </c>
      <c r="E141" s="1">
        <v>18494</v>
      </c>
      <c r="F141" s="1">
        <v>64.156599999999997</v>
      </c>
      <c r="G141" s="1">
        <v>296.14449999999999</v>
      </c>
      <c r="H141" s="1">
        <v>13.957271569292899</v>
      </c>
    </row>
    <row r="142" spans="1:9" x14ac:dyDescent="0.25">
      <c r="A142" s="1">
        <v>0</v>
      </c>
      <c r="B142" s="1" t="s">
        <v>122</v>
      </c>
      <c r="C142" s="1">
        <v>4988</v>
      </c>
      <c r="D142" s="1" t="s">
        <v>183</v>
      </c>
      <c r="E142" s="1" t="s">
        <v>184</v>
      </c>
    </row>
    <row r="143" spans="1:9" x14ac:dyDescent="0.25">
      <c r="A143" s="1">
        <v>1</v>
      </c>
      <c r="B143" s="1" t="s">
        <v>185</v>
      </c>
      <c r="C143" s="1" t="s">
        <v>186</v>
      </c>
      <c r="D143" s="1">
        <v>22276.135662510002</v>
      </c>
      <c r="E143" s="1">
        <v>6.9999999999999997E-7</v>
      </c>
      <c r="F143" s="1" t="s">
        <v>3</v>
      </c>
      <c r="G143" s="1" t="s">
        <v>187</v>
      </c>
      <c r="H143" s="1">
        <v>0</v>
      </c>
      <c r="I143" s="1">
        <v>9992</v>
      </c>
    </row>
    <row r="144" spans="1:9" x14ac:dyDescent="0.25">
      <c r="A144" s="1">
        <v>2</v>
      </c>
      <c r="B144" s="1">
        <v>1271</v>
      </c>
      <c r="C144" s="1">
        <v>70.079800000000006</v>
      </c>
      <c r="D144" s="1">
        <v>161.73609999999999</v>
      </c>
      <c r="E144" s="1">
        <v>18908</v>
      </c>
      <c r="F144" s="1">
        <v>44.370899999999999</v>
      </c>
      <c r="G144" s="1">
        <v>107.41030000000001</v>
      </c>
      <c r="H144" s="1">
        <v>13.962125859299499</v>
      </c>
    </row>
    <row r="145" spans="1:9" x14ac:dyDescent="0.25">
      <c r="A145" s="1">
        <v>0</v>
      </c>
      <c r="B145" s="1" t="s">
        <v>188</v>
      </c>
      <c r="C145" s="1">
        <v>1</v>
      </c>
    </row>
    <row r="146" spans="1:9" x14ac:dyDescent="0.25">
      <c r="A146" s="1">
        <v>1</v>
      </c>
      <c r="B146" s="1" t="s">
        <v>189</v>
      </c>
      <c r="C146" s="1" t="s">
        <v>190</v>
      </c>
      <c r="D146" s="1">
        <v>22276.31101881</v>
      </c>
      <c r="E146" s="1">
        <v>2.4999999999999999E-7</v>
      </c>
      <c r="F146" s="1" t="s">
        <v>3</v>
      </c>
      <c r="G146" s="1" t="s">
        <v>191</v>
      </c>
      <c r="H146" s="1">
        <v>0</v>
      </c>
      <c r="I146" s="1">
        <v>9997</v>
      </c>
    </row>
    <row r="147" spans="1:9" x14ac:dyDescent="0.25">
      <c r="A147" s="1">
        <v>2</v>
      </c>
      <c r="B147" s="1">
        <v>1272</v>
      </c>
      <c r="C147" s="1">
        <v>70.078400000000002</v>
      </c>
      <c r="D147" s="1">
        <v>243.08539999999999</v>
      </c>
      <c r="E147" s="1">
        <v>19449</v>
      </c>
      <c r="F147" s="1">
        <v>97.787499999999994</v>
      </c>
      <c r="G147" s="1">
        <v>262.54390000000001</v>
      </c>
      <c r="H147" s="1">
        <v>13.9426668192781</v>
      </c>
    </row>
    <row r="148" spans="1:9" x14ac:dyDescent="0.25">
      <c r="A148" s="1">
        <v>0</v>
      </c>
      <c r="B148" s="1" t="s">
        <v>21</v>
      </c>
      <c r="C148" s="1" t="s">
        <v>192</v>
      </c>
    </row>
    <row r="149" spans="1:9" x14ac:dyDescent="0.25">
      <c r="A149" s="1">
        <v>1</v>
      </c>
      <c r="B149" s="1" t="s">
        <v>193</v>
      </c>
      <c r="C149" s="1" t="s">
        <v>194</v>
      </c>
      <c r="D149" s="1">
        <v>22276.321580380001</v>
      </c>
      <c r="E149" s="1">
        <v>4.7999999999999996E-7</v>
      </c>
      <c r="F149" s="1" t="s">
        <v>3</v>
      </c>
      <c r="G149" s="1" t="s">
        <v>195</v>
      </c>
      <c r="H149" s="1">
        <v>0</v>
      </c>
      <c r="I149" s="1">
        <v>9997</v>
      </c>
    </row>
    <row r="150" spans="1:9" x14ac:dyDescent="0.25">
      <c r="A150" s="1">
        <v>2</v>
      </c>
      <c r="B150" s="1">
        <v>1291</v>
      </c>
      <c r="C150" s="1">
        <v>70.078400000000002</v>
      </c>
      <c r="D150" s="1">
        <v>231.7397</v>
      </c>
      <c r="E150" s="1">
        <v>18290</v>
      </c>
      <c r="F150" s="1">
        <v>97.463999999999999</v>
      </c>
      <c r="G150" s="1">
        <v>262.8544</v>
      </c>
      <c r="H150" s="1">
        <v>13.946511139280901</v>
      </c>
    </row>
    <row r="151" spans="1:9" x14ac:dyDescent="0.25">
      <c r="A151" s="1">
        <v>0</v>
      </c>
      <c r="B151" s="1" t="s">
        <v>105</v>
      </c>
      <c r="C151" s="1">
        <v>3</v>
      </c>
    </row>
    <row r="152" spans="1:9" x14ac:dyDescent="0.25">
      <c r="A152" s="1">
        <v>1</v>
      </c>
      <c r="B152" s="1" t="s">
        <v>196</v>
      </c>
      <c r="C152" s="1" t="s">
        <v>197</v>
      </c>
      <c r="D152" s="1">
        <v>22276.504570010002</v>
      </c>
      <c r="E152" s="1">
        <v>1.4899999999999999E-6</v>
      </c>
      <c r="F152" s="1" t="s">
        <v>3</v>
      </c>
      <c r="G152" s="1" t="s">
        <v>198</v>
      </c>
      <c r="H152" s="1">
        <v>0</v>
      </c>
      <c r="I152" s="1">
        <v>9990</v>
      </c>
    </row>
    <row r="153" spans="1:9" x14ac:dyDescent="0.25">
      <c r="A153" s="1">
        <v>2</v>
      </c>
      <c r="B153" s="1">
        <v>1292</v>
      </c>
      <c r="C153" s="1">
        <v>70.079099999999997</v>
      </c>
      <c r="D153" s="1">
        <v>337.67610000000002</v>
      </c>
      <c r="E153" s="1">
        <v>22499</v>
      </c>
      <c r="F153" s="1">
        <v>299.15940000000001</v>
      </c>
      <c r="G153" s="1">
        <v>60.726399999999998</v>
      </c>
      <c r="H153" s="1">
        <v>14.007483849350701</v>
      </c>
    </row>
    <row r="154" spans="1:9" x14ac:dyDescent="0.25">
      <c r="A154" s="1">
        <v>0</v>
      </c>
      <c r="B154" s="1" t="s">
        <v>199</v>
      </c>
      <c r="C154" s="1">
        <v>3</v>
      </c>
    </row>
    <row r="155" spans="1:9" x14ac:dyDescent="0.25">
      <c r="A155" s="1">
        <v>1</v>
      </c>
      <c r="B155" s="1" t="s">
        <v>200</v>
      </c>
      <c r="C155" s="1" t="s">
        <v>201</v>
      </c>
      <c r="D155" s="1">
        <v>22276.494455749998</v>
      </c>
      <c r="E155" s="1">
        <v>2.3800000000000001E-6</v>
      </c>
      <c r="F155" s="1" t="s">
        <v>3</v>
      </c>
      <c r="G155" s="1" t="s">
        <v>202</v>
      </c>
      <c r="H155" s="1">
        <v>0</v>
      </c>
      <c r="I155" s="1">
        <v>9999</v>
      </c>
    </row>
    <row r="156" spans="1:9" x14ac:dyDescent="0.25">
      <c r="A156" s="1">
        <v>2</v>
      </c>
      <c r="B156" s="1">
        <v>1293</v>
      </c>
      <c r="C156" s="1">
        <v>70.072900000000004</v>
      </c>
      <c r="D156" s="1">
        <v>96.835599999999999</v>
      </c>
      <c r="E156" s="1">
        <v>16468</v>
      </c>
      <c r="F156" s="1">
        <v>169.54220000000001</v>
      </c>
      <c r="G156" s="1">
        <v>190.6036</v>
      </c>
      <c r="H156" s="1">
        <v>14.066903539417901</v>
      </c>
    </row>
    <row r="157" spans="1:9" x14ac:dyDescent="0.25">
      <c r="A157" s="1">
        <v>0</v>
      </c>
      <c r="B157" s="1" t="s">
        <v>122</v>
      </c>
      <c r="C157" s="1">
        <v>4682</v>
      </c>
      <c r="D157" s="1" t="s">
        <v>203</v>
      </c>
    </row>
    <row r="158" spans="1:9" x14ac:dyDescent="0.25">
      <c r="A158" s="1">
        <v>1</v>
      </c>
      <c r="B158" s="1" t="s">
        <v>204</v>
      </c>
      <c r="C158" s="1" t="s">
        <v>205</v>
      </c>
      <c r="D158" s="1">
        <v>22276.46980735</v>
      </c>
      <c r="E158" s="1">
        <v>2.8999999999999998E-7</v>
      </c>
      <c r="F158" s="1" t="s">
        <v>3</v>
      </c>
      <c r="G158" s="1" t="s">
        <v>206</v>
      </c>
      <c r="H158" s="1">
        <v>0</v>
      </c>
      <c r="I158" s="1">
        <v>9995</v>
      </c>
    </row>
    <row r="159" spans="1:9" x14ac:dyDescent="0.25">
      <c r="A159" s="1">
        <v>2</v>
      </c>
      <c r="B159" s="1">
        <v>1314</v>
      </c>
      <c r="C159" s="1">
        <v>90.264700000000005</v>
      </c>
      <c r="D159" s="1">
        <v>336.1234</v>
      </c>
      <c r="E159" s="1">
        <v>29345</v>
      </c>
      <c r="F159" s="1">
        <v>214.9486</v>
      </c>
      <c r="G159" s="1">
        <v>155.84540000000001</v>
      </c>
      <c r="H159" s="1">
        <v>12.9176821845638</v>
      </c>
    </row>
    <row r="160" spans="1:9" x14ac:dyDescent="0.25">
      <c r="A160" s="1">
        <v>0</v>
      </c>
      <c r="B160" s="1" t="s">
        <v>110</v>
      </c>
      <c r="C160" s="1">
        <v>4</v>
      </c>
      <c r="D160" s="1" t="s">
        <v>207</v>
      </c>
      <c r="E160" s="1" t="s">
        <v>208</v>
      </c>
    </row>
    <row r="161" spans="1:9" x14ac:dyDescent="0.25">
      <c r="A161" s="1">
        <v>1</v>
      </c>
      <c r="B161" s="1" t="s">
        <v>209</v>
      </c>
      <c r="C161" s="1" t="s">
        <v>210</v>
      </c>
      <c r="D161" s="1">
        <v>22276.4510185</v>
      </c>
      <c r="E161" s="1">
        <v>-4.8999999999999997E-7</v>
      </c>
      <c r="F161" s="1" t="s">
        <v>3</v>
      </c>
      <c r="G161" s="1">
        <f>-20711-3</f>
        <v>-20714</v>
      </c>
      <c r="H161" s="1">
        <v>0</v>
      </c>
      <c r="I161" s="1">
        <v>9992</v>
      </c>
    </row>
    <row r="162" spans="1:9" x14ac:dyDescent="0.25">
      <c r="A162" s="1">
        <v>2</v>
      </c>
      <c r="B162" s="1">
        <v>1315</v>
      </c>
      <c r="C162" s="1">
        <v>90.257800000000003</v>
      </c>
      <c r="D162" s="1">
        <v>345.36630000000002</v>
      </c>
      <c r="E162" s="1">
        <v>32521</v>
      </c>
      <c r="F162" s="1">
        <v>130.58869999999999</v>
      </c>
      <c r="G162" s="1">
        <v>240.85380000000001</v>
      </c>
      <c r="H162" s="1">
        <v>12.9262097471216</v>
      </c>
    </row>
    <row r="163" spans="1:9" x14ac:dyDescent="0.25">
      <c r="A163" s="1">
        <v>0</v>
      </c>
      <c r="B163" s="1" t="s">
        <v>8</v>
      </c>
      <c r="C163" s="1">
        <v>27</v>
      </c>
    </row>
    <row r="164" spans="1:9" x14ac:dyDescent="0.25">
      <c r="A164" s="1">
        <v>1</v>
      </c>
      <c r="B164" s="1" t="s">
        <v>211</v>
      </c>
      <c r="C164" s="1" t="s">
        <v>212</v>
      </c>
      <c r="D164" s="1">
        <v>22276.550399629999</v>
      </c>
      <c r="E164" s="1">
        <v>3.3999999999999997E-7</v>
      </c>
      <c r="F164" s="1" t="s">
        <v>3</v>
      </c>
      <c r="G164" s="1" t="s">
        <v>213</v>
      </c>
      <c r="H164" s="1">
        <v>0</v>
      </c>
      <c r="I164" s="1">
        <v>9997</v>
      </c>
    </row>
    <row r="165" spans="1:9" x14ac:dyDescent="0.25">
      <c r="A165" s="1">
        <v>2</v>
      </c>
      <c r="B165" s="1">
        <v>1328</v>
      </c>
      <c r="C165" s="1">
        <v>41.185099999999998</v>
      </c>
      <c r="D165" s="1">
        <v>44.210799999999999</v>
      </c>
      <c r="E165" s="1">
        <v>255599</v>
      </c>
      <c r="F165" s="1">
        <v>110.9611</v>
      </c>
      <c r="G165" s="1">
        <v>251.86920000000001</v>
      </c>
      <c r="H165" s="1">
        <v>13.386911628070401</v>
      </c>
    </row>
    <row r="166" spans="1:9" x14ac:dyDescent="0.25">
      <c r="A166" s="1">
        <v>0</v>
      </c>
      <c r="B166" s="1" t="s">
        <v>122</v>
      </c>
      <c r="C166" s="1">
        <v>8480</v>
      </c>
      <c r="D166" s="1" t="s">
        <v>131</v>
      </c>
      <c r="E166" s="1" t="s">
        <v>214</v>
      </c>
    </row>
    <row r="167" spans="1:9" x14ac:dyDescent="0.25">
      <c r="A167" s="1">
        <v>1</v>
      </c>
      <c r="B167" s="1" t="s">
        <v>215</v>
      </c>
      <c r="C167" s="1" t="s">
        <v>216</v>
      </c>
      <c r="D167" s="1">
        <v>22276.561936239999</v>
      </c>
      <c r="E167" s="1">
        <v>1.1400000000000001E-6</v>
      </c>
      <c r="F167" s="1" t="s">
        <v>3</v>
      </c>
      <c r="G167" s="1" t="s">
        <v>217</v>
      </c>
      <c r="H167" s="1">
        <v>0</v>
      </c>
      <c r="I167" s="1">
        <v>9992</v>
      </c>
    </row>
    <row r="168" spans="1:9" x14ac:dyDescent="0.25">
      <c r="A168" s="1">
        <v>2</v>
      </c>
      <c r="B168" s="1">
        <v>1420</v>
      </c>
      <c r="C168" s="1">
        <v>89.904499999999999</v>
      </c>
      <c r="D168" s="1">
        <v>301.1499</v>
      </c>
      <c r="E168" s="1">
        <v>74857</v>
      </c>
      <c r="F168" s="1">
        <v>32.293999999999997</v>
      </c>
      <c r="G168" s="1">
        <v>120.2118</v>
      </c>
      <c r="H168" s="1">
        <v>13.5146418282072</v>
      </c>
    </row>
    <row r="169" spans="1:9" x14ac:dyDescent="0.25">
      <c r="A169" s="1">
        <v>0</v>
      </c>
      <c r="B169" s="1" t="s">
        <v>12</v>
      </c>
      <c r="C169" s="1">
        <v>10</v>
      </c>
    </row>
    <row r="170" spans="1:9" x14ac:dyDescent="0.25">
      <c r="A170" s="1">
        <v>1</v>
      </c>
      <c r="B170" s="1" t="s">
        <v>218</v>
      </c>
      <c r="C170" s="1" t="s">
        <v>219</v>
      </c>
      <c r="D170" s="1">
        <v>22276.31498232</v>
      </c>
      <c r="E170" s="1">
        <v>2.9699999999999999E-6</v>
      </c>
      <c r="F170" s="1" t="s">
        <v>3</v>
      </c>
      <c r="G170" s="1" t="s">
        <v>220</v>
      </c>
      <c r="H170" s="1">
        <v>0</v>
      </c>
      <c r="I170" s="1">
        <v>9998</v>
      </c>
    </row>
    <row r="171" spans="1:9" x14ac:dyDescent="0.25">
      <c r="A171" s="1">
        <v>2</v>
      </c>
      <c r="B171" s="1">
        <v>1430</v>
      </c>
      <c r="C171" s="1">
        <v>98.383499999999998</v>
      </c>
      <c r="D171" s="1">
        <v>31.621300000000002</v>
      </c>
      <c r="E171" s="1">
        <v>56361</v>
      </c>
      <c r="F171" s="1">
        <v>182.56309999999999</v>
      </c>
      <c r="G171" s="1">
        <v>177.52770000000001</v>
      </c>
      <c r="H171" s="1">
        <v>14.404184949999999</v>
      </c>
      <c r="I171" s="1">
        <v>1073</v>
      </c>
    </row>
    <row r="172" spans="1:9" x14ac:dyDescent="0.25">
      <c r="A172" s="1">
        <v>0</v>
      </c>
      <c r="B172" s="1" t="s">
        <v>110</v>
      </c>
      <c r="C172" s="1">
        <v>5</v>
      </c>
      <c r="D172" s="1" t="s">
        <v>207</v>
      </c>
      <c r="E172" s="1" t="s">
        <v>221</v>
      </c>
    </row>
    <row r="173" spans="1:9" x14ac:dyDescent="0.25">
      <c r="A173" s="1">
        <v>1</v>
      </c>
      <c r="B173" s="1" t="s">
        <v>222</v>
      </c>
      <c r="C173" s="1" t="s">
        <v>223</v>
      </c>
      <c r="D173" s="1">
        <v>22276.34576186</v>
      </c>
      <c r="E173" s="1">
        <v>-2.2000000000000001E-7</v>
      </c>
      <c r="F173" s="1" t="s">
        <v>3</v>
      </c>
      <c r="G173" s="1" t="s">
        <v>224</v>
      </c>
      <c r="H173" s="1">
        <v>0</v>
      </c>
      <c r="I173" s="1">
        <v>9994</v>
      </c>
    </row>
    <row r="174" spans="1:9" x14ac:dyDescent="0.25">
      <c r="A174" s="1">
        <v>2</v>
      </c>
      <c r="B174" s="1">
        <v>1506</v>
      </c>
      <c r="C174" s="1">
        <v>69.231499999999997</v>
      </c>
      <c r="D174" s="1">
        <v>133.65620000000001</v>
      </c>
      <c r="E174" s="1">
        <v>784013</v>
      </c>
      <c r="F174" s="1">
        <v>157.7663</v>
      </c>
      <c r="G174" s="1">
        <v>13.0685</v>
      </c>
      <c r="H174" s="1">
        <v>11.786536254588199</v>
      </c>
    </row>
    <row r="175" spans="1:9" x14ac:dyDescent="0.25">
      <c r="A175" s="1">
        <v>0</v>
      </c>
      <c r="B175" s="1" t="s">
        <v>225</v>
      </c>
      <c r="C175" s="1">
        <v>2</v>
      </c>
    </row>
    <row r="176" spans="1:9" x14ac:dyDescent="0.25">
      <c r="A176" s="1">
        <v>1</v>
      </c>
      <c r="B176" s="1" t="s">
        <v>226</v>
      </c>
      <c r="C176" s="1" t="s">
        <v>227</v>
      </c>
      <c r="D176" s="1">
        <v>22276.545896359999</v>
      </c>
      <c r="E176" s="1">
        <v>4.1919999999999998E-5</v>
      </c>
      <c r="F176" s="1" t="s">
        <v>3</v>
      </c>
      <c r="G176" s="1" t="s">
        <v>228</v>
      </c>
      <c r="H176" s="1">
        <v>0</v>
      </c>
      <c r="I176" s="1">
        <v>9997</v>
      </c>
    </row>
    <row r="177" spans="1:9" x14ac:dyDescent="0.25">
      <c r="A177" s="1">
        <v>2</v>
      </c>
      <c r="B177" s="1">
        <v>1510</v>
      </c>
      <c r="C177" s="1">
        <v>90.039400000000001</v>
      </c>
      <c r="D177" s="1">
        <v>17.630600000000001</v>
      </c>
      <c r="E177" s="1">
        <v>41365</v>
      </c>
      <c r="F177" s="1">
        <v>144.51300000000001</v>
      </c>
      <c r="G177" s="1">
        <v>215.88120000000001</v>
      </c>
      <c r="H177" s="1">
        <v>13.968961038433999</v>
      </c>
    </row>
    <row r="178" spans="1:9" x14ac:dyDescent="0.25">
      <c r="A178" s="1">
        <v>0</v>
      </c>
      <c r="B178" s="1" t="s">
        <v>229</v>
      </c>
      <c r="C178" s="1">
        <v>1</v>
      </c>
    </row>
    <row r="179" spans="1:9" x14ac:dyDescent="0.25">
      <c r="A179" s="1">
        <v>1</v>
      </c>
      <c r="B179" s="1" t="s">
        <v>230</v>
      </c>
      <c r="C179" s="1" t="s">
        <v>231</v>
      </c>
      <c r="D179" s="1">
        <v>22276.380254340002</v>
      </c>
      <c r="E179" s="1">
        <v>6.8999999999999996E-7</v>
      </c>
      <c r="F179" s="1" t="s">
        <v>3</v>
      </c>
      <c r="G179" s="1" t="s">
        <v>232</v>
      </c>
      <c r="H179" s="1">
        <v>0</v>
      </c>
      <c r="I179" s="1">
        <v>9991</v>
      </c>
    </row>
    <row r="180" spans="1:9" x14ac:dyDescent="0.25">
      <c r="A180" s="1">
        <v>2</v>
      </c>
      <c r="B180" s="1">
        <v>1512</v>
      </c>
      <c r="C180" s="1">
        <v>89.921700000000001</v>
      </c>
      <c r="D180" s="1">
        <v>217.7774</v>
      </c>
      <c r="E180" s="1">
        <v>71962</v>
      </c>
      <c r="F180" s="1">
        <v>87.426299999999998</v>
      </c>
      <c r="G180" s="1">
        <v>37.516599999999997</v>
      </c>
      <c r="H180" s="1">
        <v>13.3345640777975</v>
      </c>
    </row>
    <row r="181" spans="1:9" x14ac:dyDescent="0.25">
      <c r="A181" s="1">
        <v>0</v>
      </c>
      <c r="B181" s="1" t="s">
        <v>122</v>
      </c>
      <c r="C181" s="1">
        <v>8464</v>
      </c>
      <c r="D181" s="1" t="s">
        <v>131</v>
      </c>
      <c r="E181" s="1" t="s">
        <v>233</v>
      </c>
    </row>
    <row r="182" spans="1:9" x14ac:dyDescent="0.25">
      <c r="A182" s="1">
        <v>1</v>
      </c>
      <c r="B182" s="1" t="s">
        <v>234</v>
      </c>
      <c r="C182" s="1" t="s">
        <v>235</v>
      </c>
      <c r="D182" s="1">
        <v>22276.453045419999</v>
      </c>
      <c r="E182" s="1">
        <v>1.2899999999999999E-6</v>
      </c>
      <c r="F182" s="1" t="s">
        <v>3</v>
      </c>
      <c r="G182" s="1" t="s">
        <v>236</v>
      </c>
      <c r="H182" s="1">
        <v>0</v>
      </c>
      <c r="I182" s="1">
        <v>9999</v>
      </c>
    </row>
    <row r="183" spans="1:9" x14ac:dyDescent="0.25">
      <c r="A183" s="1">
        <v>2</v>
      </c>
      <c r="B183" s="1">
        <v>1514</v>
      </c>
      <c r="C183" s="1">
        <v>89.9054</v>
      </c>
      <c r="D183" s="1">
        <v>234.28960000000001</v>
      </c>
      <c r="E183" s="1">
        <v>70950</v>
      </c>
      <c r="F183" s="1">
        <v>12.553699999999999</v>
      </c>
      <c r="G183" s="1">
        <v>104.66679999999999</v>
      </c>
      <c r="H183" s="1">
        <v>13.350350967807501</v>
      </c>
    </row>
    <row r="184" spans="1:9" x14ac:dyDescent="0.25">
      <c r="A184" s="1">
        <v>0</v>
      </c>
      <c r="B184" s="1" t="s">
        <v>237</v>
      </c>
      <c r="C184" s="1" t="s">
        <v>238</v>
      </c>
      <c r="D184" s="1">
        <v>1</v>
      </c>
    </row>
    <row r="185" spans="1:9" x14ac:dyDescent="0.25">
      <c r="A185" s="1">
        <v>1</v>
      </c>
      <c r="B185" s="1" t="s">
        <v>239</v>
      </c>
      <c r="C185" s="1" t="s">
        <v>240</v>
      </c>
      <c r="D185" s="1">
        <v>22276.33551574</v>
      </c>
      <c r="E185" s="1">
        <v>2.03E-6</v>
      </c>
      <c r="F185" s="1" t="s">
        <v>3</v>
      </c>
      <c r="G185" s="1" t="s">
        <v>241</v>
      </c>
      <c r="H185" s="1">
        <v>0</v>
      </c>
      <c r="I185" s="1">
        <v>9991</v>
      </c>
    </row>
    <row r="186" spans="1:9" x14ac:dyDescent="0.25">
      <c r="A186" s="1">
        <v>2</v>
      </c>
      <c r="B186" s="1">
        <v>1515</v>
      </c>
      <c r="C186" s="1">
        <v>89.947699999999998</v>
      </c>
      <c r="D186" s="1">
        <v>216.34479999999999</v>
      </c>
      <c r="E186" s="1">
        <v>53328</v>
      </c>
      <c r="F186" s="1">
        <v>264.2876</v>
      </c>
      <c r="G186" s="1">
        <v>250.59909999999999</v>
      </c>
      <c r="H186" s="1">
        <v>13.491320747977801</v>
      </c>
    </row>
    <row r="187" spans="1:9" x14ac:dyDescent="0.25">
      <c r="A187" s="1">
        <v>0</v>
      </c>
      <c r="B187" s="1" t="s">
        <v>156</v>
      </c>
      <c r="C187" s="1" t="s">
        <v>242</v>
      </c>
    </row>
    <row r="188" spans="1:9" x14ac:dyDescent="0.25">
      <c r="A188" s="1">
        <v>1</v>
      </c>
      <c r="B188" s="1" t="s">
        <v>243</v>
      </c>
      <c r="C188" s="1" t="s">
        <v>244</v>
      </c>
      <c r="D188" s="1">
        <v>22276.57392852</v>
      </c>
      <c r="E188" s="1">
        <v>1.02E-6</v>
      </c>
      <c r="F188" s="1" t="s">
        <v>3</v>
      </c>
      <c r="G188" s="1" t="s">
        <v>245</v>
      </c>
      <c r="H188" s="1">
        <v>0</v>
      </c>
      <c r="I188" s="1">
        <v>9990</v>
      </c>
    </row>
    <row r="189" spans="1:9" x14ac:dyDescent="0.25">
      <c r="A189" s="1">
        <v>2</v>
      </c>
      <c r="B189" s="1">
        <v>1520</v>
      </c>
      <c r="C189" s="1">
        <v>89.983599999999996</v>
      </c>
      <c r="D189" s="1">
        <v>130.07849999999999</v>
      </c>
      <c r="E189" s="1">
        <v>68367</v>
      </c>
      <c r="F189" s="1">
        <v>319.92779999999999</v>
      </c>
      <c r="G189" s="1">
        <v>67.695400000000006</v>
      </c>
      <c r="H189" s="1">
        <v>13.359068507820901</v>
      </c>
    </row>
    <row r="190" spans="1:9" x14ac:dyDescent="0.25">
      <c r="A190" s="1">
        <v>0</v>
      </c>
      <c r="B190" s="1" t="s">
        <v>145</v>
      </c>
      <c r="C190" s="1">
        <v>80</v>
      </c>
    </row>
    <row r="191" spans="1:9" x14ac:dyDescent="0.25">
      <c r="A191" s="1">
        <v>1</v>
      </c>
      <c r="B191" s="1" t="s">
        <v>246</v>
      </c>
      <c r="C191" s="1" t="s">
        <v>247</v>
      </c>
      <c r="D191" s="1">
        <v>22276.472100660001</v>
      </c>
      <c r="E191" s="1">
        <v>-9.4E-7</v>
      </c>
      <c r="F191" s="1" t="s">
        <v>3</v>
      </c>
      <c r="G191" s="1" t="s">
        <v>248</v>
      </c>
      <c r="H191" s="1">
        <v>0</v>
      </c>
      <c r="I191" s="1">
        <v>9990</v>
      </c>
    </row>
    <row r="192" spans="1:9" x14ac:dyDescent="0.25">
      <c r="A192" s="1">
        <v>2</v>
      </c>
      <c r="B192" s="1">
        <v>1570</v>
      </c>
      <c r="C192" s="1">
        <v>56.055900000000001</v>
      </c>
      <c r="D192" s="1">
        <v>180.7621</v>
      </c>
      <c r="E192" s="1">
        <v>99790</v>
      </c>
      <c r="F192" s="1">
        <v>288.60649999999998</v>
      </c>
      <c r="G192" s="1">
        <v>244.10669999999999</v>
      </c>
      <c r="H192" s="1">
        <v>12.5277065061183</v>
      </c>
    </row>
    <row r="193" spans="1:9" x14ac:dyDescent="0.25">
      <c r="A193" s="1">
        <v>0</v>
      </c>
      <c r="B193" s="1" t="s">
        <v>145</v>
      </c>
      <c r="C193" s="1">
        <v>81</v>
      </c>
    </row>
    <row r="194" spans="1:9" x14ac:dyDescent="0.25">
      <c r="A194" s="1">
        <v>1</v>
      </c>
      <c r="B194" s="1" t="s">
        <v>249</v>
      </c>
      <c r="C194" s="1" t="s">
        <v>250</v>
      </c>
      <c r="D194" s="1">
        <v>22276.303090640002</v>
      </c>
      <c r="E194" s="1">
        <v>-7.3E-7</v>
      </c>
      <c r="F194" s="1" t="s">
        <v>3</v>
      </c>
      <c r="G194" s="1" t="s">
        <v>251</v>
      </c>
      <c r="H194" s="1">
        <v>0</v>
      </c>
      <c r="I194" s="1">
        <v>9997</v>
      </c>
    </row>
    <row r="195" spans="1:9" x14ac:dyDescent="0.25">
      <c r="A195" s="1">
        <v>2</v>
      </c>
      <c r="B195" s="1">
        <v>1571</v>
      </c>
      <c r="C195" s="1">
        <v>56.058300000000003</v>
      </c>
      <c r="D195" s="1">
        <v>244.63489999999999</v>
      </c>
      <c r="E195" s="1">
        <v>90231</v>
      </c>
      <c r="F195" s="1">
        <v>69.621700000000004</v>
      </c>
      <c r="G195" s="1">
        <v>76.125600000000006</v>
      </c>
      <c r="H195" s="1">
        <v>12.4883970160361</v>
      </c>
    </row>
    <row r="196" spans="1:9" x14ac:dyDescent="0.25">
      <c r="A196" s="1">
        <v>0</v>
      </c>
      <c r="B196" s="1" t="s">
        <v>145</v>
      </c>
      <c r="C196" s="1">
        <v>82</v>
      </c>
    </row>
    <row r="197" spans="1:9" x14ac:dyDescent="0.25">
      <c r="A197" s="1">
        <v>1</v>
      </c>
      <c r="B197" s="1" t="s">
        <v>252</v>
      </c>
      <c r="C197" s="1" t="s">
        <v>253</v>
      </c>
      <c r="D197" s="1">
        <v>22276.418037430001</v>
      </c>
      <c r="E197" s="1">
        <v>-7.7000000000000004E-7</v>
      </c>
      <c r="F197" s="1" t="s">
        <v>3</v>
      </c>
      <c r="G197" s="1" t="s">
        <v>254</v>
      </c>
      <c r="H197" s="1">
        <v>0</v>
      </c>
      <c r="I197" s="1">
        <v>9999</v>
      </c>
    </row>
    <row r="198" spans="1:9" x14ac:dyDescent="0.25">
      <c r="A198" s="1">
        <v>2</v>
      </c>
      <c r="B198" s="1">
        <v>1572</v>
      </c>
      <c r="C198" s="1">
        <v>56.057699999999997</v>
      </c>
      <c r="D198" s="1">
        <v>275.02260000000001</v>
      </c>
      <c r="E198" s="1">
        <v>73399</v>
      </c>
      <c r="F198" s="1">
        <v>252.3817</v>
      </c>
      <c r="G198" s="1">
        <v>256.59980000000002</v>
      </c>
      <c r="H198" s="1">
        <v>12.4509721959571</v>
      </c>
    </row>
    <row r="199" spans="1:9" x14ac:dyDescent="0.25">
      <c r="A199" s="1">
        <v>0</v>
      </c>
      <c r="B199" s="1" t="s">
        <v>145</v>
      </c>
      <c r="C199" s="1">
        <v>83</v>
      </c>
    </row>
    <row r="200" spans="1:9" x14ac:dyDescent="0.25">
      <c r="A200" s="1">
        <v>1</v>
      </c>
      <c r="B200" s="1" t="s">
        <v>255</v>
      </c>
      <c r="C200" s="1" t="s">
        <v>256</v>
      </c>
      <c r="D200" s="1">
        <v>22276.488287699998</v>
      </c>
      <c r="E200" s="1">
        <v>-8.2999999999999999E-7</v>
      </c>
      <c r="F200" s="1" t="s">
        <v>3</v>
      </c>
      <c r="G200" s="1" t="s">
        <v>257</v>
      </c>
      <c r="H200" s="1">
        <v>0</v>
      </c>
      <c r="I200" s="1">
        <v>9995</v>
      </c>
    </row>
    <row r="201" spans="1:9" x14ac:dyDescent="0.25">
      <c r="A201" s="1">
        <v>2</v>
      </c>
      <c r="B201" s="1">
        <v>1573</v>
      </c>
      <c r="C201" s="1">
        <v>56.055799999999998</v>
      </c>
      <c r="D201" s="1">
        <v>333.71690000000001</v>
      </c>
      <c r="E201" s="1">
        <v>69898</v>
      </c>
      <c r="F201" s="1">
        <v>81.314899999999994</v>
      </c>
      <c r="G201" s="1">
        <v>279.56630000000001</v>
      </c>
      <c r="H201" s="1">
        <v>12.4102019958728</v>
      </c>
    </row>
    <row r="202" spans="1:9" x14ac:dyDescent="0.25">
      <c r="A202" s="1">
        <v>0</v>
      </c>
      <c r="B202" s="1" t="s">
        <v>145</v>
      </c>
      <c r="C202" s="1">
        <v>84</v>
      </c>
    </row>
    <row r="203" spans="1:9" x14ac:dyDescent="0.25">
      <c r="A203" s="1">
        <v>1</v>
      </c>
      <c r="B203" s="1" t="s">
        <v>258</v>
      </c>
      <c r="C203" s="1" t="s">
        <v>259</v>
      </c>
      <c r="D203" s="1">
        <v>22276.53306663</v>
      </c>
      <c r="E203" s="1">
        <v>-8.8999999999999995E-7</v>
      </c>
      <c r="F203" s="1" t="s">
        <v>3</v>
      </c>
      <c r="G203" s="1" t="s">
        <v>260</v>
      </c>
      <c r="H203" s="1">
        <v>0</v>
      </c>
      <c r="I203" s="1">
        <v>9999</v>
      </c>
    </row>
    <row r="204" spans="1:9" x14ac:dyDescent="0.25">
      <c r="A204" s="1">
        <v>2</v>
      </c>
      <c r="B204" s="1">
        <v>1574</v>
      </c>
      <c r="C204" s="1">
        <v>56.056399999999996</v>
      </c>
      <c r="D204" s="1">
        <v>29.539899999999999</v>
      </c>
      <c r="E204" s="1">
        <v>61838</v>
      </c>
      <c r="F204" s="1">
        <v>253.38910000000001</v>
      </c>
      <c r="G204" s="1">
        <v>206.3484</v>
      </c>
      <c r="H204" s="1">
        <v>12.370120615790499</v>
      </c>
    </row>
    <row r="205" spans="1:9" x14ac:dyDescent="0.25">
      <c r="A205" s="1">
        <v>0</v>
      </c>
      <c r="B205" s="1" t="s">
        <v>188</v>
      </c>
      <c r="C205" s="1">
        <v>2</v>
      </c>
    </row>
    <row r="206" spans="1:9" x14ac:dyDescent="0.25">
      <c r="A206" s="1">
        <v>1</v>
      </c>
      <c r="B206" s="1" t="s">
        <v>261</v>
      </c>
      <c r="C206" s="1" t="s">
        <v>262</v>
      </c>
      <c r="D206" s="1">
        <v>22276.36718542</v>
      </c>
      <c r="E206" s="1">
        <v>1.3599999999999999E-6</v>
      </c>
      <c r="F206" s="1" t="s">
        <v>3</v>
      </c>
      <c r="G206" s="1" t="s">
        <v>263</v>
      </c>
      <c r="H206" s="1">
        <v>0</v>
      </c>
      <c r="I206" s="1">
        <v>9990</v>
      </c>
    </row>
    <row r="207" spans="1:9" x14ac:dyDescent="0.25">
      <c r="A207" s="1">
        <v>2</v>
      </c>
      <c r="B207" s="1">
        <v>1577</v>
      </c>
      <c r="C207" s="1">
        <v>89.957999999999998</v>
      </c>
      <c r="D207" s="1">
        <v>212.95070000000001</v>
      </c>
      <c r="E207" s="1">
        <v>69118</v>
      </c>
      <c r="F207" s="1">
        <v>321.55680000000001</v>
      </c>
      <c r="G207" s="1">
        <v>156.3783</v>
      </c>
      <c r="H207" s="1">
        <v>13.3587334278201</v>
      </c>
    </row>
    <row r="208" spans="1:9" x14ac:dyDescent="0.25">
      <c r="A208" s="1">
        <v>0</v>
      </c>
      <c r="B208" s="1" t="s">
        <v>122</v>
      </c>
      <c r="C208" s="1">
        <v>8068</v>
      </c>
    </row>
    <row r="209" spans="1:9" x14ac:dyDescent="0.25">
      <c r="A209" s="1">
        <v>1</v>
      </c>
      <c r="B209" s="1" t="s">
        <v>264</v>
      </c>
      <c r="C209" s="1" t="s">
        <v>265</v>
      </c>
      <c r="D209" s="1">
        <v>22276.479577599999</v>
      </c>
      <c r="E209" s="1">
        <v>3.2899999999999998E-6</v>
      </c>
      <c r="F209" s="1" t="s">
        <v>3</v>
      </c>
      <c r="G209" s="1" t="s">
        <v>266</v>
      </c>
      <c r="H209" s="1">
        <v>0</v>
      </c>
      <c r="I209" s="1">
        <v>9993</v>
      </c>
    </row>
    <row r="210" spans="1:9" x14ac:dyDescent="0.25">
      <c r="A210" s="1">
        <v>2</v>
      </c>
      <c r="B210" s="1">
        <v>1580</v>
      </c>
      <c r="C210" s="1">
        <v>98.329700000000003</v>
      </c>
      <c r="D210" s="1">
        <v>107.2097</v>
      </c>
      <c r="E210" s="1">
        <v>235342</v>
      </c>
      <c r="F210" s="1">
        <v>83.183700000000002</v>
      </c>
      <c r="G210" s="1">
        <v>279.60599999999999</v>
      </c>
      <c r="H210" s="1">
        <v>14.2777970793991</v>
      </c>
    </row>
    <row r="211" spans="1:9" x14ac:dyDescent="0.25">
      <c r="A211" s="1">
        <v>0</v>
      </c>
      <c r="B211" s="1" t="s">
        <v>145</v>
      </c>
      <c r="C211" s="1">
        <v>86</v>
      </c>
    </row>
    <row r="212" spans="1:9" x14ac:dyDescent="0.25">
      <c r="A212" s="1">
        <v>1</v>
      </c>
      <c r="B212" s="1" t="s">
        <v>267</v>
      </c>
      <c r="C212" s="1" t="s">
        <v>268</v>
      </c>
      <c r="D212" s="1">
        <v>22276.596420559999</v>
      </c>
      <c r="E212" s="1">
        <v>-9.7999999999999993E-7</v>
      </c>
      <c r="F212" s="1" t="s">
        <v>3</v>
      </c>
      <c r="G212" s="1">
        <f>-18164-4</f>
        <v>-18168</v>
      </c>
      <c r="H212" s="1">
        <v>0</v>
      </c>
      <c r="I212" s="1">
        <v>9998</v>
      </c>
    </row>
    <row r="213" spans="1:9" x14ac:dyDescent="0.25">
      <c r="A213" s="1">
        <v>2</v>
      </c>
      <c r="B213" s="1">
        <v>1584</v>
      </c>
      <c r="C213" s="1">
        <v>56.058799999999998</v>
      </c>
      <c r="D213" s="1">
        <v>206.2039</v>
      </c>
      <c r="E213" s="1">
        <v>211018</v>
      </c>
      <c r="F213" s="1">
        <v>252.2167</v>
      </c>
      <c r="G213" s="1">
        <v>281.92399999999998</v>
      </c>
      <c r="H213" s="1">
        <v>12.518836476080599</v>
      </c>
    </row>
    <row r="214" spans="1:9" x14ac:dyDescent="0.25">
      <c r="A214" s="1">
        <v>0</v>
      </c>
      <c r="B214" s="1" t="s">
        <v>145</v>
      </c>
      <c r="C214" s="1">
        <v>87</v>
      </c>
    </row>
    <row r="215" spans="1:9" x14ac:dyDescent="0.25">
      <c r="A215" s="1">
        <v>1</v>
      </c>
      <c r="B215" s="1" t="s">
        <v>269</v>
      </c>
      <c r="C215" s="1" t="s">
        <v>270</v>
      </c>
      <c r="D215" s="1">
        <v>22276.436049870001</v>
      </c>
      <c r="E215" s="1">
        <v>-7.8999999999999995E-7</v>
      </c>
      <c r="F215" s="1" t="s">
        <v>3</v>
      </c>
      <c r="G215" s="1" t="s">
        <v>271</v>
      </c>
      <c r="H215" s="1">
        <v>0</v>
      </c>
      <c r="I215" s="1">
        <v>9992</v>
      </c>
    </row>
    <row r="216" spans="1:9" x14ac:dyDescent="0.25">
      <c r="A216" s="1">
        <v>2</v>
      </c>
      <c r="B216" s="1">
        <v>1585</v>
      </c>
      <c r="C216" s="1">
        <v>56.061900000000001</v>
      </c>
      <c r="D216" s="1">
        <v>319.41449999999998</v>
      </c>
      <c r="E216" s="1">
        <v>203447</v>
      </c>
      <c r="F216" s="1">
        <v>12.291499999999999</v>
      </c>
      <c r="G216" s="1">
        <v>83.871300000000005</v>
      </c>
      <c r="H216" s="1">
        <v>12.474341085969501</v>
      </c>
    </row>
    <row r="217" spans="1:9" x14ac:dyDescent="0.25">
      <c r="A217" s="1">
        <v>0</v>
      </c>
      <c r="B217" s="1" t="s">
        <v>145</v>
      </c>
      <c r="C217" s="1">
        <v>88</v>
      </c>
    </row>
    <row r="218" spans="1:9" x14ac:dyDescent="0.25">
      <c r="A218" s="1">
        <v>1</v>
      </c>
      <c r="B218" s="1" t="s">
        <v>272</v>
      </c>
      <c r="C218" s="1" t="s">
        <v>273</v>
      </c>
      <c r="D218" s="1">
        <v>22276.566309530001</v>
      </c>
      <c r="E218" s="1">
        <v>-8.7000000000000003E-7</v>
      </c>
      <c r="F218" s="1" t="s">
        <v>3</v>
      </c>
      <c r="G218" s="1" t="s">
        <v>274</v>
      </c>
      <c r="H218" s="1">
        <v>0</v>
      </c>
      <c r="I218" s="1">
        <v>9993</v>
      </c>
    </row>
    <row r="219" spans="1:9" x14ac:dyDescent="0.25">
      <c r="A219" s="1">
        <v>2</v>
      </c>
      <c r="B219" s="1">
        <v>1586</v>
      </c>
      <c r="C219" s="1">
        <v>56.063200000000002</v>
      </c>
      <c r="D219" s="1">
        <v>29.642199999999999</v>
      </c>
      <c r="E219" s="1">
        <v>188432</v>
      </c>
      <c r="F219" s="1">
        <v>166.16679999999999</v>
      </c>
      <c r="G219" s="1">
        <v>207.9264</v>
      </c>
      <c r="H219" s="1">
        <v>12.4331986059027</v>
      </c>
    </row>
    <row r="220" spans="1:9" x14ac:dyDescent="0.25">
      <c r="A220" s="1">
        <v>0</v>
      </c>
      <c r="B220" s="1" t="s">
        <v>145</v>
      </c>
      <c r="C220" s="1">
        <v>89</v>
      </c>
    </row>
    <row r="221" spans="1:9" x14ac:dyDescent="0.25">
      <c r="A221" s="1">
        <v>1</v>
      </c>
      <c r="B221" s="1" t="s">
        <v>275</v>
      </c>
      <c r="C221" s="1" t="s">
        <v>276</v>
      </c>
      <c r="D221" s="1">
        <v>22276.26429359</v>
      </c>
      <c r="E221" s="1">
        <v>-9.7000000000000003E-7</v>
      </c>
      <c r="F221" s="1" t="s">
        <v>3</v>
      </c>
      <c r="G221" s="1">
        <f>-33116-4</f>
        <v>-33120</v>
      </c>
      <c r="H221" s="1">
        <v>0</v>
      </c>
      <c r="I221" s="1">
        <v>9997</v>
      </c>
    </row>
    <row r="222" spans="1:9" x14ac:dyDescent="0.25">
      <c r="A222" s="1">
        <v>2</v>
      </c>
      <c r="B222" s="1">
        <v>1587</v>
      </c>
      <c r="C222" s="1">
        <v>56.055599999999998</v>
      </c>
      <c r="D222" s="1">
        <v>123.53570000000001</v>
      </c>
      <c r="E222" s="1">
        <v>167655</v>
      </c>
      <c r="F222" s="1">
        <v>322.42950000000002</v>
      </c>
      <c r="G222" s="1">
        <v>36.498800000000003</v>
      </c>
      <c r="H222" s="1">
        <v>12.389640075811799</v>
      </c>
    </row>
    <row r="223" spans="1:9" x14ac:dyDescent="0.25">
      <c r="A223" s="1">
        <v>0</v>
      </c>
      <c r="B223" s="1" t="s">
        <v>145</v>
      </c>
      <c r="C223" s="1">
        <v>90</v>
      </c>
    </row>
    <row r="224" spans="1:9" x14ac:dyDescent="0.25">
      <c r="A224" s="1">
        <v>1</v>
      </c>
      <c r="B224" s="1" t="s">
        <v>277</v>
      </c>
      <c r="C224" s="1" t="s">
        <v>278</v>
      </c>
      <c r="D224" s="1">
        <v>22276.288353370001</v>
      </c>
      <c r="E224" s="1">
        <v>-7.8000000000000005E-7</v>
      </c>
      <c r="F224" s="1" t="s">
        <v>3</v>
      </c>
      <c r="G224" s="1" t="s">
        <v>279</v>
      </c>
      <c r="H224" s="1">
        <v>0</v>
      </c>
      <c r="I224" s="1">
        <v>9995</v>
      </c>
    </row>
    <row r="225" spans="1:9" x14ac:dyDescent="0.25">
      <c r="A225" s="1">
        <v>2</v>
      </c>
      <c r="B225" s="1">
        <v>1588</v>
      </c>
      <c r="C225" s="1">
        <v>56.0548</v>
      </c>
      <c r="D225" s="1">
        <v>220.4717</v>
      </c>
      <c r="E225" s="1">
        <v>159388</v>
      </c>
      <c r="F225" s="1">
        <v>105.3861</v>
      </c>
      <c r="G225" s="1">
        <v>45.515700000000002</v>
      </c>
      <c r="H225" s="1">
        <v>12.3456893457191</v>
      </c>
    </row>
    <row r="226" spans="1:9" x14ac:dyDescent="0.25">
      <c r="A226" s="1">
        <v>0</v>
      </c>
      <c r="B226" s="1" t="s">
        <v>280</v>
      </c>
    </row>
    <row r="227" spans="1:9" x14ac:dyDescent="0.25">
      <c r="A227" s="1">
        <v>1</v>
      </c>
      <c r="B227" s="1" t="s">
        <v>281</v>
      </c>
      <c r="C227" s="1" t="s">
        <v>282</v>
      </c>
      <c r="D227" s="1">
        <v>22276.472737709999</v>
      </c>
      <c r="E227" s="1">
        <v>7.9170000000000003E-5</v>
      </c>
      <c r="F227" s="1" t="s">
        <v>3</v>
      </c>
      <c r="G227" s="1" t="s">
        <v>283</v>
      </c>
      <c r="H227" s="1">
        <v>0</v>
      </c>
      <c r="I227" s="1">
        <v>9992</v>
      </c>
    </row>
    <row r="228" spans="1:9" x14ac:dyDescent="0.25">
      <c r="A228" s="1">
        <v>2</v>
      </c>
      <c r="B228" s="1">
        <v>1613</v>
      </c>
      <c r="C228" s="1">
        <v>144.2287</v>
      </c>
      <c r="D228" s="1">
        <v>240.64009999999999</v>
      </c>
      <c r="E228" s="1">
        <v>1213514</v>
      </c>
      <c r="F228" s="1">
        <v>318.08710000000002</v>
      </c>
      <c r="G228" s="1">
        <v>33.296900000000001</v>
      </c>
      <c r="H228" s="1">
        <v>12.8176809453975</v>
      </c>
    </row>
    <row r="229" spans="1:9" x14ac:dyDescent="0.25">
      <c r="A229" s="1">
        <v>0</v>
      </c>
      <c r="B229" s="1" t="s">
        <v>284</v>
      </c>
    </row>
    <row r="230" spans="1:9" x14ac:dyDescent="0.25">
      <c r="A230" s="1">
        <v>1</v>
      </c>
      <c r="B230" s="1" t="s">
        <v>285</v>
      </c>
      <c r="C230" s="1" t="s">
        <v>286</v>
      </c>
      <c r="D230" s="1">
        <v>22276.424439499999</v>
      </c>
      <c r="E230" s="1">
        <v>3.8800000000000001E-6</v>
      </c>
      <c r="F230" s="1" t="s">
        <v>3</v>
      </c>
      <c r="G230" s="1" t="s">
        <v>287</v>
      </c>
      <c r="H230" s="1">
        <v>0</v>
      </c>
      <c r="I230" s="1">
        <v>9996</v>
      </c>
    </row>
    <row r="231" spans="1:9" x14ac:dyDescent="0.25">
      <c r="A231" s="1">
        <v>2</v>
      </c>
      <c r="B231" s="1">
        <v>1641</v>
      </c>
      <c r="C231" s="1">
        <v>32.295900000000003</v>
      </c>
      <c r="D231" s="1">
        <v>184.55269999999999</v>
      </c>
      <c r="E231" s="1">
        <v>18823</v>
      </c>
      <c r="F231" s="1">
        <v>97.547700000000006</v>
      </c>
      <c r="G231" s="1">
        <v>262.73070000000001</v>
      </c>
      <c r="H231" s="1">
        <v>14.53391929</v>
      </c>
      <c r="I231" s="1">
        <v>20259</v>
      </c>
    </row>
    <row r="232" spans="1:9" x14ac:dyDescent="0.25">
      <c r="A232" s="1">
        <v>0</v>
      </c>
      <c r="B232" s="1" t="s">
        <v>8</v>
      </c>
      <c r="C232" s="1">
        <v>29</v>
      </c>
      <c r="D232" s="1" t="s">
        <v>288</v>
      </c>
      <c r="E232" s="1" t="s">
        <v>90</v>
      </c>
    </row>
    <row r="233" spans="1:9" x14ac:dyDescent="0.25">
      <c r="A233" s="1">
        <v>1</v>
      </c>
      <c r="B233" s="1" t="s">
        <v>289</v>
      </c>
      <c r="C233" s="1" t="s">
        <v>290</v>
      </c>
      <c r="D233" s="1">
        <v>22276.513702380002</v>
      </c>
      <c r="E233" s="1">
        <v>-4.4000000000000002E-7</v>
      </c>
      <c r="F233" s="1" t="s">
        <v>3</v>
      </c>
      <c r="G233" s="1" t="s">
        <v>291</v>
      </c>
      <c r="H233" s="1">
        <v>0</v>
      </c>
      <c r="I233" s="1">
        <v>9993</v>
      </c>
    </row>
    <row r="234" spans="1:9" x14ac:dyDescent="0.25">
      <c r="A234" s="1">
        <v>2</v>
      </c>
      <c r="B234" s="1">
        <v>1726</v>
      </c>
      <c r="C234" s="1">
        <v>59.379100000000001</v>
      </c>
      <c r="D234" s="1">
        <v>189.75980000000001</v>
      </c>
      <c r="E234" s="1">
        <v>719325</v>
      </c>
      <c r="F234" s="1">
        <v>56.722900000000003</v>
      </c>
      <c r="G234" s="1">
        <v>107.4089</v>
      </c>
      <c r="H234" s="1">
        <v>11.970522164877099</v>
      </c>
    </row>
    <row r="235" spans="1:9" x14ac:dyDescent="0.25">
      <c r="A235" s="1">
        <v>0</v>
      </c>
      <c r="B235" s="1" t="s">
        <v>8</v>
      </c>
      <c r="C235" s="1">
        <v>30</v>
      </c>
    </row>
    <row r="236" spans="1:9" x14ac:dyDescent="0.25">
      <c r="A236" s="1">
        <v>1</v>
      </c>
      <c r="B236" s="1" t="s">
        <v>292</v>
      </c>
      <c r="C236" s="1" t="s">
        <v>293</v>
      </c>
      <c r="D236" s="1">
        <v>22276.405791009998</v>
      </c>
      <c r="E236" s="1">
        <v>6.0999999999999998E-7</v>
      </c>
      <c r="F236" s="1" t="s">
        <v>3</v>
      </c>
      <c r="G236" s="1" t="s">
        <v>294</v>
      </c>
      <c r="H236" s="1">
        <v>0</v>
      </c>
      <c r="I236" s="1">
        <v>9996</v>
      </c>
    </row>
    <row r="237" spans="1:9" x14ac:dyDescent="0.25">
      <c r="A237" s="1">
        <v>2</v>
      </c>
      <c r="B237" s="1">
        <v>1738</v>
      </c>
      <c r="C237" s="1">
        <v>59.708599999999997</v>
      </c>
      <c r="D237" s="1">
        <v>161.9933</v>
      </c>
      <c r="E237" s="1">
        <v>125332</v>
      </c>
      <c r="F237" s="1">
        <v>235.3999</v>
      </c>
      <c r="G237" s="1">
        <v>123.51649999999999</v>
      </c>
      <c r="H237" s="1">
        <v>14.403858089614699</v>
      </c>
    </row>
    <row r="238" spans="1:9" x14ac:dyDescent="0.25">
      <c r="A238" s="1">
        <v>0</v>
      </c>
      <c r="B238" s="1" t="s">
        <v>295</v>
      </c>
      <c r="C238" s="1" t="s">
        <v>296</v>
      </c>
    </row>
    <row r="239" spans="1:9" x14ac:dyDescent="0.25">
      <c r="A239" s="1">
        <v>1</v>
      </c>
      <c r="B239" s="1" t="s">
        <v>297</v>
      </c>
      <c r="C239" s="1" t="s">
        <v>298</v>
      </c>
      <c r="D239" s="1">
        <v>22276.466973729999</v>
      </c>
      <c r="E239" s="1">
        <v>6.8199999999999999E-6</v>
      </c>
      <c r="F239" s="1" t="s">
        <v>3</v>
      </c>
      <c r="G239" s="1" t="s">
        <v>299</v>
      </c>
      <c r="H239" s="1">
        <v>0</v>
      </c>
      <c r="I239" s="1">
        <v>9997</v>
      </c>
    </row>
    <row r="240" spans="1:9" x14ac:dyDescent="0.25">
      <c r="A240" s="1">
        <v>2</v>
      </c>
      <c r="B240" s="1">
        <v>1778</v>
      </c>
      <c r="C240" s="1">
        <v>34.255899999999997</v>
      </c>
      <c r="D240" s="1">
        <v>287.90050000000002</v>
      </c>
      <c r="E240" s="1">
        <v>750101</v>
      </c>
      <c r="F240" s="1">
        <v>18.6234</v>
      </c>
      <c r="G240" s="1">
        <v>344.03870000000001</v>
      </c>
      <c r="H240" s="1">
        <v>13.472606767821</v>
      </c>
    </row>
    <row r="241" spans="1:9" x14ac:dyDescent="0.25">
      <c r="A241" s="1">
        <v>0</v>
      </c>
      <c r="B241" s="1" t="s">
        <v>66</v>
      </c>
      <c r="C241" s="1">
        <v>2</v>
      </c>
    </row>
    <row r="242" spans="1:9" x14ac:dyDescent="0.25">
      <c r="A242" s="1">
        <v>1</v>
      </c>
      <c r="B242" s="1" t="s">
        <v>300</v>
      </c>
      <c r="C242" s="1" t="s">
        <v>301</v>
      </c>
      <c r="D242" s="1">
        <v>22276.284842870002</v>
      </c>
      <c r="E242" s="1">
        <v>6.46E-6</v>
      </c>
      <c r="F242" s="1" t="s">
        <v>3</v>
      </c>
      <c r="G242" s="1" t="s">
        <v>302</v>
      </c>
      <c r="H242" s="1">
        <v>0</v>
      </c>
      <c r="I242" s="1">
        <v>9990</v>
      </c>
    </row>
    <row r="243" spans="1:9" x14ac:dyDescent="0.25">
      <c r="A243" s="1">
        <v>2</v>
      </c>
      <c r="B243" s="1">
        <v>1804</v>
      </c>
      <c r="C243" s="1">
        <v>79.805400000000006</v>
      </c>
      <c r="D243" s="1">
        <v>345.3365</v>
      </c>
      <c r="E243" s="1">
        <v>1341499</v>
      </c>
      <c r="F243" s="1">
        <v>90.557000000000002</v>
      </c>
      <c r="G243" s="1">
        <v>284.89080000000001</v>
      </c>
      <c r="H243" s="1">
        <v>12.258688835133199</v>
      </c>
    </row>
    <row r="244" spans="1:9" x14ac:dyDescent="0.25">
      <c r="A244" s="1">
        <v>0</v>
      </c>
      <c r="B244" s="1" t="s">
        <v>8</v>
      </c>
      <c r="C244" s="1">
        <v>31</v>
      </c>
      <c r="D244" s="1" t="s">
        <v>303</v>
      </c>
    </row>
    <row r="245" spans="1:9" x14ac:dyDescent="0.25">
      <c r="A245" s="1">
        <v>1</v>
      </c>
      <c r="B245" s="1" t="s">
        <v>304</v>
      </c>
      <c r="C245" s="1" t="s">
        <v>305</v>
      </c>
      <c r="D245" s="1">
        <v>22276.57378069</v>
      </c>
      <c r="E245" s="1">
        <v>9.8200000000000008E-6</v>
      </c>
      <c r="F245" s="1" t="s">
        <v>3</v>
      </c>
      <c r="G245" s="1" t="s">
        <v>306</v>
      </c>
      <c r="H245" s="1">
        <v>0</v>
      </c>
      <c r="I245" s="1">
        <v>9996</v>
      </c>
    </row>
    <row r="246" spans="1:9" x14ac:dyDescent="0.25">
      <c r="A246" s="1">
        <v>2</v>
      </c>
      <c r="B246" s="1">
        <v>1806</v>
      </c>
      <c r="C246" s="1">
        <v>79.815399999999997</v>
      </c>
      <c r="D246" s="1">
        <v>22.115500000000001</v>
      </c>
      <c r="E246" s="1">
        <v>1434165</v>
      </c>
      <c r="F246" s="1">
        <v>261.24939999999998</v>
      </c>
      <c r="G246" s="1">
        <v>82.403700000000001</v>
      </c>
      <c r="H246" s="1">
        <v>12.0584023048549</v>
      </c>
    </row>
    <row r="247" spans="1:9" x14ac:dyDescent="0.25">
      <c r="A247" s="1">
        <v>0</v>
      </c>
      <c r="B247" s="1" t="s">
        <v>307</v>
      </c>
      <c r="C247" s="1">
        <v>1</v>
      </c>
    </row>
    <row r="248" spans="1:9" x14ac:dyDescent="0.25">
      <c r="A248" s="1">
        <v>1</v>
      </c>
      <c r="B248" s="1" t="s">
        <v>308</v>
      </c>
      <c r="C248" s="1" t="s">
        <v>309</v>
      </c>
      <c r="D248" s="1">
        <v>22276.126970429999</v>
      </c>
      <c r="E248" s="1">
        <v>8.5099999999999998E-6</v>
      </c>
      <c r="F248" s="1" t="s">
        <v>3</v>
      </c>
      <c r="G248" s="1" t="s">
        <v>310</v>
      </c>
      <c r="H248" s="1">
        <v>0</v>
      </c>
      <c r="I248" s="1">
        <v>9990</v>
      </c>
    </row>
    <row r="249" spans="1:9" x14ac:dyDescent="0.25">
      <c r="A249" s="1">
        <v>2</v>
      </c>
      <c r="B249" s="1">
        <v>1814</v>
      </c>
      <c r="C249" s="1">
        <v>75.867900000000006</v>
      </c>
      <c r="D249" s="1">
        <v>157.48490000000001</v>
      </c>
      <c r="E249" s="1">
        <v>6490</v>
      </c>
      <c r="F249" s="1">
        <v>199.6952</v>
      </c>
      <c r="G249" s="1">
        <v>160.39779999999999</v>
      </c>
      <c r="H249" s="1">
        <v>14.671026448573601</v>
      </c>
    </row>
    <row r="250" spans="1:9" x14ac:dyDescent="0.25">
      <c r="A250" s="1">
        <v>0</v>
      </c>
      <c r="B250" s="1" t="s">
        <v>122</v>
      </c>
      <c r="C250" s="1">
        <v>1509</v>
      </c>
      <c r="D250" s="1" t="s">
        <v>131</v>
      </c>
      <c r="E250" s="1" t="s">
        <v>311</v>
      </c>
    </row>
    <row r="251" spans="1:9" x14ac:dyDescent="0.25">
      <c r="A251" s="1">
        <v>1</v>
      </c>
      <c r="B251" s="1" t="s">
        <v>312</v>
      </c>
      <c r="C251" s="1" t="s">
        <v>313</v>
      </c>
      <c r="D251" s="1">
        <v>22276.329964140001</v>
      </c>
      <c r="E251" s="1">
        <v>1.5200000000000001E-6</v>
      </c>
      <c r="F251" s="1" t="s">
        <v>3</v>
      </c>
      <c r="G251" s="1" t="s">
        <v>314</v>
      </c>
      <c r="H251" s="1">
        <v>0</v>
      </c>
      <c r="I251" s="1">
        <v>9995</v>
      </c>
    </row>
    <row r="252" spans="1:9" x14ac:dyDescent="0.25">
      <c r="A252" s="1">
        <v>2</v>
      </c>
      <c r="B252" s="1">
        <v>1864</v>
      </c>
      <c r="C252" s="1">
        <v>89.087400000000002</v>
      </c>
      <c r="D252" s="1">
        <v>8.8481000000000005</v>
      </c>
      <c r="E252" s="1">
        <v>110370</v>
      </c>
      <c r="F252" s="1">
        <v>356.88209999999998</v>
      </c>
      <c r="G252" s="1">
        <v>3.1644000000000001</v>
      </c>
      <c r="H252" s="1">
        <v>13.7836089784969</v>
      </c>
    </row>
    <row r="253" spans="1:9" x14ac:dyDescent="0.25">
      <c r="A253" s="1">
        <v>0</v>
      </c>
      <c r="B253" s="1" t="s">
        <v>122</v>
      </c>
      <c r="C253" s="1">
        <v>1593</v>
      </c>
      <c r="D253" s="1" t="s">
        <v>131</v>
      </c>
      <c r="E253" s="1" t="s">
        <v>315</v>
      </c>
    </row>
    <row r="254" spans="1:9" x14ac:dyDescent="0.25">
      <c r="A254" s="1">
        <v>1</v>
      </c>
      <c r="B254" s="1" t="s">
        <v>316</v>
      </c>
      <c r="C254" s="1" t="s">
        <v>317</v>
      </c>
      <c r="D254" s="1">
        <v>22276.45166006</v>
      </c>
      <c r="E254" s="1">
        <v>1.33E-6</v>
      </c>
      <c r="F254" s="1" t="s">
        <v>3</v>
      </c>
      <c r="G254" s="1" t="s">
        <v>318</v>
      </c>
      <c r="H254" s="1">
        <v>0</v>
      </c>
      <c r="I254" s="1">
        <v>9990</v>
      </c>
    </row>
    <row r="255" spans="1:9" x14ac:dyDescent="0.25">
      <c r="A255" s="1">
        <v>2</v>
      </c>
      <c r="B255" s="1">
        <v>1952</v>
      </c>
      <c r="C255" s="1">
        <v>90.187399999999997</v>
      </c>
      <c r="D255" s="1">
        <v>328.90140000000002</v>
      </c>
      <c r="E255" s="1">
        <v>220850</v>
      </c>
      <c r="F255" s="1">
        <v>92.174199999999999</v>
      </c>
      <c r="G255" s="1">
        <v>270.47239999999999</v>
      </c>
      <c r="H255" s="1">
        <v>13.673492348212401</v>
      </c>
    </row>
    <row r="256" spans="1:9" x14ac:dyDescent="0.25">
      <c r="A256" s="1">
        <v>0</v>
      </c>
      <c r="B256" s="1" t="s">
        <v>319</v>
      </c>
      <c r="C256" s="1">
        <v>1</v>
      </c>
      <c r="D256" s="1" t="s">
        <v>320</v>
      </c>
    </row>
    <row r="257" spans="1:9" x14ac:dyDescent="0.25">
      <c r="A257" s="1">
        <v>1</v>
      </c>
      <c r="B257" s="1" t="s">
        <v>321</v>
      </c>
      <c r="C257" s="1" t="s">
        <v>322</v>
      </c>
      <c r="D257" s="1">
        <v>22276.29490433</v>
      </c>
      <c r="E257" s="1">
        <v>2.4200000000000001E-6</v>
      </c>
      <c r="F257" s="1" t="s">
        <v>3</v>
      </c>
      <c r="G257" s="1" t="s">
        <v>323</v>
      </c>
      <c r="H257" s="1">
        <v>0</v>
      </c>
      <c r="I257" s="1">
        <v>9994</v>
      </c>
    </row>
    <row r="258" spans="1:9" x14ac:dyDescent="0.25">
      <c r="A258" s="1">
        <v>2</v>
      </c>
      <c r="B258" s="1">
        <v>1982</v>
      </c>
      <c r="C258" s="1">
        <v>97.944999999999993</v>
      </c>
      <c r="D258" s="1">
        <v>16.258299999999998</v>
      </c>
      <c r="E258" s="1">
        <v>80470</v>
      </c>
      <c r="F258" s="1">
        <v>315.26530000000002</v>
      </c>
      <c r="G258" s="1">
        <v>44.206800000000001</v>
      </c>
      <c r="H258" s="1">
        <v>14.470859269621799</v>
      </c>
    </row>
    <row r="259" spans="1:9" x14ac:dyDescent="0.25">
      <c r="A259" s="1">
        <v>0</v>
      </c>
      <c r="B259" s="1" t="s">
        <v>324</v>
      </c>
      <c r="C259" s="1" t="s">
        <v>325</v>
      </c>
    </row>
    <row r="260" spans="1:9" x14ac:dyDescent="0.25">
      <c r="A260" s="1">
        <v>1</v>
      </c>
      <c r="B260" s="1" t="s">
        <v>326</v>
      </c>
      <c r="C260" s="1" t="s">
        <v>327</v>
      </c>
      <c r="D260" s="1">
        <v>22276.45031176</v>
      </c>
      <c r="E260" s="1">
        <v>3.1019999999999998E-5</v>
      </c>
      <c r="F260" s="1" t="s">
        <v>3</v>
      </c>
      <c r="G260" s="1" t="s">
        <v>328</v>
      </c>
      <c r="H260" s="1">
        <v>0</v>
      </c>
      <c r="I260" s="1">
        <v>9994</v>
      </c>
    </row>
    <row r="261" spans="1:9" x14ac:dyDescent="0.25">
      <c r="A261" s="1">
        <v>2</v>
      </c>
      <c r="B261" s="1">
        <v>2016</v>
      </c>
      <c r="C261" s="1">
        <v>34.0976</v>
      </c>
      <c r="D261" s="1">
        <v>283.43259999999998</v>
      </c>
      <c r="E261" s="1">
        <v>1183777</v>
      </c>
      <c r="F261" s="1">
        <v>296.38900000000001</v>
      </c>
      <c r="G261" s="1">
        <v>52.000900000000001</v>
      </c>
      <c r="H261" s="1">
        <v>12.605019705692801</v>
      </c>
    </row>
    <row r="262" spans="1:9" x14ac:dyDescent="0.25">
      <c r="A262" s="1">
        <v>0</v>
      </c>
      <c r="B262" s="1" t="s">
        <v>319</v>
      </c>
      <c r="C262" s="1">
        <v>2</v>
      </c>
      <c r="D262" s="1" t="s">
        <v>329</v>
      </c>
    </row>
    <row r="263" spans="1:9" x14ac:dyDescent="0.25">
      <c r="A263" s="1">
        <v>1</v>
      </c>
      <c r="B263" s="1" t="s">
        <v>330</v>
      </c>
      <c r="C263" s="1" t="s">
        <v>331</v>
      </c>
      <c r="D263" s="1">
        <v>22276.390380320001</v>
      </c>
      <c r="E263" s="1">
        <v>-2.2999999999999999E-7</v>
      </c>
      <c r="F263" s="1" t="s">
        <v>3</v>
      </c>
      <c r="G263" s="1" t="s">
        <v>332</v>
      </c>
      <c r="H263" s="1">
        <v>0</v>
      </c>
      <c r="I263" s="1">
        <v>9998</v>
      </c>
    </row>
    <row r="264" spans="1:9" x14ac:dyDescent="0.25">
      <c r="A264" s="1">
        <v>2</v>
      </c>
      <c r="B264" s="1">
        <v>2091</v>
      </c>
      <c r="C264" s="1">
        <v>101.2373</v>
      </c>
      <c r="D264" s="1">
        <v>196.83160000000001</v>
      </c>
      <c r="E264" s="1">
        <v>39018</v>
      </c>
      <c r="F264" s="1">
        <v>120.69629999999999</v>
      </c>
      <c r="G264" s="1">
        <v>355.64710000000002</v>
      </c>
      <c r="H264" s="1">
        <v>12.693926796219699</v>
      </c>
    </row>
    <row r="265" spans="1:9" x14ac:dyDescent="0.25">
      <c r="A265" s="1">
        <v>0</v>
      </c>
      <c r="B265" s="1" t="s">
        <v>122</v>
      </c>
      <c r="C265" s="1">
        <v>1117</v>
      </c>
      <c r="D265" s="1" t="s">
        <v>131</v>
      </c>
      <c r="E265" s="1" t="s">
        <v>333</v>
      </c>
    </row>
    <row r="266" spans="1:9" x14ac:dyDescent="0.25">
      <c r="A266" s="1">
        <v>1</v>
      </c>
      <c r="B266" s="1" t="s">
        <v>334</v>
      </c>
      <c r="C266" s="1" t="s">
        <v>335</v>
      </c>
      <c r="D266" s="1">
        <v>22276.13965583</v>
      </c>
      <c r="E266" s="1">
        <v>1.5200000000000001E-6</v>
      </c>
      <c r="F266" s="1" t="s">
        <v>3</v>
      </c>
      <c r="G266" s="1" t="s">
        <v>336</v>
      </c>
      <c r="H266" s="1">
        <v>0</v>
      </c>
      <c r="I266" s="1">
        <v>9992</v>
      </c>
    </row>
    <row r="267" spans="1:9" x14ac:dyDescent="0.25">
      <c r="A267" s="1">
        <v>2</v>
      </c>
      <c r="B267" s="1">
        <v>2119</v>
      </c>
      <c r="C267" s="1">
        <v>89.669600000000003</v>
      </c>
      <c r="D267" s="1">
        <v>140.92230000000001</v>
      </c>
      <c r="E267" s="1">
        <v>147094</v>
      </c>
      <c r="F267" s="1">
        <v>167.56970000000001</v>
      </c>
      <c r="G267" s="1">
        <v>192.9161</v>
      </c>
      <c r="H267" s="1">
        <v>13.7469635982924</v>
      </c>
    </row>
    <row r="268" spans="1:9" x14ac:dyDescent="0.25">
      <c r="A268" s="1">
        <v>0</v>
      </c>
      <c r="B268" s="1" t="s">
        <v>337</v>
      </c>
    </row>
    <row r="269" spans="1:9" x14ac:dyDescent="0.25">
      <c r="A269" s="1">
        <v>1</v>
      </c>
      <c r="B269" s="1" t="s">
        <v>338</v>
      </c>
      <c r="C269" s="1" t="s">
        <v>339</v>
      </c>
      <c r="D269" s="1">
        <v>22276.591417349999</v>
      </c>
      <c r="E269" s="1">
        <v>3.0299999999999998E-6</v>
      </c>
      <c r="F269" s="1" t="s">
        <v>3</v>
      </c>
      <c r="G269" s="1" t="s">
        <v>340</v>
      </c>
      <c r="H269" s="1">
        <v>0</v>
      </c>
      <c r="I269" s="1">
        <v>9991</v>
      </c>
    </row>
    <row r="270" spans="1:9" x14ac:dyDescent="0.25">
      <c r="A270" s="1">
        <v>2</v>
      </c>
      <c r="B270" s="1">
        <v>2121</v>
      </c>
      <c r="C270" s="1">
        <v>144.50479999999999</v>
      </c>
      <c r="D270" s="1">
        <v>46.210500000000003</v>
      </c>
      <c r="E270" s="1">
        <v>82949</v>
      </c>
      <c r="F270" s="1">
        <v>72.641099999999994</v>
      </c>
      <c r="G270" s="1">
        <v>288.33260000000001</v>
      </c>
      <c r="H270" s="1">
        <v>13.8698265686324</v>
      </c>
    </row>
    <row r="271" spans="1:9" x14ac:dyDescent="0.25">
      <c r="A271" s="1">
        <v>0</v>
      </c>
      <c r="B271" s="1" t="s">
        <v>341</v>
      </c>
    </row>
    <row r="272" spans="1:9" x14ac:dyDescent="0.25">
      <c r="A272" s="1">
        <v>1</v>
      </c>
      <c r="B272" s="1" t="s">
        <v>342</v>
      </c>
      <c r="C272" s="1" t="s">
        <v>343</v>
      </c>
      <c r="D272" s="1">
        <v>22276.54898607</v>
      </c>
      <c r="E272" s="1">
        <v>3.36E-6</v>
      </c>
      <c r="F272" s="1" t="s">
        <v>3</v>
      </c>
      <c r="G272" s="1" t="s">
        <v>344</v>
      </c>
      <c r="H272" s="1">
        <v>0</v>
      </c>
      <c r="I272" s="1">
        <v>9994</v>
      </c>
    </row>
    <row r="273" spans="1:9" x14ac:dyDescent="0.25">
      <c r="A273" s="1">
        <v>2</v>
      </c>
      <c r="B273" s="1">
        <v>2122</v>
      </c>
      <c r="C273" s="1">
        <v>144.6335</v>
      </c>
      <c r="D273" s="1">
        <v>213.25909999999999</v>
      </c>
      <c r="E273" s="1">
        <v>48141</v>
      </c>
      <c r="F273" s="1">
        <v>277.79329999999999</v>
      </c>
      <c r="G273" s="1">
        <v>81.727500000000006</v>
      </c>
      <c r="H273" s="1">
        <v>13.6590800282007</v>
      </c>
    </row>
    <row r="274" spans="1:9" x14ac:dyDescent="0.25">
      <c r="A274" s="1">
        <v>0</v>
      </c>
      <c r="B274" s="1" t="s">
        <v>122</v>
      </c>
      <c r="C274" s="1">
        <v>340</v>
      </c>
    </row>
    <row r="275" spans="1:9" x14ac:dyDescent="0.25">
      <c r="A275" s="1">
        <v>1</v>
      </c>
      <c r="B275" s="1" t="s">
        <v>345</v>
      </c>
      <c r="C275" s="1" t="s">
        <v>346</v>
      </c>
      <c r="D275" s="1">
        <v>22276.51111481</v>
      </c>
      <c r="E275" s="1">
        <v>8.6799999999999999E-6</v>
      </c>
      <c r="F275" s="1" t="s">
        <v>3</v>
      </c>
      <c r="G275" s="1" t="s">
        <v>347</v>
      </c>
      <c r="H275" s="1">
        <v>0</v>
      </c>
      <c r="I275" s="1">
        <v>9992</v>
      </c>
    </row>
    <row r="276" spans="1:9" x14ac:dyDescent="0.25">
      <c r="A276" s="1">
        <v>2</v>
      </c>
      <c r="B276" s="1">
        <v>2125</v>
      </c>
      <c r="C276" s="1">
        <v>97.998400000000004</v>
      </c>
      <c r="D276" s="1">
        <v>113.075</v>
      </c>
      <c r="E276" s="1">
        <v>155161</v>
      </c>
      <c r="F276" s="1">
        <v>159.9889</v>
      </c>
      <c r="G276" s="1">
        <v>200.74860000000001</v>
      </c>
      <c r="H276" s="1">
        <v>14.570925499623099</v>
      </c>
    </row>
    <row r="277" spans="1:9" x14ac:dyDescent="0.25">
      <c r="A277" s="1">
        <v>0</v>
      </c>
      <c r="B277" s="1" t="s">
        <v>348</v>
      </c>
      <c r="C277" s="1">
        <v>1</v>
      </c>
    </row>
    <row r="278" spans="1:9" x14ac:dyDescent="0.25">
      <c r="A278" s="1">
        <v>1</v>
      </c>
      <c r="B278" s="1" t="s">
        <v>349</v>
      </c>
      <c r="C278" s="1" t="s">
        <v>350</v>
      </c>
      <c r="D278" s="1">
        <v>22276.388835900001</v>
      </c>
      <c r="E278" s="1">
        <v>1.48E-6</v>
      </c>
      <c r="F278" s="1" t="s">
        <v>3</v>
      </c>
      <c r="G278" s="1" t="s">
        <v>351</v>
      </c>
      <c r="H278" s="1">
        <v>0</v>
      </c>
      <c r="I278" s="1">
        <v>9994</v>
      </c>
    </row>
    <row r="279" spans="1:9" x14ac:dyDescent="0.25">
      <c r="A279" s="1">
        <v>2</v>
      </c>
      <c r="B279" s="1">
        <v>2142</v>
      </c>
      <c r="C279" s="1">
        <v>35.044699999999999</v>
      </c>
      <c r="D279" s="1">
        <v>161.28229999999999</v>
      </c>
      <c r="E279" s="1">
        <v>6670</v>
      </c>
      <c r="F279" s="1">
        <v>136.3775</v>
      </c>
      <c r="G279" s="1">
        <v>223.744</v>
      </c>
      <c r="H279" s="1">
        <v>14.339524229567401</v>
      </c>
    </row>
    <row r="280" spans="1:9" x14ac:dyDescent="0.25">
      <c r="A280" s="1">
        <v>0</v>
      </c>
      <c r="B280" s="1" t="s">
        <v>122</v>
      </c>
      <c r="C280" s="1">
        <v>1527</v>
      </c>
      <c r="D280" s="1" t="s">
        <v>352</v>
      </c>
    </row>
    <row r="281" spans="1:9" x14ac:dyDescent="0.25">
      <c r="A281" s="1">
        <v>1</v>
      </c>
      <c r="B281" s="1" t="s">
        <v>353</v>
      </c>
      <c r="C281" s="1" t="s">
        <v>354</v>
      </c>
      <c r="D281" s="1">
        <v>22276.530626</v>
      </c>
      <c r="E281" s="1">
        <v>1.6735E-4</v>
      </c>
      <c r="F281" s="1" t="s">
        <v>3</v>
      </c>
      <c r="G281" s="1" t="s">
        <v>355</v>
      </c>
      <c r="H281" s="1">
        <v>0</v>
      </c>
      <c r="I281" s="1">
        <v>9997</v>
      </c>
    </row>
    <row r="282" spans="1:9" x14ac:dyDescent="0.25">
      <c r="A282" s="1">
        <v>2</v>
      </c>
      <c r="B282" s="1">
        <v>2150</v>
      </c>
      <c r="C282" s="1">
        <v>82.386600000000001</v>
      </c>
      <c r="D282" s="1">
        <v>347.01949999999999</v>
      </c>
      <c r="E282" s="1">
        <v>1591044</v>
      </c>
      <c r="F282" s="1">
        <v>207.3023</v>
      </c>
      <c r="G282" s="1">
        <v>143.49590000000001</v>
      </c>
      <c r="H282" s="1">
        <v>12.1741028723422</v>
      </c>
    </row>
    <row r="283" spans="1:9" x14ac:dyDescent="0.25">
      <c r="A283" s="1">
        <v>0</v>
      </c>
      <c r="B283" s="1" t="s">
        <v>356</v>
      </c>
      <c r="C283" s="1">
        <v>2</v>
      </c>
    </row>
    <row r="284" spans="1:9" x14ac:dyDescent="0.25">
      <c r="A284" s="1">
        <v>1</v>
      </c>
      <c r="B284" s="1" t="s">
        <v>357</v>
      </c>
      <c r="C284" s="1" t="s">
        <v>358</v>
      </c>
      <c r="D284" s="1">
        <v>22276.442901049999</v>
      </c>
      <c r="E284" s="1">
        <v>0</v>
      </c>
      <c r="F284" s="1" t="s">
        <v>3</v>
      </c>
      <c r="G284" s="1" t="s">
        <v>359</v>
      </c>
      <c r="H284" s="1">
        <v>0</v>
      </c>
      <c r="I284" s="1">
        <v>9991</v>
      </c>
    </row>
    <row r="285" spans="1:9" x14ac:dyDescent="0.25">
      <c r="A285" s="1">
        <v>2</v>
      </c>
      <c r="B285" s="1">
        <v>2173</v>
      </c>
      <c r="C285" s="1">
        <v>100.539</v>
      </c>
      <c r="D285" s="1">
        <v>73.487700000000004</v>
      </c>
      <c r="E285" s="1">
        <v>55088</v>
      </c>
      <c r="F285" s="1">
        <v>220.91030000000001</v>
      </c>
      <c r="G285" s="1">
        <v>200.44159999999999</v>
      </c>
      <c r="H285" s="1">
        <v>13.335910577432999</v>
      </c>
    </row>
    <row r="286" spans="1:9" x14ac:dyDescent="0.25">
      <c r="A286" s="1">
        <v>0</v>
      </c>
      <c r="B286" s="1" t="s">
        <v>122</v>
      </c>
      <c r="C286" s="1">
        <v>82</v>
      </c>
      <c r="D286" s="1" t="s">
        <v>131</v>
      </c>
      <c r="E286" s="1" t="s">
        <v>360</v>
      </c>
    </row>
    <row r="287" spans="1:9" x14ac:dyDescent="0.25">
      <c r="A287" s="1">
        <v>1</v>
      </c>
      <c r="B287" s="1" t="s">
        <v>361</v>
      </c>
      <c r="C287" s="1" t="s">
        <v>362</v>
      </c>
      <c r="D287" s="1">
        <v>22276.530977729999</v>
      </c>
      <c r="E287" s="1">
        <v>3.9099999999999998E-6</v>
      </c>
      <c r="F287" s="1" t="s">
        <v>3</v>
      </c>
      <c r="G287" s="1" t="s">
        <v>363</v>
      </c>
      <c r="H287" s="1">
        <v>0</v>
      </c>
      <c r="I287" s="1">
        <v>9990</v>
      </c>
    </row>
    <row r="288" spans="1:9" x14ac:dyDescent="0.25">
      <c r="A288" s="1">
        <v>2</v>
      </c>
      <c r="B288" s="1">
        <v>2176</v>
      </c>
      <c r="C288" s="1">
        <v>90.193600000000004</v>
      </c>
      <c r="D288" s="1">
        <v>50.931199999999997</v>
      </c>
      <c r="E288" s="1">
        <v>78158</v>
      </c>
      <c r="F288" s="1">
        <v>63.675199999999997</v>
      </c>
      <c r="G288" s="1">
        <v>297.24290000000002</v>
      </c>
      <c r="H288" s="1">
        <v>14.0316773487768</v>
      </c>
    </row>
    <row r="289" spans="1:9" x14ac:dyDescent="0.25">
      <c r="A289" s="1">
        <v>0</v>
      </c>
      <c r="B289" s="1" t="s">
        <v>364</v>
      </c>
    </row>
    <row r="290" spans="1:9" x14ac:dyDescent="0.25">
      <c r="A290" s="1">
        <v>1</v>
      </c>
      <c r="B290" s="1" t="s">
        <v>365</v>
      </c>
      <c r="C290" s="1" t="s">
        <v>366</v>
      </c>
      <c r="D290" s="1">
        <v>22276.524076279999</v>
      </c>
      <c r="E290" s="1">
        <v>7.4870000000000007E-5</v>
      </c>
      <c r="F290" s="1" t="s">
        <v>3</v>
      </c>
      <c r="G290" s="1" t="s">
        <v>367</v>
      </c>
      <c r="H290" s="1">
        <v>0</v>
      </c>
      <c r="I290" s="1">
        <v>9994</v>
      </c>
    </row>
    <row r="291" spans="1:9" x14ac:dyDescent="0.25">
      <c r="A291" s="1">
        <v>2</v>
      </c>
      <c r="B291" s="1">
        <v>2389</v>
      </c>
      <c r="C291" s="1">
        <v>81.387799999999999</v>
      </c>
      <c r="D291" s="1">
        <v>42.1479</v>
      </c>
      <c r="E291" s="1">
        <v>1199230</v>
      </c>
      <c r="F291" s="1">
        <v>310.45979999999997</v>
      </c>
      <c r="G291" s="1">
        <v>39.777099999999997</v>
      </c>
      <c r="H291" s="1">
        <v>13.016991544200801</v>
      </c>
    </row>
    <row r="292" spans="1:9" x14ac:dyDescent="0.25">
      <c r="A292" s="1">
        <v>0</v>
      </c>
      <c r="B292" s="1" t="s">
        <v>122</v>
      </c>
      <c r="C292" s="1">
        <v>2366</v>
      </c>
      <c r="D292" s="1" t="s">
        <v>131</v>
      </c>
      <c r="E292" s="1" t="s">
        <v>368</v>
      </c>
    </row>
    <row r="293" spans="1:9" x14ac:dyDescent="0.25">
      <c r="A293" s="1">
        <v>1</v>
      </c>
      <c r="B293" s="1" t="s">
        <v>369</v>
      </c>
      <c r="C293" s="1" t="s">
        <v>370</v>
      </c>
      <c r="D293" s="1">
        <v>22276.393049130002</v>
      </c>
      <c r="E293" s="1">
        <v>1.6700000000000001E-6</v>
      </c>
      <c r="F293" s="1" t="s">
        <v>3</v>
      </c>
      <c r="G293" s="1" t="s">
        <v>371</v>
      </c>
      <c r="H293" s="1">
        <v>0</v>
      </c>
      <c r="I293" s="1">
        <v>9994</v>
      </c>
    </row>
    <row r="294" spans="1:9" x14ac:dyDescent="0.25">
      <c r="A294" s="1">
        <v>2</v>
      </c>
      <c r="B294" s="1">
        <v>2401</v>
      </c>
      <c r="C294" s="1">
        <v>88.871099999999998</v>
      </c>
      <c r="D294" s="1">
        <v>221.5873</v>
      </c>
      <c r="E294" s="1">
        <v>30548</v>
      </c>
      <c r="F294" s="1">
        <v>272.2509</v>
      </c>
      <c r="G294" s="1">
        <v>207.40209999999999</v>
      </c>
      <c r="H294" s="1">
        <v>13.5347129776807</v>
      </c>
    </row>
    <row r="295" spans="1:9" x14ac:dyDescent="0.25">
      <c r="A295" s="1">
        <v>0</v>
      </c>
      <c r="B295" s="1" t="s">
        <v>122</v>
      </c>
      <c r="C295" s="1">
        <v>6026</v>
      </c>
      <c r="D295" s="1" t="s">
        <v>372</v>
      </c>
      <c r="E295" s="1" t="s">
        <v>34</v>
      </c>
      <c r="F295" s="1" t="s">
        <v>373</v>
      </c>
    </row>
    <row r="296" spans="1:9" x14ac:dyDescent="0.25">
      <c r="A296" s="1">
        <v>1</v>
      </c>
      <c r="B296" s="1" t="s">
        <v>374</v>
      </c>
      <c r="C296" s="1" t="s">
        <v>375</v>
      </c>
      <c r="D296" s="1">
        <v>22276.482585950002</v>
      </c>
      <c r="E296" s="1">
        <v>5.1699999999999996E-6</v>
      </c>
      <c r="F296" s="1" t="s">
        <v>3</v>
      </c>
      <c r="G296" s="1" t="s">
        <v>376</v>
      </c>
      <c r="H296" s="1">
        <v>0</v>
      </c>
      <c r="I296" s="1">
        <v>9999</v>
      </c>
    </row>
    <row r="297" spans="1:9" x14ac:dyDescent="0.25">
      <c r="A297" s="1">
        <v>2</v>
      </c>
      <c r="B297" s="1">
        <v>2418</v>
      </c>
      <c r="C297" s="1">
        <v>98.192999999999998</v>
      </c>
      <c r="D297" s="1">
        <v>90.0946</v>
      </c>
      <c r="E297" s="1">
        <v>119037</v>
      </c>
      <c r="F297" s="1">
        <v>162.69749999999999</v>
      </c>
      <c r="G297" s="1">
        <v>197.83269999999999</v>
      </c>
      <c r="H297" s="1">
        <v>14.4197347191721</v>
      </c>
    </row>
    <row r="298" spans="1:9" x14ac:dyDescent="0.25">
      <c r="A298" s="1">
        <v>0</v>
      </c>
      <c r="B298" s="1" t="s">
        <v>319</v>
      </c>
      <c r="C298" s="1">
        <v>3</v>
      </c>
      <c r="D298" s="1" t="s">
        <v>377</v>
      </c>
    </row>
    <row r="299" spans="1:9" x14ac:dyDescent="0.25">
      <c r="A299" s="1">
        <v>1</v>
      </c>
      <c r="B299" s="1" t="s">
        <v>378</v>
      </c>
      <c r="C299" s="1" t="s">
        <v>379</v>
      </c>
      <c r="D299" s="1">
        <v>22276.475613099999</v>
      </c>
      <c r="E299" s="1">
        <v>-1.9000000000000001E-7</v>
      </c>
      <c r="F299" s="1" t="s">
        <v>3</v>
      </c>
      <c r="G299" s="1" t="s">
        <v>380</v>
      </c>
      <c r="H299" s="1">
        <v>0</v>
      </c>
      <c r="I299" s="1">
        <v>9997</v>
      </c>
    </row>
    <row r="300" spans="1:9" x14ac:dyDescent="0.25">
      <c r="A300" s="1">
        <v>2</v>
      </c>
      <c r="B300" s="1">
        <v>2435</v>
      </c>
      <c r="C300" s="1">
        <v>100.97880000000001</v>
      </c>
      <c r="D300" s="1">
        <v>241.9169</v>
      </c>
      <c r="E300" s="1">
        <v>63603</v>
      </c>
      <c r="F300" s="1">
        <v>220.31559999999999</v>
      </c>
      <c r="G300" s="1">
        <v>251.9983</v>
      </c>
      <c r="H300" s="1">
        <v>12.5684973656906</v>
      </c>
    </row>
    <row r="301" spans="1:9" x14ac:dyDescent="0.25">
      <c r="A301" s="1">
        <v>0</v>
      </c>
      <c r="B301" s="1" t="s">
        <v>319</v>
      </c>
      <c r="C301" s="1">
        <v>4</v>
      </c>
      <c r="D301" s="1" t="s">
        <v>381</v>
      </c>
    </row>
    <row r="302" spans="1:9" x14ac:dyDescent="0.25">
      <c r="A302" s="1">
        <v>1</v>
      </c>
      <c r="B302" s="1" t="s">
        <v>382</v>
      </c>
      <c r="C302" s="1" t="s">
        <v>383</v>
      </c>
      <c r="D302" s="1">
        <v>22276.57297166</v>
      </c>
      <c r="E302" s="1">
        <v>-2.9999999999999999E-7</v>
      </c>
      <c r="F302" s="1" t="s">
        <v>3</v>
      </c>
      <c r="G302" s="1" t="s">
        <v>384</v>
      </c>
      <c r="H302" s="1">
        <v>0</v>
      </c>
      <c r="I302" s="1">
        <v>9995</v>
      </c>
    </row>
    <row r="303" spans="1:9" x14ac:dyDescent="0.25">
      <c r="A303" s="1">
        <v>2</v>
      </c>
      <c r="B303" s="1">
        <v>2657</v>
      </c>
      <c r="C303" s="1">
        <v>101.95529999999999</v>
      </c>
      <c r="D303" s="1">
        <v>33.062199999999997</v>
      </c>
      <c r="E303" s="1">
        <v>73285</v>
      </c>
      <c r="F303" s="1">
        <v>54.371099999999998</v>
      </c>
      <c r="G303" s="1">
        <v>317.00420000000003</v>
      </c>
      <c r="H303" s="1">
        <v>12.6985351358085</v>
      </c>
    </row>
    <row r="304" spans="1:9" x14ac:dyDescent="0.25">
      <c r="A304" s="1">
        <v>0</v>
      </c>
      <c r="B304" s="1" t="s">
        <v>122</v>
      </c>
      <c r="C304" s="1">
        <v>6073</v>
      </c>
      <c r="D304" s="1" t="s">
        <v>372</v>
      </c>
      <c r="E304" s="1" t="s">
        <v>34</v>
      </c>
      <c r="F304" s="1" t="s">
        <v>385</v>
      </c>
    </row>
    <row r="305" spans="1:9" x14ac:dyDescent="0.25">
      <c r="A305" s="1">
        <v>1</v>
      </c>
      <c r="B305" s="1" t="s">
        <v>386</v>
      </c>
      <c r="C305" s="1" t="s">
        <v>387</v>
      </c>
      <c r="D305" s="1">
        <v>22276.525354770001</v>
      </c>
      <c r="E305" s="1">
        <v>2.3300000000000001E-6</v>
      </c>
      <c r="F305" s="1" t="s">
        <v>3</v>
      </c>
      <c r="G305" s="1" t="s">
        <v>388</v>
      </c>
      <c r="H305" s="1">
        <v>0</v>
      </c>
      <c r="I305" s="1">
        <v>9998</v>
      </c>
    </row>
    <row r="306" spans="1:9" x14ac:dyDescent="0.25">
      <c r="A306" s="1">
        <v>2</v>
      </c>
      <c r="B306" s="1">
        <v>2669</v>
      </c>
      <c r="C306" s="1">
        <v>98.949100000000001</v>
      </c>
      <c r="D306" s="1">
        <v>212.1994</v>
      </c>
      <c r="E306" s="1">
        <v>49228</v>
      </c>
      <c r="F306" s="1">
        <v>331.2321</v>
      </c>
      <c r="G306" s="1">
        <v>28.6145</v>
      </c>
      <c r="H306" s="1">
        <v>14.2717421489131</v>
      </c>
    </row>
    <row r="307" spans="1:9" x14ac:dyDescent="0.25">
      <c r="A307" s="1">
        <v>0</v>
      </c>
      <c r="B307" s="1" t="s">
        <v>389</v>
      </c>
      <c r="C307" s="1">
        <v>1</v>
      </c>
    </row>
    <row r="308" spans="1:9" x14ac:dyDescent="0.25">
      <c r="A308" s="1">
        <v>1</v>
      </c>
      <c r="B308" s="1" t="s">
        <v>390</v>
      </c>
      <c r="C308" s="1" t="s">
        <v>391</v>
      </c>
      <c r="D308" s="1">
        <v>22276.590470859999</v>
      </c>
      <c r="E308" s="1">
        <v>2.086E-5</v>
      </c>
      <c r="F308" s="1" t="s">
        <v>3</v>
      </c>
      <c r="G308" s="1" t="s">
        <v>392</v>
      </c>
      <c r="H308" s="1">
        <v>0</v>
      </c>
      <c r="I308" s="1">
        <v>9999</v>
      </c>
    </row>
    <row r="309" spans="1:9" x14ac:dyDescent="0.25">
      <c r="A309" s="1">
        <v>2</v>
      </c>
      <c r="B309" s="1">
        <v>2674</v>
      </c>
      <c r="C309" s="1">
        <v>39.924199999999999</v>
      </c>
      <c r="D309" s="1">
        <v>23.35</v>
      </c>
      <c r="E309" s="1">
        <v>261369</v>
      </c>
      <c r="F309" s="1">
        <v>53.8797</v>
      </c>
      <c r="G309" s="1">
        <v>308.5874</v>
      </c>
      <c r="H309" s="1">
        <v>14.564001818917101</v>
      </c>
    </row>
    <row r="310" spans="1:9" x14ac:dyDescent="0.25">
      <c r="A310" s="1">
        <v>0</v>
      </c>
      <c r="B310" s="1" t="s">
        <v>389</v>
      </c>
      <c r="C310" s="1">
        <v>2</v>
      </c>
    </row>
    <row r="311" spans="1:9" x14ac:dyDescent="0.25">
      <c r="A311" s="1">
        <v>1</v>
      </c>
      <c r="B311" s="1" t="s">
        <v>393</v>
      </c>
      <c r="C311" s="1" t="s">
        <v>394</v>
      </c>
      <c r="D311" s="1">
        <v>22276.508241529998</v>
      </c>
      <c r="E311" s="1">
        <v>1.4800000000000001E-5</v>
      </c>
      <c r="F311" s="1" t="s">
        <v>3</v>
      </c>
      <c r="G311" s="1" t="s">
        <v>395</v>
      </c>
      <c r="H311" s="1">
        <v>0</v>
      </c>
      <c r="I311" s="1">
        <v>9999</v>
      </c>
    </row>
    <row r="312" spans="1:9" x14ac:dyDescent="0.25">
      <c r="A312" s="1">
        <v>2</v>
      </c>
      <c r="B312" s="1">
        <v>2680</v>
      </c>
      <c r="C312" s="1">
        <v>39.446399999999997</v>
      </c>
      <c r="D312" s="1">
        <v>346.13720000000001</v>
      </c>
      <c r="E312" s="1">
        <v>714872</v>
      </c>
      <c r="F312" s="1">
        <v>262.26909999999998</v>
      </c>
      <c r="G312" s="1">
        <v>89.635499999999993</v>
      </c>
      <c r="H312" s="1">
        <v>13.3863831969445</v>
      </c>
    </row>
    <row r="313" spans="1:9" x14ac:dyDescent="0.25">
      <c r="A313" s="1">
        <v>0</v>
      </c>
      <c r="B313" s="1" t="s">
        <v>122</v>
      </c>
      <c r="C313" s="1">
        <v>100</v>
      </c>
      <c r="D313" s="1" t="s">
        <v>131</v>
      </c>
      <c r="E313" s="1" t="s">
        <v>396</v>
      </c>
    </row>
    <row r="314" spans="1:9" x14ac:dyDescent="0.25">
      <c r="A314" s="1">
        <v>1</v>
      </c>
      <c r="B314" s="1" t="s">
        <v>397</v>
      </c>
      <c r="C314" s="1" t="s">
        <v>398</v>
      </c>
      <c r="D314" s="1">
        <v>22276.29068676</v>
      </c>
      <c r="E314" s="1">
        <v>1.5099999999999999E-6</v>
      </c>
      <c r="F314" s="1" t="s">
        <v>3</v>
      </c>
      <c r="G314" s="1" t="s">
        <v>399</v>
      </c>
      <c r="H314" s="1">
        <v>0</v>
      </c>
      <c r="I314" s="1">
        <v>9997</v>
      </c>
    </row>
    <row r="315" spans="1:9" x14ac:dyDescent="0.25">
      <c r="A315" s="1">
        <v>2</v>
      </c>
      <c r="B315" s="1">
        <v>2754</v>
      </c>
      <c r="C315" s="1">
        <v>90.206500000000005</v>
      </c>
      <c r="D315" s="1">
        <v>5.8140000000000001</v>
      </c>
      <c r="E315" s="1">
        <v>20981</v>
      </c>
      <c r="F315" s="1">
        <v>140.22139999999999</v>
      </c>
      <c r="G315" s="1">
        <v>278.82940000000002</v>
      </c>
      <c r="H315" s="1">
        <v>13.569058267426101</v>
      </c>
    </row>
    <row r="316" spans="1:9" x14ac:dyDescent="0.25">
      <c r="A316" s="1">
        <v>0</v>
      </c>
      <c r="B316" s="1" t="s">
        <v>319</v>
      </c>
      <c r="C316" s="1">
        <v>5</v>
      </c>
    </row>
    <row r="317" spans="1:9" x14ac:dyDescent="0.25">
      <c r="A317" s="1">
        <v>1</v>
      </c>
      <c r="B317" s="1" t="s">
        <v>400</v>
      </c>
      <c r="C317" s="1" t="s">
        <v>401</v>
      </c>
      <c r="D317" s="1">
        <v>22276.303934430001</v>
      </c>
      <c r="E317" s="1">
        <v>-2.4999999999999999E-7</v>
      </c>
      <c r="F317" s="1" t="s">
        <v>3</v>
      </c>
      <c r="G317" s="1" t="s">
        <v>402</v>
      </c>
      <c r="H317" s="1">
        <v>0</v>
      </c>
      <c r="I317" s="1">
        <v>9998</v>
      </c>
    </row>
    <row r="318" spans="1:9" x14ac:dyDescent="0.25">
      <c r="A318" s="1">
        <v>2</v>
      </c>
      <c r="B318" s="1">
        <v>2757</v>
      </c>
      <c r="C318" s="1">
        <v>101.8244</v>
      </c>
      <c r="D318" s="1">
        <v>34.690399999999997</v>
      </c>
      <c r="E318" s="1">
        <v>42999</v>
      </c>
      <c r="F318" s="1">
        <v>35.802399999999999</v>
      </c>
      <c r="G318" s="1">
        <v>19.375499999999999</v>
      </c>
      <c r="H318" s="1">
        <v>12.6850951956743</v>
      </c>
    </row>
    <row r="319" spans="1:9" x14ac:dyDescent="0.25">
      <c r="A319" s="1">
        <v>0</v>
      </c>
      <c r="B319" s="1" t="s">
        <v>145</v>
      </c>
      <c r="C319" s="1">
        <v>158</v>
      </c>
    </row>
    <row r="320" spans="1:9" x14ac:dyDescent="0.25">
      <c r="A320" s="1">
        <v>1</v>
      </c>
      <c r="B320" s="1" t="s">
        <v>403</v>
      </c>
      <c r="C320" s="1" t="s">
        <v>404</v>
      </c>
      <c r="D320" s="1">
        <v>22276.461121560002</v>
      </c>
      <c r="E320" s="1">
        <v>5.7000000000000005E-7</v>
      </c>
      <c r="F320" s="1" t="s">
        <v>3</v>
      </c>
      <c r="G320" s="1" t="s">
        <v>405</v>
      </c>
      <c r="H320" s="1">
        <v>0</v>
      </c>
      <c r="I320" s="1">
        <v>9999</v>
      </c>
    </row>
    <row r="321" spans="1:9" x14ac:dyDescent="0.25">
      <c r="A321" s="1">
        <v>2</v>
      </c>
      <c r="B321" s="1">
        <v>2801</v>
      </c>
      <c r="C321" s="1">
        <v>74.042199999999994</v>
      </c>
      <c r="D321" s="1">
        <v>31.080500000000001</v>
      </c>
      <c r="E321" s="1">
        <v>57852</v>
      </c>
      <c r="F321" s="1">
        <v>211.54570000000001</v>
      </c>
      <c r="G321" s="1">
        <v>148.22239999999999</v>
      </c>
      <c r="H321" s="1">
        <v>14.3663731690219</v>
      </c>
    </row>
    <row r="322" spans="1:9" x14ac:dyDescent="0.25">
      <c r="A322" s="1">
        <v>0</v>
      </c>
      <c r="B322" s="1" t="s">
        <v>122</v>
      </c>
      <c r="C322" s="1">
        <v>7218</v>
      </c>
      <c r="D322" s="1" t="s">
        <v>131</v>
      </c>
      <c r="E322" s="1" t="s">
        <v>406</v>
      </c>
    </row>
    <row r="323" spans="1:9" x14ac:dyDescent="0.25">
      <c r="A323" s="1">
        <v>1</v>
      </c>
      <c r="B323" s="1" t="s">
        <v>407</v>
      </c>
      <c r="C323" s="1" t="s">
        <v>408</v>
      </c>
      <c r="D323" s="1">
        <v>22276.56907568</v>
      </c>
      <c r="E323" s="1">
        <v>1.3999999999999999E-6</v>
      </c>
      <c r="F323" s="1" t="s">
        <v>3</v>
      </c>
      <c r="G323" s="1" t="s">
        <v>409</v>
      </c>
      <c r="H323" s="1">
        <v>0</v>
      </c>
      <c r="I323" s="1">
        <v>9994</v>
      </c>
    </row>
    <row r="324" spans="1:9" x14ac:dyDescent="0.25">
      <c r="A324" s="1">
        <v>2</v>
      </c>
      <c r="B324" s="1">
        <v>2807</v>
      </c>
      <c r="C324" s="1">
        <v>89.661900000000003</v>
      </c>
      <c r="D324" s="1">
        <v>32.742400000000004</v>
      </c>
      <c r="E324" s="1">
        <v>18732</v>
      </c>
      <c r="F324" s="1">
        <v>245.27189999999999</v>
      </c>
      <c r="G324" s="1">
        <v>125.849</v>
      </c>
      <c r="H324" s="1">
        <v>13.5032836272536</v>
      </c>
    </row>
    <row r="325" spans="1:9" x14ac:dyDescent="0.25">
      <c r="A325" s="1">
        <v>0</v>
      </c>
      <c r="B325" s="1" t="s">
        <v>122</v>
      </c>
      <c r="C325" s="1">
        <v>5712</v>
      </c>
      <c r="D325" s="1" t="s">
        <v>410</v>
      </c>
      <c r="E325" s="1" t="s">
        <v>411</v>
      </c>
    </row>
    <row r="326" spans="1:9" x14ac:dyDescent="0.25">
      <c r="A326" s="1">
        <v>1</v>
      </c>
      <c r="B326" s="1" t="s">
        <v>412</v>
      </c>
      <c r="C326" s="1" t="s">
        <v>413</v>
      </c>
      <c r="D326" s="1">
        <v>22276.503080040002</v>
      </c>
      <c r="E326" s="1">
        <v>5.0000000000000002E-5</v>
      </c>
      <c r="F326" s="1" t="s">
        <v>3</v>
      </c>
      <c r="G326" s="1" t="s">
        <v>414</v>
      </c>
      <c r="H326" s="1">
        <v>0</v>
      </c>
      <c r="I326" s="1">
        <v>9993</v>
      </c>
    </row>
    <row r="327" spans="1:9" x14ac:dyDescent="0.25">
      <c r="A327" s="1">
        <v>2</v>
      </c>
      <c r="B327" s="1">
        <v>2826</v>
      </c>
      <c r="C327" s="1">
        <v>69.929900000000004</v>
      </c>
      <c r="D327" s="1">
        <v>35.528799999999997</v>
      </c>
      <c r="E327" s="1">
        <v>6603</v>
      </c>
      <c r="F327" s="1">
        <v>226.5257</v>
      </c>
      <c r="G327" s="1">
        <v>133.53280000000001</v>
      </c>
      <c r="H327" s="1">
        <v>14.510436698684</v>
      </c>
    </row>
    <row r="328" spans="1:9" x14ac:dyDescent="0.25">
      <c r="A328" s="1">
        <v>0</v>
      </c>
      <c r="B328" s="1" t="s">
        <v>105</v>
      </c>
      <c r="C328" s="1">
        <v>4</v>
      </c>
    </row>
    <row r="329" spans="1:9" x14ac:dyDescent="0.25">
      <c r="A329" s="1">
        <v>1</v>
      </c>
      <c r="B329" s="1" t="s">
        <v>415</v>
      </c>
      <c r="C329" s="1" t="s">
        <v>416</v>
      </c>
      <c r="D329" s="1">
        <v>22276.487322320001</v>
      </c>
      <c r="E329" s="1">
        <v>8.0999999999999997E-7</v>
      </c>
      <c r="F329" s="1" t="s">
        <v>3</v>
      </c>
      <c r="G329" s="1" t="s">
        <v>417</v>
      </c>
      <c r="H329" s="1">
        <v>0</v>
      </c>
      <c r="I329" s="1">
        <v>9999</v>
      </c>
    </row>
    <row r="330" spans="1:9" x14ac:dyDescent="0.25">
      <c r="A330" s="1">
        <v>2</v>
      </c>
      <c r="B330" s="1">
        <v>2828</v>
      </c>
      <c r="C330" s="1">
        <v>69.969499999999996</v>
      </c>
      <c r="D330" s="1">
        <v>87.496600000000001</v>
      </c>
      <c r="E330" s="1">
        <v>5732</v>
      </c>
      <c r="F330" s="1">
        <v>145.0215</v>
      </c>
      <c r="G330" s="1">
        <v>215.1268</v>
      </c>
      <c r="H330" s="1">
        <v>13.9754289681913</v>
      </c>
    </row>
    <row r="331" spans="1:9" x14ac:dyDescent="0.25">
      <c r="A331" s="1">
        <v>0</v>
      </c>
      <c r="B331" s="1" t="s">
        <v>105</v>
      </c>
      <c r="C331" s="1">
        <v>5</v>
      </c>
    </row>
    <row r="332" spans="1:9" x14ac:dyDescent="0.25">
      <c r="A332" s="1">
        <v>1</v>
      </c>
      <c r="B332" s="1" t="s">
        <v>418</v>
      </c>
      <c r="C332" s="1" t="s">
        <v>419</v>
      </c>
      <c r="D332" s="1">
        <v>22276.347397329999</v>
      </c>
      <c r="E332" s="1">
        <v>2.8000000000000002E-7</v>
      </c>
      <c r="F332" s="1" t="s">
        <v>3</v>
      </c>
      <c r="G332" s="1" t="s">
        <v>420</v>
      </c>
      <c r="H332" s="1">
        <v>0</v>
      </c>
      <c r="I332" s="1">
        <v>9991</v>
      </c>
    </row>
    <row r="333" spans="1:9" x14ac:dyDescent="0.25">
      <c r="A333" s="1">
        <v>2</v>
      </c>
      <c r="B333" s="1">
        <v>2834</v>
      </c>
      <c r="C333" s="1">
        <v>69.972300000000004</v>
      </c>
      <c r="D333" s="1">
        <v>149.08770000000001</v>
      </c>
      <c r="E333" s="1">
        <v>7066</v>
      </c>
      <c r="F333" s="1">
        <v>185.79900000000001</v>
      </c>
      <c r="G333" s="1">
        <v>174.30340000000001</v>
      </c>
      <c r="H333" s="1">
        <v>13.9587708181732</v>
      </c>
    </row>
    <row r="334" spans="1:9" x14ac:dyDescent="0.25">
      <c r="A334" s="1">
        <v>0</v>
      </c>
      <c r="B334" s="1" t="s">
        <v>421</v>
      </c>
      <c r="C334" s="1">
        <v>1</v>
      </c>
    </row>
    <row r="335" spans="1:9" x14ac:dyDescent="0.25">
      <c r="A335" s="1">
        <v>1</v>
      </c>
      <c r="B335" s="1" t="s">
        <v>422</v>
      </c>
      <c r="C335" s="1" t="s">
        <v>423</v>
      </c>
      <c r="D335" s="1">
        <v>22276.390785709998</v>
      </c>
      <c r="E335" s="1">
        <v>2.3199999999999998E-6</v>
      </c>
      <c r="F335" s="1" t="s">
        <v>3</v>
      </c>
      <c r="G335" s="1" t="s">
        <v>424</v>
      </c>
      <c r="H335" s="1">
        <v>0</v>
      </c>
      <c r="I335" s="1">
        <v>9997</v>
      </c>
    </row>
    <row r="336" spans="1:9" x14ac:dyDescent="0.25">
      <c r="A336" s="1">
        <v>2</v>
      </c>
      <c r="B336" s="1">
        <v>2847</v>
      </c>
      <c r="C336" s="1">
        <v>69.963899999999995</v>
      </c>
      <c r="D336" s="1">
        <v>255.41480000000001</v>
      </c>
      <c r="E336" s="1">
        <v>5638</v>
      </c>
      <c r="F336" s="1">
        <v>6.3425000000000002</v>
      </c>
      <c r="G336" s="1">
        <v>353.77530000000002</v>
      </c>
      <c r="H336" s="1">
        <v>14.0194131382411</v>
      </c>
    </row>
    <row r="337" spans="1:9" x14ac:dyDescent="0.25">
      <c r="A337" s="1">
        <v>0</v>
      </c>
      <c r="B337" s="1" t="s">
        <v>425</v>
      </c>
      <c r="C337" s="1">
        <v>159</v>
      </c>
    </row>
    <row r="338" spans="1:9" x14ac:dyDescent="0.25">
      <c r="A338" s="1">
        <v>1</v>
      </c>
      <c r="B338" s="1" t="s">
        <v>426</v>
      </c>
      <c r="C338" s="1" t="s">
        <v>427</v>
      </c>
      <c r="D338" s="1">
        <v>22276.462693239999</v>
      </c>
      <c r="E338" s="1">
        <v>1.1400000000000001E-6</v>
      </c>
      <c r="F338" s="1" t="s">
        <v>3</v>
      </c>
      <c r="G338" s="1" t="s">
        <v>428</v>
      </c>
      <c r="H338" s="1">
        <v>0</v>
      </c>
      <c r="I338" s="1">
        <v>9999</v>
      </c>
    </row>
    <row r="339" spans="1:9" x14ac:dyDescent="0.25">
      <c r="A339" s="1">
        <v>2</v>
      </c>
      <c r="B339" s="1">
        <v>2872</v>
      </c>
      <c r="C339" s="1">
        <v>69.976699999999994</v>
      </c>
      <c r="D339" s="1">
        <v>32.066200000000002</v>
      </c>
      <c r="E339" s="1">
        <v>3891</v>
      </c>
      <c r="F339" s="1">
        <v>68.678299999999993</v>
      </c>
      <c r="G339" s="1">
        <v>291.47390000000001</v>
      </c>
      <c r="H339" s="1">
        <v>13.9893214982097</v>
      </c>
    </row>
    <row r="340" spans="1:9" x14ac:dyDescent="0.25">
      <c r="A340" s="1">
        <v>0</v>
      </c>
      <c r="B340" s="1" t="s">
        <v>122</v>
      </c>
      <c r="C340" s="1">
        <v>5712</v>
      </c>
      <c r="D340" s="1" t="s">
        <v>410</v>
      </c>
      <c r="E340" s="1" t="s">
        <v>429</v>
      </c>
    </row>
    <row r="341" spans="1:9" x14ac:dyDescent="0.25">
      <c r="A341" s="1">
        <v>1</v>
      </c>
      <c r="B341" s="1" t="s">
        <v>430</v>
      </c>
      <c r="C341" s="1" t="s">
        <v>431</v>
      </c>
      <c r="D341" s="1">
        <v>22276.475111079999</v>
      </c>
      <c r="E341" s="1">
        <v>1.17E-6</v>
      </c>
      <c r="F341" s="1" t="s">
        <v>3</v>
      </c>
      <c r="G341" s="1" t="s">
        <v>432</v>
      </c>
      <c r="H341" s="1">
        <v>0</v>
      </c>
      <c r="I341" s="1">
        <v>9994</v>
      </c>
    </row>
    <row r="342" spans="1:9" x14ac:dyDescent="0.25">
      <c r="A342" s="1">
        <v>2</v>
      </c>
      <c r="B342" s="1">
        <v>2873</v>
      </c>
      <c r="C342" s="1">
        <v>69.973399999999998</v>
      </c>
      <c r="D342" s="1">
        <v>76.239400000000003</v>
      </c>
      <c r="E342" s="1">
        <v>5208</v>
      </c>
      <c r="F342" s="1">
        <v>126.7812</v>
      </c>
      <c r="G342" s="1">
        <v>297.94990000000001</v>
      </c>
      <c r="H342" s="1">
        <v>13.979474698194201</v>
      </c>
    </row>
    <row r="343" spans="1:9" x14ac:dyDescent="0.25">
      <c r="A343" s="1">
        <v>0</v>
      </c>
      <c r="B343" s="1" t="s">
        <v>122</v>
      </c>
      <c r="C343" s="1">
        <v>5712</v>
      </c>
      <c r="D343" s="1" t="s">
        <v>410</v>
      </c>
      <c r="E343" s="1" t="s">
        <v>433</v>
      </c>
    </row>
    <row r="344" spans="1:9" x14ac:dyDescent="0.25">
      <c r="A344" s="1">
        <v>1</v>
      </c>
      <c r="B344" s="1" t="s">
        <v>434</v>
      </c>
      <c r="C344" s="1" t="s">
        <v>435</v>
      </c>
      <c r="D344" s="1">
        <v>22276.587714630001</v>
      </c>
      <c r="E344" s="1">
        <v>4.7E-7</v>
      </c>
      <c r="F344" s="1" t="s">
        <v>3</v>
      </c>
      <c r="G344" s="1" t="s">
        <v>436</v>
      </c>
      <c r="H344" s="1">
        <v>0</v>
      </c>
      <c r="I344" s="1">
        <v>9998</v>
      </c>
    </row>
    <row r="345" spans="1:9" x14ac:dyDescent="0.25">
      <c r="A345" s="1">
        <v>2</v>
      </c>
      <c r="B345" s="1">
        <v>2874</v>
      </c>
      <c r="C345" s="1">
        <v>69.9726</v>
      </c>
      <c r="D345" s="1">
        <v>133.52690000000001</v>
      </c>
      <c r="E345" s="1">
        <v>6399</v>
      </c>
      <c r="F345" s="1">
        <v>174.51519999999999</v>
      </c>
      <c r="G345" s="1">
        <v>185.60239999999999</v>
      </c>
      <c r="H345" s="1">
        <v>13.9641906781792</v>
      </c>
    </row>
    <row r="346" spans="1:9" x14ac:dyDescent="0.25">
      <c r="A346" s="1">
        <v>0</v>
      </c>
      <c r="B346" s="1" t="s">
        <v>425</v>
      </c>
      <c r="C346" s="1" t="s">
        <v>437</v>
      </c>
    </row>
    <row r="347" spans="1:9" x14ac:dyDescent="0.25">
      <c r="A347" s="1">
        <v>1</v>
      </c>
      <c r="B347" s="1" t="s">
        <v>438</v>
      </c>
      <c r="C347" s="1" t="s">
        <v>439</v>
      </c>
      <c r="D347" s="1">
        <v>22276.519544530001</v>
      </c>
      <c r="E347" s="1">
        <v>8.0389999999999994E-5</v>
      </c>
      <c r="F347" s="1" t="s">
        <v>3</v>
      </c>
      <c r="G347" s="1" t="s">
        <v>440</v>
      </c>
      <c r="H347" s="1">
        <v>0</v>
      </c>
      <c r="I347" s="1">
        <v>9994</v>
      </c>
    </row>
    <row r="348" spans="1:9" x14ac:dyDescent="0.25">
      <c r="A348" s="1">
        <v>2</v>
      </c>
      <c r="B348" s="1">
        <v>2909</v>
      </c>
      <c r="C348" s="1">
        <v>69.949200000000005</v>
      </c>
      <c r="D348" s="1">
        <v>19.585999999999999</v>
      </c>
      <c r="E348" s="1">
        <v>5941</v>
      </c>
      <c r="F348" s="1">
        <v>257.00810000000001</v>
      </c>
      <c r="G348" s="1">
        <v>103.0397</v>
      </c>
      <c r="H348" s="1">
        <v>14.647887068794301</v>
      </c>
    </row>
    <row r="349" spans="1:9" x14ac:dyDescent="0.25">
      <c r="A349" s="1">
        <v>0</v>
      </c>
      <c r="B349" s="1" t="s">
        <v>122</v>
      </c>
      <c r="C349" s="1">
        <v>7202</v>
      </c>
      <c r="D349" s="1" t="s">
        <v>372</v>
      </c>
      <c r="E349" s="1" t="s">
        <v>34</v>
      </c>
      <c r="F349" s="1" t="s">
        <v>441</v>
      </c>
    </row>
    <row r="350" spans="1:9" x14ac:dyDescent="0.25">
      <c r="A350" s="1">
        <v>1</v>
      </c>
      <c r="B350" s="1" t="s">
        <v>442</v>
      </c>
      <c r="C350" s="1" t="s">
        <v>443</v>
      </c>
      <c r="D350" s="1">
        <v>22276.492783279999</v>
      </c>
      <c r="E350" s="1">
        <v>6.5000000000000002E-7</v>
      </c>
      <c r="F350" s="1" t="s">
        <v>3</v>
      </c>
      <c r="G350" s="1" t="s">
        <v>444</v>
      </c>
      <c r="H350" s="1">
        <v>0</v>
      </c>
      <c r="I350" s="1">
        <v>9994</v>
      </c>
    </row>
    <row r="351" spans="1:9" x14ac:dyDescent="0.25">
      <c r="A351" s="1">
        <v>2</v>
      </c>
      <c r="B351" s="1">
        <v>2920</v>
      </c>
      <c r="C351" s="1">
        <v>98.764799999999994</v>
      </c>
      <c r="D351" s="1">
        <v>143.03559999999999</v>
      </c>
      <c r="E351" s="1">
        <v>37171</v>
      </c>
      <c r="F351" s="1">
        <v>266.863</v>
      </c>
      <c r="G351" s="1">
        <v>92.828999999999994</v>
      </c>
      <c r="H351" s="1">
        <v>14.1481975884139</v>
      </c>
    </row>
    <row r="352" spans="1:9" x14ac:dyDescent="0.25">
      <c r="A352" s="1">
        <v>0</v>
      </c>
      <c r="B352" s="1" t="s">
        <v>122</v>
      </c>
      <c r="C352" s="1">
        <v>4947</v>
      </c>
      <c r="D352" s="1" t="s">
        <v>131</v>
      </c>
      <c r="E352" s="1" t="s">
        <v>445</v>
      </c>
    </row>
    <row r="353" spans="1:9" x14ac:dyDescent="0.25">
      <c r="A353" s="1">
        <v>1</v>
      </c>
      <c r="B353" s="1" t="s">
        <v>446</v>
      </c>
      <c r="C353" s="1" t="s">
        <v>447</v>
      </c>
      <c r="D353" s="1">
        <v>22276.539547050001</v>
      </c>
      <c r="E353" s="1">
        <v>1.1000000000000001E-6</v>
      </c>
      <c r="F353" s="1" t="s">
        <v>3</v>
      </c>
      <c r="G353" s="1" t="s">
        <v>448</v>
      </c>
      <c r="H353" s="1">
        <v>0</v>
      </c>
      <c r="I353" s="1">
        <v>9998</v>
      </c>
    </row>
    <row r="354" spans="1:9" x14ac:dyDescent="0.25">
      <c r="A354" s="1">
        <v>2</v>
      </c>
      <c r="B354" s="1">
        <v>2965</v>
      </c>
      <c r="C354" s="1">
        <v>89.230999999999995</v>
      </c>
      <c r="D354" s="1">
        <v>115.1027</v>
      </c>
      <c r="E354" s="1">
        <v>48569</v>
      </c>
      <c r="F354" s="1">
        <v>23.860900000000001</v>
      </c>
      <c r="G354" s="1">
        <v>27.944800000000001</v>
      </c>
      <c r="H354" s="1">
        <v>13.5304009771325</v>
      </c>
    </row>
    <row r="355" spans="1:9" x14ac:dyDescent="0.25">
      <c r="A355" s="1">
        <v>0</v>
      </c>
      <c r="B355" s="1" t="s">
        <v>122</v>
      </c>
      <c r="C355" s="1">
        <v>1264</v>
      </c>
      <c r="D355" s="1" t="s">
        <v>372</v>
      </c>
      <c r="E355" s="1" t="s">
        <v>34</v>
      </c>
      <c r="F355" s="1" t="s">
        <v>449</v>
      </c>
    </row>
    <row r="356" spans="1:9" x14ac:dyDescent="0.25">
      <c r="A356" s="1">
        <v>1</v>
      </c>
      <c r="B356" s="1" t="s">
        <v>450</v>
      </c>
      <c r="C356" s="1" t="s">
        <v>451</v>
      </c>
      <c r="D356" s="1">
        <v>22276.357646</v>
      </c>
      <c r="E356" s="1">
        <v>6.55E-6</v>
      </c>
      <c r="F356" s="1" t="s">
        <v>3</v>
      </c>
      <c r="G356" s="1" t="s">
        <v>452</v>
      </c>
      <c r="H356" s="1">
        <v>0</v>
      </c>
      <c r="I356" s="1">
        <v>9999</v>
      </c>
    </row>
    <row r="357" spans="1:9" x14ac:dyDescent="0.25">
      <c r="A357" s="1">
        <v>2</v>
      </c>
      <c r="B357" s="1">
        <v>2980</v>
      </c>
      <c r="C357" s="1">
        <v>99.171899999999994</v>
      </c>
      <c r="D357" s="1">
        <v>179.44970000000001</v>
      </c>
      <c r="E357" s="1">
        <v>97313</v>
      </c>
      <c r="F357" s="1">
        <v>257.96719999999999</v>
      </c>
      <c r="G357" s="1">
        <v>101.06059999999999</v>
      </c>
      <c r="H357" s="1">
        <v>14.5969933288953</v>
      </c>
    </row>
    <row r="358" spans="1:9" x14ac:dyDescent="0.25">
      <c r="A358" s="1">
        <v>0</v>
      </c>
      <c r="B358" s="1" t="s">
        <v>319</v>
      </c>
      <c r="C358" s="1">
        <v>6</v>
      </c>
      <c r="D358" s="1" t="s">
        <v>453</v>
      </c>
    </row>
    <row r="359" spans="1:9" x14ac:dyDescent="0.25">
      <c r="A359" s="1">
        <v>1</v>
      </c>
      <c r="B359" s="1" t="s">
        <v>454</v>
      </c>
      <c r="C359" s="1" t="s">
        <v>455</v>
      </c>
      <c r="D359" s="1">
        <v>22276.403759569999</v>
      </c>
      <c r="E359" s="1">
        <v>-6.0999999999999998E-7</v>
      </c>
      <c r="F359" s="1" t="s">
        <v>3</v>
      </c>
      <c r="G359" s="1">
        <f>-86098-4</f>
        <v>-86102</v>
      </c>
      <c r="H359" s="1">
        <v>0</v>
      </c>
      <c r="I359" s="1">
        <v>9993</v>
      </c>
    </row>
    <row r="360" spans="1:9" x14ac:dyDescent="0.25">
      <c r="A360" s="1">
        <v>2</v>
      </c>
      <c r="B360" s="1">
        <v>3035</v>
      </c>
      <c r="C360" s="1">
        <v>102.09480000000001</v>
      </c>
      <c r="D360" s="1">
        <v>340.41489999999999</v>
      </c>
      <c r="E360" s="1">
        <v>48793</v>
      </c>
      <c r="F360" s="1">
        <v>182.9299</v>
      </c>
      <c r="G360" s="1">
        <v>188.5437</v>
      </c>
      <c r="H360" s="1">
        <v>12.542238875130099</v>
      </c>
    </row>
    <row r="361" spans="1:9" x14ac:dyDescent="0.25">
      <c r="A361" s="1">
        <v>0</v>
      </c>
      <c r="B361" s="1" t="s">
        <v>145</v>
      </c>
      <c r="C361" s="1">
        <v>192</v>
      </c>
    </row>
    <row r="362" spans="1:9" x14ac:dyDescent="0.25">
      <c r="A362" s="1">
        <v>1</v>
      </c>
      <c r="B362" s="1" t="s">
        <v>456</v>
      </c>
      <c r="C362" s="1" t="s">
        <v>457</v>
      </c>
      <c r="D362" s="1">
        <v>22276.507557419998</v>
      </c>
      <c r="E362" s="1">
        <v>4.3599999999999998E-6</v>
      </c>
      <c r="F362" s="1" t="s">
        <v>3</v>
      </c>
      <c r="G362" s="1" t="s">
        <v>458</v>
      </c>
      <c r="H362" s="1">
        <v>0</v>
      </c>
      <c r="I362" s="1">
        <v>9993</v>
      </c>
    </row>
    <row r="363" spans="1:9" x14ac:dyDescent="0.25">
      <c r="A363" s="1">
        <v>2</v>
      </c>
      <c r="B363" s="1">
        <v>3047</v>
      </c>
      <c r="C363" s="1">
        <v>74.011899999999997</v>
      </c>
      <c r="D363" s="1">
        <v>66.944500000000005</v>
      </c>
      <c r="E363" s="1">
        <v>8881</v>
      </c>
      <c r="F363" s="1">
        <v>212.91909999999999</v>
      </c>
      <c r="G363" s="1">
        <v>147.142</v>
      </c>
      <c r="H363" s="1">
        <v>14.558310789016501</v>
      </c>
    </row>
    <row r="364" spans="1:9" x14ac:dyDescent="0.25">
      <c r="A364" s="1">
        <v>0</v>
      </c>
      <c r="B364" s="1" t="s">
        <v>145</v>
      </c>
      <c r="C364" s="1">
        <v>198</v>
      </c>
    </row>
    <row r="365" spans="1:9" x14ac:dyDescent="0.25">
      <c r="A365" s="1">
        <v>1</v>
      </c>
      <c r="B365" s="1" t="s">
        <v>459</v>
      </c>
      <c r="C365" s="1" t="s">
        <v>460</v>
      </c>
      <c r="D365" s="1">
        <v>22276.24458341</v>
      </c>
      <c r="E365" s="1">
        <v>-4.4999999999999998E-7</v>
      </c>
      <c r="F365" s="1" t="s">
        <v>3</v>
      </c>
      <c r="G365" s="1" t="s">
        <v>461</v>
      </c>
      <c r="H365" s="1">
        <v>0</v>
      </c>
      <c r="I365" s="1">
        <v>9995</v>
      </c>
    </row>
    <row r="366" spans="1:9" x14ac:dyDescent="0.25">
      <c r="A366" s="1">
        <v>2</v>
      </c>
      <c r="B366" s="1">
        <v>3081</v>
      </c>
      <c r="C366" s="1">
        <v>65.142600000000002</v>
      </c>
      <c r="D366" s="1">
        <v>221.38140000000001</v>
      </c>
      <c r="E366" s="1">
        <v>37927</v>
      </c>
      <c r="F366" s="1">
        <v>232.07320000000001</v>
      </c>
      <c r="G366" s="1">
        <v>127.6904</v>
      </c>
      <c r="H366" s="1">
        <v>13.9323881478508</v>
      </c>
    </row>
    <row r="367" spans="1:9" x14ac:dyDescent="0.25">
      <c r="A367" s="1">
        <v>0</v>
      </c>
      <c r="B367" s="1" t="s">
        <v>8</v>
      </c>
      <c r="C367" s="1">
        <v>36</v>
      </c>
      <c r="D367" s="1" t="s">
        <v>288</v>
      </c>
      <c r="E367" s="1" t="s">
        <v>462</v>
      </c>
    </row>
    <row r="368" spans="1:9" x14ac:dyDescent="0.25">
      <c r="A368" s="1">
        <v>1</v>
      </c>
      <c r="B368" s="1" t="s">
        <v>463</v>
      </c>
      <c r="C368" s="1" t="s">
        <v>464</v>
      </c>
      <c r="D368" s="1">
        <v>22276.39890072</v>
      </c>
      <c r="E368" s="1">
        <v>-8.8999999999999995E-7</v>
      </c>
      <c r="F368" s="1" t="s">
        <v>3</v>
      </c>
      <c r="G368" s="1">
        <f>-48322-4</f>
        <v>-48326</v>
      </c>
      <c r="H368" s="1">
        <v>0</v>
      </c>
      <c r="I368" s="1">
        <v>9990</v>
      </c>
    </row>
    <row r="369" spans="1:9" x14ac:dyDescent="0.25">
      <c r="A369" s="1">
        <v>2</v>
      </c>
      <c r="B369" s="1">
        <v>3093</v>
      </c>
      <c r="C369" s="1">
        <v>105.8043</v>
      </c>
      <c r="D369" s="1">
        <v>324.30369999999999</v>
      </c>
      <c r="E369" s="1">
        <v>318579</v>
      </c>
      <c r="F369" s="1">
        <v>141.57329999999999</v>
      </c>
      <c r="G369" s="1">
        <v>232.6234</v>
      </c>
      <c r="H369" s="1">
        <v>12.8355579656378</v>
      </c>
    </row>
    <row r="370" spans="1:9" x14ac:dyDescent="0.25">
      <c r="A370" s="1">
        <v>0</v>
      </c>
      <c r="B370" s="1" t="s">
        <v>145</v>
      </c>
      <c r="C370" s="1">
        <v>203</v>
      </c>
    </row>
    <row r="371" spans="1:9" x14ac:dyDescent="0.25">
      <c r="A371" s="1">
        <v>1</v>
      </c>
      <c r="B371" s="1" t="s">
        <v>465</v>
      </c>
      <c r="C371" s="1" t="s">
        <v>466</v>
      </c>
      <c r="D371" s="1">
        <v>22276.590073399999</v>
      </c>
      <c r="E371" s="1">
        <v>-1.9599999999999999E-6</v>
      </c>
      <c r="F371" s="1" t="s">
        <v>3</v>
      </c>
      <c r="G371" s="1">
        <f>-45258-3</f>
        <v>-45261</v>
      </c>
      <c r="H371" s="1">
        <v>0</v>
      </c>
      <c r="I371" s="1">
        <v>9993</v>
      </c>
    </row>
    <row r="372" spans="1:9" x14ac:dyDescent="0.25">
      <c r="A372" s="1">
        <v>2</v>
      </c>
      <c r="B372" s="1">
        <v>3129</v>
      </c>
      <c r="C372" s="1">
        <v>74.052700000000002</v>
      </c>
      <c r="D372" s="1">
        <v>325.7432</v>
      </c>
      <c r="E372" s="1">
        <v>11450</v>
      </c>
      <c r="F372" s="1">
        <v>74.446899999999999</v>
      </c>
      <c r="G372" s="1">
        <v>79.152900000000002</v>
      </c>
      <c r="H372" s="1">
        <v>13.182411226277299</v>
      </c>
    </row>
    <row r="373" spans="1:9" x14ac:dyDescent="0.25">
      <c r="A373" s="1">
        <v>0</v>
      </c>
      <c r="B373" s="1" t="s">
        <v>122</v>
      </c>
      <c r="C373" s="1">
        <v>7034</v>
      </c>
      <c r="D373" s="1" t="s">
        <v>131</v>
      </c>
      <c r="E373" s="1" t="s">
        <v>467</v>
      </c>
    </row>
    <row r="374" spans="1:9" x14ac:dyDescent="0.25">
      <c r="A374" s="1">
        <v>1</v>
      </c>
      <c r="B374" s="1" t="s">
        <v>468</v>
      </c>
      <c r="C374" s="1" t="s">
        <v>469</v>
      </c>
      <c r="D374" s="1">
        <v>22276.530613629999</v>
      </c>
      <c r="E374" s="1">
        <v>1.4699999999999999E-6</v>
      </c>
      <c r="F374" s="1" t="s">
        <v>3</v>
      </c>
      <c r="G374" s="1" t="s">
        <v>470</v>
      </c>
      <c r="H374" s="1">
        <v>0</v>
      </c>
      <c r="I374" s="1">
        <v>9995</v>
      </c>
    </row>
    <row r="375" spans="1:9" x14ac:dyDescent="0.25">
      <c r="A375" s="1">
        <v>2</v>
      </c>
      <c r="B375" s="1">
        <v>3133</v>
      </c>
      <c r="C375" s="1">
        <v>90.001099999999994</v>
      </c>
      <c r="D375" s="1">
        <v>271.6352</v>
      </c>
      <c r="E375" s="1">
        <v>73438</v>
      </c>
      <c r="F375" s="1">
        <v>309.33839999999998</v>
      </c>
      <c r="G375" s="1">
        <v>165.81659999999999</v>
      </c>
      <c r="H375" s="1">
        <v>13.5116618741168</v>
      </c>
    </row>
    <row r="376" spans="1:9" x14ac:dyDescent="0.25">
      <c r="A376" s="1">
        <v>0</v>
      </c>
      <c r="B376" s="1" t="s">
        <v>145</v>
      </c>
      <c r="C376" s="1">
        <v>209</v>
      </c>
    </row>
    <row r="377" spans="1:9" x14ac:dyDescent="0.25">
      <c r="A377" s="1">
        <v>1</v>
      </c>
      <c r="B377" s="1" t="s">
        <v>471</v>
      </c>
      <c r="C377" s="1" t="s">
        <v>472</v>
      </c>
      <c r="D377" s="1">
        <v>22276.36616157</v>
      </c>
      <c r="E377" s="1">
        <v>-4.7E-7</v>
      </c>
      <c r="F377" s="1" t="s">
        <v>3</v>
      </c>
      <c r="G377" s="1" t="s">
        <v>473</v>
      </c>
      <c r="H377" s="1">
        <v>0</v>
      </c>
      <c r="I377" s="1">
        <v>9999</v>
      </c>
    </row>
    <row r="378" spans="1:9" x14ac:dyDescent="0.25">
      <c r="A378" s="1">
        <v>2</v>
      </c>
      <c r="B378" s="1">
        <v>3158</v>
      </c>
      <c r="C378" s="1">
        <v>65.3309</v>
      </c>
      <c r="D378" s="1">
        <v>135.62049999999999</v>
      </c>
      <c r="E378" s="1">
        <v>24571</v>
      </c>
      <c r="F378" s="1">
        <v>65.391800000000003</v>
      </c>
      <c r="G378" s="1">
        <v>294.9708</v>
      </c>
      <c r="H378" s="1">
        <v>13.977635287819201</v>
      </c>
    </row>
    <row r="379" spans="1:9" x14ac:dyDescent="0.25">
      <c r="A379" s="1">
        <v>0</v>
      </c>
      <c r="B379" s="1" t="s">
        <v>145</v>
      </c>
      <c r="C379" s="1">
        <v>220</v>
      </c>
    </row>
    <row r="380" spans="1:9" x14ac:dyDescent="0.25">
      <c r="A380" s="1">
        <v>1</v>
      </c>
      <c r="B380" s="1" t="s">
        <v>474</v>
      </c>
      <c r="C380" s="1" t="s">
        <v>475</v>
      </c>
      <c r="D380" s="1">
        <v>22276.466659670001</v>
      </c>
      <c r="E380" s="1">
        <v>7.9999999999999996E-6</v>
      </c>
      <c r="F380" s="1" t="s">
        <v>3</v>
      </c>
      <c r="G380" s="1" t="s">
        <v>476</v>
      </c>
      <c r="H380" s="1">
        <v>0</v>
      </c>
      <c r="I380" s="1">
        <v>9994</v>
      </c>
    </row>
    <row r="381" spans="1:9" x14ac:dyDescent="0.25">
      <c r="A381" s="1">
        <v>2</v>
      </c>
      <c r="B381" s="1">
        <v>3229</v>
      </c>
      <c r="C381" s="1">
        <v>74.026700000000005</v>
      </c>
      <c r="D381" s="1">
        <v>321.7962</v>
      </c>
      <c r="E381" s="1">
        <v>37709</v>
      </c>
      <c r="F381" s="1">
        <v>217.02209999999999</v>
      </c>
      <c r="G381" s="1">
        <v>142.83510000000001</v>
      </c>
      <c r="H381" s="1">
        <v>14.7660187989043</v>
      </c>
    </row>
    <row r="382" spans="1:9" x14ac:dyDescent="0.25">
      <c r="A382" s="1">
        <v>0</v>
      </c>
      <c r="B382" s="1" t="s">
        <v>122</v>
      </c>
      <c r="C382" s="1">
        <v>7869</v>
      </c>
      <c r="D382" s="1" t="s">
        <v>372</v>
      </c>
      <c r="E382" s="1" t="s">
        <v>45</v>
      </c>
      <c r="F382" s="1" t="s">
        <v>373</v>
      </c>
    </row>
    <row r="383" spans="1:9" x14ac:dyDescent="0.25">
      <c r="A383" s="1">
        <v>1</v>
      </c>
      <c r="B383" s="1" t="s">
        <v>477</v>
      </c>
      <c r="C383" s="1" t="s">
        <v>478</v>
      </c>
      <c r="D383" s="1">
        <v>22276.515645859999</v>
      </c>
      <c r="E383" s="1">
        <v>7.4000000000000001E-7</v>
      </c>
      <c r="F383" s="1" t="s">
        <v>3</v>
      </c>
      <c r="G383" s="1" t="s">
        <v>479</v>
      </c>
      <c r="H383" s="1">
        <v>0</v>
      </c>
      <c r="I383" s="1">
        <v>9999</v>
      </c>
    </row>
    <row r="384" spans="1:9" x14ac:dyDescent="0.25">
      <c r="A384" s="1">
        <v>2</v>
      </c>
      <c r="B384" s="1">
        <v>3266</v>
      </c>
      <c r="C384" s="1">
        <v>98.672899999999998</v>
      </c>
      <c r="D384" s="1">
        <v>133.17869999999999</v>
      </c>
      <c r="E384" s="1">
        <v>52080</v>
      </c>
      <c r="F384" s="1">
        <v>222.93940000000001</v>
      </c>
      <c r="G384" s="1">
        <v>136.77099999999999</v>
      </c>
      <c r="H384" s="1">
        <v>14.1536457772175</v>
      </c>
    </row>
    <row r="385" spans="1:9" x14ac:dyDescent="0.25">
      <c r="A385" s="1">
        <v>0</v>
      </c>
      <c r="B385" s="1" t="s">
        <v>8</v>
      </c>
      <c r="C385" s="1">
        <v>40</v>
      </c>
      <c r="D385" s="1" t="s">
        <v>480</v>
      </c>
    </row>
    <row r="386" spans="1:9" x14ac:dyDescent="0.25">
      <c r="A386" s="1">
        <v>1</v>
      </c>
      <c r="B386" s="1" t="s">
        <v>481</v>
      </c>
      <c r="C386" s="1" t="s">
        <v>482</v>
      </c>
      <c r="D386" s="1">
        <v>22276.38119253</v>
      </c>
      <c r="E386" s="1">
        <v>3.4999999999999999E-6</v>
      </c>
      <c r="F386" s="1" t="s">
        <v>3</v>
      </c>
      <c r="G386" s="1" t="s">
        <v>483</v>
      </c>
      <c r="H386" s="1">
        <v>0</v>
      </c>
      <c r="I386" s="1">
        <v>9993</v>
      </c>
    </row>
    <row r="387" spans="1:9" x14ac:dyDescent="0.25">
      <c r="A387" s="1">
        <v>2</v>
      </c>
      <c r="B387" s="1">
        <v>3338</v>
      </c>
      <c r="C387" s="1">
        <v>80.663899999999998</v>
      </c>
      <c r="D387" s="1">
        <v>40.941099999999999</v>
      </c>
      <c r="E387" s="1">
        <v>1132987</v>
      </c>
      <c r="F387" s="1">
        <v>189.89</v>
      </c>
      <c r="G387" s="1">
        <v>167.80539999999999</v>
      </c>
      <c r="H387" s="1">
        <v>12.229781284129</v>
      </c>
    </row>
    <row r="388" spans="1:9" x14ac:dyDescent="0.25">
      <c r="A388" s="1">
        <v>0</v>
      </c>
      <c r="B388" s="1" t="s">
        <v>319</v>
      </c>
      <c r="C388" s="1">
        <v>7</v>
      </c>
      <c r="D388" s="1" t="s">
        <v>484</v>
      </c>
    </row>
    <row r="389" spans="1:9" x14ac:dyDescent="0.25">
      <c r="A389" s="1">
        <v>1</v>
      </c>
      <c r="B389" s="1" t="s">
        <v>485</v>
      </c>
      <c r="C389" s="1" t="s">
        <v>486</v>
      </c>
      <c r="D389" s="1">
        <v>22276.51036118</v>
      </c>
      <c r="E389" s="1">
        <v>-2.1E-7</v>
      </c>
      <c r="F389" s="1" t="s">
        <v>3</v>
      </c>
      <c r="G389" s="1" t="s">
        <v>487</v>
      </c>
      <c r="H389" s="1">
        <v>0</v>
      </c>
      <c r="I389" s="1">
        <v>9999</v>
      </c>
    </row>
    <row r="390" spans="1:9" x14ac:dyDescent="0.25">
      <c r="A390" s="1">
        <v>2</v>
      </c>
      <c r="B390" s="1">
        <v>3345</v>
      </c>
      <c r="C390" s="1">
        <v>101.3853</v>
      </c>
      <c r="D390" s="1">
        <v>268.83909999999997</v>
      </c>
      <c r="E390" s="1">
        <v>26371</v>
      </c>
      <c r="F390" s="1">
        <v>288.15469999999999</v>
      </c>
      <c r="G390" s="1">
        <v>225.12540000000001</v>
      </c>
      <c r="H390" s="1">
        <v>12.5298248647556</v>
      </c>
    </row>
    <row r="391" spans="1:9" x14ac:dyDescent="0.25">
      <c r="A391" s="1">
        <v>0</v>
      </c>
      <c r="B391" s="1" t="s">
        <v>145</v>
      </c>
      <c r="C391" s="1">
        <v>249</v>
      </c>
    </row>
    <row r="392" spans="1:9" x14ac:dyDescent="0.25">
      <c r="A392" s="1">
        <v>1</v>
      </c>
      <c r="B392" s="1" t="s">
        <v>488</v>
      </c>
      <c r="C392" s="1" t="s">
        <v>489</v>
      </c>
      <c r="D392" s="1">
        <v>22276.452768210002</v>
      </c>
      <c r="E392" s="1">
        <v>3.6399999999999999E-6</v>
      </c>
      <c r="F392" s="1" t="s">
        <v>3</v>
      </c>
      <c r="G392" s="1" t="s">
        <v>490</v>
      </c>
      <c r="H392" s="1">
        <v>0</v>
      </c>
      <c r="I392" s="1">
        <v>9994</v>
      </c>
    </row>
    <row r="393" spans="1:9" x14ac:dyDescent="0.25">
      <c r="A393" s="1">
        <v>2</v>
      </c>
      <c r="B393" s="1">
        <v>3504</v>
      </c>
      <c r="C393" s="1">
        <v>62.341700000000003</v>
      </c>
      <c r="D393" s="1">
        <v>41.6111</v>
      </c>
      <c r="E393" s="1">
        <v>1029442</v>
      </c>
      <c r="F393" s="1">
        <v>103.3441</v>
      </c>
      <c r="G393" s="1">
        <v>268.42579999999998</v>
      </c>
      <c r="H393" s="1">
        <v>12.959603315450799</v>
      </c>
    </row>
    <row r="394" spans="1:9" x14ac:dyDescent="0.25">
      <c r="A394" s="1">
        <v>0</v>
      </c>
      <c r="B394" s="1" t="s">
        <v>122</v>
      </c>
      <c r="C394" s="1">
        <v>4078</v>
      </c>
      <c r="D394" s="1" t="s">
        <v>372</v>
      </c>
      <c r="E394" s="1" t="s">
        <v>45</v>
      </c>
      <c r="F394" s="1" t="s">
        <v>385</v>
      </c>
    </row>
    <row r="395" spans="1:9" x14ac:dyDescent="0.25">
      <c r="A395" s="1">
        <v>1</v>
      </c>
      <c r="B395" s="1" t="s">
        <v>491</v>
      </c>
      <c r="C395" s="1" t="s">
        <v>492</v>
      </c>
      <c r="D395" s="1">
        <v>22276.36612893</v>
      </c>
      <c r="E395" s="1">
        <v>1.77E-6</v>
      </c>
      <c r="F395" s="1" t="s">
        <v>3</v>
      </c>
      <c r="G395" s="1" t="s">
        <v>493</v>
      </c>
      <c r="H395" s="1">
        <v>0</v>
      </c>
      <c r="I395" s="1">
        <v>9994</v>
      </c>
    </row>
    <row r="396" spans="1:9" x14ac:dyDescent="0.25">
      <c r="A396" s="1">
        <v>2</v>
      </c>
      <c r="B396" s="1">
        <v>3510</v>
      </c>
      <c r="C396" s="1">
        <v>98.399100000000004</v>
      </c>
      <c r="D396" s="1">
        <v>56.105200000000004</v>
      </c>
      <c r="E396" s="1">
        <v>29753</v>
      </c>
      <c r="F396" s="1">
        <v>342.12450000000001</v>
      </c>
      <c r="G396" s="1">
        <v>17.8887</v>
      </c>
      <c r="H396" s="1">
        <v>14.273146238041999</v>
      </c>
    </row>
    <row r="397" spans="1:9" x14ac:dyDescent="0.25">
      <c r="A397" s="1">
        <v>0</v>
      </c>
      <c r="B397" s="1" t="s">
        <v>145</v>
      </c>
      <c r="C397" s="1">
        <v>252</v>
      </c>
    </row>
    <row r="398" spans="1:9" x14ac:dyDescent="0.25">
      <c r="A398" s="1">
        <v>1</v>
      </c>
      <c r="B398" s="1" t="s">
        <v>494</v>
      </c>
      <c r="C398" s="1" t="s">
        <v>495</v>
      </c>
      <c r="D398" s="1">
        <v>22276.336348600002</v>
      </c>
      <c r="E398" s="1">
        <v>3.3000000000000002E-7</v>
      </c>
      <c r="F398" s="1" t="s">
        <v>3</v>
      </c>
      <c r="G398" s="1" t="s">
        <v>496</v>
      </c>
      <c r="H398" s="1">
        <v>0</v>
      </c>
      <c r="I398" s="1">
        <v>9995</v>
      </c>
    </row>
    <row r="399" spans="1:9" x14ac:dyDescent="0.25">
      <c r="A399" s="1">
        <v>2</v>
      </c>
      <c r="B399" s="1">
        <v>3530</v>
      </c>
      <c r="C399" s="1">
        <v>62.317900000000002</v>
      </c>
      <c r="D399" s="1">
        <v>232.2295</v>
      </c>
      <c r="E399" s="1">
        <v>1010796</v>
      </c>
      <c r="F399" s="1">
        <v>135.62010000000001</v>
      </c>
      <c r="G399" s="1">
        <v>233.047</v>
      </c>
      <c r="H399" s="1">
        <v>12.875779255316999</v>
      </c>
    </row>
    <row r="400" spans="1:9" x14ac:dyDescent="0.25">
      <c r="A400" s="1">
        <v>0</v>
      </c>
      <c r="B400" s="1" t="s">
        <v>145</v>
      </c>
      <c r="C400" s="1">
        <v>256</v>
      </c>
    </row>
    <row r="401" spans="1:9" x14ac:dyDescent="0.25">
      <c r="A401" s="1">
        <v>1</v>
      </c>
      <c r="B401" s="1" t="s">
        <v>497</v>
      </c>
      <c r="C401" s="1" t="s">
        <v>498</v>
      </c>
      <c r="D401" s="1">
        <v>22276.513777349999</v>
      </c>
      <c r="E401" s="1">
        <v>2.8200000000000001E-6</v>
      </c>
      <c r="F401" s="1" t="s">
        <v>3</v>
      </c>
      <c r="G401" s="1" t="s">
        <v>499</v>
      </c>
      <c r="H401" s="1">
        <v>0</v>
      </c>
      <c r="I401" s="1">
        <v>9999</v>
      </c>
    </row>
    <row r="402" spans="1:9" x14ac:dyDescent="0.25">
      <c r="A402" s="1">
        <v>2</v>
      </c>
      <c r="B402" s="1">
        <v>3576</v>
      </c>
      <c r="C402" s="1">
        <v>74.048900000000003</v>
      </c>
      <c r="D402" s="1">
        <v>318.6671</v>
      </c>
      <c r="E402" s="1">
        <v>34293</v>
      </c>
      <c r="F402" s="1">
        <v>234.58269999999999</v>
      </c>
      <c r="G402" s="1">
        <v>229.6191</v>
      </c>
      <c r="H402" s="1">
        <v>13.1682323858763</v>
      </c>
    </row>
    <row r="403" spans="1:9" x14ac:dyDescent="0.25">
      <c r="A403" s="1">
        <v>0</v>
      </c>
      <c r="B403" s="1" t="s">
        <v>348</v>
      </c>
      <c r="C403" s="1">
        <v>2</v>
      </c>
    </row>
    <row r="404" spans="1:9" x14ac:dyDescent="0.25">
      <c r="A404" s="1">
        <v>1</v>
      </c>
      <c r="B404" s="1" t="s">
        <v>500</v>
      </c>
      <c r="C404" s="1" t="s">
        <v>501</v>
      </c>
      <c r="D404" s="1">
        <v>22276.524352659999</v>
      </c>
      <c r="E404" s="1">
        <v>2.7300000000000001E-6</v>
      </c>
      <c r="F404" s="1" t="s">
        <v>3</v>
      </c>
      <c r="G404" s="1" t="s">
        <v>502</v>
      </c>
      <c r="H404" s="1">
        <v>0</v>
      </c>
      <c r="I404" s="1">
        <v>9990</v>
      </c>
    </row>
    <row r="405" spans="1:9" x14ac:dyDescent="0.25">
      <c r="A405" s="1">
        <v>2</v>
      </c>
      <c r="B405" s="1">
        <v>3597</v>
      </c>
      <c r="C405" s="1">
        <v>34.994399999999999</v>
      </c>
      <c r="D405" s="1">
        <v>54.375599999999999</v>
      </c>
      <c r="E405" s="1">
        <v>6306</v>
      </c>
      <c r="F405" s="1">
        <v>243.38730000000001</v>
      </c>
      <c r="G405" s="1">
        <v>116.6172</v>
      </c>
      <c r="H405" s="1">
        <v>14.4599577583756</v>
      </c>
    </row>
    <row r="406" spans="1:9" x14ac:dyDescent="0.25">
      <c r="A406" s="1">
        <v>0</v>
      </c>
      <c r="B406" s="1" t="s">
        <v>122</v>
      </c>
      <c r="C406" s="1">
        <v>7684</v>
      </c>
    </row>
    <row r="407" spans="1:9" x14ac:dyDescent="0.25">
      <c r="A407" s="1">
        <v>1</v>
      </c>
      <c r="B407" s="1" t="s">
        <v>503</v>
      </c>
      <c r="C407" s="1" t="s">
        <v>504</v>
      </c>
      <c r="D407" s="1">
        <v>22276.176088159998</v>
      </c>
      <c r="E407" s="1">
        <v>1.1200000000000001E-6</v>
      </c>
      <c r="F407" s="1" t="s">
        <v>3</v>
      </c>
      <c r="G407" s="1" t="s">
        <v>505</v>
      </c>
      <c r="H407" s="1">
        <v>0</v>
      </c>
      <c r="I407" s="1">
        <v>9991</v>
      </c>
    </row>
    <row r="408" spans="1:9" x14ac:dyDescent="0.25">
      <c r="A408" s="1">
        <v>2</v>
      </c>
      <c r="B408" s="1">
        <v>3605</v>
      </c>
      <c r="C408" s="1">
        <v>80.361400000000003</v>
      </c>
      <c r="D408" s="1">
        <v>150.86080000000001</v>
      </c>
      <c r="E408" s="1">
        <v>55172</v>
      </c>
      <c r="F408" s="1">
        <v>112.7406</v>
      </c>
      <c r="G408" s="1">
        <v>11.547599999999999</v>
      </c>
      <c r="H408" s="1">
        <v>12.6052703047351</v>
      </c>
    </row>
    <row r="409" spans="1:9" x14ac:dyDescent="0.25">
      <c r="A409" s="1">
        <v>0</v>
      </c>
      <c r="B409" s="1" t="s">
        <v>319</v>
      </c>
      <c r="C409" s="1">
        <v>8</v>
      </c>
      <c r="D409" s="1" t="s">
        <v>506</v>
      </c>
    </row>
    <row r="410" spans="1:9" x14ac:dyDescent="0.25">
      <c r="A410" s="1">
        <v>1</v>
      </c>
      <c r="B410" s="1" t="s">
        <v>507</v>
      </c>
      <c r="C410" s="1" t="s">
        <v>508</v>
      </c>
      <c r="D410" s="1">
        <v>22276.499851780001</v>
      </c>
      <c r="E410" s="1">
        <v>-1.1000000000000001E-7</v>
      </c>
      <c r="F410" s="1" t="s">
        <v>3</v>
      </c>
      <c r="G410" s="1" t="s">
        <v>509</v>
      </c>
      <c r="H410" s="1">
        <v>0</v>
      </c>
      <c r="I410" s="1">
        <v>9991</v>
      </c>
    </row>
    <row r="411" spans="1:9" x14ac:dyDescent="0.25">
      <c r="A411" s="1">
        <v>2</v>
      </c>
      <c r="B411" s="1">
        <v>3615</v>
      </c>
      <c r="C411" s="1">
        <v>101.5046</v>
      </c>
      <c r="D411" s="1">
        <v>228.00640000000001</v>
      </c>
      <c r="E411" s="1">
        <v>32239</v>
      </c>
      <c r="F411" s="1">
        <v>80.712999999999994</v>
      </c>
      <c r="G411" s="1">
        <v>279.75889999999998</v>
      </c>
      <c r="H411" s="1">
        <v>12.562168134667001</v>
      </c>
    </row>
    <row r="412" spans="1:9" x14ac:dyDescent="0.25">
      <c r="A412" s="1">
        <v>0</v>
      </c>
      <c r="B412" s="1" t="s">
        <v>510</v>
      </c>
      <c r="C412" s="1">
        <v>1</v>
      </c>
    </row>
    <row r="413" spans="1:9" x14ac:dyDescent="0.25">
      <c r="A413" s="1">
        <v>1</v>
      </c>
      <c r="B413" s="1" t="s">
        <v>511</v>
      </c>
      <c r="C413" s="1" t="s">
        <v>512</v>
      </c>
      <c r="D413" s="1">
        <v>22276.498616140001</v>
      </c>
      <c r="E413" s="1">
        <v>1.99E-6</v>
      </c>
      <c r="F413" s="1" t="s">
        <v>3</v>
      </c>
      <c r="G413" s="1" t="s">
        <v>513</v>
      </c>
      <c r="H413" s="1">
        <v>0</v>
      </c>
      <c r="I413" s="1">
        <v>9993</v>
      </c>
    </row>
    <row r="414" spans="1:9" x14ac:dyDescent="0.25">
      <c r="A414" s="1">
        <v>2</v>
      </c>
      <c r="B414" s="1">
        <v>3669</v>
      </c>
      <c r="C414" s="1">
        <v>88.409800000000004</v>
      </c>
      <c r="D414" s="1">
        <v>293.60140000000001</v>
      </c>
      <c r="E414" s="1">
        <v>1712634</v>
      </c>
      <c r="F414" s="1">
        <v>97.388199999999998</v>
      </c>
      <c r="G414" s="1">
        <v>282.41120000000001</v>
      </c>
      <c r="H414" s="1">
        <v>11.2957270720699</v>
      </c>
    </row>
    <row r="415" spans="1:9" x14ac:dyDescent="0.25">
      <c r="A415" s="1">
        <v>0</v>
      </c>
      <c r="B415" s="1" t="s">
        <v>122</v>
      </c>
      <c r="C415" s="1">
        <v>2644</v>
      </c>
    </row>
    <row r="416" spans="1:9" x14ac:dyDescent="0.25">
      <c r="A416" s="1">
        <v>1</v>
      </c>
      <c r="B416" s="1" t="s">
        <v>514</v>
      </c>
      <c r="C416" s="1" t="s">
        <v>515</v>
      </c>
      <c r="D416" s="1">
        <v>22276.537757580001</v>
      </c>
      <c r="E416" s="1">
        <v>8.0999999999999997E-7</v>
      </c>
      <c r="F416" s="1" t="s">
        <v>3</v>
      </c>
      <c r="G416" s="1" t="s">
        <v>516</v>
      </c>
      <c r="H416" s="1">
        <v>0</v>
      </c>
      <c r="I416" s="1">
        <v>9990</v>
      </c>
    </row>
    <row r="417" spans="1:9" x14ac:dyDescent="0.25">
      <c r="A417" s="1">
        <v>2</v>
      </c>
      <c r="B417" s="1">
        <v>3673</v>
      </c>
      <c r="C417" s="1">
        <v>80.396000000000001</v>
      </c>
      <c r="D417" s="1">
        <v>207.77340000000001</v>
      </c>
      <c r="E417" s="1">
        <v>25658</v>
      </c>
      <c r="F417" s="1">
        <v>89.8215</v>
      </c>
      <c r="G417" s="1">
        <v>33.8185</v>
      </c>
      <c r="H417" s="1">
        <v>12.634632384726199</v>
      </c>
    </row>
    <row r="418" spans="1:9" x14ac:dyDescent="0.25">
      <c r="A418" s="1">
        <v>0</v>
      </c>
      <c r="B418" s="1" t="s">
        <v>319</v>
      </c>
      <c r="C418" s="1">
        <v>9</v>
      </c>
      <c r="D418" s="1" t="s">
        <v>517</v>
      </c>
    </row>
    <row r="419" spans="1:9" x14ac:dyDescent="0.25">
      <c r="A419" s="1">
        <v>1</v>
      </c>
      <c r="B419" s="1" t="s">
        <v>518</v>
      </c>
      <c r="C419" s="1" t="s">
        <v>519</v>
      </c>
      <c r="D419" s="1">
        <v>22276.40194525</v>
      </c>
      <c r="E419" s="1">
        <v>-4.9999999999999998E-7</v>
      </c>
      <c r="F419" s="1" t="s">
        <v>3</v>
      </c>
      <c r="G419" s="1">
        <f>-42876-4</f>
        <v>-42880</v>
      </c>
      <c r="H419" s="1">
        <v>0</v>
      </c>
      <c r="I419" s="1">
        <v>9999</v>
      </c>
    </row>
    <row r="420" spans="1:9" x14ac:dyDescent="0.25">
      <c r="A420" s="1">
        <v>2</v>
      </c>
      <c r="B420" s="1">
        <v>3764</v>
      </c>
      <c r="C420" s="1">
        <v>101.4974</v>
      </c>
      <c r="D420" s="1">
        <v>314.01190000000003</v>
      </c>
      <c r="E420" s="1">
        <v>50825</v>
      </c>
      <c r="F420" s="1">
        <v>219.64830000000001</v>
      </c>
      <c r="G420" s="1">
        <v>151.94220000000001</v>
      </c>
      <c r="H420" s="1">
        <v>12.498397178188201</v>
      </c>
    </row>
    <row r="421" spans="1:9" x14ac:dyDescent="0.25">
      <c r="A421" s="1">
        <v>0</v>
      </c>
      <c r="B421" s="1" t="s">
        <v>145</v>
      </c>
      <c r="C421" s="1">
        <v>272</v>
      </c>
    </row>
    <row r="422" spans="1:9" x14ac:dyDescent="0.25">
      <c r="A422" s="1">
        <v>1</v>
      </c>
      <c r="B422" s="1" t="s">
        <v>520</v>
      </c>
      <c r="C422" s="1" t="s">
        <v>521</v>
      </c>
      <c r="D422" s="1">
        <v>22276.049328140001</v>
      </c>
      <c r="E422" s="1">
        <v>-2.3300000000000001E-6</v>
      </c>
      <c r="F422" s="1" t="s">
        <v>3</v>
      </c>
      <c r="G422" s="1">
        <f>-54797-3</f>
        <v>-54800</v>
      </c>
      <c r="H422" s="1">
        <v>0</v>
      </c>
      <c r="I422" s="1">
        <v>9996</v>
      </c>
    </row>
    <row r="423" spans="1:9" x14ac:dyDescent="0.25">
      <c r="A423" s="1">
        <v>2</v>
      </c>
      <c r="B423" s="1">
        <v>3818</v>
      </c>
      <c r="C423" s="1">
        <v>73.989800000000002</v>
      </c>
      <c r="D423" s="1">
        <v>135.52719999999999</v>
      </c>
      <c r="E423" s="1">
        <v>19689</v>
      </c>
      <c r="F423" s="1">
        <v>228.36869999999999</v>
      </c>
      <c r="G423" s="1">
        <v>238.3905</v>
      </c>
      <c r="H423" s="1">
        <v>13.1789193257558</v>
      </c>
    </row>
    <row r="424" spans="1:9" x14ac:dyDescent="0.25">
      <c r="A424" s="1">
        <v>0</v>
      </c>
      <c r="B424" s="1" t="s">
        <v>356</v>
      </c>
      <c r="C424" s="1">
        <v>3</v>
      </c>
    </row>
    <row r="425" spans="1:9" x14ac:dyDescent="0.25">
      <c r="A425" s="1">
        <v>1</v>
      </c>
      <c r="B425" s="1" t="s">
        <v>522</v>
      </c>
      <c r="C425" s="1" t="s">
        <v>523</v>
      </c>
      <c r="D425" s="1">
        <v>22276.318945530002</v>
      </c>
      <c r="E425" s="1">
        <v>-5.9999999999999995E-8</v>
      </c>
      <c r="F425" s="1" t="s">
        <v>3</v>
      </c>
      <c r="G425" s="1" t="s">
        <v>524</v>
      </c>
      <c r="H425" s="1">
        <v>0</v>
      </c>
      <c r="I425" s="1">
        <v>9997</v>
      </c>
    </row>
    <row r="426" spans="1:9" x14ac:dyDescent="0.25">
      <c r="A426" s="1">
        <v>2</v>
      </c>
      <c r="B426" s="1">
        <v>3890</v>
      </c>
      <c r="C426" s="1">
        <v>99.8489</v>
      </c>
      <c r="D426" s="1">
        <v>177.02680000000001</v>
      </c>
      <c r="E426" s="1">
        <v>39944</v>
      </c>
      <c r="F426" s="1">
        <v>27.176200000000001</v>
      </c>
      <c r="G426" s="1">
        <v>80.318899999999999</v>
      </c>
      <c r="H426" s="1">
        <v>13.4255963161923</v>
      </c>
    </row>
    <row r="427" spans="1:9" x14ac:dyDescent="0.25">
      <c r="A427" s="1">
        <v>0</v>
      </c>
      <c r="B427" s="1" t="s">
        <v>110</v>
      </c>
      <c r="C427" s="1">
        <v>13</v>
      </c>
      <c r="D427" s="1" t="s">
        <v>207</v>
      </c>
      <c r="E427" s="1" t="s">
        <v>360</v>
      </c>
    </row>
    <row r="428" spans="1:9" x14ac:dyDescent="0.25">
      <c r="A428" s="1">
        <v>1</v>
      </c>
      <c r="B428" s="1" t="s">
        <v>525</v>
      </c>
      <c r="C428" s="1" t="s">
        <v>526</v>
      </c>
      <c r="D428" s="1">
        <v>22276.530904579999</v>
      </c>
      <c r="E428" s="1">
        <v>-2.3999999999999998E-7</v>
      </c>
      <c r="F428" s="1" t="s">
        <v>3</v>
      </c>
      <c r="G428" s="1" t="s">
        <v>527</v>
      </c>
      <c r="H428" s="1">
        <v>0</v>
      </c>
      <c r="I428" s="1">
        <v>9991</v>
      </c>
    </row>
    <row r="429" spans="1:9" x14ac:dyDescent="0.25">
      <c r="A429" s="1">
        <v>2</v>
      </c>
      <c r="B429" s="1">
        <v>3891</v>
      </c>
      <c r="C429" s="1">
        <v>99.816500000000005</v>
      </c>
      <c r="D429" s="1">
        <v>173.30359999999999</v>
      </c>
      <c r="E429" s="1">
        <v>39144</v>
      </c>
      <c r="F429" s="1">
        <v>323.42910000000001</v>
      </c>
      <c r="G429" s="1">
        <v>159.62860000000001</v>
      </c>
      <c r="H429" s="1">
        <v>13.4288841462019</v>
      </c>
    </row>
    <row r="430" spans="1:9" x14ac:dyDescent="0.25">
      <c r="A430" s="1">
        <v>0</v>
      </c>
      <c r="B430" s="1" t="s">
        <v>122</v>
      </c>
      <c r="C430" s="1">
        <v>1127</v>
      </c>
      <c r="D430" s="1" t="s">
        <v>372</v>
      </c>
      <c r="E430" s="1" t="s">
        <v>45</v>
      </c>
      <c r="F430" s="1" t="s">
        <v>441</v>
      </c>
    </row>
    <row r="431" spans="1:9" x14ac:dyDescent="0.25">
      <c r="A431" s="1">
        <v>1</v>
      </c>
      <c r="B431" s="1" t="s">
        <v>528</v>
      </c>
      <c r="C431" s="1" t="s">
        <v>529</v>
      </c>
      <c r="D431" s="1">
        <v>22276.511068839998</v>
      </c>
      <c r="E431" s="1">
        <v>1.19E-6</v>
      </c>
      <c r="F431" s="1" t="s">
        <v>3</v>
      </c>
      <c r="G431" s="1" t="s">
        <v>530</v>
      </c>
      <c r="H431" s="1">
        <v>0</v>
      </c>
      <c r="I431" s="1">
        <v>9994</v>
      </c>
    </row>
    <row r="432" spans="1:9" x14ac:dyDescent="0.25">
      <c r="A432" s="1">
        <v>2</v>
      </c>
      <c r="B432" s="1">
        <v>4047</v>
      </c>
      <c r="C432" s="1">
        <v>98.607900000000001</v>
      </c>
      <c r="D432" s="1">
        <v>142.11519999999999</v>
      </c>
      <c r="E432" s="1">
        <v>43336</v>
      </c>
      <c r="F432" s="1">
        <v>273.03149999999999</v>
      </c>
      <c r="G432" s="1">
        <v>86.590800000000002</v>
      </c>
      <c r="H432" s="1">
        <v>14.287783057681199</v>
      </c>
    </row>
    <row r="433" spans="1:9" x14ac:dyDescent="0.25">
      <c r="A433" s="1">
        <v>0</v>
      </c>
      <c r="B433" s="1" t="s">
        <v>145</v>
      </c>
      <c r="C433" s="1">
        <v>292</v>
      </c>
    </row>
    <row r="434" spans="1:9" x14ac:dyDescent="0.25">
      <c r="A434" s="1">
        <v>1</v>
      </c>
      <c r="B434" s="1" t="s">
        <v>531</v>
      </c>
      <c r="C434" s="1" t="s">
        <v>532</v>
      </c>
      <c r="D434" s="1">
        <v>22276.508228359999</v>
      </c>
      <c r="E434" s="1">
        <v>3.1999999999999999E-6</v>
      </c>
      <c r="F434" s="1" t="s">
        <v>3</v>
      </c>
      <c r="G434" s="1" t="s">
        <v>533</v>
      </c>
      <c r="H434" s="1">
        <v>0</v>
      </c>
      <c r="I434" s="1">
        <v>9991</v>
      </c>
    </row>
    <row r="435" spans="1:9" x14ac:dyDescent="0.25">
      <c r="A435" s="1">
        <v>2</v>
      </c>
      <c r="B435" s="1">
        <v>4070</v>
      </c>
      <c r="C435" s="1">
        <v>74.049899999999994</v>
      </c>
      <c r="D435" s="1">
        <v>342.31709999999998</v>
      </c>
      <c r="E435" s="1">
        <v>11505</v>
      </c>
      <c r="F435" s="1">
        <v>283.1345</v>
      </c>
      <c r="G435" s="1">
        <v>76.853300000000004</v>
      </c>
      <c r="H435" s="1">
        <v>14.537807438094299</v>
      </c>
    </row>
    <row r="436" spans="1:9" x14ac:dyDescent="0.25">
      <c r="A436" s="1">
        <v>0</v>
      </c>
      <c r="B436" s="1" t="s">
        <v>534</v>
      </c>
      <c r="C436" s="1" t="s">
        <v>535</v>
      </c>
    </row>
    <row r="437" spans="1:9" x14ac:dyDescent="0.25">
      <c r="A437" s="1">
        <v>1</v>
      </c>
      <c r="B437" s="1" t="s">
        <v>536</v>
      </c>
      <c r="C437" s="1" t="s">
        <v>537</v>
      </c>
      <c r="D437" s="1">
        <v>22276.483248109998</v>
      </c>
      <c r="E437" s="1">
        <v>1.398E-5</v>
      </c>
      <c r="F437" s="1" t="s">
        <v>3</v>
      </c>
      <c r="G437" s="1" t="s">
        <v>538</v>
      </c>
      <c r="H437" s="1">
        <v>0</v>
      </c>
      <c r="I437" s="1">
        <v>9995</v>
      </c>
    </row>
    <row r="438" spans="1:9" x14ac:dyDescent="0.25">
      <c r="A438" s="1">
        <v>2</v>
      </c>
      <c r="B438" s="1">
        <v>4132</v>
      </c>
      <c r="C438" s="1">
        <v>69.994299999999996</v>
      </c>
      <c r="D438" s="1">
        <v>84.7119</v>
      </c>
      <c r="E438" s="1">
        <v>9422</v>
      </c>
      <c r="F438" s="1">
        <v>211.91290000000001</v>
      </c>
      <c r="G438" s="1">
        <v>148.1422</v>
      </c>
      <c r="H438" s="1">
        <v>14.255518497276899</v>
      </c>
    </row>
    <row r="439" spans="1:9" x14ac:dyDescent="0.25">
      <c r="A439" s="1">
        <v>0</v>
      </c>
      <c r="B439" s="1" t="s">
        <v>145</v>
      </c>
      <c r="C439" s="1">
        <v>304</v>
      </c>
    </row>
    <row r="440" spans="1:9" x14ac:dyDescent="0.25">
      <c r="A440" s="1">
        <v>1</v>
      </c>
      <c r="B440" s="1" t="s">
        <v>539</v>
      </c>
      <c r="C440" s="1" t="s">
        <v>540</v>
      </c>
      <c r="D440" s="1">
        <v>22276.350603710001</v>
      </c>
      <c r="E440" s="1">
        <v>9.5000000000000001E-7</v>
      </c>
      <c r="F440" s="1" t="s">
        <v>3</v>
      </c>
      <c r="G440" s="1" t="s">
        <v>541</v>
      </c>
      <c r="H440" s="1">
        <v>0</v>
      </c>
      <c r="I440" s="1">
        <v>9994</v>
      </c>
    </row>
    <row r="441" spans="1:9" x14ac:dyDescent="0.25">
      <c r="A441" s="1">
        <v>2</v>
      </c>
      <c r="B441" s="1">
        <v>4138</v>
      </c>
      <c r="C441" s="1">
        <v>74.038600000000002</v>
      </c>
      <c r="D441" s="1">
        <v>236.10159999999999</v>
      </c>
      <c r="E441" s="1">
        <v>13731</v>
      </c>
      <c r="F441" s="1">
        <v>221.1183</v>
      </c>
      <c r="G441" s="1">
        <v>138.89420000000001</v>
      </c>
      <c r="H441" s="1">
        <v>14.4606679479215</v>
      </c>
    </row>
    <row r="442" spans="1:9" x14ac:dyDescent="0.25">
      <c r="A442" s="1">
        <v>0</v>
      </c>
      <c r="B442" s="1" t="s">
        <v>534</v>
      </c>
      <c r="C442" s="1" t="s">
        <v>542</v>
      </c>
    </row>
    <row r="443" spans="1:9" x14ac:dyDescent="0.25">
      <c r="A443" s="1">
        <v>1</v>
      </c>
      <c r="B443" s="1" t="s">
        <v>543</v>
      </c>
      <c r="C443" s="1" t="s">
        <v>544</v>
      </c>
      <c r="D443" s="1">
        <v>22276.457722530002</v>
      </c>
      <c r="E443" s="1">
        <v>1.13032E-3</v>
      </c>
      <c r="F443" s="1" t="s">
        <v>3</v>
      </c>
      <c r="G443" s="1" t="s">
        <v>545</v>
      </c>
      <c r="H443" s="1">
        <v>0</v>
      </c>
      <c r="I443" s="1">
        <v>9996</v>
      </c>
    </row>
    <row r="444" spans="1:9" x14ac:dyDescent="0.25">
      <c r="A444" s="1">
        <v>2</v>
      </c>
      <c r="B444" s="1">
        <v>4166</v>
      </c>
      <c r="C444" s="1">
        <v>69.960800000000006</v>
      </c>
      <c r="D444" s="1">
        <v>24.587599999999998</v>
      </c>
      <c r="E444" s="1">
        <v>4070</v>
      </c>
      <c r="F444" s="1">
        <v>298.98349999999999</v>
      </c>
      <c r="G444" s="1">
        <v>61.092700000000001</v>
      </c>
      <c r="H444" s="1">
        <v>15.198735587775399</v>
      </c>
    </row>
    <row r="445" spans="1:9" x14ac:dyDescent="0.25">
      <c r="A445" s="1">
        <v>0</v>
      </c>
      <c r="B445" s="1" t="s">
        <v>229</v>
      </c>
      <c r="C445" s="1">
        <v>2</v>
      </c>
    </row>
    <row r="446" spans="1:9" x14ac:dyDescent="0.25">
      <c r="A446" s="1">
        <v>1</v>
      </c>
      <c r="B446" s="1" t="s">
        <v>546</v>
      </c>
      <c r="C446" s="1" t="s">
        <v>547</v>
      </c>
      <c r="D446" s="1">
        <v>22276.534289499999</v>
      </c>
      <c r="E446" s="1">
        <v>5.2E-7</v>
      </c>
      <c r="F446" s="1" t="s">
        <v>3</v>
      </c>
      <c r="G446" s="1" t="s">
        <v>548</v>
      </c>
      <c r="H446" s="1">
        <v>0</v>
      </c>
      <c r="I446" s="1">
        <v>9996</v>
      </c>
    </row>
    <row r="447" spans="1:9" x14ac:dyDescent="0.25">
      <c r="A447" s="1">
        <v>2</v>
      </c>
      <c r="B447" s="1">
        <v>4168</v>
      </c>
      <c r="C447" s="1">
        <v>70.012100000000004</v>
      </c>
      <c r="D447" s="1">
        <v>106.8035</v>
      </c>
      <c r="E447" s="1">
        <v>17214</v>
      </c>
      <c r="F447" s="1">
        <v>88.694999999999993</v>
      </c>
      <c r="G447" s="1">
        <v>271.61279999999999</v>
      </c>
      <c r="H447" s="1">
        <v>13.956132636993299</v>
      </c>
    </row>
    <row r="448" spans="1:9" x14ac:dyDescent="0.25">
      <c r="A448" s="1">
        <v>0</v>
      </c>
      <c r="B448" s="1" t="s">
        <v>549</v>
      </c>
      <c r="C448" s="1" t="s">
        <v>550</v>
      </c>
      <c r="D448" s="1" t="s">
        <v>551</v>
      </c>
    </row>
    <row r="449" spans="1:9" x14ac:dyDescent="0.25">
      <c r="A449" s="1">
        <v>1</v>
      </c>
      <c r="B449" s="1" t="s">
        <v>552</v>
      </c>
      <c r="C449" s="1" t="s">
        <v>553</v>
      </c>
      <c r="D449" s="1">
        <v>22276.512392140001</v>
      </c>
      <c r="E449" s="1">
        <v>1.3018E-4</v>
      </c>
      <c r="F449" s="1" t="s">
        <v>3</v>
      </c>
      <c r="G449" s="1" t="s">
        <v>554</v>
      </c>
      <c r="H449" s="1">
        <v>0</v>
      </c>
      <c r="I449" s="1">
        <v>9994</v>
      </c>
    </row>
    <row r="450" spans="1:9" x14ac:dyDescent="0.25">
      <c r="A450" s="1">
        <v>2</v>
      </c>
      <c r="B450" s="1">
        <v>4221</v>
      </c>
      <c r="C450" s="1">
        <v>102.69629999999999</v>
      </c>
      <c r="D450" s="1">
        <v>337.49439999999998</v>
      </c>
      <c r="E450" s="1">
        <v>571999</v>
      </c>
      <c r="F450" s="1">
        <v>287.37970000000001</v>
      </c>
      <c r="G450" s="1">
        <v>66.561899999999994</v>
      </c>
      <c r="H450" s="1">
        <v>14.391083325253801</v>
      </c>
    </row>
    <row r="451" spans="1:9" x14ac:dyDescent="0.25">
      <c r="A451" s="1">
        <v>0</v>
      </c>
      <c r="B451" s="1" t="s">
        <v>122</v>
      </c>
      <c r="C451" s="1">
        <v>7613</v>
      </c>
      <c r="D451" s="1" t="s">
        <v>410</v>
      </c>
      <c r="E451" s="1" t="s">
        <v>208</v>
      </c>
    </row>
    <row r="452" spans="1:9" x14ac:dyDescent="0.25">
      <c r="A452" s="1">
        <v>1</v>
      </c>
      <c r="B452" s="1" t="s">
        <v>555</v>
      </c>
      <c r="C452" s="1" t="s">
        <v>556</v>
      </c>
      <c r="D452" s="1">
        <v>22276.53778278</v>
      </c>
      <c r="E452" s="1">
        <v>3.8000000000000001E-7</v>
      </c>
      <c r="F452" s="1" t="s">
        <v>3</v>
      </c>
      <c r="G452" s="1" t="s">
        <v>557</v>
      </c>
      <c r="H452" s="1">
        <v>0</v>
      </c>
      <c r="I452" s="1">
        <v>9999</v>
      </c>
    </row>
    <row r="453" spans="1:9" x14ac:dyDescent="0.25">
      <c r="A453" s="1">
        <v>2</v>
      </c>
      <c r="B453" s="1">
        <v>4237</v>
      </c>
      <c r="C453" s="1">
        <v>70.013000000000005</v>
      </c>
      <c r="D453" s="1">
        <v>112.5312</v>
      </c>
      <c r="E453" s="1">
        <v>17760</v>
      </c>
      <c r="F453" s="1">
        <v>93.291799999999995</v>
      </c>
      <c r="G453" s="1">
        <v>296.48360000000002</v>
      </c>
      <c r="H453" s="1">
        <v>13.9559467169755</v>
      </c>
    </row>
    <row r="454" spans="1:9" x14ac:dyDescent="0.25">
      <c r="A454" s="1">
        <v>0</v>
      </c>
      <c r="B454" s="1" t="s">
        <v>122</v>
      </c>
      <c r="C454" s="1">
        <v>7613</v>
      </c>
      <c r="D454" s="1" t="s">
        <v>410</v>
      </c>
      <c r="E454" s="1" t="s">
        <v>221</v>
      </c>
    </row>
    <row r="455" spans="1:9" x14ac:dyDescent="0.25">
      <c r="A455" s="1">
        <v>1</v>
      </c>
      <c r="B455" s="1" t="s">
        <v>558</v>
      </c>
      <c r="C455" s="1" t="s">
        <v>559</v>
      </c>
      <c r="D455" s="1">
        <v>22276.296196529998</v>
      </c>
      <c r="E455" s="1">
        <v>1.3E-7</v>
      </c>
      <c r="F455" s="1" t="s">
        <v>3</v>
      </c>
      <c r="G455" s="1" t="s">
        <v>560</v>
      </c>
      <c r="H455" s="1">
        <v>0</v>
      </c>
      <c r="I455" s="1">
        <v>9999</v>
      </c>
    </row>
    <row r="456" spans="1:9" x14ac:dyDescent="0.25">
      <c r="A456" s="1">
        <v>2</v>
      </c>
      <c r="B456" s="1">
        <v>4247</v>
      </c>
      <c r="C456" s="1">
        <v>70.012799999999999</v>
      </c>
      <c r="D456" s="1">
        <v>111.6134</v>
      </c>
      <c r="E456" s="1">
        <v>17690</v>
      </c>
      <c r="F456" s="1">
        <v>92.1571</v>
      </c>
      <c r="G456" s="1">
        <v>268.15609999999998</v>
      </c>
      <c r="H456" s="1">
        <v>13.9558507969762</v>
      </c>
    </row>
    <row r="457" spans="1:9" x14ac:dyDescent="0.25">
      <c r="A457" s="1">
        <v>0</v>
      </c>
      <c r="B457" s="1" t="s">
        <v>145</v>
      </c>
      <c r="C457" s="1">
        <v>312</v>
      </c>
    </row>
    <row r="458" spans="1:9" x14ac:dyDescent="0.25">
      <c r="A458" s="1">
        <v>1</v>
      </c>
      <c r="B458" s="1" t="s">
        <v>561</v>
      </c>
      <c r="C458" s="1" t="s">
        <v>562</v>
      </c>
      <c r="D458" s="1">
        <v>22276.49862437</v>
      </c>
      <c r="E458" s="1">
        <v>-2.1E-7</v>
      </c>
      <c r="F458" s="1" t="s">
        <v>3</v>
      </c>
      <c r="G458" s="1">
        <f>-24217-5</f>
        <v>-24222</v>
      </c>
      <c r="H458" s="1">
        <v>0</v>
      </c>
      <c r="I458" s="1">
        <v>9992</v>
      </c>
    </row>
    <row r="459" spans="1:9" x14ac:dyDescent="0.25">
      <c r="A459" s="1">
        <v>2</v>
      </c>
      <c r="B459" s="1">
        <v>4254</v>
      </c>
      <c r="C459" s="1">
        <v>74.023600000000002</v>
      </c>
      <c r="D459" s="1">
        <v>343.79829999999998</v>
      </c>
      <c r="E459" s="1">
        <v>22196</v>
      </c>
      <c r="F459" s="1">
        <v>132.44749999999999</v>
      </c>
      <c r="G459" s="1">
        <v>326.65640000000002</v>
      </c>
      <c r="H459" s="1">
        <v>13.271420545601799</v>
      </c>
    </row>
    <row r="460" spans="1:9" x14ac:dyDescent="0.25">
      <c r="A460" s="1">
        <v>0</v>
      </c>
      <c r="B460" s="1" t="s">
        <v>122</v>
      </c>
      <c r="C460" s="1">
        <v>7613</v>
      </c>
      <c r="D460" s="1" t="s">
        <v>410</v>
      </c>
      <c r="E460" s="1" t="s">
        <v>90</v>
      </c>
    </row>
    <row r="461" spans="1:9" x14ac:dyDescent="0.25">
      <c r="A461" s="1">
        <v>1</v>
      </c>
      <c r="B461" s="1" t="s">
        <v>563</v>
      </c>
      <c r="C461" s="1" t="s">
        <v>564</v>
      </c>
      <c r="D461" s="1">
        <v>22276.481943579998</v>
      </c>
      <c r="E461" s="1">
        <v>6.3E-7</v>
      </c>
      <c r="F461" s="1" t="s">
        <v>3</v>
      </c>
      <c r="G461" s="1" t="s">
        <v>565</v>
      </c>
      <c r="H461" s="1">
        <v>0</v>
      </c>
      <c r="I461" s="1">
        <v>9990</v>
      </c>
    </row>
    <row r="462" spans="1:9" x14ac:dyDescent="0.25">
      <c r="A462" s="1">
        <v>2</v>
      </c>
      <c r="B462" s="1">
        <v>4256</v>
      </c>
      <c r="C462" s="1">
        <v>70.012299999999996</v>
      </c>
      <c r="D462" s="1">
        <v>349.22050000000002</v>
      </c>
      <c r="E462" s="1">
        <v>18127</v>
      </c>
      <c r="F462" s="1">
        <v>27.6127</v>
      </c>
      <c r="G462" s="1">
        <v>332.59390000000002</v>
      </c>
      <c r="H462" s="1">
        <v>13.9848129870129</v>
      </c>
    </row>
    <row r="463" spans="1:9" x14ac:dyDescent="0.25">
      <c r="A463" s="1">
        <v>0</v>
      </c>
      <c r="B463" s="1" t="s">
        <v>421</v>
      </c>
      <c r="C463" s="1">
        <v>2</v>
      </c>
    </row>
    <row r="464" spans="1:9" x14ac:dyDescent="0.25">
      <c r="A464" s="1">
        <v>1</v>
      </c>
      <c r="B464" s="1" t="s">
        <v>566</v>
      </c>
      <c r="C464" s="1" t="s">
        <v>567</v>
      </c>
      <c r="D464" s="1">
        <v>22276.494833100001</v>
      </c>
      <c r="E464" s="1">
        <v>7.3E-7</v>
      </c>
      <c r="F464" s="1" t="s">
        <v>3</v>
      </c>
      <c r="G464" s="1" t="s">
        <v>568</v>
      </c>
      <c r="H464" s="1">
        <v>0</v>
      </c>
      <c r="I464" s="1">
        <v>9998</v>
      </c>
    </row>
    <row r="465" spans="1:9" x14ac:dyDescent="0.25">
      <c r="A465" s="1">
        <v>2</v>
      </c>
      <c r="B465" s="1">
        <v>4257</v>
      </c>
      <c r="C465" s="1">
        <v>70.012900000000002</v>
      </c>
      <c r="D465" s="1">
        <v>102.0744</v>
      </c>
      <c r="E465" s="1">
        <v>17797</v>
      </c>
      <c r="F465" s="1">
        <v>85.643199999999993</v>
      </c>
      <c r="G465" s="1">
        <v>295.20159999999998</v>
      </c>
      <c r="H465" s="1">
        <v>13.9594861069784</v>
      </c>
    </row>
    <row r="466" spans="1:9" x14ac:dyDescent="0.25">
      <c r="A466" s="1">
        <v>0</v>
      </c>
      <c r="B466" s="1" t="s">
        <v>122</v>
      </c>
      <c r="C466" s="1">
        <v>7613</v>
      </c>
      <c r="D466" s="1" t="s">
        <v>410</v>
      </c>
      <c r="E466" s="1" t="s">
        <v>569</v>
      </c>
    </row>
    <row r="467" spans="1:9" x14ac:dyDescent="0.25">
      <c r="A467" s="1">
        <v>1</v>
      </c>
      <c r="B467" s="1" t="s">
        <v>570</v>
      </c>
      <c r="C467" s="1" t="s">
        <v>571</v>
      </c>
      <c r="D467" s="1">
        <v>22276.077971809998</v>
      </c>
      <c r="E467" s="1">
        <v>2.3999999999999998E-7</v>
      </c>
      <c r="F467" s="1" t="s">
        <v>3</v>
      </c>
      <c r="G467" s="1" t="s">
        <v>572</v>
      </c>
      <c r="H467" s="1">
        <v>0</v>
      </c>
      <c r="I467" s="1">
        <v>9997</v>
      </c>
    </row>
    <row r="468" spans="1:9" x14ac:dyDescent="0.25">
      <c r="A468" s="1">
        <v>2</v>
      </c>
      <c r="B468" s="1">
        <v>4259</v>
      </c>
      <c r="C468" s="1">
        <v>70.014200000000002</v>
      </c>
      <c r="D468" s="1">
        <v>141.21199999999999</v>
      </c>
      <c r="E468" s="1">
        <v>18085</v>
      </c>
      <c r="F468" s="1">
        <v>112.9209</v>
      </c>
      <c r="G468" s="1">
        <v>38.562199999999997</v>
      </c>
      <c r="H468" s="1">
        <v>13.9480595879297</v>
      </c>
    </row>
    <row r="469" spans="1:9" x14ac:dyDescent="0.25">
      <c r="A469" s="1">
        <v>0</v>
      </c>
      <c r="B469" s="1" t="s">
        <v>122</v>
      </c>
      <c r="C469" s="1">
        <v>7613</v>
      </c>
      <c r="D469" s="1" t="s">
        <v>410</v>
      </c>
      <c r="E469" s="1" t="s">
        <v>184</v>
      </c>
    </row>
    <row r="470" spans="1:9" x14ac:dyDescent="0.25">
      <c r="A470" s="1">
        <v>1</v>
      </c>
      <c r="B470" s="1" t="s">
        <v>573</v>
      </c>
      <c r="C470" s="1" t="s">
        <v>574</v>
      </c>
      <c r="D470" s="1">
        <v>22276.016558250001</v>
      </c>
      <c r="E470" s="1">
        <v>2.1E-7</v>
      </c>
      <c r="F470" s="1" t="s">
        <v>3</v>
      </c>
      <c r="G470" s="1" t="s">
        <v>575</v>
      </c>
      <c r="H470" s="1">
        <v>0</v>
      </c>
      <c r="I470" s="1">
        <v>9993</v>
      </c>
    </row>
    <row r="471" spans="1:9" x14ac:dyDescent="0.25">
      <c r="A471" s="1">
        <v>2</v>
      </c>
      <c r="B471" s="1">
        <v>4295</v>
      </c>
      <c r="C471" s="1">
        <v>70.010599999999997</v>
      </c>
      <c r="D471" s="1">
        <v>117.74120000000001</v>
      </c>
      <c r="E471" s="1">
        <v>17892</v>
      </c>
      <c r="F471" s="1">
        <v>111.8854</v>
      </c>
      <c r="G471" s="1">
        <v>248.41560000000001</v>
      </c>
      <c r="H471" s="1">
        <v>13.952415606967101</v>
      </c>
    </row>
    <row r="472" spans="1:9" x14ac:dyDescent="0.25">
      <c r="A472" s="1">
        <v>0</v>
      </c>
      <c r="B472" s="1" t="s">
        <v>576</v>
      </c>
      <c r="C472" s="1">
        <v>1</v>
      </c>
      <c r="D472" s="1" t="s">
        <v>577</v>
      </c>
      <c r="E472" s="1" t="s">
        <v>578</v>
      </c>
    </row>
    <row r="473" spans="1:9" x14ac:dyDescent="0.25">
      <c r="A473" s="1">
        <v>1</v>
      </c>
      <c r="B473" s="1" t="s">
        <v>579</v>
      </c>
      <c r="C473" s="1" t="s">
        <v>580</v>
      </c>
      <c r="D473" s="1">
        <v>22276.43505914</v>
      </c>
      <c r="E473" s="1">
        <v>-4.7999999999999996E-7</v>
      </c>
      <c r="F473" s="1" t="s">
        <v>3</v>
      </c>
      <c r="G473" s="1">
        <f>-30071-4</f>
        <v>-30075</v>
      </c>
      <c r="H473" s="1">
        <v>0</v>
      </c>
      <c r="I473" s="1">
        <v>9993</v>
      </c>
    </row>
    <row r="474" spans="1:9" x14ac:dyDescent="0.25">
      <c r="A474" s="1">
        <v>2</v>
      </c>
      <c r="B474" s="1">
        <v>4320</v>
      </c>
      <c r="C474" s="1">
        <v>101.57769999999999</v>
      </c>
      <c r="D474" s="1">
        <v>337.27789999999999</v>
      </c>
      <c r="E474" s="1">
        <v>28571</v>
      </c>
      <c r="F474" s="1">
        <v>66.803299999999993</v>
      </c>
      <c r="G474" s="1">
        <v>319.00619999999998</v>
      </c>
      <c r="H474" s="1">
        <v>12.5207305560455</v>
      </c>
    </row>
    <row r="475" spans="1:9" x14ac:dyDescent="0.25">
      <c r="A475" s="1">
        <v>0</v>
      </c>
      <c r="B475" s="1" t="s">
        <v>199</v>
      </c>
      <c r="C475" s="1">
        <v>5</v>
      </c>
    </row>
    <row r="476" spans="1:9" x14ac:dyDescent="0.25">
      <c r="A476" s="1">
        <v>1</v>
      </c>
      <c r="B476" s="1" t="s">
        <v>581</v>
      </c>
      <c r="C476" s="1" t="s">
        <v>582</v>
      </c>
      <c r="D476" s="1">
        <v>22276.54493684</v>
      </c>
      <c r="E476" s="1">
        <v>-4.7E-7</v>
      </c>
      <c r="F476" s="1" t="s">
        <v>3</v>
      </c>
      <c r="G476" s="1">
        <f>-25092-4</f>
        <v>-25096</v>
      </c>
      <c r="H476" s="1">
        <v>0</v>
      </c>
      <c r="I476" s="1">
        <v>9992</v>
      </c>
    </row>
    <row r="477" spans="1:9" x14ac:dyDescent="0.25">
      <c r="A477" s="1">
        <v>2</v>
      </c>
      <c r="B477" s="1">
        <v>4321</v>
      </c>
      <c r="C477" s="1">
        <v>101.4687</v>
      </c>
      <c r="D477" s="1">
        <v>322.93049999999999</v>
      </c>
      <c r="E477" s="1">
        <v>27820</v>
      </c>
      <c r="F477" s="1">
        <v>27.6966</v>
      </c>
      <c r="G477" s="1">
        <v>139.62209999999999</v>
      </c>
      <c r="H477" s="1">
        <v>12.5215814440814</v>
      </c>
    </row>
    <row r="478" spans="1:9" x14ac:dyDescent="0.25">
      <c r="A478" s="1">
        <v>0</v>
      </c>
      <c r="B478" s="1" t="s">
        <v>583</v>
      </c>
      <c r="C478" s="1">
        <v>2</v>
      </c>
    </row>
    <row r="479" spans="1:9" x14ac:dyDescent="0.25">
      <c r="A479" s="1">
        <v>1</v>
      </c>
      <c r="B479" s="1" t="s">
        <v>584</v>
      </c>
      <c r="C479" s="1" t="s">
        <v>585</v>
      </c>
      <c r="D479" s="1">
        <v>22276.53852138</v>
      </c>
      <c r="E479" s="1">
        <v>1.8E-7</v>
      </c>
      <c r="F479" s="1" t="s">
        <v>3</v>
      </c>
      <c r="G479" s="1" t="s">
        <v>586</v>
      </c>
      <c r="H479" s="1">
        <v>0</v>
      </c>
      <c r="I479" s="1">
        <v>9990</v>
      </c>
    </row>
    <row r="480" spans="1:9" x14ac:dyDescent="0.25">
      <c r="A480" s="1">
        <v>2</v>
      </c>
      <c r="B480" s="1">
        <v>4327</v>
      </c>
      <c r="C480" s="1">
        <v>99.128699999999995</v>
      </c>
      <c r="D480" s="1">
        <v>277.90940000000001</v>
      </c>
      <c r="E480" s="1">
        <v>5583</v>
      </c>
      <c r="F480" s="1">
        <v>127.04519999999999</v>
      </c>
      <c r="G480" s="1">
        <v>344.01799999999997</v>
      </c>
      <c r="H480" s="1">
        <v>13.585283446097201</v>
      </c>
    </row>
    <row r="481" spans="1:9" x14ac:dyDescent="0.25">
      <c r="A481" s="1">
        <v>0</v>
      </c>
      <c r="B481" s="1" t="s">
        <v>122</v>
      </c>
      <c r="C481" s="1">
        <v>54</v>
      </c>
      <c r="D481" s="1" t="s">
        <v>372</v>
      </c>
      <c r="E481" s="1" t="s">
        <v>587</v>
      </c>
      <c r="F481" s="1" t="s">
        <v>373</v>
      </c>
    </row>
    <row r="482" spans="1:9" x14ac:dyDescent="0.25">
      <c r="A482" s="1">
        <v>1</v>
      </c>
      <c r="B482" s="1" t="s">
        <v>588</v>
      </c>
      <c r="C482" s="1" t="s">
        <v>589</v>
      </c>
      <c r="D482" s="1">
        <v>22276.309514429999</v>
      </c>
      <c r="E482" s="1">
        <v>3.1E-6</v>
      </c>
      <c r="F482" s="1" t="s">
        <v>3</v>
      </c>
      <c r="G482" s="1" t="s">
        <v>590</v>
      </c>
      <c r="H482" s="1">
        <v>0</v>
      </c>
      <c r="I482" s="1">
        <v>9993</v>
      </c>
    </row>
    <row r="483" spans="1:9" x14ac:dyDescent="0.25">
      <c r="A483" s="1">
        <v>2</v>
      </c>
      <c r="B483" s="1">
        <v>4331</v>
      </c>
      <c r="C483" s="1">
        <v>98.852400000000003</v>
      </c>
      <c r="D483" s="1">
        <v>30.1081</v>
      </c>
      <c r="E483" s="1">
        <v>58076</v>
      </c>
      <c r="F483" s="1">
        <v>330.47230000000002</v>
      </c>
      <c r="G483" s="1">
        <v>29.3184</v>
      </c>
      <c r="H483" s="1">
        <v>14.3295287874331</v>
      </c>
    </row>
    <row r="484" spans="1:9" x14ac:dyDescent="0.25">
      <c r="A484" s="1">
        <v>0</v>
      </c>
      <c r="B484" s="1" t="s">
        <v>356</v>
      </c>
      <c r="C484" s="1">
        <v>4</v>
      </c>
    </row>
    <row r="485" spans="1:9" x14ac:dyDescent="0.25">
      <c r="A485" s="1">
        <v>1</v>
      </c>
      <c r="B485" s="1" t="s">
        <v>591</v>
      </c>
      <c r="C485" s="1" t="s">
        <v>592</v>
      </c>
      <c r="D485" s="1">
        <v>22276.531247229999</v>
      </c>
      <c r="E485" s="1">
        <v>-8.0000000000000002E-8</v>
      </c>
      <c r="F485" s="1" t="s">
        <v>3</v>
      </c>
      <c r="G485" s="1" t="s">
        <v>593</v>
      </c>
      <c r="H485" s="1">
        <v>0</v>
      </c>
      <c r="I485" s="1">
        <v>9994</v>
      </c>
    </row>
    <row r="486" spans="1:9" x14ac:dyDescent="0.25">
      <c r="A486" s="1">
        <v>2</v>
      </c>
      <c r="B486" s="1">
        <v>4362</v>
      </c>
      <c r="C486" s="1">
        <v>99.947999999999993</v>
      </c>
      <c r="D486" s="1">
        <v>190.7012</v>
      </c>
      <c r="E486" s="1">
        <v>8159</v>
      </c>
      <c r="F486" s="1">
        <v>56.732399999999998</v>
      </c>
      <c r="G486" s="1">
        <v>134.48689999999999</v>
      </c>
      <c r="H486" s="1">
        <v>13.446385845750401</v>
      </c>
    </row>
    <row r="487" spans="1:9" x14ac:dyDescent="0.25">
      <c r="A487" s="1">
        <v>0</v>
      </c>
      <c r="B487" s="1" t="s">
        <v>594</v>
      </c>
      <c r="C487" s="1">
        <v>1</v>
      </c>
    </row>
    <row r="488" spans="1:9" x14ac:dyDescent="0.25">
      <c r="A488" s="1">
        <v>1</v>
      </c>
      <c r="B488" s="1" t="s">
        <v>595</v>
      </c>
      <c r="C488" s="1" t="s">
        <v>596</v>
      </c>
      <c r="D488" s="1">
        <v>22276.56276828</v>
      </c>
      <c r="E488" s="1">
        <v>-1.9999999999999999E-7</v>
      </c>
      <c r="F488" s="1" t="s">
        <v>3</v>
      </c>
      <c r="G488" s="1" t="s">
        <v>597</v>
      </c>
      <c r="H488" s="1">
        <v>0</v>
      </c>
      <c r="I488" s="1">
        <v>9996</v>
      </c>
    </row>
    <row r="489" spans="1:9" x14ac:dyDescent="0.25">
      <c r="A489" s="1">
        <v>2</v>
      </c>
      <c r="B489" s="1">
        <v>4363</v>
      </c>
      <c r="C489" s="1">
        <v>99.914699999999996</v>
      </c>
      <c r="D489" s="1">
        <v>185.8991</v>
      </c>
      <c r="E489" s="1">
        <v>2703</v>
      </c>
      <c r="F489" s="1">
        <v>73.876199999999997</v>
      </c>
      <c r="G489" s="1">
        <v>50.637900000000002</v>
      </c>
      <c r="H489" s="1">
        <v>13.466062545791299</v>
      </c>
    </row>
    <row r="490" spans="1:9" x14ac:dyDescent="0.25">
      <c r="A490" s="1">
        <v>0</v>
      </c>
      <c r="B490" s="1" t="s">
        <v>145</v>
      </c>
      <c r="C490" s="1">
        <v>332</v>
      </c>
    </row>
    <row r="491" spans="1:9" x14ac:dyDescent="0.25">
      <c r="A491" s="1">
        <v>1</v>
      </c>
      <c r="B491" s="1" t="s">
        <v>598</v>
      </c>
      <c r="C491" s="1" t="s">
        <v>599</v>
      </c>
      <c r="D491" s="1">
        <v>22276.46052402</v>
      </c>
      <c r="E491" s="1">
        <v>2.8600000000000001E-6</v>
      </c>
      <c r="F491" s="1" t="s">
        <v>3</v>
      </c>
      <c r="G491" s="1" t="s">
        <v>600</v>
      </c>
      <c r="H491" s="1">
        <v>0</v>
      </c>
      <c r="I491" s="1">
        <v>9997</v>
      </c>
    </row>
    <row r="492" spans="1:9" x14ac:dyDescent="0.25">
      <c r="A492" s="1">
        <v>2</v>
      </c>
      <c r="B492" s="1">
        <v>4369</v>
      </c>
      <c r="C492" s="1">
        <v>74.034599999999998</v>
      </c>
      <c r="D492" s="1">
        <v>294.89190000000002</v>
      </c>
      <c r="E492" s="1">
        <v>5004</v>
      </c>
      <c r="F492" s="1">
        <v>147.9333</v>
      </c>
      <c r="G492" s="1">
        <v>212.21340000000001</v>
      </c>
      <c r="H492" s="1">
        <v>14.516773947717001</v>
      </c>
    </row>
    <row r="493" spans="1:9" x14ac:dyDescent="0.25">
      <c r="A493" s="1">
        <v>0</v>
      </c>
      <c r="B493" s="1" t="s">
        <v>601</v>
      </c>
    </row>
    <row r="494" spans="1:9" x14ac:dyDescent="0.25">
      <c r="A494" s="1">
        <v>1</v>
      </c>
      <c r="B494" s="1" t="s">
        <v>602</v>
      </c>
      <c r="C494" s="1" t="s">
        <v>603</v>
      </c>
      <c r="D494" s="1">
        <v>22276.523732819998</v>
      </c>
      <c r="E494" s="1">
        <v>5.6000000000000004E-7</v>
      </c>
      <c r="F494" s="1" t="s">
        <v>3</v>
      </c>
      <c r="G494" s="1" t="s">
        <v>604</v>
      </c>
      <c r="H494" s="1">
        <v>0</v>
      </c>
      <c r="I494" s="1">
        <v>9997</v>
      </c>
    </row>
    <row r="495" spans="1:9" x14ac:dyDescent="0.25">
      <c r="A495" s="1">
        <v>2</v>
      </c>
      <c r="B495" s="1">
        <v>4382</v>
      </c>
      <c r="C495" s="1">
        <v>68.422700000000006</v>
      </c>
      <c r="D495" s="1">
        <v>289.20519999999999</v>
      </c>
      <c r="E495" s="1">
        <v>1043091</v>
      </c>
      <c r="F495" s="1">
        <v>114.044</v>
      </c>
      <c r="G495" s="1">
        <v>257.32549999999998</v>
      </c>
      <c r="H495" s="1">
        <v>13.087577914682999</v>
      </c>
    </row>
    <row r="496" spans="1:9" x14ac:dyDescent="0.25">
      <c r="A496" s="1">
        <v>0</v>
      </c>
      <c r="B496" s="1" t="s">
        <v>145</v>
      </c>
      <c r="C496" s="1">
        <v>336</v>
      </c>
    </row>
    <row r="497" spans="1:9" x14ac:dyDescent="0.25">
      <c r="A497" s="1">
        <v>1</v>
      </c>
      <c r="B497" s="1" t="s">
        <v>605</v>
      </c>
      <c r="C497" s="1" t="s">
        <v>606</v>
      </c>
      <c r="D497" s="1">
        <v>22276.505084709999</v>
      </c>
      <c r="E497" s="1">
        <v>-1.6E-7</v>
      </c>
      <c r="F497" s="1" t="s">
        <v>3</v>
      </c>
      <c r="G497" s="1">
        <f>-76705-6</f>
        <v>-76711</v>
      </c>
      <c r="H497" s="1">
        <v>0</v>
      </c>
      <c r="I497" s="1">
        <v>9993</v>
      </c>
    </row>
    <row r="498" spans="1:9" x14ac:dyDescent="0.25">
      <c r="A498" s="1">
        <v>2</v>
      </c>
      <c r="B498" s="1">
        <v>4383</v>
      </c>
      <c r="C498" s="1">
        <v>74.031999999999996</v>
      </c>
      <c r="D498" s="1">
        <v>343.91489999999999</v>
      </c>
      <c r="E498" s="1">
        <v>14750</v>
      </c>
      <c r="F498" s="1">
        <v>357.53879999999998</v>
      </c>
      <c r="G498" s="1">
        <v>13.9786</v>
      </c>
      <c r="H498" s="1">
        <v>12.4762957138818</v>
      </c>
    </row>
    <row r="499" spans="1:9" x14ac:dyDescent="0.25">
      <c r="A499" s="1">
        <v>0</v>
      </c>
      <c r="B499" s="1" t="s">
        <v>145</v>
      </c>
      <c r="C499" s="1">
        <v>337</v>
      </c>
    </row>
    <row r="500" spans="1:9" x14ac:dyDescent="0.25">
      <c r="A500" s="1">
        <v>1</v>
      </c>
      <c r="B500" s="1" t="s">
        <v>607</v>
      </c>
      <c r="C500" s="1" t="s">
        <v>608</v>
      </c>
      <c r="D500" s="1">
        <v>22276.538781629999</v>
      </c>
      <c r="E500" s="1">
        <v>-1.4000000000000001E-7</v>
      </c>
      <c r="F500" s="1" t="s">
        <v>3</v>
      </c>
      <c r="G500" s="1" t="s">
        <v>609</v>
      </c>
      <c r="H500" s="1">
        <v>0</v>
      </c>
      <c r="I500" s="1">
        <v>9998</v>
      </c>
    </row>
    <row r="501" spans="1:9" x14ac:dyDescent="0.25">
      <c r="A501" s="1">
        <v>2</v>
      </c>
      <c r="B501" s="1">
        <v>4384</v>
      </c>
      <c r="C501" s="1">
        <v>74.033100000000005</v>
      </c>
      <c r="D501" s="1">
        <v>18.143799999999999</v>
      </c>
      <c r="E501" s="1">
        <v>52961</v>
      </c>
      <c r="F501" s="1">
        <v>135.94909999999999</v>
      </c>
      <c r="G501" s="1">
        <v>235.3603</v>
      </c>
      <c r="H501" s="1">
        <v>12.3922359437216</v>
      </c>
    </row>
    <row r="502" spans="1:9" x14ac:dyDescent="0.25">
      <c r="A502" s="1">
        <v>0</v>
      </c>
      <c r="B502" s="1" t="s">
        <v>145</v>
      </c>
      <c r="C502" s="1">
        <v>338</v>
      </c>
    </row>
    <row r="503" spans="1:9" x14ac:dyDescent="0.25">
      <c r="A503" s="1">
        <v>1</v>
      </c>
      <c r="B503" s="1" t="s">
        <v>610</v>
      </c>
      <c r="C503" s="1" t="s">
        <v>611</v>
      </c>
      <c r="D503" s="1">
        <v>22276.47548823</v>
      </c>
      <c r="E503" s="1">
        <v>-1.4000000000000001E-7</v>
      </c>
      <c r="F503" s="1" t="s">
        <v>3</v>
      </c>
      <c r="G503" s="1" t="s">
        <v>612</v>
      </c>
      <c r="H503" s="1">
        <v>0</v>
      </c>
      <c r="I503" s="1">
        <v>9994</v>
      </c>
    </row>
    <row r="504" spans="1:9" x14ac:dyDescent="0.25">
      <c r="A504" s="1">
        <v>2</v>
      </c>
      <c r="B504" s="1">
        <v>4385</v>
      </c>
      <c r="C504" s="1">
        <v>74.0304</v>
      </c>
      <c r="D504" s="1">
        <v>185.93960000000001</v>
      </c>
      <c r="E504" s="1">
        <v>32692</v>
      </c>
      <c r="F504" s="1">
        <v>270.75549999999998</v>
      </c>
      <c r="G504" s="1">
        <v>204.53720000000001</v>
      </c>
      <c r="H504" s="1">
        <v>12.433413213798501</v>
      </c>
    </row>
    <row r="505" spans="1:9" x14ac:dyDescent="0.25">
      <c r="A505" s="1">
        <v>0</v>
      </c>
      <c r="B505" s="1" t="s">
        <v>145</v>
      </c>
      <c r="C505" s="1">
        <v>339</v>
      </c>
    </row>
    <row r="506" spans="1:9" x14ac:dyDescent="0.25">
      <c r="A506" s="1">
        <v>1</v>
      </c>
      <c r="B506" s="1" t="s">
        <v>613</v>
      </c>
      <c r="C506" s="1" t="s">
        <v>614</v>
      </c>
      <c r="D506" s="1">
        <v>22276.362110090002</v>
      </c>
      <c r="E506" s="1">
        <v>-1.1999999999999999E-7</v>
      </c>
      <c r="F506" s="1" t="s">
        <v>3</v>
      </c>
      <c r="G506" s="1" t="s">
        <v>615</v>
      </c>
      <c r="H506" s="1">
        <v>0</v>
      </c>
      <c r="I506" s="1">
        <v>9994</v>
      </c>
    </row>
    <row r="507" spans="1:9" x14ac:dyDescent="0.25">
      <c r="A507" s="1">
        <v>2</v>
      </c>
      <c r="B507" s="1">
        <v>4386</v>
      </c>
      <c r="C507" s="1">
        <v>74.027699999999996</v>
      </c>
      <c r="D507" s="1">
        <v>144.44720000000001</v>
      </c>
      <c r="E507" s="1">
        <v>15091</v>
      </c>
      <c r="F507" s="1">
        <v>31.4146</v>
      </c>
      <c r="G507" s="1">
        <v>143.0411</v>
      </c>
      <c r="H507" s="1">
        <v>12.518404983961</v>
      </c>
    </row>
    <row r="508" spans="1:9" x14ac:dyDescent="0.25">
      <c r="A508" s="1">
        <v>0</v>
      </c>
      <c r="B508" s="1" t="s">
        <v>145</v>
      </c>
      <c r="C508" s="1">
        <v>340</v>
      </c>
    </row>
    <row r="509" spans="1:9" x14ac:dyDescent="0.25">
      <c r="A509" s="1">
        <v>1</v>
      </c>
      <c r="B509" s="1" t="s">
        <v>616</v>
      </c>
      <c r="C509" s="1" t="s">
        <v>617</v>
      </c>
      <c r="D509" s="1">
        <v>22276.517750859999</v>
      </c>
      <c r="E509" s="1">
        <v>8.0000000000000002E-8</v>
      </c>
      <c r="F509" s="1" t="s">
        <v>3</v>
      </c>
      <c r="G509" s="1" t="s">
        <v>618</v>
      </c>
      <c r="H509" s="1">
        <v>0</v>
      </c>
      <c r="I509" s="1">
        <v>9998</v>
      </c>
    </row>
    <row r="510" spans="1:9" x14ac:dyDescent="0.25">
      <c r="A510" s="1">
        <v>2</v>
      </c>
      <c r="B510" s="1">
        <v>4387</v>
      </c>
      <c r="C510" s="1">
        <v>74.026300000000006</v>
      </c>
      <c r="D510" s="1">
        <v>291.44220000000001</v>
      </c>
      <c r="E510" s="1">
        <v>39101</v>
      </c>
      <c r="F510" s="1">
        <v>148.18860000000001</v>
      </c>
      <c r="G510" s="1">
        <v>332.25549999999998</v>
      </c>
      <c r="H510" s="1">
        <v>12.562992694045001</v>
      </c>
    </row>
    <row r="511" spans="1:9" x14ac:dyDescent="0.25">
      <c r="A511" s="1">
        <v>0</v>
      </c>
      <c r="B511" s="1" t="s">
        <v>145</v>
      </c>
      <c r="C511" s="1">
        <v>341</v>
      </c>
    </row>
    <row r="512" spans="1:9" x14ac:dyDescent="0.25">
      <c r="A512" s="1">
        <v>1</v>
      </c>
      <c r="B512" s="1" t="s">
        <v>619</v>
      </c>
      <c r="C512" s="1" t="s">
        <v>620</v>
      </c>
      <c r="D512" s="1">
        <v>22276.422987229998</v>
      </c>
      <c r="E512" s="1">
        <v>7.0000000000000005E-8</v>
      </c>
      <c r="F512" s="1" t="s">
        <v>3</v>
      </c>
      <c r="G512" s="1" t="s">
        <v>621</v>
      </c>
      <c r="H512" s="1">
        <v>0</v>
      </c>
      <c r="I512" s="1">
        <v>9996</v>
      </c>
    </row>
    <row r="513" spans="1:9" x14ac:dyDescent="0.25">
      <c r="A513" s="1">
        <v>2</v>
      </c>
      <c r="B513" s="1">
        <v>4388</v>
      </c>
      <c r="C513" s="1">
        <v>74.025499999999994</v>
      </c>
      <c r="D513" s="1">
        <v>265.20049999999998</v>
      </c>
      <c r="E513" s="1">
        <v>80296</v>
      </c>
      <c r="F513" s="1">
        <v>60.782800000000002</v>
      </c>
      <c r="G513" s="1">
        <v>49.9373</v>
      </c>
      <c r="H513" s="1">
        <v>12.6431089541994</v>
      </c>
    </row>
    <row r="514" spans="1:9" x14ac:dyDescent="0.25">
      <c r="A514" s="1">
        <v>0</v>
      </c>
      <c r="B514" s="1" t="s">
        <v>145</v>
      </c>
      <c r="C514" s="1">
        <v>342</v>
      </c>
    </row>
    <row r="515" spans="1:9" x14ac:dyDescent="0.25">
      <c r="A515" s="1">
        <v>1</v>
      </c>
      <c r="B515" s="1" t="s">
        <v>622</v>
      </c>
      <c r="C515" s="1" t="s">
        <v>623</v>
      </c>
      <c r="D515" s="1">
        <v>22276.467301010001</v>
      </c>
      <c r="E515" s="1">
        <v>-4.0000000000000001E-8</v>
      </c>
      <c r="F515" s="1" t="s">
        <v>3</v>
      </c>
      <c r="G515" s="1" t="s">
        <v>624</v>
      </c>
      <c r="H515" s="1">
        <v>0</v>
      </c>
      <c r="I515" s="1">
        <v>9996</v>
      </c>
    </row>
    <row r="516" spans="1:9" x14ac:dyDescent="0.25">
      <c r="A516" s="1">
        <v>2</v>
      </c>
      <c r="B516" s="1">
        <v>4389</v>
      </c>
      <c r="C516" s="1">
        <v>74.027900000000002</v>
      </c>
      <c r="D516" s="1">
        <v>70.985399999999998</v>
      </c>
      <c r="E516" s="1">
        <v>101481</v>
      </c>
      <c r="F516" s="1">
        <v>196.90190000000001</v>
      </c>
      <c r="G516" s="1">
        <v>219.4949</v>
      </c>
      <c r="H516" s="1">
        <v>12.682960224276099</v>
      </c>
    </row>
    <row r="517" spans="1:9" x14ac:dyDescent="0.25">
      <c r="A517" s="1">
        <v>0</v>
      </c>
      <c r="B517" s="1" t="s">
        <v>145</v>
      </c>
      <c r="C517" s="1">
        <v>343</v>
      </c>
    </row>
    <row r="518" spans="1:9" x14ac:dyDescent="0.25">
      <c r="A518" s="1">
        <v>1</v>
      </c>
      <c r="B518" s="1" t="s">
        <v>625</v>
      </c>
      <c r="C518" s="1" t="s">
        <v>626</v>
      </c>
      <c r="D518" s="1">
        <v>22276.496240240001</v>
      </c>
      <c r="E518" s="1">
        <v>-2.2000000000000001E-7</v>
      </c>
      <c r="F518" s="1" t="s">
        <v>3</v>
      </c>
      <c r="G518" s="1">
        <f>-28096-4</f>
        <v>-28100</v>
      </c>
      <c r="H518" s="1">
        <v>0</v>
      </c>
      <c r="I518" s="1">
        <v>9997</v>
      </c>
    </row>
    <row r="519" spans="1:9" x14ac:dyDescent="0.25">
      <c r="A519" s="1">
        <v>2</v>
      </c>
      <c r="B519" s="1">
        <v>4390</v>
      </c>
      <c r="C519" s="1">
        <v>74.025300000000001</v>
      </c>
      <c r="D519" s="1">
        <v>93.269099999999995</v>
      </c>
      <c r="E519" s="1">
        <v>60388</v>
      </c>
      <c r="F519" s="1">
        <v>272.03539999999998</v>
      </c>
      <c r="G519" s="1">
        <v>148.67189999999999</v>
      </c>
      <c r="H519" s="1">
        <v>12.604227164126501</v>
      </c>
    </row>
    <row r="520" spans="1:9" x14ac:dyDescent="0.25">
      <c r="A520" s="1">
        <v>0</v>
      </c>
      <c r="B520" s="1" t="s">
        <v>627</v>
      </c>
      <c r="C520" s="2">
        <v>44566</v>
      </c>
    </row>
    <row r="521" spans="1:9" x14ac:dyDescent="0.25">
      <c r="A521" s="1">
        <v>1</v>
      </c>
      <c r="B521" s="1" t="s">
        <v>628</v>
      </c>
      <c r="C521" s="1" t="s">
        <v>629</v>
      </c>
      <c r="D521" s="1">
        <v>22276.293090650001</v>
      </c>
      <c r="E521" s="1">
        <v>9.0999999999999997E-7</v>
      </c>
      <c r="F521" s="1" t="s">
        <v>3</v>
      </c>
      <c r="G521" s="1" t="s">
        <v>630</v>
      </c>
      <c r="H521" s="1">
        <v>0</v>
      </c>
      <c r="I521" s="1">
        <v>9997</v>
      </c>
    </row>
    <row r="522" spans="1:9" x14ac:dyDescent="0.25">
      <c r="A522" s="1">
        <v>2</v>
      </c>
      <c r="B522" s="1">
        <v>4419</v>
      </c>
      <c r="C522" s="1">
        <v>81.215199999999996</v>
      </c>
      <c r="D522" s="1">
        <v>129.4554</v>
      </c>
      <c r="E522" s="1">
        <v>38844</v>
      </c>
      <c r="F522" s="1">
        <v>318.24110000000002</v>
      </c>
      <c r="G522" s="1">
        <v>41.579900000000002</v>
      </c>
      <c r="H522" s="1">
        <v>14.1553244669729</v>
      </c>
    </row>
    <row r="523" spans="1:9" x14ac:dyDescent="0.25">
      <c r="A523" s="1">
        <v>0</v>
      </c>
      <c r="B523" s="1" t="s">
        <v>631</v>
      </c>
      <c r="C523" s="1">
        <v>19</v>
      </c>
      <c r="D523" s="1" t="s">
        <v>131</v>
      </c>
      <c r="E523" s="1" t="s">
        <v>632</v>
      </c>
    </row>
    <row r="524" spans="1:9" x14ac:dyDescent="0.25">
      <c r="A524" s="1">
        <v>1</v>
      </c>
      <c r="B524" s="1" t="s">
        <v>633</v>
      </c>
      <c r="C524" s="1" t="s">
        <v>634</v>
      </c>
      <c r="D524" s="1">
        <v>22276.484169290001</v>
      </c>
      <c r="E524" s="1">
        <v>2.08E-6</v>
      </c>
      <c r="F524" s="1" t="s">
        <v>3</v>
      </c>
      <c r="G524" s="1" t="s">
        <v>635</v>
      </c>
      <c r="H524" s="1">
        <v>0</v>
      </c>
      <c r="I524" s="1">
        <v>9994</v>
      </c>
    </row>
    <row r="525" spans="1:9" x14ac:dyDescent="0.25">
      <c r="A525" s="1">
        <v>2</v>
      </c>
      <c r="B525" s="1">
        <v>4507</v>
      </c>
      <c r="C525" s="1">
        <v>89.926400000000001</v>
      </c>
      <c r="D525" s="1">
        <v>238.50370000000001</v>
      </c>
      <c r="E525" s="1">
        <v>174532</v>
      </c>
      <c r="F525" s="1">
        <v>71.462400000000002</v>
      </c>
      <c r="G525" s="1">
        <v>290.5401</v>
      </c>
      <c r="H525" s="1">
        <v>13.5084331056474</v>
      </c>
    </row>
    <row r="526" spans="1:9" x14ac:dyDescent="0.25">
      <c r="A526" s="1">
        <v>0</v>
      </c>
      <c r="B526" s="1" t="s">
        <v>122</v>
      </c>
      <c r="C526" s="1">
        <v>203</v>
      </c>
      <c r="D526" s="1" t="s">
        <v>372</v>
      </c>
      <c r="E526" s="1" t="s">
        <v>587</v>
      </c>
      <c r="F526" s="1" t="s">
        <v>385</v>
      </c>
    </row>
    <row r="527" spans="1:9" x14ac:dyDescent="0.25">
      <c r="A527" s="1">
        <v>1</v>
      </c>
      <c r="B527" s="1" t="s">
        <v>636</v>
      </c>
      <c r="C527" s="1" t="s">
        <v>637</v>
      </c>
      <c r="D527" s="1">
        <v>22276.45794244</v>
      </c>
      <c r="E527" s="1">
        <v>2.7199999999999998E-6</v>
      </c>
      <c r="F527" s="1" t="s">
        <v>3</v>
      </c>
      <c r="G527" s="1" t="s">
        <v>638</v>
      </c>
      <c r="H527" s="1">
        <v>0</v>
      </c>
      <c r="I527" s="1">
        <v>9997</v>
      </c>
    </row>
    <row r="528" spans="1:9" x14ac:dyDescent="0.25">
      <c r="A528" s="1">
        <v>2</v>
      </c>
      <c r="B528" s="1">
        <v>4512</v>
      </c>
      <c r="C528" s="1">
        <v>98.854500000000002</v>
      </c>
      <c r="D528" s="1">
        <v>169.99039999999999</v>
      </c>
      <c r="E528" s="1">
        <v>65281</v>
      </c>
      <c r="F528" s="1">
        <v>108.26179999999999</v>
      </c>
      <c r="G528" s="1">
        <v>252.5684</v>
      </c>
      <c r="H528" s="1">
        <v>14.3488149771752</v>
      </c>
    </row>
    <row r="529" spans="1:9" x14ac:dyDescent="0.25">
      <c r="A529" s="1">
        <v>0</v>
      </c>
      <c r="B529" s="1" t="s">
        <v>145</v>
      </c>
      <c r="C529" s="1">
        <v>367</v>
      </c>
    </row>
    <row r="530" spans="1:9" x14ac:dyDescent="0.25">
      <c r="A530" s="1">
        <v>1</v>
      </c>
      <c r="B530" s="1" t="s">
        <v>639</v>
      </c>
      <c r="C530" s="1" t="s">
        <v>640</v>
      </c>
      <c r="D530" s="1">
        <v>22276.387074760001</v>
      </c>
      <c r="E530" s="1">
        <v>-4.7E-7</v>
      </c>
      <c r="F530" s="1" t="s">
        <v>3</v>
      </c>
      <c r="G530" s="1" t="s">
        <v>641</v>
      </c>
      <c r="H530" s="1">
        <v>0</v>
      </c>
      <c r="I530" s="1">
        <v>9999</v>
      </c>
    </row>
    <row r="531" spans="1:9" x14ac:dyDescent="0.25">
      <c r="A531" s="1">
        <v>2</v>
      </c>
      <c r="B531" s="1">
        <v>4564</v>
      </c>
      <c r="C531" s="1">
        <v>65.276399999999995</v>
      </c>
      <c r="D531" s="1">
        <v>253.86170000000001</v>
      </c>
      <c r="E531" s="1">
        <v>72962</v>
      </c>
      <c r="F531" s="1">
        <v>237.85319999999999</v>
      </c>
      <c r="G531" s="1">
        <v>121.54340000000001</v>
      </c>
      <c r="H531" s="1">
        <v>13.7845811961664</v>
      </c>
    </row>
    <row r="532" spans="1:9" x14ac:dyDescent="0.25">
      <c r="A532" s="1">
        <v>0</v>
      </c>
      <c r="B532" s="1" t="s">
        <v>145</v>
      </c>
      <c r="C532" s="1">
        <v>371</v>
      </c>
    </row>
    <row r="533" spans="1:9" x14ac:dyDescent="0.25">
      <c r="A533" s="1">
        <v>1</v>
      </c>
      <c r="B533" s="1" t="s">
        <v>642</v>
      </c>
      <c r="C533" s="1" t="s">
        <v>643</v>
      </c>
      <c r="D533" s="1">
        <v>22276.265754889999</v>
      </c>
      <c r="E533" s="1">
        <v>4.1300000000000003E-6</v>
      </c>
      <c r="F533" s="1" t="s">
        <v>3</v>
      </c>
      <c r="G533" s="1" t="s">
        <v>644</v>
      </c>
      <c r="H533" s="1">
        <v>0</v>
      </c>
      <c r="I533" s="1">
        <v>9994</v>
      </c>
    </row>
    <row r="534" spans="1:9" x14ac:dyDescent="0.25">
      <c r="A534" s="1">
        <v>2</v>
      </c>
      <c r="B534" s="1">
        <v>4578</v>
      </c>
      <c r="C534" s="1">
        <v>73.999099999999999</v>
      </c>
      <c r="D534" s="1">
        <v>220.52019999999999</v>
      </c>
      <c r="E534" s="1">
        <v>2811</v>
      </c>
      <c r="F534" s="1">
        <v>200.7978</v>
      </c>
      <c r="G534" s="1">
        <v>159.30709999999999</v>
      </c>
      <c r="H534" s="1">
        <v>14.5412476274882</v>
      </c>
    </row>
    <row r="535" spans="1:9" x14ac:dyDescent="0.25">
      <c r="A535" s="1">
        <v>0</v>
      </c>
      <c r="B535" s="1" t="s">
        <v>145</v>
      </c>
      <c r="C535" s="1">
        <v>372</v>
      </c>
    </row>
    <row r="536" spans="1:9" x14ac:dyDescent="0.25">
      <c r="A536" s="1">
        <v>1</v>
      </c>
      <c r="B536" s="1" t="s">
        <v>645</v>
      </c>
      <c r="C536" s="1" t="s">
        <v>646</v>
      </c>
      <c r="D536" s="1">
        <v>22276.193717530001</v>
      </c>
      <c r="E536" s="1">
        <v>1.6300000000000001E-6</v>
      </c>
      <c r="F536" s="1" t="s">
        <v>3</v>
      </c>
      <c r="G536" s="1" t="s">
        <v>647</v>
      </c>
      <c r="H536" s="1">
        <v>0</v>
      </c>
      <c r="I536" s="1">
        <v>9994</v>
      </c>
    </row>
    <row r="537" spans="1:9" x14ac:dyDescent="0.25">
      <c r="A537" s="1">
        <v>2</v>
      </c>
      <c r="B537" s="1">
        <v>4588</v>
      </c>
      <c r="C537" s="1">
        <v>74.057599999999994</v>
      </c>
      <c r="D537" s="1">
        <v>177.434</v>
      </c>
      <c r="E537" s="1">
        <v>14429</v>
      </c>
      <c r="F537" s="1">
        <v>278.62990000000002</v>
      </c>
      <c r="G537" s="1">
        <v>234.6619</v>
      </c>
      <c r="H537" s="1">
        <v>14.3611317571863</v>
      </c>
    </row>
    <row r="538" spans="1:9" x14ac:dyDescent="0.25">
      <c r="A538" s="1">
        <v>0</v>
      </c>
      <c r="B538" s="1" t="s">
        <v>145</v>
      </c>
      <c r="C538" s="1">
        <v>374</v>
      </c>
    </row>
    <row r="539" spans="1:9" x14ac:dyDescent="0.25">
      <c r="A539" s="1">
        <v>1</v>
      </c>
      <c r="B539" s="1" t="s">
        <v>648</v>
      </c>
      <c r="C539" s="1" t="s">
        <v>649</v>
      </c>
      <c r="D539" s="1">
        <v>22276.40693252</v>
      </c>
      <c r="E539" s="1">
        <v>9.5000000000000001E-7</v>
      </c>
      <c r="F539" s="1" t="s">
        <v>3</v>
      </c>
      <c r="G539" s="1" t="s">
        <v>650</v>
      </c>
      <c r="H539" s="1">
        <v>0</v>
      </c>
      <c r="I539" s="1">
        <v>9991</v>
      </c>
    </row>
    <row r="540" spans="1:9" x14ac:dyDescent="0.25">
      <c r="A540" s="1">
        <v>2</v>
      </c>
      <c r="B540" s="1">
        <v>4594</v>
      </c>
      <c r="C540" s="1">
        <v>62.959800000000001</v>
      </c>
      <c r="D540" s="1">
        <v>173.90969999999999</v>
      </c>
      <c r="E540" s="1">
        <v>897446</v>
      </c>
      <c r="F540" s="1">
        <v>297.90859999999998</v>
      </c>
      <c r="G540" s="1">
        <v>53.384500000000003</v>
      </c>
      <c r="H540" s="1">
        <v>12.950777034935999</v>
      </c>
    </row>
    <row r="541" spans="1:9" x14ac:dyDescent="0.25">
      <c r="A541" s="1">
        <v>0</v>
      </c>
      <c r="B541" s="1" t="s">
        <v>145</v>
      </c>
      <c r="C541" s="1">
        <v>375</v>
      </c>
    </row>
    <row r="542" spans="1:9" x14ac:dyDescent="0.25">
      <c r="A542" s="1">
        <v>1</v>
      </c>
      <c r="B542" s="1" t="s">
        <v>651</v>
      </c>
      <c r="C542" s="1" t="s">
        <v>652</v>
      </c>
      <c r="D542" s="1">
        <v>22276.590738039999</v>
      </c>
      <c r="E542" s="1">
        <v>1.4999999999999999E-7</v>
      </c>
      <c r="F542" s="1" t="s">
        <v>3</v>
      </c>
      <c r="G542" s="1" t="s">
        <v>653</v>
      </c>
      <c r="H542" s="1">
        <v>0</v>
      </c>
      <c r="I542" s="1">
        <v>9999</v>
      </c>
    </row>
    <row r="543" spans="1:9" x14ac:dyDescent="0.25">
      <c r="A543" s="1">
        <v>2</v>
      </c>
      <c r="B543" s="1">
        <v>4598</v>
      </c>
      <c r="C543" s="1">
        <v>62.815399999999997</v>
      </c>
      <c r="D543" s="1">
        <v>34.992800000000003</v>
      </c>
      <c r="E543" s="1">
        <v>975137</v>
      </c>
      <c r="F543" s="1">
        <v>34.480400000000003</v>
      </c>
      <c r="G543" s="1">
        <v>331.5677</v>
      </c>
      <c r="H543" s="1">
        <v>12.962366154531599</v>
      </c>
    </row>
    <row r="544" spans="1:9" x14ac:dyDescent="0.25">
      <c r="A544" s="1">
        <v>0</v>
      </c>
      <c r="B544" s="1" t="s">
        <v>145</v>
      </c>
      <c r="C544" s="1">
        <v>381</v>
      </c>
    </row>
    <row r="545" spans="1:9" x14ac:dyDescent="0.25">
      <c r="A545" s="1">
        <v>1</v>
      </c>
      <c r="B545" s="1" t="s">
        <v>654</v>
      </c>
      <c r="C545" s="1" t="s">
        <v>655</v>
      </c>
      <c r="D545" s="1">
        <v>22276.473187470001</v>
      </c>
      <c r="E545" s="1">
        <v>4.3000000000000001E-7</v>
      </c>
      <c r="F545" s="1" t="s">
        <v>3</v>
      </c>
      <c r="G545" s="1" t="s">
        <v>656</v>
      </c>
      <c r="H545" s="1">
        <v>0</v>
      </c>
      <c r="I545" s="1">
        <v>9998</v>
      </c>
    </row>
    <row r="546" spans="1:9" x14ac:dyDescent="0.25">
      <c r="A546" s="1">
        <v>2</v>
      </c>
      <c r="B546" s="1">
        <v>4783</v>
      </c>
      <c r="C546" s="1">
        <v>74.0304</v>
      </c>
      <c r="D546" s="1">
        <v>95.909000000000006</v>
      </c>
      <c r="E546" s="1">
        <v>30049</v>
      </c>
      <c r="F546" s="1">
        <v>50.642600000000002</v>
      </c>
      <c r="G546" s="1">
        <v>309.73489999999998</v>
      </c>
      <c r="H546" s="1">
        <v>13.7483357160023</v>
      </c>
    </row>
    <row r="547" spans="1:9" x14ac:dyDescent="0.25">
      <c r="A547" s="1">
        <v>0</v>
      </c>
      <c r="B547" s="1" t="s">
        <v>657</v>
      </c>
      <c r="C547" s="1">
        <v>1</v>
      </c>
    </row>
    <row r="548" spans="1:9" x14ac:dyDescent="0.25">
      <c r="A548" s="1">
        <v>1</v>
      </c>
      <c r="B548" s="1" t="s">
        <v>658</v>
      </c>
      <c r="C548" s="1" t="s">
        <v>659</v>
      </c>
      <c r="D548" s="1">
        <v>22276.184803470001</v>
      </c>
      <c r="E548" s="1">
        <v>-4.4999999999999998E-7</v>
      </c>
      <c r="F548" s="1" t="s">
        <v>3</v>
      </c>
      <c r="G548" s="1">
        <f>-74989-5</f>
        <v>-74994</v>
      </c>
      <c r="H548" s="1">
        <v>0</v>
      </c>
      <c r="I548" s="1">
        <v>9994</v>
      </c>
    </row>
    <row r="549" spans="1:9" x14ac:dyDescent="0.25">
      <c r="A549" s="1">
        <v>2</v>
      </c>
      <c r="B549" s="1">
        <v>4793</v>
      </c>
      <c r="C549" s="1">
        <v>101.5455</v>
      </c>
      <c r="D549" s="1">
        <v>337.23660000000001</v>
      </c>
      <c r="E549" s="1">
        <v>31978</v>
      </c>
      <c r="F549" s="1">
        <v>112.7116</v>
      </c>
      <c r="G549" s="1">
        <v>312.03789999999998</v>
      </c>
      <c r="H549" s="1">
        <v>12.5400780537109</v>
      </c>
    </row>
    <row r="550" spans="1:9" x14ac:dyDescent="0.25">
      <c r="A550" s="1">
        <v>0</v>
      </c>
      <c r="B550" s="1" t="s">
        <v>145</v>
      </c>
      <c r="C550" s="1">
        <v>385</v>
      </c>
    </row>
    <row r="551" spans="1:9" x14ac:dyDescent="0.25">
      <c r="A551" s="1">
        <v>1</v>
      </c>
      <c r="B551" s="1" t="s">
        <v>660</v>
      </c>
      <c r="C551" s="1" t="s">
        <v>661</v>
      </c>
      <c r="D551" s="1">
        <v>22276.37081231</v>
      </c>
      <c r="E551" s="1">
        <v>1.9999999999999999E-7</v>
      </c>
      <c r="F551" s="1" t="s">
        <v>3</v>
      </c>
      <c r="G551" s="1" t="s">
        <v>662</v>
      </c>
      <c r="H551" s="1">
        <v>0</v>
      </c>
      <c r="I551" s="1">
        <v>9991</v>
      </c>
    </row>
    <row r="552" spans="1:9" x14ac:dyDescent="0.25">
      <c r="A552" s="1">
        <v>2</v>
      </c>
      <c r="B552" s="1">
        <v>4799</v>
      </c>
      <c r="C552" s="1">
        <v>74.019499999999994</v>
      </c>
      <c r="D552" s="1">
        <v>123.3176</v>
      </c>
      <c r="E552" s="1">
        <v>3932</v>
      </c>
      <c r="F552" s="1">
        <v>347.8759</v>
      </c>
      <c r="G552" s="1">
        <v>186.01480000000001</v>
      </c>
      <c r="H552" s="1">
        <v>13.768114526023499</v>
      </c>
    </row>
    <row r="553" spans="1:9" x14ac:dyDescent="0.25">
      <c r="A553" s="1">
        <v>0</v>
      </c>
      <c r="B553" s="1" t="s">
        <v>145</v>
      </c>
      <c r="C553" s="1">
        <v>394</v>
      </c>
    </row>
    <row r="554" spans="1:9" x14ac:dyDescent="0.25">
      <c r="A554" s="1">
        <v>1</v>
      </c>
      <c r="B554" s="1" t="s">
        <v>663</v>
      </c>
      <c r="C554" s="1" t="s">
        <v>664</v>
      </c>
      <c r="D554" s="1">
        <v>22276.527344850001</v>
      </c>
      <c r="E554" s="1">
        <v>3.1959999999999999E-5</v>
      </c>
      <c r="F554" s="1" t="s">
        <v>3</v>
      </c>
      <c r="G554" s="1" t="s">
        <v>665</v>
      </c>
      <c r="H554" s="1">
        <v>0</v>
      </c>
      <c r="I554" s="1">
        <v>9998</v>
      </c>
    </row>
    <row r="555" spans="1:9" x14ac:dyDescent="0.25">
      <c r="A555" s="1">
        <v>2</v>
      </c>
      <c r="B555" s="1">
        <v>4922</v>
      </c>
      <c r="C555" s="1">
        <v>65.825400000000002</v>
      </c>
      <c r="D555" s="1">
        <v>304.46949999999998</v>
      </c>
      <c r="E555" s="1">
        <v>21845</v>
      </c>
      <c r="F555" s="1">
        <v>296.5086</v>
      </c>
      <c r="G555" s="1">
        <v>63.381500000000003</v>
      </c>
      <c r="H555" s="1">
        <v>15.3159229084989</v>
      </c>
    </row>
    <row r="556" spans="1:9" x14ac:dyDescent="0.25">
      <c r="A556" s="1">
        <v>0</v>
      </c>
      <c r="B556" s="1" t="s">
        <v>666</v>
      </c>
      <c r="C556" s="1">
        <v>1</v>
      </c>
      <c r="D556" s="1" t="s">
        <v>667</v>
      </c>
    </row>
    <row r="557" spans="1:9" x14ac:dyDescent="0.25">
      <c r="A557" s="1">
        <v>1</v>
      </c>
      <c r="B557" s="1" t="s">
        <v>668</v>
      </c>
      <c r="C557" s="1" t="s">
        <v>669</v>
      </c>
      <c r="D557" s="1">
        <v>22275.86854589</v>
      </c>
      <c r="E557" s="1">
        <v>7.9999999999999996E-7</v>
      </c>
      <c r="F557" s="1" t="s">
        <v>3</v>
      </c>
      <c r="G557" s="1" t="s">
        <v>670</v>
      </c>
      <c r="H557" s="1">
        <v>0</v>
      </c>
      <c r="I557" s="1">
        <v>9992</v>
      </c>
    </row>
    <row r="558" spans="1:9" x14ac:dyDescent="0.25">
      <c r="A558" s="1">
        <v>2</v>
      </c>
      <c r="B558" s="1">
        <v>4952</v>
      </c>
      <c r="C558" s="1">
        <v>29.667400000000001</v>
      </c>
      <c r="D558" s="1">
        <v>60.758899999999997</v>
      </c>
      <c r="E558" s="1">
        <v>79542</v>
      </c>
      <c r="F558" s="1">
        <v>95.879099999999994</v>
      </c>
      <c r="G558" s="1">
        <v>41.882100000000001</v>
      </c>
      <c r="H558" s="1">
        <v>13.5850986756436</v>
      </c>
    </row>
    <row r="559" spans="1:9" x14ac:dyDescent="0.25">
      <c r="A559" s="1">
        <v>0</v>
      </c>
      <c r="B559" s="1" t="s">
        <v>122</v>
      </c>
      <c r="C559" s="1">
        <v>5268</v>
      </c>
      <c r="D559" s="1" t="s">
        <v>372</v>
      </c>
      <c r="E559" s="1" t="s">
        <v>587</v>
      </c>
      <c r="F559" s="1" t="s">
        <v>441</v>
      </c>
    </row>
    <row r="560" spans="1:9" x14ac:dyDescent="0.25">
      <c r="A560" s="1">
        <v>1</v>
      </c>
      <c r="B560" s="1" t="s">
        <v>671</v>
      </c>
      <c r="C560" s="1" t="s">
        <v>672</v>
      </c>
      <c r="D560" s="1">
        <v>22276.473523109998</v>
      </c>
      <c r="E560" s="1">
        <v>3.2799999999999999E-6</v>
      </c>
      <c r="F560" s="1" t="s">
        <v>3</v>
      </c>
      <c r="G560" s="1" t="s">
        <v>673</v>
      </c>
      <c r="H560" s="1">
        <v>0</v>
      </c>
      <c r="I560" s="1">
        <v>9995</v>
      </c>
    </row>
    <row r="561" spans="1:9" x14ac:dyDescent="0.25">
      <c r="A561" s="1">
        <v>2</v>
      </c>
      <c r="B561" s="1">
        <v>4953</v>
      </c>
      <c r="C561" s="1">
        <v>98.652600000000007</v>
      </c>
      <c r="D561" s="1">
        <v>120.6533</v>
      </c>
      <c r="E561" s="1">
        <v>38490</v>
      </c>
      <c r="F561" s="1">
        <v>157.23099999999999</v>
      </c>
      <c r="G561" s="1">
        <v>203.05959999999999</v>
      </c>
      <c r="H561" s="1">
        <v>14.406089667039099</v>
      </c>
    </row>
    <row r="562" spans="1:9" x14ac:dyDescent="0.25">
      <c r="A562" s="1">
        <v>0</v>
      </c>
      <c r="B562" s="1" t="s">
        <v>145</v>
      </c>
      <c r="C562" s="1">
        <v>397</v>
      </c>
    </row>
    <row r="563" spans="1:9" x14ac:dyDescent="0.25">
      <c r="A563" s="1">
        <v>1</v>
      </c>
      <c r="B563" s="1" t="s">
        <v>674</v>
      </c>
      <c r="C563" s="1" t="s">
        <v>675</v>
      </c>
      <c r="D563" s="1">
        <v>22276.524767989999</v>
      </c>
      <c r="E563" s="1">
        <v>6.6000000000000003E-7</v>
      </c>
      <c r="F563" s="1" t="s">
        <v>3</v>
      </c>
      <c r="G563" s="1" t="s">
        <v>676</v>
      </c>
      <c r="H563" s="1">
        <v>0</v>
      </c>
      <c r="I563" s="1">
        <v>9997</v>
      </c>
    </row>
    <row r="564" spans="1:9" x14ac:dyDescent="0.25">
      <c r="A564" s="1">
        <v>2</v>
      </c>
      <c r="B564" s="1">
        <v>4964</v>
      </c>
      <c r="C564" s="1">
        <v>65.722700000000003</v>
      </c>
      <c r="D564" s="1">
        <v>107.0035</v>
      </c>
      <c r="E564" s="1">
        <v>1019440</v>
      </c>
      <c r="F564" s="1">
        <v>59.599800000000002</v>
      </c>
      <c r="G564" s="1">
        <v>310.1798</v>
      </c>
      <c r="H564" s="1">
        <v>12.7429709549585</v>
      </c>
    </row>
    <row r="565" spans="1:9" x14ac:dyDescent="0.25">
      <c r="A565" s="1">
        <v>0</v>
      </c>
      <c r="B565" s="1" t="s">
        <v>145</v>
      </c>
      <c r="C565" s="1">
        <v>400</v>
      </c>
    </row>
    <row r="566" spans="1:9" x14ac:dyDescent="0.25">
      <c r="A566" s="1">
        <v>1</v>
      </c>
      <c r="B566" s="1" t="s">
        <v>677</v>
      </c>
      <c r="C566" s="1" t="s">
        <v>678</v>
      </c>
      <c r="D566" s="1">
        <v>22276.417381740001</v>
      </c>
      <c r="E566" s="1">
        <v>-5.3000000000000001E-7</v>
      </c>
      <c r="F566" s="1" t="s">
        <v>3</v>
      </c>
      <c r="G566" s="1" t="s">
        <v>679</v>
      </c>
      <c r="H566" s="1">
        <v>0</v>
      </c>
      <c r="I566" s="1">
        <v>9996</v>
      </c>
    </row>
    <row r="567" spans="1:9" x14ac:dyDescent="0.25">
      <c r="A567" s="1">
        <v>2</v>
      </c>
      <c r="B567" s="1">
        <v>5050</v>
      </c>
      <c r="C567" s="1">
        <v>65.823099999999997</v>
      </c>
      <c r="D567" s="1">
        <v>279.66149999999999</v>
      </c>
      <c r="E567" s="1">
        <v>3811</v>
      </c>
      <c r="F567" s="1">
        <v>283.97359999999998</v>
      </c>
      <c r="G567" s="1">
        <v>178.85640000000001</v>
      </c>
      <c r="H567" s="1">
        <v>13.7215242058234</v>
      </c>
    </row>
    <row r="568" spans="1:9" x14ac:dyDescent="0.25">
      <c r="A568" s="1">
        <v>0</v>
      </c>
      <c r="B568" s="1" t="s">
        <v>510</v>
      </c>
      <c r="C568" s="1">
        <v>2</v>
      </c>
    </row>
    <row r="569" spans="1:9" x14ac:dyDescent="0.25">
      <c r="A569" s="1">
        <v>1</v>
      </c>
      <c r="B569" s="1" t="s">
        <v>680</v>
      </c>
      <c r="C569" s="1" t="s">
        <v>681</v>
      </c>
      <c r="D569" s="1">
        <v>22276.245677940002</v>
      </c>
      <c r="E569" s="1">
        <v>1.1000000000000001E-7</v>
      </c>
      <c r="F569" s="1" t="s">
        <v>3</v>
      </c>
      <c r="G569" s="1" t="s">
        <v>682</v>
      </c>
      <c r="H569" s="1">
        <v>0</v>
      </c>
      <c r="I569" s="1">
        <v>9993</v>
      </c>
    </row>
    <row r="570" spans="1:9" x14ac:dyDescent="0.25">
      <c r="A570" s="1">
        <v>2</v>
      </c>
      <c r="B570" s="1">
        <v>5104</v>
      </c>
      <c r="C570" s="1">
        <v>88.182900000000004</v>
      </c>
      <c r="D570" s="1">
        <v>172.37119999999999</v>
      </c>
      <c r="E570" s="1">
        <v>42431</v>
      </c>
      <c r="F570" s="1">
        <v>232.8734</v>
      </c>
      <c r="G570" s="1">
        <v>248.72309999999999</v>
      </c>
      <c r="H570" s="1">
        <v>12.678513563833</v>
      </c>
    </row>
    <row r="571" spans="1:9" x14ac:dyDescent="0.25">
      <c r="A571" s="1">
        <v>0</v>
      </c>
      <c r="B571" s="1" t="s">
        <v>145</v>
      </c>
      <c r="C571" s="1">
        <v>402</v>
      </c>
    </row>
    <row r="572" spans="1:9" x14ac:dyDescent="0.25">
      <c r="A572" s="1">
        <v>1</v>
      </c>
      <c r="B572" s="1" t="s">
        <v>683</v>
      </c>
      <c r="C572" s="1" t="s">
        <v>684</v>
      </c>
      <c r="D572" s="1">
        <v>22276.513932850001</v>
      </c>
      <c r="E572" s="1">
        <v>-5.9999999999999997E-7</v>
      </c>
      <c r="F572" s="1" t="s">
        <v>3</v>
      </c>
      <c r="G572" s="1" t="s">
        <v>685</v>
      </c>
      <c r="H572" s="1">
        <v>0</v>
      </c>
      <c r="I572" s="1">
        <v>9997</v>
      </c>
    </row>
    <row r="573" spans="1:9" x14ac:dyDescent="0.25">
      <c r="A573" s="1">
        <v>2</v>
      </c>
      <c r="B573" s="1">
        <v>5105</v>
      </c>
      <c r="C573" s="1">
        <v>64.98</v>
      </c>
      <c r="D573" s="1">
        <v>88.043400000000005</v>
      </c>
      <c r="E573" s="1">
        <v>49237</v>
      </c>
      <c r="F573" s="1">
        <v>329.54059999999998</v>
      </c>
      <c r="G573" s="1">
        <v>102.4443</v>
      </c>
      <c r="H573" s="1">
        <v>13.730734465823</v>
      </c>
    </row>
    <row r="574" spans="1:9" x14ac:dyDescent="0.25">
      <c r="A574" s="1">
        <v>0</v>
      </c>
      <c r="B574" s="1" t="s">
        <v>145</v>
      </c>
      <c r="C574" s="1">
        <v>405</v>
      </c>
    </row>
    <row r="575" spans="1:9" x14ac:dyDescent="0.25">
      <c r="A575" s="1">
        <v>1</v>
      </c>
      <c r="B575" s="1" t="s">
        <v>686</v>
      </c>
      <c r="C575" s="1" t="s">
        <v>687</v>
      </c>
      <c r="D575" s="1">
        <v>22276.338644790001</v>
      </c>
      <c r="E575" s="1">
        <v>2.9472999999999999E-4</v>
      </c>
      <c r="F575" s="1" t="s">
        <v>3</v>
      </c>
      <c r="G575" s="1" t="s">
        <v>688</v>
      </c>
      <c r="H575" s="1">
        <v>0</v>
      </c>
      <c r="I575" s="1">
        <v>9996</v>
      </c>
    </row>
    <row r="576" spans="1:9" x14ac:dyDescent="0.25">
      <c r="A576" s="1">
        <v>2</v>
      </c>
      <c r="B576" s="1">
        <v>5117</v>
      </c>
      <c r="C576" s="1">
        <v>81.258499999999998</v>
      </c>
      <c r="D576" s="1">
        <v>222.33029999999999</v>
      </c>
      <c r="E576" s="1">
        <v>5789</v>
      </c>
      <c r="F576" s="1">
        <v>302.58429999999998</v>
      </c>
      <c r="G576" s="1">
        <v>180.80529999999999</v>
      </c>
      <c r="H576" s="1">
        <v>15.4517562280947</v>
      </c>
    </row>
    <row r="577" spans="1:9" x14ac:dyDescent="0.25">
      <c r="A577" s="1">
        <v>0</v>
      </c>
      <c r="B577" s="1" t="s">
        <v>145</v>
      </c>
      <c r="C577" s="1">
        <v>407</v>
      </c>
    </row>
    <row r="578" spans="1:9" x14ac:dyDescent="0.25">
      <c r="A578" s="1">
        <v>1</v>
      </c>
      <c r="B578" s="1" t="s">
        <v>689</v>
      </c>
      <c r="C578" s="1" t="s">
        <v>690</v>
      </c>
      <c r="D578" s="1">
        <v>22276.504481939999</v>
      </c>
      <c r="E578" s="1">
        <v>2.17E-6</v>
      </c>
      <c r="F578" s="1" t="s">
        <v>3</v>
      </c>
      <c r="G578" s="1" t="s">
        <v>691</v>
      </c>
      <c r="H578" s="1">
        <v>0</v>
      </c>
      <c r="I578" s="1">
        <v>9990</v>
      </c>
    </row>
    <row r="579" spans="1:9" x14ac:dyDescent="0.25">
      <c r="A579" s="1">
        <v>2</v>
      </c>
      <c r="B579" s="1">
        <v>5174</v>
      </c>
      <c r="C579" s="1">
        <v>74.0441</v>
      </c>
      <c r="D579" s="1">
        <v>63.748699999999999</v>
      </c>
      <c r="E579" s="1">
        <v>19146</v>
      </c>
      <c r="F579" s="1">
        <v>219.24510000000001</v>
      </c>
      <c r="G579" s="1">
        <v>140.73140000000001</v>
      </c>
      <c r="H579" s="1">
        <v>14.3339864368671</v>
      </c>
    </row>
    <row r="580" spans="1:9" x14ac:dyDescent="0.25">
      <c r="A580" s="1">
        <v>0</v>
      </c>
      <c r="B580" s="1" t="s">
        <v>145</v>
      </c>
      <c r="C580" s="1">
        <v>409</v>
      </c>
    </row>
    <row r="581" spans="1:9" x14ac:dyDescent="0.25">
      <c r="A581" s="1">
        <v>1</v>
      </c>
      <c r="B581" s="1" t="s">
        <v>692</v>
      </c>
      <c r="C581" s="1" t="s">
        <v>693</v>
      </c>
      <c r="D581" s="1">
        <v>22276.44333056</v>
      </c>
      <c r="E581" s="1">
        <v>-2.0999999999999998E-6</v>
      </c>
      <c r="F581" s="1" t="s">
        <v>3</v>
      </c>
      <c r="G581" s="1">
        <f>-48848-3</f>
        <v>-48851</v>
      </c>
      <c r="H581" s="1">
        <v>0</v>
      </c>
      <c r="I581" s="1">
        <v>9990</v>
      </c>
    </row>
    <row r="582" spans="1:9" x14ac:dyDescent="0.25">
      <c r="A582" s="1">
        <v>2</v>
      </c>
      <c r="B582" s="1">
        <v>5180</v>
      </c>
      <c r="C582" s="1">
        <v>73.999399999999994</v>
      </c>
      <c r="D582" s="1">
        <v>250.37549999999999</v>
      </c>
      <c r="E582" s="1">
        <v>22272</v>
      </c>
      <c r="F582" s="1">
        <v>36.5398</v>
      </c>
      <c r="G582" s="1">
        <v>81.804299999999998</v>
      </c>
      <c r="H582" s="1">
        <v>13.177869024740399</v>
      </c>
    </row>
    <row r="583" spans="1:9" x14ac:dyDescent="0.25">
      <c r="A583" s="1">
        <v>0</v>
      </c>
      <c r="B583" s="1" t="s">
        <v>145</v>
      </c>
      <c r="C583" s="1">
        <v>411</v>
      </c>
    </row>
    <row r="584" spans="1:9" x14ac:dyDescent="0.25">
      <c r="A584" s="1">
        <v>1</v>
      </c>
      <c r="B584" s="1" t="s">
        <v>694</v>
      </c>
      <c r="C584" s="1" t="s">
        <v>695</v>
      </c>
      <c r="D584" s="1">
        <v>22276.532889580001</v>
      </c>
      <c r="E584" s="1">
        <v>-7.0000000000000005E-8</v>
      </c>
      <c r="F584" s="1" t="s">
        <v>3</v>
      </c>
      <c r="G584" s="1" t="s">
        <v>696</v>
      </c>
      <c r="H584" s="1">
        <v>0</v>
      </c>
      <c r="I584" s="1">
        <v>9992</v>
      </c>
    </row>
    <row r="585" spans="1:9" x14ac:dyDescent="0.25">
      <c r="A585" s="1">
        <v>2</v>
      </c>
      <c r="B585" s="1">
        <v>5210</v>
      </c>
      <c r="C585" s="1">
        <v>74.016999999999996</v>
      </c>
      <c r="D585" s="1">
        <v>332.66210000000001</v>
      </c>
      <c r="E585" s="1">
        <v>112848</v>
      </c>
      <c r="F585" s="1">
        <v>275.98579999999998</v>
      </c>
      <c r="G585" s="1">
        <v>189.05889999999999</v>
      </c>
      <c r="H585" s="1">
        <v>12.6495815237381</v>
      </c>
    </row>
    <row r="586" spans="1:9" x14ac:dyDescent="0.25">
      <c r="A586" s="1">
        <v>0</v>
      </c>
      <c r="B586" s="1" t="s">
        <v>145</v>
      </c>
      <c r="C586" s="1">
        <v>412</v>
      </c>
    </row>
    <row r="587" spans="1:9" x14ac:dyDescent="0.25">
      <c r="A587" s="1">
        <v>1</v>
      </c>
      <c r="B587" s="1" t="s">
        <v>697</v>
      </c>
      <c r="C587" s="1" t="s">
        <v>698</v>
      </c>
      <c r="D587" s="1">
        <v>22276.52380477</v>
      </c>
      <c r="E587" s="1">
        <v>0</v>
      </c>
      <c r="F587" s="1" t="s">
        <v>3</v>
      </c>
      <c r="G587" s="1" t="s">
        <v>699</v>
      </c>
      <c r="H587" s="1">
        <v>0</v>
      </c>
      <c r="I587" s="1">
        <v>9992</v>
      </c>
    </row>
    <row r="588" spans="1:9" x14ac:dyDescent="0.25">
      <c r="A588" s="1">
        <v>2</v>
      </c>
      <c r="B588" s="1">
        <v>5211</v>
      </c>
      <c r="C588" s="1">
        <v>74.014399999999995</v>
      </c>
      <c r="D588" s="1">
        <v>69.112300000000005</v>
      </c>
      <c r="E588" s="1">
        <v>35765</v>
      </c>
      <c r="F588" s="1">
        <v>286.00749999999999</v>
      </c>
      <c r="G588" s="1">
        <v>146.78389999999999</v>
      </c>
      <c r="H588" s="1">
        <v>12.398549875659</v>
      </c>
    </row>
    <row r="589" spans="1:9" x14ac:dyDescent="0.25">
      <c r="A589" s="1">
        <v>0</v>
      </c>
      <c r="B589" s="1" t="s">
        <v>145</v>
      </c>
      <c r="C589" s="1">
        <v>413</v>
      </c>
    </row>
    <row r="590" spans="1:9" x14ac:dyDescent="0.25">
      <c r="A590" s="1">
        <v>1</v>
      </c>
      <c r="B590" s="1" t="s">
        <v>700</v>
      </c>
      <c r="C590" s="1" t="s">
        <v>701</v>
      </c>
      <c r="D590" s="1">
        <v>22276.416873990001</v>
      </c>
      <c r="E590" s="1">
        <v>1.8E-7</v>
      </c>
      <c r="F590" s="1" t="s">
        <v>3</v>
      </c>
      <c r="G590" s="1" t="s">
        <v>702</v>
      </c>
      <c r="H590" s="1">
        <v>0</v>
      </c>
      <c r="I590" s="1">
        <v>9991</v>
      </c>
    </row>
    <row r="591" spans="1:9" x14ac:dyDescent="0.25">
      <c r="A591" s="1">
        <v>2</v>
      </c>
      <c r="B591" s="1">
        <v>5212</v>
      </c>
      <c r="C591" s="1">
        <v>74.012799999999999</v>
      </c>
      <c r="D591" s="1">
        <v>246.21360000000001</v>
      </c>
      <c r="E591" s="1">
        <v>20956</v>
      </c>
      <c r="F591" s="1">
        <v>43.134700000000002</v>
      </c>
      <c r="G591" s="1">
        <v>74.207999999999998</v>
      </c>
      <c r="H591" s="1">
        <v>12.4382318333426</v>
      </c>
    </row>
    <row r="592" spans="1:9" x14ac:dyDescent="0.25">
      <c r="A592" s="1">
        <v>0</v>
      </c>
      <c r="B592" s="1" t="s">
        <v>145</v>
      </c>
      <c r="C592" s="1">
        <v>414</v>
      </c>
    </row>
    <row r="593" spans="1:9" x14ac:dyDescent="0.25">
      <c r="A593" s="1">
        <v>1</v>
      </c>
      <c r="B593" s="1" t="s">
        <v>703</v>
      </c>
      <c r="C593" s="1" t="s">
        <v>704</v>
      </c>
      <c r="D593" s="1">
        <v>22276.44912057</v>
      </c>
      <c r="E593" s="1">
        <v>8.9999999999999999E-8</v>
      </c>
      <c r="F593" s="1" t="s">
        <v>3</v>
      </c>
      <c r="G593" s="1" t="s">
        <v>705</v>
      </c>
      <c r="H593" s="1">
        <v>0</v>
      </c>
      <c r="I593" s="1">
        <v>9992</v>
      </c>
    </row>
    <row r="594" spans="1:9" x14ac:dyDescent="0.25">
      <c r="A594" s="1">
        <v>2</v>
      </c>
      <c r="B594" s="1">
        <v>5213</v>
      </c>
      <c r="C594" s="1">
        <v>74.012100000000004</v>
      </c>
      <c r="D594" s="1">
        <v>267.74720000000002</v>
      </c>
      <c r="E594" s="1">
        <v>43338</v>
      </c>
      <c r="F594" s="1">
        <v>314.81119999999999</v>
      </c>
      <c r="G594" s="1">
        <v>157.8546</v>
      </c>
      <c r="H594" s="1">
        <v>12.5111481034796</v>
      </c>
    </row>
    <row r="595" spans="1:9" x14ac:dyDescent="0.25">
      <c r="A595" s="1">
        <v>0</v>
      </c>
      <c r="B595" s="1" t="s">
        <v>145</v>
      </c>
      <c r="C595" s="1">
        <v>415</v>
      </c>
    </row>
    <row r="596" spans="1:9" x14ac:dyDescent="0.25">
      <c r="A596" s="1">
        <v>1</v>
      </c>
      <c r="B596" s="1" t="s">
        <v>706</v>
      </c>
      <c r="C596" s="1" t="s">
        <v>707</v>
      </c>
      <c r="D596" s="1">
        <v>22276.493162070001</v>
      </c>
      <c r="E596" s="1">
        <v>-2.9999999999999997E-8</v>
      </c>
      <c r="F596" s="1" t="s">
        <v>3</v>
      </c>
      <c r="G596" s="1" t="s">
        <v>708</v>
      </c>
      <c r="H596" s="1">
        <v>0</v>
      </c>
      <c r="I596" s="1">
        <v>9999</v>
      </c>
    </row>
    <row r="597" spans="1:9" x14ac:dyDescent="0.25">
      <c r="A597" s="1">
        <v>2</v>
      </c>
      <c r="B597" s="1">
        <v>5214</v>
      </c>
      <c r="C597" s="1">
        <v>74.013300000000001</v>
      </c>
      <c r="D597" s="1">
        <v>77.563199999999995</v>
      </c>
      <c r="E597" s="1">
        <v>31654</v>
      </c>
      <c r="F597" s="1">
        <v>176.36439999999999</v>
      </c>
      <c r="G597" s="1">
        <v>183.76410000000001</v>
      </c>
      <c r="H597" s="1">
        <v>12.474650893409899</v>
      </c>
    </row>
    <row r="598" spans="1:9" x14ac:dyDescent="0.25">
      <c r="A598" s="1">
        <v>0</v>
      </c>
      <c r="B598" s="1" t="s">
        <v>145</v>
      </c>
      <c r="C598" s="1">
        <v>416</v>
      </c>
    </row>
    <row r="599" spans="1:9" x14ac:dyDescent="0.25">
      <c r="A599" s="1">
        <v>1</v>
      </c>
      <c r="B599" s="1" t="s">
        <v>709</v>
      </c>
      <c r="C599" s="1" t="s">
        <v>710</v>
      </c>
      <c r="D599" s="1">
        <v>22276.5215317</v>
      </c>
      <c r="E599" s="1">
        <v>-4.9999999999999998E-8</v>
      </c>
      <c r="F599" s="1" t="s">
        <v>3</v>
      </c>
      <c r="G599" s="1" t="s">
        <v>711</v>
      </c>
      <c r="H599" s="1">
        <v>0</v>
      </c>
      <c r="I599" s="1">
        <v>9994</v>
      </c>
    </row>
    <row r="600" spans="1:9" x14ac:dyDescent="0.25">
      <c r="A600" s="1">
        <v>2</v>
      </c>
      <c r="B600" s="1">
        <v>5215</v>
      </c>
      <c r="C600" s="1">
        <v>74.0137</v>
      </c>
      <c r="D600" s="1">
        <v>302.04230000000001</v>
      </c>
      <c r="E600" s="1">
        <v>78239</v>
      </c>
      <c r="F600" s="1">
        <v>295.17320000000001</v>
      </c>
      <c r="G600" s="1">
        <v>178.38310000000001</v>
      </c>
      <c r="H600" s="1">
        <v>12.580353363606701</v>
      </c>
    </row>
    <row r="601" spans="1:9" x14ac:dyDescent="0.25">
      <c r="A601" s="1">
        <v>0</v>
      </c>
      <c r="B601" s="1" t="s">
        <v>145</v>
      </c>
      <c r="C601" s="1">
        <v>417</v>
      </c>
    </row>
    <row r="602" spans="1:9" x14ac:dyDescent="0.25">
      <c r="A602" s="1">
        <v>1</v>
      </c>
      <c r="B602" s="1" t="s">
        <v>712</v>
      </c>
      <c r="C602" s="1" t="s">
        <v>713</v>
      </c>
      <c r="D602" s="1">
        <v>22276.39786913</v>
      </c>
      <c r="E602" s="1">
        <v>-2E-8</v>
      </c>
      <c r="F602" s="1" t="s">
        <v>3</v>
      </c>
      <c r="G602" s="1" t="s">
        <v>714</v>
      </c>
      <c r="H602" s="1">
        <v>0</v>
      </c>
      <c r="I602" s="1">
        <v>9995</v>
      </c>
    </row>
    <row r="603" spans="1:9" x14ac:dyDescent="0.25">
      <c r="A603" s="1">
        <v>2</v>
      </c>
      <c r="B603" s="1">
        <v>5216</v>
      </c>
      <c r="C603" s="1">
        <v>74.013999999999996</v>
      </c>
      <c r="D603" s="1">
        <v>141.68260000000001</v>
      </c>
      <c r="E603" s="1">
        <v>95039</v>
      </c>
      <c r="F603" s="1">
        <v>112.88849999999999</v>
      </c>
      <c r="G603" s="1">
        <v>59.542700000000004</v>
      </c>
      <c r="H603" s="1">
        <v>12.6141649536718</v>
      </c>
    </row>
    <row r="604" spans="1:9" x14ac:dyDescent="0.25">
      <c r="A604" s="1">
        <v>0</v>
      </c>
      <c r="B604" s="1" t="s">
        <v>145</v>
      </c>
      <c r="C604" s="1">
        <v>418</v>
      </c>
    </row>
    <row r="605" spans="1:9" x14ac:dyDescent="0.25">
      <c r="A605" s="1">
        <v>1</v>
      </c>
      <c r="B605" s="1" t="s">
        <v>715</v>
      </c>
      <c r="C605" s="1" t="s">
        <v>716</v>
      </c>
      <c r="D605" s="1">
        <v>22276.251512629999</v>
      </c>
      <c r="E605" s="1">
        <v>-8.9999999999999999E-8</v>
      </c>
      <c r="F605" s="1" t="s">
        <v>3</v>
      </c>
      <c r="G605" s="1" t="s">
        <v>717</v>
      </c>
      <c r="H605" s="1">
        <v>0</v>
      </c>
      <c r="I605" s="1">
        <v>9991</v>
      </c>
    </row>
    <row r="606" spans="1:9" x14ac:dyDescent="0.25">
      <c r="A606" s="1">
        <v>2</v>
      </c>
      <c r="B606" s="1">
        <v>5217</v>
      </c>
      <c r="C606" s="1">
        <v>74.011799999999994</v>
      </c>
      <c r="D606" s="1">
        <v>106.75239999999999</v>
      </c>
      <c r="E606" s="1">
        <v>59542</v>
      </c>
      <c r="F606" s="1">
        <v>127.6735</v>
      </c>
      <c r="G606" s="1">
        <v>44.013399999999997</v>
      </c>
      <c r="H606" s="1">
        <v>12.545470973542599</v>
      </c>
    </row>
    <row r="607" spans="1:9" x14ac:dyDescent="0.25">
      <c r="A607" s="1">
        <v>0</v>
      </c>
      <c r="B607" s="1" t="s">
        <v>145</v>
      </c>
      <c r="C607" s="1">
        <v>422</v>
      </c>
    </row>
    <row r="608" spans="1:9" x14ac:dyDescent="0.25">
      <c r="A608" s="1">
        <v>1</v>
      </c>
      <c r="B608" s="1" t="s">
        <v>718</v>
      </c>
      <c r="C608" s="1" t="s">
        <v>719</v>
      </c>
      <c r="D608" s="1">
        <v>22276.4220609</v>
      </c>
      <c r="E608" s="1">
        <v>3.3999999999999997E-7</v>
      </c>
      <c r="F608" s="1" t="s">
        <v>3</v>
      </c>
      <c r="G608" s="1" t="s">
        <v>720</v>
      </c>
      <c r="H608" s="1">
        <v>0</v>
      </c>
      <c r="I608" s="1">
        <v>9996</v>
      </c>
    </row>
    <row r="609" spans="1:9" x14ac:dyDescent="0.25">
      <c r="A609" s="1">
        <v>2</v>
      </c>
      <c r="B609" s="1">
        <v>5238</v>
      </c>
      <c r="C609" s="1">
        <v>74.017499999999998</v>
      </c>
      <c r="D609" s="1">
        <v>249.5626</v>
      </c>
      <c r="E609" s="1">
        <v>14363</v>
      </c>
      <c r="F609" s="1">
        <v>159.3818</v>
      </c>
      <c r="G609" s="1">
        <v>316.05020000000002</v>
      </c>
      <c r="H609" s="1">
        <v>13.7212938857192</v>
      </c>
    </row>
    <row r="610" spans="1:9" x14ac:dyDescent="0.25">
      <c r="A610" s="1">
        <v>0</v>
      </c>
      <c r="B610" s="1" t="s">
        <v>721</v>
      </c>
      <c r="C610" s="1">
        <v>2</v>
      </c>
      <c r="D610" s="1" t="s">
        <v>722</v>
      </c>
      <c r="E610" s="1" t="s">
        <v>208</v>
      </c>
    </row>
    <row r="611" spans="1:9" x14ac:dyDescent="0.25">
      <c r="A611" s="1">
        <v>1</v>
      </c>
      <c r="B611" s="1" t="s">
        <v>723</v>
      </c>
      <c r="C611" s="1" t="s">
        <v>724</v>
      </c>
      <c r="D611" s="1">
        <v>22276.479065219999</v>
      </c>
      <c r="E611" s="1">
        <v>6.9800000000000001E-6</v>
      </c>
      <c r="F611" s="1" t="s">
        <v>3</v>
      </c>
      <c r="G611" s="1" t="s">
        <v>725</v>
      </c>
      <c r="H611" s="1">
        <v>0</v>
      </c>
      <c r="I611" s="1">
        <v>9996</v>
      </c>
    </row>
    <row r="612" spans="1:9" x14ac:dyDescent="0.25">
      <c r="A612" s="1">
        <v>2</v>
      </c>
      <c r="B612" s="1">
        <v>5398</v>
      </c>
      <c r="C612" s="1">
        <v>87.628299999999996</v>
      </c>
      <c r="D612" s="1">
        <v>353.209</v>
      </c>
      <c r="E612" s="1">
        <v>64043</v>
      </c>
      <c r="F612" s="1">
        <v>30.9405</v>
      </c>
      <c r="G612" s="1">
        <v>329.55399999999997</v>
      </c>
      <c r="H612" s="1">
        <v>14.3433315967974</v>
      </c>
    </row>
    <row r="613" spans="1:9" x14ac:dyDescent="0.25">
      <c r="A613" s="1">
        <v>0</v>
      </c>
      <c r="B613" s="1" t="s">
        <v>726</v>
      </c>
      <c r="C613" s="1">
        <v>1</v>
      </c>
      <c r="D613" s="1" t="s">
        <v>727</v>
      </c>
    </row>
    <row r="614" spans="1:9" x14ac:dyDescent="0.25">
      <c r="A614" s="1">
        <v>1</v>
      </c>
      <c r="B614" s="1" t="s">
        <v>728</v>
      </c>
      <c r="C614" s="1" t="s">
        <v>729</v>
      </c>
      <c r="D614" s="1">
        <v>22276.469481579999</v>
      </c>
      <c r="E614" s="1">
        <v>9.8800000000000003E-6</v>
      </c>
      <c r="F614" s="1" t="s">
        <v>3</v>
      </c>
      <c r="G614" s="1" t="s">
        <v>730</v>
      </c>
      <c r="H614" s="1">
        <v>0</v>
      </c>
      <c r="I614" s="1">
        <v>9999</v>
      </c>
    </row>
    <row r="615" spans="1:9" x14ac:dyDescent="0.25">
      <c r="A615" s="1">
        <v>2</v>
      </c>
      <c r="B615" s="1">
        <v>5435</v>
      </c>
      <c r="C615" s="1">
        <v>50.141500000000001</v>
      </c>
      <c r="D615" s="1">
        <v>308.46230000000003</v>
      </c>
      <c r="E615" s="1">
        <v>109552</v>
      </c>
      <c r="F615" s="1">
        <v>286.49329999999998</v>
      </c>
      <c r="G615" s="1">
        <v>72.398200000000003</v>
      </c>
      <c r="H615" s="1">
        <v>14.5574573167862</v>
      </c>
    </row>
    <row r="616" spans="1:9" x14ac:dyDescent="0.25">
      <c r="A616" s="1">
        <v>0</v>
      </c>
      <c r="B616" s="1" t="s">
        <v>731</v>
      </c>
      <c r="C616" s="1" t="s">
        <v>732</v>
      </c>
    </row>
    <row r="617" spans="1:9" x14ac:dyDescent="0.25">
      <c r="A617" s="1">
        <v>1</v>
      </c>
      <c r="B617" s="1" t="s">
        <v>733</v>
      </c>
      <c r="C617" s="1" t="s">
        <v>734</v>
      </c>
      <c r="D617" s="1">
        <v>22276.470451630001</v>
      </c>
      <c r="E617" s="1">
        <v>6.7000000000000004E-7</v>
      </c>
      <c r="F617" s="1" t="s">
        <v>3</v>
      </c>
      <c r="G617" s="1" t="s">
        <v>735</v>
      </c>
      <c r="H617" s="1">
        <v>0</v>
      </c>
      <c r="I617" s="1">
        <v>9996</v>
      </c>
    </row>
    <row r="618" spans="1:9" x14ac:dyDescent="0.25">
      <c r="A618" s="1">
        <v>2</v>
      </c>
      <c r="B618" s="1">
        <v>5485</v>
      </c>
      <c r="C618" s="1">
        <v>32.051699999999997</v>
      </c>
      <c r="D618" s="1">
        <v>195.87629999999999</v>
      </c>
      <c r="E618" s="1">
        <v>640269</v>
      </c>
      <c r="F618" s="1">
        <v>95.615899999999996</v>
      </c>
      <c r="G618" s="1">
        <v>271.77480000000003</v>
      </c>
      <c r="H618" s="1">
        <v>12.7415443737664</v>
      </c>
    </row>
    <row r="619" spans="1:9" x14ac:dyDescent="0.25">
      <c r="A619" s="1">
        <v>0</v>
      </c>
      <c r="B619" s="1" t="s">
        <v>145</v>
      </c>
      <c r="C619" s="1">
        <v>444</v>
      </c>
    </row>
    <row r="620" spans="1:9" x14ac:dyDescent="0.25">
      <c r="A620" s="1">
        <v>1</v>
      </c>
      <c r="B620" s="1" t="s">
        <v>736</v>
      </c>
      <c r="C620" s="1" t="s">
        <v>737</v>
      </c>
      <c r="D620" s="1">
        <v>22276.327816059998</v>
      </c>
      <c r="E620" s="1">
        <v>-1.1999999999999999E-7</v>
      </c>
      <c r="F620" s="1" t="s">
        <v>3</v>
      </c>
      <c r="G620" s="1" t="s">
        <v>738</v>
      </c>
      <c r="H620" s="1">
        <v>0</v>
      </c>
      <c r="I620" s="1">
        <v>9994</v>
      </c>
    </row>
    <row r="621" spans="1:9" x14ac:dyDescent="0.25">
      <c r="A621" s="1">
        <v>2</v>
      </c>
      <c r="B621" s="1">
        <v>5547</v>
      </c>
      <c r="C621" s="1">
        <v>74.026200000000003</v>
      </c>
      <c r="D621" s="1">
        <v>130.44059999999999</v>
      </c>
      <c r="E621" s="1">
        <v>120366</v>
      </c>
      <c r="F621" s="1">
        <v>290.00729999999999</v>
      </c>
      <c r="G621" s="1">
        <v>68.805700000000002</v>
      </c>
      <c r="H621" s="1">
        <v>12.6209867434833</v>
      </c>
    </row>
    <row r="622" spans="1:9" x14ac:dyDescent="0.25">
      <c r="A622" s="1">
        <v>0</v>
      </c>
      <c r="B622" s="1" t="s">
        <v>145</v>
      </c>
      <c r="C622" s="1">
        <v>445</v>
      </c>
    </row>
    <row r="623" spans="1:9" x14ac:dyDescent="0.25">
      <c r="A623" s="1">
        <v>1</v>
      </c>
      <c r="B623" s="1" t="s">
        <v>739</v>
      </c>
      <c r="C623" s="1" t="s">
        <v>740</v>
      </c>
      <c r="D623" s="1">
        <v>22276.523424970001</v>
      </c>
      <c r="E623" s="1">
        <v>-1.1999999999999999E-7</v>
      </c>
      <c r="F623" s="1" t="s">
        <v>3</v>
      </c>
      <c r="G623" s="1" t="s">
        <v>741</v>
      </c>
      <c r="H623" s="1">
        <v>0</v>
      </c>
      <c r="I623" s="1">
        <v>9997</v>
      </c>
    </row>
    <row r="624" spans="1:9" x14ac:dyDescent="0.25">
      <c r="A624" s="1">
        <v>2</v>
      </c>
      <c r="B624" s="1">
        <v>5548</v>
      </c>
      <c r="C624" s="1">
        <v>74.027799999999999</v>
      </c>
      <c r="D624" s="1">
        <v>313.90980000000002</v>
      </c>
      <c r="E624" s="1">
        <v>102695</v>
      </c>
      <c r="F624" s="1">
        <v>145.38810000000001</v>
      </c>
      <c r="G624" s="1">
        <v>328.83519999999999</v>
      </c>
      <c r="H624" s="1">
        <v>12.5819168634108</v>
      </c>
    </row>
    <row r="625" spans="1:9" x14ac:dyDescent="0.25">
      <c r="A625" s="1">
        <v>0</v>
      </c>
      <c r="B625" s="1" t="s">
        <v>145</v>
      </c>
      <c r="C625" s="1">
        <v>446</v>
      </c>
    </row>
    <row r="626" spans="1:9" x14ac:dyDescent="0.25">
      <c r="A626" s="1">
        <v>1</v>
      </c>
      <c r="B626" s="1" t="s">
        <v>742</v>
      </c>
      <c r="C626" s="1" t="s">
        <v>743</v>
      </c>
      <c r="D626" s="1">
        <v>22276.280138580001</v>
      </c>
      <c r="E626" s="1">
        <v>-7.0000000000000005E-8</v>
      </c>
      <c r="F626" s="1" t="s">
        <v>3</v>
      </c>
      <c r="G626" s="1" t="s">
        <v>744</v>
      </c>
      <c r="H626" s="1">
        <v>0</v>
      </c>
      <c r="I626" s="1">
        <v>9999</v>
      </c>
    </row>
    <row r="627" spans="1:9" x14ac:dyDescent="0.25">
      <c r="A627" s="1">
        <v>2</v>
      </c>
      <c r="B627" s="1">
        <v>5549</v>
      </c>
      <c r="C627" s="1">
        <v>74.026300000000006</v>
      </c>
      <c r="D627" s="1">
        <v>130.8535</v>
      </c>
      <c r="E627" s="1">
        <v>83704</v>
      </c>
      <c r="F627" s="1">
        <v>348.43200000000002</v>
      </c>
      <c r="G627" s="1">
        <v>11.4808</v>
      </c>
      <c r="H627" s="1">
        <v>12.5442591333411</v>
      </c>
    </row>
    <row r="628" spans="1:9" x14ac:dyDescent="0.25">
      <c r="A628" s="1">
        <v>0</v>
      </c>
      <c r="B628" s="1" t="s">
        <v>145</v>
      </c>
      <c r="C628" s="1">
        <v>447</v>
      </c>
    </row>
    <row r="629" spans="1:9" x14ac:dyDescent="0.25">
      <c r="A629" s="1">
        <v>1</v>
      </c>
      <c r="B629" s="1" t="s">
        <v>745</v>
      </c>
      <c r="C629" s="1" t="s">
        <v>746</v>
      </c>
      <c r="D629" s="1">
        <v>22276.463523070001</v>
      </c>
      <c r="E629" s="1">
        <v>-4.9999999999999998E-8</v>
      </c>
      <c r="F629" s="1" t="s">
        <v>3</v>
      </c>
      <c r="G629" s="1" t="s">
        <v>747</v>
      </c>
      <c r="H629" s="1">
        <v>0</v>
      </c>
      <c r="I629" s="1">
        <v>9996</v>
      </c>
    </row>
    <row r="630" spans="1:9" x14ac:dyDescent="0.25">
      <c r="A630" s="1">
        <v>2</v>
      </c>
      <c r="B630" s="1">
        <v>5550</v>
      </c>
      <c r="C630" s="1">
        <v>74.027299999999997</v>
      </c>
      <c r="D630" s="1">
        <v>309.00740000000002</v>
      </c>
      <c r="E630" s="1">
        <v>66221</v>
      </c>
      <c r="F630" s="1">
        <v>199.6326</v>
      </c>
      <c r="G630" s="1">
        <v>267.5686</v>
      </c>
      <c r="H630" s="1">
        <v>12.505898073270799</v>
      </c>
    </row>
    <row r="631" spans="1:9" x14ac:dyDescent="0.25">
      <c r="A631" s="1">
        <v>0</v>
      </c>
      <c r="B631" s="1" t="s">
        <v>145</v>
      </c>
      <c r="C631" s="1">
        <v>448</v>
      </c>
    </row>
    <row r="632" spans="1:9" x14ac:dyDescent="0.25">
      <c r="A632" s="1">
        <v>1</v>
      </c>
      <c r="B632" s="1" t="s">
        <v>748</v>
      </c>
      <c r="C632" s="1" t="s">
        <v>749</v>
      </c>
      <c r="D632" s="1">
        <v>22276.324236749999</v>
      </c>
      <c r="E632" s="1">
        <v>-1.1000000000000001E-7</v>
      </c>
      <c r="F632" s="1" t="s">
        <v>3</v>
      </c>
      <c r="G632" s="1" t="s">
        <v>750</v>
      </c>
      <c r="H632" s="1">
        <v>0</v>
      </c>
      <c r="I632" s="1">
        <v>9991</v>
      </c>
    </row>
    <row r="633" spans="1:9" x14ac:dyDescent="0.25">
      <c r="A633" s="1">
        <v>2</v>
      </c>
      <c r="B633" s="1">
        <v>5551</v>
      </c>
      <c r="C633" s="1">
        <v>74.0261</v>
      </c>
      <c r="D633" s="1">
        <v>127.69240000000001</v>
      </c>
      <c r="E633" s="1">
        <v>48683</v>
      </c>
      <c r="F633" s="1">
        <v>52.387300000000003</v>
      </c>
      <c r="G633" s="1">
        <v>119.68940000000001</v>
      </c>
      <c r="H633" s="1">
        <v>12.4673246231985</v>
      </c>
    </row>
    <row r="634" spans="1:9" x14ac:dyDescent="0.25">
      <c r="A634" s="1">
        <v>0</v>
      </c>
      <c r="B634" s="1" t="s">
        <v>145</v>
      </c>
      <c r="C634" s="1">
        <v>449</v>
      </c>
    </row>
    <row r="635" spans="1:9" x14ac:dyDescent="0.25">
      <c r="A635" s="1">
        <v>1</v>
      </c>
      <c r="B635" s="1" t="s">
        <v>751</v>
      </c>
      <c r="C635" s="1" t="s">
        <v>752</v>
      </c>
      <c r="D635" s="1">
        <v>22276.36173941</v>
      </c>
      <c r="E635" s="1">
        <v>-8.9999999999999999E-8</v>
      </c>
      <c r="F635" s="1" t="s">
        <v>3</v>
      </c>
      <c r="G635" s="1" t="s">
        <v>753</v>
      </c>
      <c r="H635" s="1">
        <v>0</v>
      </c>
      <c r="I635" s="1">
        <v>9991</v>
      </c>
    </row>
    <row r="636" spans="1:9" x14ac:dyDescent="0.25">
      <c r="A636" s="1">
        <v>2</v>
      </c>
      <c r="B636" s="1">
        <v>5552</v>
      </c>
      <c r="C636" s="1">
        <v>74.026200000000003</v>
      </c>
      <c r="D636" s="1">
        <v>135.10140000000001</v>
      </c>
      <c r="E636" s="1">
        <v>37191</v>
      </c>
      <c r="F636" s="1">
        <v>168.3176</v>
      </c>
      <c r="G636" s="1">
        <v>303.66039999999998</v>
      </c>
      <c r="H636" s="1">
        <v>12.387047393049601</v>
      </c>
    </row>
    <row r="637" spans="1:9" x14ac:dyDescent="0.25">
      <c r="A637" s="1">
        <v>0</v>
      </c>
      <c r="B637" s="1" t="s">
        <v>145</v>
      </c>
      <c r="C637" s="1">
        <v>450</v>
      </c>
    </row>
    <row r="638" spans="1:9" x14ac:dyDescent="0.25">
      <c r="A638" s="1">
        <v>1</v>
      </c>
      <c r="B638" s="1" t="s">
        <v>754</v>
      </c>
      <c r="C638" s="1" t="s">
        <v>755</v>
      </c>
      <c r="D638" s="1">
        <v>22276.50286293</v>
      </c>
      <c r="E638" s="1">
        <v>-8.9999999999999999E-8</v>
      </c>
      <c r="F638" s="1" t="s">
        <v>3</v>
      </c>
      <c r="G638" s="1" t="s">
        <v>756</v>
      </c>
      <c r="H638" s="1">
        <v>0</v>
      </c>
      <c r="I638" s="1">
        <v>9990</v>
      </c>
    </row>
    <row r="639" spans="1:9" x14ac:dyDescent="0.25">
      <c r="A639" s="1">
        <v>2</v>
      </c>
      <c r="B639" s="1">
        <v>5553</v>
      </c>
      <c r="C639" s="1">
        <v>74.027699999999996</v>
      </c>
      <c r="D639" s="1">
        <v>313.9289</v>
      </c>
      <c r="E639" s="1">
        <v>43640</v>
      </c>
      <c r="F639" s="1">
        <v>291.14710000000002</v>
      </c>
      <c r="G639" s="1">
        <v>177.732</v>
      </c>
      <c r="H639" s="1">
        <v>12.426699853123599</v>
      </c>
    </row>
    <row r="640" spans="1:9" x14ac:dyDescent="0.25">
      <c r="A640" s="1">
        <v>0</v>
      </c>
      <c r="B640" s="1" t="s">
        <v>145</v>
      </c>
      <c r="C640" s="1">
        <v>451</v>
      </c>
    </row>
    <row r="641" spans="1:9" x14ac:dyDescent="0.25">
      <c r="A641" s="1">
        <v>1</v>
      </c>
      <c r="B641" s="1" t="s">
        <v>757</v>
      </c>
      <c r="C641" s="1" t="s">
        <v>758</v>
      </c>
      <c r="D641" s="1">
        <v>22276.475770450001</v>
      </c>
      <c r="E641" s="1">
        <v>-1.9999999999999999E-7</v>
      </c>
      <c r="F641" s="1" t="s">
        <v>3</v>
      </c>
      <c r="G641" s="1">
        <f>-37907-4</f>
        <v>-37911</v>
      </c>
      <c r="H641" s="1">
        <v>0</v>
      </c>
      <c r="I641" s="1">
        <v>9993</v>
      </c>
    </row>
    <row r="642" spans="1:9" x14ac:dyDescent="0.25">
      <c r="A642" s="1">
        <v>2</v>
      </c>
      <c r="B642" s="1">
        <v>5554</v>
      </c>
      <c r="C642" s="1">
        <v>74.030699999999996</v>
      </c>
      <c r="D642" s="1">
        <v>335.47620000000001</v>
      </c>
      <c r="E642" s="1">
        <v>52553</v>
      </c>
      <c r="F642" s="1">
        <v>56.720199999999998</v>
      </c>
      <c r="G642" s="1">
        <v>49.646900000000002</v>
      </c>
      <c r="H642" s="1">
        <v>12.3428139429677</v>
      </c>
    </row>
    <row r="643" spans="1:9" x14ac:dyDescent="0.25">
      <c r="A643" s="1">
        <v>0</v>
      </c>
      <c r="B643" s="1" t="s">
        <v>122</v>
      </c>
      <c r="C643" s="1">
        <v>4311</v>
      </c>
      <c r="D643" s="1" t="s">
        <v>372</v>
      </c>
      <c r="E643" s="1" t="s">
        <v>759</v>
      </c>
      <c r="F643" s="1" t="s">
        <v>373</v>
      </c>
    </row>
    <row r="644" spans="1:9" x14ac:dyDescent="0.25">
      <c r="A644" s="1">
        <v>1</v>
      </c>
      <c r="B644" s="1" t="s">
        <v>760</v>
      </c>
      <c r="C644" s="1" t="s">
        <v>761</v>
      </c>
      <c r="D644" s="1">
        <v>22276.34842694</v>
      </c>
      <c r="E644" s="1">
        <v>1.9400000000000001E-6</v>
      </c>
      <c r="F644" s="1" t="s">
        <v>3</v>
      </c>
      <c r="G644" s="1" t="s">
        <v>762</v>
      </c>
      <c r="H644" s="1">
        <v>0</v>
      </c>
      <c r="I644" s="1">
        <v>9995</v>
      </c>
    </row>
    <row r="645" spans="1:9" x14ac:dyDescent="0.25">
      <c r="A645" s="1">
        <v>2</v>
      </c>
      <c r="B645" s="1">
        <v>5557</v>
      </c>
      <c r="C645" s="1">
        <v>99.147800000000004</v>
      </c>
      <c r="D645" s="1">
        <v>307.04050000000001</v>
      </c>
      <c r="E645" s="1">
        <v>50786</v>
      </c>
      <c r="F645" s="1">
        <v>214.4425</v>
      </c>
      <c r="G645" s="1">
        <v>145.3459</v>
      </c>
      <c r="H645" s="1">
        <v>14.273456046473701</v>
      </c>
    </row>
    <row r="646" spans="1:9" x14ac:dyDescent="0.25">
      <c r="A646" s="1">
        <v>0</v>
      </c>
      <c r="B646" s="1" t="s">
        <v>763</v>
      </c>
      <c r="C646" s="1">
        <v>1</v>
      </c>
    </row>
    <row r="647" spans="1:9" x14ac:dyDescent="0.25">
      <c r="A647" s="1">
        <v>1</v>
      </c>
      <c r="B647" s="1" t="s">
        <v>764</v>
      </c>
      <c r="C647" s="1" t="s">
        <v>765</v>
      </c>
      <c r="D647" s="1">
        <v>22276.530422470001</v>
      </c>
      <c r="E647" s="1">
        <v>4.7299999999999996E-6</v>
      </c>
      <c r="F647" s="1" t="s">
        <v>3</v>
      </c>
      <c r="G647" s="1" t="s">
        <v>766</v>
      </c>
      <c r="H647" s="1">
        <v>0</v>
      </c>
      <c r="I647" s="1">
        <v>9999</v>
      </c>
    </row>
    <row r="648" spans="1:9" x14ac:dyDescent="0.25">
      <c r="A648" s="1">
        <v>2</v>
      </c>
      <c r="B648" s="1">
        <v>5560</v>
      </c>
      <c r="C648" s="1">
        <v>92.712400000000002</v>
      </c>
      <c r="D648" s="1">
        <v>107.09310000000001</v>
      </c>
      <c r="E648" s="1">
        <v>16029</v>
      </c>
      <c r="F648" s="1">
        <v>357.7081</v>
      </c>
      <c r="G648" s="1">
        <v>2.4047000000000001</v>
      </c>
      <c r="H648" s="1">
        <v>14.483517556807699</v>
      </c>
    </row>
    <row r="649" spans="1:9" x14ac:dyDescent="0.25">
      <c r="A649" s="1">
        <v>0</v>
      </c>
      <c r="B649" s="1" t="s">
        <v>767</v>
      </c>
      <c r="C649" s="1" t="s">
        <v>768</v>
      </c>
      <c r="D649" s="1" t="s">
        <v>769</v>
      </c>
    </row>
    <row r="650" spans="1:9" x14ac:dyDescent="0.25">
      <c r="A650" s="1">
        <v>1</v>
      </c>
      <c r="B650" s="1" t="s">
        <v>770</v>
      </c>
      <c r="C650" s="1" t="s">
        <v>771</v>
      </c>
      <c r="D650" s="1">
        <v>22276.500799910002</v>
      </c>
      <c r="E650" s="1">
        <v>2.6469999999999999E-5</v>
      </c>
      <c r="F650" s="1" t="s">
        <v>3</v>
      </c>
      <c r="G650" s="1" t="s">
        <v>772</v>
      </c>
      <c r="H650" s="1">
        <v>0</v>
      </c>
      <c r="I650" s="1">
        <v>9993</v>
      </c>
    </row>
    <row r="651" spans="1:9" x14ac:dyDescent="0.25">
      <c r="A651" s="1">
        <v>2</v>
      </c>
      <c r="B651" s="1">
        <v>5580</v>
      </c>
      <c r="C651" s="1">
        <v>82.043899999999994</v>
      </c>
      <c r="D651" s="1">
        <v>31.993500000000001</v>
      </c>
      <c r="E651" s="1">
        <v>527008</v>
      </c>
      <c r="F651" s="1">
        <v>126.9254</v>
      </c>
      <c r="G651" s="1">
        <v>238.14060000000001</v>
      </c>
      <c r="H651" s="1">
        <v>13.9528954755946</v>
      </c>
    </row>
    <row r="652" spans="1:9" x14ac:dyDescent="0.25">
      <c r="A652" s="1">
        <v>0</v>
      </c>
      <c r="B652" s="1" t="s">
        <v>145</v>
      </c>
      <c r="C652" s="1">
        <v>457</v>
      </c>
    </row>
    <row r="653" spans="1:9" x14ac:dyDescent="0.25">
      <c r="A653" s="1">
        <v>1</v>
      </c>
      <c r="B653" s="1" t="s">
        <v>773</v>
      </c>
      <c r="C653" s="1" t="s">
        <v>774</v>
      </c>
      <c r="D653" s="1">
        <v>22276.39507549</v>
      </c>
      <c r="E653" s="1">
        <v>-1.22E-6</v>
      </c>
      <c r="F653" s="1" t="s">
        <v>3</v>
      </c>
      <c r="G653" s="1">
        <f>-27182-3</f>
        <v>-27185</v>
      </c>
      <c r="H653" s="1">
        <v>0</v>
      </c>
      <c r="I653" s="1">
        <v>9993</v>
      </c>
    </row>
    <row r="654" spans="1:9" x14ac:dyDescent="0.25">
      <c r="A654" s="1">
        <v>2</v>
      </c>
      <c r="B654" s="1">
        <v>5614</v>
      </c>
      <c r="C654" s="1">
        <v>74.034099999999995</v>
      </c>
      <c r="D654" s="1">
        <v>236.64930000000001</v>
      </c>
      <c r="E654" s="1">
        <v>22489</v>
      </c>
      <c r="F654" s="1">
        <v>46.374400000000001</v>
      </c>
      <c r="G654" s="1">
        <v>71.388900000000007</v>
      </c>
      <c r="H654" s="1">
        <v>13.1605953744358</v>
      </c>
    </row>
    <row r="655" spans="1:9" x14ac:dyDescent="0.25">
      <c r="A655" s="1">
        <v>0</v>
      </c>
      <c r="B655" s="1" t="s">
        <v>122</v>
      </c>
      <c r="C655" s="1">
        <v>7898</v>
      </c>
      <c r="D655" s="1" t="s">
        <v>410</v>
      </c>
      <c r="E655" s="1" t="s">
        <v>90</v>
      </c>
    </row>
    <row r="656" spans="1:9" x14ac:dyDescent="0.25">
      <c r="A656" s="1">
        <v>1</v>
      </c>
      <c r="B656" s="1" t="s">
        <v>775</v>
      </c>
      <c r="C656" s="1" t="s">
        <v>776</v>
      </c>
      <c r="D656" s="1">
        <v>22276.426341440001</v>
      </c>
      <c r="E656" s="1">
        <v>-8.0000000000000002E-8</v>
      </c>
      <c r="F656" s="1" t="s">
        <v>3</v>
      </c>
      <c r="G656" s="1" t="s">
        <v>777</v>
      </c>
      <c r="H656" s="1">
        <v>0</v>
      </c>
      <c r="I656" s="1">
        <v>9998</v>
      </c>
    </row>
    <row r="657" spans="1:9" x14ac:dyDescent="0.25">
      <c r="A657" s="1">
        <v>2</v>
      </c>
      <c r="B657" s="1">
        <v>5678</v>
      </c>
      <c r="C657" s="1">
        <v>69.988200000000006</v>
      </c>
      <c r="D657" s="1">
        <v>292.94630000000001</v>
      </c>
      <c r="E657" s="1">
        <v>5358</v>
      </c>
      <c r="F657" s="1">
        <v>71.023499999999999</v>
      </c>
      <c r="G657" s="1">
        <v>289.14389999999997</v>
      </c>
      <c r="H657" s="1">
        <v>13.739992901709501</v>
      </c>
    </row>
    <row r="658" spans="1:9" x14ac:dyDescent="0.25">
      <c r="A658" s="1">
        <v>0</v>
      </c>
      <c r="B658" s="1" t="s">
        <v>122</v>
      </c>
      <c r="C658" s="1">
        <v>7898</v>
      </c>
      <c r="D658" s="1" t="s">
        <v>410</v>
      </c>
      <c r="E658" s="1" t="s">
        <v>462</v>
      </c>
    </row>
    <row r="659" spans="1:9" x14ac:dyDescent="0.25">
      <c r="A659" s="1">
        <v>1</v>
      </c>
      <c r="B659" s="1" t="s">
        <v>778</v>
      </c>
      <c r="C659" s="1" t="s">
        <v>779</v>
      </c>
      <c r="D659" s="1">
        <v>22276.418062889999</v>
      </c>
      <c r="E659" s="1">
        <v>9.9999999999999995E-8</v>
      </c>
      <c r="F659" s="1" t="s">
        <v>3</v>
      </c>
      <c r="G659" s="1" t="s">
        <v>780</v>
      </c>
      <c r="H659" s="1">
        <v>0</v>
      </c>
      <c r="I659" s="1">
        <v>9996</v>
      </c>
    </row>
    <row r="660" spans="1:9" x14ac:dyDescent="0.25">
      <c r="A660" s="1">
        <v>2</v>
      </c>
      <c r="B660" s="1">
        <v>5680</v>
      </c>
      <c r="C660" s="1">
        <v>69.988</v>
      </c>
      <c r="D660" s="1">
        <v>274.13799999999998</v>
      </c>
      <c r="E660" s="1">
        <v>5463</v>
      </c>
      <c r="F660" s="1">
        <v>51.446800000000003</v>
      </c>
      <c r="G660" s="1">
        <v>308.7115</v>
      </c>
      <c r="H660" s="1">
        <v>13.745531651623001</v>
      </c>
    </row>
    <row r="661" spans="1:9" x14ac:dyDescent="0.25">
      <c r="A661" s="1">
        <v>0</v>
      </c>
      <c r="B661" s="1" t="s">
        <v>122</v>
      </c>
      <c r="C661" s="1">
        <v>7898</v>
      </c>
      <c r="D661" s="1" t="s">
        <v>410</v>
      </c>
      <c r="E661" s="1" t="s">
        <v>569</v>
      </c>
    </row>
    <row r="662" spans="1:9" x14ac:dyDescent="0.25">
      <c r="A662" s="1">
        <v>1</v>
      </c>
      <c r="B662" s="1" t="s">
        <v>781</v>
      </c>
      <c r="C662" s="1" t="s">
        <v>782</v>
      </c>
      <c r="D662" s="1">
        <v>22276.429670360001</v>
      </c>
      <c r="E662" s="1">
        <v>2E-8</v>
      </c>
      <c r="F662" s="1" t="s">
        <v>3</v>
      </c>
      <c r="G662" s="1" t="s">
        <v>783</v>
      </c>
      <c r="H662" s="1">
        <v>0</v>
      </c>
      <c r="I662" s="1">
        <v>9995</v>
      </c>
    </row>
    <row r="663" spans="1:9" x14ac:dyDescent="0.25">
      <c r="A663" s="1">
        <v>2</v>
      </c>
      <c r="B663" s="1">
        <v>5681</v>
      </c>
      <c r="C663" s="1">
        <v>69.987399999999994</v>
      </c>
      <c r="D663" s="1">
        <v>276.62119999999999</v>
      </c>
      <c r="E663" s="1">
        <v>5764</v>
      </c>
      <c r="F663" s="1">
        <v>54.535499999999999</v>
      </c>
      <c r="G663" s="1">
        <v>305.6277</v>
      </c>
      <c r="H663" s="1">
        <v>13.7444995417092</v>
      </c>
    </row>
    <row r="664" spans="1:9" x14ac:dyDescent="0.25">
      <c r="A664" s="1">
        <v>0</v>
      </c>
      <c r="B664" s="1" t="s">
        <v>122</v>
      </c>
      <c r="C664" s="1">
        <v>7898</v>
      </c>
      <c r="D664" s="1" t="s">
        <v>410</v>
      </c>
      <c r="E664" s="1" t="s">
        <v>208</v>
      </c>
    </row>
    <row r="665" spans="1:9" x14ac:dyDescent="0.25">
      <c r="A665" s="1">
        <v>1</v>
      </c>
      <c r="B665" s="1" t="s">
        <v>784</v>
      </c>
      <c r="C665" s="1" t="s">
        <v>785</v>
      </c>
      <c r="D665" s="1">
        <v>22276.440223140002</v>
      </c>
      <c r="E665" s="1">
        <v>1.1999999999999999E-7</v>
      </c>
      <c r="F665" s="1" t="s">
        <v>3</v>
      </c>
      <c r="G665" s="1" t="s">
        <v>786</v>
      </c>
      <c r="H665" s="1">
        <v>0</v>
      </c>
      <c r="I665" s="1">
        <v>9990</v>
      </c>
    </row>
    <row r="666" spans="1:9" x14ac:dyDescent="0.25">
      <c r="A666" s="1">
        <v>2</v>
      </c>
      <c r="B666" s="1">
        <v>5682</v>
      </c>
      <c r="C666" s="1">
        <v>69.987700000000004</v>
      </c>
      <c r="D666" s="1">
        <v>276.93529999999998</v>
      </c>
      <c r="E666" s="1">
        <v>5729</v>
      </c>
      <c r="F666" s="1">
        <v>54.043900000000001</v>
      </c>
      <c r="G666" s="1">
        <v>306.11860000000001</v>
      </c>
      <c r="H666" s="1">
        <v>13.744594481592801</v>
      </c>
    </row>
    <row r="667" spans="1:9" x14ac:dyDescent="0.25">
      <c r="A667" s="1">
        <v>0</v>
      </c>
      <c r="B667" s="1" t="s">
        <v>145</v>
      </c>
      <c r="C667" s="1">
        <v>465</v>
      </c>
    </row>
    <row r="668" spans="1:9" x14ac:dyDescent="0.25">
      <c r="A668" s="1">
        <v>1</v>
      </c>
      <c r="B668" s="1" t="s">
        <v>787</v>
      </c>
      <c r="C668" s="1" t="s">
        <v>788</v>
      </c>
      <c r="D668" s="1">
        <v>22276.479917619999</v>
      </c>
      <c r="E668" s="1">
        <v>1.4000000000000001E-7</v>
      </c>
      <c r="F668" s="1" t="s">
        <v>3</v>
      </c>
      <c r="G668" s="1" t="s">
        <v>789</v>
      </c>
      <c r="H668" s="1">
        <v>0</v>
      </c>
      <c r="I668" s="1">
        <v>9999</v>
      </c>
    </row>
    <row r="669" spans="1:9" x14ac:dyDescent="0.25">
      <c r="A669" s="1">
        <v>2</v>
      </c>
      <c r="B669" s="1">
        <v>5683</v>
      </c>
      <c r="C669" s="1">
        <v>74.03</v>
      </c>
      <c r="D669" s="1">
        <v>33.878399999999999</v>
      </c>
      <c r="E669" s="1">
        <v>26522</v>
      </c>
      <c r="F669" s="1">
        <v>84.376400000000004</v>
      </c>
      <c r="G669" s="1">
        <v>345.5949</v>
      </c>
      <c r="H669" s="1">
        <v>13.742143595475101</v>
      </c>
    </row>
    <row r="670" spans="1:9" x14ac:dyDescent="0.25">
      <c r="A670" s="1">
        <v>0</v>
      </c>
      <c r="B670" s="1" t="s">
        <v>145</v>
      </c>
      <c r="C670" s="1">
        <v>468</v>
      </c>
    </row>
    <row r="671" spans="1:9" x14ac:dyDescent="0.25">
      <c r="A671" s="1">
        <v>1</v>
      </c>
      <c r="B671" s="1" t="s">
        <v>790</v>
      </c>
      <c r="C671" s="1" t="s">
        <v>791</v>
      </c>
      <c r="D671" s="1">
        <v>22276.561195350001</v>
      </c>
      <c r="E671" s="1">
        <v>2.0099999999999998E-6</v>
      </c>
      <c r="F671" s="1" t="s">
        <v>3</v>
      </c>
      <c r="G671" s="1" t="s">
        <v>792</v>
      </c>
      <c r="H671" s="1">
        <v>0</v>
      </c>
      <c r="I671" s="1">
        <v>9998</v>
      </c>
    </row>
    <row r="672" spans="1:9" x14ac:dyDescent="0.25">
      <c r="A672" s="1">
        <v>2</v>
      </c>
      <c r="B672" s="1">
        <v>5705</v>
      </c>
      <c r="C672" s="1">
        <v>74.019599999999997</v>
      </c>
      <c r="D672" s="1">
        <v>208.68889999999999</v>
      </c>
      <c r="E672" s="1">
        <v>16128</v>
      </c>
      <c r="F672" s="1">
        <v>224.3717</v>
      </c>
      <c r="G672" s="1">
        <v>135.61439999999999</v>
      </c>
      <c r="H672" s="1">
        <v>14.3582991565701</v>
      </c>
    </row>
    <row r="673" spans="1:9" x14ac:dyDescent="0.25">
      <c r="A673" s="1">
        <v>0</v>
      </c>
      <c r="B673" s="1" t="s">
        <v>145</v>
      </c>
      <c r="C673" s="1">
        <v>469</v>
      </c>
    </row>
    <row r="674" spans="1:9" x14ac:dyDescent="0.25">
      <c r="A674" s="1">
        <v>1</v>
      </c>
      <c r="B674" s="1" t="s">
        <v>793</v>
      </c>
      <c r="C674" s="1" t="s">
        <v>794</v>
      </c>
      <c r="D674" s="1">
        <v>22276.387385360002</v>
      </c>
      <c r="E674" s="1">
        <v>-4.3000000000000001E-7</v>
      </c>
      <c r="F674" s="1" t="s">
        <v>3</v>
      </c>
      <c r="G674" s="1" t="s">
        <v>795</v>
      </c>
      <c r="H674" s="1">
        <v>0</v>
      </c>
      <c r="I674" s="1">
        <v>9997</v>
      </c>
    </row>
    <row r="675" spans="1:9" x14ac:dyDescent="0.25">
      <c r="A675" s="1">
        <v>2</v>
      </c>
      <c r="B675" s="1">
        <v>5721</v>
      </c>
      <c r="C675" s="1">
        <v>64.486000000000004</v>
      </c>
      <c r="D675" s="1">
        <v>271.26859999999999</v>
      </c>
      <c r="E675" s="1">
        <v>59087</v>
      </c>
      <c r="F675" s="1">
        <v>232.4375</v>
      </c>
      <c r="G675" s="1">
        <v>127.1301</v>
      </c>
      <c r="H675" s="1">
        <v>13.760449785509699</v>
      </c>
    </row>
    <row r="676" spans="1:9" x14ac:dyDescent="0.25">
      <c r="A676" s="1">
        <v>0</v>
      </c>
      <c r="B676" s="1" t="s">
        <v>796</v>
      </c>
      <c r="C676" s="1">
        <v>1</v>
      </c>
    </row>
    <row r="677" spans="1:9" x14ac:dyDescent="0.25">
      <c r="A677" s="1">
        <v>1</v>
      </c>
      <c r="B677" s="1" t="s">
        <v>797</v>
      </c>
      <c r="C677" s="1" t="s">
        <v>798</v>
      </c>
      <c r="D677" s="1">
        <v>22276.468222700001</v>
      </c>
      <c r="E677" s="1">
        <v>8.4129999999999996E-5</v>
      </c>
      <c r="F677" s="1" t="s">
        <v>3</v>
      </c>
      <c r="G677" s="1" t="s">
        <v>799</v>
      </c>
      <c r="H677" s="1">
        <v>0</v>
      </c>
      <c r="I677" s="1">
        <v>9991</v>
      </c>
    </row>
    <row r="678" spans="1:9" x14ac:dyDescent="0.25">
      <c r="A678" s="1">
        <v>2</v>
      </c>
      <c r="B678" s="1">
        <v>5729</v>
      </c>
      <c r="C678" s="1">
        <v>73.953599999999994</v>
      </c>
      <c r="D678" s="1">
        <v>266.4092</v>
      </c>
      <c r="E678" s="1">
        <v>789495</v>
      </c>
      <c r="F678" s="1">
        <v>28.470800000000001</v>
      </c>
      <c r="G678" s="1">
        <v>335.72680000000003</v>
      </c>
      <c r="H678" s="1">
        <v>13.794707684537901</v>
      </c>
    </row>
    <row r="679" spans="1:9" x14ac:dyDescent="0.25">
      <c r="A679" s="1">
        <v>0</v>
      </c>
      <c r="B679" s="1" t="s">
        <v>627</v>
      </c>
      <c r="C679" s="2">
        <v>44571</v>
      </c>
    </row>
    <row r="680" spans="1:9" x14ac:dyDescent="0.25">
      <c r="A680" s="1">
        <v>1</v>
      </c>
      <c r="B680" s="1" t="s">
        <v>800</v>
      </c>
      <c r="C680" s="1" t="s">
        <v>801</v>
      </c>
      <c r="D680" s="1">
        <v>22276.477136860001</v>
      </c>
      <c r="E680" s="1">
        <v>1.7400000000000001E-6</v>
      </c>
      <c r="F680" s="1" t="s">
        <v>3</v>
      </c>
      <c r="G680" s="1" t="s">
        <v>802</v>
      </c>
      <c r="H680" s="1">
        <v>0</v>
      </c>
      <c r="I680" s="1">
        <v>9995</v>
      </c>
    </row>
    <row r="681" spans="1:9" x14ac:dyDescent="0.25">
      <c r="A681" s="1">
        <v>2</v>
      </c>
      <c r="B681" s="1">
        <v>5731</v>
      </c>
      <c r="C681" s="1">
        <v>81.256299999999996</v>
      </c>
      <c r="D681" s="1">
        <v>258.43920000000003</v>
      </c>
      <c r="E681" s="1">
        <v>22393</v>
      </c>
      <c r="F681" s="1">
        <v>299.78609999999998</v>
      </c>
      <c r="G681" s="1">
        <v>60.108400000000003</v>
      </c>
      <c r="H681" s="1">
        <v>14.1154451560525</v>
      </c>
    </row>
    <row r="682" spans="1:9" x14ac:dyDescent="0.25">
      <c r="A682" s="1">
        <v>0</v>
      </c>
      <c r="B682" s="1" t="s">
        <v>145</v>
      </c>
      <c r="C682" s="1">
        <v>475</v>
      </c>
    </row>
    <row r="683" spans="1:9" x14ac:dyDescent="0.25">
      <c r="A683" s="1">
        <v>1</v>
      </c>
      <c r="B683" s="1" t="s">
        <v>803</v>
      </c>
      <c r="C683" s="1" t="s">
        <v>804</v>
      </c>
      <c r="D683" s="1">
        <v>22276.328997699999</v>
      </c>
      <c r="E683" s="1">
        <v>5.5000000000000003E-7</v>
      </c>
      <c r="F683" s="1" t="s">
        <v>3</v>
      </c>
      <c r="G683" s="1" t="s">
        <v>805</v>
      </c>
      <c r="H683" s="1">
        <v>0</v>
      </c>
      <c r="I683" s="1">
        <v>9990</v>
      </c>
    </row>
    <row r="684" spans="1:9" x14ac:dyDescent="0.25">
      <c r="A684" s="1">
        <v>2</v>
      </c>
      <c r="B684" s="1">
        <v>5846</v>
      </c>
      <c r="C684" s="1">
        <v>74.049400000000006</v>
      </c>
      <c r="D684" s="1">
        <v>218.10079999999999</v>
      </c>
      <c r="E684" s="1">
        <v>21688</v>
      </c>
      <c r="F684" s="1">
        <v>67.099599999999995</v>
      </c>
      <c r="G684" s="1">
        <v>97.655299999999997</v>
      </c>
      <c r="H684" s="1">
        <v>13.762237245409599</v>
      </c>
    </row>
    <row r="685" spans="1:9" x14ac:dyDescent="0.25">
      <c r="A685" s="1">
        <v>0</v>
      </c>
      <c r="B685" s="1" t="s">
        <v>122</v>
      </c>
      <c r="C685" s="1">
        <v>5058</v>
      </c>
      <c r="D685" s="1" t="s">
        <v>372</v>
      </c>
      <c r="E685" s="1" t="s">
        <v>759</v>
      </c>
      <c r="F685" s="1" t="s">
        <v>385</v>
      </c>
    </row>
    <row r="686" spans="1:9" x14ac:dyDescent="0.25">
      <c r="A686" s="1">
        <v>1</v>
      </c>
      <c r="B686" s="1" t="s">
        <v>806</v>
      </c>
      <c r="C686" s="1" t="s">
        <v>807</v>
      </c>
      <c r="D686" s="1">
        <v>22276.358473439999</v>
      </c>
      <c r="E686" s="1">
        <v>2.2900000000000001E-6</v>
      </c>
      <c r="F686" s="1" t="s">
        <v>3</v>
      </c>
      <c r="G686" s="1" t="s">
        <v>808</v>
      </c>
      <c r="H686" s="1">
        <v>0</v>
      </c>
      <c r="I686" s="1">
        <v>9998</v>
      </c>
    </row>
    <row r="687" spans="1:9" x14ac:dyDescent="0.25">
      <c r="A687" s="1">
        <v>2</v>
      </c>
      <c r="B687" s="1">
        <v>5903</v>
      </c>
      <c r="C687" s="1">
        <v>98.993799999999993</v>
      </c>
      <c r="D687" s="1">
        <v>43.685699999999997</v>
      </c>
      <c r="E687" s="1">
        <v>51587</v>
      </c>
      <c r="F687" s="1">
        <v>21.263500000000001</v>
      </c>
      <c r="G687" s="1">
        <v>339.06709999999998</v>
      </c>
      <c r="H687" s="1">
        <v>14.2428171369755</v>
      </c>
    </row>
    <row r="688" spans="1:9" x14ac:dyDescent="0.25">
      <c r="A688" s="1">
        <v>0</v>
      </c>
      <c r="B688" s="1" t="s">
        <v>145</v>
      </c>
      <c r="C688" s="1">
        <v>480</v>
      </c>
    </row>
    <row r="689" spans="1:9" x14ac:dyDescent="0.25">
      <c r="A689" s="1">
        <v>1</v>
      </c>
      <c r="B689" s="1" t="s">
        <v>809</v>
      </c>
      <c r="C689" s="1" t="s">
        <v>810</v>
      </c>
      <c r="D689" s="1">
        <v>22276.538155009999</v>
      </c>
      <c r="E689" s="1">
        <v>3.1E-7</v>
      </c>
      <c r="F689" s="1" t="s">
        <v>3</v>
      </c>
      <c r="G689" s="1" t="s">
        <v>811</v>
      </c>
      <c r="H689" s="1">
        <v>0</v>
      </c>
      <c r="I689" s="1">
        <v>9994</v>
      </c>
    </row>
    <row r="690" spans="1:9" x14ac:dyDescent="0.25">
      <c r="A690" s="1">
        <v>2</v>
      </c>
      <c r="B690" s="1">
        <v>5905</v>
      </c>
      <c r="C690" s="1">
        <v>82.971199999999996</v>
      </c>
      <c r="D690" s="1">
        <v>120.9902</v>
      </c>
      <c r="E690" s="1">
        <v>17721</v>
      </c>
      <c r="F690" s="1">
        <v>227.72190000000001</v>
      </c>
      <c r="G690" s="1">
        <v>191.81360000000001</v>
      </c>
      <c r="H690" s="1">
        <v>13.1987743843366</v>
      </c>
    </row>
    <row r="691" spans="1:9" x14ac:dyDescent="0.25">
      <c r="A691" s="1">
        <v>0</v>
      </c>
      <c r="B691" s="1" t="s">
        <v>627</v>
      </c>
      <c r="C691" s="2">
        <v>44572</v>
      </c>
    </row>
    <row r="692" spans="1:9" x14ac:dyDescent="0.25">
      <c r="A692" s="1">
        <v>1</v>
      </c>
      <c r="B692" s="1" t="s">
        <v>812</v>
      </c>
      <c r="C692" s="1" t="s">
        <v>813</v>
      </c>
      <c r="D692" s="1">
        <v>22276.441050230002</v>
      </c>
      <c r="E692" s="1">
        <v>2.0700000000000001E-6</v>
      </c>
      <c r="F692" s="1" t="s">
        <v>3</v>
      </c>
      <c r="G692" s="1" t="s">
        <v>814</v>
      </c>
      <c r="H692" s="1">
        <v>0</v>
      </c>
      <c r="I692" s="1">
        <v>9998</v>
      </c>
    </row>
    <row r="693" spans="1:9" x14ac:dyDescent="0.25">
      <c r="A693" s="1">
        <v>2</v>
      </c>
      <c r="B693" s="1">
        <v>5917</v>
      </c>
      <c r="C693" s="1">
        <v>81.223200000000006</v>
      </c>
      <c r="D693" s="1">
        <v>162.63409999999999</v>
      </c>
      <c r="E693" s="1">
        <v>29780</v>
      </c>
      <c r="F693" s="1">
        <v>185.5248</v>
      </c>
      <c r="G693" s="1">
        <v>174.5598</v>
      </c>
      <c r="H693" s="1">
        <v>14.0876130559394</v>
      </c>
    </row>
    <row r="694" spans="1:9" x14ac:dyDescent="0.25">
      <c r="A694" s="1">
        <v>0</v>
      </c>
      <c r="B694" s="1" t="s">
        <v>145</v>
      </c>
      <c r="C694" s="1">
        <v>489</v>
      </c>
    </row>
    <row r="695" spans="1:9" x14ac:dyDescent="0.25">
      <c r="A695" s="1">
        <v>1</v>
      </c>
      <c r="B695" s="1" t="s">
        <v>815</v>
      </c>
      <c r="C695" s="1" t="s">
        <v>816</v>
      </c>
      <c r="D695" s="1">
        <v>22276.494693029999</v>
      </c>
      <c r="E695" s="1">
        <v>3.3999999999999997E-7</v>
      </c>
      <c r="F695" s="1" t="s">
        <v>3</v>
      </c>
      <c r="G695" s="1" t="s">
        <v>817</v>
      </c>
      <c r="H695" s="1">
        <v>0</v>
      </c>
      <c r="I695" s="1">
        <v>9997</v>
      </c>
    </row>
    <row r="696" spans="1:9" x14ac:dyDescent="0.25">
      <c r="A696" s="1">
        <v>2</v>
      </c>
      <c r="B696" s="1">
        <v>6019</v>
      </c>
      <c r="C696" s="1">
        <v>74.020600000000002</v>
      </c>
      <c r="D696" s="1">
        <v>56.698500000000003</v>
      </c>
      <c r="E696" s="1">
        <v>25267</v>
      </c>
      <c r="F696" s="1">
        <v>287.56400000000002</v>
      </c>
      <c r="G696" s="1">
        <v>136.7405</v>
      </c>
      <c r="H696" s="1">
        <v>13.7597271253081</v>
      </c>
    </row>
    <row r="697" spans="1:9" x14ac:dyDescent="0.25">
      <c r="A697" s="1">
        <v>0</v>
      </c>
      <c r="B697" s="1" t="s">
        <v>145</v>
      </c>
      <c r="C697" s="1">
        <v>494</v>
      </c>
    </row>
    <row r="698" spans="1:9" x14ac:dyDescent="0.25">
      <c r="A698" s="1">
        <v>1</v>
      </c>
      <c r="B698" s="1" t="s">
        <v>818</v>
      </c>
      <c r="C698" s="1" t="s">
        <v>819</v>
      </c>
      <c r="D698" s="1">
        <v>22276.482089280002</v>
      </c>
      <c r="E698" s="1">
        <v>1.99E-6</v>
      </c>
      <c r="F698" s="1" t="s">
        <v>3</v>
      </c>
      <c r="G698" s="1" t="s">
        <v>820</v>
      </c>
      <c r="H698" s="1">
        <v>0</v>
      </c>
      <c r="I698" s="1">
        <v>9992</v>
      </c>
    </row>
    <row r="699" spans="1:9" x14ac:dyDescent="0.25">
      <c r="A699" s="1">
        <v>2</v>
      </c>
      <c r="B699" s="1">
        <v>6059</v>
      </c>
      <c r="C699" s="1">
        <v>74.056700000000006</v>
      </c>
      <c r="D699" s="1">
        <v>42.681899999999999</v>
      </c>
      <c r="E699" s="1">
        <v>9947</v>
      </c>
      <c r="F699" s="1">
        <v>162.1807</v>
      </c>
      <c r="G699" s="1">
        <v>197.96969999999999</v>
      </c>
      <c r="H699" s="1">
        <v>14.356995286299499</v>
      </c>
    </row>
    <row r="700" spans="1:9" x14ac:dyDescent="0.25">
      <c r="A700" s="1">
        <v>0</v>
      </c>
      <c r="B700" s="1" t="s">
        <v>145</v>
      </c>
      <c r="C700" s="1">
        <v>482</v>
      </c>
      <c r="D700" s="1" t="s">
        <v>821</v>
      </c>
      <c r="E700" s="1" t="s">
        <v>822</v>
      </c>
    </row>
    <row r="701" spans="1:9" x14ac:dyDescent="0.25">
      <c r="A701" s="1">
        <v>1</v>
      </c>
      <c r="B701" s="1" t="s">
        <v>823</v>
      </c>
      <c r="C701" s="1" t="s">
        <v>824</v>
      </c>
      <c r="D701" s="1">
        <v>22276.499542820002</v>
      </c>
      <c r="E701" s="1">
        <v>6.7575999999999997E-4</v>
      </c>
      <c r="F701" s="1" t="s">
        <v>825</v>
      </c>
      <c r="G701" s="1" t="s">
        <v>826</v>
      </c>
      <c r="H701" s="1">
        <v>0</v>
      </c>
      <c r="I701" s="1">
        <v>9995</v>
      </c>
    </row>
    <row r="702" spans="1:9" x14ac:dyDescent="0.25">
      <c r="A702" s="1">
        <v>2</v>
      </c>
      <c r="B702" s="1">
        <v>6073</v>
      </c>
      <c r="C702" s="1">
        <v>52.022399999999998</v>
      </c>
      <c r="D702" s="1">
        <v>317.96800000000002</v>
      </c>
      <c r="E702" s="1">
        <v>1115287</v>
      </c>
      <c r="F702" s="1">
        <v>51.553899999999999</v>
      </c>
      <c r="G702" s="1">
        <v>318.02719999999999</v>
      </c>
      <c r="H702" s="1">
        <v>13.638778826138701</v>
      </c>
    </row>
    <row r="703" spans="1:9" x14ac:dyDescent="0.25">
      <c r="A703" s="1">
        <v>0</v>
      </c>
      <c r="B703" s="1" t="s">
        <v>627</v>
      </c>
      <c r="C703" s="2">
        <v>44573</v>
      </c>
    </row>
    <row r="704" spans="1:9" x14ac:dyDescent="0.25">
      <c r="A704" s="1">
        <v>1</v>
      </c>
      <c r="B704" s="1" t="s">
        <v>827</v>
      </c>
      <c r="C704" s="1" t="s">
        <v>828</v>
      </c>
      <c r="D704" s="1">
        <v>22276.33068694</v>
      </c>
      <c r="E704" s="1">
        <v>6.0999999999999998E-7</v>
      </c>
      <c r="F704" s="1" t="s">
        <v>3</v>
      </c>
      <c r="G704" s="1" t="s">
        <v>829</v>
      </c>
      <c r="H704" s="1">
        <v>0</v>
      </c>
      <c r="I704" s="1">
        <v>9999</v>
      </c>
    </row>
    <row r="705" spans="1:9" x14ac:dyDescent="0.25">
      <c r="A705" s="1">
        <v>2</v>
      </c>
      <c r="B705" s="1">
        <v>6079</v>
      </c>
      <c r="C705" s="1">
        <v>81.229200000000006</v>
      </c>
      <c r="D705" s="1">
        <v>212.14109999999999</v>
      </c>
      <c r="E705" s="1">
        <v>10087</v>
      </c>
      <c r="F705" s="1">
        <v>301.95269999999999</v>
      </c>
      <c r="G705" s="1">
        <v>58.065899999999999</v>
      </c>
      <c r="H705" s="1">
        <v>14.031761975713501</v>
      </c>
    </row>
    <row r="706" spans="1:9" x14ac:dyDescent="0.25">
      <c r="A706" s="1">
        <v>0</v>
      </c>
      <c r="B706" s="1" t="s">
        <v>145</v>
      </c>
      <c r="C706" s="1">
        <v>504</v>
      </c>
    </row>
    <row r="707" spans="1:9" x14ac:dyDescent="0.25">
      <c r="A707" s="1">
        <v>1</v>
      </c>
      <c r="B707" s="1" t="s">
        <v>830</v>
      </c>
      <c r="C707" s="1" t="s">
        <v>831</v>
      </c>
      <c r="D707" s="1">
        <v>22276.492860310002</v>
      </c>
      <c r="E707" s="1">
        <v>2E-8</v>
      </c>
      <c r="F707" s="1" t="s">
        <v>3</v>
      </c>
      <c r="G707" s="1" t="s">
        <v>832</v>
      </c>
      <c r="H707" s="1">
        <v>0</v>
      </c>
      <c r="I707" s="1">
        <v>9993</v>
      </c>
    </row>
    <row r="708" spans="1:9" x14ac:dyDescent="0.25">
      <c r="A708" s="1">
        <v>2</v>
      </c>
      <c r="B708" s="1">
        <v>6117</v>
      </c>
      <c r="C708" s="1">
        <v>74.026700000000005</v>
      </c>
      <c r="D708" s="1">
        <v>67.834900000000005</v>
      </c>
      <c r="E708" s="1">
        <v>112367</v>
      </c>
      <c r="F708" s="1">
        <v>271.68540000000002</v>
      </c>
      <c r="G708" s="1">
        <v>144.59569999999999</v>
      </c>
      <c r="H708" s="1">
        <v>12.635856563157301</v>
      </c>
    </row>
    <row r="709" spans="1:9" x14ac:dyDescent="0.25">
      <c r="A709" s="1">
        <v>0</v>
      </c>
      <c r="B709" s="1" t="s">
        <v>145</v>
      </c>
      <c r="C709" s="1">
        <v>505</v>
      </c>
    </row>
    <row r="710" spans="1:9" x14ac:dyDescent="0.25">
      <c r="A710" s="1">
        <v>1</v>
      </c>
      <c r="B710" s="1" t="s">
        <v>833</v>
      </c>
      <c r="C710" s="1" t="s">
        <v>834</v>
      </c>
      <c r="D710" s="1">
        <v>22276.396528609999</v>
      </c>
      <c r="E710" s="1">
        <v>1.3E-7</v>
      </c>
      <c r="F710" s="1" t="s">
        <v>3</v>
      </c>
      <c r="G710" s="1" t="s">
        <v>835</v>
      </c>
      <c r="H710" s="1">
        <v>0</v>
      </c>
      <c r="I710" s="1">
        <v>9992</v>
      </c>
    </row>
    <row r="711" spans="1:9" x14ac:dyDescent="0.25">
      <c r="A711" s="1">
        <v>2</v>
      </c>
      <c r="B711" s="1">
        <v>6118</v>
      </c>
      <c r="C711" s="1">
        <v>74.025400000000005</v>
      </c>
      <c r="D711" s="1">
        <v>244.4426</v>
      </c>
      <c r="E711" s="1">
        <v>91723</v>
      </c>
      <c r="F711" s="1">
        <v>116.3365</v>
      </c>
      <c r="G711" s="1">
        <v>51.336799999999997</v>
      </c>
      <c r="H711" s="1">
        <v>12.597842853087</v>
      </c>
    </row>
    <row r="712" spans="1:9" x14ac:dyDescent="0.25">
      <c r="A712" s="1">
        <v>0</v>
      </c>
      <c r="B712" s="1" t="s">
        <v>145</v>
      </c>
      <c r="C712" s="1">
        <v>506</v>
      </c>
    </row>
    <row r="713" spans="1:9" x14ac:dyDescent="0.25">
      <c r="A713" s="1">
        <v>1</v>
      </c>
      <c r="B713" s="1" t="s">
        <v>836</v>
      </c>
      <c r="C713" s="1" t="s">
        <v>837</v>
      </c>
      <c r="D713" s="1">
        <v>22276.525575240001</v>
      </c>
      <c r="E713" s="1">
        <v>-2E-8</v>
      </c>
      <c r="F713" s="1" t="s">
        <v>3</v>
      </c>
      <c r="G713" s="1" t="s">
        <v>838</v>
      </c>
      <c r="H713" s="1">
        <v>0</v>
      </c>
      <c r="I713" s="1">
        <v>9997</v>
      </c>
    </row>
    <row r="714" spans="1:9" x14ac:dyDescent="0.25">
      <c r="A714" s="1">
        <v>2</v>
      </c>
      <c r="B714" s="1">
        <v>6119</v>
      </c>
      <c r="C714" s="1">
        <v>74.028599999999997</v>
      </c>
      <c r="D714" s="1">
        <v>51.090800000000002</v>
      </c>
      <c r="E714" s="1">
        <v>73455</v>
      </c>
      <c r="F714" s="1">
        <v>304.30040000000002</v>
      </c>
      <c r="G714" s="1">
        <v>124.92740000000001</v>
      </c>
      <c r="H714" s="1">
        <v>12.5617138830215</v>
      </c>
    </row>
    <row r="715" spans="1:9" x14ac:dyDescent="0.25">
      <c r="A715" s="1">
        <v>0</v>
      </c>
      <c r="B715" s="1" t="s">
        <v>145</v>
      </c>
      <c r="C715" s="1">
        <v>507</v>
      </c>
    </row>
    <row r="716" spans="1:9" x14ac:dyDescent="0.25">
      <c r="A716" s="1">
        <v>1</v>
      </c>
      <c r="B716" s="1" t="s">
        <v>839</v>
      </c>
      <c r="C716" s="1" t="s">
        <v>840</v>
      </c>
      <c r="D716" s="1">
        <v>22276.291871279998</v>
      </c>
      <c r="E716" s="1">
        <v>8.9999999999999999E-8</v>
      </c>
      <c r="F716" s="1" t="s">
        <v>3</v>
      </c>
      <c r="G716" s="1" t="s">
        <v>841</v>
      </c>
      <c r="H716" s="1">
        <v>0</v>
      </c>
      <c r="I716" s="1">
        <v>9990</v>
      </c>
    </row>
    <row r="717" spans="1:9" x14ac:dyDescent="0.25">
      <c r="A717" s="1">
        <v>2</v>
      </c>
      <c r="B717" s="1">
        <v>6120</v>
      </c>
      <c r="C717" s="1">
        <v>74.028000000000006</v>
      </c>
      <c r="D717" s="1">
        <v>214.8098</v>
      </c>
      <c r="E717" s="1">
        <v>53453</v>
      </c>
      <c r="F717" s="1">
        <v>130.7782</v>
      </c>
      <c r="G717" s="1">
        <v>23.404800000000002</v>
      </c>
      <c r="H717" s="1">
        <v>12.526222702955399</v>
      </c>
    </row>
    <row r="718" spans="1:9" x14ac:dyDescent="0.25">
      <c r="A718" s="1">
        <v>0</v>
      </c>
      <c r="B718" s="1" t="s">
        <v>145</v>
      </c>
      <c r="C718" s="1">
        <v>508</v>
      </c>
    </row>
    <row r="719" spans="1:9" x14ac:dyDescent="0.25">
      <c r="A719" s="1">
        <v>1</v>
      </c>
      <c r="B719" s="1" t="s">
        <v>842</v>
      </c>
      <c r="C719" s="1" t="s">
        <v>843</v>
      </c>
      <c r="D719" s="1">
        <v>22276.45433515</v>
      </c>
      <c r="E719" s="1">
        <v>-1.1000000000000001E-7</v>
      </c>
      <c r="F719" s="1" t="s">
        <v>3</v>
      </c>
      <c r="G719" s="1" t="s">
        <v>844</v>
      </c>
      <c r="H719" s="1">
        <v>0</v>
      </c>
      <c r="I719" s="1">
        <v>9999</v>
      </c>
    </row>
    <row r="720" spans="1:9" x14ac:dyDescent="0.25">
      <c r="A720" s="1">
        <v>2</v>
      </c>
      <c r="B720" s="1">
        <v>6121</v>
      </c>
      <c r="C720" s="1">
        <v>74.031099999999995</v>
      </c>
      <c r="D720" s="1">
        <v>25.502400000000002</v>
      </c>
      <c r="E720" s="1">
        <v>34407</v>
      </c>
      <c r="F720" s="1">
        <v>323.71080000000001</v>
      </c>
      <c r="G720" s="1">
        <v>113.1193</v>
      </c>
      <c r="H720" s="1">
        <v>12.4886990128881</v>
      </c>
    </row>
    <row r="721" spans="1:9" x14ac:dyDescent="0.25">
      <c r="A721" s="1">
        <v>0</v>
      </c>
      <c r="B721" s="1" t="s">
        <v>145</v>
      </c>
      <c r="C721" s="1">
        <v>509</v>
      </c>
    </row>
    <row r="722" spans="1:9" x14ac:dyDescent="0.25">
      <c r="A722" s="1">
        <v>1</v>
      </c>
      <c r="B722" s="1" t="s">
        <v>845</v>
      </c>
      <c r="C722" s="1" t="s">
        <v>846</v>
      </c>
      <c r="D722" s="1">
        <v>22276.283817079999</v>
      </c>
      <c r="E722" s="1">
        <v>-2E-8</v>
      </c>
      <c r="F722" s="1" t="s">
        <v>3</v>
      </c>
      <c r="G722" s="1" t="s">
        <v>847</v>
      </c>
      <c r="H722" s="1">
        <v>0</v>
      </c>
      <c r="I722" s="1">
        <v>9991</v>
      </c>
    </row>
    <row r="723" spans="1:9" x14ac:dyDescent="0.25">
      <c r="A723" s="1">
        <v>2</v>
      </c>
      <c r="B723" s="1">
        <v>6122</v>
      </c>
      <c r="C723" s="1">
        <v>74.028700000000001</v>
      </c>
      <c r="D723" s="1">
        <v>202.9579</v>
      </c>
      <c r="E723" s="1">
        <v>15886</v>
      </c>
      <c r="F723" s="1">
        <v>194.95330000000001</v>
      </c>
      <c r="G723" s="1">
        <v>280.71910000000003</v>
      </c>
      <c r="H723" s="1">
        <v>12.4496664328161</v>
      </c>
    </row>
    <row r="724" spans="1:9" x14ac:dyDescent="0.25">
      <c r="A724" s="1">
        <v>0</v>
      </c>
      <c r="B724" s="1" t="s">
        <v>145</v>
      </c>
      <c r="C724" s="1">
        <v>510</v>
      </c>
    </row>
    <row r="725" spans="1:9" x14ac:dyDescent="0.25">
      <c r="A725" s="1">
        <v>1</v>
      </c>
      <c r="B725" s="1" t="s">
        <v>848</v>
      </c>
      <c r="C725" s="1" t="s">
        <v>849</v>
      </c>
      <c r="D725" s="1">
        <v>22276.57896888</v>
      </c>
      <c r="E725" s="1">
        <v>-1.1999999999999999E-7</v>
      </c>
      <c r="F725" s="1" t="s">
        <v>3</v>
      </c>
      <c r="G725" s="1" t="s">
        <v>850</v>
      </c>
      <c r="H725" s="1">
        <v>0</v>
      </c>
      <c r="I725" s="1">
        <v>9997</v>
      </c>
    </row>
    <row r="726" spans="1:9" x14ac:dyDescent="0.25">
      <c r="A726" s="1">
        <v>2</v>
      </c>
      <c r="B726" s="1">
        <v>6123</v>
      </c>
      <c r="C726" s="1">
        <v>74.031800000000004</v>
      </c>
      <c r="D726" s="1">
        <v>19.4634</v>
      </c>
      <c r="E726" s="1">
        <v>8539</v>
      </c>
      <c r="F726" s="1">
        <v>157.28039999999999</v>
      </c>
      <c r="G726" s="1">
        <v>214.30520000000001</v>
      </c>
      <c r="H726" s="1">
        <v>12.410450302745</v>
      </c>
    </row>
    <row r="727" spans="1:9" x14ac:dyDescent="0.25">
      <c r="A727" s="1">
        <v>0</v>
      </c>
      <c r="B727" s="1" t="s">
        <v>145</v>
      </c>
      <c r="C727" s="1">
        <v>511</v>
      </c>
    </row>
    <row r="728" spans="1:9" x14ac:dyDescent="0.25">
      <c r="A728" s="1">
        <v>1</v>
      </c>
      <c r="B728" s="1" t="s">
        <v>851</v>
      </c>
      <c r="C728" s="1" t="s">
        <v>852</v>
      </c>
      <c r="D728" s="1">
        <v>22276.50749168</v>
      </c>
      <c r="E728" s="1">
        <v>-1E-8</v>
      </c>
      <c r="F728" s="1" t="s">
        <v>3</v>
      </c>
      <c r="G728" s="1" t="s">
        <v>853</v>
      </c>
      <c r="H728" s="1">
        <v>0</v>
      </c>
      <c r="I728" s="1">
        <v>9993</v>
      </c>
    </row>
    <row r="729" spans="1:9" x14ac:dyDescent="0.25">
      <c r="A729" s="1">
        <v>2</v>
      </c>
      <c r="B729" s="1">
        <v>6124</v>
      </c>
      <c r="C729" s="1">
        <v>74.028499999999994</v>
      </c>
      <c r="D729" s="1">
        <v>207.05350000000001</v>
      </c>
      <c r="E729" s="1">
        <v>31524</v>
      </c>
      <c r="F729" s="1">
        <v>13.097799999999999</v>
      </c>
      <c r="G729" s="1">
        <v>107.446</v>
      </c>
      <c r="H729" s="1">
        <v>12.3685401826686</v>
      </c>
    </row>
    <row r="730" spans="1:9" x14ac:dyDescent="0.25">
      <c r="A730" s="1">
        <v>0</v>
      </c>
      <c r="B730" s="1" t="s">
        <v>854</v>
      </c>
      <c r="C730" s="1">
        <v>1</v>
      </c>
      <c r="D730" s="1" t="s">
        <v>855</v>
      </c>
      <c r="E730" s="1" t="s">
        <v>90</v>
      </c>
    </row>
    <row r="731" spans="1:9" x14ac:dyDescent="0.25">
      <c r="A731" s="1">
        <v>1</v>
      </c>
      <c r="B731" s="1" t="s">
        <v>856</v>
      </c>
      <c r="C731" s="1" t="s">
        <v>857</v>
      </c>
      <c r="D731" s="1">
        <v>22276.458136590001</v>
      </c>
      <c r="E731" s="1">
        <v>3.2799999999999999E-6</v>
      </c>
      <c r="F731" s="1" t="s">
        <v>3</v>
      </c>
      <c r="G731" s="1" t="s">
        <v>858</v>
      </c>
      <c r="H731" s="1">
        <v>0</v>
      </c>
      <c r="I731" s="1">
        <v>9995</v>
      </c>
    </row>
    <row r="732" spans="1:9" x14ac:dyDescent="0.25">
      <c r="A732" s="1">
        <v>2</v>
      </c>
      <c r="B732" s="1">
        <v>6126</v>
      </c>
      <c r="C732" s="1">
        <v>99.335499999999996</v>
      </c>
      <c r="D732" s="1">
        <v>259.1454</v>
      </c>
      <c r="E732" s="1">
        <v>7812</v>
      </c>
      <c r="F732" s="1">
        <v>344.5641</v>
      </c>
      <c r="G732" s="1">
        <v>15.5282</v>
      </c>
      <c r="H732" s="1">
        <v>13.9759795255898</v>
      </c>
    </row>
    <row r="733" spans="1:9" x14ac:dyDescent="0.25">
      <c r="A733" s="1">
        <v>0</v>
      </c>
      <c r="B733" s="1" t="s">
        <v>145</v>
      </c>
      <c r="C733" s="1">
        <v>514</v>
      </c>
    </row>
    <row r="734" spans="1:9" x14ac:dyDescent="0.25">
      <c r="A734" s="1">
        <v>1</v>
      </c>
      <c r="B734" s="1" t="s">
        <v>859</v>
      </c>
      <c r="C734" s="1" t="s">
        <v>860</v>
      </c>
      <c r="D734" s="1">
        <v>22276.364175070001</v>
      </c>
      <c r="E734" s="1">
        <v>8.9999999999999996E-7</v>
      </c>
      <c r="F734" s="1" t="s">
        <v>3</v>
      </c>
      <c r="G734" s="1" t="s">
        <v>861</v>
      </c>
      <c r="H734" s="1">
        <v>0</v>
      </c>
      <c r="I734" s="1">
        <v>9990</v>
      </c>
    </row>
    <row r="735" spans="1:9" x14ac:dyDescent="0.25">
      <c r="A735" s="1">
        <v>2</v>
      </c>
      <c r="B735" s="1">
        <v>6148</v>
      </c>
      <c r="C735" s="1">
        <v>82.968299999999999</v>
      </c>
      <c r="D735" s="1">
        <v>226.5059</v>
      </c>
      <c r="E735" s="1">
        <v>10472</v>
      </c>
      <c r="F735" s="1">
        <v>17.3916</v>
      </c>
      <c r="G735" s="1">
        <v>95.5685</v>
      </c>
      <c r="H735" s="1">
        <v>13.818394585266899</v>
      </c>
    </row>
    <row r="736" spans="1:9" x14ac:dyDescent="0.25">
      <c r="A736" s="1">
        <v>0</v>
      </c>
      <c r="B736" s="1" t="s">
        <v>348</v>
      </c>
      <c r="C736" s="1">
        <v>3</v>
      </c>
      <c r="D736" s="1" t="s">
        <v>862</v>
      </c>
    </row>
    <row r="737" spans="1:9" x14ac:dyDescent="0.25">
      <c r="A737" s="1">
        <v>1</v>
      </c>
      <c r="B737" s="1" t="s">
        <v>863</v>
      </c>
      <c r="C737" s="1" t="s">
        <v>864</v>
      </c>
      <c r="D737" s="1">
        <v>22276.570064330001</v>
      </c>
      <c r="E737" s="1">
        <v>4.8899999999999998E-6</v>
      </c>
      <c r="F737" s="1" t="s">
        <v>3</v>
      </c>
      <c r="G737" s="1" t="s">
        <v>865</v>
      </c>
      <c r="H737" s="1">
        <v>0</v>
      </c>
      <c r="I737" s="1">
        <v>9999</v>
      </c>
    </row>
    <row r="738" spans="1:9" x14ac:dyDescent="0.25">
      <c r="A738" s="1">
        <v>2</v>
      </c>
      <c r="B738" s="1">
        <v>6153</v>
      </c>
      <c r="C738" s="1">
        <v>35.005899999999997</v>
      </c>
      <c r="D738" s="1">
        <v>225.92529999999999</v>
      </c>
      <c r="E738" s="1">
        <v>6667</v>
      </c>
      <c r="F738" s="1">
        <v>359.4753</v>
      </c>
      <c r="G738" s="1">
        <v>167.9666</v>
      </c>
      <c r="H738" s="1">
        <v>14.5814407766307</v>
      </c>
    </row>
    <row r="739" spans="1:9" x14ac:dyDescent="0.25">
      <c r="A739" s="1">
        <v>0</v>
      </c>
      <c r="B739" s="1" t="s">
        <v>145</v>
      </c>
      <c r="C739" s="1">
        <v>516</v>
      </c>
    </row>
    <row r="740" spans="1:9" x14ac:dyDescent="0.25">
      <c r="A740" s="1">
        <v>1</v>
      </c>
      <c r="B740" s="1" t="s">
        <v>866</v>
      </c>
      <c r="C740" s="1" t="s">
        <v>867</v>
      </c>
      <c r="D740" s="1">
        <v>22276.489594850002</v>
      </c>
      <c r="E740" s="1">
        <v>-6.5000000000000002E-7</v>
      </c>
      <c r="F740" s="1" t="s">
        <v>3</v>
      </c>
      <c r="G740" s="1" t="s">
        <v>868</v>
      </c>
      <c r="H740" s="1">
        <v>0</v>
      </c>
      <c r="I740" s="1">
        <v>9998</v>
      </c>
    </row>
    <row r="741" spans="1:9" x14ac:dyDescent="0.25">
      <c r="A741" s="1">
        <v>2</v>
      </c>
      <c r="B741" s="1">
        <v>6154</v>
      </c>
      <c r="C741" s="1">
        <v>64.809700000000007</v>
      </c>
      <c r="D741" s="1">
        <v>81.239000000000004</v>
      </c>
      <c r="E741" s="1">
        <v>57615</v>
      </c>
      <c r="F741" s="1">
        <v>136.3706</v>
      </c>
      <c r="G741" s="1">
        <v>224.1927</v>
      </c>
      <c r="H741" s="1">
        <v>13.7769871552156</v>
      </c>
    </row>
    <row r="742" spans="1:9" x14ac:dyDescent="0.25">
      <c r="A742" s="1">
        <v>0</v>
      </c>
      <c r="B742" s="1" t="s">
        <v>869</v>
      </c>
      <c r="C742" s="1">
        <v>1</v>
      </c>
    </row>
    <row r="743" spans="1:9" x14ac:dyDescent="0.25">
      <c r="A743" s="1">
        <v>1</v>
      </c>
      <c r="B743" s="1" t="s">
        <v>870</v>
      </c>
      <c r="C743" s="1" t="s">
        <v>871</v>
      </c>
      <c r="D743" s="1">
        <v>22276.39425365</v>
      </c>
      <c r="E743" s="1">
        <v>9.4299999999999995E-6</v>
      </c>
      <c r="F743" s="1" t="s">
        <v>3</v>
      </c>
      <c r="G743" s="1" t="s">
        <v>872</v>
      </c>
      <c r="H743" s="1">
        <v>0</v>
      </c>
      <c r="I743" s="1">
        <v>9991</v>
      </c>
    </row>
    <row r="744" spans="1:9" x14ac:dyDescent="0.25">
      <c r="A744" s="1">
        <v>2</v>
      </c>
      <c r="B744" s="1">
        <v>6173</v>
      </c>
      <c r="C744" s="1">
        <v>89.957499999999996</v>
      </c>
      <c r="D744" s="1">
        <v>210.66839999999999</v>
      </c>
      <c r="E744" s="1">
        <v>51954</v>
      </c>
      <c r="F744" s="1">
        <v>343.06369999999998</v>
      </c>
      <c r="G744" s="1">
        <v>141.3502</v>
      </c>
      <c r="H744" s="1">
        <v>14.493871386344001</v>
      </c>
    </row>
    <row r="745" spans="1:9" x14ac:dyDescent="0.25">
      <c r="A745" s="1">
        <v>0</v>
      </c>
      <c r="B745" s="1" t="s">
        <v>145</v>
      </c>
      <c r="C745" s="1">
        <v>521</v>
      </c>
    </row>
    <row r="746" spans="1:9" x14ac:dyDescent="0.25">
      <c r="A746" s="1">
        <v>1</v>
      </c>
      <c r="B746" s="1" t="s">
        <v>873</v>
      </c>
      <c r="C746" s="1" t="s">
        <v>874</v>
      </c>
      <c r="D746" s="1">
        <v>22276.5210745</v>
      </c>
      <c r="E746" s="1">
        <v>-7.4000000000000001E-7</v>
      </c>
      <c r="F746" s="1" t="s">
        <v>3</v>
      </c>
      <c r="G746" s="1" t="s">
        <v>875</v>
      </c>
      <c r="H746" s="1">
        <v>0</v>
      </c>
      <c r="I746" s="1">
        <v>9998</v>
      </c>
    </row>
    <row r="747" spans="1:9" x14ac:dyDescent="0.25">
      <c r="A747" s="1">
        <v>2</v>
      </c>
      <c r="B747" s="1">
        <v>6206</v>
      </c>
      <c r="C747" s="1">
        <v>65.830699999999993</v>
      </c>
      <c r="D747" s="1">
        <v>11.1648</v>
      </c>
      <c r="E747" s="1">
        <v>14138</v>
      </c>
      <c r="F747" s="1">
        <v>323.64449999999999</v>
      </c>
      <c r="G747" s="1">
        <v>47.944000000000003</v>
      </c>
      <c r="H747" s="1">
        <v>13.724573195059801</v>
      </c>
    </row>
    <row r="748" spans="1:9" x14ac:dyDescent="0.25">
      <c r="A748" s="1">
        <v>0</v>
      </c>
      <c r="B748" s="1" t="s">
        <v>122</v>
      </c>
      <c r="C748" s="1">
        <v>8180</v>
      </c>
      <c r="D748" s="1" t="s">
        <v>876</v>
      </c>
      <c r="E748" s="1" t="s">
        <v>877</v>
      </c>
    </row>
    <row r="749" spans="1:9" x14ac:dyDescent="0.25">
      <c r="A749" s="1">
        <v>1</v>
      </c>
      <c r="B749" s="1" t="s">
        <v>878</v>
      </c>
      <c r="C749" s="1" t="s">
        <v>879</v>
      </c>
      <c r="D749" s="1">
        <v>22276.420569499998</v>
      </c>
      <c r="E749" s="1">
        <v>7.1899999999999998E-6</v>
      </c>
      <c r="F749" s="1" t="s">
        <v>3</v>
      </c>
      <c r="G749" s="1" t="s">
        <v>880</v>
      </c>
      <c r="H749" s="1">
        <v>0</v>
      </c>
      <c r="I749" s="1">
        <v>9993</v>
      </c>
    </row>
    <row r="750" spans="1:9" x14ac:dyDescent="0.25">
      <c r="A750" s="1">
        <v>2</v>
      </c>
      <c r="B750" s="1">
        <v>6217</v>
      </c>
      <c r="C750" s="1">
        <v>98.563299999999998</v>
      </c>
      <c r="D750" s="1">
        <v>172.15889999999999</v>
      </c>
      <c r="E750" s="1">
        <v>8928</v>
      </c>
      <c r="F750" s="1">
        <v>305.86619999999999</v>
      </c>
      <c r="G750" s="1">
        <v>54.171199999999999</v>
      </c>
      <c r="H750" s="1">
        <v>14.6704813864018</v>
      </c>
    </row>
    <row r="751" spans="1:9" x14ac:dyDescent="0.25">
      <c r="A751" s="1">
        <v>0</v>
      </c>
      <c r="B751" s="1" t="s">
        <v>657</v>
      </c>
      <c r="C751" s="1">
        <v>2</v>
      </c>
      <c r="D751" s="1" t="s">
        <v>881</v>
      </c>
    </row>
    <row r="752" spans="1:9" x14ac:dyDescent="0.25">
      <c r="A752" s="1">
        <v>1</v>
      </c>
      <c r="B752" s="1" t="s">
        <v>882</v>
      </c>
      <c r="C752" s="1" t="s">
        <v>883</v>
      </c>
      <c r="D752" s="1">
        <v>22276.48871573</v>
      </c>
      <c r="E752" s="1">
        <v>-5.9999999999999995E-8</v>
      </c>
      <c r="F752" s="1" t="s">
        <v>3</v>
      </c>
      <c r="G752" s="1" t="s">
        <v>884</v>
      </c>
      <c r="H752" s="1">
        <v>0</v>
      </c>
      <c r="I752" s="1">
        <v>9995</v>
      </c>
    </row>
    <row r="753" spans="1:9" x14ac:dyDescent="0.25">
      <c r="A753" s="1">
        <v>2</v>
      </c>
      <c r="B753" s="1">
        <v>6235</v>
      </c>
      <c r="C753" s="1">
        <v>101.96550000000001</v>
      </c>
      <c r="D753" s="1">
        <v>259.43709999999999</v>
      </c>
      <c r="E753" s="1">
        <v>3694</v>
      </c>
      <c r="F753" s="1">
        <v>227.37219999999999</v>
      </c>
      <c r="G753" s="1">
        <v>250.52789999999999</v>
      </c>
      <c r="H753" s="1">
        <v>12.531520302855</v>
      </c>
    </row>
    <row r="754" spans="1:9" x14ac:dyDescent="0.25">
      <c r="A754" s="1">
        <v>0</v>
      </c>
      <c r="B754" s="1" t="s">
        <v>199</v>
      </c>
      <c r="C754" s="1">
        <v>6</v>
      </c>
    </row>
    <row r="755" spans="1:9" x14ac:dyDescent="0.25">
      <c r="A755" s="1">
        <v>1</v>
      </c>
      <c r="B755" s="1" t="s">
        <v>885</v>
      </c>
      <c r="C755" s="1" t="s">
        <v>886</v>
      </c>
      <c r="D755" s="1">
        <v>22276.533469220001</v>
      </c>
      <c r="E755" s="1">
        <v>-1.9000000000000001E-7</v>
      </c>
      <c r="F755" s="1" t="s">
        <v>3</v>
      </c>
      <c r="G755" s="1" t="s">
        <v>887</v>
      </c>
      <c r="H755" s="1">
        <v>0</v>
      </c>
      <c r="I755" s="1">
        <v>9994</v>
      </c>
    </row>
    <row r="756" spans="1:9" x14ac:dyDescent="0.25">
      <c r="A756" s="1">
        <v>2</v>
      </c>
      <c r="B756" s="1">
        <v>6236</v>
      </c>
      <c r="C756" s="1">
        <v>101.9855</v>
      </c>
      <c r="D756" s="1">
        <v>264.02499999999998</v>
      </c>
      <c r="E756" s="1">
        <v>4028</v>
      </c>
      <c r="F756" s="1">
        <v>204.0052</v>
      </c>
      <c r="G756" s="1">
        <v>272.78890000000001</v>
      </c>
      <c r="H756" s="1">
        <v>12.5316998128552</v>
      </c>
    </row>
    <row r="757" spans="1:9" x14ac:dyDescent="0.25">
      <c r="A757" s="1">
        <v>0</v>
      </c>
      <c r="B757" s="1" t="s">
        <v>627</v>
      </c>
      <c r="C757" s="2">
        <v>44574</v>
      </c>
    </row>
    <row r="758" spans="1:9" x14ac:dyDescent="0.25">
      <c r="A758" s="1">
        <v>1</v>
      </c>
      <c r="B758" s="1" t="s">
        <v>888</v>
      </c>
      <c r="C758" s="1" t="s">
        <v>889</v>
      </c>
      <c r="D758" s="1">
        <v>22276.571039999999</v>
      </c>
      <c r="E758" s="1">
        <v>3.1E-7</v>
      </c>
      <c r="F758" s="1" t="s">
        <v>3</v>
      </c>
      <c r="G758" s="1" t="s">
        <v>890</v>
      </c>
      <c r="H758" s="1">
        <v>0</v>
      </c>
      <c r="I758" s="1">
        <v>9990</v>
      </c>
    </row>
    <row r="759" spans="1:9" x14ac:dyDescent="0.25">
      <c r="A759" s="1">
        <v>2</v>
      </c>
      <c r="B759" s="1">
        <v>6256</v>
      </c>
      <c r="C759" s="1">
        <v>81.2744</v>
      </c>
      <c r="D759" s="1">
        <v>23.594100000000001</v>
      </c>
      <c r="E759" s="1">
        <v>30552</v>
      </c>
      <c r="F759" s="1">
        <v>42.738700000000001</v>
      </c>
      <c r="G759" s="1">
        <v>317.61509999999998</v>
      </c>
      <c r="H759" s="1">
        <v>14.0899071456436</v>
      </c>
    </row>
    <row r="760" spans="1:9" x14ac:dyDescent="0.25">
      <c r="A760" s="1">
        <v>0</v>
      </c>
      <c r="B760" s="1" t="s">
        <v>145</v>
      </c>
      <c r="C760" s="1">
        <v>528</v>
      </c>
    </row>
    <row r="761" spans="1:9" x14ac:dyDescent="0.25">
      <c r="A761" s="1">
        <v>1</v>
      </c>
      <c r="B761" s="1" t="s">
        <v>891</v>
      </c>
      <c r="C761" s="1" t="s">
        <v>892</v>
      </c>
      <c r="D761" s="1">
        <v>22276.46391541</v>
      </c>
      <c r="E761" s="1">
        <v>-9.9999999999999995E-8</v>
      </c>
      <c r="F761" s="1" t="s">
        <v>3</v>
      </c>
      <c r="G761" s="1" t="s">
        <v>893</v>
      </c>
      <c r="H761" s="1">
        <v>0</v>
      </c>
      <c r="I761" s="1">
        <v>9992</v>
      </c>
    </row>
    <row r="762" spans="1:9" x14ac:dyDescent="0.25">
      <c r="A762" s="1">
        <v>2</v>
      </c>
      <c r="B762" s="1">
        <v>6262</v>
      </c>
      <c r="C762" s="1">
        <v>74.036500000000004</v>
      </c>
      <c r="D762" s="1">
        <v>177.244</v>
      </c>
      <c r="E762" s="1">
        <v>65059</v>
      </c>
      <c r="F762" s="1">
        <v>167.84979999999999</v>
      </c>
      <c r="G762" s="1">
        <v>5.8859000000000004</v>
      </c>
      <c r="H762" s="1">
        <v>12.6157809129918</v>
      </c>
    </row>
    <row r="763" spans="1:9" x14ac:dyDescent="0.25">
      <c r="A763" s="1">
        <v>0</v>
      </c>
      <c r="B763" s="1" t="s">
        <v>145</v>
      </c>
      <c r="C763" s="1">
        <v>529</v>
      </c>
    </row>
    <row r="764" spans="1:9" x14ac:dyDescent="0.25">
      <c r="A764" s="1">
        <v>1</v>
      </c>
      <c r="B764" s="1" t="s">
        <v>894</v>
      </c>
      <c r="C764" s="1" t="s">
        <v>895</v>
      </c>
      <c r="D764" s="1">
        <v>22276.564324139999</v>
      </c>
      <c r="E764" s="1">
        <v>-1.9000000000000001E-7</v>
      </c>
      <c r="F764" s="1" t="s">
        <v>3</v>
      </c>
      <c r="G764" s="1">
        <f>-15257-4</f>
        <v>-15261</v>
      </c>
      <c r="H764" s="1">
        <v>0</v>
      </c>
      <c r="I764" s="1">
        <v>9996</v>
      </c>
    </row>
    <row r="765" spans="1:9" x14ac:dyDescent="0.25">
      <c r="A765" s="1">
        <v>2</v>
      </c>
      <c r="B765" s="1">
        <v>6264</v>
      </c>
      <c r="C765" s="1">
        <v>74.038899999999998</v>
      </c>
      <c r="D765" s="1">
        <v>18.4437</v>
      </c>
      <c r="E765" s="1">
        <v>41820</v>
      </c>
      <c r="F765" s="1">
        <v>37.5959</v>
      </c>
      <c r="G765" s="1">
        <v>333.76010000000002</v>
      </c>
      <c r="H765" s="1">
        <v>12.571789502910001</v>
      </c>
    </row>
    <row r="766" spans="1:9" x14ac:dyDescent="0.25">
      <c r="A766" s="1">
        <v>0</v>
      </c>
      <c r="B766" s="1" t="s">
        <v>145</v>
      </c>
      <c r="C766" s="1">
        <v>530</v>
      </c>
    </row>
    <row r="767" spans="1:9" x14ac:dyDescent="0.25">
      <c r="A767" s="1">
        <v>1</v>
      </c>
      <c r="B767" s="1" t="s">
        <v>896</v>
      </c>
      <c r="C767" s="1" t="s">
        <v>897</v>
      </c>
      <c r="D767" s="1">
        <v>22276.523486369999</v>
      </c>
      <c r="E767" s="1">
        <v>-8.0000000000000002E-8</v>
      </c>
      <c r="F767" s="1" t="s">
        <v>3</v>
      </c>
      <c r="G767" s="1" t="s">
        <v>898</v>
      </c>
      <c r="H767" s="1">
        <v>0</v>
      </c>
      <c r="I767" s="1">
        <v>9994</v>
      </c>
    </row>
    <row r="768" spans="1:9" x14ac:dyDescent="0.25">
      <c r="A768" s="1">
        <v>2</v>
      </c>
      <c r="B768" s="1">
        <v>6265</v>
      </c>
      <c r="C768" s="1">
        <v>74.038499999999999</v>
      </c>
      <c r="D768" s="1">
        <v>349.76339999999999</v>
      </c>
      <c r="E768" s="1">
        <v>87633</v>
      </c>
      <c r="F768" s="1">
        <v>314.82089999999999</v>
      </c>
      <c r="G768" s="1">
        <v>148.03550000000001</v>
      </c>
      <c r="H768" s="1">
        <v>12.656373093064399</v>
      </c>
    </row>
    <row r="769" spans="1:9" x14ac:dyDescent="0.25">
      <c r="A769" s="1">
        <v>0</v>
      </c>
      <c r="B769" s="1" t="s">
        <v>145</v>
      </c>
      <c r="C769" s="1">
        <v>531</v>
      </c>
    </row>
    <row r="770" spans="1:9" x14ac:dyDescent="0.25">
      <c r="A770" s="1">
        <v>1</v>
      </c>
      <c r="B770" s="1" t="s">
        <v>899</v>
      </c>
      <c r="C770" s="1" t="s">
        <v>900</v>
      </c>
      <c r="D770" s="1">
        <v>22276.357252770002</v>
      </c>
      <c r="E770" s="1">
        <v>-1.1999999999999999E-7</v>
      </c>
      <c r="F770" s="1" t="s">
        <v>3</v>
      </c>
      <c r="G770" s="1" t="s">
        <v>901</v>
      </c>
      <c r="H770" s="1">
        <v>0</v>
      </c>
      <c r="I770" s="1">
        <v>9999</v>
      </c>
    </row>
    <row r="771" spans="1:9" x14ac:dyDescent="0.25">
      <c r="A771" s="1">
        <v>2</v>
      </c>
      <c r="B771" s="1">
        <v>6266</v>
      </c>
      <c r="C771" s="1">
        <v>74.032899999999998</v>
      </c>
      <c r="D771" s="1">
        <v>128.62540000000001</v>
      </c>
      <c r="E771" s="1">
        <v>30953</v>
      </c>
      <c r="F771" s="1">
        <v>176.8357</v>
      </c>
      <c r="G771" s="1">
        <v>356.15839999999997</v>
      </c>
      <c r="H771" s="1">
        <v>12.5477067928657</v>
      </c>
    </row>
    <row r="772" spans="1:9" x14ac:dyDescent="0.25">
      <c r="A772" s="1">
        <v>0</v>
      </c>
      <c r="B772" s="1" t="s">
        <v>145</v>
      </c>
      <c r="C772" s="1">
        <v>532</v>
      </c>
    </row>
    <row r="773" spans="1:9" x14ac:dyDescent="0.25">
      <c r="A773" s="1">
        <v>1</v>
      </c>
      <c r="B773" s="1" t="s">
        <v>902</v>
      </c>
      <c r="C773" s="1" t="s">
        <v>903</v>
      </c>
      <c r="D773" s="1">
        <v>22276.445159049999</v>
      </c>
      <c r="E773" s="1">
        <v>-8.9999999999999999E-8</v>
      </c>
      <c r="F773" s="1" t="s">
        <v>3</v>
      </c>
      <c r="G773" s="1" t="s">
        <v>904</v>
      </c>
      <c r="H773" s="1">
        <v>0</v>
      </c>
      <c r="I773" s="1">
        <v>9990</v>
      </c>
    </row>
    <row r="774" spans="1:9" x14ac:dyDescent="0.25">
      <c r="A774" s="1">
        <v>2</v>
      </c>
      <c r="B774" s="1">
        <v>6267</v>
      </c>
      <c r="C774" s="1">
        <v>74.035399999999996</v>
      </c>
      <c r="D774" s="1">
        <v>161.1533</v>
      </c>
      <c r="E774" s="1">
        <v>107332</v>
      </c>
      <c r="F774" s="1">
        <v>98.712000000000003</v>
      </c>
      <c r="G774" s="1">
        <v>72.990600000000001</v>
      </c>
      <c r="H774" s="1">
        <v>12.696993813135901</v>
      </c>
    </row>
    <row r="775" spans="1:9" x14ac:dyDescent="0.25">
      <c r="A775" s="1">
        <v>0</v>
      </c>
      <c r="B775" s="1" t="s">
        <v>145</v>
      </c>
      <c r="C775" s="1">
        <v>533</v>
      </c>
    </row>
    <row r="776" spans="1:9" x14ac:dyDescent="0.25">
      <c r="A776" s="1">
        <v>1</v>
      </c>
      <c r="B776" s="1" t="s">
        <v>905</v>
      </c>
      <c r="C776" s="1" t="s">
        <v>906</v>
      </c>
      <c r="D776" s="1">
        <v>22276.441883330001</v>
      </c>
      <c r="E776" s="1">
        <v>1.4000000000000001E-7</v>
      </c>
      <c r="F776" s="1" t="s">
        <v>3</v>
      </c>
      <c r="G776" s="1" t="s">
        <v>907</v>
      </c>
      <c r="H776" s="1">
        <v>0</v>
      </c>
      <c r="I776" s="1">
        <v>9990</v>
      </c>
    </row>
    <row r="777" spans="1:9" x14ac:dyDescent="0.25">
      <c r="A777" s="1">
        <v>2</v>
      </c>
      <c r="B777" s="1">
        <v>6268</v>
      </c>
      <c r="C777" s="1">
        <v>74.031999999999996</v>
      </c>
      <c r="D777" s="1">
        <v>259.88310000000001</v>
      </c>
      <c r="E777" s="1">
        <v>97975</v>
      </c>
      <c r="F777" s="1">
        <v>215.26740000000001</v>
      </c>
      <c r="G777" s="1">
        <v>263.49279999999999</v>
      </c>
      <c r="H777" s="1">
        <v>12.675721003098801</v>
      </c>
    </row>
    <row r="778" spans="1:9" x14ac:dyDescent="0.25">
      <c r="A778" s="1">
        <v>0</v>
      </c>
      <c r="B778" s="1" t="s">
        <v>145</v>
      </c>
      <c r="C778" s="1">
        <v>534</v>
      </c>
    </row>
    <row r="779" spans="1:9" x14ac:dyDescent="0.25">
      <c r="A779" s="1">
        <v>1</v>
      </c>
      <c r="B779" s="1" t="s">
        <v>908</v>
      </c>
      <c r="C779" s="1" t="s">
        <v>909</v>
      </c>
      <c r="D779" s="1">
        <v>22276.528620969999</v>
      </c>
      <c r="E779" s="1">
        <v>1E-8</v>
      </c>
      <c r="F779" s="1" t="s">
        <v>3</v>
      </c>
      <c r="G779" s="1" t="s">
        <v>910</v>
      </c>
      <c r="H779" s="1">
        <v>0</v>
      </c>
      <c r="I779" s="1">
        <v>9995</v>
      </c>
    </row>
    <row r="780" spans="1:9" x14ac:dyDescent="0.25">
      <c r="A780" s="1">
        <v>2</v>
      </c>
      <c r="B780" s="1">
        <v>6269</v>
      </c>
      <c r="C780" s="1">
        <v>74.033000000000001</v>
      </c>
      <c r="D780" s="1">
        <v>82.097399999999993</v>
      </c>
      <c r="E780" s="1">
        <v>76010</v>
      </c>
      <c r="F780" s="1">
        <v>60.215299999999999</v>
      </c>
      <c r="G780" s="1">
        <v>356.72910000000002</v>
      </c>
      <c r="H780" s="1">
        <v>12.6363893130276</v>
      </c>
    </row>
    <row r="781" spans="1:9" x14ac:dyDescent="0.25">
      <c r="A781" s="1">
        <v>0</v>
      </c>
      <c r="B781" s="1" t="s">
        <v>145</v>
      </c>
      <c r="C781" s="1">
        <v>535</v>
      </c>
    </row>
    <row r="782" spans="1:9" x14ac:dyDescent="0.25">
      <c r="A782" s="1">
        <v>1</v>
      </c>
      <c r="B782" s="1" t="s">
        <v>911</v>
      </c>
      <c r="C782" s="1" t="s">
        <v>912</v>
      </c>
      <c r="D782" s="1">
        <v>22276.448219580001</v>
      </c>
      <c r="E782" s="1">
        <v>4.9999999999999998E-8</v>
      </c>
      <c r="F782" s="1" t="s">
        <v>3</v>
      </c>
      <c r="G782" s="1" t="s">
        <v>913</v>
      </c>
      <c r="H782" s="1">
        <v>0</v>
      </c>
      <c r="I782" s="1">
        <v>9991</v>
      </c>
    </row>
    <row r="783" spans="1:9" x14ac:dyDescent="0.25">
      <c r="A783" s="1">
        <v>2</v>
      </c>
      <c r="B783" s="1">
        <v>6270</v>
      </c>
      <c r="C783" s="1">
        <v>74.031899999999993</v>
      </c>
      <c r="D783" s="1">
        <v>280.8999</v>
      </c>
      <c r="E783" s="1">
        <v>55247</v>
      </c>
      <c r="F783" s="1">
        <v>291.23039999999997</v>
      </c>
      <c r="G783" s="1">
        <v>178.99850000000001</v>
      </c>
      <c r="H783" s="1">
        <v>12.5931722529473</v>
      </c>
    </row>
    <row r="784" spans="1:9" x14ac:dyDescent="0.25">
      <c r="A784" s="1">
        <v>0</v>
      </c>
      <c r="B784" s="1" t="s">
        <v>122</v>
      </c>
      <c r="C784" s="1">
        <v>7323</v>
      </c>
      <c r="D784" s="1" t="s">
        <v>372</v>
      </c>
      <c r="E784" s="1" t="s">
        <v>759</v>
      </c>
      <c r="F784" s="1" t="s">
        <v>441</v>
      </c>
    </row>
    <row r="785" spans="1:9" x14ac:dyDescent="0.25">
      <c r="A785" s="1">
        <v>1</v>
      </c>
      <c r="B785" s="1" t="s">
        <v>914</v>
      </c>
      <c r="C785" s="1" t="s">
        <v>915</v>
      </c>
      <c r="D785" s="1">
        <v>22276.514887550002</v>
      </c>
      <c r="E785" s="1">
        <v>3.3900000000000002E-6</v>
      </c>
      <c r="F785" s="1" t="s">
        <v>3</v>
      </c>
      <c r="G785" s="1" t="s">
        <v>916</v>
      </c>
      <c r="H785" s="1">
        <v>0</v>
      </c>
      <c r="I785" s="1">
        <v>9991</v>
      </c>
    </row>
    <row r="786" spans="1:9" x14ac:dyDescent="0.25">
      <c r="A786" s="1">
        <v>2</v>
      </c>
      <c r="B786" s="1">
        <v>6275</v>
      </c>
      <c r="C786" s="1">
        <v>98.444699999999997</v>
      </c>
      <c r="D786" s="1">
        <v>99.296899999999994</v>
      </c>
      <c r="E786" s="1">
        <v>35349</v>
      </c>
      <c r="F786" s="1">
        <v>344.19049999999999</v>
      </c>
      <c r="G786" s="1">
        <v>15.817</v>
      </c>
      <c r="H786" s="1">
        <v>14.2813053859148</v>
      </c>
    </row>
    <row r="787" spans="1:9" x14ac:dyDescent="0.25">
      <c r="A787" s="1">
        <v>0</v>
      </c>
      <c r="B787" s="1" t="s">
        <v>356</v>
      </c>
      <c r="C787" s="1">
        <v>5</v>
      </c>
    </row>
    <row r="788" spans="1:9" x14ac:dyDescent="0.25">
      <c r="A788" s="1">
        <v>1</v>
      </c>
      <c r="B788" s="1" t="s">
        <v>917</v>
      </c>
      <c r="C788" s="1" t="s">
        <v>918</v>
      </c>
      <c r="D788" s="1">
        <v>22276.543722580001</v>
      </c>
      <c r="E788" s="1">
        <v>-1.9000000000000001E-7</v>
      </c>
      <c r="F788" s="1" t="s">
        <v>3</v>
      </c>
      <c r="G788" s="1" t="s">
        <v>919</v>
      </c>
      <c r="H788" s="1">
        <v>0</v>
      </c>
      <c r="I788" s="1">
        <v>9992</v>
      </c>
    </row>
    <row r="789" spans="1:9" x14ac:dyDescent="0.25">
      <c r="A789" s="1">
        <v>2</v>
      </c>
      <c r="B789" s="1">
        <v>6305</v>
      </c>
      <c r="C789" s="1">
        <v>99.891900000000007</v>
      </c>
      <c r="D789" s="1">
        <v>182.5384</v>
      </c>
      <c r="E789" s="1">
        <v>7904</v>
      </c>
      <c r="F789" s="1">
        <v>210.97059999999999</v>
      </c>
      <c r="G789" s="1">
        <v>323.18770000000001</v>
      </c>
      <c r="H789" s="1">
        <v>13.4415385644299</v>
      </c>
    </row>
    <row r="790" spans="1:9" x14ac:dyDescent="0.25">
      <c r="A790" s="1">
        <v>0</v>
      </c>
      <c r="B790" s="1" t="s">
        <v>145</v>
      </c>
      <c r="C790" s="1">
        <v>539</v>
      </c>
    </row>
    <row r="791" spans="1:9" x14ac:dyDescent="0.25">
      <c r="A791" s="1">
        <v>1</v>
      </c>
      <c r="B791" s="1" t="s">
        <v>920</v>
      </c>
      <c r="C791" s="1" t="s">
        <v>921</v>
      </c>
      <c r="D791" s="1">
        <v>22276.519916900001</v>
      </c>
      <c r="E791" s="1">
        <v>-2.1E-7</v>
      </c>
      <c r="F791" s="1" t="s">
        <v>3</v>
      </c>
      <c r="G791" s="1">
        <f>-20535-4</f>
        <v>-20539</v>
      </c>
      <c r="H791" s="1">
        <v>0</v>
      </c>
      <c r="I791" s="1">
        <v>9994</v>
      </c>
    </row>
    <row r="792" spans="1:9" x14ac:dyDescent="0.25">
      <c r="A792" s="1">
        <v>2</v>
      </c>
      <c r="B792" s="1">
        <v>6319</v>
      </c>
      <c r="C792" s="1">
        <v>74.020700000000005</v>
      </c>
      <c r="D792" s="1">
        <v>354.45010000000002</v>
      </c>
      <c r="E792" s="1">
        <v>23226</v>
      </c>
      <c r="F792" s="1">
        <v>66.911100000000005</v>
      </c>
      <c r="G792" s="1">
        <v>304.65019999999998</v>
      </c>
      <c r="H792" s="1">
        <v>12.753974303177101</v>
      </c>
    </row>
    <row r="793" spans="1:9" x14ac:dyDescent="0.25">
      <c r="A793" s="1">
        <v>0</v>
      </c>
      <c r="B793" s="1" t="s">
        <v>145</v>
      </c>
      <c r="C793" s="1">
        <v>540</v>
      </c>
    </row>
    <row r="794" spans="1:9" x14ac:dyDescent="0.25">
      <c r="A794" s="1">
        <v>1</v>
      </c>
      <c r="B794" s="1" t="s">
        <v>922</v>
      </c>
      <c r="C794" s="1" t="s">
        <v>923</v>
      </c>
      <c r="D794" s="1">
        <v>22276.481534819999</v>
      </c>
      <c r="E794" s="1">
        <v>2.2400000000000002E-6</v>
      </c>
      <c r="F794" s="1" t="s">
        <v>3</v>
      </c>
      <c r="G794" s="1" t="s">
        <v>924</v>
      </c>
      <c r="H794" s="1">
        <v>0</v>
      </c>
      <c r="I794" s="1">
        <v>9991</v>
      </c>
    </row>
    <row r="795" spans="1:9" x14ac:dyDescent="0.25">
      <c r="A795" s="1">
        <v>2</v>
      </c>
      <c r="B795" s="1">
        <v>6323</v>
      </c>
      <c r="C795" s="1">
        <v>74.080699999999993</v>
      </c>
      <c r="D795" s="1">
        <v>60.389299999999999</v>
      </c>
      <c r="E795" s="1">
        <v>17937</v>
      </c>
      <c r="F795" s="1">
        <v>9.6263000000000005</v>
      </c>
      <c r="G795" s="1">
        <v>350.52300000000002</v>
      </c>
      <c r="H795" s="1">
        <v>14.365823676047</v>
      </c>
    </row>
    <row r="796" spans="1:9" x14ac:dyDescent="0.25">
      <c r="A796" s="1">
        <v>0</v>
      </c>
      <c r="B796" s="1" t="s">
        <v>145</v>
      </c>
      <c r="C796" s="1">
        <v>546</v>
      </c>
    </row>
    <row r="797" spans="1:9" x14ac:dyDescent="0.25">
      <c r="A797" s="1">
        <v>1</v>
      </c>
      <c r="B797" s="1" t="s">
        <v>925</v>
      </c>
      <c r="C797" s="1" t="s">
        <v>926</v>
      </c>
      <c r="D797" s="1">
        <v>22276.42689621</v>
      </c>
      <c r="E797" s="1">
        <v>2.4830000000000001E-5</v>
      </c>
      <c r="F797" s="1" t="s">
        <v>3</v>
      </c>
      <c r="G797" s="1" t="s">
        <v>927</v>
      </c>
      <c r="H797" s="1">
        <v>0</v>
      </c>
      <c r="I797" s="1">
        <v>9999</v>
      </c>
    </row>
    <row r="798" spans="1:9" x14ac:dyDescent="0.25">
      <c r="A798" s="1">
        <v>2</v>
      </c>
      <c r="B798" s="1">
        <v>6350</v>
      </c>
      <c r="C798" s="1">
        <v>50.643300000000004</v>
      </c>
      <c r="D798" s="1">
        <v>282.62279999999998</v>
      </c>
      <c r="E798" s="1">
        <v>14537</v>
      </c>
      <c r="F798" s="1">
        <v>95.389799999999994</v>
      </c>
      <c r="G798" s="1">
        <v>264.87240000000003</v>
      </c>
      <c r="H798" s="1">
        <v>15.213425967367</v>
      </c>
    </row>
    <row r="799" spans="1:9" x14ac:dyDescent="0.25">
      <c r="A799" s="1">
        <v>0</v>
      </c>
      <c r="B799" s="1" t="s">
        <v>627</v>
      </c>
      <c r="C799" s="2">
        <v>44575</v>
      </c>
    </row>
    <row r="800" spans="1:9" x14ac:dyDescent="0.25">
      <c r="A800" s="1">
        <v>1</v>
      </c>
      <c r="B800" s="1" t="s">
        <v>928</v>
      </c>
      <c r="C800" s="1" t="s">
        <v>929</v>
      </c>
      <c r="D800" s="1">
        <v>22276.17165335</v>
      </c>
      <c r="E800" s="1">
        <v>-1.8E-7</v>
      </c>
      <c r="F800" s="1" t="s">
        <v>3</v>
      </c>
      <c r="G800" s="1">
        <f>-17956-4</f>
        <v>-17960</v>
      </c>
      <c r="H800" s="1">
        <v>0</v>
      </c>
      <c r="I800" s="1">
        <v>9999</v>
      </c>
    </row>
    <row r="801" spans="1:9" x14ac:dyDescent="0.25">
      <c r="A801" s="1">
        <v>2</v>
      </c>
      <c r="B801" s="1">
        <v>6392</v>
      </c>
      <c r="C801" s="1">
        <v>81.238900000000001</v>
      </c>
      <c r="D801" s="1">
        <v>161.81829999999999</v>
      </c>
      <c r="E801" s="1">
        <v>52160</v>
      </c>
      <c r="F801" s="1">
        <v>46.227400000000003</v>
      </c>
      <c r="G801" s="1">
        <v>314.3193</v>
      </c>
      <c r="H801" s="1">
        <v>14.076483125423101</v>
      </c>
    </row>
    <row r="802" spans="1:9" x14ac:dyDescent="0.25">
      <c r="A802" s="1">
        <v>0</v>
      </c>
      <c r="B802" s="1" t="s">
        <v>627</v>
      </c>
      <c r="C802" s="2">
        <v>44576</v>
      </c>
    </row>
    <row r="803" spans="1:9" x14ac:dyDescent="0.25">
      <c r="A803" s="1">
        <v>1</v>
      </c>
      <c r="B803" s="1" t="s">
        <v>930</v>
      </c>
      <c r="C803" s="1" t="s">
        <v>931</v>
      </c>
      <c r="D803" s="1">
        <v>22276.297613589999</v>
      </c>
      <c r="E803" s="1">
        <v>1.2100000000000001E-6</v>
      </c>
      <c r="F803" s="1" t="s">
        <v>3</v>
      </c>
      <c r="G803" s="1" t="s">
        <v>932</v>
      </c>
      <c r="H803" s="1">
        <v>0</v>
      </c>
      <c r="I803" s="1">
        <v>9990</v>
      </c>
    </row>
    <row r="804" spans="1:9" x14ac:dyDescent="0.25">
      <c r="A804" s="1">
        <v>2</v>
      </c>
      <c r="B804" s="1">
        <v>6659</v>
      </c>
      <c r="C804" s="1">
        <v>81.186700000000002</v>
      </c>
      <c r="D804" s="1">
        <v>131.7355</v>
      </c>
      <c r="E804" s="1">
        <v>26909</v>
      </c>
      <c r="F804" s="1">
        <v>268.39850000000001</v>
      </c>
      <c r="G804" s="1">
        <v>91.410300000000007</v>
      </c>
      <c r="H804" s="1">
        <v>14.1001451053673</v>
      </c>
    </row>
    <row r="805" spans="1:9" x14ac:dyDescent="0.25">
      <c r="A805" s="1">
        <v>0</v>
      </c>
      <c r="B805" s="1" t="s">
        <v>145</v>
      </c>
      <c r="C805" s="1">
        <v>564</v>
      </c>
    </row>
    <row r="806" spans="1:9" x14ac:dyDescent="0.25">
      <c r="A806" s="1">
        <v>1</v>
      </c>
      <c r="B806" s="1" t="s">
        <v>933</v>
      </c>
      <c r="C806" s="1" t="s">
        <v>934</v>
      </c>
      <c r="D806" s="1">
        <v>22276.543042699999</v>
      </c>
      <c r="E806" s="1">
        <v>-1.1000000000000001E-7</v>
      </c>
      <c r="F806" s="1" t="s">
        <v>3</v>
      </c>
      <c r="G806" s="1" t="s">
        <v>935</v>
      </c>
      <c r="H806" s="1">
        <v>0</v>
      </c>
      <c r="I806" s="1">
        <v>9999</v>
      </c>
    </row>
    <row r="807" spans="1:9" x14ac:dyDescent="0.25">
      <c r="A807" s="1">
        <v>2</v>
      </c>
      <c r="B807" s="1">
        <v>6675</v>
      </c>
      <c r="C807" s="1">
        <v>74.022800000000004</v>
      </c>
      <c r="D807" s="1">
        <v>18.208200000000001</v>
      </c>
      <c r="E807" s="1">
        <v>54377</v>
      </c>
      <c r="F807" s="1">
        <v>86.655799999999999</v>
      </c>
      <c r="G807" s="1">
        <v>285.80810000000002</v>
      </c>
      <c r="H807" s="1">
        <v>12.5657549526236</v>
      </c>
    </row>
    <row r="808" spans="1:9" x14ac:dyDescent="0.25">
      <c r="A808" s="1">
        <v>0</v>
      </c>
      <c r="B808" s="1" t="s">
        <v>145</v>
      </c>
      <c r="C808" s="1">
        <v>565</v>
      </c>
    </row>
    <row r="809" spans="1:9" x14ac:dyDescent="0.25">
      <c r="A809" s="1">
        <v>1</v>
      </c>
      <c r="B809" s="1" t="s">
        <v>936</v>
      </c>
      <c r="C809" s="1" t="s">
        <v>937</v>
      </c>
      <c r="D809" s="1">
        <v>22276.493071249999</v>
      </c>
      <c r="E809" s="1">
        <v>-1.8E-7</v>
      </c>
      <c r="F809" s="1" t="s">
        <v>3</v>
      </c>
      <c r="G809" s="1">
        <f>-12118-4</f>
        <v>-12122</v>
      </c>
      <c r="H809" s="1">
        <v>0</v>
      </c>
      <c r="I809" s="1">
        <v>9993</v>
      </c>
    </row>
    <row r="810" spans="1:9" x14ac:dyDescent="0.25">
      <c r="A810" s="1">
        <v>2</v>
      </c>
      <c r="B810" s="1">
        <v>6676</v>
      </c>
      <c r="C810" s="1">
        <v>74.022900000000007</v>
      </c>
      <c r="D810" s="1">
        <v>1.079</v>
      </c>
      <c r="E810" s="1">
        <v>25524</v>
      </c>
      <c r="F810" s="1">
        <v>160.4871</v>
      </c>
      <c r="G810" s="1">
        <v>209.55510000000001</v>
      </c>
      <c r="H810" s="1">
        <v>12.489383872486201</v>
      </c>
    </row>
    <row r="811" spans="1:9" x14ac:dyDescent="0.25">
      <c r="A811" s="1">
        <v>0</v>
      </c>
      <c r="B811" s="1" t="s">
        <v>145</v>
      </c>
      <c r="C811" s="1">
        <v>566</v>
      </c>
    </row>
    <row r="812" spans="1:9" x14ac:dyDescent="0.25">
      <c r="A812" s="1">
        <v>1</v>
      </c>
      <c r="B812" s="1" t="s">
        <v>938</v>
      </c>
      <c r="C812" s="1" t="s">
        <v>939</v>
      </c>
      <c r="D812" s="1">
        <v>22276.3682266</v>
      </c>
      <c r="E812" s="1">
        <v>1.1000000000000001E-7</v>
      </c>
      <c r="F812" s="1" t="s">
        <v>3</v>
      </c>
      <c r="G812" s="1" t="s">
        <v>940</v>
      </c>
      <c r="H812" s="1">
        <v>0</v>
      </c>
      <c r="I812" s="1">
        <v>9996</v>
      </c>
    </row>
    <row r="813" spans="1:9" x14ac:dyDescent="0.25">
      <c r="A813" s="1">
        <v>2</v>
      </c>
      <c r="B813" s="1">
        <v>6677</v>
      </c>
      <c r="C813" s="1">
        <v>74.016900000000007</v>
      </c>
      <c r="D813" s="1">
        <v>239.06440000000001</v>
      </c>
      <c r="E813" s="1">
        <v>31722</v>
      </c>
      <c r="F813" s="1">
        <v>351.25889999999998</v>
      </c>
      <c r="G813" s="1">
        <v>120.5723</v>
      </c>
      <c r="H813" s="1">
        <v>12.516714952531901</v>
      </c>
    </row>
    <row r="814" spans="1:9" x14ac:dyDescent="0.25">
      <c r="A814" s="1">
        <v>0</v>
      </c>
      <c r="B814" s="1" t="s">
        <v>145</v>
      </c>
      <c r="C814" s="1">
        <v>567</v>
      </c>
    </row>
    <row r="815" spans="1:9" x14ac:dyDescent="0.25">
      <c r="A815" s="1">
        <v>1</v>
      </c>
      <c r="B815" s="1" t="s">
        <v>941</v>
      </c>
      <c r="C815" s="1" t="s">
        <v>942</v>
      </c>
      <c r="D815" s="1">
        <v>22276.33861038</v>
      </c>
      <c r="E815" s="1">
        <v>-1.4999999999999999E-7</v>
      </c>
      <c r="F815" s="1" t="s">
        <v>3</v>
      </c>
      <c r="G815" s="1" t="s">
        <v>943</v>
      </c>
      <c r="H815" s="1">
        <v>0</v>
      </c>
      <c r="I815" s="1">
        <v>9994</v>
      </c>
    </row>
    <row r="816" spans="1:9" x14ac:dyDescent="0.25">
      <c r="A816" s="1">
        <v>2</v>
      </c>
      <c r="B816" s="1">
        <v>6678</v>
      </c>
      <c r="C816" s="1">
        <v>74.016400000000004</v>
      </c>
      <c r="D816" s="1">
        <v>131.15289999999999</v>
      </c>
      <c r="E816" s="1">
        <v>45661</v>
      </c>
      <c r="F816" s="1">
        <v>227.37029999999999</v>
      </c>
      <c r="G816" s="1">
        <v>306.31009999999998</v>
      </c>
      <c r="H816" s="1">
        <v>12.540730672577199</v>
      </c>
    </row>
    <row r="817" spans="1:9" x14ac:dyDescent="0.25">
      <c r="A817" s="1">
        <v>0</v>
      </c>
      <c r="B817" s="1" t="s">
        <v>145</v>
      </c>
      <c r="C817" s="1">
        <v>568</v>
      </c>
    </row>
    <row r="818" spans="1:9" x14ac:dyDescent="0.25">
      <c r="A818" s="1">
        <v>1</v>
      </c>
      <c r="B818" s="1" t="s">
        <v>944</v>
      </c>
      <c r="C818" s="1" t="s">
        <v>945</v>
      </c>
      <c r="D818" s="1">
        <v>22276.479479580001</v>
      </c>
      <c r="E818" s="1">
        <v>1.4000000000000001E-7</v>
      </c>
      <c r="F818" s="1" t="s">
        <v>3</v>
      </c>
      <c r="G818" s="1" t="s">
        <v>946</v>
      </c>
      <c r="H818" s="1">
        <v>0</v>
      </c>
      <c r="I818" s="1">
        <v>9995</v>
      </c>
    </row>
    <row r="819" spans="1:9" x14ac:dyDescent="0.25">
      <c r="A819" s="1">
        <v>2</v>
      </c>
      <c r="B819" s="1">
        <v>6679</v>
      </c>
      <c r="C819" s="1">
        <v>74.015199999999993</v>
      </c>
      <c r="D819" s="1">
        <v>272.14600000000002</v>
      </c>
      <c r="E819" s="1">
        <v>68105</v>
      </c>
      <c r="F819" s="1">
        <v>325.7835</v>
      </c>
      <c r="G819" s="1">
        <v>154.20480000000001</v>
      </c>
      <c r="H819" s="1">
        <v>12.5891699726652</v>
      </c>
    </row>
    <row r="820" spans="1:9" x14ac:dyDescent="0.25">
      <c r="A820" s="1">
        <v>0</v>
      </c>
      <c r="B820" s="1" t="s">
        <v>145</v>
      </c>
      <c r="C820" s="1">
        <v>569</v>
      </c>
    </row>
    <row r="821" spans="1:9" x14ac:dyDescent="0.25">
      <c r="A821" s="1">
        <v>1</v>
      </c>
      <c r="B821" s="1" t="s">
        <v>947</v>
      </c>
      <c r="C821" s="1" t="s">
        <v>948</v>
      </c>
      <c r="D821" s="1">
        <v>22276.159740949999</v>
      </c>
      <c r="E821" s="1">
        <v>-5.9999999999999995E-8</v>
      </c>
      <c r="F821" s="1" t="s">
        <v>3</v>
      </c>
      <c r="G821" s="1" t="s">
        <v>949</v>
      </c>
      <c r="H821" s="1">
        <v>0</v>
      </c>
      <c r="I821" s="1">
        <v>9990</v>
      </c>
    </row>
    <row r="822" spans="1:9" x14ac:dyDescent="0.25">
      <c r="A822" s="1">
        <v>2</v>
      </c>
      <c r="B822" s="1">
        <v>6680</v>
      </c>
      <c r="C822" s="1">
        <v>74.019800000000004</v>
      </c>
      <c r="D822" s="1">
        <v>171.47579999999999</v>
      </c>
      <c r="E822" s="1">
        <v>79368</v>
      </c>
      <c r="F822" s="1">
        <v>209.8415</v>
      </c>
      <c r="G822" s="1">
        <v>303.31349999999998</v>
      </c>
      <c r="H822" s="1">
        <v>12.6114108427048</v>
      </c>
    </row>
    <row r="823" spans="1:9" x14ac:dyDescent="0.25">
      <c r="A823" s="1">
        <v>0</v>
      </c>
      <c r="B823" s="1" t="s">
        <v>145</v>
      </c>
      <c r="C823" s="1">
        <v>570</v>
      </c>
    </row>
    <row r="824" spans="1:9" x14ac:dyDescent="0.25">
      <c r="A824" s="1">
        <v>1</v>
      </c>
      <c r="B824" s="1" t="s">
        <v>950</v>
      </c>
      <c r="C824" s="1" t="s">
        <v>951</v>
      </c>
      <c r="D824" s="1">
        <v>22276.524783649998</v>
      </c>
      <c r="E824" s="1">
        <v>-1E-8</v>
      </c>
      <c r="F824" s="1" t="s">
        <v>3</v>
      </c>
      <c r="G824" s="1" t="s">
        <v>952</v>
      </c>
      <c r="H824" s="1">
        <v>0</v>
      </c>
      <c r="I824" s="1">
        <v>9998</v>
      </c>
    </row>
    <row r="825" spans="1:9" x14ac:dyDescent="0.25">
      <c r="A825" s="1">
        <v>2</v>
      </c>
      <c r="B825" s="1">
        <v>6681</v>
      </c>
      <c r="C825" s="1">
        <v>74.018199999999993</v>
      </c>
      <c r="D825" s="1">
        <v>63.579900000000002</v>
      </c>
      <c r="E825" s="1">
        <v>91516</v>
      </c>
      <c r="F825" s="1">
        <v>87.453999999999994</v>
      </c>
      <c r="G825" s="1">
        <v>337.69380000000001</v>
      </c>
      <c r="H825" s="1">
        <v>12.634946192747901</v>
      </c>
    </row>
    <row r="826" spans="1:9" x14ac:dyDescent="0.25">
      <c r="A826" s="1">
        <v>0</v>
      </c>
      <c r="B826" s="1" t="s">
        <v>145</v>
      </c>
      <c r="C826" s="1">
        <v>571</v>
      </c>
    </row>
    <row r="827" spans="1:9" x14ac:dyDescent="0.25">
      <c r="A827" s="1">
        <v>1</v>
      </c>
      <c r="B827" s="1" t="s">
        <v>953</v>
      </c>
      <c r="C827" s="1" t="s">
        <v>954</v>
      </c>
      <c r="D827" s="1">
        <v>22276.575812399999</v>
      </c>
      <c r="E827" s="1">
        <v>-2E-8</v>
      </c>
      <c r="F827" s="1" t="s">
        <v>3</v>
      </c>
      <c r="G827" s="1" t="s">
        <v>955</v>
      </c>
      <c r="H827" s="1">
        <v>0</v>
      </c>
      <c r="I827" s="1">
        <v>9996</v>
      </c>
    </row>
    <row r="828" spans="1:9" x14ac:dyDescent="0.25">
      <c r="A828" s="1">
        <v>2</v>
      </c>
      <c r="B828" s="1">
        <v>6682</v>
      </c>
      <c r="C828" s="1">
        <v>74.018100000000004</v>
      </c>
      <c r="D828" s="1">
        <v>314.10700000000003</v>
      </c>
      <c r="E828" s="1">
        <v>103607</v>
      </c>
      <c r="F828" s="1">
        <v>318.11320000000001</v>
      </c>
      <c r="G828" s="1">
        <v>196.08449999999999</v>
      </c>
      <c r="H828" s="1">
        <v>12.6588585327912</v>
      </c>
    </row>
    <row r="829" spans="1:9" x14ac:dyDescent="0.25">
      <c r="A829" s="1">
        <v>0</v>
      </c>
      <c r="B829" s="1" t="s">
        <v>145</v>
      </c>
      <c r="C829" s="1">
        <v>574</v>
      </c>
    </row>
    <row r="830" spans="1:9" x14ac:dyDescent="0.25">
      <c r="A830" s="1">
        <v>1</v>
      </c>
      <c r="B830" s="1" t="s">
        <v>956</v>
      </c>
      <c r="C830" s="1" t="s">
        <v>957</v>
      </c>
      <c r="D830" s="1">
        <v>22276.481682689999</v>
      </c>
      <c r="E830" s="1">
        <v>6.6000000000000003E-7</v>
      </c>
      <c r="F830" s="1" t="s">
        <v>3</v>
      </c>
      <c r="G830" s="1" t="s">
        <v>958</v>
      </c>
      <c r="H830" s="1">
        <v>0</v>
      </c>
      <c r="I830" s="1">
        <v>9998</v>
      </c>
    </row>
    <row r="831" spans="1:9" x14ac:dyDescent="0.25">
      <c r="A831" s="1">
        <v>2</v>
      </c>
      <c r="B831" s="1">
        <v>6707</v>
      </c>
      <c r="C831" s="1">
        <v>82.945599999999999</v>
      </c>
      <c r="D831" s="1">
        <v>110.25620000000001</v>
      </c>
      <c r="E831" s="1">
        <v>22328</v>
      </c>
      <c r="F831" s="1">
        <v>47.216799999999999</v>
      </c>
      <c r="G831" s="1">
        <v>15.8689</v>
      </c>
      <c r="H831" s="1">
        <v>13.7222327890515</v>
      </c>
    </row>
    <row r="832" spans="1:9" x14ac:dyDescent="0.25">
      <c r="A832" s="1">
        <v>0</v>
      </c>
      <c r="B832" s="1" t="s">
        <v>122</v>
      </c>
      <c r="C832" s="1">
        <v>8364</v>
      </c>
      <c r="D832" s="1" t="s">
        <v>372</v>
      </c>
      <c r="E832" s="1" t="s">
        <v>208</v>
      </c>
    </row>
    <row r="833" spans="1:9" x14ac:dyDescent="0.25">
      <c r="A833" s="1">
        <v>1</v>
      </c>
      <c r="B833" s="1" t="s">
        <v>959</v>
      </c>
      <c r="C833" s="1" t="s">
        <v>960</v>
      </c>
      <c r="D833" s="1">
        <v>22276.526832060001</v>
      </c>
      <c r="E833" s="1">
        <v>3.3900000000000002E-6</v>
      </c>
      <c r="F833" s="1" t="s">
        <v>3</v>
      </c>
      <c r="G833" s="1" t="s">
        <v>961</v>
      </c>
      <c r="H833" s="1">
        <v>0</v>
      </c>
      <c r="I833" s="1">
        <v>9992</v>
      </c>
    </row>
    <row r="834" spans="1:9" x14ac:dyDescent="0.25">
      <c r="A834" s="1">
        <v>2</v>
      </c>
      <c r="B834" s="1">
        <v>6787</v>
      </c>
      <c r="C834" s="1">
        <v>98.737300000000005</v>
      </c>
      <c r="D834" s="1">
        <v>124.5446</v>
      </c>
      <c r="E834" s="1">
        <v>27206</v>
      </c>
      <c r="F834" s="1">
        <v>62.206400000000002</v>
      </c>
      <c r="G834" s="1">
        <v>298.18729999999999</v>
      </c>
      <c r="H834" s="1">
        <v>14.321271415580499</v>
      </c>
    </row>
    <row r="835" spans="1:9" x14ac:dyDescent="0.25">
      <c r="A835" s="1">
        <v>0</v>
      </c>
      <c r="B835" s="1" t="s">
        <v>122</v>
      </c>
      <c r="C835" s="1">
        <v>8314</v>
      </c>
      <c r="D835" s="1">
        <v>-2</v>
      </c>
    </row>
    <row r="836" spans="1:9" x14ac:dyDescent="0.25">
      <c r="A836" s="1">
        <v>1</v>
      </c>
      <c r="B836" s="1" t="s">
        <v>962</v>
      </c>
      <c r="C836" s="1" t="s">
        <v>963</v>
      </c>
      <c r="D836" s="1">
        <v>22276.506215369998</v>
      </c>
      <c r="E836" s="1">
        <v>9.9999999999999995E-8</v>
      </c>
      <c r="F836" s="1" t="s">
        <v>3</v>
      </c>
      <c r="G836" s="1" t="s">
        <v>964</v>
      </c>
      <c r="H836" s="1">
        <v>0</v>
      </c>
      <c r="I836" s="1">
        <v>9999</v>
      </c>
    </row>
    <row r="837" spans="1:9" x14ac:dyDescent="0.25">
      <c r="A837" s="1">
        <v>2</v>
      </c>
      <c r="B837" s="1">
        <v>6822</v>
      </c>
      <c r="C837" s="1">
        <v>95.636200000000002</v>
      </c>
      <c r="D837" s="1">
        <v>98.134600000000006</v>
      </c>
      <c r="E837" s="1">
        <v>29975</v>
      </c>
      <c r="F837" s="1">
        <v>7.4997999999999996</v>
      </c>
      <c r="G837" s="1">
        <v>48.418799999999997</v>
      </c>
      <c r="H837" s="1">
        <v>12.555582462899499</v>
      </c>
    </row>
    <row r="838" spans="1:9" x14ac:dyDescent="0.25">
      <c r="A838" s="1">
        <v>0</v>
      </c>
      <c r="B838" s="1" t="s">
        <v>145</v>
      </c>
      <c r="C838" s="1">
        <v>585</v>
      </c>
    </row>
    <row r="839" spans="1:9" x14ac:dyDescent="0.25">
      <c r="A839" s="1">
        <v>1</v>
      </c>
      <c r="B839" s="1" t="s">
        <v>965</v>
      </c>
      <c r="C839" s="1" t="s">
        <v>966</v>
      </c>
      <c r="D839" s="1">
        <v>22276.581362360001</v>
      </c>
      <c r="E839" s="1">
        <v>2E-8</v>
      </c>
      <c r="F839" s="1" t="s">
        <v>3</v>
      </c>
      <c r="G839" s="1" t="s">
        <v>967</v>
      </c>
      <c r="H839" s="1">
        <v>0</v>
      </c>
      <c r="I839" s="1">
        <v>9998</v>
      </c>
    </row>
    <row r="840" spans="1:9" x14ac:dyDescent="0.25">
      <c r="A840" s="1">
        <v>2</v>
      </c>
      <c r="B840" s="1">
        <v>6825</v>
      </c>
      <c r="C840" s="1">
        <v>74.023200000000003</v>
      </c>
      <c r="D840" s="1">
        <v>224.65780000000001</v>
      </c>
      <c r="E840" s="1">
        <v>17973</v>
      </c>
      <c r="F840" s="1">
        <v>112.07340000000001</v>
      </c>
      <c r="G840" s="1">
        <v>61.4649</v>
      </c>
      <c r="H840" s="1">
        <v>12.682046732717099</v>
      </c>
    </row>
    <row r="841" spans="1:9" x14ac:dyDescent="0.25">
      <c r="A841" s="1">
        <v>0</v>
      </c>
      <c r="B841" s="1" t="s">
        <v>145</v>
      </c>
      <c r="C841" s="1">
        <v>586</v>
      </c>
    </row>
    <row r="842" spans="1:9" x14ac:dyDescent="0.25">
      <c r="A842" s="1">
        <v>1</v>
      </c>
      <c r="B842" s="1" t="s">
        <v>968</v>
      </c>
      <c r="C842" s="1" t="s">
        <v>969</v>
      </c>
      <c r="D842" s="1">
        <v>22276.530836919999</v>
      </c>
      <c r="E842" s="1">
        <v>6.3E-7</v>
      </c>
      <c r="F842" s="1" t="s">
        <v>3</v>
      </c>
      <c r="G842" s="1" t="s">
        <v>970</v>
      </c>
      <c r="H842" s="1">
        <v>0</v>
      </c>
      <c r="I842" s="1">
        <v>9996</v>
      </c>
    </row>
    <row r="843" spans="1:9" x14ac:dyDescent="0.25">
      <c r="A843" s="1">
        <v>2</v>
      </c>
      <c r="B843" s="1">
        <v>6828</v>
      </c>
      <c r="C843" s="1">
        <v>82.937399999999997</v>
      </c>
      <c r="D843" s="1">
        <v>85.876000000000005</v>
      </c>
      <c r="E843" s="1">
        <v>28062</v>
      </c>
      <c r="F843" s="1">
        <v>19.036899999999999</v>
      </c>
      <c r="G843" s="1">
        <v>40.412199999999999</v>
      </c>
      <c r="H843" s="1">
        <v>13.751856644609701</v>
      </c>
    </row>
    <row r="844" spans="1:9" x14ac:dyDescent="0.25">
      <c r="A844" s="1">
        <v>0</v>
      </c>
      <c r="B844" s="1" t="s">
        <v>145</v>
      </c>
      <c r="C844" s="1">
        <v>588</v>
      </c>
    </row>
    <row r="845" spans="1:9" x14ac:dyDescent="0.25">
      <c r="A845" s="1">
        <v>1</v>
      </c>
      <c r="B845" s="1" t="s">
        <v>971</v>
      </c>
      <c r="C845" s="1" t="s">
        <v>972</v>
      </c>
      <c r="D845" s="1">
        <v>22276.44373535</v>
      </c>
      <c r="E845" s="1">
        <v>-1.9000000000000001E-7</v>
      </c>
      <c r="F845" s="1" t="s">
        <v>3</v>
      </c>
      <c r="G845" s="1">
        <f>-18341-4</f>
        <v>-18345</v>
      </c>
      <c r="H845" s="1">
        <v>0</v>
      </c>
      <c r="I845" s="1">
        <v>9994</v>
      </c>
    </row>
    <row r="846" spans="1:9" x14ac:dyDescent="0.25">
      <c r="A846" s="1">
        <v>2</v>
      </c>
      <c r="B846" s="1">
        <v>6845</v>
      </c>
      <c r="C846" s="1">
        <v>74.004199999999997</v>
      </c>
      <c r="D846" s="1">
        <v>347.68639999999999</v>
      </c>
      <c r="E846" s="1">
        <v>28676</v>
      </c>
      <c r="F846" s="1">
        <v>16.276800000000001</v>
      </c>
      <c r="G846" s="1">
        <v>355.91500000000002</v>
      </c>
      <c r="H846" s="1">
        <v>12.486049592335499</v>
      </c>
    </row>
    <row r="847" spans="1:9" x14ac:dyDescent="0.25">
      <c r="A847" s="1">
        <v>0</v>
      </c>
      <c r="B847" s="1" t="s">
        <v>145</v>
      </c>
      <c r="C847" s="1">
        <v>589</v>
      </c>
    </row>
    <row r="848" spans="1:9" x14ac:dyDescent="0.25">
      <c r="A848" s="1">
        <v>1</v>
      </c>
      <c r="B848" s="1" t="s">
        <v>973</v>
      </c>
      <c r="C848" s="1" t="s">
        <v>974</v>
      </c>
      <c r="D848" s="1">
        <v>22276.43019866</v>
      </c>
      <c r="E848" s="1">
        <v>-1.1999999999999999E-7</v>
      </c>
      <c r="F848" s="1" t="s">
        <v>3</v>
      </c>
      <c r="G848" s="1" t="s">
        <v>975</v>
      </c>
      <c r="H848" s="1">
        <v>0</v>
      </c>
      <c r="I848" s="1">
        <v>9994</v>
      </c>
    </row>
    <row r="849" spans="1:9" x14ac:dyDescent="0.25">
      <c r="A849" s="1">
        <v>2</v>
      </c>
      <c r="B849" s="1">
        <v>6846</v>
      </c>
      <c r="C849" s="1">
        <v>73.999600000000001</v>
      </c>
      <c r="D849" s="1">
        <v>142.94630000000001</v>
      </c>
      <c r="E849" s="1">
        <v>46504</v>
      </c>
      <c r="F849" s="1">
        <v>121.44499999999999</v>
      </c>
      <c r="G849" s="1">
        <v>52.441499999999998</v>
      </c>
      <c r="H849" s="1">
        <v>12.5320216924171</v>
      </c>
    </row>
    <row r="850" spans="1:9" x14ac:dyDescent="0.25">
      <c r="A850" s="1">
        <v>0</v>
      </c>
      <c r="B850" s="1" t="s">
        <v>145</v>
      </c>
      <c r="C850" s="1">
        <v>590</v>
      </c>
    </row>
    <row r="851" spans="1:9" x14ac:dyDescent="0.25">
      <c r="A851" s="1">
        <v>1</v>
      </c>
      <c r="B851" s="1" t="s">
        <v>976</v>
      </c>
      <c r="C851" s="1" t="s">
        <v>977</v>
      </c>
      <c r="D851" s="1">
        <v>22276.593764540001</v>
      </c>
      <c r="E851" s="1">
        <v>7.0000000000000005E-8</v>
      </c>
      <c r="F851" s="1" t="s">
        <v>3</v>
      </c>
      <c r="G851" s="1" t="s">
        <v>978</v>
      </c>
      <c r="H851" s="1">
        <v>0</v>
      </c>
      <c r="I851" s="1">
        <v>9999</v>
      </c>
    </row>
    <row r="852" spans="1:9" x14ac:dyDescent="0.25">
      <c r="A852" s="1">
        <v>2</v>
      </c>
      <c r="B852" s="1">
        <v>6847</v>
      </c>
      <c r="C852" s="1">
        <v>73.999300000000005</v>
      </c>
      <c r="D852" s="1">
        <v>237.61340000000001</v>
      </c>
      <c r="E852" s="1">
        <v>35041</v>
      </c>
      <c r="F852" s="1">
        <v>231.25040000000001</v>
      </c>
      <c r="G852" s="1">
        <v>248.45439999999999</v>
      </c>
      <c r="H852" s="1">
        <v>12.510777282378999</v>
      </c>
    </row>
    <row r="853" spans="1:9" x14ac:dyDescent="0.25">
      <c r="A853" s="1">
        <v>0</v>
      </c>
      <c r="B853" s="1" t="s">
        <v>145</v>
      </c>
      <c r="C853" s="1">
        <v>591</v>
      </c>
    </row>
    <row r="854" spans="1:9" x14ac:dyDescent="0.25">
      <c r="A854" s="1">
        <v>1</v>
      </c>
      <c r="B854" s="1" t="s">
        <v>979</v>
      </c>
      <c r="C854" s="1" t="s">
        <v>980</v>
      </c>
      <c r="D854" s="1">
        <v>22276.080611040001</v>
      </c>
      <c r="E854" s="1">
        <v>-8.0000000000000002E-8</v>
      </c>
      <c r="F854" s="1" t="s">
        <v>3</v>
      </c>
      <c r="G854" s="1" t="s">
        <v>981</v>
      </c>
      <c r="H854" s="1">
        <v>0</v>
      </c>
      <c r="I854" s="1">
        <v>9996</v>
      </c>
    </row>
    <row r="855" spans="1:9" x14ac:dyDescent="0.25">
      <c r="A855" s="1">
        <v>2</v>
      </c>
      <c r="B855" s="1">
        <v>6848</v>
      </c>
      <c r="C855" s="1">
        <v>73.998099999999994</v>
      </c>
      <c r="D855" s="1">
        <v>120.1234</v>
      </c>
      <c r="E855" s="1">
        <v>89139</v>
      </c>
      <c r="F855" s="1">
        <v>34.281700000000001</v>
      </c>
      <c r="G855" s="1">
        <v>128.3494</v>
      </c>
      <c r="H855" s="1">
        <v>12.6171500025683</v>
      </c>
    </row>
    <row r="856" spans="1:9" x14ac:dyDescent="0.25">
      <c r="A856" s="1">
        <v>0</v>
      </c>
      <c r="B856" s="1" t="s">
        <v>145</v>
      </c>
      <c r="C856" s="1">
        <v>592</v>
      </c>
    </row>
    <row r="857" spans="1:9" x14ac:dyDescent="0.25">
      <c r="A857" s="1">
        <v>1</v>
      </c>
      <c r="B857" s="1" t="s">
        <v>982</v>
      </c>
      <c r="C857" s="1" t="s">
        <v>983</v>
      </c>
      <c r="D857" s="1">
        <v>22276.54023685</v>
      </c>
      <c r="E857" s="1">
        <v>-7.0000000000000005E-8</v>
      </c>
      <c r="F857" s="1" t="s">
        <v>3</v>
      </c>
      <c r="G857" s="1" t="s">
        <v>984</v>
      </c>
      <c r="H857" s="1">
        <v>0</v>
      </c>
      <c r="I857" s="1">
        <v>9993</v>
      </c>
    </row>
    <row r="858" spans="1:9" x14ac:dyDescent="0.25">
      <c r="A858" s="1">
        <v>2</v>
      </c>
      <c r="B858" s="1">
        <v>6849</v>
      </c>
      <c r="C858" s="1">
        <v>74.004900000000006</v>
      </c>
      <c r="D858" s="1">
        <v>21.7041</v>
      </c>
      <c r="E858" s="1">
        <v>99304</v>
      </c>
      <c r="F858" s="1">
        <v>277.98230000000001</v>
      </c>
      <c r="G858" s="1">
        <v>80.997600000000006</v>
      </c>
      <c r="H858" s="1">
        <v>12.6386998626076</v>
      </c>
    </row>
    <row r="859" spans="1:9" x14ac:dyDescent="0.25">
      <c r="A859" s="1">
        <v>0</v>
      </c>
      <c r="B859" s="1" t="s">
        <v>145</v>
      </c>
      <c r="C859" s="1">
        <v>593</v>
      </c>
    </row>
    <row r="860" spans="1:9" x14ac:dyDescent="0.25">
      <c r="A860" s="1">
        <v>1</v>
      </c>
      <c r="B860" s="1" t="s">
        <v>985</v>
      </c>
      <c r="C860" s="1" t="s">
        <v>986</v>
      </c>
      <c r="D860" s="1">
        <v>22276.52386668</v>
      </c>
      <c r="E860" s="1">
        <v>-2.9999999999999997E-8</v>
      </c>
      <c r="F860" s="1" t="s">
        <v>3</v>
      </c>
      <c r="G860" s="1" t="s">
        <v>987</v>
      </c>
      <c r="H860" s="1">
        <v>0</v>
      </c>
      <c r="I860" s="1">
        <v>9994</v>
      </c>
    </row>
    <row r="861" spans="1:9" x14ac:dyDescent="0.25">
      <c r="A861" s="1">
        <v>2</v>
      </c>
      <c r="B861" s="1">
        <v>6850</v>
      </c>
      <c r="C861" s="1">
        <v>74.001400000000004</v>
      </c>
      <c r="D861" s="1">
        <v>211.51580000000001</v>
      </c>
      <c r="E861" s="1">
        <v>77317</v>
      </c>
      <c r="F861" s="1">
        <v>138.25729999999999</v>
      </c>
      <c r="G861" s="1">
        <v>340.88069999999999</v>
      </c>
      <c r="H861" s="1">
        <v>12.5968312725321</v>
      </c>
    </row>
    <row r="862" spans="1:9" x14ac:dyDescent="0.25">
      <c r="A862" s="1">
        <v>0</v>
      </c>
      <c r="B862" s="1" t="s">
        <v>145</v>
      </c>
      <c r="C862" s="1">
        <v>594</v>
      </c>
    </row>
    <row r="863" spans="1:9" x14ac:dyDescent="0.25">
      <c r="A863" s="1">
        <v>1</v>
      </c>
      <c r="B863" s="1" t="s">
        <v>988</v>
      </c>
      <c r="C863" s="1" t="s">
        <v>989</v>
      </c>
      <c r="D863" s="1">
        <v>22276.510269729999</v>
      </c>
      <c r="E863" s="1">
        <v>-4.9999999999999998E-8</v>
      </c>
      <c r="F863" s="1" t="s">
        <v>3</v>
      </c>
      <c r="G863" s="1" t="s">
        <v>990</v>
      </c>
      <c r="H863" s="1">
        <v>0</v>
      </c>
      <c r="I863" s="1">
        <v>9998</v>
      </c>
    </row>
    <row r="864" spans="1:9" x14ac:dyDescent="0.25">
      <c r="A864" s="1">
        <v>2</v>
      </c>
      <c r="B864" s="1">
        <v>6851</v>
      </c>
      <c r="C864" s="1">
        <v>73.999499999999998</v>
      </c>
      <c r="D864" s="1">
        <v>304.9015</v>
      </c>
      <c r="E864" s="1">
        <v>68017</v>
      </c>
      <c r="F864" s="1">
        <v>245.69579999999999</v>
      </c>
      <c r="G864" s="1">
        <v>284.15609999999998</v>
      </c>
      <c r="H864" s="1">
        <v>12.576154512495799</v>
      </c>
    </row>
    <row r="865" spans="1:9" x14ac:dyDescent="0.25">
      <c r="A865" s="1">
        <v>0</v>
      </c>
      <c r="B865" s="1" t="s">
        <v>145</v>
      </c>
      <c r="C865" s="1">
        <v>595</v>
      </c>
    </row>
    <row r="866" spans="1:9" x14ac:dyDescent="0.25">
      <c r="A866" s="1">
        <v>1</v>
      </c>
      <c r="B866" s="1" t="s">
        <v>991</v>
      </c>
      <c r="C866" s="1" t="s">
        <v>992</v>
      </c>
      <c r="D866" s="1">
        <v>22276.478830790002</v>
      </c>
      <c r="E866" s="1">
        <v>-1.4999999999999999E-7</v>
      </c>
      <c r="F866" s="1" t="s">
        <v>3</v>
      </c>
      <c r="G866" s="1" t="s">
        <v>993</v>
      </c>
      <c r="H866" s="1">
        <v>0</v>
      </c>
      <c r="I866" s="1">
        <v>9995</v>
      </c>
    </row>
    <row r="867" spans="1:9" x14ac:dyDescent="0.25">
      <c r="A867" s="1">
        <v>2</v>
      </c>
      <c r="B867" s="1">
        <v>6852</v>
      </c>
      <c r="C867" s="1">
        <v>74.003100000000003</v>
      </c>
      <c r="D867" s="1">
        <v>42.142099999999999</v>
      </c>
      <c r="E867" s="1">
        <v>55937</v>
      </c>
      <c r="F867" s="1">
        <v>355.93150000000003</v>
      </c>
      <c r="G867" s="1">
        <v>68.155299999999997</v>
      </c>
      <c r="H867" s="1">
        <v>12.554531302457599</v>
      </c>
    </row>
    <row r="868" spans="1:9" x14ac:dyDescent="0.25">
      <c r="A868" s="1">
        <v>0</v>
      </c>
      <c r="B868" s="1" t="s">
        <v>631</v>
      </c>
      <c r="C868" s="1">
        <v>20</v>
      </c>
      <c r="D868" s="1" t="s">
        <v>131</v>
      </c>
      <c r="E868" s="1" t="s">
        <v>994</v>
      </c>
    </row>
    <row r="869" spans="1:9" x14ac:dyDescent="0.25">
      <c r="A869" s="1">
        <v>1</v>
      </c>
      <c r="B869" s="1" t="s">
        <v>995</v>
      </c>
      <c r="C869" s="1" t="s">
        <v>996</v>
      </c>
      <c r="D869" s="1">
        <v>22276.448654160002</v>
      </c>
      <c r="E869" s="1">
        <v>2.3800000000000001E-6</v>
      </c>
      <c r="F869" s="1" t="s">
        <v>3</v>
      </c>
      <c r="G869" s="1" t="s">
        <v>997</v>
      </c>
      <c r="H869" s="1">
        <v>0</v>
      </c>
      <c r="I869" s="1">
        <v>9997</v>
      </c>
    </row>
    <row r="870" spans="1:9" x14ac:dyDescent="0.25">
      <c r="A870" s="1">
        <v>2</v>
      </c>
      <c r="B870" s="1">
        <v>6909</v>
      </c>
      <c r="C870" s="1">
        <v>89.813400000000001</v>
      </c>
      <c r="D870" s="1">
        <v>275.39479999999998</v>
      </c>
      <c r="E870" s="1">
        <v>155480</v>
      </c>
      <c r="F870" s="1">
        <v>334.26870000000002</v>
      </c>
      <c r="G870" s="1">
        <v>25.079699999999999</v>
      </c>
      <c r="H870" s="1">
        <v>13.707006316437999</v>
      </c>
    </row>
    <row r="871" spans="1:9" x14ac:dyDescent="0.25">
      <c r="A871" s="1">
        <v>0</v>
      </c>
      <c r="B871" s="1" t="s">
        <v>657</v>
      </c>
      <c r="C871" s="1">
        <v>3</v>
      </c>
    </row>
    <row r="872" spans="1:9" x14ac:dyDescent="0.25">
      <c r="A872" s="1">
        <v>1</v>
      </c>
      <c r="B872" s="1" t="s">
        <v>998</v>
      </c>
      <c r="C872" s="1" t="s">
        <v>999</v>
      </c>
      <c r="D872" s="1">
        <v>22276.477525189999</v>
      </c>
      <c r="E872" s="1">
        <v>-1.4999999999999999E-7</v>
      </c>
      <c r="F872" s="1" t="s">
        <v>3</v>
      </c>
      <c r="G872" s="1" t="s">
        <v>1000</v>
      </c>
      <c r="H872" s="1">
        <v>0</v>
      </c>
      <c r="I872" s="1">
        <v>9993</v>
      </c>
    </row>
    <row r="873" spans="1:9" x14ac:dyDescent="0.25">
      <c r="A873" s="1">
        <v>2</v>
      </c>
      <c r="B873" s="1">
        <v>6920</v>
      </c>
      <c r="C873" s="1">
        <v>102.2197</v>
      </c>
      <c r="D873" s="1">
        <v>258.37430000000001</v>
      </c>
      <c r="E873" s="1">
        <v>6730</v>
      </c>
      <c r="F873" s="1">
        <v>89.8185</v>
      </c>
      <c r="G873" s="1">
        <v>29.810400000000001</v>
      </c>
      <c r="H873" s="1">
        <v>12.403488752141801</v>
      </c>
    </row>
    <row r="874" spans="1:9" x14ac:dyDescent="0.25">
      <c r="A874" s="1">
        <v>0</v>
      </c>
      <c r="B874" s="1" t="s">
        <v>122</v>
      </c>
      <c r="C874" s="1">
        <v>6630</v>
      </c>
      <c r="D874" s="1">
        <v>-2</v>
      </c>
    </row>
    <row r="875" spans="1:9" x14ac:dyDescent="0.25">
      <c r="A875" s="1">
        <v>1</v>
      </c>
      <c r="B875" s="1" t="s">
        <v>1001</v>
      </c>
      <c r="C875" s="1" t="s">
        <v>1002</v>
      </c>
      <c r="D875" s="1">
        <v>22276.596285349999</v>
      </c>
      <c r="E875" s="1">
        <v>4.0000000000000001E-8</v>
      </c>
      <c r="F875" s="1" t="s">
        <v>3</v>
      </c>
      <c r="G875" s="1" t="s">
        <v>1003</v>
      </c>
      <c r="H875" s="1">
        <v>0</v>
      </c>
      <c r="I875" s="1">
        <v>9999</v>
      </c>
    </row>
    <row r="876" spans="1:9" x14ac:dyDescent="0.25">
      <c r="A876" s="1">
        <v>2</v>
      </c>
      <c r="B876" s="1">
        <v>6938</v>
      </c>
      <c r="C876" s="1">
        <v>96.935299999999998</v>
      </c>
      <c r="D876" s="1">
        <v>157.01310000000001</v>
      </c>
      <c r="E876" s="1">
        <v>25619</v>
      </c>
      <c r="F876" s="1">
        <v>209.10749999999999</v>
      </c>
      <c r="G876" s="1">
        <v>159.85040000000001</v>
      </c>
      <c r="H876" s="1">
        <v>12.571218782431799</v>
      </c>
    </row>
    <row r="877" spans="1:9" x14ac:dyDescent="0.25">
      <c r="A877" s="1">
        <v>0</v>
      </c>
      <c r="B877" s="1" t="s">
        <v>145</v>
      </c>
      <c r="C877" s="1">
        <v>614</v>
      </c>
    </row>
    <row r="878" spans="1:9" x14ac:dyDescent="0.25">
      <c r="A878" s="1">
        <v>1</v>
      </c>
      <c r="B878" s="1" t="s">
        <v>1004</v>
      </c>
      <c r="C878" s="1" t="s">
        <v>1005</v>
      </c>
      <c r="D878" s="1">
        <v>22276.536692649999</v>
      </c>
      <c r="E878" s="1">
        <v>2.0999999999999998E-6</v>
      </c>
      <c r="F878" s="1" t="s">
        <v>3</v>
      </c>
      <c r="G878" s="1" t="s">
        <v>1006</v>
      </c>
      <c r="H878" s="1">
        <v>0</v>
      </c>
      <c r="I878" s="1">
        <v>9994</v>
      </c>
    </row>
    <row r="879" spans="1:9" x14ac:dyDescent="0.25">
      <c r="A879" s="1">
        <v>2</v>
      </c>
      <c r="B879" s="1">
        <v>6965</v>
      </c>
      <c r="C879" s="1">
        <v>74.059299999999993</v>
      </c>
      <c r="D879" s="1">
        <v>10.1235</v>
      </c>
      <c r="E879" s="1">
        <v>24254</v>
      </c>
      <c r="F879" s="1">
        <v>277.6318</v>
      </c>
      <c r="G879" s="1">
        <v>82.208100000000002</v>
      </c>
      <c r="H879" s="1">
        <v>14.391410375596401</v>
      </c>
    </row>
    <row r="880" spans="1:9" x14ac:dyDescent="0.25">
      <c r="A880" s="1">
        <v>0</v>
      </c>
      <c r="B880" s="1" t="s">
        <v>145</v>
      </c>
      <c r="C880" s="1">
        <v>617</v>
      </c>
    </row>
    <row r="881" spans="1:9" x14ac:dyDescent="0.25">
      <c r="A881" s="1">
        <v>1</v>
      </c>
      <c r="B881" s="1" t="s">
        <v>1007</v>
      </c>
      <c r="C881" s="1" t="s">
        <v>1008</v>
      </c>
      <c r="D881" s="1">
        <v>22276.510401669999</v>
      </c>
      <c r="E881" s="1">
        <v>-2E-8</v>
      </c>
      <c r="F881" s="1" t="s">
        <v>3</v>
      </c>
      <c r="G881" s="1" t="s">
        <v>1009</v>
      </c>
      <c r="H881" s="1">
        <v>0</v>
      </c>
      <c r="I881" s="1">
        <v>9998</v>
      </c>
    </row>
    <row r="882" spans="1:9" x14ac:dyDescent="0.25">
      <c r="A882" s="1">
        <v>2</v>
      </c>
      <c r="B882" s="1">
        <v>6985</v>
      </c>
      <c r="C882" s="1">
        <v>74.026899999999998</v>
      </c>
      <c r="D882" s="1">
        <v>82.200900000000004</v>
      </c>
      <c r="E882" s="1">
        <v>96275</v>
      </c>
      <c r="F882" s="1">
        <v>356.89589999999998</v>
      </c>
      <c r="G882" s="1">
        <v>58.3703</v>
      </c>
      <c r="H882" s="1">
        <v>12.6349364325037</v>
      </c>
    </row>
    <row r="883" spans="1:9" x14ac:dyDescent="0.25">
      <c r="A883" s="1">
        <v>0</v>
      </c>
      <c r="B883" s="1" t="s">
        <v>145</v>
      </c>
      <c r="C883" s="1">
        <v>618</v>
      </c>
    </row>
    <row r="884" spans="1:9" x14ac:dyDescent="0.25">
      <c r="A884" s="1">
        <v>1</v>
      </c>
      <c r="B884" s="1" t="s">
        <v>1010</v>
      </c>
      <c r="C884" s="1" t="s">
        <v>1011</v>
      </c>
      <c r="D884" s="1">
        <v>22276.599388310002</v>
      </c>
      <c r="E884" s="1">
        <v>-8.9999999999999999E-8</v>
      </c>
      <c r="F884" s="1" t="s">
        <v>3</v>
      </c>
      <c r="G884" s="1" t="s">
        <v>1012</v>
      </c>
      <c r="H884" s="1">
        <v>0</v>
      </c>
      <c r="I884" s="1">
        <v>9994</v>
      </c>
    </row>
    <row r="885" spans="1:9" x14ac:dyDescent="0.25">
      <c r="A885" s="1">
        <v>2</v>
      </c>
      <c r="B885" s="1">
        <v>6986</v>
      </c>
      <c r="C885" s="1">
        <v>74.030799999999999</v>
      </c>
      <c r="D885" s="1">
        <v>330.09660000000002</v>
      </c>
      <c r="E885" s="1">
        <v>27642</v>
      </c>
      <c r="F885" s="1">
        <v>348.55279999999999</v>
      </c>
      <c r="G885" s="1">
        <v>179.94640000000001</v>
      </c>
      <c r="H885" s="1">
        <v>12.4989629922622</v>
      </c>
    </row>
    <row r="886" spans="1:9" x14ac:dyDescent="0.25">
      <c r="A886" s="1">
        <v>0</v>
      </c>
      <c r="B886" s="1" t="s">
        <v>145</v>
      </c>
      <c r="C886" s="1">
        <v>619</v>
      </c>
    </row>
    <row r="887" spans="1:9" x14ac:dyDescent="0.25">
      <c r="A887" s="1">
        <v>1</v>
      </c>
      <c r="B887" s="1" t="s">
        <v>1013</v>
      </c>
      <c r="C887" s="1" t="s">
        <v>1014</v>
      </c>
      <c r="D887" s="1">
        <v>22276.346114749998</v>
      </c>
      <c r="E887" s="1">
        <v>8.0000000000000002E-8</v>
      </c>
      <c r="F887" s="1" t="s">
        <v>3</v>
      </c>
      <c r="G887" s="1" t="s">
        <v>1015</v>
      </c>
      <c r="H887" s="1">
        <v>0</v>
      </c>
      <c r="I887" s="1">
        <v>9991</v>
      </c>
    </row>
    <row r="888" spans="1:9" x14ac:dyDescent="0.25">
      <c r="A888" s="1">
        <v>2</v>
      </c>
      <c r="B888" s="1">
        <v>6987</v>
      </c>
      <c r="C888" s="1">
        <v>74.028499999999994</v>
      </c>
      <c r="D888" s="1">
        <v>228.3074</v>
      </c>
      <c r="E888" s="1">
        <v>41320</v>
      </c>
      <c r="F888" s="1">
        <v>232.33510000000001</v>
      </c>
      <c r="G888" s="1">
        <v>127.395</v>
      </c>
      <c r="H888" s="1">
        <v>12.5220103523024</v>
      </c>
    </row>
    <row r="889" spans="1:9" x14ac:dyDescent="0.25">
      <c r="A889" s="1">
        <v>0</v>
      </c>
      <c r="B889" s="1" t="s">
        <v>145</v>
      </c>
      <c r="C889" s="1">
        <v>620</v>
      </c>
    </row>
    <row r="890" spans="1:9" x14ac:dyDescent="0.25">
      <c r="A890" s="1">
        <v>1</v>
      </c>
      <c r="B890" s="1" t="s">
        <v>1016</v>
      </c>
      <c r="C890" s="1" t="s">
        <v>1017</v>
      </c>
      <c r="D890" s="1">
        <v>22276.49659604</v>
      </c>
      <c r="E890" s="1">
        <v>-4.0000000000000001E-8</v>
      </c>
      <c r="F890" s="1" t="s">
        <v>3</v>
      </c>
      <c r="G890" s="1" t="s">
        <v>1018</v>
      </c>
      <c r="H890" s="1">
        <v>0</v>
      </c>
      <c r="I890" s="1">
        <v>9999</v>
      </c>
    </row>
    <row r="891" spans="1:9" x14ac:dyDescent="0.25">
      <c r="A891" s="1">
        <v>2</v>
      </c>
      <c r="B891" s="1">
        <v>6988</v>
      </c>
      <c r="C891" s="1">
        <v>74.026799999999994</v>
      </c>
      <c r="D891" s="1">
        <v>85.550899999999999</v>
      </c>
      <c r="E891" s="1">
        <v>21781</v>
      </c>
      <c r="F891" s="1">
        <v>154.49889999999999</v>
      </c>
      <c r="G891" s="1">
        <v>267.50549999999998</v>
      </c>
      <c r="H891" s="1">
        <v>12.4728075622149</v>
      </c>
    </row>
    <row r="892" spans="1:9" x14ac:dyDescent="0.25">
      <c r="A892" s="1">
        <v>0</v>
      </c>
      <c r="B892" s="1" t="s">
        <v>145</v>
      </c>
      <c r="C892" s="1">
        <v>621</v>
      </c>
    </row>
    <row r="893" spans="1:9" x14ac:dyDescent="0.25">
      <c r="A893" s="1">
        <v>1</v>
      </c>
      <c r="B893" s="1" t="s">
        <v>1019</v>
      </c>
      <c r="C893" s="1" t="s">
        <v>1020</v>
      </c>
      <c r="D893" s="1">
        <v>22276.31562537</v>
      </c>
      <c r="E893" s="1">
        <v>-1.1000000000000001E-7</v>
      </c>
      <c r="F893" s="1" t="s">
        <v>3</v>
      </c>
      <c r="G893" s="1" t="s">
        <v>1021</v>
      </c>
      <c r="H893" s="1">
        <v>0</v>
      </c>
      <c r="I893" s="1">
        <v>9991</v>
      </c>
    </row>
    <row r="894" spans="1:9" x14ac:dyDescent="0.25">
      <c r="A894" s="1">
        <v>2</v>
      </c>
      <c r="B894" s="1">
        <v>6989</v>
      </c>
      <c r="C894" s="1">
        <v>74.026200000000003</v>
      </c>
      <c r="D894" s="1">
        <v>119.75749999999999</v>
      </c>
      <c r="E894" s="1">
        <v>49782</v>
      </c>
      <c r="F894" s="1">
        <v>96.3232</v>
      </c>
      <c r="G894" s="1">
        <v>76.227199999999996</v>
      </c>
      <c r="H894" s="1">
        <v>12.5464298623457</v>
      </c>
    </row>
    <row r="895" spans="1:9" x14ac:dyDescent="0.25">
      <c r="A895" s="1">
        <v>0</v>
      </c>
      <c r="B895" s="1" t="s">
        <v>145</v>
      </c>
      <c r="C895" s="1">
        <v>622</v>
      </c>
    </row>
    <row r="896" spans="1:9" x14ac:dyDescent="0.25">
      <c r="A896" s="1">
        <v>1</v>
      </c>
      <c r="B896" s="1" t="s">
        <v>1022</v>
      </c>
      <c r="C896" s="1" t="s">
        <v>1023</v>
      </c>
      <c r="D896" s="1">
        <v>22276.50900763</v>
      </c>
      <c r="E896" s="1">
        <v>7.0000000000000005E-8</v>
      </c>
      <c r="F896" s="1" t="s">
        <v>3</v>
      </c>
      <c r="G896" s="1" t="s">
        <v>487</v>
      </c>
      <c r="H896" s="1">
        <v>0</v>
      </c>
      <c r="I896" s="1">
        <v>9992</v>
      </c>
    </row>
    <row r="897" spans="1:9" x14ac:dyDescent="0.25">
      <c r="A897" s="1">
        <v>2</v>
      </c>
      <c r="B897" s="1">
        <v>6990</v>
      </c>
      <c r="C897" s="1">
        <v>74.0261</v>
      </c>
      <c r="D897" s="1">
        <v>280.78620000000001</v>
      </c>
      <c r="E897" s="1">
        <v>74449</v>
      </c>
      <c r="F897" s="1">
        <v>227.85900000000001</v>
      </c>
      <c r="G897" s="1">
        <v>250.30340000000001</v>
      </c>
      <c r="H897" s="1">
        <v>12.5908461624237</v>
      </c>
    </row>
    <row r="898" spans="1:9" x14ac:dyDescent="0.25">
      <c r="A898" s="1">
        <v>0</v>
      </c>
      <c r="B898" s="1" t="s">
        <v>145</v>
      </c>
      <c r="C898" s="1">
        <v>623</v>
      </c>
    </row>
    <row r="899" spans="1:9" x14ac:dyDescent="0.25">
      <c r="A899" s="1">
        <v>1</v>
      </c>
      <c r="B899" s="1" t="s">
        <v>1024</v>
      </c>
      <c r="C899" s="1" t="s">
        <v>1025</v>
      </c>
      <c r="D899" s="1">
        <v>22276.410548259999</v>
      </c>
      <c r="E899" s="1">
        <v>-1.4000000000000001E-7</v>
      </c>
      <c r="F899" s="1" t="s">
        <v>3</v>
      </c>
      <c r="G899" s="1" t="s">
        <v>1026</v>
      </c>
      <c r="H899" s="1">
        <v>0</v>
      </c>
      <c r="I899" s="1">
        <v>9992</v>
      </c>
    </row>
    <row r="900" spans="1:9" x14ac:dyDescent="0.25">
      <c r="A900" s="1">
        <v>2</v>
      </c>
      <c r="B900" s="1">
        <v>6991</v>
      </c>
      <c r="C900" s="1">
        <v>74.0334</v>
      </c>
      <c r="D900" s="1">
        <v>17.925599999999999</v>
      </c>
      <c r="E900" s="1">
        <v>63233</v>
      </c>
      <c r="F900" s="1">
        <v>338.9871</v>
      </c>
      <c r="G900" s="1">
        <v>85.0779</v>
      </c>
      <c r="H900" s="1">
        <v>12.5692287023869</v>
      </c>
    </row>
    <row r="901" spans="1:9" x14ac:dyDescent="0.25">
      <c r="A901" s="1">
        <v>0</v>
      </c>
      <c r="B901" s="1" t="s">
        <v>145</v>
      </c>
      <c r="C901" s="1">
        <v>624</v>
      </c>
    </row>
    <row r="902" spans="1:9" x14ac:dyDescent="0.25">
      <c r="A902" s="1">
        <v>1</v>
      </c>
      <c r="B902" s="1" t="s">
        <v>1027</v>
      </c>
      <c r="C902" s="1" t="s">
        <v>1028</v>
      </c>
      <c r="D902" s="1">
        <v>22276.492875340002</v>
      </c>
      <c r="E902" s="1">
        <v>-1.1999999999999999E-7</v>
      </c>
      <c r="F902" s="1" t="s">
        <v>3</v>
      </c>
      <c r="G902" s="1" t="s">
        <v>1029</v>
      </c>
      <c r="H902" s="1">
        <v>0</v>
      </c>
      <c r="I902" s="1">
        <v>9996</v>
      </c>
    </row>
    <row r="903" spans="1:9" x14ac:dyDescent="0.25">
      <c r="A903" s="1">
        <v>2</v>
      </c>
      <c r="B903" s="1">
        <v>6992</v>
      </c>
      <c r="C903" s="1">
        <v>74.030600000000007</v>
      </c>
      <c r="D903" s="1">
        <v>183.40629999999999</v>
      </c>
      <c r="E903" s="1">
        <v>85420</v>
      </c>
      <c r="F903" s="1">
        <v>117.27419999999999</v>
      </c>
      <c r="G903" s="1">
        <v>55.423099999999998</v>
      </c>
      <c r="H903" s="1">
        <v>12.6125324924633</v>
      </c>
    </row>
    <row r="904" spans="1:9" x14ac:dyDescent="0.25">
      <c r="A904" s="1">
        <v>0</v>
      </c>
      <c r="B904" s="1" t="s">
        <v>796</v>
      </c>
      <c r="C904" s="1">
        <v>2</v>
      </c>
    </row>
    <row r="905" spans="1:9" x14ac:dyDescent="0.25">
      <c r="A905" s="1">
        <v>1</v>
      </c>
      <c r="B905" s="1" t="s">
        <v>1030</v>
      </c>
      <c r="C905" s="1" t="s">
        <v>1031</v>
      </c>
      <c r="D905" s="1">
        <v>22276.50665223</v>
      </c>
      <c r="E905" s="1">
        <v>1.5737999999999999E-4</v>
      </c>
      <c r="F905" s="1" t="s">
        <v>3</v>
      </c>
      <c r="G905" s="1" t="s">
        <v>1032</v>
      </c>
      <c r="H905" s="1">
        <v>0</v>
      </c>
      <c r="I905" s="1">
        <v>9994</v>
      </c>
    </row>
    <row r="906" spans="1:9" x14ac:dyDescent="0.25">
      <c r="A906" s="1">
        <v>2</v>
      </c>
      <c r="B906" s="1">
        <v>7003</v>
      </c>
      <c r="C906" s="1">
        <v>73.922799999999995</v>
      </c>
      <c r="D906" s="1">
        <v>146.63489999999999</v>
      </c>
      <c r="E906" s="1">
        <v>351036</v>
      </c>
      <c r="F906" s="1">
        <v>49.472499999999997</v>
      </c>
      <c r="G906" s="1">
        <v>313.64690000000002</v>
      </c>
      <c r="H906" s="1">
        <v>14.8630826349931</v>
      </c>
    </row>
    <row r="907" spans="1:9" x14ac:dyDescent="0.25">
      <c r="A907" s="1">
        <v>0</v>
      </c>
      <c r="B907" s="1" t="s">
        <v>145</v>
      </c>
      <c r="C907" s="1">
        <v>626</v>
      </c>
    </row>
    <row r="908" spans="1:9" x14ac:dyDescent="0.25">
      <c r="A908" s="1">
        <v>1</v>
      </c>
      <c r="B908" s="1" t="s">
        <v>1033</v>
      </c>
      <c r="C908" s="1" t="s">
        <v>1034</v>
      </c>
      <c r="D908" s="1">
        <v>22276.450842549999</v>
      </c>
      <c r="E908" s="1">
        <v>-3.8000000000000001E-7</v>
      </c>
      <c r="F908" s="1" t="s">
        <v>3</v>
      </c>
      <c r="G908" s="1" t="s">
        <v>1035</v>
      </c>
      <c r="H908" s="1">
        <v>0</v>
      </c>
      <c r="I908" s="1">
        <v>9992</v>
      </c>
    </row>
    <row r="909" spans="1:9" x14ac:dyDescent="0.25">
      <c r="A909" s="1">
        <v>2</v>
      </c>
      <c r="B909" s="1">
        <v>7005</v>
      </c>
      <c r="C909" s="1">
        <v>65.4375</v>
      </c>
      <c r="D909" s="1">
        <v>307.7346</v>
      </c>
      <c r="E909" s="1">
        <v>65756</v>
      </c>
      <c r="F909" s="1">
        <v>268.29379999999998</v>
      </c>
      <c r="G909" s="1">
        <v>91.059399999999997</v>
      </c>
      <c r="H909" s="1">
        <v>13.8538535246725</v>
      </c>
    </row>
    <row r="910" spans="1:9" x14ac:dyDescent="0.25">
      <c r="A910" s="1">
        <v>0</v>
      </c>
      <c r="B910" s="1" t="s">
        <v>145</v>
      </c>
      <c r="C910" s="1">
        <v>627</v>
      </c>
    </row>
    <row r="911" spans="1:9" x14ac:dyDescent="0.25">
      <c r="A911" s="1">
        <v>1</v>
      </c>
      <c r="B911" s="1" t="s">
        <v>1036</v>
      </c>
      <c r="C911" s="1" t="s">
        <v>1037</v>
      </c>
      <c r="D911" s="1">
        <v>22276.595015350002</v>
      </c>
      <c r="E911" s="1">
        <v>6.8999999999999996E-7</v>
      </c>
      <c r="F911" s="1" t="s">
        <v>3</v>
      </c>
      <c r="G911" s="1" t="s">
        <v>1038</v>
      </c>
      <c r="H911" s="1">
        <v>0</v>
      </c>
      <c r="I911" s="1">
        <v>9991</v>
      </c>
    </row>
    <row r="912" spans="1:9" x14ac:dyDescent="0.25">
      <c r="A912" s="1">
        <v>2</v>
      </c>
      <c r="B912" s="1">
        <v>7008</v>
      </c>
      <c r="C912" s="1">
        <v>82.956299999999999</v>
      </c>
      <c r="D912" s="1">
        <v>38.682499999999997</v>
      </c>
      <c r="E912" s="1">
        <v>33064</v>
      </c>
      <c r="F912" s="1">
        <v>136.4751</v>
      </c>
      <c r="G912" s="1">
        <v>235.37790000000001</v>
      </c>
      <c r="H912" s="1">
        <v>13.7290032944228</v>
      </c>
    </row>
    <row r="913" spans="1:9" x14ac:dyDescent="0.25">
      <c r="A913" s="1">
        <v>0</v>
      </c>
      <c r="B913" s="1" t="s">
        <v>145</v>
      </c>
      <c r="C913" s="1">
        <v>628</v>
      </c>
    </row>
    <row r="914" spans="1:9" x14ac:dyDescent="0.25">
      <c r="A914" s="1">
        <v>1</v>
      </c>
      <c r="B914" s="1" t="s">
        <v>1039</v>
      </c>
      <c r="C914" s="1" t="s">
        <v>1040</v>
      </c>
      <c r="D914" s="1">
        <v>22276.500383099999</v>
      </c>
      <c r="E914" s="1">
        <v>6.7000000000000004E-7</v>
      </c>
      <c r="F914" s="1" t="s">
        <v>3</v>
      </c>
      <c r="G914" s="1" t="s">
        <v>1041</v>
      </c>
      <c r="H914" s="1">
        <v>0</v>
      </c>
      <c r="I914" s="1">
        <v>9999</v>
      </c>
    </row>
    <row r="915" spans="1:9" x14ac:dyDescent="0.25">
      <c r="A915" s="1">
        <v>2</v>
      </c>
      <c r="B915" s="1">
        <v>7094</v>
      </c>
      <c r="C915" s="1">
        <v>82.951800000000006</v>
      </c>
      <c r="D915" s="1">
        <v>103.3218</v>
      </c>
      <c r="E915" s="1">
        <v>35867</v>
      </c>
      <c r="F915" s="1">
        <v>323.6003</v>
      </c>
      <c r="G915" s="1">
        <v>94.461600000000004</v>
      </c>
      <c r="H915" s="1">
        <v>13.7578071044457</v>
      </c>
    </row>
    <row r="916" spans="1:9" x14ac:dyDescent="0.25">
      <c r="A916" s="1">
        <v>0</v>
      </c>
      <c r="B916" s="1" t="s">
        <v>627</v>
      </c>
      <c r="C916" s="2">
        <v>44577</v>
      </c>
    </row>
    <row r="917" spans="1:9" x14ac:dyDescent="0.25">
      <c r="A917" s="1">
        <v>1</v>
      </c>
      <c r="B917" s="1" t="s">
        <v>1042</v>
      </c>
      <c r="C917" s="1" t="s">
        <v>1043</v>
      </c>
      <c r="D917" s="1">
        <v>22276.462344930002</v>
      </c>
      <c r="E917" s="1">
        <v>2.1100000000000001E-6</v>
      </c>
      <c r="F917" s="1" t="s">
        <v>3</v>
      </c>
      <c r="G917" s="1" t="s">
        <v>1044</v>
      </c>
      <c r="H917" s="1">
        <v>0</v>
      </c>
      <c r="I917" s="1">
        <v>9995</v>
      </c>
    </row>
    <row r="918" spans="1:9" x14ac:dyDescent="0.25">
      <c r="A918" s="1">
        <v>2</v>
      </c>
      <c r="B918" s="1">
        <v>7209</v>
      </c>
      <c r="C918" s="1">
        <v>81.223699999999994</v>
      </c>
      <c r="D918" s="1">
        <v>278.1447</v>
      </c>
      <c r="E918" s="1">
        <v>37859</v>
      </c>
      <c r="F918" s="1">
        <v>296.47710000000001</v>
      </c>
      <c r="G918" s="1">
        <v>63.252000000000002</v>
      </c>
      <c r="H918" s="1">
        <v>14.139960845040299</v>
      </c>
    </row>
    <row r="919" spans="1:9" x14ac:dyDescent="0.25">
      <c r="A919" s="1">
        <v>0</v>
      </c>
      <c r="B919" s="1" t="s">
        <v>1045</v>
      </c>
      <c r="C919" s="1" t="s">
        <v>1046</v>
      </c>
    </row>
    <row r="920" spans="1:9" x14ac:dyDescent="0.25">
      <c r="A920" s="1">
        <v>1</v>
      </c>
      <c r="B920" s="1" t="s">
        <v>1047</v>
      </c>
      <c r="C920" s="1" t="s">
        <v>1048</v>
      </c>
      <c r="D920" s="1">
        <v>22276.428318570001</v>
      </c>
      <c r="E920" s="1">
        <v>5.2800000000000003E-6</v>
      </c>
      <c r="F920" s="1" t="s">
        <v>3</v>
      </c>
      <c r="G920" s="1" t="s">
        <v>1049</v>
      </c>
      <c r="H920" s="1">
        <v>0</v>
      </c>
      <c r="I920" s="1">
        <v>9991</v>
      </c>
    </row>
    <row r="921" spans="1:9" x14ac:dyDescent="0.25">
      <c r="A921" s="1">
        <v>2</v>
      </c>
      <c r="B921" s="1">
        <v>7213</v>
      </c>
      <c r="C921" s="1">
        <v>97.892600000000002</v>
      </c>
      <c r="D921" s="1">
        <v>209.00389999999999</v>
      </c>
      <c r="E921" s="1">
        <v>117538</v>
      </c>
      <c r="F921" s="1">
        <v>170.84790000000001</v>
      </c>
      <c r="G921" s="1">
        <v>189.48939999999999</v>
      </c>
      <c r="H921" s="1">
        <v>14.433410835243</v>
      </c>
    </row>
    <row r="922" spans="1:9" x14ac:dyDescent="0.25">
      <c r="A922" s="1">
        <v>0</v>
      </c>
      <c r="B922" s="1" t="s">
        <v>122</v>
      </c>
      <c r="C922" s="1">
        <v>8579</v>
      </c>
      <c r="D922" s="1" t="s">
        <v>372</v>
      </c>
      <c r="E922" s="1" t="s">
        <v>759</v>
      </c>
      <c r="F922" s="1" t="s">
        <v>1050</v>
      </c>
    </row>
    <row r="923" spans="1:9" x14ac:dyDescent="0.25">
      <c r="A923" s="1">
        <v>1</v>
      </c>
      <c r="B923" s="1" t="s">
        <v>1051</v>
      </c>
      <c r="C923" s="1" t="s">
        <v>1052</v>
      </c>
      <c r="D923" s="1">
        <v>22276.31024626</v>
      </c>
      <c r="E923" s="1">
        <v>2.0200000000000001E-6</v>
      </c>
      <c r="F923" s="1" t="s">
        <v>3</v>
      </c>
      <c r="G923" s="1" t="s">
        <v>1053</v>
      </c>
      <c r="H923" s="1">
        <v>0</v>
      </c>
      <c r="I923" s="1">
        <v>9991</v>
      </c>
    </row>
    <row r="924" spans="1:9" x14ac:dyDescent="0.25">
      <c r="A924" s="1">
        <v>2</v>
      </c>
      <c r="B924" s="1">
        <v>7218</v>
      </c>
      <c r="C924" s="1">
        <v>99.116</v>
      </c>
      <c r="D924" s="1">
        <v>304.25490000000002</v>
      </c>
      <c r="E924" s="1">
        <v>55958</v>
      </c>
      <c r="F924" s="1">
        <v>279.96769999999998</v>
      </c>
      <c r="G924" s="1">
        <v>79.519099999999995</v>
      </c>
      <c r="H924" s="1">
        <v>14.308846195273899</v>
      </c>
    </row>
    <row r="925" spans="1:9" x14ac:dyDescent="0.25">
      <c r="A925" s="1">
        <v>0</v>
      </c>
      <c r="B925" s="1" t="s">
        <v>145</v>
      </c>
      <c r="C925" s="1">
        <v>641</v>
      </c>
    </row>
    <row r="926" spans="1:9" x14ac:dyDescent="0.25">
      <c r="A926" s="1">
        <v>1</v>
      </c>
      <c r="B926" s="1" t="s">
        <v>1054</v>
      </c>
      <c r="C926" s="1" t="s">
        <v>1055</v>
      </c>
      <c r="D926" s="1">
        <v>22276.563716230001</v>
      </c>
      <c r="E926" s="1">
        <v>-1.4000000000000001E-7</v>
      </c>
      <c r="F926" s="1" t="s">
        <v>3</v>
      </c>
      <c r="G926" s="1" t="s">
        <v>1056</v>
      </c>
      <c r="H926" s="1">
        <v>0</v>
      </c>
      <c r="I926" s="1">
        <v>9993</v>
      </c>
    </row>
    <row r="927" spans="1:9" x14ac:dyDescent="0.25">
      <c r="A927" s="1">
        <v>2</v>
      </c>
      <c r="B927" s="1">
        <v>7265</v>
      </c>
      <c r="C927" s="1">
        <v>74.021000000000001</v>
      </c>
      <c r="D927" s="1">
        <v>343.73340000000002</v>
      </c>
      <c r="E927" s="1">
        <v>60242</v>
      </c>
      <c r="F927" s="1">
        <v>178.5899</v>
      </c>
      <c r="G927" s="1">
        <v>249.03700000000001</v>
      </c>
      <c r="H927" s="1">
        <v>12.5732018622359</v>
      </c>
    </row>
    <row r="928" spans="1:9" x14ac:dyDescent="0.25">
      <c r="A928" s="1">
        <v>0</v>
      </c>
      <c r="B928" s="1" t="s">
        <v>145</v>
      </c>
      <c r="C928" s="1">
        <v>642</v>
      </c>
    </row>
    <row r="929" spans="1:9" x14ac:dyDescent="0.25">
      <c r="A929" s="1">
        <v>1</v>
      </c>
      <c r="B929" s="1" t="s">
        <v>1057</v>
      </c>
      <c r="C929" s="1" t="s">
        <v>1058</v>
      </c>
      <c r="D929" s="1">
        <v>22276.539100450002</v>
      </c>
      <c r="E929" s="1">
        <v>-5.9999999999999995E-8</v>
      </c>
      <c r="F929" s="1" t="s">
        <v>3</v>
      </c>
      <c r="G929" s="1" t="s">
        <v>1059</v>
      </c>
      <c r="H929" s="1">
        <v>0</v>
      </c>
      <c r="I929" s="1">
        <v>9999</v>
      </c>
    </row>
    <row r="930" spans="1:9" x14ac:dyDescent="0.25">
      <c r="A930" s="1">
        <v>2</v>
      </c>
      <c r="B930" s="1">
        <v>7266</v>
      </c>
      <c r="C930" s="1">
        <v>74.018600000000006</v>
      </c>
      <c r="D930" s="1">
        <v>324.03219999999999</v>
      </c>
      <c r="E930" s="1">
        <v>102589</v>
      </c>
      <c r="F930" s="1">
        <v>99.587599999999995</v>
      </c>
      <c r="G930" s="1">
        <v>19.230599999999999</v>
      </c>
      <c r="H930" s="1">
        <v>12.6580029723854</v>
      </c>
    </row>
    <row r="931" spans="1:9" x14ac:dyDescent="0.25">
      <c r="A931" s="1">
        <v>0</v>
      </c>
      <c r="B931" s="1" t="s">
        <v>145</v>
      </c>
      <c r="C931" s="1">
        <v>643</v>
      </c>
    </row>
    <row r="932" spans="1:9" x14ac:dyDescent="0.25">
      <c r="A932" s="1">
        <v>1</v>
      </c>
      <c r="B932" s="1" t="s">
        <v>1060</v>
      </c>
      <c r="C932" s="1" t="s">
        <v>1061</v>
      </c>
      <c r="D932" s="1">
        <v>22276.397709019999</v>
      </c>
      <c r="E932" s="1">
        <v>-2.1E-7</v>
      </c>
      <c r="F932" s="1" t="s">
        <v>3</v>
      </c>
      <c r="G932" s="1">
        <f>-21598-4</f>
        <v>-21602</v>
      </c>
      <c r="H932" s="1">
        <v>0</v>
      </c>
      <c r="I932" s="1">
        <v>9999</v>
      </c>
    </row>
    <row r="933" spans="1:9" x14ac:dyDescent="0.25">
      <c r="A933" s="1">
        <v>2</v>
      </c>
      <c r="B933" s="1">
        <v>7267</v>
      </c>
      <c r="C933" s="1">
        <v>74.017899999999997</v>
      </c>
      <c r="D933" s="1">
        <v>155.02500000000001</v>
      </c>
      <c r="E933" s="1">
        <v>82909</v>
      </c>
      <c r="F933" s="1">
        <v>320.22820000000002</v>
      </c>
      <c r="G933" s="1">
        <v>151.30170000000001</v>
      </c>
      <c r="H933" s="1">
        <v>12.6155458323102</v>
      </c>
    </row>
    <row r="934" spans="1:9" x14ac:dyDescent="0.25">
      <c r="A934" s="1">
        <v>0</v>
      </c>
      <c r="B934" s="1" t="s">
        <v>145</v>
      </c>
      <c r="C934" s="1">
        <v>644</v>
      </c>
    </row>
    <row r="935" spans="1:9" x14ac:dyDescent="0.25">
      <c r="A935" s="1">
        <v>1</v>
      </c>
      <c r="B935" s="1" t="s">
        <v>1062</v>
      </c>
      <c r="C935" s="1" t="s">
        <v>1063</v>
      </c>
      <c r="D935" s="1">
        <v>22276.524043369998</v>
      </c>
      <c r="E935" s="1">
        <v>-2E-8</v>
      </c>
      <c r="F935" s="1" t="s">
        <v>3</v>
      </c>
      <c r="G935" s="1" t="s">
        <v>1064</v>
      </c>
      <c r="H935" s="1">
        <v>0</v>
      </c>
      <c r="I935" s="1">
        <v>9994</v>
      </c>
    </row>
    <row r="936" spans="1:9" x14ac:dyDescent="0.25">
      <c r="A936" s="1">
        <v>2</v>
      </c>
      <c r="B936" s="1">
        <v>7268</v>
      </c>
      <c r="C936" s="1">
        <v>74.018000000000001</v>
      </c>
      <c r="D936" s="1">
        <v>60.163200000000003</v>
      </c>
      <c r="E936" s="1">
        <v>94670</v>
      </c>
      <c r="F936" s="1">
        <v>214.25829999999999</v>
      </c>
      <c r="G936" s="1">
        <v>145.2346</v>
      </c>
      <c r="H936" s="1">
        <v>12.636557052348101</v>
      </c>
    </row>
    <row r="937" spans="1:9" x14ac:dyDescent="0.25">
      <c r="A937" s="1">
        <v>0</v>
      </c>
      <c r="B937" s="1" t="s">
        <v>145</v>
      </c>
      <c r="C937" s="1">
        <v>645</v>
      </c>
    </row>
    <row r="938" spans="1:9" x14ac:dyDescent="0.25">
      <c r="A938" s="1">
        <v>1</v>
      </c>
      <c r="B938" s="1" t="s">
        <v>1065</v>
      </c>
      <c r="C938" s="1" t="s">
        <v>1066</v>
      </c>
      <c r="D938" s="1">
        <v>22276.380969779999</v>
      </c>
      <c r="E938" s="1">
        <v>8.0000000000000002E-8</v>
      </c>
      <c r="F938" s="1" t="s">
        <v>3</v>
      </c>
      <c r="G938" s="1" t="s">
        <v>1067</v>
      </c>
      <c r="H938" s="1">
        <v>0</v>
      </c>
      <c r="I938" s="1">
        <v>9994</v>
      </c>
    </row>
    <row r="939" spans="1:9" x14ac:dyDescent="0.25">
      <c r="A939" s="1">
        <v>2</v>
      </c>
      <c r="B939" s="1">
        <v>7269</v>
      </c>
      <c r="C939" s="1">
        <v>74.015500000000003</v>
      </c>
      <c r="D939" s="1">
        <v>246.37469999999999</v>
      </c>
      <c r="E939" s="1">
        <v>71385</v>
      </c>
      <c r="F939" s="1">
        <v>66.742900000000006</v>
      </c>
      <c r="G939" s="1">
        <v>86.100499999999997</v>
      </c>
      <c r="H939" s="1">
        <v>12.595053452273101</v>
      </c>
    </row>
    <row r="940" spans="1:9" x14ac:dyDescent="0.25">
      <c r="A940" s="1">
        <v>0</v>
      </c>
      <c r="B940" s="1" t="s">
        <v>145</v>
      </c>
      <c r="C940" s="1">
        <v>646</v>
      </c>
    </row>
    <row r="941" spans="1:9" x14ac:dyDescent="0.25">
      <c r="A941" s="1">
        <v>1</v>
      </c>
      <c r="B941" s="1" t="s">
        <v>1068</v>
      </c>
      <c r="C941" s="1" t="s">
        <v>1069</v>
      </c>
      <c r="D941" s="1">
        <v>22276.520805759999</v>
      </c>
      <c r="E941" s="1">
        <v>-2.9999999999999997E-8</v>
      </c>
      <c r="F941" s="1" t="s">
        <v>3</v>
      </c>
      <c r="G941" s="1" t="s">
        <v>1070</v>
      </c>
      <c r="H941" s="1">
        <v>0</v>
      </c>
      <c r="I941" s="1">
        <v>9995</v>
      </c>
    </row>
    <row r="942" spans="1:9" x14ac:dyDescent="0.25">
      <c r="A942" s="1">
        <v>2</v>
      </c>
      <c r="B942" s="1">
        <v>7270</v>
      </c>
      <c r="C942" s="1">
        <v>74.015100000000004</v>
      </c>
      <c r="D942" s="1">
        <v>86.448599999999999</v>
      </c>
      <c r="E942" s="1">
        <v>52099</v>
      </c>
      <c r="F942" s="1">
        <v>305.05239999999998</v>
      </c>
      <c r="G942" s="1">
        <v>111.3737</v>
      </c>
      <c r="H942" s="1">
        <v>12.5499293021948</v>
      </c>
    </row>
    <row r="943" spans="1:9" x14ac:dyDescent="0.25">
      <c r="A943" s="1">
        <v>0</v>
      </c>
      <c r="B943" s="1" t="s">
        <v>145</v>
      </c>
      <c r="C943" s="1">
        <v>647</v>
      </c>
    </row>
    <row r="944" spans="1:9" x14ac:dyDescent="0.25">
      <c r="A944" s="1">
        <v>1</v>
      </c>
      <c r="B944" s="1" t="s">
        <v>1071</v>
      </c>
      <c r="C944" s="1" t="s">
        <v>1072</v>
      </c>
      <c r="D944" s="1">
        <v>22276.53427122</v>
      </c>
      <c r="E944" s="1">
        <v>-1.1000000000000001E-7</v>
      </c>
      <c r="F944" s="1" t="s">
        <v>3</v>
      </c>
      <c r="G944" s="1" t="s">
        <v>1073</v>
      </c>
      <c r="H944" s="1">
        <v>0</v>
      </c>
      <c r="I944" s="1">
        <v>9997</v>
      </c>
    </row>
    <row r="945" spans="1:9" x14ac:dyDescent="0.25">
      <c r="A945" s="1">
        <v>2</v>
      </c>
      <c r="B945" s="1">
        <v>7271</v>
      </c>
      <c r="C945" s="1">
        <v>74.019099999999995</v>
      </c>
      <c r="D945" s="1">
        <v>181.71770000000001</v>
      </c>
      <c r="E945" s="1">
        <v>38577</v>
      </c>
      <c r="F945" s="1">
        <v>54.53</v>
      </c>
      <c r="G945" s="1">
        <v>118.8138</v>
      </c>
      <c r="H945" s="1">
        <v>12.528416172156399</v>
      </c>
    </row>
    <row r="946" spans="1:9" x14ac:dyDescent="0.25">
      <c r="A946" s="1">
        <v>0</v>
      </c>
      <c r="B946" s="1" t="s">
        <v>145</v>
      </c>
      <c r="C946" s="1">
        <v>648</v>
      </c>
    </row>
    <row r="947" spans="1:9" x14ac:dyDescent="0.25">
      <c r="A947" s="1">
        <v>1</v>
      </c>
      <c r="B947" s="1" t="s">
        <v>1074</v>
      </c>
      <c r="C947" s="1" t="s">
        <v>1075</v>
      </c>
      <c r="D947" s="1">
        <v>22276.518825169998</v>
      </c>
      <c r="E947" s="1">
        <v>0</v>
      </c>
      <c r="F947" s="1" t="s">
        <v>3</v>
      </c>
      <c r="G947" s="1" t="s">
        <v>1076</v>
      </c>
      <c r="H947" s="1">
        <v>0</v>
      </c>
      <c r="I947" s="1">
        <v>9995</v>
      </c>
    </row>
    <row r="948" spans="1:9" x14ac:dyDescent="0.25">
      <c r="A948" s="1">
        <v>2</v>
      </c>
      <c r="B948" s="1">
        <v>7272</v>
      </c>
      <c r="C948" s="1">
        <v>74.0154</v>
      </c>
      <c r="D948" s="1">
        <v>291.92599999999999</v>
      </c>
      <c r="E948" s="1">
        <v>33305</v>
      </c>
      <c r="F948" s="1">
        <v>200.83750000000001</v>
      </c>
      <c r="G948" s="1">
        <v>275.14</v>
      </c>
      <c r="H948" s="1">
        <v>12.5034366821132</v>
      </c>
    </row>
    <row r="949" spans="1:9" x14ac:dyDescent="0.25">
      <c r="A949" s="1">
        <v>0</v>
      </c>
      <c r="B949" s="1" t="s">
        <v>627</v>
      </c>
      <c r="C949" s="2">
        <v>44578</v>
      </c>
    </row>
    <row r="950" spans="1:9" x14ac:dyDescent="0.25">
      <c r="A950" s="1">
        <v>1</v>
      </c>
      <c r="B950" s="1" t="s">
        <v>1077</v>
      </c>
      <c r="C950" s="1" t="s">
        <v>1078</v>
      </c>
      <c r="D950" s="1">
        <v>22276.243456550001</v>
      </c>
      <c r="E950" s="1">
        <v>7.3E-7</v>
      </c>
      <c r="F950" s="1" t="s">
        <v>3</v>
      </c>
      <c r="G950" s="1" t="s">
        <v>1079</v>
      </c>
      <c r="H950" s="1">
        <v>0</v>
      </c>
      <c r="I950" s="1">
        <v>9991</v>
      </c>
    </row>
    <row r="951" spans="1:9" x14ac:dyDescent="0.25">
      <c r="A951" s="1">
        <v>2</v>
      </c>
      <c r="B951" s="1">
        <v>7274</v>
      </c>
      <c r="C951" s="1">
        <v>81.2226</v>
      </c>
      <c r="D951" s="1">
        <v>175.92420000000001</v>
      </c>
      <c r="E951" s="1">
        <v>18258</v>
      </c>
      <c r="F951" s="1">
        <v>190.9324</v>
      </c>
      <c r="G951" s="1">
        <v>169.14519999999999</v>
      </c>
      <c r="H951" s="1">
        <v>14.084926014878199</v>
      </c>
    </row>
    <row r="952" spans="1:9" x14ac:dyDescent="0.25">
      <c r="A952" s="1">
        <v>0</v>
      </c>
      <c r="B952" s="1" t="s">
        <v>145</v>
      </c>
      <c r="C952" s="1">
        <v>650</v>
      </c>
    </row>
    <row r="953" spans="1:9" x14ac:dyDescent="0.25">
      <c r="A953" s="1">
        <v>1</v>
      </c>
      <c r="B953" s="1" t="s">
        <v>1080</v>
      </c>
      <c r="C953" s="1" t="s">
        <v>1081</v>
      </c>
      <c r="D953" s="1">
        <v>22276.383901590001</v>
      </c>
      <c r="E953" s="1">
        <v>4.9999999999999998E-8</v>
      </c>
      <c r="F953" s="1" t="s">
        <v>3</v>
      </c>
      <c r="G953" s="1" t="s">
        <v>1082</v>
      </c>
      <c r="H953" s="1">
        <v>0</v>
      </c>
      <c r="I953" s="1">
        <v>9992</v>
      </c>
    </row>
    <row r="954" spans="1:9" x14ac:dyDescent="0.25">
      <c r="A954" s="1">
        <v>2</v>
      </c>
      <c r="B954" s="1">
        <v>7281</v>
      </c>
      <c r="C954" s="1">
        <v>74.039599999999993</v>
      </c>
      <c r="D954" s="1">
        <v>254.893</v>
      </c>
      <c r="E954" s="1">
        <v>20960</v>
      </c>
      <c r="F954" s="1">
        <v>14.280099999999999</v>
      </c>
      <c r="G954" s="1">
        <v>137.3175</v>
      </c>
      <c r="H954" s="1">
        <v>12.6953860524448</v>
      </c>
    </row>
    <row r="955" spans="1:9" x14ac:dyDescent="0.25">
      <c r="A955" s="1">
        <v>0</v>
      </c>
      <c r="B955" s="1" t="s">
        <v>145</v>
      </c>
      <c r="C955" s="1">
        <v>651</v>
      </c>
    </row>
    <row r="956" spans="1:9" x14ac:dyDescent="0.25">
      <c r="A956" s="1">
        <v>1</v>
      </c>
      <c r="B956" s="1" t="s">
        <v>1083</v>
      </c>
      <c r="C956" s="1" t="s">
        <v>1084</v>
      </c>
      <c r="D956" s="1">
        <v>22276.416500949999</v>
      </c>
      <c r="E956" s="1">
        <v>-3.3999999999999997E-7</v>
      </c>
      <c r="F956" s="1" t="s">
        <v>3</v>
      </c>
      <c r="G956" s="1" t="s">
        <v>1085</v>
      </c>
      <c r="H956" s="1">
        <v>0</v>
      </c>
      <c r="I956" s="1">
        <v>9997</v>
      </c>
    </row>
    <row r="957" spans="1:9" x14ac:dyDescent="0.25">
      <c r="A957" s="1">
        <v>2</v>
      </c>
      <c r="B957" s="1">
        <v>7291</v>
      </c>
      <c r="C957" s="1">
        <v>64.969399999999993</v>
      </c>
      <c r="D957" s="1">
        <v>274.20949999999999</v>
      </c>
      <c r="E957" s="1">
        <v>32317</v>
      </c>
      <c r="F957" s="1">
        <v>171.79990000000001</v>
      </c>
      <c r="G957" s="1">
        <v>188.36009999999999</v>
      </c>
      <c r="H957" s="1">
        <v>13.929466774622799</v>
      </c>
    </row>
    <row r="958" spans="1:9" x14ac:dyDescent="0.25">
      <c r="A958" s="1">
        <v>0</v>
      </c>
      <c r="B958" s="1" t="s">
        <v>145</v>
      </c>
      <c r="C958" s="1">
        <v>654</v>
      </c>
    </row>
    <row r="959" spans="1:9" x14ac:dyDescent="0.25">
      <c r="A959" s="1">
        <v>1</v>
      </c>
      <c r="B959" s="1" t="s">
        <v>1086</v>
      </c>
      <c r="C959" s="1" t="s">
        <v>1087</v>
      </c>
      <c r="D959" s="1">
        <v>22276.47277353</v>
      </c>
      <c r="E959" s="1">
        <v>-6.1999999999999999E-7</v>
      </c>
      <c r="F959" s="1" t="s">
        <v>3</v>
      </c>
      <c r="G959" s="1" t="s">
        <v>1088</v>
      </c>
      <c r="H959" s="1">
        <v>0</v>
      </c>
      <c r="I959" s="1">
        <v>9994</v>
      </c>
    </row>
    <row r="960" spans="1:9" x14ac:dyDescent="0.25">
      <c r="A960" s="1">
        <v>2</v>
      </c>
      <c r="B960" s="1">
        <v>7297</v>
      </c>
      <c r="C960" s="1">
        <v>64.949399999999997</v>
      </c>
      <c r="D960" s="1">
        <v>176.9641</v>
      </c>
      <c r="E960" s="1">
        <v>50290</v>
      </c>
      <c r="F960" s="1">
        <v>36.915399999999998</v>
      </c>
      <c r="G960" s="1">
        <v>135.34610000000001</v>
      </c>
      <c r="H960" s="1">
        <v>13.794983374383699</v>
      </c>
    </row>
    <row r="961" spans="1:9" x14ac:dyDescent="0.25">
      <c r="A961" s="1">
        <v>0</v>
      </c>
      <c r="B961" s="1" t="s">
        <v>145</v>
      </c>
      <c r="C961" s="1">
        <v>660</v>
      </c>
    </row>
    <row r="962" spans="1:9" x14ac:dyDescent="0.25">
      <c r="A962" s="1">
        <v>1</v>
      </c>
      <c r="B962" s="1" t="s">
        <v>1089</v>
      </c>
      <c r="C962" s="1" t="s">
        <v>1090</v>
      </c>
      <c r="D962" s="1">
        <v>22276.53590413</v>
      </c>
      <c r="E962" s="1">
        <v>6.2899999999999997E-5</v>
      </c>
      <c r="F962" s="1" t="s">
        <v>3</v>
      </c>
      <c r="G962" s="1" t="s">
        <v>1091</v>
      </c>
      <c r="H962" s="1">
        <v>0</v>
      </c>
      <c r="I962" s="1">
        <v>9996</v>
      </c>
    </row>
    <row r="963" spans="1:9" x14ac:dyDescent="0.25">
      <c r="A963" s="1">
        <v>2</v>
      </c>
      <c r="B963" s="1">
        <v>7337</v>
      </c>
      <c r="C963" s="1">
        <v>82.948099999999997</v>
      </c>
      <c r="D963" s="1">
        <v>338.08659999999998</v>
      </c>
      <c r="E963" s="1">
        <v>527032</v>
      </c>
      <c r="F963" s="1">
        <v>11.1668</v>
      </c>
      <c r="G963" s="1">
        <v>350.06920000000002</v>
      </c>
      <c r="H963" s="1">
        <v>14.429792194449</v>
      </c>
    </row>
    <row r="964" spans="1:9" x14ac:dyDescent="0.25">
      <c r="A964" s="1">
        <v>0</v>
      </c>
      <c r="B964" s="1" t="s">
        <v>145</v>
      </c>
      <c r="C964" s="1">
        <v>663</v>
      </c>
    </row>
    <row r="965" spans="1:9" x14ac:dyDescent="0.25">
      <c r="A965" s="1">
        <v>1</v>
      </c>
      <c r="B965" s="1" t="s">
        <v>1092</v>
      </c>
      <c r="C965" s="1" t="s">
        <v>1093</v>
      </c>
      <c r="D965" s="1">
        <v>22276.515969510001</v>
      </c>
      <c r="E965" s="1">
        <v>7.6000000000000003E-7</v>
      </c>
      <c r="F965" s="1" t="s">
        <v>3</v>
      </c>
      <c r="G965" s="1" t="s">
        <v>1094</v>
      </c>
      <c r="H965" s="1">
        <v>0</v>
      </c>
      <c r="I965" s="1">
        <v>9996</v>
      </c>
    </row>
    <row r="966" spans="1:9" x14ac:dyDescent="0.25">
      <c r="A966" s="1">
        <v>2</v>
      </c>
      <c r="B966" s="1">
        <v>7349</v>
      </c>
      <c r="C966" s="1">
        <v>82.946100000000001</v>
      </c>
      <c r="D966" s="1">
        <v>96.896299999999997</v>
      </c>
      <c r="E966" s="1">
        <v>26324</v>
      </c>
      <c r="F966" s="1">
        <v>70.711699999999993</v>
      </c>
      <c r="G966" s="1">
        <v>342.66669999999999</v>
      </c>
      <c r="H966" s="1">
        <v>13.7564456142222</v>
      </c>
    </row>
    <row r="967" spans="1:9" x14ac:dyDescent="0.25">
      <c r="A967" s="1">
        <v>0</v>
      </c>
      <c r="B967" s="1" t="s">
        <v>627</v>
      </c>
      <c r="C967" s="2">
        <v>44579</v>
      </c>
    </row>
    <row r="968" spans="1:9" x14ac:dyDescent="0.25">
      <c r="A968" s="1">
        <v>1</v>
      </c>
      <c r="B968" s="1" t="s">
        <v>1095</v>
      </c>
      <c r="C968" s="1" t="s">
        <v>1096</v>
      </c>
      <c r="D968" s="1">
        <v>22276.380942520002</v>
      </c>
      <c r="E968" s="1">
        <v>1.11E-6</v>
      </c>
      <c r="F968" s="1" t="s">
        <v>3</v>
      </c>
      <c r="G968" s="1" t="s">
        <v>1097</v>
      </c>
      <c r="H968" s="1">
        <v>0</v>
      </c>
      <c r="I968" s="1">
        <v>9990</v>
      </c>
    </row>
    <row r="969" spans="1:9" x14ac:dyDescent="0.25">
      <c r="A969" s="1">
        <v>2</v>
      </c>
      <c r="B969" s="1">
        <v>7363</v>
      </c>
      <c r="C969" s="1">
        <v>81.227800000000002</v>
      </c>
      <c r="D969" s="1">
        <v>227.3245</v>
      </c>
      <c r="E969" s="1">
        <v>16793</v>
      </c>
      <c r="F969" s="1">
        <v>304.49520000000001</v>
      </c>
      <c r="G969" s="1">
        <v>55.462699999999998</v>
      </c>
      <c r="H969" s="1">
        <v>13.999264164627901</v>
      </c>
    </row>
    <row r="970" spans="1:9" x14ac:dyDescent="0.25">
      <c r="A970" s="1">
        <v>0</v>
      </c>
      <c r="B970" s="1" t="s">
        <v>122</v>
      </c>
      <c r="C970" s="1">
        <v>6983</v>
      </c>
      <c r="D970" s="1" t="s">
        <v>372</v>
      </c>
      <c r="E970" s="1" t="s">
        <v>1098</v>
      </c>
      <c r="F970" s="1" t="s">
        <v>373</v>
      </c>
    </row>
    <row r="971" spans="1:9" x14ac:dyDescent="0.25">
      <c r="A971" s="1">
        <v>1</v>
      </c>
      <c r="B971" s="1" t="s">
        <v>1099</v>
      </c>
      <c r="C971" s="1" t="s">
        <v>1100</v>
      </c>
      <c r="D971" s="1">
        <v>22276.518694999999</v>
      </c>
      <c r="E971" s="1">
        <v>3.0400000000000001E-6</v>
      </c>
      <c r="F971" s="1" t="s">
        <v>3</v>
      </c>
      <c r="G971" s="1" t="s">
        <v>1101</v>
      </c>
      <c r="H971" s="1">
        <v>0</v>
      </c>
      <c r="I971" s="1">
        <v>9991</v>
      </c>
    </row>
    <row r="972" spans="1:9" x14ac:dyDescent="0.25">
      <c r="A972" s="1">
        <v>2</v>
      </c>
      <c r="B972" s="1">
        <v>7411</v>
      </c>
      <c r="C972" s="1">
        <v>98.630700000000004</v>
      </c>
      <c r="D972" s="1">
        <v>120.4637</v>
      </c>
      <c r="E972" s="1">
        <v>42195</v>
      </c>
      <c r="F972" s="1">
        <v>19.4008</v>
      </c>
      <c r="G972" s="1">
        <v>340.8768</v>
      </c>
      <c r="H972" s="1">
        <v>14.2814979250119</v>
      </c>
    </row>
    <row r="973" spans="1:9" x14ac:dyDescent="0.25">
      <c r="A973" s="1">
        <v>0</v>
      </c>
      <c r="B973" s="1" t="s">
        <v>145</v>
      </c>
      <c r="C973" s="1">
        <v>675</v>
      </c>
    </row>
    <row r="974" spans="1:9" x14ac:dyDescent="0.25">
      <c r="A974" s="1">
        <v>1</v>
      </c>
      <c r="B974" s="1" t="s">
        <v>1102</v>
      </c>
      <c r="C974" s="1" t="s">
        <v>1103</v>
      </c>
      <c r="D974" s="1">
        <v>22276.438272709998</v>
      </c>
      <c r="E974" s="1">
        <v>2.9999999999999997E-8</v>
      </c>
      <c r="F974" s="1" t="s">
        <v>3</v>
      </c>
      <c r="G974" s="1" t="s">
        <v>1104</v>
      </c>
      <c r="H974" s="1">
        <v>0</v>
      </c>
      <c r="I974" s="1">
        <v>9990</v>
      </c>
    </row>
    <row r="975" spans="1:9" x14ac:dyDescent="0.25">
      <c r="A975" s="1">
        <v>2</v>
      </c>
      <c r="B975" s="1">
        <v>7424</v>
      </c>
      <c r="C975" s="1">
        <v>74.055599999999998</v>
      </c>
      <c r="D975" s="1">
        <v>276.74419999999998</v>
      </c>
      <c r="E975" s="1">
        <v>39023</v>
      </c>
      <c r="F975" s="1">
        <v>251.20859999999999</v>
      </c>
      <c r="G975" s="1">
        <v>219.7535</v>
      </c>
      <c r="H975" s="1">
        <v>12.6715752122483</v>
      </c>
    </row>
    <row r="976" spans="1:9" x14ac:dyDescent="0.25">
      <c r="A976" s="1">
        <v>0</v>
      </c>
      <c r="B976" s="1" t="s">
        <v>145</v>
      </c>
      <c r="C976" s="1">
        <v>676</v>
      </c>
    </row>
    <row r="977" spans="1:9" x14ac:dyDescent="0.25">
      <c r="A977" s="1">
        <v>1</v>
      </c>
      <c r="B977" s="1" t="s">
        <v>1105</v>
      </c>
      <c r="C977" s="1" t="s">
        <v>1106</v>
      </c>
      <c r="D977" s="1">
        <v>22276.528127469999</v>
      </c>
      <c r="E977" s="1">
        <v>2.4600000000000002E-6</v>
      </c>
      <c r="F977" s="1" t="s">
        <v>3</v>
      </c>
      <c r="G977" s="1" t="s">
        <v>1107</v>
      </c>
      <c r="H977" s="1">
        <v>0</v>
      </c>
      <c r="I977" s="1">
        <v>9998</v>
      </c>
    </row>
    <row r="978" spans="1:9" x14ac:dyDescent="0.25">
      <c r="A978" s="1">
        <v>2</v>
      </c>
      <c r="B978" s="1">
        <v>7433</v>
      </c>
      <c r="C978" s="1">
        <v>74.048900000000003</v>
      </c>
      <c r="D978" s="1">
        <v>52.7789</v>
      </c>
      <c r="E978" s="1">
        <v>14546</v>
      </c>
      <c r="F978" s="1">
        <v>234.90799999999999</v>
      </c>
      <c r="G978" s="1">
        <v>125.07080000000001</v>
      </c>
      <c r="H978" s="1">
        <v>14.326993365090701</v>
      </c>
    </row>
    <row r="979" spans="1:9" x14ac:dyDescent="0.25">
      <c r="A979" s="1">
        <v>0</v>
      </c>
      <c r="B979" s="1" t="s">
        <v>145</v>
      </c>
      <c r="C979" s="1">
        <v>677</v>
      </c>
    </row>
    <row r="980" spans="1:9" x14ac:dyDescent="0.25">
      <c r="A980" s="1">
        <v>1</v>
      </c>
      <c r="B980" s="1" t="s">
        <v>1108</v>
      </c>
      <c r="C980" s="1" t="s">
        <v>1109</v>
      </c>
      <c r="D980" s="1">
        <v>22276.517379690002</v>
      </c>
      <c r="E980" s="1">
        <v>-9.9999999999999995E-8</v>
      </c>
      <c r="F980" s="1" t="s">
        <v>3</v>
      </c>
      <c r="G980" s="1" t="s">
        <v>1110</v>
      </c>
      <c r="H980" s="1">
        <v>0</v>
      </c>
      <c r="I980" s="1">
        <v>9995</v>
      </c>
    </row>
    <row r="981" spans="1:9" x14ac:dyDescent="0.25">
      <c r="A981" s="1">
        <v>2</v>
      </c>
      <c r="B981" s="1">
        <v>7435</v>
      </c>
      <c r="C981" s="1">
        <v>74.037499999999994</v>
      </c>
      <c r="D981" s="1">
        <v>337.88749999999999</v>
      </c>
      <c r="E981" s="1">
        <v>45332</v>
      </c>
      <c r="F981" s="1">
        <v>312.03620000000001</v>
      </c>
      <c r="G981" s="1">
        <v>152.80199999999999</v>
      </c>
      <c r="H981" s="1">
        <v>12.5799447620607</v>
      </c>
    </row>
    <row r="982" spans="1:9" x14ac:dyDescent="0.25">
      <c r="A982" s="1">
        <v>0</v>
      </c>
      <c r="B982" s="1" t="s">
        <v>145</v>
      </c>
      <c r="C982" s="1">
        <v>678</v>
      </c>
    </row>
    <row r="983" spans="1:9" x14ac:dyDescent="0.25">
      <c r="A983" s="1">
        <v>1</v>
      </c>
      <c r="B983" s="1" t="s">
        <v>1111</v>
      </c>
      <c r="C983" s="1" t="s">
        <v>1112</v>
      </c>
      <c r="D983" s="1">
        <v>22276.523486670001</v>
      </c>
      <c r="E983" s="1">
        <v>-7.0000000000000005E-8</v>
      </c>
      <c r="F983" s="1" t="s">
        <v>3</v>
      </c>
      <c r="G983" s="1" t="s">
        <v>1113</v>
      </c>
      <c r="H983" s="1">
        <v>0</v>
      </c>
      <c r="I983" s="1">
        <v>9996</v>
      </c>
    </row>
    <row r="984" spans="1:9" x14ac:dyDescent="0.25">
      <c r="A984" s="1">
        <v>2</v>
      </c>
      <c r="B984" s="1">
        <v>7436</v>
      </c>
      <c r="C984" s="1">
        <v>74.036000000000001</v>
      </c>
      <c r="D984" s="1">
        <v>322.661</v>
      </c>
      <c r="E984" s="1">
        <v>41981</v>
      </c>
      <c r="F984" s="1">
        <v>213.35040000000001</v>
      </c>
      <c r="G984" s="1">
        <v>259.01549999999997</v>
      </c>
      <c r="H984" s="1">
        <v>12.417711721776801</v>
      </c>
    </row>
    <row r="985" spans="1:9" x14ac:dyDescent="0.25">
      <c r="A985" s="1">
        <v>0</v>
      </c>
      <c r="B985" s="1" t="s">
        <v>145</v>
      </c>
      <c r="C985" s="1">
        <v>679</v>
      </c>
    </row>
    <row r="986" spans="1:9" x14ac:dyDescent="0.25">
      <c r="A986" s="1">
        <v>1</v>
      </c>
      <c r="B986" s="1" t="s">
        <v>1114</v>
      </c>
      <c r="C986" s="1" t="s">
        <v>1115</v>
      </c>
      <c r="D986" s="1">
        <v>22276.557738430001</v>
      </c>
      <c r="E986" s="1">
        <v>0</v>
      </c>
      <c r="F986" s="1" t="s">
        <v>3</v>
      </c>
      <c r="G986" s="1" t="s">
        <v>1116</v>
      </c>
      <c r="H986" s="1">
        <v>0</v>
      </c>
      <c r="I986" s="1">
        <v>9995</v>
      </c>
    </row>
    <row r="987" spans="1:9" x14ac:dyDescent="0.25">
      <c r="A987" s="1">
        <v>2</v>
      </c>
      <c r="B987" s="1">
        <v>7437</v>
      </c>
      <c r="C987" s="1">
        <v>74.035799999999995</v>
      </c>
      <c r="D987" s="1">
        <v>209.61869999999999</v>
      </c>
      <c r="E987" s="1">
        <v>27206</v>
      </c>
      <c r="F987" s="1">
        <v>94.488100000000003</v>
      </c>
      <c r="G987" s="1">
        <v>265.92759999999998</v>
      </c>
      <c r="H987" s="1">
        <v>12.443936181822499</v>
      </c>
    </row>
    <row r="988" spans="1:9" x14ac:dyDescent="0.25">
      <c r="A988" s="1">
        <v>0</v>
      </c>
      <c r="B988" s="1" t="s">
        <v>145</v>
      </c>
      <c r="C988" s="1">
        <v>680</v>
      </c>
    </row>
    <row r="989" spans="1:9" x14ac:dyDescent="0.25">
      <c r="A989" s="1">
        <v>1</v>
      </c>
      <c r="B989" s="1" t="s">
        <v>1117</v>
      </c>
      <c r="C989" s="1" t="s">
        <v>1118</v>
      </c>
      <c r="D989" s="1">
        <v>22276.274963060001</v>
      </c>
      <c r="E989" s="1">
        <v>-2.2000000000000001E-7</v>
      </c>
      <c r="F989" s="1" t="s">
        <v>3</v>
      </c>
      <c r="G989" s="1">
        <f>-42716-4</f>
        <v>-42720</v>
      </c>
      <c r="H989" s="1">
        <v>0</v>
      </c>
      <c r="I989" s="1">
        <v>9998</v>
      </c>
    </row>
    <row r="990" spans="1:9" x14ac:dyDescent="0.25">
      <c r="A990" s="1">
        <v>2</v>
      </c>
      <c r="B990" s="1">
        <v>7438</v>
      </c>
      <c r="C990" s="1">
        <v>74.031899999999993</v>
      </c>
      <c r="D990" s="1">
        <v>114.2774</v>
      </c>
      <c r="E990" s="1">
        <v>16181</v>
      </c>
      <c r="F990" s="1">
        <v>330.66629999999998</v>
      </c>
      <c r="G990" s="1">
        <v>203.61109999999999</v>
      </c>
      <c r="H990" s="1">
        <v>12.4661433918608</v>
      </c>
    </row>
    <row r="991" spans="1:9" x14ac:dyDescent="0.25">
      <c r="A991" s="1">
        <v>0</v>
      </c>
      <c r="B991" s="1" t="s">
        <v>145</v>
      </c>
      <c r="C991" s="1">
        <v>681</v>
      </c>
    </row>
    <row r="992" spans="1:9" x14ac:dyDescent="0.25">
      <c r="A992" s="1">
        <v>1</v>
      </c>
      <c r="B992" s="1" t="s">
        <v>1119</v>
      </c>
      <c r="C992" s="1" t="s">
        <v>1120</v>
      </c>
      <c r="D992" s="1">
        <v>22276.438229610001</v>
      </c>
      <c r="E992" s="1">
        <v>-1.6999999999999999E-7</v>
      </c>
      <c r="F992" s="1" t="s">
        <v>3</v>
      </c>
      <c r="G992" s="1">
        <f>-57960-5</f>
        <v>-57965</v>
      </c>
      <c r="H992" s="1">
        <v>0</v>
      </c>
      <c r="I992" s="1">
        <v>9999</v>
      </c>
    </row>
    <row r="993" spans="1:9" x14ac:dyDescent="0.25">
      <c r="A993" s="1">
        <v>2</v>
      </c>
      <c r="B993" s="1">
        <v>7439</v>
      </c>
      <c r="C993" s="1">
        <v>74.039599999999993</v>
      </c>
      <c r="D993" s="1">
        <v>9.2956000000000003</v>
      </c>
      <c r="E993" s="1">
        <v>4896</v>
      </c>
      <c r="F993" s="1">
        <v>267.34059999999999</v>
      </c>
      <c r="G993" s="1">
        <v>172.1833</v>
      </c>
      <c r="H993" s="1">
        <v>12.490411591904101</v>
      </c>
    </row>
    <row r="994" spans="1:9" x14ac:dyDescent="0.25">
      <c r="A994" s="1">
        <v>0</v>
      </c>
      <c r="B994" s="1" t="s">
        <v>145</v>
      </c>
      <c r="C994" s="1">
        <v>682</v>
      </c>
    </row>
    <row r="995" spans="1:9" x14ac:dyDescent="0.25">
      <c r="A995" s="1">
        <v>1</v>
      </c>
      <c r="B995" s="1" t="s">
        <v>1121</v>
      </c>
      <c r="C995" s="1" t="s">
        <v>1122</v>
      </c>
      <c r="D995" s="1">
        <v>22276.479777420001</v>
      </c>
      <c r="E995" s="1">
        <v>5.9999999999999995E-8</v>
      </c>
      <c r="F995" s="1" t="s">
        <v>3</v>
      </c>
      <c r="G995" s="1" t="s">
        <v>1123</v>
      </c>
      <c r="H995" s="1">
        <v>0</v>
      </c>
      <c r="I995" s="1">
        <v>9995</v>
      </c>
    </row>
    <row r="996" spans="1:9" x14ac:dyDescent="0.25">
      <c r="A996" s="1">
        <v>2</v>
      </c>
      <c r="B996" s="1">
        <v>7440</v>
      </c>
      <c r="C996" s="1">
        <v>74.031800000000004</v>
      </c>
      <c r="D996" s="1">
        <v>272.39359999999999</v>
      </c>
      <c r="E996" s="1">
        <v>9921</v>
      </c>
      <c r="F996" s="1">
        <v>287.3449</v>
      </c>
      <c r="G996" s="1">
        <v>188.62710000000001</v>
      </c>
      <c r="H996" s="1">
        <v>12.5126712419427</v>
      </c>
    </row>
    <row r="997" spans="1:9" x14ac:dyDescent="0.25">
      <c r="A997" s="1">
        <v>0</v>
      </c>
      <c r="B997" s="1" t="s">
        <v>145</v>
      </c>
      <c r="C997" s="1">
        <v>683</v>
      </c>
    </row>
    <row r="998" spans="1:9" x14ac:dyDescent="0.25">
      <c r="A998" s="1">
        <v>1</v>
      </c>
      <c r="B998" s="1" t="s">
        <v>1124</v>
      </c>
      <c r="C998" s="1" t="s">
        <v>1125</v>
      </c>
      <c r="D998" s="1">
        <v>22276.437808930001</v>
      </c>
      <c r="E998" s="1">
        <v>-1.9000000000000001E-7</v>
      </c>
      <c r="F998" s="1" t="s">
        <v>3</v>
      </c>
      <c r="G998" s="1">
        <f>-17793-4</f>
        <v>-17797</v>
      </c>
      <c r="H998" s="1">
        <v>0</v>
      </c>
      <c r="I998" s="1">
        <v>9990</v>
      </c>
    </row>
    <row r="999" spans="1:9" x14ac:dyDescent="0.25">
      <c r="A999" s="1">
        <v>2</v>
      </c>
      <c r="B999" s="1">
        <v>7441</v>
      </c>
      <c r="C999" s="1">
        <v>74.036500000000004</v>
      </c>
      <c r="D999" s="1">
        <v>175.9265</v>
      </c>
      <c r="E999" s="1">
        <v>20588</v>
      </c>
      <c r="F999" s="1">
        <v>182.1148</v>
      </c>
      <c r="G999" s="1">
        <v>177.9821</v>
      </c>
      <c r="H999" s="1">
        <v>12.5348550219814</v>
      </c>
    </row>
    <row r="1000" spans="1:9" x14ac:dyDescent="0.25">
      <c r="A1000" s="1">
        <v>0</v>
      </c>
      <c r="B1000" s="1" t="s">
        <v>145</v>
      </c>
      <c r="C1000" s="1">
        <v>684</v>
      </c>
    </row>
    <row r="1001" spans="1:9" x14ac:dyDescent="0.25">
      <c r="A1001" s="1">
        <v>1</v>
      </c>
      <c r="B1001" s="1" t="s">
        <v>1126</v>
      </c>
      <c r="C1001" s="1" t="s">
        <v>1127</v>
      </c>
      <c r="D1001" s="1">
        <v>22276.49011721</v>
      </c>
      <c r="E1001" s="1">
        <v>-2.9999999999999997E-8</v>
      </c>
      <c r="F1001" s="1" t="s">
        <v>3</v>
      </c>
      <c r="G1001" s="1" t="s">
        <v>1128</v>
      </c>
      <c r="H1001" s="1">
        <v>0</v>
      </c>
      <c r="I1001" s="1">
        <v>9998</v>
      </c>
    </row>
    <row r="1002" spans="1:9" x14ac:dyDescent="0.25">
      <c r="A1002" s="1">
        <v>2</v>
      </c>
      <c r="B1002" s="1">
        <v>7442</v>
      </c>
      <c r="C1002" s="1">
        <v>74.033100000000005</v>
      </c>
      <c r="D1002" s="1">
        <v>79.390699999999995</v>
      </c>
      <c r="E1002" s="1">
        <v>32073</v>
      </c>
      <c r="F1002" s="1">
        <v>76.859899999999996</v>
      </c>
      <c r="G1002" s="1">
        <v>339.06450000000001</v>
      </c>
      <c r="H1002" s="1">
        <v>12.5568822620194</v>
      </c>
    </row>
    <row r="1003" spans="1:9" x14ac:dyDescent="0.25">
      <c r="A1003" s="1">
        <v>0</v>
      </c>
      <c r="B1003" s="1" t="s">
        <v>145</v>
      </c>
      <c r="C1003" s="1">
        <v>689</v>
      </c>
    </row>
    <row r="1004" spans="1:9" x14ac:dyDescent="0.25">
      <c r="A1004" s="1">
        <v>1</v>
      </c>
      <c r="B1004" s="1" t="s">
        <v>1129</v>
      </c>
      <c r="C1004" s="1" t="s">
        <v>1130</v>
      </c>
      <c r="D1004" s="1">
        <v>22276.5240834</v>
      </c>
      <c r="E1004" s="1">
        <v>7.6000000000000003E-7</v>
      </c>
      <c r="F1004" s="1" t="s">
        <v>3</v>
      </c>
      <c r="G1004" s="1" t="s">
        <v>1131</v>
      </c>
      <c r="H1004" s="1">
        <v>0</v>
      </c>
      <c r="I1004" s="1">
        <v>9996</v>
      </c>
    </row>
    <row r="1005" spans="1:9" x14ac:dyDescent="0.25">
      <c r="A1005" s="1">
        <v>2</v>
      </c>
      <c r="B1005" s="1">
        <v>7476</v>
      </c>
      <c r="C1005" s="1">
        <v>82.938100000000006</v>
      </c>
      <c r="D1005" s="1">
        <v>94.267499999999998</v>
      </c>
      <c r="E1005" s="1">
        <v>28904</v>
      </c>
      <c r="F1005" s="1">
        <v>279.49599999999998</v>
      </c>
      <c r="G1005" s="1">
        <v>134.13140000000001</v>
      </c>
      <c r="H1005" s="1">
        <v>13.7219216440085</v>
      </c>
    </row>
    <row r="1006" spans="1:9" x14ac:dyDescent="0.25">
      <c r="A1006" s="1">
        <v>0</v>
      </c>
      <c r="B1006" s="1" t="s">
        <v>627</v>
      </c>
      <c r="C1006" s="2">
        <v>44580</v>
      </c>
    </row>
    <row r="1007" spans="1:9" x14ac:dyDescent="0.25">
      <c r="A1007" s="1">
        <v>1</v>
      </c>
      <c r="B1007" s="1" t="s">
        <v>1132</v>
      </c>
      <c r="C1007" s="1" t="s">
        <v>1133</v>
      </c>
      <c r="D1007" s="1">
        <v>22276.444524729999</v>
      </c>
      <c r="E1007" s="1">
        <v>3.4999999999999998E-7</v>
      </c>
      <c r="F1007" s="1" t="s">
        <v>3</v>
      </c>
      <c r="G1007" s="1" t="s">
        <v>1134</v>
      </c>
      <c r="H1007" s="1">
        <v>0</v>
      </c>
      <c r="I1007" s="1">
        <v>9990</v>
      </c>
    </row>
    <row r="1008" spans="1:9" x14ac:dyDescent="0.25">
      <c r="A1008" s="1">
        <v>2</v>
      </c>
      <c r="B1008" s="1">
        <v>7490</v>
      </c>
      <c r="C1008" s="1">
        <v>81.1922</v>
      </c>
      <c r="D1008" s="1">
        <v>23.549900000000001</v>
      </c>
      <c r="E1008" s="1">
        <v>30310</v>
      </c>
      <c r="F1008" s="1">
        <v>306.34690000000001</v>
      </c>
      <c r="G1008" s="1">
        <v>53.490400000000001</v>
      </c>
      <c r="H1008" s="1">
        <v>14.101174314642</v>
      </c>
    </row>
    <row r="1009" spans="1:9" x14ac:dyDescent="0.25">
      <c r="A1009" s="1">
        <v>0</v>
      </c>
      <c r="B1009" s="1" t="s">
        <v>657</v>
      </c>
      <c r="C1009" s="1">
        <v>4</v>
      </c>
    </row>
    <row r="1010" spans="1:9" x14ac:dyDescent="0.25">
      <c r="A1010" s="1">
        <v>1</v>
      </c>
      <c r="B1010" s="1" t="s">
        <v>1135</v>
      </c>
      <c r="C1010" s="1" t="s">
        <v>1136</v>
      </c>
      <c r="D1010" s="1">
        <v>22276.474992570002</v>
      </c>
      <c r="E1010" s="1">
        <v>-4.9999999999999998E-8</v>
      </c>
      <c r="F1010" s="1" t="s">
        <v>3</v>
      </c>
      <c r="G1010" s="1" t="s">
        <v>1137</v>
      </c>
      <c r="H1010" s="1">
        <v>0</v>
      </c>
      <c r="I1010" s="1">
        <v>9994</v>
      </c>
    </row>
    <row r="1011" spans="1:9" x14ac:dyDescent="0.25">
      <c r="A1011" s="1">
        <v>2</v>
      </c>
      <c r="B1011" s="1">
        <v>7529</v>
      </c>
      <c r="C1011" s="1">
        <v>101.92619999999999</v>
      </c>
      <c r="D1011" s="1">
        <v>256.47219999999999</v>
      </c>
      <c r="E1011" s="1">
        <v>8623</v>
      </c>
      <c r="F1011" s="1">
        <v>258.33170000000001</v>
      </c>
      <c r="G1011" s="1">
        <v>254.0008</v>
      </c>
      <c r="H1011" s="1">
        <v>12.5316081319007</v>
      </c>
    </row>
    <row r="1012" spans="1:9" x14ac:dyDescent="0.25">
      <c r="A1012" s="1">
        <v>0</v>
      </c>
      <c r="B1012" s="1" t="s">
        <v>199</v>
      </c>
      <c r="C1012" s="1">
        <v>7</v>
      </c>
    </row>
    <row r="1013" spans="1:9" x14ac:dyDescent="0.25">
      <c r="A1013" s="1">
        <v>1</v>
      </c>
      <c r="B1013" s="1" t="s">
        <v>1138</v>
      </c>
      <c r="C1013" s="1" t="s">
        <v>1139</v>
      </c>
      <c r="D1013" s="1">
        <v>22276.482432820001</v>
      </c>
      <c r="E1013" s="1">
        <v>-1.9999999999999999E-7</v>
      </c>
      <c r="F1013" s="1" t="s">
        <v>3</v>
      </c>
      <c r="G1013" s="1" t="s">
        <v>1140</v>
      </c>
      <c r="H1013" s="1">
        <v>0</v>
      </c>
      <c r="I1013" s="1">
        <v>9996</v>
      </c>
    </row>
    <row r="1014" spans="1:9" x14ac:dyDescent="0.25">
      <c r="A1014" s="1">
        <v>2</v>
      </c>
      <c r="B1014" s="1">
        <v>7530</v>
      </c>
      <c r="C1014" s="1">
        <v>101.91800000000001</v>
      </c>
      <c r="D1014" s="1">
        <v>256.73869999999999</v>
      </c>
      <c r="E1014" s="1">
        <v>12007</v>
      </c>
      <c r="F1014" s="1">
        <v>193.6431</v>
      </c>
      <c r="G1014" s="1">
        <v>285.9402</v>
      </c>
      <c r="H1014" s="1">
        <v>12.53657334191</v>
      </c>
    </row>
    <row r="1015" spans="1:9" x14ac:dyDescent="0.25">
      <c r="A1015" s="1">
        <v>0</v>
      </c>
      <c r="B1015" s="1" t="s">
        <v>1141</v>
      </c>
    </row>
    <row r="1016" spans="1:9" x14ac:dyDescent="0.25">
      <c r="A1016" s="1">
        <v>1</v>
      </c>
      <c r="B1016" s="1" t="s">
        <v>1142</v>
      </c>
      <c r="C1016" s="1" t="s">
        <v>1143</v>
      </c>
      <c r="D1016" s="1">
        <v>22276.478482130002</v>
      </c>
      <c r="E1016" s="1">
        <v>-1.3E-7</v>
      </c>
      <c r="F1016" s="1" t="s">
        <v>3</v>
      </c>
      <c r="G1016" s="1" t="s">
        <v>1144</v>
      </c>
      <c r="H1016" s="1">
        <v>0</v>
      </c>
      <c r="I1016" s="1">
        <v>9995</v>
      </c>
    </row>
    <row r="1017" spans="1:9" x14ac:dyDescent="0.25">
      <c r="A1017" s="1">
        <v>2</v>
      </c>
      <c r="B1017" s="1">
        <v>7531</v>
      </c>
      <c r="C1017" s="1">
        <v>101.9162</v>
      </c>
      <c r="D1017" s="1">
        <v>256.24790000000002</v>
      </c>
      <c r="E1017" s="1">
        <v>10995</v>
      </c>
      <c r="F1017" s="1">
        <v>204.0907</v>
      </c>
      <c r="G1017" s="1">
        <v>308.6961</v>
      </c>
      <c r="H1017" s="1">
        <v>12.534792141907801</v>
      </c>
    </row>
    <row r="1018" spans="1:9" x14ac:dyDescent="0.25">
      <c r="A1018" s="1">
        <v>0</v>
      </c>
      <c r="B1018" s="1" t="s">
        <v>627</v>
      </c>
      <c r="C1018" s="2">
        <v>44581</v>
      </c>
    </row>
    <row r="1019" spans="1:9" x14ac:dyDescent="0.25">
      <c r="A1019" s="1">
        <v>1</v>
      </c>
      <c r="B1019" s="1" t="s">
        <v>1145</v>
      </c>
      <c r="C1019" s="1" t="s">
        <v>1146</v>
      </c>
      <c r="D1019" s="1">
        <v>22276.508484800001</v>
      </c>
      <c r="E1019" s="1">
        <v>6.1999999999999999E-7</v>
      </c>
      <c r="F1019" s="1" t="s">
        <v>3</v>
      </c>
      <c r="G1019" s="1" t="s">
        <v>1147</v>
      </c>
      <c r="H1019" s="1">
        <v>0</v>
      </c>
      <c r="I1019" s="1">
        <v>9992</v>
      </c>
    </row>
    <row r="1020" spans="1:9" x14ac:dyDescent="0.25">
      <c r="A1020" s="1">
        <v>2</v>
      </c>
      <c r="B1020" s="1">
        <v>7574</v>
      </c>
      <c r="C1020" s="1">
        <v>81.236400000000003</v>
      </c>
      <c r="D1020" s="1">
        <v>201.40969999999999</v>
      </c>
      <c r="E1020" s="1">
        <v>16219</v>
      </c>
      <c r="F1020" s="1">
        <v>182.00960000000001</v>
      </c>
      <c r="G1020" s="1">
        <v>178.10130000000001</v>
      </c>
      <c r="H1020" s="1">
        <v>14.1155482545959</v>
      </c>
    </row>
    <row r="1021" spans="1:9" x14ac:dyDescent="0.25">
      <c r="A1021" s="1">
        <v>0</v>
      </c>
      <c r="B1021" s="1" t="s">
        <v>145</v>
      </c>
      <c r="C1021" s="1">
        <v>700</v>
      </c>
    </row>
    <row r="1022" spans="1:9" x14ac:dyDescent="0.25">
      <c r="A1022" s="1">
        <v>1</v>
      </c>
      <c r="B1022" s="1" t="s">
        <v>1148</v>
      </c>
      <c r="C1022" s="1" t="s">
        <v>1149</v>
      </c>
      <c r="D1022" s="1">
        <v>22276.524000360001</v>
      </c>
      <c r="E1022" s="1">
        <v>4.8999999999999997E-7</v>
      </c>
      <c r="F1022" s="1" t="s">
        <v>3</v>
      </c>
      <c r="G1022" s="1" t="s">
        <v>1150</v>
      </c>
      <c r="H1022" s="1">
        <v>0</v>
      </c>
      <c r="I1022" s="1">
        <v>9990</v>
      </c>
    </row>
    <row r="1023" spans="1:9" x14ac:dyDescent="0.25">
      <c r="A1023" s="1">
        <v>2</v>
      </c>
      <c r="B1023" s="1">
        <v>7593</v>
      </c>
      <c r="C1023" s="1">
        <v>82.952699999999993</v>
      </c>
      <c r="D1023" s="1">
        <v>331.99259999999998</v>
      </c>
      <c r="E1023" s="1">
        <v>25746</v>
      </c>
      <c r="F1023" s="1">
        <v>126.4149</v>
      </c>
      <c r="G1023" s="1">
        <v>349.24349999999998</v>
      </c>
      <c r="H1023" s="1">
        <v>13.7677961839914</v>
      </c>
    </row>
    <row r="1024" spans="1:9" x14ac:dyDescent="0.25">
      <c r="A1024" s="1">
        <v>0</v>
      </c>
      <c r="B1024" s="1" t="s">
        <v>854</v>
      </c>
      <c r="C1024" s="1">
        <v>2</v>
      </c>
    </row>
    <row r="1025" spans="1:9" x14ac:dyDescent="0.25">
      <c r="A1025" s="1">
        <v>1</v>
      </c>
      <c r="B1025" s="1" t="s">
        <v>1151</v>
      </c>
      <c r="C1025" s="1" t="s">
        <v>1152</v>
      </c>
      <c r="D1025" s="1">
        <v>22276.45165816</v>
      </c>
      <c r="E1025" s="1">
        <v>-1.5E-6</v>
      </c>
      <c r="F1025" s="1" t="s">
        <v>3</v>
      </c>
      <c r="G1025" s="1">
        <f>-77923-4</f>
        <v>-77927</v>
      </c>
      <c r="H1025" s="1">
        <v>0</v>
      </c>
      <c r="I1025" s="1">
        <v>9990</v>
      </c>
    </row>
    <row r="1026" spans="1:9" x14ac:dyDescent="0.25">
      <c r="A1026" s="1">
        <v>2</v>
      </c>
      <c r="B1026" s="1">
        <v>7615</v>
      </c>
      <c r="C1026" s="1">
        <v>98.841399999999993</v>
      </c>
      <c r="D1026" s="1">
        <v>248.06819999999999</v>
      </c>
      <c r="E1026" s="1">
        <v>9578</v>
      </c>
      <c r="F1026" s="1">
        <v>76.212900000000005</v>
      </c>
      <c r="G1026" s="1">
        <v>284.01</v>
      </c>
      <c r="H1026" s="1">
        <v>13.9672603443027</v>
      </c>
    </row>
    <row r="1027" spans="1:9" x14ac:dyDescent="0.25">
      <c r="A1027" s="1">
        <v>0</v>
      </c>
      <c r="B1027" s="1" t="s">
        <v>1153</v>
      </c>
    </row>
    <row r="1028" spans="1:9" x14ac:dyDescent="0.25">
      <c r="A1028" s="1">
        <v>1</v>
      </c>
      <c r="B1028" s="1" t="s">
        <v>1154</v>
      </c>
      <c r="C1028" s="1" t="s">
        <v>1155</v>
      </c>
      <c r="D1028" s="1">
        <v>22276.550672050002</v>
      </c>
      <c r="E1028" s="1">
        <v>-1.44E-6</v>
      </c>
      <c r="F1028" s="1" t="s">
        <v>3</v>
      </c>
      <c r="G1028" s="1">
        <f>-27349-5</f>
        <v>-27354</v>
      </c>
      <c r="H1028" s="1">
        <v>0</v>
      </c>
      <c r="I1028" s="1">
        <v>9996</v>
      </c>
    </row>
    <row r="1029" spans="1:9" x14ac:dyDescent="0.25">
      <c r="A1029" s="1">
        <v>2</v>
      </c>
      <c r="B1029" s="1">
        <v>7646</v>
      </c>
      <c r="C1029" s="1">
        <v>49.826099999999997</v>
      </c>
      <c r="D1029" s="1">
        <v>43.5503</v>
      </c>
      <c r="E1029" s="1">
        <v>205740</v>
      </c>
      <c r="F1029" s="1">
        <v>274.67989999999998</v>
      </c>
      <c r="G1029" s="1">
        <v>83.0625</v>
      </c>
      <c r="H1029" s="1">
        <v>13.823135414074301</v>
      </c>
    </row>
    <row r="1030" spans="1:9" x14ac:dyDescent="0.25">
      <c r="A1030" s="1">
        <v>0</v>
      </c>
      <c r="B1030" s="1" t="s">
        <v>145</v>
      </c>
      <c r="C1030" s="1">
        <v>708</v>
      </c>
    </row>
    <row r="1031" spans="1:9" x14ac:dyDescent="0.25">
      <c r="A1031" s="1">
        <v>1</v>
      </c>
      <c r="B1031" s="1" t="s">
        <v>1156</v>
      </c>
      <c r="C1031" s="1" t="s">
        <v>1157</v>
      </c>
      <c r="D1031" s="1">
        <v>22276.57369976</v>
      </c>
      <c r="E1031" s="1">
        <v>-2.8999999999999998E-7</v>
      </c>
      <c r="F1031" s="1" t="s">
        <v>3</v>
      </c>
      <c r="G1031" s="1" t="s">
        <v>1158</v>
      </c>
      <c r="H1031" s="1">
        <v>0</v>
      </c>
      <c r="I1031" s="1">
        <v>9999</v>
      </c>
    </row>
    <row r="1032" spans="1:9" x14ac:dyDescent="0.25">
      <c r="A1032" s="1">
        <v>2</v>
      </c>
      <c r="B1032" s="1">
        <v>7663</v>
      </c>
      <c r="C1032" s="1">
        <v>69.233199999999997</v>
      </c>
      <c r="D1032" s="1">
        <v>323.12599999999998</v>
      </c>
      <c r="E1032" s="1">
        <v>28051</v>
      </c>
      <c r="F1032" s="1">
        <v>283.76029999999997</v>
      </c>
      <c r="G1032" s="1">
        <v>243.9007</v>
      </c>
      <c r="H1032" s="1">
        <v>12.6827454720601</v>
      </c>
    </row>
    <row r="1033" spans="1:9" x14ac:dyDescent="0.25">
      <c r="A1033" s="1">
        <v>0</v>
      </c>
      <c r="B1033" s="1" t="s">
        <v>145</v>
      </c>
      <c r="C1033" s="1">
        <v>711</v>
      </c>
    </row>
    <row r="1034" spans="1:9" x14ac:dyDescent="0.25">
      <c r="A1034" s="1">
        <v>1</v>
      </c>
      <c r="B1034" s="1" t="s">
        <v>1159</v>
      </c>
      <c r="C1034" s="1" t="s">
        <v>1160</v>
      </c>
      <c r="D1034" s="1">
        <v>22276.455604999999</v>
      </c>
      <c r="E1034" s="1">
        <v>-4.0000000000000001E-8</v>
      </c>
      <c r="F1034" s="1" t="s">
        <v>3</v>
      </c>
      <c r="G1034" s="1" t="s">
        <v>1161</v>
      </c>
      <c r="H1034" s="1">
        <v>0</v>
      </c>
      <c r="I1034" s="1">
        <v>9993</v>
      </c>
    </row>
    <row r="1035" spans="1:9" x14ac:dyDescent="0.25">
      <c r="A1035" s="1">
        <v>2</v>
      </c>
      <c r="B1035" s="1">
        <v>7678</v>
      </c>
      <c r="C1035" s="1">
        <v>74.004999999999995</v>
      </c>
      <c r="D1035" s="1">
        <v>50.290700000000001</v>
      </c>
      <c r="E1035" s="1">
        <v>19269</v>
      </c>
      <c r="F1035" s="1">
        <v>139.7209</v>
      </c>
      <c r="G1035" s="1">
        <v>278.65750000000003</v>
      </c>
      <c r="H1035" s="1">
        <v>12.470549291666901</v>
      </c>
    </row>
    <row r="1036" spans="1:9" x14ac:dyDescent="0.25">
      <c r="A1036" s="1">
        <v>0</v>
      </c>
      <c r="B1036" s="1" t="s">
        <v>145</v>
      </c>
      <c r="C1036" s="1">
        <v>712</v>
      </c>
    </row>
    <row r="1037" spans="1:9" x14ac:dyDescent="0.25">
      <c r="A1037" s="1">
        <v>1</v>
      </c>
      <c r="B1037" s="1" t="s">
        <v>1162</v>
      </c>
      <c r="C1037" s="1" t="s">
        <v>1163</v>
      </c>
      <c r="D1037" s="1">
        <v>22276.338921930001</v>
      </c>
      <c r="E1037" s="1">
        <v>-1.4000000000000001E-7</v>
      </c>
      <c r="F1037" s="1" t="s">
        <v>3</v>
      </c>
      <c r="G1037" s="1" t="s">
        <v>1164</v>
      </c>
      <c r="H1037" s="1">
        <v>0</v>
      </c>
      <c r="I1037" s="1">
        <v>9998</v>
      </c>
    </row>
    <row r="1038" spans="1:9" x14ac:dyDescent="0.25">
      <c r="A1038" s="1">
        <v>2</v>
      </c>
      <c r="B1038" s="1">
        <v>7679</v>
      </c>
      <c r="C1038" s="1">
        <v>74.001599999999996</v>
      </c>
      <c r="D1038" s="1">
        <v>134.6558</v>
      </c>
      <c r="E1038" s="1">
        <v>49976</v>
      </c>
      <c r="F1038" s="1">
        <v>157.47630000000001</v>
      </c>
      <c r="G1038" s="1">
        <v>15.803800000000001</v>
      </c>
      <c r="H1038" s="1">
        <v>12.5343192817773</v>
      </c>
    </row>
    <row r="1039" spans="1:9" x14ac:dyDescent="0.25">
      <c r="A1039" s="1">
        <v>0</v>
      </c>
      <c r="B1039" s="1" t="s">
        <v>145</v>
      </c>
      <c r="C1039" s="1">
        <v>713</v>
      </c>
    </row>
    <row r="1040" spans="1:9" x14ac:dyDescent="0.25">
      <c r="A1040" s="1">
        <v>1</v>
      </c>
      <c r="B1040" s="1" t="s">
        <v>1165</v>
      </c>
      <c r="C1040" s="1" t="s">
        <v>1166</v>
      </c>
      <c r="D1040" s="1">
        <v>22276.533599760001</v>
      </c>
      <c r="E1040" s="1">
        <v>-9.9999999999999995E-8</v>
      </c>
      <c r="F1040" s="1" t="s">
        <v>3</v>
      </c>
      <c r="G1040" s="1" t="s">
        <v>1167</v>
      </c>
      <c r="H1040" s="1">
        <v>0</v>
      </c>
      <c r="I1040" s="1">
        <v>9993</v>
      </c>
    </row>
    <row r="1041" spans="1:9" x14ac:dyDescent="0.25">
      <c r="A1041" s="1">
        <v>2</v>
      </c>
      <c r="B1041" s="1">
        <v>7680</v>
      </c>
      <c r="C1041" s="1">
        <v>74.006100000000004</v>
      </c>
      <c r="D1041" s="1">
        <v>38.2592</v>
      </c>
      <c r="E1041" s="1">
        <v>58295</v>
      </c>
      <c r="F1041" s="1">
        <v>36.355200000000004</v>
      </c>
      <c r="G1041" s="1">
        <v>38.462299999999999</v>
      </c>
      <c r="H1041" s="1">
        <v>12.5564147618161</v>
      </c>
    </row>
    <row r="1042" spans="1:9" x14ac:dyDescent="0.25">
      <c r="A1042" s="1">
        <v>0</v>
      </c>
      <c r="B1042" s="1" t="s">
        <v>145</v>
      </c>
      <c r="C1042" s="1">
        <v>714</v>
      </c>
    </row>
    <row r="1043" spans="1:9" x14ac:dyDescent="0.25">
      <c r="A1043" s="1">
        <v>1</v>
      </c>
      <c r="B1043" s="1" t="s">
        <v>1168</v>
      </c>
      <c r="C1043" s="1" t="s">
        <v>1169</v>
      </c>
      <c r="D1043" s="1">
        <v>22276.514432690001</v>
      </c>
      <c r="E1043" s="1">
        <v>-5.9999999999999995E-8</v>
      </c>
      <c r="F1043" s="1" t="s">
        <v>3</v>
      </c>
      <c r="G1043" s="1" t="s">
        <v>1170</v>
      </c>
      <c r="H1043" s="1">
        <v>0</v>
      </c>
      <c r="I1043" s="1">
        <v>9993</v>
      </c>
    </row>
    <row r="1044" spans="1:9" x14ac:dyDescent="0.25">
      <c r="A1044" s="1">
        <v>2</v>
      </c>
      <c r="B1044" s="1">
        <v>7681</v>
      </c>
      <c r="C1044" s="1">
        <v>74.002899999999997</v>
      </c>
      <c r="D1044" s="1">
        <v>314.39069999999998</v>
      </c>
      <c r="E1044" s="1">
        <v>29573</v>
      </c>
      <c r="F1044" s="1">
        <v>12.327199999999999</v>
      </c>
      <c r="G1044" s="1">
        <v>97.739800000000002</v>
      </c>
      <c r="H1044" s="1">
        <v>12.4927165517059</v>
      </c>
    </row>
    <row r="1045" spans="1:9" x14ac:dyDescent="0.25">
      <c r="A1045" s="1">
        <v>0</v>
      </c>
      <c r="B1045" s="1" t="s">
        <v>145</v>
      </c>
      <c r="C1045" s="1">
        <v>715</v>
      </c>
    </row>
    <row r="1046" spans="1:9" x14ac:dyDescent="0.25">
      <c r="A1046" s="1">
        <v>1</v>
      </c>
      <c r="B1046" s="1" t="s">
        <v>1171</v>
      </c>
      <c r="C1046" s="1" t="s">
        <v>1172</v>
      </c>
      <c r="D1046" s="1">
        <v>22276.436006870001</v>
      </c>
      <c r="E1046" s="1">
        <v>-2.1E-7</v>
      </c>
      <c r="F1046" s="1" t="s">
        <v>3</v>
      </c>
      <c r="G1046" s="1">
        <f>-35081-4</f>
        <v>-35085</v>
      </c>
      <c r="H1046" s="1">
        <v>0</v>
      </c>
      <c r="I1046" s="1">
        <v>9991</v>
      </c>
    </row>
    <row r="1047" spans="1:9" x14ac:dyDescent="0.25">
      <c r="A1047" s="1">
        <v>2</v>
      </c>
      <c r="B1047" s="1">
        <v>7682</v>
      </c>
      <c r="C1047" s="1">
        <v>74.002899999999997</v>
      </c>
      <c r="D1047" s="1">
        <v>150.2561</v>
      </c>
      <c r="E1047" s="1">
        <v>22575</v>
      </c>
      <c r="F1047" s="1">
        <v>288.8897</v>
      </c>
      <c r="G1047" s="1">
        <v>244.40369999999999</v>
      </c>
      <c r="H1047" s="1">
        <v>12.447158887335499</v>
      </c>
    </row>
    <row r="1048" spans="1:9" x14ac:dyDescent="0.25">
      <c r="A1048" s="1">
        <v>0</v>
      </c>
      <c r="B1048" s="1" t="s">
        <v>145</v>
      </c>
      <c r="C1048" s="1">
        <v>716</v>
      </c>
    </row>
    <row r="1049" spans="1:9" x14ac:dyDescent="0.25">
      <c r="A1049" s="1">
        <v>1</v>
      </c>
      <c r="B1049" s="1" t="s">
        <v>1173</v>
      </c>
      <c r="C1049" s="1" t="s">
        <v>1174</v>
      </c>
      <c r="D1049" s="1">
        <v>22276.417316610001</v>
      </c>
      <c r="E1049" s="1">
        <v>9.9999999999999995E-8</v>
      </c>
      <c r="F1049" s="1" t="s">
        <v>3</v>
      </c>
      <c r="G1049" s="1" t="s">
        <v>1175</v>
      </c>
      <c r="H1049" s="1">
        <v>0</v>
      </c>
      <c r="I1049" s="1">
        <v>9993</v>
      </c>
    </row>
    <row r="1050" spans="1:9" x14ac:dyDescent="0.25">
      <c r="A1050" s="1">
        <v>2</v>
      </c>
      <c r="B1050" s="1">
        <v>7683</v>
      </c>
      <c r="C1050" s="1">
        <v>74.000699999999995</v>
      </c>
      <c r="D1050" s="1">
        <v>248.71209999999999</v>
      </c>
      <c r="E1050" s="1">
        <v>21107</v>
      </c>
      <c r="F1050" s="1">
        <v>75.277799999999999</v>
      </c>
      <c r="G1050" s="1">
        <v>42.357199999999999</v>
      </c>
      <c r="H1050" s="1">
        <v>12.424193781586499</v>
      </c>
    </row>
    <row r="1051" spans="1:9" x14ac:dyDescent="0.25">
      <c r="A1051" s="1">
        <v>0</v>
      </c>
      <c r="B1051" s="1" t="s">
        <v>145</v>
      </c>
      <c r="C1051" s="1">
        <v>717</v>
      </c>
    </row>
    <row r="1052" spans="1:9" x14ac:dyDescent="0.25">
      <c r="A1052" s="1">
        <v>1</v>
      </c>
      <c r="B1052" s="1" t="s">
        <v>1176</v>
      </c>
      <c r="C1052" s="1" t="s">
        <v>1177</v>
      </c>
      <c r="D1052" s="1">
        <v>22276.546909550001</v>
      </c>
      <c r="E1052" s="1">
        <v>-1.3E-7</v>
      </c>
      <c r="F1052" s="1" t="s">
        <v>3</v>
      </c>
      <c r="G1052" s="1" t="s">
        <v>1178</v>
      </c>
      <c r="H1052" s="1">
        <v>0</v>
      </c>
      <c r="I1052" s="1">
        <v>9990</v>
      </c>
    </row>
    <row r="1053" spans="1:9" x14ac:dyDescent="0.25">
      <c r="A1053" s="1">
        <v>2</v>
      </c>
      <c r="B1053" s="1">
        <v>7684</v>
      </c>
      <c r="C1053" s="1">
        <v>74.007800000000003</v>
      </c>
      <c r="D1053" s="1">
        <v>359.97370000000001</v>
      </c>
      <c r="E1053" s="1">
        <v>35738</v>
      </c>
      <c r="F1053" s="1">
        <v>213.4982</v>
      </c>
      <c r="G1053" s="1">
        <v>158.64009999999999</v>
      </c>
      <c r="H1053" s="1">
        <v>12.3980629815419</v>
      </c>
    </row>
    <row r="1054" spans="1:9" x14ac:dyDescent="0.25">
      <c r="A1054" s="1">
        <v>0</v>
      </c>
      <c r="B1054" s="1" t="s">
        <v>145</v>
      </c>
      <c r="C1054" s="1">
        <v>718</v>
      </c>
    </row>
    <row r="1055" spans="1:9" x14ac:dyDescent="0.25">
      <c r="A1055" s="1">
        <v>1</v>
      </c>
      <c r="B1055" s="1" t="s">
        <v>1179</v>
      </c>
      <c r="C1055" s="1" t="s">
        <v>1180</v>
      </c>
      <c r="D1055" s="1">
        <v>22276.568996040001</v>
      </c>
      <c r="E1055" s="1">
        <v>0</v>
      </c>
      <c r="F1055" s="1" t="s">
        <v>3</v>
      </c>
      <c r="G1055" s="1" t="s">
        <v>1181</v>
      </c>
      <c r="H1055" s="1">
        <v>0</v>
      </c>
      <c r="I1055" s="1">
        <v>9991</v>
      </c>
    </row>
    <row r="1056" spans="1:9" x14ac:dyDescent="0.25">
      <c r="A1056" s="1">
        <v>2</v>
      </c>
      <c r="B1056" s="1">
        <v>7685</v>
      </c>
      <c r="C1056" s="1">
        <v>74.003200000000007</v>
      </c>
      <c r="D1056" s="1">
        <v>224.3212</v>
      </c>
      <c r="E1056" s="1">
        <v>39562</v>
      </c>
      <c r="F1056" s="1">
        <v>261.08409999999998</v>
      </c>
      <c r="G1056" s="1">
        <v>215.1413</v>
      </c>
      <c r="H1056" s="1">
        <v>12.513618481741799</v>
      </c>
    </row>
    <row r="1057" spans="1:9" x14ac:dyDescent="0.25">
      <c r="A1057" s="1">
        <v>0</v>
      </c>
      <c r="B1057" s="1" t="s">
        <v>627</v>
      </c>
      <c r="C1057" s="2">
        <v>44582</v>
      </c>
    </row>
    <row r="1058" spans="1:9" x14ac:dyDescent="0.25">
      <c r="A1058" s="1">
        <v>1</v>
      </c>
      <c r="B1058" s="1" t="s">
        <v>1182</v>
      </c>
      <c r="C1058" s="1" t="s">
        <v>1183</v>
      </c>
      <c r="D1058" s="1">
        <v>22276.512613530002</v>
      </c>
      <c r="E1058" s="1">
        <v>1.73E-6</v>
      </c>
      <c r="F1058" s="1" t="s">
        <v>3</v>
      </c>
      <c r="G1058" s="1" t="s">
        <v>1184</v>
      </c>
      <c r="H1058" s="1">
        <v>0</v>
      </c>
      <c r="I1058" s="1">
        <v>9996</v>
      </c>
    </row>
    <row r="1059" spans="1:9" x14ac:dyDescent="0.25">
      <c r="A1059" s="1">
        <v>2</v>
      </c>
      <c r="B1059" s="1">
        <v>7714</v>
      </c>
      <c r="C1059" s="1">
        <v>81.210899999999995</v>
      </c>
      <c r="D1059" s="1">
        <v>108.14109999999999</v>
      </c>
      <c r="E1059" s="1">
        <v>27189</v>
      </c>
      <c r="F1059" s="1">
        <v>204.62370000000001</v>
      </c>
      <c r="G1059" s="1">
        <v>155.36359999999999</v>
      </c>
      <c r="H1059" s="1">
        <v>14.0811278275714</v>
      </c>
    </row>
    <row r="1060" spans="1:9" x14ac:dyDescent="0.25">
      <c r="A1060" s="1">
        <v>0</v>
      </c>
      <c r="B1060" s="1" t="s">
        <v>145</v>
      </c>
      <c r="C1060" s="1">
        <v>723</v>
      </c>
    </row>
    <row r="1061" spans="1:9" x14ac:dyDescent="0.25">
      <c r="A1061" s="1">
        <v>1</v>
      </c>
      <c r="B1061" s="1" t="s">
        <v>1185</v>
      </c>
      <c r="C1061" s="1" t="s">
        <v>1186</v>
      </c>
      <c r="D1061" s="1">
        <v>22276.380309119999</v>
      </c>
      <c r="E1061" s="1">
        <v>-3.1E-7</v>
      </c>
      <c r="F1061" s="1" t="s">
        <v>3</v>
      </c>
      <c r="G1061" s="1" t="s">
        <v>1187</v>
      </c>
      <c r="H1061" s="1">
        <v>0</v>
      </c>
      <c r="I1061" s="1">
        <v>9997</v>
      </c>
    </row>
    <row r="1062" spans="1:9" x14ac:dyDescent="0.25">
      <c r="A1062" s="1">
        <v>2</v>
      </c>
      <c r="B1062" s="1">
        <v>7718</v>
      </c>
      <c r="C1062" s="1">
        <v>64.715400000000002</v>
      </c>
      <c r="D1062" s="1">
        <v>269.42270000000002</v>
      </c>
      <c r="E1062" s="1">
        <v>45991</v>
      </c>
      <c r="F1062" s="1">
        <v>345.48540000000003</v>
      </c>
      <c r="G1062" s="1">
        <v>14.488200000000001</v>
      </c>
      <c r="H1062" s="1">
        <v>13.895222454108</v>
      </c>
    </row>
    <row r="1063" spans="1:9" x14ac:dyDescent="0.25">
      <c r="A1063" s="1">
        <v>0</v>
      </c>
      <c r="B1063" s="1" t="s">
        <v>145</v>
      </c>
      <c r="C1063" s="1">
        <v>724</v>
      </c>
    </row>
    <row r="1064" spans="1:9" x14ac:dyDescent="0.25">
      <c r="A1064" s="1">
        <v>1</v>
      </c>
      <c r="B1064" s="1" t="s">
        <v>1188</v>
      </c>
      <c r="C1064" s="1" t="s">
        <v>1189</v>
      </c>
      <c r="D1064" s="1">
        <v>22276.51036402</v>
      </c>
      <c r="E1064" s="1">
        <v>-3.3999999999999997E-7</v>
      </c>
      <c r="F1064" s="1" t="s">
        <v>3</v>
      </c>
      <c r="G1064" s="1" t="s">
        <v>1190</v>
      </c>
      <c r="H1064" s="1">
        <v>0</v>
      </c>
      <c r="I1064" s="1">
        <v>9993</v>
      </c>
    </row>
    <row r="1065" spans="1:9" x14ac:dyDescent="0.25">
      <c r="A1065" s="1">
        <v>2</v>
      </c>
      <c r="B1065" s="1">
        <v>7727</v>
      </c>
      <c r="C1065" s="1">
        <v>65.590800000000002</v>
      </c>
      <c r="D1065" s="1">
        <v>331.12810000000002</v>
      </c>
      <c r="E1065" s="1">
        <v>53612</v>
      </c>
      <c r="F1065" s="1">
        <v>11.657</v>
      </c>
      <c r="G1065" s="1">
        <v>348.57299999999998</v>
      </c>
      <c r="H1065" s="1">
        <v>13.9895038542646</v>
      </c>
    </row>
    <row r="1066" spans="1:9" x14ac:dyDescent="0.25">
      <c r="A1066" s="1">
        <v>0</v>
      </c>
      <c r="B1066" s="1" t="s">
        <v>1191</v>
      </c>
      <c r="C1066" s="1">
        <v>3</v>
      </c>
    </row>
    <row r="1067" spans="1:9" x14ac:dyDescent="0.25">
      <c r="A1067" s="1">
        <v>1</v>
      </c>
      <c r="B1067" s="1" t="s">
        <v>1192</v>
      </c>
      <c r="C1067" s="1" t="s">
        <v>1193</v>
      </c>
      <c r="D1067" s="1">
        <v>22276.48125963</v>
      </c>
      <c r="E1067" s="1">
        <v>-7.7000000000000004E-7</v>
      </c>
      <c r="F1067" s="1" t="s">
        <v>3</v>
      </c>
      <c r="G1067" s="1" t="s">
        <v>1194</v>
      </c>
      <c r="H1067" s="1">
        <v>0</v>
      </c>
      <c r="I1067" s="1">
        <v>9996</v>
      </c>
    </row>
    <row r="1068" spans="1:9" x14ac:dyDescent="0.25">
      <c r="A1068" s="1">
        <v>2</v>
      </c>
      <c r="B1068" s="1">
        <v>7734</v>
      </c>
      <c r="C1068" s="1">
        <v>114.98779999999999</v>
      </c>
      <c r="D1068" s="1">
        <v>169.18539999999999</v>
      </c>
      <c r="E1068" s="1">
        <v>6258</v>
      </c>
      <c r="F1068" s="1">
        <v>256.76429999999999</v>
      </c>
      <c r="G1068" s="1">
        <v>103.27370000000001</v>
      </c>
      <c r="H1068" s="1">
        <v>14.187233374573401</v>
      </c>
    </row>
    <row r="1069" spans="1:9" x14ac:dyDescent="0.25">
      <c r="A1069" s="1">
        <v>0</v>
      </c>
      <c r="B1069" s="1" t="s">
        <v>145</v>
      </c>
      <c r="C1069" s="1">
        <v>726</v>
      </c>
    </row>
    <row r="1070" spans="1:9" x14ac:dyDescent="0.25">
      <c r="A1070" s="1">
        <v>1</v>
      </c>
      <c r="B1070" s="1" t="s">
        <v>1195</v>
      </c>
      <c r="C1070" s="1" t="s">
        <v>1196</v>
      </c>
      <c r="D1070" s="1">
        <v>22276.33704006</v>
      </c>
      <c r="E1070" s="1">
        <v>5.6000000000000004E-7</v>
      </c>
      <c r="F1070" s="1" t="s">
        <v>3</v>
      </c>
      <c r="G1070" s="1" t="s">
        <v>1197</v>
      </c>
      <c r="H1070" s="1">
        <v>0</v>
      </c>
      <c r="I1070" s="1">
        <v>9991</v>
      </c>
    </row>
    <row r="1071" spans="1:9" x14ac:dyDescent="0.25">
      <c r="A1071" s="1">
        <v>2</v>
      </c>
      <c r="B1071" s="1">
        <v>7736</v>
      </c>
      <c r="C1071" s="1">
        <v>82.9953</v>
      </c>
      <c r="D1071" s="1">
        <v>142.28790000000001</v>
      </c>
      <c r="E1071" s="1">
        <v>24599</v>
      </c>
      <c r="F1071" s="1">
        <v>245.99799999999999</v>
      </c>
      <c r="G1071" s="1">
        <v>113.8603</v>
      </c>
      <c r="H1071" s="1">
        <v>13.7825559438732</v>
      </c>
    </row>
    <row r="1072" spans="1:9" x14ac:dyDescent="0.25">
      <c r="A1072" s="1">
        <v>0</v>
      </c>
      <c r="B1072" s="1" t="s">
        <v>145</v>
      </c>
      <c r="C1072" s="1">
        <v>729</v>
      </c>
    </row>
    <row r="1073" spans="1:9" x14ac:dyDescent="0.25">
      <c r="A1073" s="1">
        <v>1</v>
      </c>
      <c r="B1073" s="1" t="s">
        <v>1198</v>
      </c>
      <c r="C1073" s="1" t="s">
        <v>1199</v>
      </c>
      <c r="D1073" s="1">
        <v>22276.450379869999</v>
      </c>
      <c r="E1073" s="1">
        <v>9.4E-7</v>
      </c>
      <c r="F1073" s="1" t="s">
        <v>3</v>
      </c>
      <c r="G1073" s="1" t="s">
        <v>1200</v>
      </c>
      <c r="H1073" s="1">
        <v>0</v>
      </c>
      <c r="I1073" s="1">
        <v>9997</v>
      </c>
    </row>
    <row r="1074" spans="1:9" x14ac:dyDescent="0.25">
      <c r="A1074" s="1">
        <v>2</v>
      </c>
      <c r="B1074" s="1">
        <v>7768</v>
      </c>
      <c r="C1074" s="1">
        <v>82.965400000000002</v>
      </c>
      <c r="D1074" s="1">
        <v>46.915300000000002</v>
      </c>
      <c r="E1074" s="1">
        <v>22374</v>
      </c>
      <c r="F1074" s="1">
        <v>332.41469999999998</v>
      </c>
      <c r="G1074" s="1">
        <v>90.264399999999995</v>
      </c>
      <c r="H1074" s="1">
        <v>13.734488693773301</v>
      </c>
    </row>
    <row r="1075" spans="1:9" x14ac:dyDescent="0.25">
      <c r="A1075" s="1">
        <v>0</v>
      </c>
      <c r="B1075" s="1" t="s">
        <v>122</v>
      </c>
      <c r="C1075" s="1">
        <v>6226</v>
      </c>
    </row>
    <row r="1076" spans="1:9" x14ac:dyDescent="0.25">
      <c r="A1076" s="1">
        <v>1</v>
      </c>
      <c r="B1076" s="1" t="s">
        <v>1201</v>
      </c>
      <c r="C1076" s="1" t="s">
        <v>1202</v>
      </c>
      <c r="D1076" s="1">
        <v>22276.541595430001</v>
      </c>
      <c r="E1076" s="1">
        <v>2.7700000000000002E-6</v>
      </c>
      <c r="F1076" s="1" t="s">
        <v>3</v>
      </c>
      <c r="G1076" s="1" t="s">
        <v>1203</v>
      </c>
      <c r="H1076" s="1">
        <v>0</v>
      </c>
      <c r="I1076" s="1">
        <v>9995</v>
      </c>
    </row>
    <row r="1077" spans="1:9" x14ac:dyDescent="0.25">
      <c r="A1077" s="1">
        <v>2</v>
      </c>
      <c r="B1077" s="1">
        <v>7816</v>
      </c>
      <c r="C1077" s="1">
        <v>98.731399999999994</v>
      </c>
      <c r="D1077" s="1">
        <v>118.60380000000001</v>
      </c>
      <c r="E1077" s="1">
        <v>53259</v>
      </c>
      <c r="F1077" s="1">
        <v>149.15819999999999</v>
      </c>
      <c r="G1077" s="1">
        <v>211.27440000000001</v>
      </c>
      <c r="H1077" s="1">
        <v>14.239115311672499</v>
      </c>
    </row>
    <row r="1078" spans="1:9" x14ac:dyDescent="0.25">
      <c r="A1078" s="1">
        <v>0</v>
      </c>
      <c r="B1078" s="1" t="s">
        <v>145</v>
      </c>
      <c r="C1078" s="1">
        <v>732</v>
      </c>
    </row>
    <row r="1079" spans="1:9" x14ac:dyDescent="0.25">
      <c r="A1079" s="1">
        <v>1</v>
      </c>
      <c r="B1079" s="1" t="s">
        <v>1204</v>
      </c>
      <c r="C1079" s="1" t="s">
        <v>1205</v>
      </c>
      <c r="D1079" s="1">
        <v>22276.464279510001</v>
      </c>
      <c r="E1079" s="1">
        <v>-1.3E-7</v>
      </c>
      <c r="F1079" s="1" t="s">
        <v>3</v>
      </c>
      <c r="G1079" s="1" t="s">
        <v>1206</v>
      </c>
      <c r="H1079" s="1">
        <v>0</v>
      </c>
      <c r="I1079" s="1">
        <v>9998</v>
      </c>
    </row>
    <row r="1080" spans="1:9" x14ac:dyDescent="0.25">
      <c r="A1080" s="1">
        <v>2</v>
      </c>
      <c r="B1080" s="1">
        <v>7820</v>
      </c>
      <c r="C1080" s="1">
        <v>74.021799999999999</v>
      </c>
      <c r="D1080" s="1">
        <v>15.896100000000001</v>
      </c>
      <c r="E1080" s="1">
        <v>41977</v>
      </c>
      <c r="F1080" s="1">
        <v>81.709800000000001</v>
      </c>
      <c r="G1080" s="1">
        <v>355.22660000000002</v>
      </c>
      <c r="H1080" s="1">
        <v>12.5668916817233</v>
      </c>
    </row>
    <row r="1081" spans="1:9" x14ac:dyDescent="0.25">
      <c r="A1081" s="1">
        <v>0</v>
      </c>
      <c r="B1081" s="1" t="s">
        <v>145</v>
      </c>
      <c r="C1081" s="1">
        <v>733</v>
      </c>
    </row>
    <row r="1082" spans="1:9" x14ac:dyDescent="0.25">
      <c r="A1082" s="1">
        <v>1</v>
      </c>
      <c r="B1082" s="1" t="s">
        <v>1207</v>
      </c>
      <c r="C1082" s="1" t="s">
        <v>1208</v>
      </c>
      <c r="D1082" s="1">
        <v>22276.468687650002</v>
      </c>
      <c r="E1082" s="1">
        <v>-4.0000000000000001E-8</v>
      </c>
      <c r="F1082" s="1" t="s">
        <v>3</v>
      </c>
      <c r="G1082" s="1" t="s">
        <v>1209</v>
      </c>
      <c r="H1082" s="1">
        <v>0</v>
      </c>
      <c r="I1082" s="1">
        <v>9992</v>
      </c>
    </row>
    <row r="1083" spans="1:9" x14ac:dyDescent="0.25">
      <c r="A1083" s="1">
        <v>2</v>
      </c>
      <c r="B1083" s="1">
        <v>7822</v>
      </c>
      <c r="C1083" s="1">
        <v>74.017899999999997</v>
      </c>
      <c r="D1083" s="1">
        <v>59.557400000000001</v>
      </c>
      <c r="E1083" s="1">
        <v>53140</v>
      </c>
      <c r="F1083" s="1">
        <v>29.821999999999999</v>
      </c>
      <c r="G1083" s="1">
        <v>27.148900000000001</v>
      </c>
      <c r="H1083" s="1">
        <v>12.388138481414799</v>
      </c>
    </row>
    <row r="1084" spans="1:9" x14ac:dyDescent="0.25">
      <c r="A1084" s="1">
        <v>0</v>
      </c>
      <c r="B1084" s="1" t="s">
        <v>145</v>
      </c>
      <c r="C1084" s="1">
        <v>734</v>
      </c>
    </row>
    <row r="1085" spans="1:9" x14ac:dyDescent="0.25">
      <c r="A1085" s="1">
        <v>1</v>
      </c>
      <c r="B1085" s="1" t="s">
        <v>1210</v>
      </c>
      <c r="C1085" s="1" t="s">
        <v>1211</v>
      </c>
      <c r="D1085" s="1">
        <v>22276.307157750001</v>
      </c>
      <c r="E1085" s="1">
        <v>9.9999999999999995E-8</v>
      </c>
      <c r="F1085" s="1" t="s">
        <v>3</v>
      </c>
      <c r="G1085" s="1" t="s">
        <v>1212</v>
      </c>
      <c r="H1085" s="1">
        <v>0</v>
      </c>
      <c r="I1085" s="1">
        <v>9994</v>
      </c>
    </row>
    <row r="1086" spans="1:9" x14ac:dyDescent="0.25">
      <c r="A1086" s="1">
        <v>2</v>
      </c>
      <c r="B1086" s="1">
        <v>7823</v>
      </c>
      <c r="C1086" s="1">
        <v>74.016999999999996</v>
      </c>
      <c r="D1086" s="1">
        <v>228.42099999999999</v>
      </c>
      <c r="E1086" s="1">
        <v>18323</v>
      </c>
      <c r="F1086" s="1">
        <v>337.97859999999997</v>
      </c>
      <c r="G1086" s="1">
        <v>174.41499999999999</v>
      </c>
      <c r="H1086" s="1">
        <v>12.517658581637701</v>
      </c>
    </row>
    <row r="1087" spans="1:9" x14ac:dyDescent="0.25">
      <c r="A1087" s="1">
        <v>0</v>
      </c>
      <c r="B1087" s="1" t="s">
        <v>145</v>
      </c>
      <c r="C1087" s="1">
        <v>735</v>
      </c>
    </row>
    <row r="1088" spans="1:9" x14ac:dyDescent="0.25">
      <c r="A1088" s="1">
        <v>1</v>
      </c>
      <c r="B1088" s="1" t="s">
        <v>1213</v>
      </c>
      <c r="C1088" s="1" t="s">
        <v>1214</v>
      </c>
      <c r="D1088" s="1">
        <v>22276.512992920001</v>
      </c>
      <c r="E1088" s="1">
        <v>-1.1999999999999999E-7</v>
      </c>
      <c r="F1088" s="1" t="s">
        <v>3</v>
      </c>
      <c r="G1088" s="1" t="s">
        <v>1215</v>
      </c>
      <c r="H1088" s="1">
        <v>0</v>
      </c>
      <c r="I1088" s="1">
        <v>9996</v>
      </c>
    </row>
    <row r="1089" spans="1:9" x14ac:dyDescent="0.25">
      <c r="A1089" s="1">
        <v>2</v>
      </c>
      <c r="B1089" s="1">
        <v>7824</v>
      </c>
      <c r="C1089" s="1">
        <v>74.019499999999994</v>
      </c>
      <c r="D1089" s="1">
        <v>332.47019999999998</v>
      </c>
      <c r="E1089" s="1">
        <v>7216</v>
      </c>
      <c r="F1089" s="1">
        <v>142.1987</v>
      </c>
      <c r="G1089" s="1">
        <v>322.97469999999998</v>
      </c>
      <c r="H1089" s="1">
        <v>12.4933694915964</v>
      </c>
    </row>
    <row r="1090" spans="1:9" x14ac:dyDescent="0.25">
      <c r="A1090" s="1">
        <v>0</v>
      </c>
      <c r="B1090" s="1" t="s">
        <v>145</v>
      </c>
      <c r="C1090" s="1">
        <v>736</v>
      </c>
    </row>
    <row r="1091" spans="1:9" x14ac:dyDescent="0.25">
      <c r="A1091" s="1">
        <v>1</v>
      </c>
      <c r="B1091" s="1" t="s">
        <v>1216</v>
      </c>
      <c r="C1091" s="1" t="s">
        <v>1217</v>
      </c>
      <c r="D1091" s="1">
        <v>22276.507753440001</v>
      </c>
      <c r="E1091" s="1">
        <v>1E-8</v>
      </c>
      <c r="F1091" s="1" t="s">
        <v>3</v>
      </c>
      <c r="G1091" s="1" t="s">
        <v>1218</v>
      </c>
      <c r="H1091" s="1">
        <v>0</v>
      </c>
      <c r="I1091" s="1">
        <v>9993</v>
      </c>
    </row>
    <row r="1092" spans="1:9" x14ac:dyDescent="0.25">
      <c r="A1092" s="1">
        <v>2</v>
      </c>
      <c r="B1092" s="1">
        <v>7825</v>
      </c>
      <c r="C1092" s="1">
        <v>74.015699999999995</v>
      </c>
      <c r="D1092" s="1">
        <v>78.596000000000004</v>
      </c>
      <c r="E1092" s="1">
        <v>10895</v>
      </c>
      <c r="F1092" s="1">
        <v>348.62849999999997</v>
      </c>
      <c r="G1092" s="1">
        <v>79.557500000000005</v>
      </c>
      <c r="H1092" s="1">
        <v>12.468578181553299</v>
      </c>
    </row>
    <row r="1093" spans="1:9" x14ac:dyDescent="0.25">
      <c r="A1093" s="1">
        <v>0</v>
      </c>
      <c r="B1093" s="1" t="s">
        <v>145</v>
      </c>
      <c r="C1093" s="1">
        <v>737</v>
      </c>
    </row>
    <row r="1094" spans="1:9" x14ac:dyDescent="0.25">
      <c r="A1094" s="1">
        <v>1</v>
      </c>
      <c r="B1094" s="1" t="s">
        <v>1219</v>
      </c>
      <c r="C1094" s="1" t="s">
        <v>1220</v>
      </c>
      <c r="D1094" s="1">
        <v>22276.536172920001</v>
      </c>
      <c r="E1094" s="1">
        <v>-4.0000000000000001E-8</v>
      </c>
      <c r="F1094" s="1" t="s">
        <v>3</v>
      </c>
      <c r="G1094" s="1" t="s">
        <v>1221</v>
      </c>
      <c r="H1094" s="1">
        <v>0</v>
      </c>
      <c r="I1094" s="1">
        <v>9990</v>
      </c>
    </row>
    <row r="1095" spans="1:9" x14ac:dyDescent="0.25">
      <c r="A1095" s="1">
        <v>2</v>
      </c>
      <c r="B1095" s="1">
        <v>7826</v>
      </c>
      <c r="C1095" s="1">
        <v>74.015199999999993</v>
      </c>
      <c r="D1095" s="1">
        <v>296.6617</v>
      </c>
      <c r="E1095" s="1">
        <v>38043</v>
      </c>
      <c r="F1095" s="1">
        <v>256.7004</v>
      </c>
      <c r="G1095" s="1">
        <v>220.46780000000001</v>
      </c>
      <c r="H1095" s="1">
        <v>12.4171596214643</v>
      </c>
    </row>
    <row r="1096" spans="1:9" x14ac:dyDescent="0.25">
      <c r="A1096" s="1">
        <v>0</v>
      </c>
      <c r="B1096" s="1" t="s">
        <v>145</v>
      </c>
      <c r="C1096" s="1">
        <v>738</v>
      </c>
    </row>
    <row r="1097" spans="1:9" x14ac:dyDescent="0.25">
      <c r="A1097" s="1">
        <v>1</v>
      </c>
      <c r="B1097" s="1" t="s">
        <v>1222</v>
      </c>
      <c r="C1097" s="1" t="s">
        <v>1223</v>
      </c>
      <c r="D1097" s="1">
        <v>22276.47573215</v>
      </c>
      <c r="E1097" s="1">
        <v>-7.0000000000000005E-8</v>
      </c>
      <c r="F1097" s="1" t="s">
        <v>3</v>
      </c>
      <c r="G1097" s="1" t="s">
        <v>1224</v>
      </c>
      <c r="H1097" s="1">
        <v>0</v>
      </c>
      <c r="I1097" s="1">
        <v>9999</v>
      </c>
    </row>
    <row r="1098" spans="1:9" x14ac:dyDescent="0.25">
      <c r="A1098" s="1">
        <v>2</v>
      </c>
      <c r="B1098" s="1">
        <v>7827</v>
      </c>
      <c r="C1098" s="1">
        <v>74.018900000000002</v>
      </c>
      <c r="D1098" s="1">
        <v>190.9753</v>
      </c>
      <c r="E1098" s="1">
        <v>24762</v>
      </c>
      <c r="F1098" s="1">
        <v>121.7548</v>
      </c>
      <c r="G1098" s="1">
        <v>354.53620000000001</v>
      </c>
      <c r="H1098" s="1">
        <v>12.442114831507499</v>
      </c>
    </row>
    <row r="1099" spans="1:9" x14ac:dyDescent="0.25">
      <c r="A1099" s="1">
        <v>0</v>
      </c>
      <c r="B1099" s="1" t="s">
        <v>145</v>
      </c>
      <c r="C1099" s="1">
        <v>739</v>
      </c>
    </row>
    <row r="1100" spans="1:9" x14ac:dyDescent="0.25">
      <c r="A1100" s="1">
        <v>1</v>
      </c>
      <c r="B1100" s="1" t="s">
        <v>1225</v>
      </c>
      <c r="C1100" s="1" t="s">
        <v>1226</v>
      </c>
      <c r="D1100" s="1">
        <v>22276.34057905</v>
      </c>
      <c r="E1100" s="1">
        <v>-1.3E-7</v>
      </c>
      <c r="F1100" s="1" t="s">
        <v>3</v>
      </c>
      <c r="G1100" s="1" t="s">
        <v>1227</v>
      </c>
      <c r="H1100" s="1">
        <v>0</v>
      </c>
      <c r="I1100" s="1">
        <v>9994</v>
      </c>
    </row>
    <row r="1101" spans="1:9" x14ac:dyDescent="0.25">
      <c r="A1101" s="1">
        <v>2</v>
      </c>
      <c r="B1101" s="1">
        <v>7828</v>
      </c>
      <c r="C1101" s="1">
        <v>74.015199999999993</v>
      </c>
      <c r="D1101" s="1">
        <v>124.71250000000001</v>
      </c>
      <c r="E1101" s="1">
        <v>31490</v>
      </c>
      <c r="F1101" s="1">
        <v>220.87870000000001</v>
      </c>
      <c r="G1101" s="1">
        <v>312.5772</v>
      </c>
      <c r="H1101" s="1">
        <v>12.541731601679601</v>
      </c>
    </row>
    <row r="1102" spans="1:9" x14ac:dyDescent="0.25">
      <c r="A1102" s="1">
        <v>0</v>
      </c>
      <c r="B1102" s="1" t="s">
        <v>356</v>
      </c>
      <c r="C1102" s="1">
        <v>6</v>
      </c>
    </row>
    <row r="1103" spans="1:9" x14ac:dyDescent="0.25">
      <c r="A1103" s="1">
        <v>1</v>
      </c>
      <c r="B1103" s="1" t="s">
        <v>1228</v>
      </c>
      <c r="C1103" s="1" t="s">
        <v>1229</v>
      </c>
      <c r="D1103" s="1">
        <v>22276.493448320001</v>
      </c>
      <c r="E1103" s="1">
        <v>-2.7000000000000001E-7</v>
      </c>
      <c r="F1103" s="1" t="s">
        <v>3</v>
      </c>
      <c r="G1103" s="1" t="s">
        <v>1230</v>
      </c>
      <c r="H1103" s="1">
        <v>0</v>
      </c>
      <c r="I1103" s="1">
        <v>9991</v>
      </c>
    </row>
    <row r="1104" spans="1:9" x14ac:dyDescent="0.25">
      <c r="A1104" s="1">
        <v>2</v>
      </c>
      <c r="B1104" s="1">
        <v>7924</v>
      </c>
      <c r="C1104" s="1">
        <v>100.0498</v>
      </c>
      <c r="D1104" s="1">
        <v>181.3897</v>
      </c>
      <c r="E1104" s="1">
        <v>7218</v>
      </c>
      <c r="F1104" s="1">
        <v>248.4614</v>
      </c>
      <c r="G1104" s="1">
        <v>285.0985</v>
      </c>
      <c r="H1104" s="1">
        <v>13.407394673148501</v>
      </c>
    </row>
    <row r="1105" spans="1:9" x14ac:dyDescent="0.25">
      <c r="A1105" s="1">
        <v>0</v>
      </c>
      <c r="B1105" s="1" t="s">
        <v>122</v>
      </c>
      <c r="C1105" s="1">
        <v>6381</v>
      </c>
      <c r="D1105" s="1" t="s">
        <v>1231</v>
      </c>
      <c r="E1105" s="1" t="s">
        <v>90</v>
      </c>
    </row>
    <row r="1106" spans="1:9" x14ac:dyDescent="0.25">
      <c r="A1106" s="1">
        <v>1</v>
      </c>
      <c r="B1106" s="1" t="s">
        <v>1232</v>
      </c>
      <c r="C1106" s="1" t="s">
        <v>1233</v>
      </c>
      <c r="D1106" s="1">
        <v>22276.403094270001</v>
      </c>
      <c r="E1106" s="1">
        <v>2E-8</v>
      </c>
      <c r="F1106" s="1" t="s">
        <v>3</v>
      </c>
      <c r="G1106" s="1" t="s">
        <v>1234</v>
      </c>
      <c r="H1106" s="1">
        <v>0</v>
      </c>
      <c r="I1106" s="1">
        <v>9995</v>
      </c>
    </row>
    <row r="1107" spans="1:9" x14ac:dyDescent="0.25">
      <c r="A1107" s="1">
        <v>2</v>
      </c>
      <c r="B1107" s="1">
        <v>7937</v>
      </c>
      <c r="C1107" s="1">
        <v>95.085899999999995</v>
      </c>
      <c r="D1107" s="1">
        <v>315.82650000000001</v>
      </c>
      <c r="E1107" s="1">
        <v>6635</v>
      </c>
      <c r="F1107" s="1">
        <v>8.9085999999999999</v>
      </c>
      <c r="G1107" s="1">
        <v>3.4762</v>
      </c>
      <c r="H1107" s="1">
        <v>12.681969521898999</v>
      </c>
    </row>
    <row r="1108" spans="1:9" x14ac:dyDescent="0.25">
      <c r="A1108" s="1">
        <v>0</v>
      </c>
      <c r="B1108" s="1" t="s">
        <v>627</v>
      </c>
      <c r="C1108" s="2">
        <v>44593</v>
      </c>
    </row>
    <row r="1109" spans="1:9" x14ac:dyDescent="0.25">
      <c r="A1109" s="1">
        <v>1</v>
      </c>
      <c r="B1109" s="1" t="s">
        <v>1235</v>
      </c>
      <c r="C1109" s="1" t="s">
        <v>1236</v>
      </c>
      <c r="D1109" s="1">
        <v>22276.46864236</v>
      </c>
      <c r="E1109" s="1">
        <v>1.46E-6</v>
      </c>
      <c r="F1109" s="1" t="s">
        <v>3</v>
      </c>
      <c r="G1109" s="1" t="s">
        <v>1237</v>
      </c>
      <c r="H1109" s="1">
        <v>0</v>
      </c>
      <c r="I1109" s="1">
        <v>9994</v>
      </c>
    </row>
    <row r="1110" spans="1:9" x14ac:dyDescent="0.25">
      <c r="A1110" s="1">
        <v>2</v>
      </c>
      <c r="B1110" s="1">
        <v>8026</v>
      </c>
      <c r="C1110" s="1">
        <v>81.276799999999994</v>
      </c>
      <c r="D1110" s="1">
        <v>255.89160000000001</v>
      </c>
      <c r="E1110" s="1">
        <v>23797</v>
      </c>
      <c r="F1110" s="1">
        <v>93.284199999999998</v>
      </c>
      <c r="G1110" s="1">
        <v>267.10520000000002</v>
      </c>
      <c r="H1110" s="1">
        <v>14.1039299642863</v>
      </c>
    </row>
    <row r="1111" spans="1:9" x14ac:dyDescent="0.25">
      <c r="A1111" s="1">
        <v>0</v>
      </c>
      <c r="B1111" s="1" t="s">
        <v>145</v>
      </c>
      <c r="C1111" s="1">
        <v>755</v>
      </c>
    </row>
    <row r="1112" spans="1:9" x14ac:dyDescent="0.25">
      <c r="A1112" s="1">
        <v>1</v>
      </c>
      <c r="B1112" s="1" t="s">
        <v>1238</v>
      </c>
      <c r="C1112" s="1" t="s">
        <v>1239</v>
      </c>
      <c r="D1112" s="1">
        <v>22276.541743319998</v>
      </c>
      <c r="E1112" s="1">
        <v>6.0999999999999998E-7</v>
      </c>
      <c r="F1112" s="1" t="s">
        <v>3</v>
      </c>
      <c r="G1112" s="1" t="s">
        <v>1240</v>
      </c>
      <c r="H1112" s="1">
        <v>0</v>
      </c>
      <c r="I1112" s="1">
        <v>9990</v>
      </c>
    </row>
    <row r="1113" spans="1:9" x14ac:dyDescent="0.25">
      <c r="A1113" s="1">
        <v>2</v>
      </c>
      <c r="B1113" s="1">
        <v>8072</v>
      </c>
      <c r="C1113" s="1">
        <v>82.910200000000003</v>
      </c>
      <c r="D1113" s="1">
        <v>10.5524</v>
      </c>
      <c r="E1113" s="1">
        <v>26849</v>
      </c>
      <c r="F1113" s="1">
        <v>311.0462</v>
      </c>
      <c r="G1113" s="1">
        <v>60.357799999999997</v>
      </c>
      <c r="H1113" s="1">
        <v>13.7402161836274</v>
      </c>
    </row>
    <row r="1114" spans="1:9" x14ac:dyDescent="0.25">
      <c r="A1114" s="1">
        <v>0</v>
      </c>
      <c r="B1114" s="1" t="s">
        <v>1241</v>
      </c>
      <c r="C1114" s="1">
        <v>1</v>
      </c>
      <c r="D1114" s="1" t="s">
        <v>1242</v>
      </c>
      <c r="E1114" s="1" t="s">
        <v>90</v>
      </c>
    </row>
    <row r="1115" spans="1:9" x14ac:dyDescent="0.25">
      <c r="A1115" s="1">
        <v>1</v>
      </c>
      <c r="B1115" s="1" t="s">
        <v>1243</v>
      </c>
      <c r="C1115" s="1" t="s">
        <v>1244</v>
      </c>
      <c r="D1115" s="1">
        <v>22276.390967619998</v>
      </c>
      <c r="E1115" s="1">
        <v>-9.1999999999999998E-7</v>
      </c>
      <c r="F1115" s="1" t="s">
        <v>3</v>
      </c>
      <c r="G1115" s="1" t="s">
        <v>1245</v>
      </c>
      <c r="H1115" s="1">
        <v>0</v>
      </c>
      <c r="I1115" s="1">
        <v>9996</v>
      </c>
    </row>
    <row r="1116" spans="1:9" x14ac:dyDescent="0.25">
      <c r="A1116" s="1">
        <v>2</v>
      </c>
      <c r="B1116" s="1">
        <v>8197</v>
      </c>
      <c r="C1116" s="1">
        <v>46.988100000000003</v>
      </c>
      <c r="D1116" s="1">
        <v>271.0299</v>
      </c>
      <c r="E1116" s="1">
        <v>85924</v>
      </c>
      <c r="F1116" s="1">
        <v>204.1405</v>
      </c>
      <c r="G1116" s="1">
        <v>321.07029999999997</v>
      </c>
      <c r="H1116" s="1">
        <v>13.5953140433834</v>
      </c>
    </row>
    <row r="1117" spans="1:9" x14ac:dyDescent="0.25">
      <c r="A1117" s="1">
        <v>0</v>
      </c>
      <c r="B1117" s="1" t="s">
        <v>145</v>
      </c>
      <c r="C1117" s="1">
        <v>761</v>
      </c>
    </row>
    <row r="1118" spans="1:9" x14ac:dyDescent="0.25">
      <c r="A1118" s="1">
        <v>1</v>
      </c>
      <c r="B1118" s="1" t="s">
        <v>1246</v>
      </c>
      <c r="C1118" s="1" t="s">
        <v>1247</v>
      </c>
      <c r="D1118" s="1">
        <v>22276.596756319999</v>
      </c>
      <c r="E1118" s="1">
        <v>-8.9999999999999999E-8</v>
      </c>
      <c r="F1118" s="1" t="s">
        <v>3</v>
      </c>
      <c r="G1118" s="1" t="s">
        <v>1248</v>
      </c>
      <c r="H1118" s="1">
        <v>0</v>
      </c>
      <c r="I1118" s="1">
        <v>9992</v>
      </c>
    </row>
    <row r="1119" spans="1:9" x14ac:dyDescent="0.25">
      <c r="A1119" s="1">
        <v>2</v>
      </c>
      <c r="B1119" s="1">
        <v>8285</v>
      </c>
      <c r="C1119" s="1">
        <v>74.011399999999995</v>
      </c>
      <c r="D1119" s="1">
        <v>45.541800000000002</v>
      </c>
      <c r="E1119" s="1">
        <v>53025</v>
      </c>
      <c r="F1119" s="1">
        <v>320.48039999999997</v>
      </c>
      <c r="G1119" s="1">
        <v>51.577199999999998</v>
      </c>
      <c r="H1119" s="1">
        <v>12.557820891566999</v>
      </c>
    </row>
    <row r="1120" spans="1:9" x14ac:dyDescent="0.25">
      <c r="A1120" s="1">
        <v>0</v>
      </c>
      <c r="B1120" s="1" t="s">
        <v>145</v>
      </c>
      <c r="C1120" s="1">
        <v>762</v>
      </c>
    </row>
    <row r="1121" spans="1:9" x14ac:dyDescent="0.25">
      <c r="A1121" s="1">
        <v>1</v>
      </c>
      <c r="B1121" s="1" t="s">
        <v>1249</v>
      </c>
      <c r="C1121" s="1" t="s">
        <v>1250</v>
      </c>
      <c r="D1121" s="1">
        <v>22276.41776747</v>
      </c>
      <c r="E1121" s="1">
        <v>1.3E-7</v>
      </c>
      <c r="F1121" s="1" t="s">
        <v>3</v>
      </c>
      <c r="G1121" s="1" t="s">
        <v>1251</v>
      </c>
      <c r="H1121" s="1">
        <v>0</v>
      </c>
      <c r="I1121" s="1">
        <v>9992</v>
      </c>
    </row>
    <row r="1122" spans="1:9" x14ac:dyDescent="0.25">
      <c r="A1122" s="1">
        <v>2</v>
      </c>
      <c r="B1122" s="1">
        <v>8286</v>
      </c>
      <c r="C1122" s="1">
        <v>74.006699999999995</v>
      </c>
      <c r="D1122" s="1">
        <v>256.57909999999998</v>
      </c>
      <c r="E1122" s="1">
        <v>30051</v>
      </c>
      <c r="F1122" s="1">
        <v>218.45779999999999</v>
      </c>
      <c r="G1122" s="1">
        <v>296.52999999999997</v>
      </c>
      <c r="H1122" s="1">
        <v>12.508733041482101</v>
      </c>
    </row>
    <row r="1123" spans="1:9" x14ac:dyDescent="0.25">
      <c r="A1123" s="1">
        <v>0</v>
      </c>
      <c r="B1123" s="1" t="s">
        <v>145</v>
      </c>
      <c r="C1123" s="1">
        <v>763</v>
      </c>
    </row>
    <row r="1124" spans="1:9" x14ac:dyDescent="0.25">
      <c r="A1124" s="1">
        <v>1</v>
      </c>
      <c r="B1124" s="1" t="s">
        <v>1252</v>
      </c>
      <c r="C1124" s="1" t="s">
        <v>1253</v>
      </c>
      <c r="D1124" s="1">
        <v>22276.51735134</v>
      </c>
      <c r="E1124" s="1">
        <v>-5.9999999999999995E-8</v>
      </c>
      <c r="F1124" s="1" t="s">
        <v>3</v>
      </c>
      <c r="G1124" s="1" t="s">
        <v>1254</v>
      </c>
      <c r="H1124" s="1">
        <v>0</v>
      </c>
      <c r="I1124" s="1">
        <v>9994</v>
      </c>
    </row>
    <row r="1125" spans="1:9" x14ac:dyDescent="0.25">
      <c r="A1125" s="1">
        <v>2</v>
      </c>
      <c r="B1125" s="1">
        <v>8287</v>
      </c>
      <c r="C1125" s="1">
        <v>74.010199999999998</v>
      </c>
      <c r="D1125" s="1">
        <v>207.92679999999999</v>
      </c>
      <c r="E1125" s="1">
        <v>23472</v>
      </c>
      <c r="F1125" s="1">
        <v>304.38330000000002</v>
      </c>
      <c r="G1125" s="1">
        <v>172.9734</v>
      </c>
      <c r="H1125" s="1">
        <v>12.435333721356001</v>
      </c>
    </row>
    <row r="1126" spans="1:9" x14ac:dyDescent="0.25">
      <c r="A1126" s="1">
        <v>0</v>
      </c>
      <c r="B1126" s="1" t="s">
        <v>145</v>
      </c>
      <c r="C1126" s="1">
        <v>764</v>
      </c>
    </row>
    <row r="1127" spans="1:9" x14ac:dyDescent="0.25">
      <c r="A1127" s="1">
        <v>1</v>
      </c>
      <c r="B1127" s="1" t="s">
        <v>1255</v>
      </c>
      <c r="C1127" s="1" t="s">
        <v>1256</v>
      </c>
      <c r="D1127" s="1">
        <v>22276.514415540001</v>
      </c>
      <c r="E1127" s="1">
        <v>-7.0000000000000005E-8</v>
      </c>
      <c r="F1127" s="1" t="s">
        <v>3</v>
      </c>
      <c r="G1127" s="1" t="s">
        <v>1257</v>
      </c>
      <c r="H1127" s="1">
        <v>0</v>
      </c>
      <c r="I1127" s="1">
        <v>9994</v>
      </c>
    </row>
    <row r="1128" spans="1:9" x14ac:dyDescent="0.25">
      <c r="A1128" s="1">
        <v>2</v>
      </c>
      <c r="B1128" s="1">
        <v>8288</v>
      </c>
      <c r="C1128" s="1">
        <v>74.008600000000001</v>
      </c>
      <c r="D1128" s="1">
        <v>312.15719999999999</v>
      </c>
      <c r="E1128" s="1">
        <v>29212</v>
      </c>
      <c r="F1128" s="1">
        <v>90.647000000000006</v>
      </c>
      <c r="G1128" s="1">
        <v>19.397400000000001</v>
      </c>
      <c r="H1128" s="1">
        <v>12.4106148313142</v>
      </c>
    </row>
    <row r="1129" spans="1:9" x14ac:dyDescent="0.25">
      <c r="A1129" s="1">
        <v>0</v>
      </c>
      <c r="B1129" s="1" t="s">
        <v>145</v>
      </c>
      <c r="C1129" s="1">
        <v>765</v>
      </c>
    </row>
    <row r="1130" spans="1:9" x14ac:dyDescent="0.25">
      <c r="A1130" s="1">
        <v>1</v>
      </c>
      <c r="B1130" s="1" t="s">
        <v>1258</v>
      </c>
      <c r="C1130" s="1" t="s">
        <v>1259</v>
      </c>
      <c r="D1130" s="1">
        <v>22276.502427700001</v>
      </c>
      <c r="E1130" s="1">
        <v>-7.0000000000000005E-8</v>
      </c>
      <c r="F1130" s="1" t="s">
        <v>3</v>
      </c>
      <c r="G1130" s="1" t="s">
        <v>1260</v>
      </c>
      <c r="H1130" s="1">
        <v>0</v>
      </c>
      <c r="I1130" s="1">
        <v>9992</v>
      </c>
    </row>
    <row r="1131" spans="1:9" x14ac:dyDescent="0.25">
      <c r="A1131" s="1">
        <v>2</v>
      </c>
      <c r="B1131" s="1">
        <v>8289</v>
      </c>
      <c r="C1131" s="1">
        <v>74.008700000000005</v>
      </c>
      <c r="D1131" s="1">
        <v>69.971699999999998</v>
      </c>
      <c r="E1131" s="1">
        <v>46056</v>
      </c>
      <c r="F1131" s="1">
        <v>225.0744</v>
      </c>
      <c r="G1131" s="1">
        <v>193.63910000000001</v>
      </c>
      <c r="H1131" s="1">
        <v>12.3826220612664</v>
      </c>
    </row>
    <row r="1132" spans="1:9" x14ac:dyDescent="0.25">
      <c r="A1132" s="1">
        <v>0</v>
      </c>
      <c r="B1132" s="1" t="s">
        <v>145</v>
      </c>
      <c r="C1132" s="1">
        <v>766</v>
      </c>
    </row>
    <row r="1133" spans="1:9" x14ac:dyDescent="0.25">
      <c r="A1133" s="1">
        <v>1</v>
      </c>
      <c r="B1133" s="1" t="s">
        <v>1261</v>
      </c>
      <c r="C1133" s="1" t="s">
        <v>1262</v>
      </c>
      <c r="D1133" s="1">
        <v>22276.44492333</v>
      </c>
      <c r="E1133" s="1">
        <v>-1.3E-7</v>
      </c>
      <c r="F1133" s="1" t="s">
        <v>3</v>
      </c>
      <c r="G1133" s="1" t="s">
        <v>1263</v>
      </c>
      <c r="H1133" s="1">
        <v>0</v>
      </c>
      <c r="I1133" s="1">
        <v>9996</v>
      </c>
    </row>
    <row r="1134" spans="1:9" x14ac:dyDescent="0.25">
      <c r="A1134" s="1">
        <v>2</v>
      </c>
      <c r="B1134" s="1">
        <v>8290</v>
      </c>
      <c r="C1134" s="1">
        <v>74.009200000000007</v>
      </c>
      <c r="D1134" s="1">
        <v>153.97880000000001</v>
      </c>
      <c r="E1134" s="1">
        <v>41774</v>
      </c>
      <c r="F1134" s="1">
        <v>96.258700000000005</v>
      </c>
      <c r="G1134" s="1">
        <v>76.667699999999996</v>
      </c>
      <c r="H1134" s="1">
        <v>12.5326433215228</v>
      </c>
    </row>
    <row r="1135" spans="1:9" x14ac:dyDescent="0.25">
      <c r="A1135" s="1">
        <v>0</v>
      </c>
      <c r="B1135" s="1" t="s">
        <v>145</v>
      </c>
      <c r="C1135" s="1">
        <v>767</v>
      </c>
    </row>
    <row r="1136" spans="1:9" x14ac:dyDescent="0.25">
      <c r="A1136" s="1">
        <v>1</v>
      </c>
      <c r="B1136" s="1" t="s">
        <v>1264</v>
      </c>
      <c r="C1136" s="1" t="s">
        <v>1265</v>
      </c>
      <c r="D1136" s="1">
        <v>22276.406150940002</v>
      </c>
      <c r="E1136" s="1">
        <v>-1.8E-7</v>
      </c>
      <c r="F1136" s="1" t="s">
        <v>3</v>
      </c>
      <c r="G1136" s="1">
        <f>-13687-4</f>
        <v>-13691</v>
      </c>
      <c r="H1136" s="1">
        <v>0</v>
      </c>
      <c r="I1136" s="1">
        <v>9994</v>
      </c>
    </row>
    <row r="1137" spans="1:9" x14ac:dyDescent="0.25">
      <c r="A1137" s="1">
        <v>2</v>
      </c>
      <c r="B1137" s="1">
        <v>8291</v>
      </c>
      <c r="C1137" s="1">
        <v>74.013400000000004</v>
      </c>
      <c r="D1137" s="1">
        <v>357.87419999999997</v>
      </c>
      <c r="E1137" s="1">
        <v>20217</v>
      </c>
      <c r="F1137" s="1">
        <v>349.7955</v>
      </c>
      <c r="G1137" s="1">
        <v>82.661500000000004</v>
      </c>
      <c r="H1137" s="1">
        <v>12.4849361514413</v>
      </c>
    </row>
    <row r="1138" spans="1:9" x14ac:dyDescent="0.25">
      <c r="A1138" s="1">
        <v>0</v>
      </c>
      <c r="B1138" s="1" t="s">
        <v>145</v>
      </c>
      <c r="C1138" s="1">
        <v>768</v>
      </c>
    </row>
    <row r="1139" spans="1:9" x14ac:dyDescent="0.25">
      <c r="A1139" s="1">
        <v>1</v>
      </c>
      <c r="B1139" s="1" t="s">
        <v>1266</v>
      </c>
      <c r="C1139" s="1" t="s">
        <v>1267</v>
      </c>
      <c r="D1139" s="1">
        <v>22276.236181529999</v>
      </c>
      <c r="E1139" s="1">
        <v>-5.9999999999999995E-8</v>
      </c>
      <c r="F1139" s="1" t="s">
        <v>3</v>
      </c>
      <c r="G1139" s="1" t="s">
        <v>1268</v>
      </c>
      <c r="H1139" s="1">
        <v>0</v>
      </c>
      <c r="I1139" s="1">
        <v>9997</v>
      </c>
    </row>
    <row r="1140" spans="1:9" x14ac:dyDescent="0.25">
      <c r="A1140" s="1">
        <v>2</v>
      </c>
      <c r="B1140" s="1">
        <v>8292</v>
      </c>
      <c r="C1140" s="1">
        <v>74.006299999999996</v>
      </c>
      <c r="D1140" s="1">
        <v>100.7576</v>
      </c>
      <c r="E1140" s="1">
        <v>12613</v>
      </c>
      <c r="F1140" s="1">
        <v>149.70070000000001</v>
      </c>
      <c r="G1140" s="1">
        <v>325.63139999999999</v>
      </c>
      <c r="H1140" s="1">
        <v>12.4608470213996</v>
      </c>
    </row>
    <row r="1141" spans="1:9" x14ac:dyDescent="0.25">
      <c r="A1141" s="1">
        <v>0</v>
      </c>
      <c r="B1141" s="1" t="s">
        <v>627</v>
      </c>
      <c r="C1141" s="2">
        <v>44583</v>
      </c>
    </row>
    <row r="1142" spans="1:9" x14ac:dyDescent="0.25">
      <c r="A1142" s="1">
        <v>1</v>
      </c>
      <c r="B1142" s="1" t="s">
        <v>1269</v>
      </c>
      <c r="C1142" s="1" t="s">
        <v>1270</v>
      </c>
      <c r="D1142" s="1">
        <v>22276.327862800001</v>
      </c>
      <c r="E1142" s="1">
        <v>1.8500000000000001E-6</v>
      </c>
      <c r="F1142" s="1" t="s">
        <v>3</v>
      </c>
      <c r="G1142" s="1" t="s">
        <v>1271</v>
      </c>
      <c r="H1142" s="1">
        <v>0</v>
      </c>
      <c r="I1142" s="1">
        <v>9997</v>
      </c>
    </row>
    <row r="1143" spans="1:9" x14ac:dyDescent="0.25">
      <c r="A1143" s="1">
        <v>2</v>
      </c>
      <c r="B1143" s="1">
        <v>8293</v>
      </c>
      <c r="C1143" s="1">
        <v>81.256600000000006</v>
      </c>
      <c r="D1143" s="1">
        <v>226.15620000000001</v>
      </c>
      <c r="E1143" s="1">
        <v>74457</v>
      </c>
      <c r="F1143" s="1">
        <v>213.77070000000001</v>
      </c>
      <c r="G1143" s="1">
        <v>145.87110000000001</v>
      </c>
      <c r="H1143" s="1">
        <v>14.1237854242206</v>
      </c>
    </row>
    <row r="1144" spans="1:9" x14ac:dyDescent="0.25">
      <c r="A1144" s="1">
        <v>0</v>
      </c>
      <c r="B1144" s="1" t="s">
        <v>145</v>
      </c>
      <c r="C1144" s="1">
        <v>770</v>
      </c>
    </row>
    <row r="1145" spans="1:9" x14ac:dyDescent="0.25">
      <c r="A1145" s="1">
        <v>1</v>
      </c>
      <c r="B1145" s="1" t="s">
        <v>1272</v>
      </c>
      <c r="C1145" s="1" t="s">
        <v>1273</v>
      </c>
      <c r="D1145" s="1">
        <v>22276.293473279999</v>
      </c>
      <c r="E1145" s="1">
        <v>2.6E-7</v>
      </c>
      <c r="F1145" s="1" t="s">
        <v>3</v>
      </c>
      <c r="G1145" s="1" t="s">
        <v>1274</v>
      </c>
      <c r="H1145" s="1">
        <v>0</v>
      </c>
      <c r="I1145" s="1">
        <v>9998</v>
      </c>
    </row>
    <row r="1146" spans="1:9" x14ac:dyDescent="0.25">
      <c r="A1146" s="1">
        <v>2</v>
      </c>
      <c r="B1146" s="1">
        <v>8325</v>
      </c>
      <c r="C1146" s="1">
        <v>82.962500000000006</v>
      </c>
      <c r="D1146" s="1">
        <v>197.73920000000001</v>
      </c>
      <c r="E1146" s="1">
        <v>27497</v>
      </c>
      <c r="F1146" s="1">
        <v>288.48950000000002</v>
      </c>
      <c r="G1146" s="1">
        <v>187.27520000000001</v>
      </c>
      <c r="H1146" s="1">
        <v>13.1974545626493</v>
      </c>
    </row>
    <row r="1147" spans="1:9" x14ac:dyDescent="0.25">
      <c r="A1147" s="1">
        <v>0</v>
      </c>
      <c r="B1147" s="1" t="s">
        <v>145</v>
      </c>
      <c r="C1147" s="1">
        <v>773</v>
      </c>
    </row>
    <row r="1148" spans="1:9" x14ac:dyDescent="0.25">
      <c r="A1148" s="1">
        <v>1</v>
      </c>
      <c r="B1148" s="1" t="s">
        <v>1275</v>
      </c>
      <c r="C1148" s="1" t="s">
        <v>1276</v>
      </c>
      <c r="D1148" s="1">
        <v>22276.502497459998</v>
      </c>
      <c r="E1148" s="1">
        <v>1.48E-6</v>
      </c>
      <c r="F1148" s="1" t="s">
        <v>3</v>
      </c>
      <c r="G1148" s="1" t="s">
        <v>1277</v>
      </c>
      <c r="H1148" s="1">
        <v>0</v>
      </c>
      <c r="I1148" s="1">
        <v>9990</v>
      </c>
    </row>
    <row r="1149" spans="1:9" x14ac:dyDescent="0.25">
      <c r="A1149" s="1">
        <v>2</v>
      </c>
      <c r="B1149" s="1">
        <v>8343</v>
      </c>
      <c r="C1149" s="1">
        <v>74.054699999999997</v>
      </c>
      <c r="D1149" s="1">
        <v>314.4701</v>
      </c>
      <c r="E1149" s="1">
        <v>10090</v>
      </c>
      <c r="F1149" s="1">
        <v>108.40300000000001</v>
      </c>
      <c r="G1149" s="1">
        <v>251.822</v>
      </c>
      <c r="H1149" s="1">
        <v>14.3509348845826</v>
      </c>
    </row>
    <row r="1150" spans="1:9" x14ac:dyDescent="0.25">
      <c r="A1150" s="1">
        <v>0</v>
      </c>
      <c r="B1150" s="1" t="s">
        <v>145</v>
      </c>
      <c r="C1150" s="1">
        <v>778</v>
      </c>
    </row>
    <row r="1151" spans="1:9" x14ac:dyDescent="0.25">
      <c r="A1151" s="1">
        <v>1</v>
      </c>
      <c r="B1151" s="1" t="s">
        <v>1278</v>
      </c>
      <c r="C1151" s="1" t="s">
        <v>1279</v>
      </c>
      <c r="D1151" s="1">
        <v>22276.577863729999</v>
      </c>
      <c r="E1151" s="1">
        <v>9.5000000000000001E-7</v>
      </c>
      <c r="F1151" s="1" t="s">
        <v>3</v>
      </c>
      <c r="G1151" s="1" t="s">
        <v>1280</v>
      </c>
      <c r="H1151" s="1">
        <v>0</v>
      </c>
      <c r="I1151" s="1">
        <v>9998</v>
      </c>
    </row>
    <row r="1152" spans="1:9" x14ac:dyDescent="0.25">
      <c r="A1152" s="1">
        <v>2</v>
      </c>
      <c r="B1152" s="1">
        <v>8419</v>
      </c>
      <c r="C1152" s="1">
        <v>82.9773</v>
      </c>
      <c r="D1152" s="1">
        <v>211.07339999999999</v>
      </c>
      <c r="E1152" s="1">
        <v>22809</v>
      </c>
      <c r="F1152" s="1">
        <v>32.928600000000003</v>
      </c>
      <c r="G1152" s="1">
        <v>140.3459</v>
      </c>
      <c r="H1152" s="1">
        <v>13.746542113527401</v>
      </c>
    </row>
    <row r="1153" spans="1:9" x14ac:dyDescent="0.25">
      <c r="A1153" s="1">
        <v>0</v>
      </c>
      <c r="B1153" s="1" t="s">
        <v>145</v>
      </c>
      <c r="C1153" s="1">
        <v>783</v>
      </c>
    </row>
    <row r="1154" spans="1:9" x14ac:dyDescent="0.25">
      <c r="A1154" s="1">
        <v>1</v>
      </c>
      <c r="B1154" s="1" t="s">
        <v>1281</v>
      </c>
      <c r="C1154" s="1" t="s">
        <v>1282</v>
      </c>
      <c r="D1154" s="1">
        <v>22276.48231191</v>
      </c>
      <c r="E1154" s="1">
        <v>1.5200000000000001E-6</v>
      </c>
      <c r="F1154" s="1" t="s">
        <v>3</v>
      </c>
      <c r="G1154" s="1" t="s">
        <v>1283</v>
      </c>
      <c r="H1154" s="1">
        <v>0</v>
      </c>
      <c r="I1154" s="1">
        <v>9993</v>
      </c>
    </row>
    <row r="1155" spans="1:9" x14ac:dyDescent="0.25">
      <c r="A1155" s="1">
        <v>2</v>
      </c>
      <c r="B1155" s="1">
        <v>8458</v>
      </c>
      <c r="C1155" s="1">
        <v>74.058400000000006</v>
      </c>
      <c r="D1155" s="1">
        <v>312.22390000000001</v>
      </c>
      <c r="E1155" s="1">
        <v>12460</v>
      </c>
      <c r="F1155" s="1">
        <v>354.99639999999999</v>
      </c>
      <c r="G1155" s="1">
        <v>5.1060999999999996</v>
      </c>
      <c r="H1155" s="1">
        <v>14.3294196244637</v>
      </c>
    </row>
    <row r="1156" spans="1:9" x14ac:dyDescent="0.25">
      <c r="A1156" s="1">
        <v>0</v>
      </c>
      <c r="B1156" s="1" t="s">
        <v>145</v>
      </c>
      <c r="C1156" s="1">
        <v>785</v>
      </c>
    </row>
    <row r="1157" spans="1:9" x14ac:dyDescent="0.25">
      <c r="A1157" s="1">
        <v>1</v>
      </c>
      <c r="B1157" s="1" t="s">
        <v>1284</v>
      </c>
      <c r="C1157" s="1" t="s">
        <v>1285</v>
      </c>
      <c r="D1157" s="1">
        <v>22276.318418589999</v>
      </c>
      <c r="E1157" s="1">
        <v>-4.4000000000000002E-7</v>
      </c>
      <c r="F1157" s="1" t="s">
        <v>3</v>
      </c>
      <c r="G1157" s="1" t="s">
        <v>1286</v>
      </c>
      <c r="H1157" s="1">
        <v>0</v>
      </c>
      <c r="I1157" s="1">
        <v>9998</v>
      </c>
    </row>
    <row r="1158" spans="1:9" x14ac:dyDescent="0.25">
      <c r="A1158" s="1">
        <v>2</v>
      </c>
      <c r="B1158" s="1">
        <v>8473</v>
      </c>
      <c r="C1158" s="1">
        <v>65.076700000000002</v>
      </c>
      <c r="D1158" s="1">
        <v>238.76570000000001</v>
      </c>
      <c r="E1158" s="1">
        <v>69548</v>
      </c>
      <c r="F1158" s="1">
        <v>36.742899999999999</v>
      </c>
      <c r="G1158" s="1">
        <v>323.83690000000001</v>
      </c>
      <c r="H1158" s="1">
        <v>13.8220441636205</v>
      </c>
    </row>
    <row r="1159" spans="1:9" x14ac:dyDescent="0.25">
      <c r="A1159" s="1">
        <v>0</v>
      </c>
      <c r="B1159" s="1" t="s">
        <v>627</v>
      </c>
      <c r="C1159" s="2">
        <v>44584</v>
      </c>
    </row>
    <row r="1160" spans="1:9" x14ac:dyDescent="0.25">
      <c r="A1160" s="1">
        <v>1</v>
      </c>
      <c r="B1160" s="1" t="s">
        <v>1287</v>
      </c>
      <c r="C1160" s="1" t="s">
        <v>1288</v>
      </c>
      <c r="D1160" s="1">
        <v>22276.52801288</v>
      </c>
      <c r="E1160" s="1">
        <v>5.5000000000000003E-7</v>
      </c>
      <c r="F1160" s="1" t="s">
        <v>3</v>
      </c>
      <c r="G1160" s="1" t="s">
        <v>1289</v>
      </c>
      <c r="H1160" s="1">
        <v>0</v>
      </c>
      <c r="I1160" s="1">
        <v>9999</v>
      </c>
    </row>
    <row r="1161" spans="1:9" x14ac:dyDescent="0.25">
      <c r="A1161" s="1">
        <v>2</v>
      </c>
      <c r="B1161" s="1">
        <v>8519</v>
      </c>
      <c r="C1161" s="1">
        <v>81.247699999999995</v>
      </c>
      <c r="D1161" s="1">
        <v>3.5036999999999998</v>
      </c>
      <c r="E1161" s="1">
        <v>13463</v>
      </c>
      <c r="F1161" s="1">
        <v>195.36510000000001</v>
      </c>
      <c r="G1161" s="1">
        <v>164.71129999999999</v>
      </c>
      <c r="H1161" s="1">
        <v>14.1089698040611</v>
      </c>
    </row>
    <row r="1162" spans="1:9" x14ac:dyDescent="0.25">
      <c r="A1162" s="1">
        <v>0</v>
      </c>
      <c r="B1162" s="1" t="s">
        <v>145</v>
      </c>
      <c r="C1162" s="1">
        <v>789</v>
      </c>
    </row>
    <row r="1163" spans="1:9" x14ac:dyDescent="0.25">
      <c r="A1163" s="1">
        <v>1</v>
      </c>
      <c r="B1163" s="1" t="s">
        <v>1290</v>
      </c>
      <c r="C1163" s="1" t="s">
        <v>1291</v>
      </c>
      <c r="D1163" s="1">
        <v>22276.52098229</v>
      </c>
      <c r="E1163" s="1">
        <v>4.7999999999999996E-7</v>
      </c>
      <c r="F1163" s="1" t="s">
        <v>3</v>
      </c>
      <c r="G1163" s="1" t="s">
        <v>1292</v>
      </c>
      <c r="H1163" s="1">
        <v>0</v>
      </c>
      <c r="I1163" s="1">
        <v>9995</v>
      </c>
    </row>
    <row r="1164" spans="1:9" x14ac:dyDescent="0.25">
      <c r="A1164" s="1">
        <v>2</v>
      </c>
      <c r="B1164" s="1">
        <v>8591</v>
      </c>
      <c r="C1164" s="1">
        <v>82.971000000000004</v>
      </c>
      <c r="D1164" s="1">
        <v>119.883</v>
      </c>
      <c r="E1164" s="1">
        <v>30677</v>
      </c>
      <c r="F1164" s="1">
        <v>23.048300000000001</v>
      </c>
      <c r="G1164" s="1">
        <v>38.366100000000003</v>
      </c>
      <c r="H1164" s="1">
        <v>13.7303278433951</v>
      </c>
    </row>
    <row r="1165" spans="1:9" x14ac:dyDescent="0.25">
      <c r="A1165" s="1">
        <v>0</v>
      </c>
      <c r="B1165" s="1" t="s">
        <v>145</v>
      </c>
      <c r="C1165" s="1">
        <v>791</v>
      </c>
    </row>
    <row r="1166" spans="1:9" x14ac:dyDescent="0.25">
      <c r="A1166" s="1">
        <v>1</v>
      </c>
      <c r="B1166" s="1" t="s">
        <v>1293</v>
      </c>
      <c r="C1166" s="1" t="s">
        <v>1294</v>
      </c>
      <c r="D1166" s="1">
        <v>22276.426165870002</v>
      </c>
      <c r="E1166" s="1">
        <v>-1.1000000000000001E-7</v>
      </c>
      <c r="F1166" s="1" t="s">
        <v>3</v>
      </c>
      <c r="G1166" s="1" t="s">
        <v>1295</v>
      </c>
      <c r="H1166" s="1">
        <v>0</v>
      </c>
      <c r="I1166" s="1">
        <v>9996</v>
      </c>
    </row>
    <row r="1167" spans="1:9" x14ac:dyDescent="0.25">
      <c r="A1167" s="1">
        <v>2</v>
      </c>
      <c r="B1167" s="1">
        <v>8607</v>
      </c>
      <c r="C1167" s="1">
        <v>74.054100000000005</v>
      </c>
      <c r="D1167" s="1">
        <v>144.71369999999999</v>
      </c>
      <c r="E1167" s="1">
        <v>53961</v>
      </c>
      <c r="F1167" s="1">
        <v>119.7189</v>
      </c>
      <c r="G1167" s="1">
        <v>54.863999999999997</v>
      </c>
      <c r="H1167" s="1">
        <v>12.5501118513859</v>
      </c>
    </row>
    <row r="1168" spans="1:9" x14ac:dyDescent="0.25">
      <c r="A1168" s="1">
        <v>0</v>
      </c>
      <c r="B1168" s="1" t="s">
        <v>145</v>
      </c>
      <c r="C1168" s="1">
        <v>792</v>
      </c>
    </row>
    <row r="1169" spans="1:9" x14ac:dyDescent="0.25">
      <c r="A1169" s="1">
        <v>1</v>
      </c>
      <c r="B1169" s="1" t="s">
        <v>1296</v>
      </c>
      <c r="C1169" s="1" t="s">
        <v>1297</v>
      </c>
      <c r="D1169" s="1">
        <v>22276.571494020001</v>
      </c>
      <c r="E1169" s="1">
        <v>-1.1999999999999999E-7</v>
      </c>
      <c r="F1169" s="1" t="s">
        <v>3</v>
      </c>
      <c r="G1169" s="1" t="s">
        <v>1298</v>
      </c>
      <c r="H1169" s="1">
        <v>0</v>
      </c>
      <c r="I1169" s="1">
        <v>9999</v>
      </c>
    </row>
    <row r="1170" spans="1:9" x14ac:dyDescent="0.25">
      <c r="A1170" s="1">
        <v>2</v>
      </c>
      <c r="B1170" s="1">
        <v>8608</v>
      </c>
      <c r="C1170" s="1">
        <v>74.057900000000004</v>
      </c>
      <c r="D1170" s="1">
        <v>340.73349999999999</v>
      </c>
      <c r="E1170" s="1">
        <v>35056</v>
      </c>
      <c r="F1170" s="1">
        <v>0.29799999999999999</v>
      </c>
      <c r="G1170" s="1">
        <v>67.936099999999996</v>
      </c>
      <c r="H1170" s="1">
        <v>12.5038881713082</v>
      </c>
    </row>
    <row r="1171" spans="1:9" x14ac:dyDescent="0.25">
      <c r="A1171" s="1">
        <v>0</v>
      </c>
      <c r="B1171" s="1" t="s">
        <v>145</v>
      </c>
      <c r="C1171" s="1">
        <v>793</v>
      </c>
    </row>
    <row r="1172" spans="1:9" x14ac:dyDescent="0.25">
      <c r="A1172" s="1">
        <v>1</v>
      </c>
      <c r="B1172" s="1" t="s">
        <v>1299</v>
      </c>
      <c r="C1172" s="1" t="s">
        <v>1300</v>
      </c>
      <c r="D1172" s="1">
        <v>22276.404509830001</v>
      </c>
      <c r="E1172" s="1">
        <v>8.0000000000000002E-8</v>
      </c>
      <c r="F1172" s="1" t="s">
        <v>3</v>
      </c>
      <c r="G1172" s="1" t="s">
        <v>1301</v>
      </c>
      <c r="H1172" s="1">
        <v>0</v>
      </c>
      <c r="I1172" s="1">
        <v>9991</v>
      </c>
    </row>
    <row r="1173" spans="1:9" x14ac:dyDescent="0.25">
      <c r="A1173" s="1">
        <v>2</v>
      </c>
      <c r="B1173" s="1">
        <v>8609</v>
      </c>
      <c r="C1173" s="1">
        <v>74.052800000000005</v>
      </c>
      <c r="D1173" s="1">
        <v>246.59450000000001</v>
      </c>
      <c r="E1173" s="1">
        <v>47326</v>
      </c>
      <c r="F1173" s="1">
        <v>248.94970000000001</v>
      </c>
      <c r="G1173" s="1">
        <v>228.63839999999999</v>
      </c>
      <c r="H1173" s="1">
        <v>12.5261303013454</v>
      </c>
    </row>
    <row r="1174" spans="1:9" x14ac:dyDescent="0.25">
      <c r="A1174" s="1">
        <v>0</v>
      </c>
      <c r="B1174" s="1" t="s">
        <v>145</v>
      </c>
      <c r="C1174" s="1">
        <v>794</v>
      </c>
    </row>
    <row r="1175" spans="1:9" x14ac:dyDescent="0.25">
      <c r="A1175" s="1">
        <v>1</v>
      </c>
      <c r="B1175" s="1" t="s">
        <v>1302</v>
      </c>
      <c r="C1175" s="1" t="s">
        <v>1303</v>
      </c>
      <c r="D1175" s="1">
        <v>22276.491117230002</v>
      </c>
      <c r="E1175" s="1">
        <v>-7.0000000000000005E-8</v>
      </c>
      <c r="F1175" s="1" t="s">
        <v>3</v>
      </c>
      <c r="G1175" s="1" t="s">
        <v>1304</v>
      </c>
      <c r="H1175" s="1">
        <v>0</v>
      </c>
      <c r="I1175" s="1">
        <v>9992</v>
      </c>
    </row>
    <row r="1176" spans="1:9" x14ac:dyDescent="0.25">
      <c r="A1176" s="1">
        <v>2</v>
      </c>
      <c r="B1176" s="1">
        <v>8610</v>
      </c>
      <c r="C1176" s="1">
        <v>74.053100000000001</v>
      </c>
      <c r="D1176" s="1">
        <v>76.036199999999994</v>
      </c>
      <c r="E1176" s="1">
        <v>26255</v>
      </c>
      <c r="F1176" s="1">
        <v>128.12039999999999</v>
      </c>
      <c r="G1176" s="1">
        <v>288.19060000000002</v>
      </c>
      <c r="H1176" s="1">
        <v>12.481264311269101</v>
      </c>
    </row>
    <row r="1177" spans="1:9" x14ac:dyDescent="0.25">
      <c r="A1177" s="1">
        <v>0</v>
      </c>
      <c r="B1177" s="1" t="s">
        <v>145</v>
      </c>
      <c r="C1177" s="1">
        <v>795</v>
      </c>
    </row>
    <row r="1178" spans="1:9" x14ac:dyDescent="0.25">
      <c r="A1178" s="1">
        <v>1</v>
      </c>
      <c r="B1178" s="1" t="s">
        <v>1305</v>
      </c>
      <c r="C1178" s="1" t="s">
        <v>1306</v>
      </c>
      <c r="D1178" s="1">
        <v>22276.456908569999</v>
      </c>
      <c r="E1178" s="1">
        <v>-1.6999999999999999E-7</v>
      </c>
      <c r="F1178" s="1" t="s">
        <v>3</v>
      </c>
      <c r="G1178" s="1">
        <f>-70123-5</f>
        <v>-70128</v>
      </c>
      <c r="H1178" s="1">
        <v>0</v>
      </c>
      <c r="I1178" s="1">
        <v>9998</v>
      </c>
    </row>
    <row r="1179" spans="1:9" x14ac:dyDescent="0.25">
      <c r="A1179" s="1">
        <v>2</v>
      </c>
      <c r="B1179" s="1">
        <v>8611</v>
      </c>
      <c r="C1179" s="1">
        <v>74.056399999999996</v>
      </c>
      <c r="D1179" s="1">
        <v>175.7149</v>
      </c>
      <c r="E1179" s="1">
        <v>20526</v>
      </c>
      <c r="F1179" s="1">
        <v>267.77429999999998</v>
      </c>
      <c r="G1179" s="1">
        <v>92.095500000000001</v>
      </c>
      <c r="H1179" s="1">
        <v>12.4576369012276</v>
      </c>
    </row>
    <row r="1180" spans="1:9" x14ac:dyDescent="0.25">
      <c r="A1180" s="1">
        <v>0</v>
      </c>
      <c r="B1180" s="1" t="s">
        <v>145</v>
      </c>
      <c r="C1180" s="1">
        <v>796</v>
      </c>
    </row>
    <row r="1181" spans="1:9" x14ac:dyDescent="0.25">
      <c r="A1181" s="1">
        <v>1</v>
      </c>
      <c r="B1181" s="1" t="s">
        <v>1307</v>
      </c>
      <c r="C1181" s="1" t="s">
        <v>1308</v>
      </c>
      <c r="D1181" s="1">
        <v>22276.471384249999</v>
      </c>
      <c r="E1181" s="1">
        <v>7.0000000000000005E-8</v>
      </c>
      <c r="F1181" s="1" t="s">
        <v>3</v>
      </c>
      <c r="G1181" s="1" t="s">
        <v>1309</v>
      </c>
      <c r="H1181" s="1">
        <v>0</v>
      </c>
      <c r="I1181" s="1">
        <v>9993</v>
      </c>
    </row>
    <row r="1182" spans="1:9" x14ac:dyDescent="0.25">
      <c r="A1182" s="1">
        <v>2</v>
      </c>
      <c r="B1182" s="1">
        <v>8612</v>
      </c>
      <c r="C1182" s="1">
        <v>74.0518</v>
      </c>
      <c r="D1182" s="1">
        <v>285.18340000000001</v>
      </c>
      <c r="E1182" s="1">
        <v>26970</v>
      </c>
      <c r="F1182" s="1">
        <v>63.037399999999998</v>
      </c>
      <c r="G1182" s="1">
        <v>47.603999999999999</v>
      </c>
      <c r="H1182" s="1">
        <v>12.431388691184299</v>
      </c>
    </row>
    <row r="1183" spans="1:9" x14ac:dyDescent="0.25">
      <c r="A1183" s="1">
        <v>0</v>
      </c>
      <c r="B1183" s="1" t="s">
        <v>145</v>
      </c>
      <c r="C1183" s="1">
        <v>797</v>
      </c>
    </row>
    <row r="1184" spans="1:9" x14ac:dyDescent="0.25">
      <c r="A1184" s="1">
        <v>1</v>
      </c>
      <c r="B1184" s="1" t="s">
        <v>1310</v>
      </c>
      <c r="C1184" s="1" t="s">
        <v>1311</v>
      </c>
      <c r="D1184" s="1">
        <v>22276.513802469999</v>
      </c>
      <c r="E1184" s="1">
        <v>-8.9999999999999999E-8</v>
      </c>
      <c r="F1184" s="1" t="s">
        <v>3</v>
      </c>
      <c r="G1184" s="1" t="s">
        <v>1312</v>
      </c>
      <c r="H1184" s="1">
        <v>0</v>
      </c>
      <c r="I1184" s="1">
        <v>9992</v>
      </c>
    </row>
    <row r="1185" spans="1:9" x14ac:dyDescent="0.25">
      <c r="A1185" s="1">
        <v>2</v>
      </c>
      <c r="B1185" s="1">
        <v>8613</v>
      </c>
      <c r="C1185" s="1">
        <v>74.058599999999998</v>
      </c>
      <c r="D1185" s="1">
        <v>28.549800000000001</v>
      </c>
      <c r="E1185" s="1">
        <v>32131</v>
      </c>
      <c r="F1185" s="1">
        <v>209.3263</v>
      </c>
      <c r="G1185" s="1">
        <v>229.68889999999999</v>
      </c>
      <c r="H1185" s="1">
        <v>12.406599891142401</v>
      </c>
    </row>
    <row r="1186" spans="1:9" x14ac:dyDescent="0.25">
      <c r="A1186" s="1">
        <v>0</v>
      </c>
      <c r="B1186" s="1" t="s">
        <v>145</v>
      </c>
      <c r="C1186" s="1">
        <v>798</v>
      </c>
    </row>
    <row r="1187" spans="1:9" x14ac:dyDescent="0.25">
      <c r="A1187" s="1">
        <v>1</v>
      </c>
      <c r="B1187" s="1" t="s">
        <v>1313</v>
      </c>
      <c r="C1187" s="1" t="s">
        <v>1314</v>
      </c>
      <c r="D1187" s="1">
        <v>22276.382352889999</v>
      </c>
      <c r="E1187" s="1">
        <v>-1.8E-7</v>
      </c>
      <c r="F1187" s="1" t="s">
        <v>3</v>
      </c>
      <c r="G1187" s="1">
        <f>-20955-4</f>
        <v>-20959</v>
      </c>
      <c r="H1187" s="1">
        <v>0</v>
      </c>
      <c r="I1187" s="1">
        <v>9995</v>
      </c>
    </row>
    <row r="1188" spans="1:9" x14ac:dyDescent="0.25">
      <c r="A1188" s="1">
        <v>2</v>
      </c>
      <c r="B1188" s="1">
        <v>8614</v>
      </c>
      <c r="C1188" s="1">
        <v>74.054500000000004</v>
      </c>
      <c r="D1188" s="1">
        <v>150.44120000000001</v>
      </c>
      <c r="E1188" s="1">
        <v>47921</v>
      </c>
      <c r="F1188" s="1">
        <v>351.62540000000001</v>
      </c>
      <c r="G1188" s="1">
        <v>181.26939999999999</v>
      </c>
      <c r="H1188" s="1">
        <v>12.3773218810919</v>
      </c>
    </row>
    <row r="1189" spans="1:9" x14ac:dyDescent="0.25">
      <c r="A1189" s="1">
        <v>0</v>
      </c>
      <c r="B1189" s="1" t="s">
        <v>145</v>
      </c>
      <c r="C1189" s="1">
        <v>800</v>
      </c>
    </row>
    <row r="1190" spans="1:9" x14ac:dyDescent="0.25">
      <c r="A1190" s="1">
        <v>1</v>
      </c>
      <c r="B1190" s="1" t="s">
        <v>1315</v>
      </c>
      <c r="C1190" s="1" t="s">
        <v>1316</v>
      </c>
      <c r="D1190" s="1">
        <v>22276.45489031</v>
      </c>
      <c r="E1190" s="1">
        <v>6.1999999999999999E-7</v>
      </c>
      <c r="F1190" s="1" t="s">
        <v>3</v>
      </c>
      <c r="G1190" s="1" t="s">
        <v>1317</v>
      </c>
      <c r="H1190" s="1">
        <v>0</v>
      </c>
      <c r="I1190" s="1">
        <v>9997</v>
      </c>
    </row>
    <row r="1191" spans="1:9" x14ac:dyDescent="0.25">
      <c r="A1191" s="1">
        <v>2</v>
      </c>
      <c r="B1191" s="1">
        <v>8645</v>
      </c>
      <c r="C1191" s="1">
        <v>82.976299999999995</v>
      </c>
      <c r="D1191" s="1">
        <v>29.569099999999999</v>
      </c>
      <c r="E1191" s="1">
        <v>22297</v>
      </c>
      <c r="F1191" s="1">
        <v>136.19720000000001</v>
      </c>
      <c r="G1191" s="1">
        <v>295.46269999999998</v>
      </c>
      <c r="H1191" s="1">
        <v>13.7202536133588</v>
      </c>
    </row>
    <row r="1192" spans="1:9" x14ac:dyDescent="0.25">
      <c r="A1192" s="1">
        <v>0</v>
      </c>
      <c r="B1192" s="1" t="s">
        <v>145</v>
      </c>
      <c r="C1192" s="1">
        <v>803</v>
      </c>
    </row>
    <row r="1193" spans="1:9" x14ac:dyDescent="0.25">
      <c r="A1193" s="1">
        <v>1</v>
      </c>
      <c r="B1193" s="1" t="s">
        <v>1318</v>
      </c>
      <c r="C1193" s="1" t="s">
        <v>1319</v>
      </c>
      <c r="D1193" s="1">
        <v>22276.4011336</v>
      </c>
      <c r="E1193" s="1">
        <v>5.1700000000000003E-5</v>
      </c>
      <c r="F1193" s="1" t="s">
        <v>3</v>
      </c>
      <c r="G1193" s="1" t="s">
        <v>1320</v>
      </c>
      <c r="H1193" s="1">
        <v>0</v>
      </c>
      <c r="I1193" s="1">
        <v>9996</v>
      </c>
    </row>
    <row r="1194" spans="1:9" x14ac:dyDescent="0.25">
      <c r="A1194" s="1">
        <v>2</v>
      </c>
      <c r="B1194" s="1">
        <v>8688</v>
      </c>
      <c r="C1194" s="1">
        <v>65.845299999999995</v>
      </c>
      <c r="D1194" s="1">
        <v>70.878900000000002</v>
      </c>
      <c r="E1194" s="1">
        <v>22876</v>
      </c>
      <c r="F1194" s="1">
        <v>224.60640000000001</v>
      </c>
      <c r="G1194" s="1">
        <v>135.32409999999999</v>
      </c>
      <c r="H1194" s="1">
        <v>15.3773612458239</v>
      </c>
    </row>
    <row r="1195" spans="1:9" x14ac:dyDescent="0.25">
      <c r="A1195" s="1">
        <v>0</v>
      </c>
      <c r="B1195" s="1" t="s">
        <v>1321</v>
      </c>
      <c r="C1195" s="1">
        <v>1</v>
      </c>
      <c r="D1195" s="1" t="s">
        <v>1322</v>
      </c>
      <c r="E1195" s="1" t="s">
        <v>90</v>
      </c>
    </row>
    <row r="1196" spans="1:9" x14ac:dyDescent="0.25">
      <c r="A1196" s="1">
        <v>1</v>
      </c>
      <c r="B1196" s="1" t="s">
        <v>1323</v>
      </c>
      <c r="C1196" s="1" t="s">
        <v>1324</v>
      </c>
      <c r="D1196" s="1">
        <v>22276.51462451</v>
      </c>
      <c r="E1196" s="1">
        <v>1.6E-7</v>
      </c>
      <c r="F1196" s="1" t="s">
        <v>3</v>
      </c>
      <c r="G1196" s="1" t="s">
        <v>1325</v>
      </c>
      <c r="H1196" s="1">
        <v>0</v>
      </c>
      <c r="I1196" s="1">
        <v>9996</v>
      </c>
    </row>
    <row r="1197" spans="1:9" x14ac:dyDescent="0.25">
      <c r="A1197" s="1">
        <v>2</v>
      </c>
      <c r="B1197" s="1">
        <v>8709</v>
      </c>
      <c r="C1197" s="1">
        <v>69.673000000000002</v>
      </c>
      <c r="D1197" s="1">
        <v>74.842100000000002</v>
      </c>
      <c r="E1197" s="1">
        <v>7914</v>
      </c>
      <c r="F1197" s="1">
        <v>109.611</v>
      </c>
      <c r="G1197" s="1">
        <v>308.21440000000001</v>
      </c>
      <c r="H1197" s="1">
        <v>13.714839943316001</v>
      </c>
    </row>
    <row r="1198" spans="1:9" x14ac:dyDescent="0.25">
      <c r="A1198" s="1">
        <v>0</v>
      </c>
      <c r="B1198" s="1" t="s">
        <v>145</v>
      </c>
      <c r="C1198" s="1">
        <v>807</v>
      </c>
    </row>
    <row r="1199" spans="1:9" x14ac:dyDescent="0.25">
      <c r="A1199" s="1">
        <v>1</v>
      </c>
      <c r="B1199" s="1" t="s">
        <v>1326</v>
      </c>
      <c r="C1199" s="1" t="s">
        <v>1327</v>
      </c>
      <c r="D1199" s="1">
        <v>22276.54734954</v>
      </c>
      <c r="E1199" s="1">
        <v>1.0034E-4</v>
      </c>
      <c r="F1199" s="1" t="s">
        <v>3</v>
      </c>
      <c r="G1199" s="1" t="s">
        <v>1328</v>
      </c>
      <c r="H1199" s="1">
        <v>0</v>
      </c>
      <c r="I1199" s="1">
        <v>9995</v>
      </c>
    </row>
    <row r="1200" spans="1:9" x14ac:dyDescent="0.25">
      <c r="A1200" s="1">
        <v>2</v>
      </c>
      <c r="B1200" s="1">
        <v>8744</v>
      </c>
      <c r="C1200" s="1">
        <v>82.930999999999997</v>
      </c>
      <c r="D1200" s="1">
        <v>22.433900000000001</v>
      </c>
      <c r="E1200" s="1">
        <v>554075</v>
      </c>
      <c r="F1200" s="1">
        <v>222.9742</v>
      </c>
      <c r="G1200" s="1">
        <v>271.26420000000002</v>
      </c>
      <c r="H1200" s="1">
        <v>14.374765303536201</v>
      </c>
    </row>
    <row r="1201" spans="1:9" x14ac:dyDescent="0.25">
      <c r="A1201" s="1">
        <v>0</v>
      </c>
      <c r="B1201" s="1" t="s">
        <v>627</v>
      </c>
      <c r="C1201" s="2">
        <v>44585</v>
      </c>
    </row>
    <row r="1202" spans="1:9" x14ac:dyDescent="0.25">
      <c r="A1202" s="1">
        <v>1</v>
      </c>
      <c r="B1202" s="1" t="s">
        <v>1329</v>
      </c>
      <c r="C1202" s="1" t="s">
        <v>1330</v>
      </c>
      <c r="D1202" s="1">
        <v>22276.51601136</v>
      </c>
      <c r="E1202" s="1">
        <v>4.2E-7</v>
      </c>
      <c r="F1202" s="1" t="s">
        <v>3</v>
      </c>
      <c r="G1202" s="1" t="s">
        <v>1331</v>
      </c>
      <c r="H1202" s="1">
        <v>0</v>
      </c>
      <c r="I1202" s="1">
        <v>9994</v>
      </c>
    </row>
    <row r="1203" spans="1:9" x14ac:dyDescent="0.25">
      <c r="A1203" s="1">
        <v>2</v>
      </c>
      <c r="B1203" s="1">
        <v>8799</v>
      </c>
      <c r="C1203" s="1">
        <v>81.252799999999993</v>
      </c>
      <c r="D1203" s="1">
        <v>106.79300000000001</v>
      </c>
      <c r="E1203" s="1">
        <v>35503</v>
      </c>
      <c r="F1203" s="1">
        <v>94.244799999999998</v>
      </c>
      <c r="G1203" s="1">
        <v>266.27820000000003</v>
      </c>
      <c r="H1203" s="1">
        <v>14.1154245039312</v>
      </c>
    </row>
    <row r="1204" spans="1:9" x14ac:dyDescent="0.25">
      <c r="A1204" s="1">
        <v>0</v>
      </c>
      <c r="B1204" s="1" t="s">
        <v>1332</v>
      </c>
      <c r="C1204" s="1">
        <v>1</v>
      </c>
    </row>
    <row r="1205" spans="1:9" x14ac:dyDescent="0.25">
      <c r="A1205" s="1">
        <v>1</v>
      </c>
      <c r="B1205" s="1" t="s">
        <v>1333</v>
      </c>
      <c r="C1205" s="1" t="s">
        <v>1334</v>
      </c>
      <c r="D1205" s="1">
        <v>22276.459006960002</v>
      </c>
      <c r="E1205" s="1">
        <v>1.076E-5</v>
      </c>
      <c r="F1205" s="1" t="s">
        <v>3</v>
      </c>
      <c r="G1205" s="1" t="s">
        <v>1335</v>
      </c>
      <c r="H1205" s="1">
        <v>0</v>
      </c>
      <c r="I1205" s="1">
        <v>9998</v>
      </c>
    </row>
    <row r="1206" spans="1:9" x14ac:dyDescent="0.25">
      <c r="A1206" s="1">
        <v>2</v>
      </c>
      <c r="B1206" s="1">
        <v>8835</v>
      </c>
      <c r="C1206" s="1">
        <v>63.346200000000003</v>
      </c>
      <c r="D1206" s="1">
        <v>25.3033</v>
      </c>
      <c r="E1206" s="1">
        <v>528662</v>
      </c>
      <c r="F1206" s="1">
        <v>162.50409999999999</v>
      </c>
      <c r="G1206" s="1">
        <v>199.50200000000001</v>
      </c>
      <c r="H1206" s="1">
        <v>13.8132233917182</v>
      </c>
    </row>
    <row r="1207" spans="1:9" x14ac:dyDescent="0.25">
      <c r="A1207" s="1">
        <v>0</v>
      </c>
      <c r="B1207" s="1" t="s">
        <v>1332</v>
      </c>
      <c r="C1207" s="1">
        <v>2</v>
      </c>
    </row>
    <row r="1208" spans="1:9" x14ac:dyDescent="0.25">
      <c r="A1208" s="1">
        <v>1</v>
      </c>
      <c r="B1208" s="1" t="s">
        <v>1336</v>
      </c>
      <c r="C1208" s="1" t="s">
        <v>1337</v>
      </c>
      <c r="D1208" s="1">
        <v>22276.45578185</v>
      </c>
      <c r="E1208" s="1">
        <v>1.064E-5</v>
      </c>
      <c r="F1208" s="1" t="s">
        <v>3</v>
      </c>
      <c r="G1208" s="1" t="s">
        <v>1338</v>
      </c>
      <c r="H1208" s="1">
        <v>0</v>
      </c>
      <c r="I1208" s="1">
        <v>9998</v>
      </c>
    </row>
    <row r="1209" spans="1:9" x14ac:dyDescent="0.25">
      <c r="A1209" s="1">
        <v>2</v>
      </c>
      <c r="B1209" s="1">
        <v>8836</v>
      </c>
      <c r="C1209" s="1">
        <v>63.345799999999997</v>
      </c>
      <c r="D1209" s="1">
        <v>26.665199999999999</v>
      </c>
      <c r="E1209" s="1">
        <v>527510</v>
      </c>
      <c r="F1209" s="1">
        <v>162.69470000000001</v>
      </c>
      <c r="G1209" s="1">
        <v>199.28720000000001</v>
      </c>
      <c r="H1209" s="1">
        <v>13.812077301643001</v>
      </c>
    </row>
    <row r="1210" spans="1:9" x14ac:dyDescent="0.25">
      <c r="A1210" s="1">
        <v>0</v>
      </c>
      <c r="B1210" s="1" t="s">
        <v>627</v>
      </c>
      <c r="C1210" s="2">
        <v>44586</v>
      </c>
    </row>
    <row r="1211" spans="1:9" x14ac:dyDescent="0.25">
      <c r="A1211" s="1">
        <v>1</v>
      </c>
      <c r="B1211" s="1" t="s">
        <v>1339</v>
      </c>
      <c r="C1211" s="1" t="s">
        <v>1340</v>
      </c>
      <c r="D1211" s="1">
        <v>22276.51764319</v>
      </c>
      <c r="E1211" s="1">
        <v>1.1999999999999999E-6</v>
      </c>
      <c r="F1211" s="1" t="s">
        <v>3</v>
      </c>
      <c r="G1211" s="1" t="s">
        <v>1341</v>
      </c>
      <c r="H1211" s="1">
        <v>0</v>
      </c>
      <c r="I1211" s="1">
        <v>9998</v>
      </c>
    </row>
    <row r="1212" spans="1:9" x14ac:dyDescent="0.25">
      <c r="A1212" s="1">
        <v>2</v>
      </c>
      <c r="B1212" s="1">
        <v>8845</v>
      </c>
      <c r="C1212" s="1">
        <v>81.265299999999996</v>
      </c>
      <c r="D1212" s="1">
        <v>193.25909999999999</v>
      </c>
      <c r="E1212" s="1">
        <v>40064</v>
      </c>
      <c r="F1212" s="1">
        <v>171.0067</v>
      </c>
      <c r="G1212" s="1">
        <v>189.1832</v>
      </c>
      <c r="H1212" s="1">
        <v>14.115307405340699</v>
      </c>
    </row>
    <row r="1213" spans="1:9" x14ac:dyDescent="0.25">
      <c r="A1213" s="1">
        <v>0</v>
      </c>
      <c r="B1213" s="1" t="s">
        <v>1342</v>
      </c>
      <c r="C1213" s="1" t="s">
        <v>1343</v>
      </c>
    </row>
    <row r="1214" spans="1:9" x14ac:dyDescent="0.25">
      <c r="A1214" s="1">
        <v>1</v>
      </c>
      <c r="B1214" s="1" t="s">
        <v>1344</v>
      </c>
      <c r="C1214" s="1" t="s">
        <v>1345</v>
      </c>
      <c r="D1214" s="1">
        <v>22276.409608720001</v>
      </c>
      <c r="E1214" s="1">
        <v>1.3E-6</v>
      </c>
      <c r="F1214" s="1" t="s">
        <v>3</v>
      </c>
      <c r="G1214" s="1" t="s">
        <v>1346</v>
      </c>
      <c r="H1214" s="1">
        <v>0</v>
      </c>
      <c r="I1214" s="1">
        <v>9997</v>
      </c>
    </row>
    <row r="1215" spans="1:9" x14ac:dyDescent="0.25">
      <c r="A1215" s="1">
        <v>2</v>
      </c>
      <c r="B1215" s="1">
        <v>8860</v>
      </c>
      <c r="C1215" s="1">
        <v>99.891400000000004</v>
      </c>
      <c r="D1215" s="1">
        <v>71.712000000000003</v>
      </c>
      <c r="E1215" s="1">
        <v>42033</v>
      </c>
      <c r="F1215" s="1">
        <v>193.25450000000001</v>
      </c>
      <c r="G1215" s="1">
        <v>222.0958</v>
      </c>
      <c r="H1215" s="1">
        <v>13.677430143114201</v>
      </c>
    </row>
    <row r="1216" spans="1:9" x14ac:dyDescent="0.25">
      <c r="A1216" s="1">
        <v>0</v>
      </c>
      <c r="B1216" s="1" t="s">
        <v>145</v>
      </c>
      <c r="C1216" s="1">
        <v>823</v>
      </c>
    </row>
    <row r="1217" spans="1:9" x14ac:dyDescent="0.25">
      <c r="A1217" s="1">
        <v>1</v>
      </c>
      <c r="B1217" s="1" t="s">
        <v>1347</v>
      </c>
      <c r="C1217" s="1" t="s">
        <v>1348</v>
      </c>
      <c r="D1217" s="1">
        <v>22276.483521400001</v>
      </c>
      <c r="E1217" s="1">
        <v>8.0999999999999997E-7</v>
      </c>
      <c r="F1217" s="1" t="s">
        <v>3</v>
      </c>
      <c r="G1217" s="1" t="s">
        <v>1349</v>
      </c>
      <c r="H1217" s="1">
        <v>0</v>
      </c>
      <c r="I1217" s="1">
        <v>9996</v>
      </c>
    </row>
    <row r="1218" spans="1:9" x14ac:dyDescent="0.25">
      <c r="A1218" s="1">
        <v>2</v>
      </c>
      <c r="B1218" s="1">
        <v>8873</v>
      </c>
      <c r="C1218" s="1">
        <v>82.966999999999999</v>
      </c>
      <c r="D1218" s="1">
        <v>52.400700000000001</v>
      </c>
      <c r="E1218" s="1">
        <v>22945</v>
      </c>
      <c r="F1218" s="1">
        <v>24.4663</v>
      </c>
      <c r="G1218" s="1">
        <v>41.174300000000002</v>
      </c>
      <c r="H1218" s="1">
        <v>13.733544633214599</v>
      </c>
    </row>
    <row r="1219" spans="1:9" x14ac:dyDescent="0.25">
      <c r="A1219" s="1">
        <v>0</v>
      </c>
      <c r="B1219" s="1" t="s">
        <v>1332</v>
      </c>
      <c r="C1219" s="1">
        <v>3</v>
      </c>
    </row>
    <row r="1220" spans="1:9" x14ac:dyDescent="0.25">
      <c r="A1220" s="1">
        <v>1</v>
      </c>
      <c r="B1220" s="1" t="s">
        <v>1350</v>
      </c>
      <c r="C1220" s="1" t="s">
        <v>1351</v>
      </c>
      <c r="D1220" s="1">
        <v>22276.477051710001</v>
      </c>
      <c r="E1220" s="1">
        <v>4.8799999999999999E-6</v>
      </c>
      <c r="F1220" s="1" t="s">
        <v>3</v>
      </c>
      <c r="G1220" s="1" t="s">
        <v>1352</v>
      </c>
      <c r="H1220" s="1">
        <v>0</v>
      </c>
      <c r="I1220" s="1">
        <v>9997</v>
      </c>
    </row>
    <row r="1221" spans="1:9" x14ac:dyDescent="0.25">
      <c r="A1221" s="1">
        <v>2</v>
      </c>
      <c r="B1221" s="1">
        <v>8884</v>
      </c>
      <c r="C1221" s="1">
        <v>63.342100000000002</v>
      </c>
      <c r="D1221" s="1">
        <v>323.45139999999998</v>
      </c>
      <c r="E1221" s="1">
        <v>520268</v>
      </c>
      <c r="F1221" s="1">
        <v>164.0103</v>
      </c>
      <c r="G1221" s="1">
        <v>197.80940000000001</v>
      </c>
      <c r="H1221" s="1">
        <v>13.861129721744501</v>
      </c>
    </row>
    <row r="1222" spans="1:9" x14ac:dyDescent="0.25">
      <c r="A1222" s="1">
        <v>0</v>
      </c>
      <c r="B1222" s="1" t="s">
        <v>145</v>
      </c>
      <c r="C1222" s="1">
        <v>825</v>
      </c>
    </row>
    <row r="1223" spans="1:9" x14ac:dyDescent="0.25">
      <c r="A1223" s="1">
        <v>1</v>
      </c>
      <c r="B1223" s="1" t="s">
        <v>1353</v>
      </c>
      <c r="C1223" s="1" t="s">
        <v>1354</v>
      </c>
      <c r="D1223" s="1">
        <v>22276.541202510001</v>
      </c>
      <c r="E1223" s="1">
        <v>-5.9999999999999995E-8</v>
      </c>
      <c r="F1223" s="1" t="s">
        <v>3</v>
      </c>
      <c r="G1223" s="1" t="s">
        <v>1355</v>
      </c>
      <c r="H1223" s="1">
        <v>0</v>
      </c>
      <c r="I1223" s="1">
        <v>9991</v>
      </c>
    </row>
    <row r="1224" spans="1:9" x14ac:dyDescent="0.25">
      <c r="A1224" s="1">
        <v>2</v>
      </c>
      <c r="B1224" s="1">
        <v>8889</v>
      </c>
      <c r="C1224" s="1">
        <v>74.002899999999997</v>
      </c>
      <c r="D1224" s="1">
        <v>42.634399999999999</v>
      </c>
      <c r="E1224" s="1">
        <v>58510</v>
      </c>
      <c r="F1224" s="1">
        <v>32.774299999999997</v>
      </c>
      <c r="G1224" s="1">
        <v>43.786700000000003</v>
      </c>
      <c r="H1224" s="1">
        <v>12.5570848712238</v>
      </c>
    </row>
    <row r="1225" spans="1:9" x14ac:dyDescent="0.25">
      <c r="A1225" s="1">
        <v>0</v>
      </c>
      <c r="B1225" s="1" t="s">
        <v>145</v>
      </c>
      <c r="C1225" s="1">
        <v>826</v>
      </c>
    </row>
    <row r="1226" spans="1:9" x14ac:dyDescent="0.25">
      <c r="A1226" s="1">
        <v>1</v>
      </c>
      <c r="B1226" s="1" t="s">
        <v>1356</v>
      </c>
      <c r="C1226" s="1" t="s">
        <v>1357</v>
      </c>
      <c r="D1226" s="1">
        <v>22276.585605960001</v>
      </c>
      <c r="E1226" s="1">
        <v>-4.9999999999999998E-8</v>
      </c>
      <c r="F1226" s="1" t="s">
        <v>3</v>
      </c>
      <c r="G1226" s="1" t="s">
        <v>1358</v>
      </c>
      <c r="H1226" s="1">
        <v>0</v>
      </c>
      <c r="I1226" s="1">
        <v>9993</v>
      </c>
    </row>
    <row r="1227" spans="1:9" x14ac:dyDescent="0.25">
      <c r="A1227" s="1">
        <v>2</v>
      </c>
      <c r="B1227" s="1">
        <v>8890</v>
      </c>
      <c r="C1227" s="1">
        <v>74.003100000000003</v>
      </c>
      <c r="D1227" s="1">
        <v>42.009399999999999</v>
      </c>
      <c r="E1227" s="1">
        <v>40257</v>
      </c>
      <c r="F1227" s="1">
        <v>261.8175</v>
      </c>
      <c r="G1227" s="1">
        <v>108.7574</v>
      </c>
      <c r="H1227" s="1">
        <v>12.385256289999999</v>
      </c>
      <c r="I1227" s="1">
        <v>93411</v>
      </c>
    </row>
    <row r="1228" spans="1:9" x14ac:dyDescent="0.25">
      <c r="A1228" s="1">
        <v>0</v>
      </c>
      <c r="B1228" s="1" t="s">
        <v>145</v>
      </c>
      <c r="C1228" s="1">
        <v>827</v>
      </c>
    </row>
    <row r="1229" spans="1:9" x14ac:dyDescent="0.25">
      <c r="A1229" s="1">
        <v>1</v>
      </c>
      <c r="B1229" s="1" t="s">
        <v>1359</v>
      </c>
      <c r="C1229" s="1" t="s">
        <v>1360</v>
      </c>
      <c r="D1229" s="1">
        <v>22276.364019699999</v>
      </c>
      <c r="E1229" s="1">
        <v>-1.4999999999999999E-7</v>
      </c>
      <c r="F1229" s="1" t="s">
        <v>3</v>
      </c>
      <c r="G1229" s="1" t="s">
        <v>1361</v>
      </c>
      <c r="H1229" s="1">
        <v>0</v>
      </c>
      <c r="I1229" s="1">
        <v>9996</v>
      </c>
    </row>
    <row r="1230" spans="1:9" x14ac:dyDescent="0.25">
      <c r="A1230" s="1">
        <v>2</v>
      </c>
      <c r="B1230" s="1">
        <v>8891</v>
      </c>
      <c r="C1230" s="1">
        <v>73.999600000000001</v>
      </c>
      <c r="D1230" s="1">
        <v>145.8415</v>
      </c>
      <c r="E1230" s="1">
        <v>48593</v>
      </c>
      <c r="F1230" s="1">
        <v>161.9006</v>
      </c>
      <c r="G1230" s="1">
        <v>11.887499999999999</v>
      </c>
      <c r="H1230" s="1">
        <v>12.532760415360499</v>
      </c>
    </row>
    <row r="1231" spans="1:9" x14ac:dyDescent="0.25">
      <c r="A1231" s="1">
        <v>0</v>
      </c>
      <c r="B1231" s="1" t="s">
        <v>145</v>
      </c>
      <c r="C1231" s="1">
        <v>828</v>
      </c>
    </row>
    <row r="1232" spans="1:9" x14ac:dyDescent="0.25">
      <c r="A1232" s="1">
        <v>1</v>
      </c>
      <c r="B1232" s="1" t="s">
        <v>1362</v>
      </c>
      <c r="C1232" s="1" t="s">
        <v>1363</v>
      </c>
      <c r="D1232" s="1">
        <v>22276.399808919999</v>
      </c>
      <c r="E1232" s="1">
        <v>4.9999999999999998E-8</v>
      </c>
      <c r="F1232" s="1" t="s">
        <v>3</v>
      </c>
      <c r="G1232" s="1" t="s">
        <v>1364</v>
      </c>
      <c r="H1232" s="1">
        <v>0</v>
      </c>
      <c r="I1232" s="1">
        <v>9992</v>
      </c>
    </row>
    <row r="1233" spans="1:9" x14ac:dyDescent="0.25">
      <c r="A1233" s="1">
        <v>2</v>
      </c>
      <c r="B1233" s="1">
        <v>8892</v>
      </c>
      <c r="C1233" s="1">
        <v>73.998699999999999</v>
      </c>
      <c r="D1233" s="1">
        <v>244.0059</v>
      </c>
      <c r="E1233" s="1">
        <v>36975</v>
      </c>
      <c r="F1233" s="1">
        <v>275.0659</v>
      </c>
      <c r="G1233" s="1">
        <v>201.6575</v>
      </c>
      <c r="H1233" s="1">
        <v>12.509552131143201</v>
      </c>
    </row>
    <row r="1234" spans="1:9" x14ac:dyDescent="0.25">
      <c r="A1234" s="1">
        <v>0</v>
      </c>
      <c r="B1234" s="1" t="s">
        <v>145</v>
      </c>
      <c r="C1234" s="1">
        <v>829</v>
      </c>
    </row>
    <row r="1235" spans="1:9" x14ac:dyDescent="0.25">
      <c r="A1235" s="1">
        <v>1</v>
      </c>
      <c r="B1235" s="1" t="s">
        <v>1365</v>
      </c>
      <c r="C1235" s="1" t="s">
        <v>1366</v>
      </c>
      <c r="D1235" s="1">
        <v>22276.457275370001</v>
      </c>
      <c r="E1235" s="1">
        <v>-1.6E-7</v>
      </c>
      <c r="F1235" s="1" t="s">
        <v>3</v>
      </c>
      <c r="G1235" s="1">
        <f>-19925-6</f>
        <v>-19931</v>
      </c>
      <c r="H1235" s="1">
        <v>0</v>
      </c>
      <c r="I1235" s="1">
        <v>9990</v>
      </c>
    </row>
    <row r="1236" spans="1:9" x14ac:dyDescent="0.25">
      <c r="A1236" s="1">
        <v>2</v>
      </c>
      <c r="B1236" s="1">
        <v>8893</v>
      </c>
      <c r="C1236" s="1">
        <v>74.003399999999999</v>
      </c>
      <c r="D1236" s="1">
        <v>340.71629999999999</v>
      </c>
      <c r="E1236" s="1">
        <v>25455</v>
      </c>
      <c r="F1236" s="1">
        <v>35.628799999999998</v>
      </c>
      <c r="G1236" s="1">
        <v>335.88350000000003</v>
      </c>
      <c r="H1236" s="1">
        <v>12.4864849111043</v>
      </c>
    </row>
    <row r="1237" spans="1:9" x14ac:dyDescent="0.25">
      <c r="A1237" s="1">
        <v>0</v>
      </c>
      <c r="B1237" s="1" t="s">
        <v>145</v>
      </c>
      <c r="C1237" s="1">
        <v>830</v>
      </c>
    </row>
    <row r="1238" spans="1:9" x14ac:dyDescent="0.25">
      <c r="A1238" s="1">
        <v>1</v>
      </c>
      <c r="B1238" s="1" t="s">
        <v>1367</v>
      </c>
      <c r="C1238" s="1" t="s">
        <v>1368</v>
      </c>
      <c r="D1238" s="1">
        <v>22276.494474290001</v>
      </c>
      <c r="E1238" s="1">
        <v>-8.0000000000000002E-8</v>
      </c>
      <c r="F1238" s="1" t="s">
        <v>3</v>
      </c>
      <c r="G1238" s="1" t="s">
        <v>1369</v>
      </c>
      <c r="H1238" s="1">
        <v>0</v>
      </c>
      <c r="I1238" s="1">
        <v>9996</v>
      </c>
    </row>
    <row r="1239" spans="1:9" x14ac:dyDescent="0.25">
      <c r="A1239" s="1">
        <v>2</v>
      </c>
      <c r="B1239" s="1">
        <v>8894</v>
      </c>
      <c r="C1239" s="1">
        <v>73.998599999999996</v>
      </c>
      <c r="D1239" s="1">
        <v>82.170599999999993</v>
      </c>
      <c r="E1239" s="1">
        <v>15621</v>
      </c>
      <c r="F1239" s="1">
        <v>177.7363</v>
      </c>
      <c r="G1239" s="1">
        <v>237.72880000000001</v>
      </c>
      <c r="H1239" s="1">
        <v>12.462297131063499</v>
      </c>
    </row>
    <row r="1240" spans="1:9" x14ac:dyDescent="0.25">
      <c r="A1240" s="1">
        <v>0</v>
      </c>
      <c r="B1240" s="1" t="s">
        <v>145</v>
      </c>
      <c r="C1240" s="1">
        <v>831</v>
      </c>
    </row>
    <row r="1241" spans="1:9" x14ac:dyDescent="0.25">
      <c r="A1241" s="1">
        <v>1</v>
      </c>
      <c r="B1241" s="1" t="s">
        <v>1370</v>
      </c>
      <c r="C1241" s="1" t="s">
        <v>1371</v>
      </c>
      <c r="D1241" s="1">
        <v>22276.508662349999</v>
      </c>
      <c r="E1241" s="1">
        <v>-1.1000000000000001E-7</v>
      </c>
      <c r="F1241" s="1" t="s">
        <v>3</v>
      </c>
      <c r="G1241" s="1" t="s">
        <v>1372</v>
      </c>
      <c r="H1241" s="1">
        <v>0</v>
      </c>
      <c r="I1241" s="1">
        <v>9991</v>
      </c>
    </row>
    <row r="1242" spans="1:9" x14ac:dyDescent="0.25">
      <c r="A1242" s="1">
        <v>2</v>
      </c>
      <c r="B1242" s="1">
        <v>8895</v>
      </c>
      <c r="C1242" s="1">
        <v>74.001999999999995</v>
      </c>
      <c r="D1242" s="1">
        <v>186.67160000000001</v>
      </c>
      <c r="E1242" s="1">
        <v>20961</v>
      </c>
      <c r="F1242" s="1">
        <v>336.161</v>
      </c>
      <c r="G1242" s="1">
        <v>197.50810000000001</v>
      </c>
      <c r="H1242" s="1">
        <v>12.4371814010211</v>
      </c>
    </row>
    <row r="1243" spans="1:9" x14ac:dyDescent="0.25">
      <c r="A1243" s="1">
        <v>0</v>
      </c>
      <c r="B1243" s="1" t="s">
        <v>145</v>
      </c>
      <c r="C1243" s="1">
        <v>832</v>
      </c>
    </row>
    <row r="1244" spans="1:9" x14ac:dyDescent="0.25">
      <c r="A1244" s="1">
        <v>1</v>
      </c>
      <c r="B1244" s="1" t="s">
        <v>1373</v>
      </c>
      <c r="C1244" s="1" t="s">
        <v>1374</v>
      </c>
      <c r="D1244" s="1">
        <v>22276.500143829999</v>
      </c>
      <c r="E1244" s="1">
        <v>2E-8</v>
      </c>
      <c r="F1244" s="1" t="s">
        <v>3</v>
      </c>
      <c r="G1244" s="1" t="s">
        <v>1375</v>
      </c>
      <c r="H1244" s="1">
        <v>0</v>
      </c>
      <c r="I1244" s="1">
        <v>9994</v>
      </c>
    </row>
    <row r="1245" spans="1:9" x14ac:dyDescent="0.25">
      <c r="A1245" s="1">
        <v>2</v>
      </c>
      <c r="B1245" s="1">
        <v>8896</v>
      </c>
      <c r="C1245" s="1">
        <v>73.997399999999999</v>
      </c>
      <c r="D1245" s="1">
        <v>287.42840000000001</v>
      </c>
      <c r="E1245" s="1">
        <v>23621</v>
      </c>
      <c r="F1245" s="1">
        <v>128.08869999999999</v>
      </c>
      <c r="G1245" s="1">
        <v>347.3587</v>
      </c>
      <c r="H1245" s="1">
        <v>12.41293286</v>
      </c>
      <c r="I1245" s="1">
        <v>98041</v>
      </c>
    </row>
    <row r="1246" spans="1:9" x14ac:dyDescent="0.25">
      <c r="A1246" s="1">
        <v>0</v>
      </c>
      <c r="B1246" s="1" t="s">
        <v>145</v>
      </c>
      <c r="C1246" s="1">
        <v>836</v>
      </c>
    </row>
    <row r="1247" spans="1:9" x14ac:dyDescent="0.25">
      <c r="A1247" s="1">
        <v>1</v>
      </c>
      <c r="B1247" s="1" t="s">
        <v>1376</v>
      </c>
      <c r="C1247" s="1" t="s">
        <v>1377</v>
      </c>
      <c r="D1247" s="1">
        <v>22276.503692589999</v>
      </c>
      <c r="E1247" s="1">
        <v>1.55E-6</v>
      </c>
      <c r="F1247" s="1" t="s">
        <v>3</v>
      </c>
      <c r="G1247" s="1" t="s">
        <v>1378</v>
      </c>
      <c r="H1247" s="1">
        <v>0</v>
      </c>
      <c r="I1247" s="1">
        <v>9993</v>
      </c>
    </row>
    <row r="1248" spans="1:9" x14ac:dyDescent="0.25">
      <c r="A1248" s="1">
        <v>2</v>
      </c>
      <c r="B1248" s="1">
        <v>8923</v>
      </c>
      <c r="C1248" s="1">
        <v>74.051299999999998</v>
      </c>
      <c r="D1248" s="1">
        <v>286.57440000000003</v>
      </c>
      <c r="E1248" s="1">
        <v>17192</v>
      </c>
      <c r="F1248" s="1">
        <v>142.52699999999999</v>
      </c>
      <c r="G1248" s="1">
        <v>217.70840000000001</v>
      </c>
      <c r="H1248" s="1">
        <v>14.3326168241635</v>
      </c>
    </row>
    <row r="1249" spans="1:9" x14ac:dyDescent="0.25">
      <c r="A1249" s="1">
        <v>0</v>
      </c>
      <c r="B1249" s="1" t="s">
        <v>145</v>
      </c>
      <c r="C1249" s="1">
        <v>839</v>
      </c>
    </row>
    <row r="1250" spans="1:9" x14ac:dyDescent="0.25">
      <c r="A1250" s="1">
        <v>1</v>
      </c>
      <c r="B1250" s="1" t="s">
        <v>1379</v>
      </c>
      <c r="C1250" s="1" t="s">
        <v>1380</v>
      </c>
      <c r="D1250" s="1">
        <v>22276.550422970002</v>
      </c>
      <c r="E1250" s="1">
        <v>-6.7999999999999995E-7</v>
      </c>
      <c r="F1250" s="1" t="s">
        <v>3</v>
      </c>
      <c r="G1250" s="1">
        <f>-50407-4</f>
        <v>-50411</v>
      </c>
      <c r="H1250" s="1">
        <v>0</v>
      </c>
      <c r="I1250" s="1">
        <v>9996</v>
      </c>
    </row>
    <row r="1251" spans="1:9" x14ac:dyDescent="0.25">
      <c r="A1251" s="1">
        <v>2</v>
      </c>
      <c r="B1251" s="1">
        <v>9011</v>
      </c>
      <c r="C1251" s="1">
        <v>65.856700000000004</v>
      </c>
      <c r="D1251" s="1">
        <v>358.16480000000001</v>
      </c>
      <c r="E1251" s="1">
        <v>694928</v>
      </c>
      <c r="F1251" s="1">
        <v>92.668400000000005</v>
      </c>
      <c r="G1251" s="1">
        <v>275.39879999999999</v>
      </c>
      <c r="H1251" s="1">
        <v>12.32847436</v>
      </c>
      <c r="I1251" s="1">
        <v>93383</v>
      </c>
    </row>
    <row r="1252" spans="1:9" x14ac:dyDescent="0.25">
      <c r="A1252" s="1">
        <v>0</v>
      </c>
      <c r="B1252" s="1" t="s">
        <v>145</v>
      </c>
      <c r="C1252" s="1">
        <v>841</v>
      </c>
    </row>
    <row r="1253" spans="1:9" x14ac:dyDescent="0.25">
      <c r="A1253" s="1">
        <v>1</v>
      </c>
      <c r="B1253" s="1" t="s">
        <v>1381</v>
      </c>
      <c r="C1253" s="1" t="s">
        <v>1382</v>
      </c>
      <c r="D1253" s="1">
        <v>22276.40815322</v>
      </c>
      <c r="E1253" s="1">
        <v>2.1900000000000002E-6</v>
      </c>
      <c r="F1253" s="1" t="s">
        <v>3</v>
      </c>
      <c r="G1253" s="1" t="s">
        <v>1383</v>
      </c>
      <c r="H1253" s="1">
        <v>0</v>
      </c>
      <c r="I1253" s="1">
        <v>9999</v>
      </c>
    </row>
    <row r="1254" spans="1:9" x14ac:dyDescent="0.25">
      <c r="A1254" s="1">
        <v>2</v>
      </c>
      <c r="B1254" s="1">
        <v>9022</v>
      </c>
      <c r="C1254" s="1">
        <v>74.041300000000007</v>
      </c>
      <c r="D1254" s="1">
        <v>264.83769999999998</v>
      </c>
      <c r="E1254" s="1">
        <v>13879</v>
      </c>
      <c r="F1254" s="1">
        <v>315.95159999999998</v>
      </c>
      <c r="G1254" s="1">
        <v>44.052999999999997</v>
      </c>
      <c r="H1254" s="1">
        <v>14.3591044041814</v>
      </c>
    </row>
    <row r="1255" spans="1:9" x14ac:dyDescent="0.25">
      <c r="A1255" s="1">
        <v>0</v>
      </c>
      <c r="B1255" s="1" t="s">
        <v>145</v>
      </c>
      <c r="C1255" s="1">
        <v>842</v>
      </c>
    </row>
    <row r="1256" spans="1:9" x14ac:dyDescent="0.25">
      <c r="A1256" s="1">
        <v>1</v>
      </c>
      <c r="B1256" s="1" t="s">
        <v>1384</v>
      </c>
      <c r="C1256" s="1" t="s">
        <v>1385</v>
      </c>
      <c r="D1256" s="1">
        <v>22276.508308299999</v>
      </c>
      <c r="E1256" s="1">
        <v>4.7E-7</v>
      </c>
      <c r="F1256" s="1" t="s">
        <v>3</v>
      </c>
      <c r="G1256" s="1" t="s">
        <v>1386</v>
      </c>
      <c r="H1256" s="1">
        <v>0</v>
      </c>
      <c r="I1256" s="1">
        <v>9998</v>
      </c>
    </row>
    <row r="1257" spans="1:9" x14ac:dyDescent="0.25">
      <c r="A1257" s="1">
        <v>2</v>
      </c>
      <c r="B1257" s="1">
        <v>9025</v>
      </c>
      <c r="C1257" s="1">
        <v>82.988600000000005</v>
      </c>
      <c r="D1257" s="1">
        <v>330.58409999999998</v>
      </c>
      <c r="E1257" s="1">
        <v>29051</v>
      </c>
      <c r="F1257" s="1">
        <v>77.627600000000001</v>
      </c>
      <c r="G1257" s="1">
        <v>42.003300000000003</v>
      </c>
      <c r="H1257" s="1">
        <v>13.740906523163099</v>
      </c>
    </row>
    <row r="1258" spans="1:9" x14ac:dyDescent="0.25">
      <c r="A1258" s="1">
        <v>0</v>
      </c>
      <c r="B1258" s="1" t="s">
        <v>657</v>
      </c>
      <c r="C1258" s="1">
        <v>5</v>
      </c>
    </row>
    <row r="1259" spans="1:9" x14ac:dyDescent="0.25">
      <c r="A1259" s="1">
        <v>1</v>
      </c>
      <c r="B1259" s="1" t="s">
        <v>1387</v>
      </c>
      <c r="C1259" s="1" t="s">
        <v>1388</v>
      </c>
      <c r="D1259" s="1">
        <v>22276.469636329999</v>
      </c>
      <c r="E1259" s="1">
        <v>-5.9999999999999995E-8</v>
      </c>
      <c r="F1259" s="1" t="s">
        <v>3</v>
      </c>
      <c r="G1259" s="1" t="s">
        <v>1389</v>
      </c>
      <c r="H1259" s="1">
        <v>0</v>
      </c>
      <c r="I1259" s="1">
        <v>9994</v>
      </c>
    </row>
    <row r="1260" spans="1:9" x14ac:dyDescent="0.25">
      <c r="A1260" s="1">
        <v>2</v>
      </c>
      <c r="B1260" s="1">
        <v>9057</v>
      </c>
      <c r="C1260" s="1">
        <v>102.11199999999999</v>
      </c>
      <c r="D1260" s="1">
        <v>243.3527</v>
      </c>
      <c r="E1260" s="1">
        <v>9737</v>
      </c>
      <c r="F1260" s="1">
        <v>302.6139</v>
      </c>
      <c r="G1260" s="1">
        <v>169.68539999999999</v>
      </c>
      <c r="H1260" s="1">
        <v>12.37774638</v>
      </c>
      <c r="I1260" s="1">
        <v>87109</v>
      </c>
    </row>
    <row r="1261" spans="1:9" x14ac:dyDescent="0.25">
      <c r="A1261" s="1">
        <v>0</v>
      </c>
      <c r="B1261" s="1" t="s">
        <v>145</v>
      </c>
      <c r="C1261" s="1">
        <v>846</v>
      </c>
    </row>
    <row r="1262" spans="1:9" x14ac:dyDescent="0.25">
      <c r="A1262" s="1">
        <v>1</v>
      </c>
      <c r="B1262" s="1" t="s">
        <v>1390</v>
      </c>
      <c r="C1262" s="1" t="s">
        <v>1391</v>
      </c>
      <c r="D1262" s="1">
        <v>22276.507099629998</v>
      </c>
      <c r="E1262" s="1">
        <v>5.7000000000000005E-7</v>
      </c>
      <c r="F1262" s="1" t="s">
        <v>3</v>
      </c>
      <c r="G1262" s="1" t="s">
        <v>1392</v>
      </c>
      <c r="H1262" s="1">
        <v>0</v>
      </c>
      <c r="I1262" s="1">
        <v>9999</v>
      </c>
    </row>
    <row r="1263" spans="1:9" x14ac:dyDescent="0.25">
      <c r="A1263" s="1">
        <v>2</v>
      </c>
      <c r="B1263" s="1">
        <v>9061</v>
      </c>
      <c r="C1263" s="1">
        <v>82.935000000000002</v>
      </c>
      <c r="D1263" s="1">
        <v>346.96039999999999</v>
      </c>
      <c r="E1263" s="1">
        <v>41231</v>
      </c>
      <c r="F1263" s="1">
        <v>1.6237999999999999</v>
      </c>
      <c r="G1263" s="1">
        <v>9.68</v>
      </c>
      <c r="H1263" s="1">
        <v>13.7646297258913</v>
      </c>
    </row>
    <row r="1264" spans="1:9" x14ac:dyDescent="0.25">
      <c r="A1264" s="1">
        <v>0</v>
      </c>
      <c r="B1264" s="1" t="s">
        <v>122</v>
      </c>
      <c r="C1264" s="1">
        <v>5721</v>
      </c>
    </row>
    <row r="1265" spans="1:9" x14ac:dyDescent="0.25">
      <c r="A1265" s="1">
        <v>1</v>
      </c>
      <c r="B1265" s="1" t="s">
        <v>1393</v>
      </c>
      <c r="C1265" s="1" t="s">
        <v>1394</v>
      </c>
      <c r="D1265" s="1">
        <v>22276.47715844</v>
      </c>
      <c r="E1265" s="1">
        <v>1.26E-6</v>
      </c>
      <c r="F1265" s="1" t="s">
        <v>3</v>
      </c>
      <c r="G1265" s="1" t="s">
        <v>1395</v>
      </c>
      <c r="H1265" s="1">
        <v>0</v>
      </c>
      <c r="I1265" s="1">
        <v>9991</v>
      </c>
    </row>
    <row r="1266" spans="1:9" x14ac:dyDescent="0.25">
      <c r="A1266" s="1">
        <v>2</v>
      </c>
      <c r="B1266" s="1">
        <v>9415</v>
      </c>
      <c r="C1266" s="1">
        <v>98.282700000000006</v>
      </c>
      <c r="D1266" s="1">
        <v>115.8163</v>
      </c>
      <c r="E1266" s="1">
        <v>16771</v>
      </c>
      <c r="F1266" s="1">
        <v>289.61369999999999</v>
      </c>
      <c r="G1266" s="1">
        <v>70.323400000000007</v>
      </c>
      <c r="H1266" s="1">
        <v>14.2654360615957</v>
      </c>
    </row>
    <row r="1267" spans="1:9" x14ac:dyDescent="0.25">
      <c r="A1267" s="1">
        <v>0</v>
      </c>
      <c r="B1267" s="1" t="s">
        <v>145</v>
      </c>
      <c r="C1267" s="1">
        <v>858</v>
      </c>
    </row>
    <row r="1268" spans="1:9" x14ac:dyDescent="0.25">
      <c r="A1268" s="1">
        <v>1</v>
      </c>
      <c r="B1268" s="1" t="s">
        <v>1396</v>
      </c>
      <c r="C1268" s="1" t="s">
        <v>1397</v>
      </c>
      <c r="D1268" s="1">
        <v>22276.51992526</v>
      </c>
      <c r="E1268" s="1">
        <v>1.4500000000000001E-6</v>
      </c>
      <c r="F1268" s="1" t="s">
        <v>3</v>
      </c>
      <c r="G1268" s="1" t="s">
        <v>1398</v>
      </c>
      <c r="H1268" s="1">
        <v>0</v>
      </c>
      <c r="I1268" s="1">
        <v>9992</v>
      </c>
    </row>
    <row r="1269" spans="1:9" x14ac:dyDescent="0.25">
      <c r="A1269" s="1">
        <v>2</v>
      </c>
      <c r="B1269" s="1">
        <v>9443</v>
      </c>
      <c r="C1269" s="1">
        <v>74.047799999999995</v>
      </c>
      <c r="D1269" s="1">
        <v>114.111</v>
      </c>
      <c r="E1269" s="1">
        <v>14475</v>
      </c>
      <c r="F1269" s="1">
        <v>210.36160000000001</v>
      </c>
      <c r="G1269" s="1">
        <v>149.66990000000001</v>
      </c>
      <c r="H1269" s="1">
        <v>14.342680814047601</v>
      </c>
    </row>
    <row r="1270" spans="1:9" x14ac:dyDescent="0.25">
      <c r="A1270" s="1">
        <v>0</v>
      </c>
      <c r="B1270" s="1" t="s">
        <v>627</v>
      </c>
      <c r="C1270" s="2">
        <v>44587</v>
      </c>
    </row>
    <row r="1271" spans="1:9" x14ac:dyDescent="0.25">
      <c r="A1271" s="1">
        <v>1</v>
      </c>
      <c r="B1271" s="1" t="s">
        <v>1399</v>
      </c>
      <c r="C1271" s="1" t="s">
        <v>1400</v>
      </c>
      <c r="D1271" s="1">
        <v>22276.501214610002</v>
      </c>
      <c r="E1271" s="1">
        <v>2.2199999999999999E-6</v>
      </c>
      <c r="F1271" s="1" t="s">
        <v>3</v>
      </c>
      <c r="G1271" s="1" t="s">
        <v>1401</v>
      </c>
      <c r="H1271" s="1">
        <v>0</v>
      </c>
      <c r="I1271" s="1">
        <v>9997</v>
      </c>
    </row>
    <row r="1272" spans="1:9" x14ac:dyDescent="0.25">
      <c r="A1272" s="1">
        <v>2</v>
      </c>
      <c r="B1272" s="1">
        <v>9481</v>
      </c>
      <c r="C1272" s="1">
        <v>81.214100000000002</v>
      </c>
      <c r="D1272" s="1">
        <v>285.16789999999997</v>
      </c>
      <c r="E1272" s="1">
        <v>24810</v>
      </c>
      <c r="F1272" s="1">
        <v>132.39169999999999</v>
      </c>
      <c r="G1272" s="1">
        <v>227.9359</v>
      </c>
      <c r="H1272" s="1">
        <v>14.0988968236303</v>
      </c>
    </row>
    <row r="1273" spans="1:9" x14ac:dyDescent="0.25">
      <c r="A1273" s="1">
        <v>0</v>
      </c>
      <c r="B1273" s="1" t="s">
        <v>145</v>
      </c>
      <c r="C1273" s="1">
        <v>860</v>
      </c>
    </row>
    <row r="1274" spans="1:9" x14ac:dyDescent="0.25">
      <c r="A1274" s="1">
        <v>1</v>
      </c>
      <c r="B1274" s="1" t="s">
        <v>1402</v>
      </c>
      <c r="C1274" s="1" t="s">
        <v>1403</v>
      </c>
      <c r="D1274" s="1">
        <v>22276.339351129998</v>
      </c>
      <c r="E1274" s="1">
        <v>-6.8999999999999996E-7</v>
      </c>
      <c r="F1274" s="1" t="s">
        <v>3</v>
      </c>
      <c r="G1274" s="1" t="s">
        <v>1404</v>
      </c>
      <c r="H1274" s="1">
        <v>0</v>
      </c>
      <c r="I1274" s="1">
        <v>9998</v>
      </c>
    </row>
    <row r="1275" spans="1:9" x14ac:dyDescent="0.25">
      <c r="A1275" s="1">
        <v>2</v>
      </c>
      <c r="B1275" s="1">
        <v>9486</v>
      </c>
      <c r="C1275" s="1">
        <v>64.699700000000007</v>
      </c>
      <c r="D1275" s="1">
        <v>140.19329999999999</v>
      </c>
      <c r="E1275" s="1">
        <v>69946</v>
      </c>
      <c r="F1275" s="1">
        <v>216.31630000000001</v>
      </c>
      <c r="G1275" s="1">
        <v>143.31360000000001</v>
      </c>
      <c r="H1275" s="1">
        <v>13.8129248569607</v>
      </c>
    </row>
    <row r="1276" spans="1:9" x14ac:dyDescent="0.25">
      <c r="A1276" s="1">
        <v>0</v>
      </c>
      <c r="B1276" s="1" t="s">
        <v>145</v>
      </c>
      <c r="C1276" s="1">
        <v>861</v>
      </c>
    </row>
    <row r="1277" spans="1:9" x14ac:dyDescent="0.25">
      <c r="A1277" s="1">
        <v>1</v>
      </c>
      <c r="B1277" s="1" t="s">
        <v>1405</v>
      </c>
      <c r="C1277" s="1" t="s">
        <v>1406</v>
      </c>
      <c r="D1277" s="1">
        <v>22276.541001099999</v>
      </c>
      <c r="E1277" s="1">
        <v>-5.4000000000000002E-7</v>
      </c>
      <c r="F1277" s="1" t="s">
        <v>3</v>
      </c>
      <c r="G1277" s="1" t="s">
        <v>1407</v>
      </c>
      <c r="H1277" s="1">
        <v>0</v>
      </c>
      <c r="I1277" s="1">
        <v>9994</v>
      </c>
    </row>
    <row r="1278" spans="1:9" x14ac:dyDescent="0.25">
      <c r="A1278" s="1">
        <v>2</v>
      </c>
      <c r="B1278" s="1">
        <v>9494</v>
      </c>
      <c r="C1278" s="1">
        <v>64.860299999999995</v>
      </c>
      <c r="D1278" s="1">
        <v>327.83390000000003</v>
      </c>
      <c r="E1278" s="1">
        <v>61563</v>
      </c>
      <c r="F1278" s="1">
        <v>230.42400000000001</v>
      </c>
      <c r="G1278" s="1">
        <v>129.1371</v>
      </c>
      <c r="H1278" s="1">
        <v>13.816051533190601</v>
      </c>
    </row>
    <row r="1279" spans="1:9" x14ac:dyDescent="0.25">
      <c r="A1279" s="1">
        <v>0</v>
      </c>
      <c r="B1279" s="1" t="s">
        <v>145</v>
      </c>
      <c r="C1279" s="1">
        <v>864</v>
      </c>
    </row>
    <row r="1280" spans="1:9" x14ac:dyDescent="0.25">
      <c r="A1280" s="1">
        <v>1</v>
      </c>
      <c r="B1280" s="1" t="s">
        <v>1408</v>
      </c>
      <c r="C1280" s="1" t="s">
        <v>1409</v>
      </c>
      <c r="D1280" s="1">
        <v>22276.480773669999</v>
      </c>
      <c r="E1280" s="1">
        <v>6.7999999999999995E-7</v>
      </c>
      <c r="F1280" s="1" t="s">
        <v>3</v>
      </c>
      <c r="G1280" s="1" t="s">
        <v>1410</v>
      </c>
      <c r="H1280" s="1">
        <v>0</v>
      </c>
      <c r="I1280" s="1">
        <v>9993</v>
      </c>
    </row>
    <row r="1281" spans="1:9" x14ac:dyDescent="0.25">
      <c r="A1281" s="1">
        <v>2</v>
      </c>
      <c r="B1281" s="1">
        <v>9509</v>
      </c>
      <c r="C1281" s="1">
        <v>82.938100000000006</v>
      </c>
      <c r="D1281" s="1">
        <v>72.758799999999994</v>
      </c>
      <c r="E1281" s="1">
        <v>29152</v>
      </c>
      <c r="F1281" s="1">
        <v>323.06189999999998</v>
      </c>
      <c r="G1281" s="1">
        <v>90.813100000000006</v>
      </c>
      <c r="H1281" s="1">
        <v>13.753938853044801</v>
      </c>
    </row>
    <row r="1282" spans="1:9" x14ac:dyDescent="0.25">
      <c r="A1282" s="1">
        <v>0</v>
      </c>
      <c r="B1282" s="1" t="s">
        <v>145</v>
      </c>
      <c r="C1282" s="1">
        <v>871</v>
      </c>
    </row>
    <row r="1283" spans="1:9" x14ac:dyDescent="0.25">
      <c r="A1283" s="1">
        <v>1</v>
      </c>
      <c r="B1283" s="1" t="s">
        <v>1411</v>
      </c>
      <c r="C1283" s="1" t="s">
        <v>1412</v>
      </c>
      <c r="D1283" s="1">
        <v>22276.498693189998</v>
      </c>
      <c r="E1283" s="1">
        <v>-2E-8</v>
      </c>
      <c r="F1283" s="1" t="s">
        <v>3</v>
      </c>
      <c r="G1283" s="1" t="s">
        <v>1413</v>
      </c>
      <c r="H1283" s="1">
        <v>0</v>
      </c>
      <c r="I1283" s="1">
        <v>9992</v>
      </c>
    </row>
    <row r="1284" spans="1:9" x14ac:dyDescent="0.25">
      <c r="A1284" s="1">
        <v>2</v>
      </c>
      <c r="B1284" s="1">
        <v>9588</v>
      </c>
      <c r="C1284" s="1">
        <v>74.028199999999998</v>
      </c>
      <c r="D1284" s="1">
        <v>87.404399999999995</v>
      </c>
      <c r="E1284" s="1">
        <v>30295</v>
      </c>
      <c r="F1284" s="1">
        <v>238.44329999999999</v>
      </c>
      <c r="G1284" s="1">
        <v>183.8202</v>
      </c>
      <c r="H1284" s="1">
        <v>12.557408891004499</v>
      </c>
    </row>
    <row r="1285" spans="1:9" x14ac:dyDescent="0.25">
      <c r="A1285" s="1">
        <v>0</v>
      </c>
      <c r="B1285" s="1" t="s">
        <v>145</v>
      </c>
      <c r="C1285" s="1">
        <v>872</v>
      </c>
    </row>
    <row r="1286" spans="1:9" x14ac:dyDescent="0.25">
      <c r="A1286" s="1">
        <v>1</v>
      </c>
      <c r="B1286" s="1" t="s">
        <v>1414</v>
      </c>
      <c r="C1286" s="1" t="s">
        <v>1415</v>
      </c>
      <c r="D1286" s="1">
        <v>22276.524948440001</v>
      </c>
      <c r="E1286" s="1">
        <v>-1.1000000000000001E-7</v>
      </c>
      <c r="F1286" s="1" t="s">
        <v>3</v>
      </c>
      <c r="G1286" s="1" t="s">
        <v>1416</v>
      </c>
      <c r="H1286" s="1">
        <v>0</v>
      </c>
      <c r="I1286" s="1">
        <v>9993</v>
      </c>
    </row>
    <row r="1287" spans="1:9" x14ac:dyDescent="0.25">
      <c r="A1287" s="1">
        <v>2</v>
      </c>
      <c r="B1287" s="1">
        <v>9589</v>
      </c>
      <c r="C1287" s="1">
        <v>74.034099999999995</v>
      </c>
      <c r="D1287" s="1">
        <v>349.5181</v>
      </c>
      <c r="E1287" s="1">
        <v>40949</v>
      </c>
      <c r="F1287" s="1">
        <v>115.1298</v>
      </c>
      <c r="G1287" s="1">
        <v>348.93830000000003</v>
      </c>
      <c r="H1287" s="1">
        <v>12.5807482810438</v>
      </c>
    </row>
    <row r="1288" spans="1:9" x14ac:dyDescent="0.25">
      <c r="A1288" s="1">
        <v>0</v>
      </c>
      <c r="B1288" s="1" t="s">
        <v>145</v>
      </c>
      <c r="C1288" s="1">
        <v>873</v>
      </c>
    </row>
    <row r="1289" spans="1:9" x14ac:dyDescent="0.25">
      <c r="A1289" s="1">
        <v>1</v>
      </c>
      <c r="B1289" s="1" t="s">
        <v>1417</v>
      </c>
      <c r="C1289" s="1" t="s">
        <v>1418</v>
      </c>
      <c r="D1289" s="1">
        <v>22276.282724069999</v>
      </c>
      <c r="E1289" s="1">
        <v>-8.0000000000000002E-8</v>
      </c>
      <c r="F1289" s="1" t="s">
        <v>3</v>
      </c>
      <c r="G1289" s="1" t="s">
        <v>1419</v>
      </c>
      <c r="H1289" s="1">
        <v>0</v>
      </c>
      <c r="I1289" s="1">
        <v>9993</v>
      </c>
    </row>
    <row r="1290" spans="1:9" x14ac:dyDescent="0.25">
      <c r="A1290" s="1">
        <v>2</v>
      </c>
      <c r="B1290" s="1">
        <v>9590</v>
      </c>
      <c r="C1290" s="1">
        <v>74.027600000000007</v>
      </c>
      <c r="D1290" s="1">
        <v>115.6194</v>
      </c>
      <c r="E1290" s="1">
        <v>19987</v>
      </c>
      <c r="F1290" s="1">
        <v>117.4371</v>
      </c>
      <c r="G1290" s="1">
        <v>55.099499999999999</v>
      </c>
      <c r="H1290" s="1">
        <v>12.46386068</v>
      </c>
      <c r="I1290" s="1">
        <v>84780</v>
      </c>
    </row>
    <row r="1291" spans="1:9" x14ac:dyDescent="0.25">
      <c r="A1291" s="1">
        <v>0</v>
      </c>
      <c r="B1291" s="1" t="s">
        <v>145</v>
      </c>
      <c r="C1291" s="1">
        <v>874</v>
      </c>
    </row>
    <row r="1292" spans="1:9" x14ac:dyDescent="0.25">
      <c r="A1292" s="1">
        <v>1</v>
      </c>
      <c r="B1292" s="1" t="s">
        <v>1420</v>
      </c>
      <c r="C1292" s="1" t="s">
        <v>1421</v>
      </c>
      <c r="D1292" s="1">
        <v>22276.278163999999</v>
      </c>
      <c r="E1292" s="1">
        <v>-2.9999999999999997E-8</v>
      </c>
      <c r="F1292" s="1" t="s">
        <v>3</v>
      </c>
      <c r="G1292" s="1" t="s">
        <v>1422</v>
      </c>
      <c r="H1292" s="1">
        <v>0</v>
      </c>
      <c r="I1292" s="1">
        <v>9993</v>
      </c>
    </row>
    <row r="1293" spans="1:9" x14ac:dyDescent="0.25">
      <c r="A1293" s="1">
        <v>2</v>
      </c>
      <c r="B1293" s="1">
        <v>9591</v>
      </c>
      <c r="C1293" s="1">
        <v>74.030900000000003</v>
      </c>
      <c r="D1293" s="1">
        <v>214.727</v>
      </c>
      <c r="E1293" s="1">
        <v>33726</v>
      </c>
      <c r="F1293" s="1">
        <v>243.9768</v>
      </c>
      <c r="G1293" s="1">
        <v>268.7842</v>
      </c>
      <c r="H1293" s="1">
        <v>12.439733049999999</v>
      </c>
      <c r="I1293" s="1">
        <v>80756</v>
      </c>
    </row>
    <row r="1294" spans="1:9" x14ac:dyDescent="0.25">
      <c r="A1294" s="1">
        <v>0</v>
      </c>
      <c r="B1294" s="1" t="s">
        <v>145</v>
      </c>
      <c r="C1294" s="1">
        <v>875</v>
      </c>
    </row>
    <row r="1295" spans="1:9" x14ac:dyDescent="0.25">
      <c r="A1295" s="1">
        <v>1</v>
      </c>
      <c r="B1295" s="1" t="s">
        <v>1423</v>
      </c>
      <c r="C1295" s="1" t="s">
        <v>1424</v>
      </c>
      <c r="D1295" s="1">
        <v>22276.478079159999</v>
      </c>
      <c r="E1295" s="1">
        <v>-8.9999999999999999E-8</v>
      </c>
      <c r="F1295" s="1" t="s">
        <v>3</v>
      </c>
      <c r="G1295" s="1" t="s">
        <v>1425</v>
      </c>
      <c r="H1295" s="1">
        <v>0</v>
      </c>
      <c r="I1295" s="1">
        <v>9994</v>
      </c>
    </row>
    <row r="1296" spans="1:9" x14ac:dyDescent="0.25">
      <c r="A1296" s="1">
        <v>2</v>
      </c>
      <c r="B1296" s="1">
        <v>9592</v>
      </c>
      <c r="C1296" s="1">
        <v>74.0321</v>
      </c>
      <c r="D1296" s="1">
        <v>181.5478</v>
      </c>
      <c r="E1296" s="1">
        <v>17911</v>
      </c>
      <c r="F1296" s="1">
        <v>337.94569999999999</v>
      </c>
      <c r="G1296" s="1">
        <v>195.5411</v>
      </c>
      <c r="H1296" s="1">
        <v>12.534854340000001</v>
      </c>
      <c r="I1296" s="1">
        <v>96599</v>
      </c>
    </row>
    <row r="1297" spans="1:9" x14ac:dyDescent="0.25">
      <c r="A1297" s="1">
        <v>0</v>
      </c>
      <c r="B1297" s="1" t="s">
        <v>145</v>
      </c>
      <c r="C1297" s="1">
        <v>876</v>
      </c>
    </row>
    <row r="1298" spans="1:9" x14ac:dyDescent="0.25">
      <c r="A1298" s="1">
        <v>1</v>
      </c>
      <c r="B1298" s="1" t="s">
        <v>1426</v>
      </c>
      <c r="C1298" s="1" t="s">
        <v>1427</v>
      </c>
      <c r="D1298" s="1">
        <v>22276.574520279999</v>
      </c>
      <c r="E1298" s="1">
        <v>-8.0000000000000002E-8</v>
      </c>
      <c r="F1298" s="1" t="s">
        <v>3</v>
      </c>
      <c r="G1298" s="1" t="s">
        <v>1428</v>
      </c>
      <c r="H1298" s="1">
        <v>0</v>
      </c>
      <c r="I1298" s="1">
        <v>9999</v>
      </c>
    </row>
    <row r="1299" spans="1:9" x14ac:dyDescent="0.25">
      <c r="A1299" s="1">
        <v>2</v>
      </c>
      <c r="B1299" s="1">
        <v>9593</v>
      </c>
      <c r="C1299" s="1">
        <v>74.031599999999997</v>
      </c>
      <c r="D1299" s="1">
        <v>324.09899999999999</v>
      </c>
      <c r="E1299" s="1">
        <v>47533</v>
      </c>
      <c r="F1299" s="1">
        <v>358.1397</v>
      </c>
      <c r="G1299" s="1">
        <v>170.75880000000001</v>
      </c>
      <c r="H1299" s="1">
        <v>12.412989619999999</v>
      </c>
      <c r="I1299" s="1">
        <v>76355</v>
      </c>
    </row>
    <row r="1300" spans="1:9" x14ac:dyDescent="0.25">
      <c r="A1300" s="1">
        <v>0</v>
      </c>
      <c r="B1300" s="1" t="s">
        <v>145</v>
      </c>
      <c r="C1300" s="1">
        <v>877</v>
      </c>
    </row>
    <row r="1301" spans="1:9" x14ac:dyDescent="0.25">
      <c r="A1301" s="1">
        <v>1</v>
      </c>
      <c r="B1301" s="1" t="s">
        <v>1429</v>
      </c>
      <c r="C1301" s="1" t="s">
        <v>1430</v>
      </c>
      <c r="D1301" s="1">
        <v>22276.440226219998</v>
      </c>
      <c r="E1301" s="1">
        <v>1.3E-7</v>
      </c>
      <c r="F1301" s="1" t="s">
        <v>3</v>
      </c>
      <c r="G1301" s="1" t="s">
        <v>1431</v>
      </c>
      <c r="H1301" s="1">
        <v>0</v>
      </c>
      <c r="I1301" s="1">
        <v>9997</v>
      </c>
    </row>
    <row r="1302" spans="1:9" x14ac:dyDescent="0.25">
      <c r="A1302" s="1">
        <v>2</v>
      </c>
      <c r="B1302" s="1">
        <v>9594</v>
      </c>
      <c r="C1302" s="1">
        <v>74.027199999999993</v>
      </c>
      <c r="D1302" s="1">
        <v>271.99040000000002</v>
      </c>
      <c r="E1302" s="1">
        <v>5255</v>
      </c>
      <c r="F1302" s="1">
        <v>89.806600000000003</v>
      </c>
      <c r="G1302" s="1">
        <v>23.8415</v>
      </c>
      <c r="H1302" s="1">
        <v>12.51307192</v>
      </c>
      <c r="I1302" s="1">
        <v>93036</v>
      </c>
    </row>
    <row r="1303" spans="1:9" x14ac:dyDescent="0.25">
      <c r="A1303" s="1">
        <v>0</v>
      </c>
      <c r="B1303" s="1" t="s">
        <v>145</v>
      </c>
      <c r="C1303" s="1">
        <v>878</v>
      </c>
    </row>
    <row r="1304" spans="1:9" x14ac:dyDescent="0.25">
      <c r="A1304" s="1">
        <v>1</v>
      </c>
      <c r="B1304" s="1" t="s">
        <v>1432</v>
      </c>
      <c r="C1304" s="1" t="s">
        <v>1433</v>
      </c>
      <c r="D1304" s="1">
        <v>22276.57531376</v>
      </c>
      <c r="E1304" s="1">
        <v>-1.9000000000000001E-7</v>
      </c>
      <c r="F1304" s="1" t="s">
        <v>3</v>
      </c>
      <c r="G1304" s="1">
        <f>-21930-4</f>
        <v>-21934</v>
      </c>
      <c r="H1304" s="1">
        <v>0</v>
      </c>
      <c r="I1304" s="1">
        <v>9998</v>
      </c>
    </row>
    <row r="1305" spans="1:9" x14ac:dyDescent="0.25">
      <c r="A1305" s="1">
        <v>2</v>
      </c>
      <c r="B1305" s="1">
        <v>9595</v>
      </c>
      <c r="C1305" s="1">
        <v>74.034999999999997</v>
      </c>
      <c r="D1305" s="1">
        <v>11.2723</v>
      </c>
      <c r="E1305" s="1">
        <v>6938</v>
      </c>
      <c r="F1305" s="1">
        <v>12.9384</v>
      </c>
      <c r="G1305" s="1">
        <v>358.1293</v>
      </c>
      <c r="H1305" s="1">
        <v>12.48914209</v>
      </c>
      <c r="I1305" s="1">
        <v>89107</v>
      </c>
    </row>
    <row r="1306" spans="1:9" x14ac:dyDescent="0.25">
      <c r="A1306" s="1">
        <v>0</v>
      </c>
      <c r="B1306" s="1" t="s">
        <v>145</v>
      </c>
      <c r="C1306" s="1">
        <v>883</v>
      </c>
    </row>
    <row r="1307" spans="1:9" x14ac:dyDescent="0.25">
      <c r="A1307" s="1">
        <v>1</v>
      </c>
      <c r="B1307" s="1" t="s">
        <v>1434</v>
      </c>
      <c r="C1307" s="1" t="s">
        <v>1435</v>
      </c>
      <c r="D1307" s="1">
        <v>22276.456752459999</v>
      </c>
      <c r="E1307" s="1">
        <v>7.6000000000000003E-7</v>
      </c>
      <c r="F1307" s="1" t="s">
        <v>3</v>
      </c>
      <c r="G1307" s="1" t="s">
        <v>1436</v>
      </c>
      <c r="H1307" s="1">
        <v>0</v>
      </c>
      <c r="I1307" s="1">
        <v>9995</v>
      </c>
    </row>
    <row r="1308" spans="1:9" x14ac:dyDescent="0.25">
      <c r="A1308" s="1">
        <v>2</v>
      </c>
      <c r="B1308" s="1">
        <v>9610</v>
      </c>
      <c r="C1308" s="1">
        <v>82.956999999999994</v>
      </c>
      <c r="D1308" s="1">
        <v>187.45339999999999</v>
      </c>
      <c r="E1308" s="1">
        <v>35540</v>
      </c>
      <c r="F1308" s="1">
        <v>38.804400000000001</v>
      </c>
      <c r="G1308" s="1">
        <v>321.56540000000001</v>
      </c>
      <c r="H1308" s="1">
        <v>13.761352672989</v>
      </c>
    </row>
    <row r="1309" spans="1:9" x14ac:dyDescent="0.25">
      <c r="A1309" s="1">
        <v>0</v>
      </c>
      <c r="B1309" s="1" t="s">
        <v>145</v>
      </c>
      <c r="C1309" s="1">
        <v>886</v>
      </c>
    </row>
    <row r="1310" spans="1:9" x14ac:dyDescent="0.25">
      <c r="A1310" s="1">
        <v>1</v>
      </c>
      <c r="B1310" s="1" t="s">
        <v>1437</v>
      </c>
      <c r="C1310" s="1" t="s">
        <v>1438</v>
      </c>
      <c r="D1310" s="1">
        <v>22276.521139029999</v>
      </c>
      <c r="E1310" s="1">
        <v>-1.9000000000000001E-7</v>
      </c>
      <c r="F1310" s="1" t="s">
        <v>3</v>
      </c>
      <c r="G1310" s="1" t="s">
        <v>1439</v>
      </c>
      <c r="H1310" s="1">
        <v>0</v>
      </c>
      <c r="I1310" s="1">
        <v>9992</v>
      </c>
    </row>
    <row r="1311" spans="1:9" x14ac:dyDescent="0.25">
      <c r="A1311" s="1">
        <v>2</v>
      </c>
      <c r="B1311" s="1">
        <v>9634</v>
      </c>
      <c r="C1311" s="1">
        <v>65.838899999999995</v>
      </c>
      <c r="D1311" s="1">
        <v>325.50650000000002</v>
      </c>
      <c r="E1311" s="1">
        <v>1077574</v>
      </c>
      <c r="F1311" s="1">
        <v>89.493600000000001</v>
      </c>
      <c r="G1311" s="1">
        <v>282.92180000000002</v>
      </c>
      <c r="H1311" s="1">
        <v>12.561995061102699</v>
      </c>
    </row>
    <row r="1312" spans="1:9" x14ac:dyDescent="0.25">
      <c r="A1312" s="1">
        <v>0</v>
      </c>
      <c r="B1312" s="1" t="s">
        <v>145</v>
      </c>
      <c r="C1312" s="1">
        <v>887</v>
      </c>
    </row>
    <row r="1313" spans="1:9" x14ac:dyDescent="0.25">
      <c r="A1313" s="1">
        <v>1</v>
      </c>
      <c r="B1313" s="1" t="s">
        <v>1440</v>
      </c>
      <c r="C1313" s="1" t="s">
        <v>1441</v>
      </c>
      <c r="D1313" s="1">
        <v>22276.516386439998</v>
      </c>
      <c r="E1313" s="1">
        <v>7.9999999999999996E-7</v>
      </c>
      <c r="F1313" s="1" t="s">
        <v>3</v>
      </c>
      <c r="G1313" s="1" t="s">
        <v>1442</v>
      </c>
      <c r="H1313" s="1">
        <v>0</v>
      </c>
      <c r="I1313" s="1">
        <v>9997</v>
      </c>
    </row>
    <row r="1314" spans="1:9" x14ac:dyDescent="0.25">
      <c r="A1314" s="1">
        <v>2</v>
      </c>
      <c r="B1314" s="1">
        <v>9637</v>
      </c>
      <c r="C1314" s="1">
        <v>82.936599999999999</v>
      </c>
      <c r="D1314" s="1">
        <v>85.556200000000004</v>
      </c>
      <c r="E1314" s="1">
        <v>46299</v>
      </c>
      <c r="F1314" s="1">
        <v>68.545599999999993</v>
      </c>
      <c r="G1314" s="1">
        <v>345.8372</v>
      </c>
      <c r="H1314" s="1">
        <v>13.762884152976101</v>
      </c>
    </row>
    <row r="1315" spans="1:9" x14ac:dyDescent="0.25">
      <c r="A1315" s="1">
        <v>0</v>
      </c>
      <c r="B1315" s="1" t="s">
        <v>627</v>
      </c>
      <c r="C1315" s="2">
        <v>44594</v>
      </c>
    </row>
    <row r="1316" spans="1:9" x14ac:dyDescent="0.25">
      <c r="A1316" s="1">
        <v>1</v>
      </c>
      <c r="B1316" s="1" t="s">
        <v>1443</v>
      </c>
      <c r="C1316" s="1" t="s">
        <v>1444</v>
      </c>
      <c r="D1316" s="1">
        <v>22276.46804204</v>
      </c>
      <c r="E1316" s="1">
        <v>1.8E-7</v>
      </c>
      <c r="F1316" s="1" t="s">
        <v>3</v>
      </c>
      <c r="G1316" s="1" t="s">
        <v>1445</v>
      </c>
      <c r="H1316" s="1">
        <v>0</v>
      </c>
      <c r="I1316" s="1">
        <v>9991</v>
      </c>
    </row>
    <row r="1317" spans="1:9" x14ac:dyDescent="0.25">
      <c r="A1317" s="1">
        <v>2</v>
      </c>
      <c r="B1317" s="1">
        <v>9661</v>
      </c>
      <c r="C1317" s="1">
        <v>81.264300000000006</v>
      </c>
      <c r="D1317" s="1">
        <v>314.37529999999998</v>
      </c>
      <c r="E1317" s="1">
        <v>10550</v>
      </c>
      <c r="F1317" s="1">
        <v>176.03489999999999</v>
      </c>
      <c r="G1317" s="1">
        <v>184.09039999999999</v>
      </c>
      <c r="H1317" s="1">
        <v>14.037026953405199</v>
      </c>
    </row>
    <row r="1318" spans="1:9" x14ac:dyDescent="0.25">
      <c r="A1318" s="1">
        <v>0</v>
      </c>
      <c r="B1318" s="1" t="s">
        <v>145</v>
      </c>
      <c r="C1318" s="1">
        <v>890</v>
      </c>
    </row>
    <row r="1319" spans="1:9" x14ac:dyDescent="0.25">
      <c r="A1319" s="1">
        <v>1</v>
      </c>
      <c r="B1319" s="1" t="s">
        <v>1446</v>
      </c>
      <c r="C1319" s="1" t="s">
        <v>1447</v>
      </c>
      <c r="D1319" s="1">
        <v>22276.498203679999</v>
      </c>
      <c r="E1319" s="1">
        <v>8.5000000000000001E-7</v>
      </c>
      <c r="F1319" s="1" t="s">
        <v>3</v>
      </c>
      <c r="G1319" s="1" t="s">
        <v>1448</v>
      </c>
      <c r="H1319" s="1">
        <v>0</v>
      </c>
      <c r="I1319" s="1">
        <v>9998</v>
      </c>
    </row>
    <row r="1320" spans="1:9" x14ac:dyDescent="0.25">
      <c r="A1320" s="1">
        <v>2</v>
      </c>
      <c r="B1320" s="1">
        <v>9737</v>
      </c>
      <c r="C1320" s="1">
        <v>82.956699999999998</v>
      </c>
      <c r="D1320" s="1">
        <v>79.272400000000005</v>
      </c>
      <c r="E1320" s="1">
        <v>27358</v>
      </c>
      <c r="F1320" s="1">
        <v>80.982100000000003</v>
      </c>
      <c r="G1320" s="1">
        <v>333.37580000000003</v>
      </c>
      <c r="H1320" s="1">
        <v>13.717345262868699</v>
      </c>
    </row>
    <row r="1321" spans="1:9" x14ac:dyDescent="0.25">
      <c r="A1321" s="1">
        <v>0</v>
      </c>
      <c r="B1321" s="1" t="s">
        <v>145</v>
      </c>
      <c r="C1321" s="1">
        <v>894</v>
      </c>
    </row>
    <row r="1322" spans="1:9" x14ac:dyDescent="0.25">
      <c r="A1322" s="1">
        <v>1</v>
      </c>
      <c r="B1322" s="1" t="s">
        <v>1449</v>
      </c>
      <c r="C1322" s="1" t="s">
        <v>1450</v>
      </c>
      <c r="D1322" s="1">
        <v>22276.55543579</v>
      </c>
      <c r="E1322" s="1">
        <v>6.5000000000000002E-7</v>
      </c>
      <c r="F1322" s="1" t="s">
        <v>3</v>
      </c>
      <c r="G1322" s="1" t="s">
        <v>1451</v>
      </c>
      <c r="H1322" s="1">
        <v>0</v>
      </c>
      <c r="I1322" s="1">
        <v>9992</v>
      </c>
    </row>
    <row r="1323" spans="1:9" x14ac:dyDescent="0.25">
      <c r="A1323" s="1">
        <v>2</v>
      </c>
      <c r="B1323" s="1">
        <v>9846</v>
      </c>
      <c r="C1323" s="1">
        <v>82.948300000000003</v>
      </c>
      <c r="D1323" s="1">
        <v>17.545100000000001</v>
      </c>
      <c r="E1323" s="1">
        <v>30189</v>
      </c>
      <c r="F1323" s="1">
        <v>19.082699999999999</v>
      </c>
      <c r="G1323" s="1">
        <v>352.51870000000002</v>
      </c>
      <c r="H1323" s="1">
        <v>13.7400253728641</v>
      </c>
    </row>
    <row r="1324" spans="1:9" x14ac:dyDescent="0.25">
      <c r="A1324" s="1">
        <v>0</v>
      </c>
      <c r="B1324" s="1" t="s">
        <v>627</v>
      </c>
      <c r="C1324" s="2">
        <v>44588</v>
      </c>
    </row>
    <row r="1325" spans="1:9" x14ac:dyDescent="0.25">
      <c r="A1325" s="1">
        <v>1</v>
      </c>
      <c r="B1325" s="1" t="s">
        <v>1452</v>
      </c>
      <c r="C1325" s="1" t="s">
        <v>1453</v>
      </c>
      <c r="D1325" s="1">
        <v>22276.506980009999</v>
      </c>
      <c r="E1325" s="1">
        <v>1.8500000000000001E-6</v>
      </c>
      <c r="F1325" s="1" t="s">
        <v>3</v>
      </c>
      <c r="G1325" s="1" t="s">
        <v>1454</v>
      </c>
      <c r="H1325" s="1">
        <v>0</v>
      </c>
      <c r="I1325" s="1">
        <v>9993</v>
      </c>
    </row>
    <row r="1326" spans="1:9" x14ac:dyDescent="0.25">
      <c r="A1326" s="1">
        <v>2</v>
      </c>
      <c r="B1326" s="1">
        <v>9903</v>
      </c>
      <c r="C1326" s="1">
        <v>81.262</v>
      </c>
      <c r="D1326" s="1">
        <v>6.8539000000000003</v>
      </c>
      <c r="E1326" s="1">
        <v>36400</v>
      </c>
      <c r="F1326" s="1">
        <v>226.20769999999999</v>
      </c>
      <c r="G1326" s="1">
        <v>133.60810000000001</v>
      </c>
      <c r="H1326" s="1">
        <v>14.0834237733712</v>
      </c>
    </row>
    <row r="1327" spans="1:9" x14ac:dyDescent="0.25">
      <c r="A1327" s="1">
        <v>0</v>
      </c>
      <c r="B1327" s="1" t="s">
        <v>145</v>
      </c>
      <c r="C1327" s="1">
        <v>909</v>
      </c>
    </row>
    <row r="1328" spans="1:9" x14ac:dyDescent="0.25">
      <c r="A1328" s="1">
        <v>1</v>
      </c>
      <c r="B1328" s="1" t="s">
        <v>1455</v>
      </c>
      <c r="C1328" s="1" t="s">
        <v>1456</v>
      </c>
      <c r="D1328" s="1">
        <v>22276.36370527</v>
      </c>
      <c r="E1328" s="1">
        <v>-3.8000000000000001E-7</v>
      </c>
      <c r="F1328" s="1" t="s">
        <v>3</v>
      </c>
      <c r="G1328" s="1" t="s">
        <v>1457</v>
      </c>
      <c r="H1328" s="1">
        <v>0</v>
      </c>
      <c r="I1328" s="1">
        <v>9997</v>
      </c>
    </row>
    <row r="1329" spans="1:9" x14ac:dyDescent="0.25">
      <c r="A1329" s="1">
        <v>2</v>
      </c>
      <c r="B1329" s="1">
        <v>10010</v>
      </c>
      <c r="C1329" s="1">
        <v>65.859899999999996</v>
      </c>
      <c r="D1329" s="1">
        <v>279.14299999999997</v>
      </c>
      <c r="E1329" s="1">
        <v>711350</v>
      </c>
      <c r="F1329" s="1">
        <v>224.58019999999999</v>
      </c>
      <c r="G1329" s="1">
        <v>129.5831</v>
      </c>
      <c r="H1329" s="1">
        <v>12.303413969999999</v>
      </c>
      <c r="I1329" s="1">
        <v>18889</v>
      </c>
    </row>
    <row r="1330" spans="1:9" x14ac:dyDescent="0.25">
      <c r="A1330" s="1">
        <v>0</v>
      </c>
      <c r="B1330" s="1" t="s">
        <v>145</v>
      </c>
      <c r="C1330" s="1">
        <v>911</v>
      </c>
    </row>
    <row r="1331" spans="1:9" x14ac:dyDescent="0.25">
      <c r="A1331" s="1">
        <v>1</v>
      </c>
      <c r="B1331" s="1" t="s">
        <v>1458</v>
      </c>
      <c r="C1331" s="1" t="s">
        <v>1459</v>
      </c>
      <c r="D1331" s="1">
        <v>22276.512271570002</v>
      </c>
      <c r="E1331" s="1">
        <v>5.5000000000000003E-7</v>
      </c>
      <c r="F1331" s="1" t="s">
        <v>3</v>
      </c>
      <c r="G1331" s="1" t="s">
        <v>1460</v>
      </c>
      <c r="H1331" s="1">
        <v>0</v>
      </c>
      <c r="I1331" s="1">
        <v>9996</v>
      </c>
    </row>
    <row r="1332" spans="1:9" x14ac:dyDescent="0.25">
      <c r="A1332" s="1">
        <v>2</v>
      </c>
      <c r="B1332" s="1">
        <v>10019</v>
      </c>
      <c r="C1332" s="1">
        <v>82.947400000000002</v>
      </c>
      <c r="D1332" s="1">
        <v>58.7179</v>
      </c>
      <c r="E1332" s="1">
        <v>25127</v>
      </c>
      <c r="F1332" s="1">
        <v>156.9922</v>
      </c>
      <c r="G1332" s="1">
        <v>270.55900000000003</v>
      </c>
      <c r="H1332" s="1">
        <v>13.7526772727592</v>
      </c>
    </row>
    <row r="1333" spans="1:9" x14ac:dyDescent="0.25">
      <c r="A1333" s="1">
        <v>0</v>
      </c>
      <c r="B1333" s="1" t="s">
        <v>122</v>
      </c>
      <c r="C1333" s="1">
        <v>5644</v>
      </c>
    </row>
    <row r="1334" spans="1:9" x14ac:dyDescent="0.25">
      <c r="A1334" s="1">
        <v>1</v>
      </c>
      <c r="B1334" s="1" t="s">
        <v>1461</v>
      </c>
      <c r="C1334" s="1" t="s">
        <v>1462</v>
      </c>
      <c r="D1334" s="1">
        <v>22276.466366789999</v>
      </c>
      <c r="E1334" s="1">
        <v>4.6999999999999999E-6</v>
      </c>
      <c r="F1334" s="1" t="s">
        <v>3</v>
      </c>
      <c r="G1334" s="1" t="s">
        <v>1463</v>
      </c>
      <c r="H1334" s="1">
        <v>0</v>
      </c>
      <c r="I1334" s="1">
        <v>9997</v>
      </c>
    </row>
    <row r="1335" spans="1:9" x14ac:dyDescent="0.25">
      <c r="A1335" s="1">
        <v>2</v>
      </c>
      <c r="B1335" s="1">
        <v>10033</v>
      </c>
      <c r="C1335" s="1">
        <v>99.097399999999993</v>
      </c>
      <c r="D1335" s="1">
        <v>234.00790000000001</v>
      </c>
      <c r="E1335" s="1">
        <v>38611</v>
      </c>
      <c r="F1335" s="1">
        <v>180.4632</v>
      </c>
      <c r="G1335" s="1">
        <v>179.65190000000001</v>
      </c>
      <c r="H1335" s="1">
        <v>14.296442301747399</v>
      </c>
    </row>
    <row r="1336" spans="1:9" x14ac:dyDescent="0.25">
      <c r="A1336" s="1">
        <v>0</v>
      </c>
      <c r="B1336" s="1" t="s">
        <v>145</v>
      </c>
      <c r="C1336" s="1">
        <v>921</v>
      </c>
    </row>
    <row r="1337" spans="1:9" x14ac:dyDescent="0.25">
      <c r="A1337" s="1">
        <v>1</v>
      </c>
      <c r="B1337" s="1" t="s">
        <v>1464</v>
      </c>
      <c r="C1337" s="1" t="s">
        <v>1465</v>
      </c>
      <c r="D1337" s="1">
        <v>22276.505654460001</v>
      </c>
      <c r="E1337" s="1">
        <v>1.128E-5</v>
      </c>
      <c r="F1337" s="1" t="s">
        <v>3</v>
      </c>
      <c r="G1337" s="1" t="s">
        <v>1466</v>
      </c>
      <c r="H1337" s="1">
        <v>0</v>
      </c>
      <c r="I1337" s="1">
        <v>9996</v>
      </c>
    </row>
    <row r="1338" spans="1:9" x14ac:dyDescent="0.25">
      <c r="A1338" s="1">
        <v>2</v>
      </c>
      <c r="B1338" s="1">
        <v>10095</v>
      </c>
      <c r="C1338" s="1">
        <v>75.831500000000005</v>
      </c>
      <c r="D1338" s="1">
        <v>93.580600000000004</v>
      </c>
      <c r="E1338" s="1">
        <v>38090</v>
      </c>
      <c r="F1338" s="1">
        <v>220.7165</v>
      </c>
      <c r="G1338" s="1">
        <v>139.11789999999999</v>
      </c>
      <c r="H1338" s="1">
        <v>14.923786344523201</v>
      </c>
    </row>
    <row r="1339" spans="1:9" x14ac:dyDescent="0.25">
      <c r="A1339" s="1">
        <v>0</v>
      </c>
      <c r="B1339" s="1" t="s">
        <v>145</v>
      </c>
      <c r="C1339" s="1">
        <v>923</v>
      </c>
    </row>
    <row r="1340" spans="1:9" x14ac:dyDescent="0.25">
      <c r="A1340" s="1">
        <v>1</v>
      </c>
      <c r="B1340" s="1" t="s">
        <v>1467</v>
      </c>
      <c r="C1340" s="1" t="s">
        <v>1468</v>
      </c>
      <c r="D1340" s="1">
        <v>22276.47037617</v>
      </c>
      <c r="E1340" s="1">
        <v>1.3999999999999999E-6</v>
      </c>
      <c r="F1340" s="1" t="s">
        <v>3</v>
      </c>
      <c r="G1340" s="1" t="s">
        <v>1469</v>
      </c>
      <c r="H1340" s="1">
        <v>0</v>
      </c>
      <c r="I1340" s="1">
        <v>9999</v>
      </c>
    </row>
    <row r="1341" spans="1:9" x14ac:dyDescent="0.25">
      <c r="A1341" s="1">
        <v>2</v>
      </c>
      <c r="B1341" s="1">
        <v>10120</v>
      </c>
      <c r="C1341" s="1">
        <v>74.049400000000006</v>
      </c>
      <c r="D1341" s="1">
        <v>330.5849</v>
      </c>
      <c r="E1341" s="1">
        <v>13744</v>
      </c>
      <c r="F1341" s="1">
        <v>227.1549</v>
      </c>
      <c r="G1341" s="1">
        <v>132.84479999999999</v>
      </c>
      <c r="H1341" s="1">
        <v>14.3209062236216</v>
      </c>
    </row>
    <row r="1342" spans="1:9" x14ac:dyDescent="0.25">
      <c r="A1342" s="1">
        <v>0</v>
      </c>
      <c r="B1342" s="1" t="s">
        <v>145</v>
      </c>
      <c r="C1342" s="1">
        <v>926</v>
      </c>
    </row>
    <row r="1343" spans="1:9" x14ac:dyDescent="0.25">
      <c r="A1343" s="1">
        <v>1</v>
      </c>
      <c r="B1343" s="1" t="s">
        <v>1470</v>
      </c>
      <c r="C1343" s="1" t="s">
        <v>1471</v>
      </c>
      <c r="D1343" s="1">
        <v>22276.50182523</v>
      </c>
      <c r="E1343" s="1">
        <v>6.8999999999999996E-7</v>
      </c>
      <c r="F1343" s="1" t="s">
        <v>3</v>
      </c>
      <c r="G1343" s="1" t="s">
        <v>1472</v>
      </c>
      <c r="H1343" s="1">
        <v>0</v>
      </c>
      <c r="I1343" s="1">
        <v>9997</v>
      </c>
    </row>
    <row r="1344" spans="1:9" x14ac:dyDescent="0.25">
      <c r="A1344" s="1">
        <v>2</v>
      </c>
      <c r="B1344" s="1">
        <v>10137</v>
      </c>
      <c r="C1344" s="1">
        <v>82.937100000000001</v>
      </c>
      <c r="D1344" s="1">
        <v>285.58199999999999</v>
      </c>
      <c r="E1344" s="1">
        <v>32970</v>
      </c>
      <c r="F1344" s="1">
        <v>163.76859999999999</v>
      </c>
      <c r="G1344" s="1">
        <v>305.63200000000001</v>
      </c>
      <c r="H1344" s="1">
        <v>13.7236747526467</v>
      </c>
    </row>
    <row r="1345" spans="1:9" x14ac:dyDescent="0.25">
      <c r="A1345" s="1">
        <v>0</v>
      </c>
      <c r="B1345" s="1" t="s">
        <v>145</v>
      </c>
      <c r="C1345" s="1">
        <v>928</v>
      </c>
    </row>
    <row r="1346" spans="1:9" x14ac:dyDescent="0.25">
      <c r="A1346" s="1">
        <v>1</v>
      </c>
      <c r="B1346" s="1" t="s">
        <v>1473</v>
      </c>
      <c r="C1346" s="1" t="s">
        <v>1474</v>
      </c>
      <c r="D1346" s="1">
        <v>22276.490022999998</v>
      </c>
      <c r="E1346" s="1">
        <v>8.8000000000000004E-7</v>
      </c>
      <c r="F1346" s="1" t="s">
        <v>3</v>
      </c>
      <c r="G1346" s="1" t="s">
        <v>1475</v>
      </c>
      <c r="H1346" s="1">
        <v>0</v>
      </c>
      <c r="I1346" s="1">
        <v>9995</v>
      </c>
    </row>
    <row r="1347" spans="1:9" x14ac:dyDescent="0.25">
      <c r="A1347" s="1">
        <v>2</v>
      </c>
      <c r="B1347" s="1">
        <v>10141</v>
      </c>
      <c r="C1347" s="1">
        <v>82.965900000000005</v>
      </c>
      <c r="D1347" s="1">
        <v>59.714599999999997</v>
      </c>
      <c r="E1347" s="1">
        <v>37735</v>
      </c>
      <c r="F1347" s="1">
        <v>190.63900000000001</v>
      </c>
      <c r="G1347" s="1">
        <v>169.3974</v>
      </c>
      <c r="H1347" s="1">
        <v>13.7669555727136</v>
      </c>
    </row>
    <row r="1348" spans="1:9" x14ac:dyDescent="0.25">
      <c r="A1348" s="1">
        <v>0</v>
      </c>
      <c r="B1348" s="1" t="s">
        <v>145</v>
      </c>
      <c r="C1348" s="1">
        <v>939</v>
      </c>
    </row>
    <row r="1349" spans="1:9" x14ac:dyDescent="0.25">
      <c r="A1349" s="1">
        <v>1</v>
      </c>
      <c r="B1349" s="1" t="s">
        <v>1476</v>
      </c>
      <c r="C1349" s="1" t="s">
        <v>1477</v>
      </c>
      <c r="D1349" s="1">
        <v>22276.421522109998</v>
      </c>
      <c r="E1349" s="1">
        <v>-1.4999999999999999E-7</v>
      </c>
      <c r="F1349" s="1" t="s">
        <v>3</v>
      </c>
      <c r="G1349" s="1" t="s">
        <v>1478</v>
      </c>
      <c r="H1349" s="1">
        <v>0</v>
      </c>
      <c r="I1349" s="1">
        <v>9994</v>
      </c>
    </row>
    <row r="1350" spans="1:9" x14ac:dyDescent="0.25">
      <c r="A1350" s="1">
        <v>2</v>
      </c>
      <c r="B1350" s="1">
        <v>10282</v>
      </c>
      <c r="C1350" s="1">
        <v>74.024000000000001</v>
      </c>
      <c r="D1350" s="1">
        <v>145.79990000000001</v>
      </c>
      <c r="E1350" s="1">
        <v>19605</v>
      </c>
      <c r="F1350" s="1">
        <v>342.51600000000002</v>
      </c>
      <c r="G1350" s="1">
        <v>190.58090000000001</v>
      </c>
      <c r="H1350" s="1">
        <v>12.54258963</v>
      </c>
      <c r="I1350" s="1">
        <v>38310</v>
      </c>
    </row>
    <row r="1351" spans="1:9" x14ac:dyDescent="0.25">
      <c r="A1351" s="1">
        <v>0</v>
      </c>
      <c r="B1351" s="1" t="s">
        <v>145</v>
      </c>
      <c r="C1351" s="1">
        <v>940</v>
      </c>
    </row>
    <row r="1352" spans="1:9" x14ac:dyDescent="0.25">
      <c r="A1352" s="1">
        <v>1</v>
      </c>
      <c r="B1352" s="1" t="s">
        <v>1479</v>
      </c>
      <c r="C1352" s="1" t="s">
        <v>1480</v>
      </c>
      <c r="D1352" s="1">
        <v>22276.540993760002</v>
      </c>
      <c r="E1352" s="1">
        <v>-4.9999999999999998E-8</v>
      </c>
      <c r="F1352" s="1" t="s">
        <v>3</v>
      </c>
      <c r="G1352" s="1" t="s">
        <v>1481</v>
      </c>
      <c r="H1352" s="1">
        <v>0</v>
      </c>
      <c r="I1352" s="1">
        <v>9998</v>
      </c>
    </row>
    <row r="1353" spans="1:9" x14ac:dyDescent="0.25">
      <c r="A1353" s="1">
        <v>2</v>
      </c>
      <c r="B1353" s="1">
        <v>10286</v>
      </c>
      <c r="C1353" s="1">
        <v>74.025000000000006</v>
      </c>
      <c r="D1353" s="1">
        <v>316.27140000000003</v>
      </c>
      <c r="E1353" s="1">
        <v>42807</v>
      </c>
      <c r="F1353" s="1">
        <v>123.78619999999999</v>
      </c>
      <c r="G1353" s="1">
        <v>348.25330000000002</v>
      </c>
      <c r="H1353" s="1">
        <v>12.58866525</v>
      </c>
      <c r="I1353" s="1">
        <v>41956</v>
      </c>
    </row>
    <row r="1354" spans="1:9" x14ac:dyDescent="0.25">
      <c r="A1354" s="1">
        <v>0</v>
      </c>
      <c r="B1354" s="1" t="s">
        <v>145</v>
      </c>
      <c r="C1354" s="1">
        <v>941</v>
      </c>
    </row>
    <row r="1355" spans="1:9" x14ac:dyDescent="0.25">
      <c r="A1355" s="1">
        <v>1</v>
      </c>
      <c r="B1355" s="1" t="s">
        <v>1482</v>
      </c>
      <c r="C1355" s="1" t="s">
        <v>1483</v>
      </c>
      <c r="D1355" s="1">
        <v>22276.534392490001</v>
      </c>
      <c r="E1355" s="1">
        <v>-1E-8</v>
      </c>
      <c r="F1355" s="1" t="s">
        <v>3</v>
      </c>
      <c r="G1355" s="1" t="s">
        <v>1484</v>
      </c>
      <c r="H1355" s="1">
        <v>0</v>
      </c>
      <c r="I1355" s="1">
        <v>9994</v>
      </c>
    </row>
    <row r="1356" spans="1:9" x14ac:dyDescent="0.25">
      <c r="A1356" s="1">
        <v>2</v>
      </c>
      <c r="B1356" s="1">
        <v>10287</v>
      </c>
      <c r="C1356" s="1">
        <v>74.025899999999993</v>
      </c>
      <c r="D1356" s="1">
        <v>52.646000000000001</v>
      </c>
      <c r="E1356" s="1">
        <v>31961</v>
      </c>
      <c r="F1356" s="1">
        <v>245.678</v>
      </c>
      <c r="G1356" s="1">
        <v>184.23509999999999</v>
      </c>
      <c r="H1356" s="1">
        <v>12.565166319999999</v>
      </c>
      <c r="I1356" s="1">
        <v>40131</v>
      </c>
    </row>
    <row r="1357" spans="1:9" x14ac:dyDescent="0.25">
      <c r="A1357" s="1">
        <v>0</v>
      </c>
      <c r="B1357" s="1" t="s">
        <v>145</v>
      </c>
      <c r="C1357" s="1">
        <v>942</v>
      </c>
    </row>
    <row r="1358" spans="1:9" x14ac:dyDescent="0.25">
      <c r="A1358" s="1">
        <v>1</v>
      </c>
      <c r="B1358" s="1" t="s">
        <v>1485</v>
      </c>
      <c r="C1358" s="1" t="s">
        <v>1486</v>
      </c>
      <c r="D1358" s="1">
        <v>22276.428465690002</v>
      </c>
      <c r="E1358" s="1">
        <v>7.0000000000000005E-8</v>
      </c>
      <c r="F1358" s="1" t="s">
        <v>3</v>
      </c>
      <c r="G1358" s="1" t="s">
        <v>1487</v>
      </c>
      <c r="H1358" s="1">
        <v>0</v>
      </c>
      <c r="I1358" s="1">
        <v>9998</v>
      </c>
    </row>
    <row r="1359" spans="1:9" x14ac:dyDescent="0.25">
      <c r="A1359" s="1">
        <v>2</v>
      </c>
      <c r="B1359" s="1">
        <v>10288</v>
      </c>
      <c r="C1359" s="1">
        <v>74.021500000000003</v>
      </c>
      <c r="D1359" s="1">
        <v>275.25510000000003</v>
      </c>
      <c r="E1359" s="1">
        <v>44921</v>
      </c>
      <c r="F1359" s="1">
        <v>352.77350000000001</v>
      </c>
      <c r="G1359" s="1">
        <v>116.9294</v>
      </c>
      <c r="H1359" s="1">
        <v>12.422285949999999</v>
      </c>
      <c r="I1359" s="1">
        <v>28359</v>
      </c>
    </row>
    <row r="1360" spans="1:9" x14ac:dyDescent="0.25">
      <c r="A1360" s="1">
        <v>0</v>
      </c>
      <c r="B1360" s="1" t="s">
        <v>145</v>
      </c>
      <c r="C1360" s="1">
        <v>943</v>
      </c>
    </row>
    <row r="1361" spans="1:9" x14ac:dyDescent="0.25">
      <c r="A1361" s="1">
        <v>1</v>
      </c>
      <c r="B1361" s="1" t="s">
        <v>1488</v>
      </c>
      <c r="C1361" s="1" t="s">
        <v>1489</v>
      </c>
      <c r="D1361" s="1">
        <v>22276.38165988</v>
      </c>
      <c r="E1361" s="1">
        <v>5.9999999999999995E-8</v>
      </c>
      <c r="F1361" s="1" t="s">
        <v>3</v>
      </c>
      <c r="G1361" s="1" t="s">
        <v>1490</v>
      </c>
      <c r="H1361" s="1">
        <v>0</v>
      </c>
      <c r="I1361" s="1">
        <v>9993</v>
      </c>
    </row>
    <row r="1362" spans="1:9" x14ac:dyDescent="0.25">
      <c r="A1362" s="1">
        <v>2</v>
      </c>
      <c r="B1362" s="1">
        <v>10289</v>
      </c>
      <c r="C1362" s="1">
        <v>74.023300000000006</v>
      </c>
      <c r="D1362" s="1">
        <v>235.63849999999999</v>
      </c>
      <c r="E1362" s="1">
        <v>6711</v>
      </c>
      <c r="F1362" s="1">
        <v>85.998500000000007</v>
      </c>
      <c r="G1362" s="1">
        <v>33.694699999999997</v>
      </c>
      <c r="H1362" s="1">
        <v>12.520651859999999</v>
      </c>
      <c r="I1362" s="1">
        <v>36458</v>
      </c>
    </row>
    <row r="1363" spans="1:9" x14ac:dyDescent="0.25">
      <c r="A1363" s="1">
        <v>0</v>
      </c>
      <c r="B1363" s="1" t="s">
        <v>145</v>
      </c>
      <c r="C1363" s="1">
        <v>944</v>
      </c>
    </row>
    <row r="1364" spans="1:9" x14ac:dyDescent="0.25">
      <c r="A1364" s="1">
        <v>1</v>
      </c>
      <c r="B1364" s="1" t="s">
        <v>1491</v>
      </c>
      <c r="C1364" s="1" t="s">
        <v>1492</v>
      </c>
      <c r="D1364" s="1">
        <v>22276.538717119998</v>
      </c>
      <c r="E1364" s="1">
        <v>-1.3E-7</v>
      </c>
      <c r="F1364" s="1" t="s">
        <v>3</v>
      </c>
      <c r="G1364" s="1" t="s">
        <v>1493</v>
      </c>
      <c r="H1364" s="1">
        <v>0</v>
      </c>
      <c r="I1364" s="1">
        <v>9997</v>
      </c>
    </row>
    <row r="1365" spans="1:9" x14ac:dyDescent="0.25">
      <c r="A1365" s="1">
        <v>2</v>
      </c>
      <c r="B1365" s="1">
        <v>10290</v>
      </c>
      <c r="C1365" s="1">
        <v>74.026799999999994</v>
      </c>
      <c r="D1365" s="1">
        <v>333.35210000000001</v>
      </c>
      <c r="E1365" s="1">
        <v>5280</v>
      </c>
      <c r="F1365" s="1">
        <v>33.813200000000002</v>
      </c>
      <c r="G1365" s="1">
        <v>33.453699999999998</v>
      </c>
      <c r="H1365" s="1">
        <v>12.49674694</v>
      </c>
      <c r="I1365" s="1">
        <v>34404</v>
      </c>
    </row>
    <row r="1366" spans="1:9" x14ac:dyDescent="0.25">
      <c r="A1366" s="1">
        <v>0</v>
      </c>
      <c r="B1366" s="1" t="s">
        <v>145</v>
      </c>
      <c r="C1366" s="1">
        <v>945</v>
      </c>
    </row>
    <row r="1367" spans="1:9" x14ac:dyDescent="0.25">
      <c r="A1367" s="1">
        <v>1</v>
      </c>
      <c r="B1367" s="1" t="s">
        <v>1494</v>
      </c>
      <c r="C1367" s="1" t="s">
        <v>1495</v>
      </c>
      <c r="D1367" s="1">
        <v>22276.52375733</v>
      </c>
      <c r="E1367" s="1">
        <v>-9.9999999999999995E-8</v>
      </c>
      <c r="F1367" s="1" t="s">
        <v>3</v>
      </c>
      <c r="G1367" s="1" t="s">
        <v>1496</v>
      </c>
      <c r="H1367" s="1">
        <v>0</v>
      </c>
      <c r="I1367" s="1">
        <v>9993</v>
      </c>
    </row>
    <row r="1368" spans="1:9" x14ac:dyDescent="0.25">
      <c r="A1368" s="1">
        <v>2</v>
      </c>
      <c r="B1368" s="1">
        <v>10291</v>
      </c>
      <c r="C1368" s="1">
        <v>74.023300000000006</v>
      </c>
      <c r="D1368" s="1">
        <v>72.980199999999996</v>
      </c>
      <c r="E1368" s="1">
        <v>17643</v>
      </c>
      <c r="F1368" s="1">
        <v>121.1138</v>
      </c>
      <c r="G1368" s="1">
        <v>296.12270000000001</v>
      </c>
      <c r="H1368" s="1">
        <v>12.472184990000001</v>
      </c>
      <c r="I1368" s="1">
        <v>32472</v>
      </c>
    </row>
    <row r="1369" spans="1:9" x14ac:dyDescent="0.25">
      <c r="A1369" s="1">
        <v>0</v>
      </c>
      <c r="B1369" s="1" t="s">
        <v>145</v>
      </c>
      <c r="C1369" s="1">
        <v>946</v>
      </c>
    </row>
    <row r="1370" spans="1:9" x14ac:dyDescent="0.25">
      <c r="A1370" s="1">
        <v>1</v>
      </c>
      <c r="B1370" s="1" t="s">
        <v>1497</v>
      </c>
      <c r="C1370" s="1" t="s">
        <v>1498</v>
      </c>
      <c r="D1370" s="1">
        <v>22276.46611229</v>
      </c>
      <c r="E1370" s="1">
        <v>-1.6999999999999999E-7</v>
      </c>
      <c r="F1370" s="1" t="s">
        <v>3</v>
      </c>
      <c r="G1370" s="1">
        <f>-11135-4</f>
        <v>-11139</v>
      </c>
      <c r="H1370" s="1">
        <v>0</v>
      </c>
      <c r="I1370" s="1">
        <v>9999</v>
      </c>
    </row>
    <row r="1371" spans="1:9" x14ac:dyDescent="0.25">
      <c r="A1371" s="1">
        <v>2</v>
      </c>
      <c r="B1371" s="1">
        <v>10292</v>
      </c>
      <c r="C1371" s="1">
        <v>74.025499999999994</v>
      </c>
      <c r="D1371" s="1">
        <v>167.48240000000001</v>
      </c>
      <c r="E1371" s="1">
        <v>31273</v>
      </c>
      <c r="F1371" s="1">
        <v>241.7482</v>
      </c>
      <c r="G1371" s="1">
        <v>291.96589999999998</v>
      </c>
      <c r="H1371" s="1">
        <v>12.44889579</v>
      </c>
      <c r="I1371" s="1">
        <v>30556</v>
      </c>
    </row>
    <row r="1372" spans="1:9" x14ac:dyDescent="0.25">
      <c r="A1372" s="1">
        <v>0</v>
      </c>
      <c r="B1372" s="1" t="s">
        <v>145</v>
      </c>
      <c r="C1372" s="1">
        <v>951</v>
      </c>
    </row>
    <row r="1373" spans="1:9" x14ac:dyDescent="0.25">
      <c r="A1373" s="1">
        <v>1</v>
      </c>
      <c r="B1373" s="1" t="s">
        <v>1499</v>
      </c>
      <c r="C1373" s="1" t="s">
        <v>1500</v>
      </c>
      <c r="D1373" s="1">
        <v>22276.477783310002</v>
      </c>
      <c r="E1373" s="1">
        <v>7.3E-7</v>
      </c>
      <c r="F1373" s="1" t="s">
        <v>3</v>
      </c>
      <c r="G1373" s="1" t="s">
        <v>1501</v>
      </c>
      <c r="H1373" s="1">
        <v>0</v>
      </c>
      <c r="I1373" s="1">
        <v>9990</v>
      </c>
    </row>
    <row r="1374" spans="1:9" x14ac:dyDescent="0.25">
      <c r="A1374" s="1">
        <v>2</v>
      </c>
      <c r="B1374" s="1">
        <v>10352</v>
      </c>
      <c r="C1374" s="1">
        <v>82.965299999999999</v>
      </c>
      <c r="D1374" s="1">
        <v>89.317599999999999</v>
      </c>
      <c r="E1374" s="1">
        <v>33953</v>
      </c>
      <c r="F1374" s="1">
        <v>181.9486</v>
      </c>
      <c r="G1374" s="1">
        <v>235.5754</v>
      </c>
      <c r="H1374" s="1">
        <v>13.741552912586901</v>
      </c>
    </row>
    <row r="1375" spans="1:9" x14ac:dyDescent="0.25">
      <c r="A1375" s="1">
        <v>0</v>
      </c>
      <c r="B1375" s="1" t="s">
        <v>145</v>
      </c>
      <c r="C1375" s="1">
        <v>952</v>
      </c>
    </row>
    <row r="1376" spans="1:9" x14ac:dyDescent="0.25">
      <c r="A1376" s="1">
        <v>1</v>
      </c>
      <c r="B1376" s="1" t="s">
        <v>1502</v>
      </c>
      <c r="C1376" s="1" t="s">
        <v>1503</v>
      </c>
      <c r="D1376" s="1">
        <v>22276.494798510001</v>
      </c>
      <c r="E1376" s="1">
        <v>-6.7000000000000004E-7</v>
      </c>
      <c r="F1376" s="1" t="s">
        <v>3</v>
      </c>
      <c r="G1376" s="1" t="s">
        <v>1504</v>
      </c>
      <c r="H1376" s="1">
        <v>0</v>
      </c>
      <c r="I1376" s="1">
        <v>9994</v>
      </c>
    </row>
    <row r="1377" spans="1:9" x14ac:dyDescent="0.25">
      <c r="A1377" s="1">
        <v>2</v>
      </c>
      <c r="B1377" s="1">
        <v>10358</v>
      </c>
      <c r="C1377" s="1">
        <v>64.937600000000003</v>
      </c>
      <c r="D1377" s="1">
        <v>44.682600000000001</v>
      </c>
      <c r="E1377" s="1">
        <v>30595</v>
      </c>
      <c r="F1377" s="1">
        <v>95.876099999999994</v>
      </c>
      <c r="G1377" s="1">
        <v>264.57870000000003</v>
      </c>
      <c r="H1377" s="1">
        <v>13.8362194027602</v>
      </c>
    </row>
    <row r="1378" spans="1:9" x14ac:dyDescent="0.25">
      <c r="A1378" s="1">
        <v>0</v>
      </c>
      <c r="B1378" s="1" t="s">
        <v>1505</v>
      </c>
    </row>
    <row r="1379" spans="1:9" x14ac:dyDescent="0.25">
      <c r="A1379" s="1">
        <v>1</v>
      </c>
      <c r="B1379" s="1" t="s">
        <v>1506</v>
      </c>
      <c r="C1379" s="1" t="s">
        <v>1507</v>
      </c>
      <c r="D1379" s="1">
        <v>22276.47502115</v>
      </c>
      <c r="E1379" s="1">
        <v>8.7000000000000003E-7</v>
      </c>
      <c r="F1379" s="1" t="s">
        <v>3</v>
      </c>
      <c r="G1379" s="1" t="s">
        <v>1508</v>
      </c>
      <c r="H1379" s="1">
        <v>0</v>
      </c>
      <c r="I1379" s="1">
        <v>9990</v>
      </c>
    </row>
    <row r="1380" spans="1:9" x14ac:dyDescent="0.25">
      <c r="A1380" s="1">
        <v>2</v>
      </c>
      <c r="B1380" s="1">
        <v>10457</v>
      </c>
      <c r="C1380" s="1">
        <v>89.673299999999998</v>
      </c>
      <c r="D1380" s="1">
        <v>119.04170000000001</v>
      </c>
      <c r="E1380" s="1">
        <v>23927</v>
      </c>
      <c r="F1380" s="1">
        <v>319.21030000000002</v>
      </c>
      <c r="G1380" s="1">
        <v>104.8182</v>
      </c>
      <c r="H1380" s="1">
        <v>13.486895082102199</v>
      </c>
    </row>
    <row r="1381" spans="1:9" x14ac:dyDescent="0.25">
      <c r="A1381" s="1">
        <v>0</v>
      </c>
      <c r="B1381" s="1" t="s">
        <v>145</v>
      </c>
      <c r="C1381" s="1">
        <v>962</v>
      </c>
    </row>
    <row r="1382" spans="1:9" x14ac:dyDescent="0.25">
      <c r="A1382" s="1">
        <v>1</v>
      </c>
      <c r="B1382" s="1" t="s">
        <v>1509</v>
      </c>
      <c r="C1382" s="1" t="s">
        <v>1510</v>
      </c>
      <c r="D1382" s="1">
        <v>22276.50160534</v>
      </c>
      <c r="E1382" s="1">
        <v>7.8999999999999995E-7</v>
      </c>
      <c r="F1382" s="1" t="s">
        <v>3</v>
      </c>
      <c r="G1382" s="1" t="s">
        <v>1511</v>
      </c>
      <c r="H1382" s="1">
        <v>0</v>
      </c>
      <c r="I1382" s="1">
        <v>9999</v>
      </c>
    </row>
    <row r="1383" spans="1:9" x14ac:dyDescent="0.25">
      <c r="A1383" s="1">
        <v>2</v>
      </c>
      <c r="B1383" s="1">
        <v>10459</v>
      </c>
      <c r="C1383" s="1">
        <v>82.9499</v>
      </c>
      <c r="D1383" s="1">
        <v>60.189399999999999</v>
      </c>
      <c r="E1383" s="1">
        <v>27259</v>
      </c>
      <c r="F1383" s="1">
        <v>285.92410000000001</v>
      </c>
      <c r="G1383" s="1">
        <v>140.11160000000001</v>
      </c>
      <c r="H1383" s="1">
        <v>13.7472322825353</v>
      </c>
    </row>
    <row r="1384" spans="1:9" x14ac:dyDescent="0.25">
      <c r="A1384" s="1">
        <v>0</v>
      </c>
      <c r="B1384" s="1" t="s">
        <v>145</v>
      </c>
      <c r="C1384" s="1">
        <v>963</v>
      </c>
    </row>
    <row r="1385" spans="1:9" x14ac:dyDescent="0.25">
      <c r="A1385" s="1">
        <v>1</v>
      </c>
      <c r="B1385" s="1" t="s">
        <v>1512</v>
      </c>
      <c r="C1385" s="1" t="s">
        <v>1513</v>
      </c>
      <c r="D1385" s="1">
        <v>22276.469253679999</v>
      </c>
      <c r="E1385" s="1">
        <v>-5.6000000000000004E-7</v>
      </c>
      <c r="F1385" s="1" t="s">
        <v>3</v>
      </c>
      <c r="G1385" s="1">
        <f>-17667-3</f>
        <v>-17670</v>
      </c>
      <c r="H1385" s="1">
        <v>0</v>
      </c>
      <c r="I1385" s="1">
        <v>9994</v>
      </c>
    </row>
    <row r="1386" spans="1:9" x14ac:dyDescent="0.25">
      <c r="A1386" s="1">
        <v>2</v>
      </c>
      <c r="B1386" s="1">
        <v>10491</v>
      </c>
      <c r="C1386" s="1">
        <v>82.926199999999994</v>
      </c>
      <c r="D1386" s="1">
        <v>98.358099999999993</v>
      </c>
      <c r="E1386" s="1">
        <v>14484</v>
      </c>
      <c r="F1386" s="1">
        <v>247.38339999999999</v>
      </c>
      <c r="G1386" s="1">
        <v>173.38249999999999</v>
      </c>
      <c r="H1386" s="1">
        <v>13.175984591575601</v>
      </c>
    </row>
    <row r="1387" spans="1:9" x14ac:dyDescent="0.25">
      <c r="A1387" s="1">
        <v>0</v>
      </c>
      <c r="B1387" s="1" t="s">
        <v>145</v>
      </c>
      <c r="C1387" s="1">
        <v>967</v>
      </c>
    </row>
    <row r="1388" spans="1:9" x14ac:dyDescent="0.25">
      <c r="A1388" s="1">
        <v>1</v>
      </c>
      <c r="B1388" s="1" t="s">
        <v>1514</v>
      </c>
      <c r="C1388" s="1" t="s">
        <v>1515</v>
      </c>
      <c r="D1388" s="1">
        <v>22276.586572380002</v>
      </c>
      <c r="E1388" s="1">
        <v>-6.6000000000000003E-7</v>
      </c>
      <c r="F1388" s="1" t="s">
        <v>3</v>
      </c>
      <c r="G1388" s="1" t="s">
        <v>1516</v>
      </c>
      <c r="H1388" s="1">
        <v>0</v>
      </c>
      <c r="I1388" s="1">
        <v>9999</v>
      </c>
    </row>
    <row r="1389" spans="1:9" x14ac:dyDescent="0.25">
      <c r="A1389" s="1">
        <v>2</v>
      </c>
      <c r="B1389" s="1">
        <v>10512</v>
      </c>
      <c r="C1389" s="1">
        <v>65.8352</v>
      </c>
      <c r="D1389" s="1">
        <v>206.61670000000001</v>
      </c>
      <c r="E1389" s="1">
        <v>23328</v>
      </c>
      <c r="F1389" s="1">
        <v>210.22229999999999</v>
      </c>
      <c r="G1389" s="1">
        <v>323.32010000000002</v>
      </c>
      <c r="H1389" s="1">
        <v>13.750204672493901</v>
      </c>
    </row>
    <row r="1390" spans="1:9" x14ac:dyDescent="0.25">
      <c r="A1390" s="1">
        <v>0</v>
      </c>
      <c r="B1390" s="1" t="s">
        <v>627</v>
      </c>
      <c r="C1390" s="2">
        <v>44595</v>
      </c>
    </row>
    <row r="1391" spans="1:9" x14ac:dyDescent="0.25">
      <c r="A1391" s="1">
        <v>1</v>
      </c>
      <c r="B1391" s="1" t="s">
        <v>1517</v>
      </c>
      <c r="C1391" s="1" t="s">
        <v>1518</v>
      </c>
      <c r="D1391" s="1">
        <v>22276.12021736</v>
      </c>
      <c r="E1391" s="1">
        <v>1.3799999999999999E-6</v>
      </c>
      <c r="F1391" s="1" t="s">
        <v>3</v>
      </c>
      <c r="G1391" s="1" t="s">
        <v>1519</v>
      </c>
      <c r="H1391" s="1">
        <v>0</v>
      </c>
      <c r="I1391" s="1">
        <v>9994</v>
      </c>
    </row>
    <row r="1392" spans="1:9" x14ac:dyDescent="0.25">
      <c r="A1392" s="1">
        <v>2</v>
      </c>
      <c r="B1392" s="1">
        <v>10514</v>
      </c>
      <c r="C1392" s="1">
        <v>81.204899999999995</v>
      </c>
      <c r="D1392" s="1">
        <v>130.75299999999999</v>
      </c>
      <c r="E1392" s="1">
        <v>22593</v>
      </c>
      <c r="F1392" s="1">
        <v>198.94049999999999</v>
      </c>
      <c r="G1392" s="1">
        <v>161.09280000000001</v>
      </c>
      <c r="H1392" s="1">
        <v>14.1054707430402</v>
      </c>
    </row>
    <row r="1393" spans="1:9" x14ac:dyDescent="0.25">
      <c r="A1393" s="1">
        <v>0</v>
      </c>
      <c r="B1393" s="1" t="s">
        <v>145</v>
      </c>
      <c r="C1393" s="1">
        <v>968</v>
      </c>
    </row>
    <row r="1394" spans="1:9" x14ac:dyDescent="0.25">
      <c r="A1394" s="1">
        <v>1</v>
      </c>
      <c r="B1394" s="1" t="s">
        <v>1520</v>
      </c>
      <c r="C1394" s="1" t="s">
        <v>1521</v>
      </c>
      <c r="D1394" s="1">
        <v>22276.251998250002</v>
      </c>
      <c r="E1394" s="1">
        <v>1.55E-6</v>
      </c>
      <c r="F1394" s="1" t="s">
        <v>3</v>
      </c>
      <c r="G1394" s="1" t="s">
        <v>1522</v>
      </c>
      <c r="H1394" s="1">
        <v>0</v>
      </c>
      <c r="I1394" s="1">
        <v>9998</v>
      </c>
    </row>
    <row r="1395" spans="1:9" x14ac:dyDescent="0.25">
      <c r="A1395" s="1">
        <v>2</v>
      </c>
      <c r="B1395" s="1">
        <v>10520</v>
      </c>
      <c r="C1395" s="1">
        <v>74.027900000000002</v>
      </c>
      <c r="D1395" s="1">
        <v>105.6387</v>
      </c>
      <c r="E1395" s="1">
        <v>18557</v>
      </c>
      <c r="F1395" s="1">
        <v>306.18279999999999</v>
      </c>
      <c r="G1395" s="1">
        <v>53.760800000000003</v>
      </c>
      <c r="H1395" s="1">
        <v>14.3619666834451</v>
      </c>
    </row>
    <row r="1396" spans="1:9" x14ac:dyDescent="0.25">
      <c r="A1396" s="1">
        <v>0</v>
      </c>
      <c r="B1396" s="1" t="s">
        <v>1523</v>
      </c>
      <c r="C1396" s="1">
        <v>1</v>
      </c>
    </row>
    <row r="1397" spans="1:9" x14ac:dyDescent="0.25">
      <c r="A1397" s="1">
        <v>1</v>
      </c>
      <c r="B1397" s="1" t="s">
        <v>1524</v>
      </c>
      <c r="C1397" s="1" t="s">
        <v>1525</v>
      </c>
      <c r="D1397" s="1">
        <v>22276.1245939</v>
      </c>
      <c r="E1397" s="1">
        <v>2.23E-5</v>
      </c>
      <c r="F1397" s="1" t="s">
        <v>3</v>
      </c>
      <c r="G1397" s="1" t="s">
        <v>1526</v>
      </c>
      <c r="H1397" s="1">
        <v>0</v>
      </c>
      <c r="I1397" s="1">
        <v>9992</v>
      </c>
    </row>
    <row r="1398" spans="1:9" x14ac:dyDescent="0.25">
      <c r="A1398" s="1">
        <v>2</v>
      </c>
      <c r="B1398" s="1">
        <v>10529</v>
      </c>
      <c r="C1398" s="1">
        <v>63.319800000000001</v>
      </c>
      <c r="D1398" s="1">
        <v>167.28800000000001</v>
      </c>
      <c r="E1398" s="1">
        <v>670743</v>
      </c>
      <c r="F1398" s="1">
        <v>142.15280000000001</v>
      </c>
      <c r="G1398" s="1">
        <v>222.87010000000001</v>
      </c>
      <c r="H1398" s="1">
        <v>13.8369087216444</v>
      </c>
    </row>
    <row r="1399" spans="1:9" x14ac:dyDescent="0.25">
      <c r="A1399" s="1">
        <v>0</v>
      </c>
      <c r="B1399" s="1" t="s">
        <v>145</v>
      </c>
      <c r="C1399" s="1">
        <v>970</v>
      </c>
    </row>
    <row r="1400" spans="1:9" x14ac:dyDescent="0.25">
      <c r="A1400" s="1">
        <v>1</v>
      </c>
      <c r="B1400" s="1" t="s">
        <v>1527</v>
      </c>
      <c r="C1400" s="1" t="s">
        <v>1528</v>
      </c>
      <c r="D1400" s="1">
        <v>22276.451519720002</v>
      </c>
      <c r="E1400" s="1">
        <v>-6.4000000000000001E-7</v>
      </c>
      <c r="F1400" s="1" t="s">
        <v>3</v>
      </c>
      <c r="G1400" s="1" t="s">
        <v>1529</v>
      </c>
      <c r="H1400" s="1">
        <v>0</v>
      </c>
      <c r="I1400" s="1">
        <v>9994</v>
      </c>
    </row>
    <row r="1401" spans="1:9" x14ac:dyDescent="0.25">
      <c r="A1401" s="1">
        <v>2</v>
      </c>
      <c r="B1401" s="1">
        <v>10531</v>
      </c>
      <c r="C1401" s="1">
        <v>65.853800000000007</v>
      </c>
      <c r="D1401" s="1">
        <v>176.00790000000001</v>
      </c>
      <c r="E1401" s="1">
        <v>137427</v>
      </c>
      <c r="F1401" s="1">
        <v>134.60040000000001</v>
      </c>
      <c r="G1401" s="1">
        <v>226.63630000000001</v>
      </c>
      <c r="H1401" s="1">
        <v>13.598044796155101</v>
      </c>
    </row>
    <row r="1402" spans="1:9" x14ac:dyDescent="0.25">
      <c r="A1402" s="1">
        <v>0</v>
      </c>
      <c r="B1402" s="1" t="s">
        <v>145</v>
      </c>
      <c r="C1402" s="1">
        <v>971</v>
      </c>
    </row>
    <row r="1403" spans="1:9" x14ac:dyDescent="0.25">
      <c r="A1403" s="1">
        <v>1</v>
      </c>
      <c r="B1403" s="1" t="s">
        <v>1530</v>
      </c>
      <c r="C1403" s="1" t="s">
        <v>1531</v>
      </c>
      <c r="D1403" s="1">
        <v>22276.423044970001</v>
      </c>
      <c r="E1403" s="1">
        <v>5.5000000000000003E-7</v>
      </c>
      <c r="F1403" s="1" t="s">
        <v>3</v>
      </c>
      <c r="G1403" s="1" t="s">
        <v>1532</v>
      </c>
      <c r="H1403" s="1">
        <v>0</v>
      </c>
      <c r="I1403" s="1">
        <v>9995</v>
      </c>
    </row>
    <row r="1404" spans="1:9" x14ac:dyDescent="0.25">
      <c r="A1404" s="1">
        <v>2</v>
      </c>
      <c r="B1404" s="1">
        <v>10536</v>
      </c>
      <c r="C1404" s="1">
        <v>82.938599999999994</v>
      </c>
      <c r="D1404" s="1">
        <v>166.62219999999999</v>
      </c>
      <c r="E1404" s="1">
        <v>20871</v>
      </c>
      <c r="F1404" s="1">
        <v>181.35169999999999</v>
      </c>
      <c r="G1404" s="1">
        <v>353.75740000000002</v>
      </c>
      <c r="H1404" s="1">
        <v>13.7323750124346</v>
      </c>
    </row>
    <row r="1405" spans="1:9" x14ac:dyDescent="0.25">
      <c r="A1405" s="1">
        <v>0</v>
      </c>
      <c r="B1405" s="1" t="s">
        <v>145</v>
      </c>
      <c r="C1405" s="1">
        <v>972</v>
      </c>
    </row>
    <row r="1406" spans="1:9" x14ac:dyDescent="0.25">
      <c r="A1406" s="1">
        <v>1</v>
      </c>
      <c r="B1406" s="1" t="s">
        <v>1533</v>
      </c>
      <c r="C1406" s="1" t="s">
        <v>1534</v>
      </c>
      <c r="D1406" s="1">
        <v>22276.521955880002</v>
      </c>
      <c r="E1406" s="1">
        <v>8.0999999999999997E-7</v>
      </c>
      <c r="F1406" s="1" t="s">
        <v>3</v>
      </c>
      <c r="G1406" s="1" t="s">
        <v>1535</v>
      </c>
      <c r="H1406" s="1">
        <v>0</v>
      </c>
      <c r="I1406" s="1">
        <v>9995</v>
      </c>
    </row>
    <row r="1407" spans="1:9" x14ac:dyDescent="0.25">
      <c r="A1407" s="1">
        <v>2</v>
      </c>
      <c r="B1407" s="1">
        <v>10539</v>
      </c>
      <c r="C1407" s="1">
        <v>75.837800000000001</v>
      </c>
      <c r="D1407" s="1">
        <v>353.72089999999997</v>
      </c>
      <c r="E1407" s="1">
        <v>303265</v>
      </c>
      <c r="F1407" s="1">
        <v>255.6233</v>
      </c>
      <c r="G1407" s="1">
        <v>101.1069</v>
      </c>
      <c r="H1407" s="1">
        <v>13.888465162682399</v>
      </c>
    </row>
    <row r="1408" spans="1:9" x14ac:dyDescent="0.25">
      <c r="A1408" s="1">
        <v>0</v>
      </c>
      <c r="B1408" s="1" t="s">
        <v>1523</v>
      </c>
      <c r="C1408" s="1">
        <v>2</v>
      </c>
    </row>
    <row r="1409" spans="1:9" x14ac:dyDescent="0.25">
      <c r="A1409" s="1">
        <v>1</v>
      </c>
      <c r="B1409" s="1" t="s">
        <v>1536</v>
      </c>
      <c r="C1409" s="1" t="s">
        <v>1537</v>
      </c>
      <c r="D1409" s="1">
        <v>22276.0772517</v>
      </c>
      <c r="E1409" s="1">
        <v>2.4009999999999999E-5</v>
      </c>
      <c r="F1409" s="1" t="s">
        <v>3</v>
      </c>
      <c r="G1409" s="1" t="s">
        <v>1538</v>
      </c>
      <c r="H1409" s="1">
        <v>0</v>
      </c>
      <c r="I1409" s="1">
        <v>9997</v>
      </c>
    </row>
    <row r="1410" spans="1:9" x14ac:dyDescent="0.25">
      <c r="A1410" s="1">
        <v>2</v>
      </c>
      <c r="B1410" s="1">
        <v>10544</v>
      </c>
      <c r="C1410" s="1">
        <v>63.319899999999997</v>
      </c>
      <c r="D1410" s="1">
        <v>159.5461</v>
      </c>
      <c r="E1410" s="1">
        <v>668577</v>
      </c>
      <c r="F1410" s="1">
        <v>141.9813</v>
      </c>
      <c r="G1410" s="1">
        <v>223.04349999999999</v>
      </c>
      <c r="H1410" s="1">
        <v>13.843984951645201</v>
      </c>
    </row>
    <row r="1411" spans="1:9" x14ac:dyDescent="0.25">
      <c r="A1411" s="1">
        <v>0</v>
      </c>
      <c r="B1411" s="1" t="s">
        <v>145</v>
      </c>
      <c r="C1411" s="1">
        <v>976</v>
      </c>
    </row>
    <row r="1412" spans="1:9" x14ac:dyDescent="0.25">
      <c r="A1412" s="1">
        <v>1</v>
      </c>
      <c r="B1412" s="1" t="s">
        <v>1539</v>
      </c>
      <c r="C1412" s="1" t="s">
        <v>1540</v>
      </c>
      <c r="D1412" s="1">
        <v>22276.504228059999</v>
      </c>
      <c r="E1412" s="1">
        <v>1.1999999999999999E-7</v>
      </c>
      <c r="F1412" s="1" t="s">
        <v>3</v>
      </c>
      <c r="G1412" s="1" t="s">
        <v>1541</v>
      </c>
      <c r="H1412" s="1">
        <v>0</v>
      </c>
      <c r="I1412" s="1">
        <v>9998</v>
      </c>
    </row>
    <row r="1413" spans="1:9" x14ac:dyDescent="0.25">
      <c r="A1413" s="1">
        <v>2</v>
      </c>
      <c r="B1413" s="1">
        <v>10581</v>
      </c>
      <c r="C1413" s="1">
        <v>74.027500000000003</v>
      </c>
      <c r="D1413" s="1">
        <v>276.62189999999998</v>
      </c>
      <c r="E1413" s="1">
        <v>6082</v>
      </c>
      <c r="F1413" s="1">
        <v>306.65910000000002</v>
      </c>
      <c r="G1413" s="1">
        <v>223.31299999999999</v>
      </c>
      <c r="H1413" s="1">
        <v>12.512643410000001</v>
      </c>
      <c r="I1413" s="1">
        <v>35822</v>
      </c>
    </row>
    <row r="1414" spans="1:9" x14ac:dyDescent="0.25">
      <c r="A1414" s="1">
        <v>0</v>
      </c>
      <c r="B1414" s="1" t="s">
        <v>145</v>
      </c>
      <c r="C1414" s="1">
        <v>977</v>
      </c>
    </row>
    <row r="1415" spans="1:9" x14ac:dyDescent="0.25">
      <c r="A1415" s="1">
        <v>1</v>
      </c>
      <c r="B1415" s="1" t="s">
        <v>1542</v>
      </c>
      <c r="C1415" s="1" t="s">
        <v>1543</v>
      </c>
      <c r="D1415" s="1">
        <v>22276.51440245</v>
      </c>
      <c r="E1415" s="1">
        <v>-1.9000000000000001E-7</v>
      </c>
      <c r="F1415" s="1" t="s">
        <v>3</v>
      </c>
      <c r="G1415" s="1">
        <f>-16527-4</f>
        <v>-16531</v>
      </c>
      <c r="H1415" s="1">
        <v>0</v>
      </c>
      <c r="I1415" s="1">
        <v>9999</v>
      </c>
    </row>
    <row r="1416" spans="1:9" x14ac:dyDescent="0.25">
      <c r="A1416" s="1">
        <v>2</v>
      </c>
      <c r="B1416" s="1">
        <v>10584</v>
      </c>
      <c r="C1416" s="1">
        <v>74.0351</v>
      </c>
      <c r="D1416" s="1">
        <v>4.1246999999999998</v>
      </c>
      <c r="E1416" s="1">
        <v>41039</v>
      </c>
      <c r="F1416" s="1">
        <v>5.2230999999999996</v>
      </c>
      <c r="G1416" s="1">
        <v>5.9694000000000003</v>
      </c>
      <c r="H1416" s="1">
        <v>12.579543490000001</v>
      </c>
      <c r="I1416" s="1">
        <v>41353</v>
      </c>
    </row>
    <row r="1417" spans="1:9" x14ac:dyDescent="0.25">
      <c r="A1417" s="1">
        <v>0</v>
      </c>
      <c r="B1417" s="1" t="s">
        <v>145</v>
      </c>
      <c r="C1417" s="1">
        <v>978</v>
      </c>
    </row>
    <row r="1418" spans="1:9" x14ac:dyDescent="0.25">
      <c r="A1418" s="1">
        <v>1</v>
      </c>
      <c r="B1418" s="1" t="s">
        <v>1544</v>
      </c>
      <c r="C1418" s="1" t="s">
        <v>1545</v>
      </c>
      <c r="D1418" s="1">
        <v>22276.515779969999</v>
      </c>
      <c r="E1418" s="1">
        <v>-2.9999999999999997E-8</v>
      </c>
      <c r="F1418" s="1" t="s">
        <v>3</v>
      </c>
      <c r="G1418" s="1" t="s">
        <v>1546</v>
      </c>
      <c r="H1418" s="1">
        <v>0</v>
      </c>
      <c r="I1418" s="1">
        <v>9995</v>
      </c>
    </row>
    <row r="1419" spans="1:9" x14ac:dyDescent="0.25">
      <c r="A1419" s="1">
        <v>2</v>
      </c>
      <c r="B1419" s="1">
        <v>10585</v>
      </c>
      <c r="C1419" s="1">
        <v>74.027699999999996</v>
      </c>
      <c r="D1419" s="1">
        <v>97.623099999999994</v>
      </c>
      <c r="E1419" s="1">
        <v>28457</v>
      </c>
      <c r="F1419" s="1">
        <v>123.6737</v>
      </c>
      <c r="G1419" s="1">
        <v>297.21230000000003</v>
      </c>
      <c r="H1419" s="1">
        <v>12.55666194</v>
      </c>
      <c r="I1419" s="1">
        <v>39464</v>
      </c>
    </row>
    <row r="1420" spans="1:9" x14ac:dyDescent="0.25">
      <c r="A1420" s="1">
        <v>0</v>
      </c>
      <c r="B1420" s="1" t="s">
        <v>145</v>
      </c>
      <c r="C1420" s="1">
        <v>979</v>
      </c>
    </row>
    <row r="1421" spans="1:9" x14ac:dyDescent="0.25">
      <c r="A1421" s="1">
        <v>1</v>
      </c>
      <c r="B1421" s="1" t="s">
        <v>1547</v>
      </c>
      <c r="C1421" s="1" t="s">
        <v>1548</v>
      </c>
      <c r="D1421" s="1">
        <v>22276.519595590002</v>
      </c>
      <c r="E1421" s="1">
        <v>-1.3E-7</v>
      </c>
      <c r="F1421" s="1" t="s">
        <v>3</v>
      </c>
      <c r="G1421" s="1" t="s">
        <v>1549</v>
      </c>
      <c r="H1421" s="1">
        <v>0</v>
      </c>
      <c r="I1421" s="1">
        <v>9993</v>
      </c>
    </row>
    <row r="1422" spans="1:9" x14ac:dyDescent="0.25">
      <c r="A1422" s="1">
        <v>2</v>
      </c>
      <c r="B1422" s="1">
        <v>10586</v>
      </c>
      <c r="C1422" s="1">
        <v>74.032399999999996</v>
      </c>
      <c r="D1422" s="1">
        <v>187.36969999999999</v>
      </c>
      <c r="E1422" s="1">
        <v>17426</v>
      </c>
      <c r="F1422" s="1">
        <v>218.6448</v>
      </c>
      <c r="G1422" s="1">
        <v>315.0111</v>
      </c>
      <c r="H1422" s="1">
        <v>12.534659980000001</v>
      </c>
      <c r="I1422" s="1">
        <v>37662</v>
      </c>
    </row>
    <row r="1423" spans="1:9" x14ac:dyDescent="0.25">
      <c r="A1423" s="1">
        <v>0</v>
      </c>
      <c r="B1423" s="1" t="s">
        <v>145</v>
      </c>
      <c r="C1423" s="1">
        <v>980</v>
      </c>
    </row>
    <row r="1424" spans="1:9" x14ac:dyDescent="0.25">
      <c r="A1424" s="1">
        <v>1</v>
      </c>
      <c r="B1424" s="1" t="s">
        <v>1550</v>
      </c>
      <c r="C1424" s="1" t="s">
        <v>1551</v>
      </c>
      <c r="D1424" s="1">
        <v>22276.53112734</v>
      </c>
      <c r="E1424" s="1">
        <v>-8.9999999999999999E-8</v>
      </c>
      <c r="F1424" s="1" t="s">
        <v>3</v>
      </c>
      <c r="G1424" s="1" t="s">
        <v>1552</v>
      </c>
      <c r="H1424" s="1">
        <v>0</v>
      </c>
      <c r="I1424" s="1">
        <v>9999</v>
      </c>
    </row>
    <row r="1425" spans="1:9" x14ac:dyDescent="0.25">
      <c r="A1425" s="1">
        <v>2</v>
      </c>
      <c r="B1425" s="1">
        <v>10587</v>
      </c>
      <c r="C1425" s="1">
        <v>74.035300000000007</v>
      </c>
      <c r="D1425" s="1">
        <v>11.7212</v>
      </c>
      <c r="E1425" s="1">
        <v>8637</v>
      </c>
      <c r="F1425" s="1">
        <v>273.42079999999999</v>
      </c>
      <c r="G1425" s="1">
        <v>97.661000000000001</v>
      </c>
      <c r="H1425" s="1">
        <v>12.489165959999999</v>
      </c>
      <c r="I1425" s="1">
        <v>33870</v>
      </c>
    </row>
    <row r="1426" spans="1:9" x14ac:dyDescent="0.25">
      <c r="A1426" s="1">
        <v>0</v>
      </c>
      <c r="B1426" s="1" t="s">
        <v>145</v>
      </c>
      <c r="C1426" s="1">
        <v>981</v>
      </c>
    </row>
    <row r="1427" spans="1:9" x14ac:dyDescent="0.25">
      <c r="A1427" s="1">
        <v>1</v>
      </c>
      <c r="B1427" s="1" t="s">
        <v>1553</v>
      </c>
      <c r="C1427" s="1" t="s">
        <v>1554</v>
      </c>
      <c r="D1427" s="1">
        <v>22276.286695219998</v>
      </c>
      <c r="E1427" s="1">
        <v>-5.9999999999999995E-8</v>
      </c>
      <c r="F1427" s="1" t="s">
        <v>3</v>
      </c>
      <c r="G1427" s="1" t="s">
        <v>1555</v>
      </c>
      <c r="H1427" s="1">
        <v>0</v>
      </c>
      <c r="I1427" s="1">
        <v>9991</v>
      </c>
    </row>
    <row r="1428" spans="1:9" x14ac:dyDescent="0.25">
      <c r="A1428" s="1">
        <v>2</v>
      </c>
      <c r="B1428" s="1">
        <v>10588</v>
      </c>
      <c r="C1428" s="1">
        <v>74.027799999999999</v>
      </c>
      <c r="D1428" s="1">
        <v>111.7355</v>
      </c>
      <c r="E1428" s="1">
        <v>20407</v>
      </c>
      <c r="F1428" s="1">
        <v>355.53489999999999</v>
      </c>
      <c r="G1428" s="1">
        <v>177.92599999999999</v>
      </c>
      <c r="H1428" s="1">
        <v>12.46435754</v>
      </c>
      <c r="I1428" s="1">
        <v>31807</v>
      </c>
    </row>
    <row r="1429" spans="1:9" x14ac:dyDescent="0.25">
      <c r="A1429" s="1">
        <v>0</v>
      </c>
      <c r="B1429" s="1" t="s">
        <v>145</v>
      </c>
      <c r="C1429" s="1">
        <v>982</v>
      </c>
    </row>
    <row r="1430" spans="1:9" x14ac:dyDescent="0.25">
      <c r="A1430" s="1">
        <v>1</v>
      </c>
      <c r="B1430" s="1" t="s">
        <v>1556</v>
      </c>
      <c r="C1430" s="1" t="s">
        <v>1557</v>
      </c>
      <c r="D1430" s="1">
        <v>22276.56754856</v>
      </c>
      <c r="E1430" s="1">
        <v>1E-8</v>
      </c>
      <c r="F1430" s="1" t="s">
        <v>3</v>
      </c>
      <c r="G1430" s="1" t="s">
        <v>1558</v>
      </c>
      <c r="H1430" s="1">
        <v>0</v>
      </c>
      <c r="I1430" s="1">
        <v>9991</v>
      </c>
    </row>
    <row r="1431" spans="1:9" x14ac:dyDescent="0.25">
      <c r="A1431" s="1">
        <v>2</v>
      </c>
      <c r="B1431" s="1">
        <v>10589</v>
      </c>
      <c r="C1431" s="1">
        <v>74.031800000000004</v>
      </c>
      <c r="D1431" s="1">
        <v>204.68029999999999</v>
      </c>
      <c r="E1431" s="1">
        <v>32263</v>
      </c>
      <c r="F1431" s="1">
        <v>114.2003</v>
      </c>
      <c r="G1431" s="1">
        <v>59.154699999999998</v>
      </c>
      <c r="H1431" s="1">
        <v>12.4410785</v>
      </c>
      <c r="I1431" s="1">
        <v>31375</v>
      </c>
    </row>
    <row r="1432" spans="1:9" x14ac:dyDescent="0.25">
      <c r="A1432" s="1">
        <v>0</v>
      </c>
      <c r="B1432" s="1" t="s">
        <v>145</v>
      </c>
      <c r="C1432" s="1">
        <v>983</v>
      </c>
    </row>
    <row r="1433" spans="1:9" x14ac:dyDescent="0.25">
      <c r="A1433" s="1">
        <v>1</v>
      </c>
      <c r="B1433" s="1" t="s">
        <v>1559</v>
      </c>
      <c r="C1433" s="1" t="s">
        <v>1560</v>
      </c>
      <c r="D1433" s="1">
        <v>22276.473293179999</v>
      </c>
      <c r="E1433" s="1">
        <v>-4.9999999999999998E-8</v>
      </c>
      <c r="F1433" s="1" t="s">
        <v>3</v>
      </c>
      <c r="G1433" s="1" t="s">
        <v>1561</v>
      </c>
      <c r="H1433" s="1">
        <v>0</v>
      </c>
      <c r="I1433" s="1">
        <v>9992</v>
      </c>
    </row>
    <row r="1434" spans="1:9" x14ac:dyDescent="0.25">
      <c r="A1434" s="1">
        <v>2</v>
      </c>
      <c r="B1434" s="1">
        <v>10590</v>
      </c>
      <c r="C1434" s="1">
        <v>74.030100000000004</v>
      </c>
      <c r="D1434" s="1">
        <v>310.03890000000001</v>
      </c>
      <c r="E1434" s="1">
        <v>47165</v>
      </c>
      <c r="F1434" s="1">
        <v>224.82259999999999</v>
      </c>
      <c r="G1434" s="1">
        <v>134.9006</v>
      </c>
      <c r="H1434" s="1">
        <v>12.41481718</v>
      </c>
      <c r="I1434" s="1">
        <v>27105</v>
      </c>
    </row>
    <row r="1435" spans="1:9" x14ac:dyDescent="0.25">
      <c r="A1435" s="1">
        <v>0</v>
      </c>
      <c r="B1435" s="1" t="s">
        <v>1523</v>
      </c>
      <c r="C1435" s="1">
        <v>3</v>
      </c>
    </row>
    <row r="1436" spans="1:9" x14ac:dyDescent="0.25">
      <c r="A1436" s="1">
        <v>1</v>
      </c>
      <c r="B1436" s="1" t="s">
        <v>1562</v>
      </c>
      <c r="C1436" s="1" t="s">
        <v>1563</v>
      </c>
      <c r="D1436" s="1">
        <v>22276.500758900002</v>
      </c>
      <c r="E1436" s="1">
        <v>7.6240000000000002E-5</v>
      </c>
      <c r="F1436" s="1" t="s">
        <v>3</v>
      </c>
      <c r="G1436" s="1" t="s">
        <v>1564</v>
      </c>
      <c r="H1436" s="1">
        <v>0</v>
      </c>
      <c r="I1436" s="1">
        <v>9996</v>
      </c>
    </row>
    <row r="1437" spans="1:9" x14ac:dyDescent="0.25">
      <c r="A1437" s="1">
        <v>2</v>
      </c>
      <c r="B1437" s="1">
        <v>10594</v>
      </c>
      <c r="C1437" s="1">
        <v>63.314999999999998</v>
      </c>
      <c r="D1437" s="1">
        <v>56.309899999999999</v>
      </c>
      <c r="E1437" s="1">
        <v>654018</v>
      </c>
      <c r="F1437" s="1">
        <v>141.27789999999999</v>
      </c>
      <c r="G1437" s="1">
        <v>223.70910000000001</v>
      </c>
      <c r="H1437" s="1">
        <v>13.9391481817801</v>
      </c>
    </row>
    <row r="1438" spans="1:9" x14ac:dyDescent="0.25">
      <c r="A1438" s="1">
        <v>0</v>
      </c>
      <c r="B1438" s="1" t="s">
        <v>145</v>
      </c>
      <c r="C1438" s="1">
        <v>985</v>
      </c>
    </row>
    <row r="1439" spans="1:9" x14ac:dyDescent="0.25">
      <c r="A1439" s="1">
        <v>1</v>
      </c>
      <c r="B1439" s="1" t="s">
        <v>1565</v>
      </c>
      <c r="C1439" s="1" t="s">
        <v>1566</v>
      </c>
      <c r="D1439" s="1">
        <v>22276.549626010001</v>
      </c>
      <c r="E1439" s="1">
        <v>6.1999999999999999E-7</v>
      </c>
      <c r="F1439" s="1" t="s">
        <v>3</v>
      </c>
      <c r="G1439" s="1" t="s">
        <v>1567</v>
      </c>
      <c r="H1439" s="1">
        <v>0</v>
      </c>
      <c r="I1439" s="1">
        <v>9992</v>
      </c>
    </row>
    <row r="1440" spans="1:9" x14ac:dyDescent="0.25">
      <c r="A1440" s="1">
        <v>2</v>
      </c>
      <c r="B1440" s="1">
        <v>10599</v>
      </c>
      <c r="C1440" s="1">
        <v>82.939400000000006</v>
      </c>
      <c r="D1440" s="1">
        <v>313.79309999999998</v>
      </c>
      <c r="E1440" s="1">
        <v>53319</v>
      </c>
      <c r="F1440" s="1">
        <v>20.312999999999999</v>
      </c>
      <c r="G1440" s="1">
        <v>340.01310000000001</v>
      </c>
      <c r="H1440" s="1">
        <v>13.7672881524574</v>
      </c>
    </row>
    <row r="1441" spans="1:9" x14ac:dyDescent="0.25">
      <c r="A1441" s="1">
        <v>0</v>
      </c>
      <c r="B1441" s="1" t="s">
        <v>1321</v>
      </c>
      <c r="C1441" s="1">
        <v>2</v>
      </c>
      <c r="D1441" s="1" t="s">
        <v>1568</v>
      </c>
    </row>
    <row r="1442" spans="1:9" x14ac:dyDescent="0.25">
      <c r="A1442" s="1">
        <v>1</v>
      </c>
      <c r="B1442" s="1" t="s">
        <v>1569</v>
      </c>
      <c r="C1442" s="1" t="s">
        <v>1570</v>
      </c>
      <c r="D1442" s="1">
        <v>22276.501117439999</v>
      </c>
      <c r="E1442" s="1">
        <v>-3.9999999999999998E-7</v>
      </c>
      <c r="F1442" s="1" t="s">
        <v>3</v>
      </c>
      <c r="G1442" s="1" t="s">
        <v>1571</v>
      </c>
      <c r="H1442" s="1">
        <v>0</v>
      </c>
      <c r="I1442" s="1">
        <v>9998</v>
      </c>
    </row>
    <row r="1443" spans="1:9" x14ac:dyDescent="0.25">
      <c r="A1443" s="1">
        <v>2</v>
      </c>
      <c r="B1443" s="1">
        <v>10674</v>
      </c>
      <c r="C1443" s="1">
        <v>69.360299999999995</v>
      </c>
      <c r="D1443" s="1">
        <v>98.679199999999994</v>
      </c>
      <c r="E1443" s="1">
        <v>160947</v>
      </c>
      <c r="F1443" s="1">
        <v>135.4083</v>
      </c>
      <c r="G1443" s="1">
        <v>256.25439999999998</v>
      </c>
      <c r="H1443" s="1">
        <v>13.436332851889199</v>
      </c>
    </row>
    <row r="1444" spans="1:9" x14ac:dyDescent="0.25">
      <c r="A1444" s="1">
        <v>0</v>
      </c>
      <c r="B1444" s="1" t="s">
        <v>145</v>
      </c>
      <c r="C1444" s="1">
        <v>990</v>
      </c>
    </row>
    <row r="1445" spans="1:9" x14ac:dyDescent="0.25">
      <c r="A1445" s="1">
        <v>1</v>
      </c>
      <c r="B1445" s="1" t="s">
        <v>1572</v>
      </c>
      <c r="C1445" s="1" t="s">
        <v>1573</v>
      </c>
      <c r="D1445" s="1">
        <v>22276.31949596</v>
      </c>
      <c r="E1445" s="1">
        <v>1.55E-6</v>
      </c>
      <c r="F1445" s="1" t="s">
        <v>3</v>
      </c>
      <c r="G1445" s="1" t="s">
        <v>1574</v>
      </c>
      <c r="H1445" s="1">
        <v>0</v>
      </c>
      <c r="I1445" s="1">
        <v>9994</v>
      </c>
    </row>
    <row r="1446" spans="1:9" x14ac:dyDescent="0.25">
      <c r="A1446" s="1">
        <v>2</v>
      </c>
      <c r="B1446" s="1">
        <v>10676</v>
      </c>
      <c r="C1446" s="1">
        <v>74.037400000000005</v>
      </c>
      <c r="D1446" s="1">
        <v>117.33969999999999</v>
      </c>
      <c r="E1446" s="1">
        <v>15757</v>
      </c>
      <c r="F1446" s="1">
        <v>59.8765</v>
      </c>
      <c r="G1446" s="1">
        <v>300.3947</v>
      </c>
      <c r="H1446" s="1">
        <v>14.3632162633572</v>
      </c>
    </row>
    <row r="1447" spans="1:9" x14ac:dyDescent="0.25">
      <c r="A1447" s="1">
        <v>0</v>
      </c>
      <c r="B1447" s="1" t="s">
        <v>145</v>
      </c>
      <c r="C1447" s="1">
        <v>991</v>
      </c>
    </row>
    <row r="1448" spans="1:9" x14ac:dyDescent="0.25">
      <c r="A1448" s="1">
        <v>1</v>
      </c>
      <c r="B1448" s="1" t="s">
        <v>1575</v>
      </c>
      <c r="C1448" s="1" t="s">
        <v>1576</v>
      </c>
      <c r="D1448" s="1">
        <v>22276.490867069999</v>
      </c>
      <c r="E1448" s="1">
        <v>6.1999999999999999E-7</v>
      </c>
      <c r="F1448" s="1" t="s">
        <v>3</v>
      </c>
      <c r="G1448" s="1" t="s">
        <v>1577</v>
      </c>
      <c r="H1448" s="1">
        <v>0</v>
      </c>
      <c r="I1448" s="1">
        <v>9997</v>
      </c>
    </row>
    <row r="1449" spans="1:9" x14ac:dyDescent="0.25">
      <c r="A1449" s="1">
        <v>2</v>
      </c>
      <c r="B1449" s="1">
        <v>10692</v>
      </c>
      <c r="C1449" s="1">
        <v>82.990799999999993</v>
      </c>
      <c r="D1449" s="1">
        <v>164.8151</v>
      </c>
      <c r="E1449" s="1">
        <v>37688</v>
      </c>
      <c r="F1449" s="1">
        <v>114.2795</v>
      </c>
      <c r="G1449" s="1">
        <v>58.816000000000003</v>
      </c>
      <c r="H1449" s="1">
        <v>13.763662262392801</v>
      </c>
    </row>
    <row r="1450" spans="1:9" x14ac:dyDescent="0.25">
      <c r="A1450" s="1">
        <v>0</v>
      </c>
      <c r="B1450" s="1" t="s">
        <v>854</v>
      </c>
      <c r="C1450" s="1">
        <v>3</v>
      </c>
    </row>
    <row r="1451" spans="1:9" x14ac:dyDescent="0.25">
      <c r="A1451" s="1">
        <v>1</v>
      </c>
      <c r="B1451" s="1" t="s">
        <v>1578</v>
      </c>
      <c r="C1451" s="1" t="s">
        <v>1579</v>
      </c>
      <c r="D1451" s="1">
        <v>22276.541652849999</v>
      </c>
      <c r="E1451" s="1">
        <v>-1.8300000000000001E-6</v>
      </c>
      <c r="F1451" s="1" t="s">
        <v>3</v>
      </c>
      <c r="G1451" s="1">
        <f>-10152-3</f>
        <v>-10155</v>
      </c>
      <c r="H1451" s="1">
        <v>0</v>
      </c>
      <c r="I1451" s="1">
        <v>9994</v>
      </c>
    </row>
    <row r="1452" spans="1:9" x14ac:dyDescent="0.25">
      <c r="A1452" s="1">
        <v>2</v>
      </c>
      <c r="B1452" s="1">
        <v>10702</v>
      </c>
      <c r="C1452" s="1">
        <v>98.868399999999994</v>
      </c>
      <c r="D1452" s="1">
        <v>244.00360000000001</v>
      </c>
      <c r="E1452" s="1">
        <v>13784</v>
      </c>
      <c r="F1452" s="1">
        <v>265.64389999999997</v>
      </c>
      <c r="G1452" s="1">
        <v>203.93979999999999</v>
      </c>
      <c r="H1452" s="1">
        <v>13.967299552726301</v>
      </c>
    </row>
    <row r="1453" spans="1:9" x14ac:dyDescent="0.25">
      <c r="A1453" s="1">
        <v>0</v>
      </c>
      <c r="B1453" s="1" t="s">
        <v>199</v>
      </c>
      <c r="C1453" s="1">
        <v>8</v>
      </c>
    </row>
    <row r="1454" spans="1:9" x14ac:dyDescent="0.25">
      <c r="A1454" s="1">
        <v>1</v>
      </c>
      <c r="B1454" s="1" t="s">
        <v>1580</v>
      </c>
      <c r="C1454" s="1" t="s">
        <v>1581</v>
      </c>
      <c r="D1454" s="1">
        <v>22276.513734200002</v>
      </c>
      <c r="E1454" s="1">
        <v>-1.2899999999999999E-6</v>
      </c>
      <c r="F1454" s="1" t="s">
        <v>3</v>
      </c>
      <c r="G1454" s="1">
        <f>-57923-4</f>
        <v>-57927</v>
      </c>
      <c r="H1454" s="1">
        <v>0</v>
      </c>
      <c r="I1454" s="1">
        <v>9992</v>
      </c>
    </row>
    <row r="1455" spans="1:9" x14ac:dyDescent="0.25">
      <c r="A1455" s="1">
        <v>2</v>
      </c>
      <c r="B1455" s="1">
        <v>10703</v>
      </c>
      <c r="C1455" s="1">
        <v>99.165099999999995</v>
      </c>
      <c r="D1455" s="1">
        <v>236.99350000000001</v>
      </c>
      <c r="E1455" s="1">
        <v>7156</v>
      </c>
      <c r="F1455" s="1">
        <v>40.485300000000002</v>
      </c>
      <c r="G1455" s="1">
        <v>73.343199999999996</v>
      </c>
      <c r="H1455" s="1">
        <v>13.993345662748499</v>
      </c>
    </row>
    <row r="1456" spans="1:9" x14ac:dyDescent="0.25">
      <c r="A1456" s="1">
        <v>0</v>
      </c>
      <c r="B1456" s="1" t="s">
        <v>145</v>
      </c>
      <c r="C1456" s="1">
        <v>994</v>
      </c>
    </row>
    <row r="1457" spans="1:9" x14ac:dyDescent="0.25">
      <c r="A1457" s="1">
        <v>1</v>
      </c>
      <c r="B1457" s="1" t="s">
        <v>1582</v>
      </c>
      <c r="C1457" s="1" t="s">
        <v>1583</v>
      </c>
      <c r="D1457" s="1">
        <v>22276.525723170002</v>
      </c>
      <c r="E1457" s="1">
        <v>6.7000000000000004E-7</v>
      </c>
      <c r="F1457" s="1" t="s">
        <v>3</v>
      </c>
      <c r="G1457" s="1" t="s">
        <v>1584</v>
      </c>
      <c r="H1457" s="1">
        <v>0</v>
      </c>
      <c r="I1457" s="1">
        <v>9991</v>
      </c>
    </row>
    <row r="1458" spans="1:9" x14ac:dyDescent="0.25">
      <c r="A1458" s="1">
        <v>2</v>
      </c>
      <c r="B1458" s="1">
        <v>10731</v>
      </c>
      <c r="C1458" s="1">
        <v>82.927599999999998</v>
      </c>
      <c r="D1458" s="1">
        <v>295.60520000000002</v>
      </c>
      <c r="E1458" s="1">
        <v>24379</v>
      </c>
      <c r="F1458" s="1">
        <v>69.790400000000005</v>
      </c>
      <c r="G1458" s="1">
        <v>39.990499999999997</v>
      </c>
      <c r="H1458" s="1">
        <v>13.7324857723214</v>
      </c>
    </row>
    <row r="1459" spans="1:9" x14ac:dyDescent="0.25">
      <c r="A1459" s="1">
        <v>0</v>
      </c>
      <c r="B1459" s="1" t="s">
        <v>145</v>
      </c>
      <c r="C1459" s="1">
        <v>996</v>
      </c>
    </row>
    <row r="1460" spans="1:9" x14ac:dyDescent="0.25">
      <c r="A1460" s="1">
        <v>1</v>
      </c>
      <c r="B1460" s="1" t="s">
        <v>1585</v>
      </c>
      <c r="C1460" s="1" t="s">
        <v>1586</v>
      </c>
      <c r="D1460" s="1">
        <v>22276.430492079999</v>
      </c>
      <c r="E1460" s="1">
        <v>7.3E-7</v>
      </c>
      <c r="F1460" s="1" t="s">
        <v>3</v>
      </c>
      <c r="G1460" s="1" t="s">
        <v>1587</v>
      </c>
      <c r="H1460" s="1">
        <v>0</v>
      </c>
      <c r="I1460" s="1">
        <v>9990</v>
      </c>
    </row>
    <row r="1461" spans="1:9" x14ac:dyDescent="0.25">
      <c r="A1461" s="1">
        <v>2</v>
      </c>
      <c r="B1461" s="1">
        <v>10744</v>
      </c>
      <c r="C1461" s="1">
        <v>82.930800000000005</v>
      </c>
      <c r="D1461" s="1">
        <v>25.680599999999998</v>
      </c>
      <c r="E1461" s="1">
        <v>35990</v>
      </c>
      <c r="F1461" s="1">
        <v>243.95429999999999</v>
      </c>
      <c r="G1461" s="1">
        <v>186.3065</v>
      </c>
      <c r="H1461" s="1">
        <v>13.7652899023574</v>
      </c>
    </row>
    <row r="1462" spans="1:9" x14ac:dyDescent="0.25">
      <c r="A1462" s="1">
        <v>0</v>
      </c>
      <c r="B1462" s="1" t="s">
        <v>145</v>
      </c>
      <c r="C1462" s="1">
        <v>1000</v>
      </c>
    </row>
    <row r="1463" spans="1:9" x14ac:dyDescent="0.25">
      <c r="A1463" s="1">
        <v>1</v>
      </c>
      <c r="B1463" s="1" t="s">
        <v>1588</v>
      </c>
      <c r="C1463" s="1" t="s">
        <v>1589</v>
      </c>
      <c r="D1463" s="1">
        <v>22276.48115236</v>
      </c>
      <c r="E1463" s="1">
        <v>7.1999999999999999E-7</v>
      </c>
      <c r="F1463" s="1" t="s">
        <v>3</v>
      </c>
      <c r="G1463" s="1" t="s">
        <v>1590</v>
      </c>
      <c r="H1463" s="1">
        <v>0</v>
      </c>
      <c r="I1463" s="1">
        <v>9993</v>
      </c>
    </row>
    <row r="1464" spans="1:9" x14ac:dyDescent="0.25">
      <c r="A1464" s="1">
        <v>2</v>
      </c>
      <c r="B1464" s="1">
        <v>10776</v>
      </c>
      <c r="C1464" s="1">
        <v>82.938500000000005</v>
      </c>
      <c r="D1464" s="1">
        <v>271.1336</v>
      </c>
      <c r="E1464" s="1">
        <v>33704</v>
      </c>
      <c r="F1464" s="1">
        <v>323.97899999999998</v>
      </c>
      <c r="G1464" s="1">
        <v>152.7697</v>
      </c>
      <c r="H1464" s="1">
        <v>13.754000142334</v>
      </c>
    </row>
    <row r="1465" spans="1:9" x14ac:dyDescent="0.25">
      <c r="A1465" s="1">
        <v>0</v>
      </c>
      <c r="B1465" s="1" t="s">
        <v>122</v>
      </c>
      <c r="C1465" s="1">
        <v>6182</v>
      </c>
      <c r="D1465" s="1" t="s">
        <v>372</v>
      </c>
      <c r="E1465" s="1" t="s">
        <v>1591</v>
      </c>
      <c r="F1465" s="1" t="s">
        <v>441</v>
      </c>
    </row>
    <row r="1466" spans="1:9" x14ac:dyDescent="0.25">
      <c r="A1466" s="1">
        <v>1</v>
      </c>
      <c r="B1466" s="1" t="s">
        <v>1592</v>
      </c>
      <c r="C1466" s="1" t="s">
        <v>1593</v>
      </c>
      <c r="D1466" s="1">
        <v>22276.512665239999</v>
      </c>
      <c r="E1466" s="1">
        <v>5.1000000000000003E-6</v>
      </c>
      <c r="F1466" s="1" t="s">
        <v>3</v>
      </c>
      <c r="G1466" s="1" t="s">
        <v>1594</v>
      </c>
      <c r="H1466" s="1">
        <v>0</v>
      </c>
      <c r="I1466" s="1">
        <v>9993</v>
      </c>
    </row>
    <row r="1467" spans="1:9" x14ac:dyDescent="0.25">
      <c r="A1467" s="1">
        <v>2</v>
      </c>
      <c r="B1467" s="1">
        <v>10820</v>
      </c>
      <c r="C1467" s="1">
        <v>98.506699999999995</v>
      </c>
      <c r="D1467" s="1">
        <v>110.8642</v>
      </c>
      <c r="E1467" s="1">
        <v>10506</v>
      </c>
      <c r="F1467" s="1">
        <v>62.1828</v>
      </c>
      <c r="G1467" s="1">
        <v>298.04219999999998</v>
      </c>
      <c r="H1467" s="1">
        <v>14.356225423187601</v>
      </c>
    </row>
    <row r="1468" spans="1:9" x14ac:dyDescent="0.25">
      <c r="A1468" s="1">
        <v>0</v>
      </c>
      <c r="B1468" s="1" t="s">
        <v>145</v>
      </c>
      <c r="C1468" s="1">
        <v>1011</v>
      </c>
    </row>
    <row r="1469" spans="1:9" x14ac:dyDescent="0.25">
      <c r="A1469" s="1">
        <v>1</v>
      </c>
      <c r="B1469" s="1" t="s">
        <v>1595</v>
      </c>
      <c r="C1469" s="1" t="s">
        <v>1596</v>
      </c>
      <c r="D1469" s="1">
        <v>22276.55441131</v>
      </c>
      <c r="E1469" s="1">
        <v>5.8999999999999996E-7</v>
      </c>
      <c r="F1469" s="1" t="s">
        <v>3</v>
      </c>
      <c r="G1469" s="1" t="s">
        <v>1597</v>
      </c>
      <c r="H1469" s="1">
        <v>0</v>
      </c>
      <c r="I1469" s="1">
        <v>9994</v>
      </c>
    </row>
    <row r="1470" spans="1:9" x14ac:dyDescent="0.25">
      <c r="A1470" s="1">
        <v>2</v>
      </c>
      <c r="B1470" s="1">
        <v>10917</v>
      </c>
      <c r="C1470" s="1">
        <v>82.922399999999996</v>
      </c>
      <c r="D1470" s="1">
        <v>4.4810999999999996</v>
      </c>
      <c r="E1470" s="1">
        <v>37689</v>
      </c>
      <c r="F1470" s="1">
        <v>133.61189999999999</v>
      </c>
      <c r="G1470" s="1">
        <v>239.08760000000001</v>
      </c>
      <c r="H1470" s="1">
        <v>13.7533049622599</v>
      </c>
    </row>
    <row r="1471" spans="1:9" x14ac:dyDescent="0.25">
      <c r="A1471" s="1">
        <v>0</v>
      </c>
      <c r="B1471" s="1" t="s">
        <v>145</v>
      </c>
      <c r="C1471" s="1">
        <v>1013</v>
      </c>
    </row>
    <row r="1472" spans="1:9" x14ac:dyDescent="0.25">
      <c r="A1472" s="1">
        <v>1</v>
      </c>
      <c r="B1472" s="1" t="s">
        <v>1598</v>
      </c>
      <c r="C1472" s="1" t="s">
        <v>1599</v>
      </c>
      <c r="D1472" s="1">
        <v>22276.49454888</v>
      </c>
      <c r="E1472" s="1">
        <v>-2.9999999999999997E-8</v>
      </c>
      <c r="F1472" s="1" t="s">
        <v>3</v>
      </c>
      <c r="G1472" s="1" t="s">
        <v>1600</v>
      </c>
      <c r="H1472" s="1">
        <v>0</v>
      </c>
      <c r="I1472" s="1">
        <v>9994</v>
      </c>
    </row>
    <row r="1473" spans="1:9" x14ac:dyDescent="0.25">
      <c r="A1473" s="1">
        <v>2</v>
      </c>
      <c r="B1473" s="1">
        <v>10930</v>
      </c>
      <c r="C1473" s="1">
        <v>74.024000000000001</v>
      </c>
      <c r="D1473" s="1">
        <v>87.502700000000004</v>
      </c>
      <c r="E1473" s="1">
        <v>48406</v>
      </c>
      <c r="F1473" s="1">
        <v>231.22059999999999</v>
      </c>
      <c r="G1473" s="1">
        <v>191.90520000000001</v>
      </c>
      <c r="H1473" s="1">
        <v>12.377906210000001</v>
      </c>
      <c r="I1473" s="1">
        <v>2781</v>
      </c>
    </row>
    <row r="1474" spans="1:9" x14ac:dyDescent="0.25">
      <c r="A1474" s="1">
        <v>0</v>
      </c>
      <c r="B1474" s="1" t="s">
        <v>145</v>
      </c>
      <c r="C1474" s="1">
        <v>1014</v>
      </c>
    </row>
    <row r="1475" spans="1:9" x14ac:dyDescent="0.25">
      <c r="A1475" s="1">
        <v>1</v>
      </c>
      <c r="B1475" s="1" t="s">
        <v>1601</v>
      </c>
      <c r="C1475" s="1" t="s">
        <v>1602</v>
      </c>
      <c r="D1475" s="1">
        <v>22276.526307690001</v>
      </c>
      <c r="E1475" s="1">
        <v>-1.3E-7</v>
      </c>
      <c r="F1475" s="1" t="s">
        <v>3</v>
      </c>
      <c r="G1475" s="1" t="s">
        <v>1603</v>
      </c>
      <c r="H1475" s="1">
        <v>0</v>
      </c>
      <c r="I1475" s="1">
        <v>9998</v>
      </c>
    </row>
    <row r="1476" spans="1:9" x14ac:dyDescent="0.25">
      <c r="A1476" s="1">
        <v>2</v>
      </c>
      <c r="B1476" s="1">
        <v>10931</v>
      </c>
      <c r="C1476" s="1">
        <v>74.029399999999995</v>
      </c>
      <c r="D1476" s="1">
        <v>341.74560000000002</v>
      </c>
      <c r="E1476" s="1">
        <v>32353</v>
      </c>
      <c r="F1476" s="1">
        <v>109.1636</v>
      </c>
      <c r="G1476" s="1">
        <v>357.42619999999999</v>
      </c>
      <c r="H1476" s="1">
        <v>12.404633860000001</v>
      </c>
      <c r="I1476" s="1">
        <v>7074</v>
      </c>
    </row>
    <row r="1477" spans="1:9" x14ac:dyDescent="0.25">
      <c r="A1477" s="1">
        <v>0</v>
      </c>
      <c r="B1477" s="1" t="s">
        <v>145</v>
      </c>
      <c r="C1477" s="1">
        <v>1015</v>
      </c>
    </row>
    <row r="1478" spans="1:9" x14ac:dyDescent="0.25">
      <c r="A1478" s="1">
        <v>1</v>
      </c>
      <c r="B1478" s="1" t="s">
        <v>1604</v>
      </c>
      <c r="C1478" s="1" t="s">
        <v>1605</v>
      </c>
      <c r="D1478" s="1">
        <v>22276.422687409999</v>
      </c>
      <c r="E1478" s="1">
        <v>9.9999999999999995E-8</v>
      </c>
      <c r="F1478" s="1" t="s">
        <v>3</v>
      </c>
      <c r="G1478" s="1" t="s">
        <v>1606</v>
      </c>
      <c r="H1478" s="1">
        <v>0</v>
      </c>
      <c r="I1478" s="1">
        <v>9998</v>
      </c>
    </row>
    <row r="1479" spans="1:9" x14ac:dyDescent="0.25">
      <c r="A1479" s="1">
        <v>2</v>
      </c>
      <c r="B1479" s="1">
        <v>10932</v>
      </c>
      <c r="C1479" s="1">
        <v>74.024100000000004</v>
      </c>
      <c r="D1479" s="1">
        <v>249.77449999999999</v>
      </c>
      <c r="E1479" s="1">
        <v>27680</v>
      </c>
      <c r="F1479" s="1">
        <v>339.37299999999999</v>
      </c>
      <c r="G1479" s="1">
        <v>140.1078</v>
      </c>
      <c r="H1479" s="1">
        <v>12.42786341</v>
      </c>
      <c r="I1479" s="1">
        <v>10723</v>
      </c>
    </row>
    <row r="1480" spans="1:9" x14ac:dyDescent="0.25">
      <c r="A1480" s="1">
        <v>0</v>
      </c>
      <c r="B1480" s="1" t="s">
        <v>145</v>
      </c>
      <c r="C1480" s="1">
        <v>1016</v>
      </c>
    </row>
    <row r="1481" spans="1:9" x14ac:dyDescent="0.25">
      <c r="A1481" s="1">
        <v>1</v>
      </c>
      <c r="B1481" s="1" t="s">
        <v>1607</v>
      </c>
      <c r="C1481" s="1" t="s">
        <v>1608</v>
      </c>
      <c r="D1481" s="1">
        <v>22276.375176609999</v>
      </c>
      <c r="E1481" s="1">
        <v>-1.6E-7</v>
      </c>
      <c r="F1481" s="1" t="s">
        <v>3</v>
      </c>
      <c r="G1481" s="1" t="s">
        <v>1609</v>
      </c>
      <c r="H1481" s="1">
        <v>0</v>
      </c>
      <c r="I1481" s="1">
        <v>9991</v>
      </c>
    </row>
    <row r="1482" spans="1:9" x14ac:dyDescent="0.25">
      <c r="A1482" s="1">
        <v>2</v>
      </c>
      <c r="B1482" s="1">
        <v>10933</v>
      </c>
      <c r="C1482" s="1">
        <v>74.026300000000006</v>
      </c>
      <c r="D1482" s="1">
        <v>151.21549999999999</v>
      </c>
      <c r="E1482" s="1">
        <v>17331</v>
      </c>
      <c r="F1482" s="1">
        <v>204.03970000000001</v>
      </c>
      <c r="G1482" s="1">
        <v>330.33179999999999</v>
      </c>
      <c r="H1482" s="1">
        <v>12.452727019999999</v>
      </c>
      <c r="I1482" s="1">
        <v>14817</v>
      </c>
    </row>
    <row r="1483" spans="1:9" x14ac:dyDescent="0.25">
      <c r="A1483" s="1">
        <v>0</v>
      </c>
      <c r="B1483" s="1" t="s">
        <v>145</v>
      </c>
      <c r="C1483" s="1">
        <v>1017</v>
      </c>
    </row>
    <row r="1484" spans="1:9" x14ac:dyDescent="0.25">
      <c r="A1484" s="1">
        <v>1</v>
      </c>
      <c r="B1484" s="1" t="s">
        <v>1610</v>
      </c>
      <c r="C1484" s="1" t="s">
        <v>1611</v>
      </c>
      <c r="D1484" s="1">
        <v>22276.514650280002</v>
      </c>
      <c r="E1484" s="1">
        <v>-2.9999999999999997E-8</v>
      </c>
      <c r="F1484" s="1" t="s">
        <v>3</v>
      </c>
      <c r="G1484" s="1" t="s">
        <v>1612</v>
      </c>
      <c r="H1484" s="1">
        <v>0</v>
      </c>
      <c r="I1484" s="1">
        <v>9999</v>
      </c>
    </row>
    <row r="1485" spans="1:9" x14ac:dyDescent="0.25">
      <c r="A1485" s="1">
        <v>2</v>
      </c>
      <c r="B1485" s="1">
        <v>10934</v>
      </c>
      <c r="C1485" s="1">
        <v>74.027000000000001</v>
      </c>
      <c r="D1485" s="1">
        <v>58.589700000000001</v>
      </c>
      <c r="E1485" s="1">
        <v>21120</v>
      </c>
      <c r="F1485" s="1">
        <v>61.1755</v>
      </c>
      <c r="G1485" s="1">
        <v>3.0733999999999999</v>
      </c>
      <c r="H1485" s="1">
        <v>12.475805830000001</v>
      </c>
      <c r="I1485" s="1">
        <v>18573</v>
      </c>
    </row>
    <row r="1486" spans="1:9" x14ac:dyDescent="0.25">
      <c r="A1486" s="1">
        <v>0</v>
      </c>
      <c r="B1486" s="1" t="s">
        <v>145</v>
      </c>
      <c r="C1486" s="1">
        <v>1018</v>
      </c>
    </row>
    <row r="1487" spans="1:9" x14ac:dyDescent="0.25">
      <c r="A1487" s="1">
        <v>1</v>
      </c>
      <c r="B1487" s="1" t="s">
        <v>1613</v>
      </c>
      <c r="C1487" s="1" t="s">
        <v>1614</v>
      </c>
      <c r="D1487" s="1">
        <v>22276.535593820001</v>
      </c>
      <c r="E1487" s="1">
        <v>-8.0000000000000002E-8</v>
      </c>
      <c r="F1487" s="1" t="s">
        <v>3</v>
      </c>
      <c r="G1487" s="1" t="s">
        <v>1615</v>
      </c>
      <c r="H1487" s="1">
        <v>0</v>
      </c>
      <c r="I1487" s="1">
        <v>9996</v>
      </c>
    </row>
    <row r="1488" spans="1:9" x14ac:dyDescent="0.25">
      <c r="A1488" s="1">
        <v>2</v>
      </c>
      <c r="B1488" s="1">
        <v>10935</v>
      </c>
      <c r="C1488" s="1">
        <v>74.028000000000006</v>
      </c>
      <c r="D1488" s="1">
        <v>326.72649999999999</v>
      </c>
      <c r="E1488" s="1">
        <v>30098</v>
      </c>
      <c r="F1488" s="1">
        <v>295.52170000000001</v>
      </c>
      <c r="G1488" s="1">
        <v>173.67</v>
      </c>
      <c r="H1488" s="1">
        <v>12.498770370000001</v>
      </c>
      <c r="I1488" s="1">
        <v>22313</v>
      </c>
    </row>
    <row r="1489" spans="1:9" x14ac:dyDescent="0.25">
      <c r="A1489" s="1">
        <v>0</v>
      </c>
      <c r="B1489" s="1" t="s">
        <v>145</v>
      </c>
      <c r="C1489" s="1">
        <v>1019</v>
      </c>
    </row>
    <row r="1490" spans="1:9" x14ac:dyDescent="0.25">
      <c r="A1490" s="1">
        <v>1</v>
      </c>
      <c r="B1490" s="1" t="s">
        <v>1616</v>
      </c>
      <c r="C1490" s="1" t="s">
        <v>1617</v>
      </c>
      <c r="D1490" s="1">
        <v>22276.58791962</v>
      </c>
      <c r="E1490" s="1">
        <v>7.0000000000000005E-8</v>
      </c>
      <c r="F1490" s="1" t="s">
        <v>3</v>
      </c>
      <c r="G1490" s="1" t="s">
        <v>1618</v>
      </c>
      <c r="H1490" s="1">
        <v>0</v>
      </c>
      <c r="I1490" s="1">
        <v>9996</v>
      </c>
    </row>
    <row r="1491" spans="1:9" x14ac:dyDescent="0.25">
      <c r="A1491" s="1">
        <v>2</v>
      </c>
      <c r="B1491" s="1">
        <v>10936</v>
      </c>
      <c r="C1491" s="1">
        <v>74.025300000000001</v>
      </c>
      <c r="D1491" s="1">
        <v>235.9134</v>
      </c>
      <c r="E1491" s="1">
        <v>40949</v>
      </c>
      <c r="F1491" s="1">
        <v>186.5257</v>
      </c>
      <c r="G1491" s="1">
        <v>294.363</v>
      </c>
      <c r="H1491" s="1">
        <v>12.521273369999999</v>
      </c>
      <c r="I1491" s="1">
        <v>25927</v>
      </c>
    </row>
    <row r="1492" spans="1:9" x14ac:dyDescent="0.25">
      <c r="A1492" s="1">
        <v>0</v>
      </c>
      <c r="B1492" s="1" t="s">
        <v>145</v>
      </c>
      <c r="C1492" s="1">
        <v>1020</v>
      </c>
    </row>
    <row r="1493" spans="1:9" x14ac:dyDescent="0.25">
      <c r="A1493" s="1">
        <v>1</v>
      </c>
      <c r="B1493" s="1" t="s">
        <v>1619</v>
      </c>
      <c r="C1493" s="1" t="s">
        <v>1620</v>
      </c>
      <c r="D1493" s="1">
        <v>22276.37644389</v>
      </c>
      <c r="E1493" s="1">
        <v>-9.9999999999999995E-8</v>
      </c>
      <c r="F1493" s="1" t="s">
        <v>3</v>
      </c>
      <c r="G1493" s="1" t="s">
        <v>1621</v>
      </c>
      <c r="H1493" s="1">
        <v>0</v>
      </c>
      <c r="I1493" s="1">
        <v>9993</v>
      </c>
    </row>
    <row r="1494" spans="1:9" x14ac:dyDescent="0.25">
      <c r="A1494" s="1">
        <v>2</v>
      </c>
      <c r="B1494" s="1">
        <v>10937</v>
      </c>
      <c r="C1494" s="1">
        <v>74.025300000000001</v>
      </c>
      <c r="D1494" s="1">
        <v>139.435</v>
      </c>
      <c r="E1494" s="1">
        <v>48815</v>
      </c>
      <c r="F1494" s="1">
        <v>60.860199999999999</v>
      </c>
      <c r="G1494" s="1">
        <v>299.73250000000002</v>
      </c>
      <c r="H1494" s="1">
        <v>12.54523846</v>
      </c>
      <c r="I1494" s="1">
        <v>29767</v>
      </c>
    </row>
    <row r="1495" spans="1:9" x14ac:dyDescent="0.25">
      <c r="A1495" s="1">
        <v>0</v>
      </c>
      <c r="B1495" s="1" t="s">
        <v>145</v>
      </c>
      <c r="C1495" s="1">
        <v>1023</v>
      </c>
    </row>
    <row r="1496" spans="1:9" x14ac:dyDescent="0.25">
      <c r="A1496" s="1">
        <v>1</v>
      </c>
      <c r="B1496" s="1" t="s">
        <v>1622</v>
      </c>
      <c r="C1496" s="1" t="s">
        <v>1623</v>
      </c>
      <c r="D1496" s="1">
        <v>22276.502298799998</v>
      </c>
      <c r="E1496" s="1">
        <v>2.61E-6</v>
      </c>
      <c r="F1496" s="1" t="s">
        <v>3</v>
      </c>
      <c r="G1496" s="1" t="s">
        <v>1624</v>
      </c>
      <c r="H1496" s="1">
        <v>0</v>
      </c>
      <c r="I1496" s="1">
        <v>9998</v>
      </c>
    </row>
    <row r="1497" spans="1:9" x14ac:dyDescent="0.25">
      <c r="A1497" s="1">
        <v>2</v>
      </c>
      <c r="B1497" s="1">
        <v>10961</v>
      </c>
      <c r="C1497" s="1">
        <v>74.076700000000002</v>
      </c>
      <c r="D1497" s="1">
        <v>49.999299999999998</v>
      </c>
      <c r="E1497" s="1">
        <v>16547</v>
      </c>
      <c r="F1497" s="1">
        <v>195.80250000000001</v>
      </c>
      <c r="G1497" s="1">
        <v>164.26150000000001</v>
      </c>
      <c r="H1497" s="1">
        <v>14.3663923731861</v>
      </c>
    </row>
    <row r="1498" spans="1:9" x14ac:dyDescent="0.25">
      <c r="A1498" s="1">
        <v>0</v>
      </c>
      <c r="B1498" s="1" t="s">
        <v>1625</v>
      </c>
      <c r="C1498" s="1">
        <v>1</v>
      </c>
    </row>
    <row r="1499" spans="1:9" x14ac:dyDescent="0.25">
      <c r="A1499" s="1">
        <v>1</v>
      </c>
      <c r="B1499" s="1" t="s">
        <v>1626</v>
      </c>
      <c r="C1499" s="1" t="s">
        <v>1627</v>
      </c>
      <c r="D1499" s="1">
        <v>22276.54844599</v>
      </c>
      <c r="E1499" s="1">
        <v>3.3400000000000002E-6</v>
      </c>
      <c r="F1499" s="1" t="s">
        <v>3</v>
      </c>
      <c r="G1499" s="1" t="s">
        <v>1628</v>
      </c>
      <c r="H1499" s="1">
        <v>0</v>
      </c>
      <c r="I1499" s="1">
        <v>9993</v>
      </c>
    </row>
    <row r="1500" spans="1:9" x14ac:dyDescent="0.25">
      <c r="A1500" s="1">
        <v>2</v>
      </c>
      <c r="B1500" s="1">
        <v>10967</v>
      </c>
      <c r="C1500" s="1">
        <v>107.9905</v>
      </c>
      <c r="D1500" s="1">
        <v>21.973500000000001</v>
      </c>
      <c r="E1500" s="1">
        <v>1610</v>
      </c>
      <c r="F1500" s="1">
        <v>289.37209999999999</v>
      </c>
      <c r="G1500" s="1">
        <v>70.724999999999994</v>
      </c>
      <c r="H1500" s="1">
        <v>14.4406644432548</v>
      </c>
    </row>
    <row r="1501" spans="1:9" x14ac:dyDescent="0.25">
      <c r="A1501" s="1">
        <v>0</v>
      </c>
      <c r="B1501" s="1" t="s">
        <v>145</v>
      </c>
      <c r="C1501" s="1">
        <v>1027</v>
      </c>
    </row>
    <row r="1502" spans="1:9" x14ac:dyDescent="0.25">
      <c r="A1502" s="1">
        <v>1</v>
      </c>
      <c r="B1502" s="1" t="s">
        <v>1629</v>
      </c>
      <c r="C1502" s="1" t="s">
        <v>1630</v>
      </c>
      <c r="D1502" s="1">
        <v>22276.53514493</v>
      </c>
      <c r="E1502" s="1">
        <v>5.8999999999999996E-7</v>
      </c>
      <c r="F1502" s="1" t="s">
        <v>3</v>
      </c>
      <c r="G1502" s="1" t="s">
        <v>1631</v>
      </c>
      <c r="H1502" s="1">
        <v>0</v>
      </c>
      <c r="I1502" s="1">
        <v>9997</v>
      </c>
    </row>
    <row r="1503" spans="1:9" x14ac:dyDescent="0.25">
      <c r="A1503" s="1">
        <v>2</v>
      </c>
      <c r="B1503" s="1">
        <v>10991</v>
      </c>
      <c r="C1503" s="1">
        <v>82.933400000000006</v>
      </c>
      <c r="D1503" s="1">
        <v>302.85090000000002</v>
      </c>
      <c r="E1503" s="1">
        <v>26135</v>
      </c>
      <c r="F1503" s="1">
        <v>208.06970000000001</v>
      </c>
      <c r="G1503" s="1">
        <v>261.47879999999998</v>
      </c>
      <c r="H1503" s="1">
        <v>13.765000592190001</v>
      </c>
    </row>
    <row r="1504" spans="1:9" x14ac:dyDescent="0.25">
      <c r="A1504" s="1">
        <v>0</v>
      </c>
      <c r="B1504" s="1" t="s">
        <v>145</v>
      </c>
      <c r="C1504" s="1">
        <v>1034</v>
      </c>
    </row>
    <row r="1505" spans="1:9" x14ac:dyDescent="0.25">
      <c r="A1505" s="1">
        <v>1</v>
      </c>
      <c r="B1505" s="1" t="s">
        <v>1632</v>
      </c>
      <c r="C1505" s="1" t="s">
        <v>1633</v>
      </c>
      <c r="D1505" s="1">
        <v>22276.250855599999</v>
      </c>
      <c r="E1505" s="1">
        <v>4.9999999999999998E-8</v>
      </c>
      <c r="F1505" s="1" t="s">
        <v>3</v>
      </c>
      <c r="G1505" s="1" t="s">
        <v>1634</v>
      </c>
      <c r="H1505" s="1">
        <v>0</v>
      </c>
      <c r="I1505" s="1">
        <v>9994</v>
      </c>
    </row>
    <row r="1506" spans="1:9" x14ac:dyDescent="0.25">
      <c r="A1506" s="1">
        <v>2</v>
      </c>
      <c r="B1506" s="1">
        <v>11042</v>
      </c>
      <c r="C1506" s="1">
        <v>74.036299999999997</v>
      </c>
      <c r="D1506" s="1">
        <v>207.8569</v>
      </c>
      <c r="E1506" s="1">
        <v>38307</v>
      </c>
      <c r="F1506" s="1">
        <v>284.34399999999999</v>
      </c>
      <c r="G1506" s="1">
        <v>227.97370000000001</v>
      </c>
      <c r="H1506" s="1">
        <v>12.53166927</v>
      </c>
      <c r="I1506" s="1">
        <v>12750</v>
      </c>
    </row>
    <row r="1507" spans="1:9" x14ac:dyDescent="0.25">
      <c r="A1507" s="1">
        <v>0</v>
      </c>
      <c r="B1507" s="1" t="s">
        <v>145</v>
      </c>
      <c r="C1507" s="1">
        <v>1035</v>
      </c>
    </row>
    <row r="1508" spans="1:9" x14ac:dyDescent="0.25">
      <c r="A1508" s="1">
        <v>1</v>
      </c>
      <c r="B1508" s="1" t="s">
        <v>1635</v>
      </c>
      <c r="C1508" s="1" t="s">
        <v>1636</v>
      </c>
      <c r="D1508" s="1">
        <v>22276.029142470001</v>
      </c>
      <c r="E1508" s="1">
        <v>-7.0000000000000005E-8</v>
      </c>
      <c r="F1508" s="1" t="s">
        <v>3</v>
      </c>
      <c r="G1508" s="1" t="s">
        <v>1637</v>
      </c>
      <c r="H1508" s="1">
        <v>0</v>
      </c>
      <c r="I1508" s="1">
        <v>9999</v>
      </c>
    </row>
    <row r="1509" spans="1:9" x14ac:dyDescent="0.25">
      <c r="A1509" s="1">
        <v>2</v>
      </c>
      <c r="B1509" s="1">
        <v>11044</v>
      </c>
      <c r="C1509" s="1">
        <v>74.032399999999996</v>
      </c>
      <c r="D1509" s="1">
        <v>107.623</v>
      </c>
      <c r="E1509" s="1">
        <v>48818</v>
      </c>
      <c r="F1509" s="1">
        <v>159.37090000000001</v>
      </c>
      <c r="G1509" s="1">
        <v>359.40519999999998</v>
      </c>
      <c r="H1509" s="1">
        <v>12.556718289999999</v>
      </c>
      <c r="I1509" s="1">
        <v>16768</v>
      </c>
    </row>
    <row r="1510" spans="1:9" x14ac:dyDescent="0.25">
      <c r="A1510" s="1">
        <v>0</v>
      </c>
      <c r="B1510" s="1" t="s">
        <v>145</v>
      </c>
      <c r="C1510" s="1">
        <v>1036</v>
      </c>
    </row>
    <row r="1511" spans="1:9" x14ac:dyDescent="0.25">
      <c r="A1511" s="1">
        <v>1</v>
      </c>
      <c r="B1511" s="1" t="s">
        <v>1638</v>
      </c>
      <c r="C1511" s="1" t="s">
        <v>1639</v>
      </c>
      <c r="D1511" s="1">
        <v>22276.532164830001</v>
      </c>
      <c r="E1511" s="1">
        <v>-1E-8</v>
      </c>
      <c r="F1511" s="1" t="s">
        <v>3</v>
      </c>
      <c r="G1511" s="1" t="s">
        <v>1640</v>
      </c>
      <c r="H1511" s="1">
        <v>0</v>
      </c>
      <c r="I1511" s="1">
        <v>9994</v>
      </c>
    </row>
    <row r="1512" spans="1:9" x14ac:dyDescent="0.25">
      <c r="A1512" s="1">
        <v>2</v>
      </c>
      <c r="B1512" s="1">
        <v>11045</v>
      </c>
      <c r="C1512" s="1">
        <v>74.033699999999996</v>
      </c>
      <c r="D1512" s="1">
        <v>301.56369999999998</v>
      </c>
      <c r="E1512" s="1">
        <v>24203</v>
      </c>
      <c r="F1512" s="1">
        <v>29.7226</v>
      </c>
      <c r="G1512" s="1">
        <v>83.049499999999995</v>
      </c>
      <c r="H1512" s="1">
        <v>12.5081886</v>
      </c>
      <c r="I1512" s="1">
        <v>9086</v>
      </c>
    </row>
    <row r="1513" spans="1:9" x14ac:dyDescent="0.25">
      <c r="A1513" s="1">
        <v>0</v>
      </c>
      <c r="B1513" s="1" t="s">
        <v>145</v>
      </c>
      <c r="C1513" s="1">
        <v>1037</v>
      </c>
    </row>
    <row r="1514" spans="1:9" x14ac:dyDescent="0.25">
      <c r="A1514" s="1">
        <v>1</v>
      </c>
      <c r="B1514" s="1" t="s">
        <v>1641</v>
      </c>
      <c r="C1514" s="1" t="s">
        <v>1642</v>
      </c>
      <c r="D1514" s="1">
        <v>22276.535255980001</v>
      </c>
      <c r="E1514" s="1">
        <v>-1.3E-7</v>
      </c>
      <c r="F1514" s="1" t="s">
        <v>3</v>
      </c>
      <c r="G1514" s="1" t="s">
        <v>1643</v>
      </c>
      <c r="H1514" s="1">
        <v>0</v>
      </c>
      <c r="I1514" s="1">
        <v>9997</v>
      </c>
    </row>
    <row r="1515" spans="1:9" x14ac:dyDescent="0.25">
      <c r="A1515" s="1">
        <v>2</v>
      </c>
      <c r="B1515" s="1">
        <v>11046</v>
      </c>
      <c r="C1515" s="1">
        <v>74.038200000000003</v>
      </c>
      <c r="D1515" s="1">
        <v>38.587299999999999</v>
      </c>
      <c r="E1515" s="1">
        <v>12481</v>
      </c>
      <c r="F1515" s="1">
        <v>162.9462</v>
      </c>
      <c r="G1515" s="1">
        <v>273.77960000000002</v>
      </c>
      <c r="H1515" s="1">
        <v>12.48379276</v>
      </c>
      <c r="I1515" s="1">
        <v>5081</v>
      </c>
    </row>
    <row r="1516" spans="1:9" x14ac:dyDescent="0.25">
      <c r="A1516" s="1">
        <v>0</v>
      </c>
      <c r="B1516" s="1" t="s">
        <v>145</v>
      </c>
      <c r="C1516" s="1">
        <v>1038</v>
      </c>
    </row>
    <row r="1517" spans="1:9" x14ac:dyDescent="0.25">
      <c r="A1517" s="1">
        <v>1</v>
      </c>
      <c r="B1517" s="1" t="s">
        <v>1644</v>
      </c>
      <c r="C1517" s="1" t="s">
        <v>1645</v>
      </c>
      <c r="D1517" s="1">
        <v>22276.402546239999</v>
      </c>
      <c r="E1517" s="1">
        <v>-1.3E-7</v>
      </c>
      <c r="F1517" s="1" t="s">
        <v>3</v>
      </c>
      <c r="G1517" s="1" t="s">
        <v>1646</v>
      </c>
      <c r="H1517" s="1">
        <v>0</v>
      </c>
      <c r="I1517" s="1">
        <v>9998</v>
      </c>
    </row>
    <row r="1518" spans="1:9" x14ac:dyDescent="0.25">
      <c r="A1518" s="1">
        <v>2</v>
      </c>
      <c r="B1518" s="1">
        <v>11047</v>
      </c>
      <c r="C1518" s="1">
        <v>74.033699999999996</v>
      </c>
      <c r="D1518" s="1">
        <v>137.09360000000001</v>
      </c>
      <c r="E1518" s="1">
        <v>6199</v>
      </c>
      <c r="F1518" s="1">
        <v>349.92790000000002</v>
      </c>
      <c r="G1518" s="1">
        <v>181.71440000000001</v>
      </c>
      <c r="H1518" s="1">
        <v>12.459033785923401</v>
      </c>
    </row>
    <row r="1519" spans="1:9" x14ac:dyDescent="0.25">
      <c r="A1519" s="1">
        <v>0</v>
      </c>
      <c r="B1519" s="1" t="s">
        <v>145</v>
      </c>
      <c r="C1519" s="1">
        <v>1039</v>
      </c>
    </row>
    <row r="1520" spans="1:9" x14ac:dyDescent="0.25">
      <c r="A1520" s="1">
        <v>1</v>
      </c>
      <c r="B1520" s="1" t="s">
        <v>1647</v>
      </c>
      <c r="C1520" s="1" t="s">
        <v>1648</v>
      </c>
      <c r="D1520" s="1">
        <v>22276.478241979999</v>
      </c>
      <c r="E1520" s="1">
        <v>-4.9999999999999998E-8</v>
      </c>
      <c r="F1520" s="1" t="s">
        <v>3</v>
      </c>
      <c r="G1520" s="1" t="s">
        <v>1649</v>
      </c>
      <c r="H1520" s="1">
        <v>0</v>
      </c>
      <c r="I1520" s="1">
        <v>9993</v>
      </c>
    </row>
    <row r="1521" spans="1:9" x14ac:dyDescent="0.25">
      <c r="A1521" s="1">
        <v>2</v>
      </c>
      <c r="B1521" s="1">
        <v>11048</v>
      </c>
      <c r="C1521" s="1">
        <v>74.032799999999995</v>
      </c>
      <c r="D1521" s="1">
        <v>87.724999999999994</v>
      </c>
      <c r="E1521" s="1">
        <v>46128</v>
      </c>
      <c r="F1521" s="1">
        <v>33.537599999999998</v>
      </c>
      <c r="G1521" s="1">
        <v>28.520800000000001</v>
      </c>
      <c r="H1521" s="1">
        <v>12.380016305101201</v>
      </c>
    </row>
    <row r="1522" spans="1:9" x14ac:dyDescent="0.25">
      <c r="A1522" s="1">
        <v>0</v>
      </c>
      <c r="B1522" s="1" t="s">
        <v>145</v>
      </c>
      <c r="C1522" s="1">
        <v>1040</v>
      </c>
    </row>
    <row r="1523" spans="1:9" x14ac:dyDescent="0.25">
      <c r="A1523" s="1">
        <v>1</v>
      </c>
      <c r="B1523" s="1" t="s">
        <v>1650</v>
      </c>
      <c r="C1523" s="1" t="s">
        <v>1651</v>
      </c>
      <c r="D1523" s="1">
        <v>22276.576506459998</v>
      </c>
      <c r="E1523" s="1">
        <v>-1.1000000000000001E-7</v>
      </c>
      <c r="F1523" s="1" t="s">
        <v>3</v>
      </c>
      <c r="G1523" s="1" t="s">
        <v>1652</v>
      </c>
      <c r="H1523" s="1">
        <v>0</v>
      </c>
      <c r="I1523" s="1">
        <v>9996</v>
      </c>
    </row>
    <row r="1524" spans="1:9" x14ac:dyDescent="0.25">
      <c r="A1524" s="1">
        <v>2</v>
      </c>
      <c r="B1524" s="1">
        <v>11049</v>
      </c>
      <c r="C1524" s="1">
        <v>74.037599999999998</v>
      </c>
      <c r="D1524" s="1">
        <v>335.86160000000001</v>
      </c>
      <c r="E1524" s="1">
        <v>31163</v>
      </c>
      <c r="F1524" s="1">
        <v>272.02629999999999</v>
      </c>
      <c r="G1524" s="1">
        <v>157.86760000000001</v>
      </c>
      <c r="H1524" s="1">
        <v>12.4085172799304</v>
      </c>
    </row>
    <row r="1525" spans="1:9" x14ac:dyDescent="0.25">
      <c r="A1525" s="1">
        <v>0</v>
      </c>
      <c r="B1525" s="1" t="s">
        <v>145</v>
      </c>
      <c r="C1525" s="1">
        <v>1041</v>
      </c>
    </row>
    <row r="1526" spans="1:9" x14ac:dyDescent="0.25">
      <c r="A1526" s="1">
        <v>1</v>
      </c>
      <c r="B1526" s="1" t="s">
        <v>1653</v>
      </c>
      <c r="C1526" s="1" t="s">
        <v>1654</v>
      </c>
      <c r="D1526" s="1">
        <v>22276.408513390001</v>
      </c>
      <c r="E1526" s="1">
        <v>7.0000000000000005E-8</v>
      </c>
      <c r="F1526" s="1" t="s">
        <v>3</v>
      </c>
      <c r="G1526" s="1" t="s">
        <v>1655</v>
      </c>
      <c r="H1526" s="1">
        <v>0</v>
      </c>
      <c r="I1526" s="1">
        <v>9994</v>
      </c>
    </row>
    <row r="1527" spans="1:9" x14ac:dyDescent="0.25">
      <c r="A1527" s="1">
        <v>2</v>
      </c>
      <c r="B1527" s="1">
        <v>11050</v>
      </c>
      <c r="C1527" s="1">
        <v>74.033699999999996</v>
      </c>
      <c r="D1527" s="1">
        <v>239.97579999999999</v>
      </c>
      <c r="E1527" s="1">
        <v>19134</v>
      </c>
      <c r="F1527" s="1">
        <v>141.9796</v>
      </c>
      <c r="G1527" s="1">
        <v>337.39909999999998</v>
      </c>
      <c r="H1527" s="1">
        <v>12.432958159969299</v>
      </c>
    </row>
    <row r="1528" spans="1:9" x14ac:dyDescent="0.25">
      <c r="A1528" s="1">
        <v>0</v>
      </c>
      <c r="B1528" s="1" t="s">
        <v>12</v>
      </c>
      <c r="C1528" s="1" t="s">
        <v>1656</v>
      </c>
    </row>
    <row r="1529" spans="1:9" x14ac:dyDescent="0.25">
      <c r="A1529" s="1">
        <v>1</v>
      </c>
      <c r="B1529" s="1" t="s">
        <v>1657</v>
      </c>
      <c r="C1529" s="1" t="s">
        <v>1658</v>
      </c>
      <c r="D1529" s="1">
        <v>22276.134464639999</v>
      </c>
      <c r="E1529" s="1">
        <v>1.57E-6</v>
      </c>
      <c r="F1529" s="1" t="s">
        <v>3</v>
      </c>
      <c r="G1529" s="1" t="s">
        <v>1659</v>
      </c>
      <c r="H1529" s="1">
        <v>0</v>
      </c>
      <c r="I1529" s="1">
        <v>9994</v>
      </c>
    </row>
    <row r="1530" spans="1:9" x14ac:dyDescent="0.25">
      <c r="A1530" s="1">
        <v>2</v>
      </c>
      <c r="B1530" s="1">
        <v>11060</v>
      </c>
      <c r="C1530" s="1">
        <v>98.624099999999999</v>
      </c>
      <c r="D1530" s="1">
        <v>326.96620000000001</v>
      </c>
      <c r="E1530" s="1">
        <v>10522</v>
      </c>
      <c r="F1530" s="1">
        <v>187.72499999999999</v>
      </c>
      <c r="G1530" s="1">
        <v>172.37649999999999</v>
      </c>
      <c r="H1530" s="1">
        <v>14.1841796748687</v>
      </c>
    </row>
    <row r="1531" spans="1:9" x14ac:dyDescent="0.25">
      <c r="A1531" s="1">
        <v>0</v>
      </c>
      <c r="B1531" s="1" t="s">
        <v>356</v>
      </c>
      <c r="C1531" s="1">
        <v>7</v>
      </c>
    </row>
    <row r="1532" spans="1:9" x14ac:dyDescent="0.25">
      <c r="A1532" s="1">
        <v>1</v>
      </c>
      <c r="B1532" s="1" t="s">
        <v>1660</v>
      </c>
      <c r="C1532" s="1" t="s">
        <v>1661</v>
      </c>
      <c r="D1532" s="1">
        <v>22276.48903664</v>
      </c>
      <c r="E1532" s="1">
        <v>-1.4999999999999999E-7</v>
      </c>
      <c r="F1532" s="1" t="s">
        <v>3</v>
      </c>
      <c r="G1532" s="1" t="s">
        <v>1662</v>
      </c>
      <c r="H1532" s="1">
        <v>0</v>
      </c>
      <c r="I1532" s="1">
        <v>9999</v>
      </c>
    </row>
    <row r="1533" spans="1:9" x14ac:dyDescent="0.25">
      <c r="A1533" s="1">
        <v>2</v>
      </c>
      <c r="B1533" s="1">
        <v>11080</v>
      </c>
      <c r="C1533" s="1">
        <v>99.646100000000004</v>
      </c>
      <c r="D1533" s="1">
        <v>115.2272</v>
      </c>
      <c r="E1533" s="1">
        <v>8144</v>
      </c>
      <c r="F1533" s="1">
        <v>246.0196</v>
      </c>
      <c r="G1533" s="1">
        <v>114.01049999999999</v>
      </c>
      <c r="H1533" s="1">
        <v>13.843503222197601</v>
      </c>
    </row>
    <row r="1534" spans="1:9" x14ac:dyDescent="0.25">
      <c r="A1534" s="1">
        <v>0</v>
      </c>
      <c r="B1534" s="1" t="s">
        <v>145</v>
      </c>
      <c r="C1534" s="1">
        <v>1045</v>
      </c>
    </row>
    <row r="1535" spans="1:9" x14ac:dyDescent="0.25">
      <c r="A1535" s="1">
        <v>1</v>
      </c>
      <c r="B1535" s="1" t="s">
        <v>1663</v>
      </c>
      <c r="C1535" s="1" t="s">
        <v>1664</v>
      </c>
      <c r="D1535" s="1">
        <v>22276.496487500001</v>
      </c>
      <c r="E1535" s="1">
        <v>5.9999999999999995E-8</v>
      </c>
      <c r="F1535" s="1" t="s">
        <v>3</v>
      </c>
      <c r="G1535" s="1">
        <f>-40642-4</f>
        <v>-40646</v>
      </c>
      <c r="H1535" s="1">
        <v>0</v>
      </c>
      <c r="I1535" s="1">
        <v>9999</v>
      </c>
    </row>
    <row r="1536" spans="1:9" x14ac:dyDescent="0.25">
      <c r="A1536" s="1">
        <v>2</v>
      </c>
      <c r="B1536" s="1">
        <v>11084</v>
      </c>
      <c r="C1536" s="1">
        <v>82.543000000000006</v>
      </c>
      <c r="D1536" s="1">
        <v>87.3566</v>
      </c>
      <c r="E1536" s="1">
        <v>12699</v>
      </c>
      <c r="F1536" s="1">
        <v>148.88140000000001</v>
      </c>
      <c r="G1536" s="1">
        <v>265.70440000000002</v>
      </c>
      <c r="H1536" s="1">
        <v>11.967607589194399</v>
      </c>
    </row>
    <row r="1537" spans="1:9" x14ac:dyDescent="0.25">
      <c r="A1537" s="1">
        <v>0</v>
      </c>
      <c r="B1537" s="1" t="s">
        <v>1665</v>
      </c>
      <c r="C1537" s="1">
        <v>1</v>
      </c>
    </row>
    <row r="1538" spans="1:9" x14ac:dyDescent="0.25">
      <c r="A1538" s="1">
        <v>1</v>
      </c>
      <c r="B1538" s="1" t="s">
        <v>1666</v>
      </c>
      <c r="C1538" s="1" t="s">
        <v>1667</v>
      </c>
      <c r="D1538" s="1">
        <v>22276.46320781</v>
      </c>
      <c r="E1538" s="1">
        <v>5.3000000000000001E-7</v>
      </c>
      <c r="F1538" s="1" t="s">
        <v>3</v>
      </c>
      <c r="G1538" s="1" t="s">
        <v>1668</v>
      </c>
      <c r="H1538" s="1">
        <v>0</v>
      </c>
      <c r="I1538" s="1">
        <v>9994</v>
      </c>
    </row>
    <row r="1539" spans="1:9" x14ac:dyDescent="0.25">
      <c r="A1539" s="1">
        <v>2</v>
      </c>
      <c r="B1539" s="1">
        <v>11085</v>
      </c>
      <c r="C1539" s="1">
        <v>82.542699999999996</v>
      </c>
      <c r="D1539" s="1">
        <v>91.445700000000002</v>
      </c>
      <c r="E1539" s="1">
        <v>13189</v>
      </c>
      <c r="F1539" s="1">
        <v>157.93170000000001</v>
      </c>
      <c r="G1539" s="1">
        <v>260.12119999999999</v>
      </c>
      <c r="H1539" s="1">
        <v>11.9655300991903</v>
      </c>
    </row>
    <row r="1540" spans="1:9" x14ac:dyDescent="0.25">
      <c r="A1540" s="1">
        <v>0</v>
      </c>
      <c r="B1540" s="1" t="s">
        <v>1665</v>
      </c>
      <c r="C1540" s="1">
        <v>2</v>
      </c>
    </row>
    <row r="1541" spans="1:9" x14ac:dyDescent="0.25">
      <c r="A1541" s="1">
        <v>1</v>
      </c>
      <c r="B1541" s="1" t="s">
        <v>1669</v>
      </c>
      <c r="C1541" s="1" t="s">
        <v>1670</v>
      </c>
      <c r="D1541" s="1">
        <v>22276.480729210001</v>
      </c>
      <c r="E1541" s="1">
        <v>8.0000000000000002E-8</v>
      </c>
      <c r="F1541" s="1" t="s">
        <v>3</v>
      </c>
      <c r="G1541" s="1">
        <f>-13416-4</f>
        <v>-13420</v>
      </c>
      <c r="H1541" s="1">
        <v>0</v>
      </c>
      <c r="I1541" s="1">
        <v>9992</v>
      </c>
    </row>
    <row r="1542" spans="1:9" x14ac:dyDescent="0.25">
      <c r="A1542" s="1">
        <v>2</v>
      </c>
      <c r="B1542" s="1">
        <v>11086</v>
      </c>
      <c r="C1542" s="1">
        <v>82.543700000000001</v>
      </c>
      <c r="D1542" s="1">
        <v>89.512500000000003</v>
      </c>
      <c r="E1542" s="1">
        <v>12643</v>
      </c>
      <c r="F1542" s="1">
        <v>149.52260000000001</v>
      </c>
      <c r="G1542" s="1">
        <v>276.26400000000001</v>
      </c>
      <c r="H1542" s="1">
        <v>11.967365239190899</v>
      </c>
    </row>
    <row r="1543" spans="1:9" x14ac:dyDescent="0.25">
      <c r="A1543" s="1">
        <v>0</v>
      </c>
      <c r="B1543" s="1" t="s">
        <v>145</v>
      </c>
      <c r="C1543" s="1">
        <v>1048</v>
      </c>
    </row>
    <row r="1544" spans="1:9" x14ac:dyDescent="0.25">
      <c r="A1544" s="1">
        <v>1</v>
      </c>
      <c r="B1544" s="1" t="s">
        <v>1671</v>
      </c>
      <c r="C1544" s="1" t="s">
        <v>1672</v>
      </c>
      <c r="D1544" s="1">
        <v>22276.503648080001</v>
      </c>
      <c r="E1544" s="1">
        <v>1.5600000000000001E-6</v>
      </c>
      <c r="F1544" s="1" t="s">
        <v>3</v>
      </c>
      <c r="G1544" s="1" t="s">
        <v>1673</v>
      </c>
      <c r="H1544" s="1">
        <v>0</v>
      </c>
      <c r="I1544" s="1">
        <v>9998</v>
      </c>
    </row>
    <row r="1545" spans="1:9" x14ac:dyDescent="0.25">
      <c r="A1545" s="1">
        <v>2</v>
      </c>
      <c r="B1545" s="1">
        <v>11111</v>
      </c>
      <c r="C1545" s="1">
        <v>74.024900000000002</v>
      </c>
      <c r="D1545" s="1">
        <v>294.96640000000002</v>
      </c>
      <c r="E1545" s="1">
        <v>16321</v>
      </c>
      <c r="F1545" s="1">
        <v>10.2376</v>
      </c>
      <c r="G1545" s="1">
        <v>349.91050000000001</v>
      </c>
      <c r="H1545" s="1">
        <v>14.3438164129408</v>
      </c>
    </row>
    <row r="1546" spans="1:9" x14ac:dyDescent="0.25">
      <c r="A1546" s="1">
        <v>0</v>
      </c>
      <c r="B1546" s="1" t="s">
        <v>145</v>
      </c>
      <c r="C1546" s="1">
        <v>1051</v>
      </c>
    </row>
    <row r="1547" spans="1:9" x14ac:dyDescent="0.25">
      <c r="A1547" s="1">
        <v>1</v>
      </c>
      <c r="B1547" s="1" t="s">
        <v>1674</v>
      </c>
      <c r="C1547" s="1" t="s">
        <v>1675</v>
      </c>
      <c r="D1547" s="1">
        <v>22276.529779789998</v>
      </c>
      <c r="E1547" s="1">
        <v>-2.9999999999999997E-8</v>
      </c>
      <c r="F1547" s="1" t="s">
        <v>3</v>
      </c>
      <c r="G1547" s="1" t="s">
        <v>1676</v>
      </c>
      <c r="H1547" s="1">
        <v>0</v>
      </c>
      <c r="I1547" s="1">
        <v>9999</v>
      </c>
    </row>
    <row r="1548" spans="1:9" x14ac:dyDescent="0.25">
      <c r="A1548" s="1">
        <v>2</v>
      </c>
      <c r="B1548" s="1">
        <v>11128</v>
      </c>
      <c r="C1548" s="1">
        <v>74.0154</v>
      </c>
      <c r="D1548" s="1">
        <v>73.222300000000004</v>
      </c>
      <c r="E1548" s="1">
        <v>58889</v>
      </c>
      <c r="F1548" s="1">
        <v>283.30090000000001</v>
      </c>
      <c r="G1548" s="1">
        <v>144.06229999999999</v>
      </c>
      <c r="H1548" s="1">
        <v>12.55931438</v>
      </c>
      <c r="I1548" s="1">
        <v>9299</v>
      </c>
    </row>
    <row r="1549" spans="1:9" x14ac:dyDescent="0.25">
      <c r="A1549" s="1">
        <v>0</v>
      </c>
      <c r="B1549" s="1" t="s">
        <v>145</v>
      </c>
      <c r="C1549" s="1">
        <v>1052</v>
      </c>
    </row>
    <row r="1550" spans="1:9" x14ac:dyDescent="0.25">
      <c r="A1550" s="1">
        <v>1</v>
      </c>
      <c r="B1550" s="1" t="s">
        <v>1677</v>
      </c>
      <c r="C1550" s="1" t="s">
        <v>1678</v>
      </c>
      <c r="D1550" s="1">
        <v>22276.41900125</v>
      </c>
      <c r="E1550" s="1">
        <v>-1.1000000000000001E-7</v>
      </c>
      <c r="F1550" s="1" t="s">
        <v>3</v>
      </c>
      <c r="G1550" s="1" t="s">
        <v>1679</v>
      </c>
      <c r="H1550" s="1">
        <v>0</v>
      </c>
      <c r="I1550" s="1">
        <v>9992</v>
      </c>
    </row>
    <row r="1551" spans="1:9" x14ac:dyDescent="0.25">
      <c r="A1551" s="1">
        <v>2</v>
      </c>
      <c r="B1551" s="1">
        <v>11129</v>
      </c>
      <c r="C1551" s="1">
        <v>74.017200000000003</v>
      </c>
      <c r="D1551" s="1">
        <v>162.9314</v>
      </c>
      <c r="E1551" s="1">
        <v>49140</v>
      </c>
      <c r="F1551" s="1">
        <v>34.715899999999998</v>
      </c>
      <c r="G1551" s="1">
        <v>137.4246</v>
      </c>
      <c r="H1551" s="1">
        <v>12.53694198</v>
      </c>
      <c r="I1551" s="1">
        <v>5774</v>
      </c>
    </row>
    <row r="1552" spans="1:9" x14ac:dyDescent="0.25">
      <c r="A1552" s="1">
        <v>0</v>
      </c>
      <c r="B1552" s="1" t="s">
        <v>145</v>
      </c>
      <c r="C1552" s="1">
        <v>1053</v>
      </c>
    </row>
    <row r="1553" spans="1:9" x14ac:dyDescent="0.25">
      <c r="A1553" s="1">
        <v>1</v>
      </c>
      <c r="B1553" s="1" t="s">
        <v>1680</v>
      </c>
      <c r="C1553" s="1" t="s">
        <v>1681</v>
      </c>
      <c r="D1553" s="1">
        <v>22276.394587750001</v>
      </c>
      <c r="E1553" s="1">
        <v>4.9999999999999998E-8</v>
      </c>
      <c r="F1553" s="1" t="s">
        <v>3</v>
      </c>
      <c r="G1553" s="1" t="s">
        <v>1682</v>
      </c>
      <c r="H1553" s="1">
        <v>0</v>
      </c>
      <c r="I1553" s="1">
        <v>9997</v>
      </c>
    </row>
    <row r="1554" spans="1:9" x14ac:dyDescent="0.25">
      <c r="A1554" s="1">
        <v>2</v>
      </c>
      <c r="B1554" s="1">
        <v>11130</v>
      </c>
      <c r="C1554" s="1">
        <v>74.014099999999999</v>
      </c>
      <c r="D1554" s="1">
        <v>252.0942</v>
      </c>
      <c r="E1554" s="1">
        <v>36629</v>
      </c>
      <c r="F1554" s="1">
        <v>139.90020000000001</v>
      </c>
      <c r="G1554" s="1">
        <v>333.35759999999999</v>
      </c>
      <c r="H1554" s="1">
        <v>12.514657619999999</v>
      </c>
      <c r="I1554" s="1">
        <v>2257</v>
      </c>
    </row>
    <row r="1555" spans="1:9" x14ac:dyDescent="0.25">
      <c r="A1555" s="1">
        <v>0</v>
      </c>
      <c r="B1555" s="1" t="s">
        <v>145</v>
      </c>
      <c r="C1555" s="1">
        <v>1054</v>
      </c>
    </row>
    <row r="1556" spans="1:9" x14ac:dyDescent="0.25">
      <c r="A1556" s="1">
        <v>1</v>
      </c>
      <c r="B1556" s="1" t="s">
        <v>1683</v>
      </c>
      <c r="C1556" s="1" t="s">
        <v>1684</v>
      </c>
      <c r="D1556" s="1">
        <v>22276.538671959999</v>
      </c>
      <c r="E1556" s="1">
        <v>-1.1000000000000001E-7</v>
      </c>
      <c r="F1556" s="1" t="s">
        <v>3</v>
      </c>
      <c r="G1556" s="1" t="s">
        <v>1685</v>
      </c>
      <c r="H1556" s="1">
        <v>0</v>
      </c>
      <c r="I1556" s="1">
        <v>9994</v>
      </c>
    </row>
    <row r="1557" spans="1:9" x14ac:dyDescent="0.25">
      <c r="A1557" s="1">
        <v>2</v>
      </c>
      <c r="B1557" s="1">
        <v>11131</v>
      </c>
      <c r="C1557" s="1">
        <v>74.019199999999998</v>
      </c>
      <c r="D1557" s="1">
        <v>338.64299999999997</v>
      </c>
      <c r="E1557" s="1">
        <v>27978</v>
      </c>
      <c r="F1557" s="1">
        <v>249.46180000000001</v>
      </c>
      <c r="G1557" s="1">
        <v>176.24379999999999</v>
      </c>
      <c r="H1557" s="1">
        <v>12.492803339987899</v>
      </c>
    </row>
    <row r="1558" spans="1:9" x14ac:dyDescent="0.25">
      <c r="A1558" s="1">
        <v>0</v>
      </c>
      <c r="B1558" s="1" t="s">
        <v>145</v>
      </c>
      <c r="C1558" s="1">
        <v>1055</v>
      </c>
    </row>
    <row r="1559" spans="1:9" x14ac:dyDescent="0.25">
      <c r="A1559" s="1">
        <v>1</v>
      </c>
      <c r="B1559" s="1" t="s">
        <v>1686</v>
      </c>
      <c r="C1559" s="1" t="s">
        <v>1687</v>
      </c>
      <c r="D1559" s="1">
        <v>22276.466779040002</v>
      </c>
      <c r="E1559" s="1">
        <v>0</v>
      </c>
      <c r="F1559" s="1" t="s">
        <v>3</v>
      </c>
      <c r="G1559" s="1" t="s">
        <v>1688</v>
      </c>
      <c r="H1559" s="1">
        <v>0</v>
      </c>
      <c r="I1559" s="1">
        <v>9993</v>
      </c>
    </row>
    <row r="1560" spans="1:9" x14ac:dyDescent="0.25">
      <c r="A1560" s="1">
        <v>2</v>
      </c>
      <c r="B1560" s="1">
        <v>11132</v>
      </c>
      <c r="C1560" s="1">
        <v>74.0154</v>
      </c>
      <c r="D1560" s="1">
        <v>72.620900000000006</v>
      </c>
      <c r="E1560" s="1">
        <v>16928</v>
      </c>
      <c r="F1560" s="1">
        <v>12.696199999999999</v>
      </c>
      <c r="G1560" s="1">
        <v>54.102400000000003</v>
      </c>
      <c r="H1560" s="1">
        <v>12.4692151099495</v>
      </c>
    </row>
    <row r="1561" spans="1:9" x14ac:dyDescent="0.25">
      <c r="A1561" s="1">
        <v>0</v>
      </c>
      <c r="B1561" s="1" t="s">
        <v>145</v>
      </c>
      <c r="C1561" s="1">
        <v>1056</v>
      </c>
    </row>
    <row r="1562" spans="1:9" x14ac:dyDescent="0.25">
      <c r="A1562" s="1">
        <v>1</v>
      </c>
      <c r="B1562" s="1" t="s">
        <v>1689</v>
      </c>
      <c r="C1562" s="1" t="s">
        <v>1690</v>
      </c>
      <c r="D1562" s="1">
        <v>22276.497809019998</v>
      </c>
      <c r="E1562" s="1">
        <v>-1.3E-7</v>
      </c>
      <c r="F1562" s="1" t="s">
        <v>3</v>
      </c>
      <c r="G1562" s="1" t="s">
        <v>1691</v>
      </c>
      <c r="H1562" s="1">
        <v>0</v>
      </c>
      <c r="I1562" s="1">
        <v>9994</v>
      </c>
    </row>
    <row r="1563" spans="1:9" x14ac:dyDescent="0.25">
      <c r="A1563" s="1">
        <v>2</v>
      </c>
      <c r="B1563" s="1">
        <v>11133</v>
      </c>
      <c r="C1563" s="1">
        <v>74.017300000000006</v>
      </c>
      <c r="D1563" s="1">
        <v>168.3289</v>
      </c>
      <c r="E1563" s="1">
        <v>19810</v>
      </c>
      <c r="F1563" s="1">
        <v>168.18100000000001</v>
      </c>
      <c r="G1563" s="1">
        <v>5.9349999999999996</v>
      </c>
      <c r="H1563" s="1">
        <v>12.4448572499105</v>
      </c>
    </row>
    <row r="1564" spans="1:9" x14ac:dyDescent="0.25">
      <c r="A1564" s="1">
        <v>0</v>
      </c>
      <c r="B1564" s="1" t="s">
        <v>145</v>
      </c>
      <c r="C1564" s="1">
        <v>1057</v>
      </c>
    </row>
    <row r="1565" spans="1:9" x14ac:dyDescent="0.25">
      <c r="A1565" s="1">
        <v>1</v>
      </c>
      <c r="B1565" s="1" t="s">
        <v>1692</v>
      </c>
      <c r="C1565" s="1" t="s">
        <v>1693</v>
      </c>
      <c r="D1565" s="1">
        <v>22276.39693793</v>
      </c>
      <c r="E1565" s="1">
        <v>5.9999999999999995E-8</v>
      </c>
      <c r="F1565" s="1" t="s">
        <v>3</v>
      </c>
      <c r="G1565" s="1" t="s">
        <v>1694</v>
      </c>
      <c r="H1565" s="1">
        <v>0</v>
      </c>
      <c r="I1565" s="1">
        <v>9998</v>
      </c>
    </row>
    <row r="1566" spans="1:9" x14ac:dyDescent="0.25">
      <c r="A1566" s="1">
        <v>2</v>
      </c>
      <c r="B1566" s="1">
        <v>11134</v>
      </c>
      <c r="C1566" s="1">
        <v>74.013300000000001</v>
      </c>
      <c r="D1566" s="1">
        <v>262.29520000000002</v>
      </c>
      <c r="E1566" s="1">
        <v>22808</v>
      </c>
      <c r="F1566" s="1">
        <v>309.49259999999998</v>
      </c>
      <c r="G1566" s="1">
        <v>161.0119</v>
      </c>
      <c r="H1566" s="1">
        <v>12.421010989872499</v>
      </c>
    </row>
    <row r="1567" spans="1:9" x14ac:dyDescent="0.25">
      <c r="A1567" s="1">
        <v>0</v>
      </c>
      <c r="B1567" s="1" t="s">
        <v>145</v>
      </c>
      <c r="C1567" s="1">
        <v>1058</v>
      </c>
    </row>
    <row r="1568" spans="1:9" x14ac:dyDescent="0.25">
      <c r="A1568" s="1">
        <v>1</v>
      </c>
      <c r="B1568" s="1" t="s">
        <v>1695</v>
      </c>
      <c r="C1568" s="1" t="s">
        <v>1696</v>
      </c>
      <c r="D1568" s="1">
        <v>22276.551005379999</v>
      </c>
      <c r="E1568" s="1">
        <v>-1.8E-7</v>
      </c>
      <c r="F1568" s="1" t="s">
        <v>3</v>
      </c>
      <c r="G1568" s="1">
        <f>-18696-4</f>
        <v>-18700</v>
      </c>
      <c r="H1568" s="1">
        <v>0</v>
      </c>
      <c r="I1568" s="1">
        <v>9997</v>
      </c>
    </row>
    <row r="1569" spans="1:9" x14ac:dyDescent="0.25">
      <c r="A1569" s="1">
        <v>2</v>
      </c>
      <c r="B1569" s="1">
        <v>11135</v>
      </c>
      <c r="C1569" s="1">
        <v>74.021000000000001</v>
      </c>
      <c r="D1569" s="1">
        <v>5.0766</v>
      </c>
      <c r="E1569" s="1">
        <v>35909</v>
      </c>
      <c r="F1569" s="1">
        <v>73.748199999999997</v>
      </c>
      <c r="G1569" s="1">
        <v>297.88049999999998</v>
      </c>
      <c r="H1569" s="1">
        <v>12.3947477698312</v>
      </c>
    </row>
    <row r="1570" spans="1:9" x14ac:dyDescent="0.25">
      <c r="A1570" s="1">
        <v>0</v>
      </c>
      <c r="B1570" s="1" t="s">
        <v>145</v>
      </c>
      <c r="C1570" s="1">
        <v>1066</v>
      </c>
    </row>
    <row r="1571" spans="1:9" x14ac:dyDescent="0.25">
      <c r="A1571" s="1">
        <v>1</v>
      </c>
      <c r="B1571" s="1" t="s">
        <v>1697</v>
      </c>
      <c r="C1571" s="1" t="s">
        <v>1698</v>
      </c>
      <c r="D1571" s="1">
        <v>22276.347660160001</v>
      </c>
      <c r="E1571" s="1">
        <v>7.4000000000000001E-7</v>
      </c>
      <c r="F1571" s="1" t="s">
        <v>3</v>
      </c>
      <c r="G1571" s="1" t="s">
        <v>1699</v>
      </c>
      <c r="H1571" s="1">
        <v>0</v>
      </c>
      <c r="I1571" s="1">
        <v>9997</v>
      </c>
    </row>
    <row r="1572" spans="1:9" x14ac:dyDescent="0.25">
      <c r="A1572" s="1">
        <v>2</v>
      </c>
      <c r="B1572" s="1">
        <v>11165</v>
      </c>
      <c r="C1572" s="1">
        <v>81.236699999999999</v>
      </c>
      <c r="D1572" s="1">
        <v>137.6506</v>
      </c>
      <c r="E1572" s="1">
        <v>49337</v>
      </c>
      <c r="F1572" s="1">
        <v>337.06420000000003</v>
      </c>
      <c r="G1572" s="1">
        <v>22.832599999999999</v>
      </c>
      <c r="H1572" s="1">
        <v>14.1168832477042</v>
      </c>
    </row>
    <row r="1573" spans="1:9" x14ac:dyDescent="0.25">
      <c r="A1573" s="1">
        <v>0</v>
      </c>
      <c r="B1573" s="1" t="s">
        <v>145</v>
      </c>
      <c r="C1573" s="1">
        <v>1067</v>
      </c>
    </row>
    <row r="1574" spans="1:9" x14ac:dyDescent="0.25">
      <c r="A1574" s="1">
        <v>1</v>
      </c>
      <c r="B1574" s="1" t="s">
        <v>1700</v>
      </c>
      <c r="C1574" s="1" t="s">
        <v>1701</v>
      </c>
      <c r="D1574" s="1">
        <v>22276.490699689999</v>
      </c>
      <c r="E1574" s="1">
        <v>2.8999999999999998E-7</v>
      </c>
      <c r="F1574" s="1" t="s">
        <v>3</v>
      </c>
      <c r="G1574" s="1" t="s">
        <v>1702</v>
      </c>
      <c r="H1574" s="1">
        <v>0</v>
      </c>
      <c r="I1574" s="1">
        <v>9991</v>
      </c>
    </row>
    <row r="1575" spans="1:9" x14ac:dyDescent="0.25">
      <c r="A1575" s="1">
        <v>2</v>
      </c>
      <c r="B1575" s="1">
        <v>11168</v>
      </c>
      <c r="C1575" s="1">
        <v>82.974000000000004</v>
      </c>
      <c r="D1575" s="1">
        <v>42.355800000000002</v>
      </c>
      <c r="E1575" s="1">
        <v>36314</v>
      </c>
      <c r="F1575" s="1">
        <v>21.561800000000002</v>
      </c>
      <c r="G1575" s="1">
        <v>49.808599999999998</v>
      </c>
      <c r="H1575" s="1">
        <v>13.201728839999999</v>
      </c>
      <c r="I1575" s="1">
        <v>92615</v>
      </c>
    </row>
    <row r="1576" spans="1:9" x14ac:dyDescent="0.25">
      <c r="A1576" s="1">
        <v>0</v>
      </c>
      <c r="B1576" s="1" t="s">
        <v>145</v>
      </c>
      <c r="C1576" s="1">
        <v>1072</v>
      </c>
    </row>
    <row r="1577" spans="1:9" x14ac:dyDescent="0.25">
      <c r="A1577" s="1">
        <v>1</v>
      </c>
      <c r="B1577" s="1" t="s">
        <v>1703</v>
      </c>
      <c r="C1577" s="1" t="s">
        <v>1704</v>
      </c>
      <c r="D1577" s="1">
        <v>22276.566347749998</v>
      </c>
      <c r="E1577" s="1">
        <v>4.5999999999999999E-7</v>
      </c>
      <c r="F1577" s="1" t="s">
        <v>3</v>
      </c>
      <c r="G1577" s="1" t="s">
        <v>1705</v>
      </c>
      <c r="H1577" s="1">
        <v>0</v>
      </c>
      <c r="I1577" s="1">
        <v>9999</v>
      </c>
    </row>
    <row r="1578" spans="1:9" x14ac:dyDescent="0.25">
      <c r="A1578" s="1">
        <v>2</v>
      </c>
      <c r="B1578" s="1">
        <v>11238</v>
      </c>
      <c r="C1578" s="1">
        <v>82.938199999999995</v>
      </c>
      <c r="D1578" s="1">
        <v>126.8426</v>
      </c>
      <c r="E1578" s="1">
        <v>38104</v>
      </c>
      <c r="F1578" s="1">
        <v>134.9074</v>
      </c>
      <c r="G1578" s="1">
        <v>243.9522</v>
      </c>
      <c r="H1578" s="1">
        <v>13.741925521915901</v>
      </c>
    </row>
    <row r="1579" spans="1:9" x14ac:dyDescent="0.25">
      <c r="A1579" s="1">
        <v>0</v>
      </c>
      <c r="B1579" s="1" t="s">
        <v>627</v>
      </c>
      <c r="C1579" s="2">
        <v>44590</v>
      </c>
    </row>
    <row r="1580" spans="1:9" x14ac:dyDescent="0.25">
      <c r="A1580" s="1">
        <v>1</v>
      </c>
      <c r="B1580" s="1" t="s">
        <v>1706</v>
      </c>
      <c r="C1580" s="1" t="s">
        <v>1707</v>
      </c>
      <c r="D1580" s="1">
        <v>22276.472153350001</v>
      </c>
      <c r="E1580" s="1">
        <v>1.9871E-4</v>
      </c>
      <c r="F1580" s="1" t="s">
        <v>3</v>
      </c>
      <c r="G1580" s="1" t="s">
        <v>1708</v>
      </c>
      <c r="H1580" s="1">
        <v>0</v>
      </c>
      <c r="I1580" s="1">
        <v>9993</v>
      </c>
    </row>
    <row r="1581" spans="1:9" x14ac:dyDescent="0.25">
      <c r="A1581" s="1">
        <v>2</v>
      </c>
      <c r="B1581" s="1">
        <v>11251</v>
      </c>
      <c r="C1581" s="1">
        <v>97.740600000000001</v>
      </c>
      <c r="D1581" s="1">
        <v>254.08850000000001</v>
      </c>
      <c r="E1581" s="1">
        <v>12887</v>
      </c>
      <c r="F1581" s="1">
        <v>8.6030999999999995</v>
      </c>
      <c r="G1581" s="1">
        <v>351.54360000000003</v>
      </c>
      <c r="H1581" s="1">
        <v>15.4633284493712</v>
      </c>
    </row>
    <row r="1582" spans="1:9" x14ac:dyDescent="0.25">
      <c r="A1582" s="1">
        <v>0</v>
      </c>
      <c r="B1582" s="1" t="s">
        <v>627</v>
      </c>
      <c r="C1582" s="2">
        <v>44596</v>
      </c>
    </row>
    <row r="1583" spans="1:9" x14ac:dyDescent="0.25">
      <c r="A1583" s="1">
        <v>1</v>
      </c>
      <c r="B1583" s="1" t="s">
        <v>1709</v>
      </c>
      <c r="C1583" s="1" t="s">
        <v>1710</v>
      </c>
      <c r="D1583" s="1">
        <v>22276.547692519998</v>
      </c>
      <c r="E1583" s="1">
        <v>1.64E-6</v>
      </c>
      <c r="F1583" s="1" t="s">
        <v>3</v>
      </c>
      <c r="G1583" s="1" t="s">
        <v>1711</v>
      </c>
      <c r="H1583" s="1">
        <v>0</v>
      </c>
      <c r="I1583" s="1">
        <v>9999</v>
      </c>
    </row>
    <row r="1584" spans="1:9" x14ac:dyDescent="0.25">
      <c r="A1584" s="1">
        <v>2</v>
      </c>
      <c r="B1584" s="1">
        <v>11288</v>
      </c>
      <c r="C1584" s="1">
        <v>81.220200000000006</v>
      </c>
      <c r="D1584" s="1">
        <v>23.3111</v>
      </c>
      <c r="E1584" s="1">
        <v>24493</v>
      </c>
      <c r="F1584" s="1">
        <v>172.1026</v>
      </c>
      <c r="G1584" s="1">
        <v>188.05359999999999</v>
      </c>
      <c r="H1584" s="1">
        <v>14.119379872441099</v>
      </c>
    </row>
    <row r="1585" spans="1:9" x14ac:dyDescent="0.25">
      <c r="A1585" s="1">
        <v>0</v>
      </c>
      <c r="B1585" s="1" t="s">
        <v>145</v>
      </c>
      <c r="C1585" s="1">
        <v>1081</v>
      </c>
    </row>
    <row r="1586" spans="1:9" x14ac:dyDescent="0.25">
      <c r="A1586" s="1">
        <v>1</v>
      </c>
      <c r="B1586" s="1" t="s">
        <v>1712</v>
      </c>
      <c r="C1586" s="1" t="s">
        <v>1713</v>
      </c>
      <c r="D1586" s="1">
        <v>22276.51450809</v>
      </c>
      <c r="E1586" s="1">
        <v>-4.9999999999999998E-8</v>
      </c>
      <c r="F1586" s="1" t="s">
        <v>3</v>
      </c>
      <c r="G1586" s="1" t="s">
        <v>1714</v>
      </c>
      <c r="H1586" s="1">
        <v>0</v>
      </c>
      <c r="I1586" s="1">
        <v>9992</v>
      </c>
    </row>
    <row r="1587" spans="1:9" x14ac:dyDescent="0.25">
      <c r="A1587" s="1">
        <v>2</v>
      </c>
      <c r="B1587" s="1">
        <v>11296</v>
      </c>
      <c r="C1587" s="1">
        <v>74.035399999999996</v>
      </c>
      <c r="D1587" s="1">
        <v>46.395499999999998</v>
      </c>
      <c r="E1587" s="1">
        <v>39790</v>
      </c>
      <c r="F1587" s="1">
        <v>328.3073</v>
      </c>
      <c r="G1587" s="1">
        <v>100.57340000000001</v>
      </c>
      <c r="H1587" s="1">
        <v>12.5725739299896</v>
      </c>
    </row>
    <row r="1588" spans="1:9" x14ac:dyDescent="0.25">
      <c r="A1588" s="1">
        <v>0</v>
      </c>
      <c r="B1588" s="1" t="s">
        <v>145</v>
      </c>
      <c r="C1588" s="1">
        <v>1082</v>
      </c>
    </row>
    <row r="1589" spans="1:9" x14ac:dyDescent="0.25">
      <c r="A1589" s="1">
        <v>1</v>
      </c>
      <c r="B1589" s="1" t="s">
        <v>1715</v>
      </c>
      <c r="C1589" s="1" t="s">
        <v>1716</v>
      </c>
      <c r="D1589" s="1">
        <v>22276.364098990001</v>
      </c>
      <c r="E1589" s="1">
        <v>-1.3E-7</v>
      </c>
      <c r="F1589" s="1" t="s">
        <v>3</v>
      </c>
      <c r="G1589" s="1" t="s">
        <v>1717</v>
      </c>
      <c r="H1589" s="1">
        <v>0</v>
      </c>
      <c r="I1589" s="1">
        <v>9999</v>
      </c>
    </row>
    <row r="1590" spans="1:9" x14ac:dyDescent="0.25">
      <c r="A1590" s="1">
        <v>2</v>
      </c>
      <c r="B1590" s="1">
        <v>11297</v>
      </c>
      <c r="C1590" s="1">
        <v>74.032799999999995</v>
      </c>
      <c r="D1590" s="1">
        <v>140.56219999999999</v>
      </c>
      <c r="E1590" s="1">
        <v>26230</v>
      </c>
      <c r="F1590" s="1">
        <v>86.159000000000006</v>
      </c>
      <c r="G1590" s="1">
        <v>89.780799999999999</v>
      </c>
      <c r="H1590" s="1">
        <v>12.5493003359505</v>
      </c>
    </row>
    <row r="1591" spans="1:9" x14ac:dyDescent="0.25">
      <c r="A1591" s="1">
        <v>0</v>
      </c>
      <c r="B1591" s="1" t="s">
        <v>145</v>
      </c>
      <c r="C1591" s="1">
        <v>1083</v>
      </c>
    </row>
    <row r="1592" spans="1:9" x14ac:dyDescent="0.25">
      <c r="A1592" s="1">
        <v>1</v>
      </c>
      <c r="B1592" s="1" t="s">
        <v>1718</v>
      </c>
      <c r="C1592" s="1" t="s">
        <v>1719</v>
      </c>
      <c r="D1592" s="1">
        <v>22276.374095129999</v>
      </c>
      <c r="E1592" s="1">
        <v>5.9999999999999995E-8</v>
      </c>
      <c r="F1592" s="1" t="s">
        <v>3</v>
      </c>
      <c r="G1592" s="1" t="s">
        <v>1720</v>
      </c>
      <c r="H1592" s="1">
        <v>0</v>
      </c>
      <c r="I1592" s="1">
        <v>9996</v>
      </c>
    </row>
    <row r="1593" spans="1:9" x14ac:dyDescent="0.25">
      <c r="A1593" s="1">
        <v>2</v>
      </c>
      <c r="B1593" s="1">
        <v>11298</v>
      </c>
      <c r="C1593" s="1">
        <v>74.032600000000002</v>
      </c>
      <c r="D1593" s="1">
        <v>232.2681</v>
      </c>
      <c r="E1593" s="1">
        <v>14763</v>
      </c>
      <c r="F1593" s="1">
        <v>190.8579</v>
      </c>
      <c r="G1593" s="1">
        <v>290.28980000000001</v>
      </c>
      <c r="H1593" s="1">
        <v>12.5258255799147</v>
      </c>
    </row>
    <row r="1594" spans="1:9" x14ac:dyDescent="0.25">
      <c r="A1594" s="1">
        <v>0</v>
      </c>
      <c r="B1594" s="1" t="s">
        <v>145</v>
      </c>
      <c r="C1594" s="1">
        <v>1084</v>
      </c>
    </row>
    <row r="1595" spans="1:9" x14ac:dyDescent="0.25">
      <c r="A1595" s="1">
        <v>1</v>
      </c>
      <c r="B1595" s="1" t="s">
        <v>1721</v>
      </c>
      <c r="C1595" s="1" t="s">
        <v>1722</v>
      </c>
      <c r="D1595" s="1">
        <v>22276.57411528</v>
      </c>
      <c r="E1595" s="1">
        <v>-4.0000000000000001E-8</v>
      </c>
      <c r="F1595" s="1" t="s">
        <v>3</v>
      </c>
      <c r="G1595" s="1" t="s">
        <v>1723</v>
      </c>
      <c r="H1595" s="1">
        <v>0</v>
      </c>
      <c r="I1595" s="1">
        <v>9996</v>
      </c>
    </row>
    <row r="1596" spans="1:9" x14ac:dyDescent="0.25">
      <c r="A1596" s="1">
        <v>2</v>
      </c>
      <c r="B1596" s="1">
        <v>11299</v>
      </c>
      <c r="C1596" s="1">
        <v>74.033600000000007</v>
      </c>
      <c r="D1596" s="1">
        <v>317.85180000000003</v>
      </c>
      <c r="E1596" s="1">
        <v>2342</v>
      </c>
      <c r="F1596" s="1">
        <v>328.8639</v>
      </c>
      <c r="G1596" s="1">
        <v>186.06979999999999</v>
      </c>
      <c r="H1596" s="1">
        <v>12.504595719880699</v>
      </c>
    </row>
    <row r="1597" spans="1:9" x14ac:dyDescent="0.25">
      <c r="A1597" s="1">
        <v>0</v>
      </c>
      <c r="B1597" s="1" t="s">
        <v>145</v>
      </c>
      <c r="C1597" s="1">
        <v>1085</v>
      </c>
    </row>
    <row r="1598" spans="1:9" x14ac:dyDescent="0.25">
      <c r="A1598" s="1">
        <v>1</v>
      </c>
      <c r="B1598" s="1" t="s">
        <v>1724</v>
      </c>
      <c r="C1598" s="1" t="s">
        <v>1725</v>
      </c>
      <c r="D1598" s="1">
        <v>22276.47049367</v>
      </c>
      <c r="E1598" s="1">
        <v>-1.8E-7</v>
      </c>
      <c r="F1598" s="1" t="s">
        <v>3</v>
      </c>
      <c r="G1598" s="1">
        <f>-12997-4</f>
        <v>-13001</v>
      </c>
      <c r="H1598" s="1">
        <v>0</v>
      </c>
      <c r="I1598" s="1">
        <v>9999</v>
      </c>
    </row>
    <row r="1599" spans="1:9" x14ac:dyDescent="0.25">
      <c r="A1599" s="1">
        <v>2</v>
      </c>
      <c r="B1599" s="1">
        <v>11300</v>
      </c>
      <c r="C1599" s="1">
        <v>74.033900000000003</v>
      </c>
      <c r="D1599" s="1">
        <v>159.74930000000001</v>
      </c>
      <c r="E1599" s="1">
        <v>24991</v>
      </c>
      <c r="F1599" s="1">
        <v>318.05399999999997</v>
      </c>
      <c r="G1599" s="1">
        <v>215.27879999999999</v>
      </c>
      <c r="H1599" s="1">
        <v>12.4526268897988</v>
      </c>
    </row>
    <row r="1600" spans="1:9" x14ac:dyDescent="0.25">
      <c r="A1600" s="1">
        <v>0</v>
      </c>
      <c r="B1600" s="1" t="s">
        <v>145</v>
      </c>
      <c r="C1600" s="1">
        <v>1086</v>
      </c>
    </row>
    <row r="1601" spans="1:9" x14ac:dyDescent="0.25">
      <c r="A1601" s="1">
        <v>1</v>
      </c>
      <c r="B1601" s="1" t="s">
        <v>1726</v>
      </c>
      <c r="C1601" s="1" t="s">
        <v>1727</v>
      </c>
      <c r="D1601" s="1">
        <v>22276.526170910001</v>
      </c>
      <c r="E1601" s="1">
        <v>-5.9999999999999995E-8</v>
      </c>
      <c r="F1601" s="1" t="s">
        <v>3</v>
      </c>
      <c r="G1601" s="1" t="s">
        <v>1728</v>
      </c>
      <c r="H1601" s="1">
        <v>0</v>
      </c>
      <c r="I1601" s="1">
        <v>9999</v>
      </c>
    </row>
    <row r="1602" spans="1:9" x14ac:dyDescent="0.25">
      <c r="A1602" s="1">
        <v>2</v>
      </c>
      <c r="B1602" s="1">
        <v>11301</v>
      </c>
      <c r="C1602" s="1">
        <v>74.034099999999995</v>
      </c>
      <c r="D1602" s="1">
        <v>58.495800000000003</v>
      </c>
      <c r="E1602" s="1">
        <v>10876</v>
      </c>
      <c r="F1602" s="1">
        <v>222.1652</v>
      </c>
      <c r="G1602" s="1">
        <v>204.07570000000001</v>
      </c>
      <c r="H1602" s="1">
        <v>12.4785183598392</v>
      </c>
    </row>
    <row r="1603" spans="1:9" x14ac:dyDescent="0.25">
      <c r="A1603" s="1">
        <v>0</v>
      </c>
      <c r="B1603" s="1" t="s">
        <v>145</v>
      </c>
      <c r="C1603" s="1">
        <v>1087</v>
      </c>
    </row>
    <row r="1604" spans="1:9" x14ac:dyDescent="0.25">
      <c r="A1604" s="1">
        <v>1</v>
      </c>
      <c r="B1604" s="1" t="s">
        <v>1729</v>
      </c>
      <c r="C1604" s="1" t="s">
        <v>1730</v>
      </c>
      <c r="D1604" s="1">
        <v>22276.46827682</v>
      </c>
      <c r="E1604" s="1">
        <v>5.9999999999999995E-8</v>
      </c>
      <c r="F1604" s="1" t="s">
        <v>3</v>
      </c>
      <c r="G1604" s="1" t="s">
        <v>1731</v>
      </c>
      <c r="H1604" s="1">
        <v>0</v>
      </c>
      <c r="I1604" s="1">
        <v>9997</v>
      </c>
    </row>
    <row r="1605" spans="1:9" x14ac:dyDescent="0.25">
      <c r="A1605" s="1">
        <v>2</v>
      </c>
      <c r="B1605" s="1">
        <v>11302</v>
      </c>
      <c r="C1605" s="1">
        <v>74.030600000000007</v>
      </c>
      <c r="D1605" s="1">
        <v>253.7636</v>
      </c>
      <c r="E1605" s="1">
        <v>36437</v>
      </c>
      <c r="F1605" s="1">
        <v>76.554000000000002</v>
      </c>
      <c r="G1605" s="1">
        <v>89.900400000000005</v>
      </c>
      <c r="H1605" s="1">
        <v>12.4284865397597</v>
      </c>
    </row>
    <row r="1606" spans="1:9" x14ac:dyDescent="0.25">
      <c r="A1606" s="1">
        <v>0</v>
      </c>
      <c r="B1606" s="1" t="s">
        <v>145</v>
      </c>
      <c r="C1606" s="1">
        <v>1088</v>
      </c>
    </row>
    <row r="1607" spans="1:9" x14ac:dyDescent="0.25">
      <c r="A1607" s="1">
        <v>1</v>
      </c>
      <c r="B1607" s="1" t="s">
        <v>1732</v>
      </c>
      <c r="C1607" s="1" t="s">
        <v>1733</v>
      </c>
      <c r="D1607" s="1">
        <v>22276.486852530001</v>
      </c>
      <c r="E1607" s="1">
        <v>-1.8E-7</v>
      </c>
      <c r="F1607" s="1" t="s">
        <v>3</v>
      </c>
      <c r="G1607" s="1">
        <f>-15988-4</f>
        <v>-15992</v>
      </c>
      <c r="H1607" s="1">
        <v>0</v>
      </c>
      <c r="I1607" s="1">
        <v>9996</v>
      </c>
    </row>
    <row r="1608" spans="1:9" x14ac:dyDescent="0.25">
      <c r="A1608" s="1">
        <v>2</v>
      </c>
      <c r="B1608" s="1">
        <v>11303</v>
      </c>
      <c r="C1608" s="1">
        <v>74.037899999999993</v>
      </c>
      <c r="D1608" s="1">
        <v>359.53840000000002</v>
      </c>
      <c r="E1608" s="1">
        <v>51742</v>
      </c>
      <c r="F1608" s="1">
        <v>190.61689999999999</v>
      </c>
      <c r="G1608" s="1">
        <v>180.77799999999999</v>
      </c>
      <c r="H1608" s="1">
        <v>12.4013122597181</v>
      </c>
    </row>
    <row r="1609" spans="1:9" x14ac:dyDescent="0.25">
      <c r="A1609" s="1">
        <v>0</v>
      </c>
      <c r="B1609" s="1" t="s">
        <v>145</v>
      </c>
      <c r="C1609" s="1">
        <v>1089</v>
      </c>
    </row>
    <row r="1610" spans="1:9" x14ac:dyDescent="0.25">
      <c r="A1610" s="1">
        <v>1</v>
      </c>
      <c r="B1610" s="1" t="s">
        <v>1734</v>
      </c>
      <c r="C1610" s="1" t="s">
        <v>1735</v>
      </c>
      <c r="D1610" s="1">
        <v>22276.506678549998</v>
      </c>
      <c r="E1610" s="1">
        <v>8.1999999999999998E-7</v>
      </c>
      <c r="F1610" s="1" t="s">
        <v>3</v>
      </c>
      <c r="G1610" s="1" t="s">
        <v>1736</v>
      </c>
      <c r="H1610" s="1">
        <v>0</v>
      </c>
      <c r="I1610" s="1">
        <v>9999</v>
      </c>
    </row>
    <row r="1611" spans="1:9" x14ac:dyDescent="0.25">
      <c r="A1611" s="1">
        <v>2</v>
      </c>
      <c r="B1611" s="1">
        <v>11308</v>
      </c>
      <c r="C1611" s="1">
        <v>82.972700000000003</v>
      </c>
      <c r="D1611" s="1">
        <v>73.063299999999998</v>
      </c>
      <c r="E1611" s="1">
        <v>22204</v>
      </c>
      <c r="F1611" s="1">
        <v>192.08920000000001</v>
      </c>
      <c r="G1611" s="1">
        <v>227.33320000000001</v>
      </c>
      <c r="H1611" s="1">
        <v>13.752224841834501</v>
      </c>
    </row>
    <row r="1612" spans="1:9" x14ac:dyDescent="0.25">
      <c r="A1612" s="1">
        <v>0</v>
      </c>
      <c r="B1612" s="1" t="s">
        <v>145</v>
      </c>
      <c r="C1612" s="1">
        <v>1091</v>
      </c>
    </row>
    <row r="1613" spans="1:9" x14ac:dyDescent="0.25">
      <c r="A1613" s="1">
        <v>1</v>
      </c>
      <c r="B1613" s="1" t="s">
        <v>1737</v>
      </c>
      <c r="C1613" s="1" t="s">
        <v>1738</v>
      </c>
      <c r="D1613" s="1">
        <v>22276.468895000002</v>
      </c>
      <c r="E1613" s="1">
        <v>7.8999999999999995E-7</v>
      </c>
      <c r="F1613" s="1" t="s">
        <v>3</v>
      </c>
      <c r="G1613" s="1" t="s">
        <v>1739</v>
      </c>
      <c r="H1613" s="1">
        <v>0</v>
      </c>
      <c r="I1613" s="1">
        <v>9997</v>
      </c>
    </row>
    <row r="1614" spans="1:9" x14ac:dyDescent="0.25">
      <c r="A1614" s="1">
        <v>2</v>
      </c>
      <c r="B1614" s="1">
        <v>11320</v>
      </c>
      <c r="C1614" s="1">
        <v>82.923000000000002</v>
      </c>
      <c r="D1614" s="1">
        <v>57.795499999999997</v>
      </c>
      <c r="E1614" s="1">
        <v>29962</v>
      </c>
      <c r="F1614" s="1">
        <v>336.56220000000002</v>
      </c>
      <c r="G1614" s="1">
        <v>86.810199999999995</v>
      </c>
      <c r="H1614" s="1">
        <v>13.747170591812599</v>
      </c>
    </row>
    <row r="1615" spans="1:9" x14ac:dyDescent="0.25">
      <c r="A1615" s="1">
        <v>0</v>
      </c>
      <c r="B1615" s="1" t="s">
        <v>145</v>
      </c>
      <c r="C1615" s="1">
        <v>1092</v>
      </c>
    </row>
    <row r="1616" spans="1:9" x14ac:dyDescent="0.25">
      <c r="A1616" s="1">
        <v>1</v>
      </c>
      <c r="B1616" s="1" t="s">
        <v>1740</v>
      </c>
      <c r="C1616" s="1" t="s">
        <v>1741</v>
      </c>
      <c r="D1616" s="1">
        <v>22276.384866690001</v>
      </c>
      <c r="E1616" s="1">
        <v>6.4000000000000001E-7</v>
      </c>
      <c r="F1616" s="1" t="s">
        <v>3</v>
      </c>
      <c r="G1616" s="1" t="s">
        <v>1742</v>
      </c>
      <c r="H1616" s="1">
        <v>0</v>
      </c>
      <c r="I1616" s="1">
        <v>9999</v>
      </c>
    </row>
    <row r="1617" spans="1:9" x14ac:dyDescent="0.25">
      <c r="A1617" s="1">
        <v>2</v>
      </c>
      <c r="B1617" s="1">
        <v>11326</v>
      </c>
      <c r="C1617" s="1">
        <v>82.949399999999997</v>
      </c>
      <c r="D1617" s="1">
        <v>327.97199999999998</v>
      </c>
      <c r="E1617" s="1">
        <v>27856</v>
      </c>
      <c r="F1617" s="1">
        <v>278.29329999999999</v>
      </c>
      <c r="G1617" s="1">
        <v>93.970600000000005</v>
      </c>
      <c r="H1617" s="1">
        <v>13.7543188841641</v>
      </c>
    </row>
    <row r="1618" spans="1:9" x14ac:dyDescent="0.25">
      <c r="A1618" s="1">
        <v>0</v>
      </c>
      <c r="B1618" s="1" t="s">
        <v>145</v>
      </c>
      <c r="C1618" s="1">
        <v>1104</v>
      </c>
    </row>
    <row r="1619" spans="1:9" x14ac:dyDescent="0.25">
      <c r="A1619" s="1">
        <v>1</v>
      </c>
      <c r="B1619" s="1" t="s">
        <v>1743</v>
      </c>
      <c r="C1619" s="1" t="s">
        <v>1744</v>
      </c>
      <c r="D1619" s="1">
        <v>22276.31438344</v>
      </c>
      <c r="E1619" s="1">
        <v>5.7000000000000005E-7</v>
      </c>
      <c r="F1619" s="1" t="s">
        <v>3</v>
      </c>
      <c r="G1619" s="1" t="s">
        <v>1745</v>
      </c>
      <c r="H1619" s="1">
        <v>0</v>
      </c>
      <c r="I1619" s="1">
        <v>9997</v>
      </c>
    </row>
    <row r="1620" spans="1:9" x14ac:dyDescent="0.25">
      <c r="A1620" s="1">
        <v>2</v>
      </c>
      <c r="B1620" s="1">
        <v>11378</v>
      </c>
      <c r="C1620" s="1">
        <v>82.9495</v>
      </c>
      <c r="D1620" s="1">
        <v>343.78469999999999</v>
      </c>
      <c r="E1620" s="1">
        <v>33241</v>
      </c>
      <c r="F1620" s="1">
        <v>28.1631</v>
      </c>
      <c r="G1620" s="1">
        <v>41.259799999999998</v>
      </c>
      <c r="H1620" s="1">
        <v>13.7582384017553</v>
      </c>
    </row>
    <row r="1621" spans="1:9" x14ac:dyDescent="0.25">
      <c r="A1621" s="1">
        <v>0</v>
      </c>
      <c r="B1621" s="1" t="s">
        <v>122</v>
      </c>
      <c r="C1621" s="1">
        <v>5390</v>
      </c>
    </row>
    <row r="1622" spans="1:9" x14ac:dyDescent="0.25">
      <c r="A1622" s="1">
        <v>1</v>
      </c>
      <c r="B1622" s="1" t="s">
        <v>1746</v>
      </c>
      <c r="C1622" s="1" t="s">
        <v>1747</v>
      </c>
      <c r="D1622" s="1">
        <v>22276.547268459999</v>
      </c>
      <c r="E1622" s="1">
        <v>3.2499999999999998E-6</v>
      </c>
      <c r="F1622" s="1" t="s">
        <v>3</v>
      </c>
      <c r="G1622" s="1" t="s">
        <v>1748</v>
      </c>
      <c r="H1622" s="1">
        <v>0</v>
      </c>
      <c r="I1622" s="1">
        <v>9998</v>
      </c>
    </row>
    <row r="1623" spans="1:9" x14ac:dyDescent="0.25">
      <c r="A1623" s="1">
        <v>2</v>
      </c>
      <c r="B1623" s="1">
        <v>11389</v>
      </c>
      <c r="C1623" s="1">
        <v>98.440700000000007</v>
      </c>
      <c r="D1623" s="1">
        <v>238.67009999999999</v>
      </c>
      <c r="E1623" s="1">
        <v>12524</v>
      </c>
      <c r="F1623" s="1">
        <v>149.84309999999999</v>
      </c>
      <c r="G1623" s="1">
        <v>210.34739999999999</v>
      </c>
      <c r="H1623" s="1">
        <v>14.280842601825499</v>
      </c>
    </row>
    <row r="1624" spans="1:9" x14ac:dyDescent="0.25">
      <c r="A1624" s="1">
        <v>0</v>
      </c>
      <c r="B1624" s="1" t="s">
        <v>657</v>
      </c>
      <c r="C1624" s="1">
        <v>6</v>
      </c>
    </row>
    <row r="1625" spans="1:9" x14ac:dyDescent="0.25">
      <c r="A1625" s="1">
        <v>1</v>
      </c>
      <c r="B1625" s="1" t="s">
        <v>1749</v>
      </c>
      <c r="C1625" s="1" t="s">
        <v>1750</v>
      </c>
      <c r="D1625" s="1">
        <v>22276.500411090001</v>
      </c>
      <c r="E1625" s="1">
        <v>2.8499999999999998E-6</v>
      </c>
      <c r="F1625" s="1" t="s">
        <v>3</v>
      </c>
      <c r="G1625" s="1" t="s">
        <v>1751</v>
      </c>
      <c r="H1625" s="1">
        <v>0</v>
      </c>
      <c r="I1625" s="1">
        <v>9994</v>
      </c>
    </row>
    <row r="1626" spans="1:9" x14ac:dyDescent="0.25">
      <c r="A1626" s="1">
        <v>2</v>
      </c>
      <c r="B1626" s="1">
        <v>11416</v>
      </c>
      <c r="C1626" s="1">
        <v>98.664599999999993</v>
      </c>
      <c r="D1626" s="1">
        <v>287.52800000000002</v>
      </c>
      <c r="E1626" s="1">
        <v>9384</v>
      </c>
      <c r="F1626" s="1">
        <v>303.64940000000001</v>
      </c>
      <c r="G1626" s="1">
        <v>56.379399999999997</v>
      </c>
      <c r="H1626" s="1">
        <v>14.338052952569999</v>
      </c>
    </row>
    <row r="1627" spans="1:9" x14ac:dyDescent="0.25">
      <c r="A1627" s="1">
        <v>0</v>
      </c>
      <c r="B1627" s="1" t="s">
        <v>145</v>
      </c>
      <c r="C1627" s="1">
        <v>1110</v>
      </c>
    </row>
    <row r="1628" spans="1:9" x14ac:dyDescent="0.25">
      <c r="A1628" s="1">
        <v>1</v>
      </c>
      <c r="B1628" s="1" t="s">
        <v>1752</v>
      </c>
      <c r="C1628" s="1" t="s">
        <v>1753</v>
      </c>
      <c r="D1628" s="1">
        <v>22276.530942000001</v>
      </c>
      <c r="E1628" s="1">
        <v>1.8500000000000001E-6</v>
      </c>
      <c r="F1628" s="1" t="s">
        <v>3</v>
      </c>
      <c r="G1628" s="1" t="s">
        <v>1754</v>
      </c>
      <c r="H1628" s="1">
        <v>0</v>
      </c>
      <c r="I1628" s="1">
        <v>9994</v>
      </c>
    </row>
    <row r="1629" spans="1:9" x14ac:dyDescent="0.25">
      <c r="A1629" s="1">
        <v>2</v>
      </c>
      <c r="B1629" s="1">
        <v>11425</v>
      </c>
      <c r="C1629" s="1">
        <v>74.015900000000002</v>
      </c>
      <c r="D1629" s="1">
        <v>206.09030000000001</v>
      </c>
      <c r="E1629" s="1">
        <v>15090</v>
      </c>
      <c r="F1629" s="1">
        <v>233.61750000000001</v>
      </c>
      <c r="G1629" s="1">
        <v>126.35850000000001</v>
      </c>
      <c r="H1629" s="1">
        <v>14.3339133526051</v>
      </c>
    </row>
    <row r="1630" spans="1:9" x14ac:dyDescent="0.25">
      <c r="A1630" s="1">
        <v>0</v>
      </c>
      <c r="B1630" s="1" t="s">
        <v>145</v>
      </c>
      <c r="C1630" s="1">
        <v>1125</v>
      </c>
    </row>
    <row r="1631" spans="1:9" x14ac:dyDescent="0.25">
      <c r="A1631" s="1">
        <v>1</v>
      </c>
      <c r="B1631" s="1" t="s">
        <v>1755</v>
      </c>
      <c r="C1631" s="1" t="s">
        <v>1756</v>
      </c>
      <c r="D1631" s="1">
        <v>22276.340458679999</v>
      </c>
      <c r="E1631" s="1">
        <v>1.4500000000000001E-6</v>
      </c>
      <c r="F1631" s="1" t="s">
        <v>3</v>
      </c>
      <c r="G1631" s="1" t="s">
        <v>1757</v>
      </c>
      <c r="H1631" s="1">
        <v>0</v>
      </c>
      <c r="I1631" s="1">
        <v>9993</v>
      </c>
    </row>
    <row r="1632" spans="1:9" x14ac:dyDescent="0.25">
      <c r="A1632" s="1">
        <v>2</v>
      </c>
      <c r="B1632" s="1">
        <v>11510</v>
      </c>
      <c r="C1632" s="1">
        <v>74.033600000000007</v>
      </c>
      <c r="D1632" s="1">
        <v>129.80609999999999</v>
      </c>
      <c r="E1632" s="1">
        <v>13317</v>
      </c>
      <c r="F1632" s="1">
        <v>319.9212</v>
      </c>
      <c r="G1632" s="1">
        <v>40.095599999999997</v>
      </c>
      <c r="H1632" s="1">
        <v>14.3328266725155</v>
      </c>
    </row>
    <row r="1633" spans="1:9" x14ac:dyDescent="0.25">
      <c r="A1633" s="1">
        <v>0</v>
      </c>
      <c r="B1633" s="1" t="s">
        <v>145</v>
      </c>
      <c r="C1633" s="1">
        <v>1130</v>
      </c>
    </row>
    <row r="1634" spans="1:9" x14ac:dyDescent="0.25">
      <c r="A1634" s="1">
        <v>1</v>
      </c>
      <c r="B1634" s="1" t="s">
        <v>1758</v>
      </c>
      <c r="C1634" s="1" t="s">
        <v>1759</v>
      </c>
      <c r="D1634" s="1">
        <v>22276.500162060001</v>
      </c>
      <c r="E1634" s="1">
        <v>-9.9999999999999995E-8</v>
      </c>
      <c r="F1634" s="1" t="s">
        <v>3</v>
      </c>
      <c r="G1634" s="1" t="s">
        <v>1760</v>
      </c>
      <c r="H1634" s="1">
        <v>0</v>
      </c>
      <c r="I1634" s="1">
        <v>9998</v>
      </c>
    </row>
    <row r="1635" spans="1:9" x14ac:dyDescent="0.25">
      <c r="A1635" s="1">
        <v>2</v>
      </c>
      <c r="B1635" s="1">
        <v>11538</v>
      </c>
      <c r="C1635" s="1">
        <v>74.0227</v>
      </c>
      <c r="D1635" s="1">
        <v>78.908699999999996</v>
      </c>
      <c r="E1635" s="1">
        <v>53159</v>
      </c>
      <c r="F1635" s="1">
        <v>343.03399999999999</v>
      </c>
      <c r="G1635" s="1">
        <v>72.7958</v>
      </c>
      <c r="H1635" s="1">
        <v>12.562361059729501</v>
      </c>
    </row>
    <row r="1636" spans="1:9" x14ac:dyDescent="0.25">
      <c r="A1636" s="1">
        <v>0</v>
      </c>
      <c r="B1636" s="1" t="s">
        <v>145</v>
      </c>
      <c r="C1636" s="1">
        <v>1131</v>
      </c>
    </row>
    <row r="1637" spans="1:9" x14ac:dyDescent="0.25">
      <c r="A1637" s="1">
        <v>1</v>
      </c>
      <c r="B1637" s="1" t="s">
        <v>1761</v>
      </c>
      <c r="C1637" s="1" t="s">
        <v>1762</v>
      </c>
      <c r="D1637" s="1">
        <v>22276.163539540001</v>
      </c>
      <c r="E1637" s="1">
        <v>-1.3E-7</v>
      </c>
      <c r="F1637" s="1" t="s">
        <v>3</v>
      </c>
      <c r="G1637" s="1" t="s">
        <v>1763</v>
      </c>
      <c r="H1637" s="1">
        <v>0</v>
      </c>
      <c r="I1637" s="1">
        <v>9994</v>
      </c>
    </row>
    <row r="1638" spans="1:9" x14ac:dyDescent="0.25">
      <c r="A1638" s="1">
        <v>2</v>
      </c>
      <c r="B1638" s="1">
        <v>11539</v>
      </c>
      <c r="C1638" s="1">
        <v>74.024699999999996</v>
      </c>
      <c r="D1638" s="1">
        <v>153.24279999999999</v>
      </c>
      <c r="E1638" s="1">
        <v>45255</v>
      </c>
      <c r="F1638" s="1">
        <v>78.4011</v>
      </c>
      <c r="G1638" s="1">
        <v>39.188899999999997</v>
      </c>
      <c r="H1638" s="1">
        <v>12.543591099699301</v>
      </c>
    </row>
    <row r="1639" spans="1:9" x14ac:dyDescent="0.25">
      <c r="A1639" s="1">
        <v>0</v>
      </c>
      <c r="B1639" s="1" t="s">
        <v>145</v>
      </c>
      <c r="C1639" s="1">
        <v>1132</v>
      </c>
    </row>
    <row r="1640" spans="1:9" x14ac:dyDescent="0.25">
      <c r="A1640" s="1">
        <v>1</v>
      </c>
      <c r="B1640" s="1" t="s">
        <v>1764</v>
      </c>
      <c r="C1640" s="1" t="s">
        <v>1765</v>
      </c>
      <c r="D1640" s="1">
        <v>22276.286826330001</v>
      </c>
      <c r="E1640" s="1">
        <v>2E-8</v>
      </c>
      <c r="F1640" s="1" t="s">
        <v>3</v>
      </c>
      <c r="G1640" s="1" t="s">
        <v>1766</v>
      </c>
      <c r="H1640" s="1">
        <v>0</v>
      </c>
      <c r="I1640" s="1">
        <v>9991</v>
      </c>
    </row>
    <row r="1641" spans="1:9" x14ac:dyDescent="0.25">
      <c r="A1641" s="1">
        <v>2</v>
      </c>
      <c r="B1641" s="1">
        <v>11540</v>
      </c>
      <c r="C1641" s="1">
        <v>74.024799999999999</v>
      </c>
      <c r="D1641" s="1">
        <v>220.8014</v>
      </c>
      <c r="E1641" s="1">
        <v>35818</v>
      </c>
      <c r="F1641" s="1">
        <v>157.7227</v>
      </c>
      <c r="G1641" s="1">
        <v>354.10180000000003</v>
      </c>
      <c r="H1641" s="1">
        <v>12.5263466496724</v>
      </c>
    </row>
    <row r="1642" spans="1:9" x14ac:dyDescent="0.25">
      <c r="A1642" s="1">
        <v>0</v>
      </c>
      <c r="B1642" s="1" t="s">
        <v>145</v>
      </c>
      <c r="C1642" s="1">
        <v>1133</v>
      </c>
    </row>
    <row r="1643" spans="1:9" x14ac:dyDescent="0.25">
      <c r="A1643" s="1">
        <v>1</v>
      </c>
      <c r="B1643" s="1" t="s">
        <v>1767</v>
      </c>
      <c r="C1643" s="1" t="s">
        <v>1768</v>
      </c>
      <c r="D1643" s="1">
        <v>22276.463415689999</v>
      </c>
      <c r="E1643" s="1">
        <v>8.0000000000000002E-8</v>
      </c>
      <c r="F1643" s="1" t="s">
        <v>3</v>
      </c>
      <c r="G1643" s="1" t="s">
        <v>1769</v>
      </c>
      <c r="H1643" s="1">
        <v>0</v>
      </c>
      <c r="I1643" s="1">
        <v>9995</v>
      </c>
    </row>
    <row r="1644" spans="1:9" x14ac:dyDescent="0.25">
      <c r="A1644" s="1">
        <v>2</v>
      </c>
      <c r="B1644" s="1">
        <v>11541</v>
      </c>
      <c r="C1644" s="1">
        <v>74.021699999999996</v>
      </c>
      <c r="D1644" s="1">
        <v>289.90379999999999</v>
      </c>
      <c r="E1644" s="1">
        <v>28775</v>
      </c>
      <c r="F1644" s="1">
        <v>245.43969999999999</v>
      </c>
      <c r="G1644" s="1">
        <v>225.51439999999999</v>
      </c>
      <c r="H1644" s="1">
        <v>12.508510408986201</v>
      </c>
    </row>
    <row r="1645" spans="1:9" x14ac:dyDescent="0.25">
      <c r="A1645" s="1">
        <v>0</v>
      </c>
      <c r="B1645" s="1" t="s">
        <v>145</v>
      </c>
      <c r="C1645" s="1">
        <v>1134</v>
      </c>
    </row>
    <row r="1646" spans="1:9" x14ac:dyDescent="0.25">
      <c r="A1646" s="1">
        <v>1</v>
      </c>
      <c r="B1646" s="1" t="s">
        <v>1770</v>
      </c>
      <c r="C1646" s="1" t="s">
        <v>1771</v>
      </c>
      <c r="D1646" s="1">
        <v>22276.522973610001</v>
      </c>
      <c r="E1646" s="1">
        <v>-1.4000000000000001E-7</v>
      </c>
      <c r="F1646" s="1" t="s">
        <v>3</v>
      </c>
      <c r="G1646" s="1" t="s">
        <v>1772</v>
      </c>
      <c r="H1646" s="1">
        <v>0</v>
      </c>
      <c r="I1646" s="1">
        <v>9991</v>
      </c>
    </row>
    <row r="1647" spans="1:9" x14ac:dyDescent="0.25">
      <c r="A1647" s="1">
        <v>2</v>
      </c>
      <c r="B1647" s="1">
        <v>11542</v>
      </c>
      <c r="C1647" s="1">
        <v>74.028999999999996</v>
      </c>
      <c r="D1647" s="1">
        <v>0.6</v>
      </c>
      <c r="E1647" s="1">
        <v>19496</v>
      </c>
      <c r="F1647" s="1">
        <v>333.29169999999999</v>
      </c>
      <c r="G1647" s="1">
        <v>37.607900000000001</v>
      </c>
      <c r="H1647" s="1">
        <v>12.490472169617</v>
      </c>
    </row>
    <row r="1648" spans="1:9" x14ac:dyDescent="0.25">
      <c r="A1648" s="1">
        <v>0</v>
      </c>
      <c r="B1648" s="1" t="s">
        <v>145</v>
      </c>
      <c r="C1648" s="1">
        <v>1135</v>
      </c>
    </row>
    <row r="1649" spans="1:9" x14ac:dyDescent="0.25">
      <c r="A1649" s="1">
        <v>1</v>
      </c>
      <c r="B1649" s="1" t="s">
        <v>1773</v>
      </c>
      <c r="C1649" s="1" t="s">
        <v>1774</v>
      </c>
      <c r="D1649" s="1">
        <v>22276.52253369</v>
      </c>
      <c r="E1649" s="1">
        <v>-8.0000000000000002E-8</v>
      </c>
      <c r="F1649" s="1" t="s">
        <v>3</v>
      </c>
      <c r="G1649" s="1" t="s">
        <v>1775</v>
      </c>
      <c r="H1649" s="1">
        <v>0</v>
      </c>
      <c r="I1649" s="1">
        <v>9998</v>
      </c>
    </row>
    <row r="1650" spans="1:9" x14ac:dyDescent="0.25">
      <c r="A1650" s="1">
        <v>2</v>
      </c>
      <c r="B1650" s="1">
        <v>11543</v>
      </c>
      <c r="C1650" s="1">
        <v>74.0227</v>
      </c>
      <c r="D1650" s="1">
        <v>77.016900000000007</v>
      </c>
      <c r="E1650" s="1">
        <v>18780</v>
      </c>
      <c r="F1650" s="1">
        <v>96.9983</v>
      </c>
      <c r="G1650" s="1">
        <v>320.2808</v>
      </c>
      <c r="H1650" s="1">
        <v>12.470723249585401</v>
      </c>
    </row>
    <row r="1651" spans="1:9" x14ac:dyDescent="0.25">
      <c r="A1651" s="1">
        <v>0</v>
      </c>
      <c r="B1651" s="1" t="s">
        <v>145</v>
      </c>
      <c r="C1651" s="1">
        <v>1136</v>
      </c>
    </row>
    <row r="1652" spans="1:9" x14ac:dyDescent="0.25">
      <c r="A1652" s="1">
        <v>1</v>
      </c>
      <c r="B1652" s="1" t="s">
        <v>1776</v>
      </c>
      <c r="C1652" s="1" t="s">
        <v>1777</v>
      </c>
      <c r="D1652" s="1">
        <v>22276.129718960001</v>
      </c>
      <c r="E1652" s="1">
        <v>-1.4000000000000001E-7</v>
      </c>
      <c r="F1652" s="1" t="s">
        <v>3</v>
      </c>
      <c r="G1652" s="1" t="s">
        <v>1778</v>
      </c>
      <c r="H1652" s="1">
        <v>0</v>
      </c>
      <c r="I1652" s="1">
        <v>9990</v>
      </c>
    </row>
    <row r="1653" spans="1:9" x14ac:dyDescent="0.25">
      <c r="A1653" s="1">
        <v>2</v>
      </c>
      <c r="B1653" s="1">
        <v>11544</v>
      </c>
      <c r="C1653" s="1">
        <v>74.023799999999994</v>
      </c>
      <c r="D1653" s="1">
        <v>147.01429999999999</v>
      </c>
      <c r="E1653" s="1">
        <v>15915</v>
      </c>
      <c r="F1653" s="1">
        <v>213.6165</v>
      </c>
      <c r="G1653" s="1">
        <v>263.88799999999998</v>
      </c>
      <c r="H1653" s="1">
        <v>12.4527938395569</v>
      </c>
    </row>
    <row r="1654" spans="1:9" x14ac:dyDescent="0.25">
      <c r="A1654" s="1">
        <v>0</v>
      </c>
      <c r="B1654" s="1" t="s">
        <v>145</v>
      </c>
      <c r="C1654" s="1">
        <v>1137</v>
      </c>
    </row>
    <row r="1655" spans="1:9" x14ac:dyDescent="0.25">
      <c r="A1655" s="1">
        <v>1</v>
      </c>
      <c r="B1655" s="1" t="s">
        <v>1779</v>
      </c>
      <c r="C1655" s="1" t="s">
        <v>1780</v>
      </c>
      <c r="D1655" s="1">
        <v>22276.31602301</v>
      </c>
      <c r="E1655" s="1">
        <v>2E-8</v>
      </c>
      <c r="F1655" s="1" t="s">
        <v>3</v>
      </c>
      <c r="G1655" s="1" t="s">
        <v>1781</v>
      </c>
      <c r="H1655" s="1">
        <v>0</v>
      </c>
      <c r="I1655" s="1">
        <v>9994</v>
      </c>
    </row>
    <row r="1656" spans="1:9" x14ac:dyDescent="0.25">
      <c r="A1656" s="1">
        <v>2</v>
      </c>
      <c r="B1656" s="1">
        <v>11545</v>
      </c>
      <c r="C1656" s="1">
        <v>74.024000000000001</v>
      </c>
      <c r="D1656" s="1">
        <v>228.5265</v>
      </c>
      <c r="E1656" s="1">
        <v>27145</v>
      </c>
      <c r="F1656" s="1">
        <v>318.04469999999998</v>
      </c>
      <c r="G1656" s="1">
        <v>194.40620000000001</v>
      </c>
      <c r="H1656" s="1">
        <v>12.431685269523999</v>
      </c>
    </row>
    <row r="1657" spans="1:9" x14ac:dyDescent="0.25">
      <c r="A1657" s="1">
        <v>0</v>
      </c>
      <c r="B1657" s="1" t="s">
        <v>145</v>
      </c>
      <c r="C1657" s="1">
        <v>1140</v>
      </c>
    </row>
    <row r="1658" spans="1:9" x14ac:dyDescent="0.25">
      <c r="A1658" s="1">
        <v>1</v>
      </c>
      <c r="B1658" s="1" t="s">
        <v>1782</v>
      </c>
      <c r="C1658" s="1" t="s">
        <v>1783</v>
      </c>
      <c r="D1658" s="1">
        <v>22276.518196699999</v>
      </c>
      <c r="E1658" s="1">
        <v>2.1299999999999999E-6</v>
      </c>
      <c r="F1658" s="1" t="s">
        <v>3</v>
      </c>
      <c r="G1658" s="1" t="s">
        <v>1784</v>
      </c>
      <c r="H1658" s="1">
        <v>0</v>
      </c>
      <c r="I1658" s="1">
        <v>9999</v>
      </c>
    </row>
    <row r="1659" spans="1:9" x14ac:dyDescent="0.25">
      <c r="A1659" s="1">
        <v>2</v>
      </c>
      <c r="B1659" s="1">
        <v>11573</v>
      </c>
      <c r="C1659" s="1">
        <v>74.069100000000006</v>
      </c>
      <c r="D1659" s="1">
        <v>29.752800000000001</v>
      </c>
      <c r="E1659" s="1">
        <v>14842</v>
      </c>
      <c r="F1659" s="1">
        <v>115.4618</v>
      </c>
      <c r="G1659" s="1">
        <v>244.80719999999999</v>
      </c>
      <c r="H1659" s="1">
        <v>14.3672091325053</v>
      </c>
    </row>
    <row r="1660" spans="1:9" x14ac:dyDescent="0.25">
      <c r="A1660" s="1">
        <v>0</v>
      </c>
      <c r="B1660" s="1" t="s">
        <v>145</v>
      </c>
      <c r="C1660" s="1">
        <v>1141</v>
      </c>
    </row>
    <row r="1661" spans="1:9" x14ac:dyDescent="0.25">
      <c r="A1661" s="1">
        <v>1</v>
      </c>
      <c r="B1661" s="1" t="s">
        <v>1785</v>
      </c>
      <c r="C1661" s="1" t="s">
        <v>1786</v>
      </c>
      <c r="D1661" s="1">
        <v>22276.50359914</v>
      </c>
      <c r="E1661" s="1">
        <v>7.8000000000000005E-7</v>
      </c>
      <c r="F1661" s="1" t="s">
        <v>3</v>
      </c>
      <c r="G1661" s="1" t="s">
        <v>1787</v>
      </c>
      <c r="H1661" s="1">
        <v>0</v>
      </c>
      <c r="I1661" s="1">
        <v>9993</v>
      </c>
    </row>
    <row r="1662" spans="1:9" x14ac:dyDescent="0.25">
      <c r="A1662" s="1">
        <v>2</v>
      </c>
      <c r="B1662" s="1">
        <v>11585</v>
      </c>
      <c r="C1662" s="1">
        <v>82.9452</v>
      </c>
      <c r="D1662" s="1">
        <v>115.74460000000001</v>
      </c>
      <c r="E1662" s="1">
        <v>28628</v>
      </c>
      <c r="F1662" s="1">
        <v>325.5335</v>
      </c>
      <c r="G1662" s="1">
        <v>97.641900000000007</v>
      </c>
      <c r="H1662" s="1">
        <v>13.769937461394701</v>
      </c>
    </row>
    <row r="1663" spans="1:9" x14ac:dyDescent="0.25">
      <c r="A1663" s="1">
        <v>0</v>
      </c>
      <c r="B1663" s="1" t="s">
        <v>627</v>
      </c>
      <c r="C1663" s="2">
        <v>44597</v>
      </c>
    </row>
    <row r="1664" spans="1:9" x14ac:dyDescent="0.25">
      <c r="A1664" s="1">
        <v>1</v>
      </c>
      <c r="B1664" s="1" t="s">
        <v>1788</v>
      </c>
      <c r="C1664" s="1" t="s">
        <v>1789</v>
      </c>
      <c r="D1664" s="1">
        <v>22276.501915739998</v>
      </c>
      <c r="E1664" s="1">
        <v>2.3499999999999999E-6</v>
      </c>
      <c r="F1664" s="1" t="s">
        <v>3</v>
      </c>
      <c r="G1664" s="1" t="s">
        <v>1790</v>
      </c>
      <c r="H1664" s="1">
        <v>0</v>
      </c>
      <c r="I1664" s="1">
        <v>9994</v>
      </c>
    </row>
    <row r="1665" spans="1:9" x14ac:dyDescent="0.25">
      <c r="A1665" s="1">
        <v>2</v>
      </c>
      <c r="B1665" s="1">
        <v>11605</v>
      </c>
      <c r="C1665" s="1">
        <v>81.2072</v>
      </c>
      <c r="D1665" s="1">
        <v>107.1073</v>
      </c>
      <c r="E1665" s="1">
        <v>11436</v>
      </c>
      <c r="F1665" s="1">
        <v>107.04810000000001</v>
      </c>
      <c r="G1665" s="1">
        <v>253.1942</v>
      </c>
      <c r="H1665" s="1">
        <v>14.071390782030401</v>
      </c>
    </row>
    <row r="1666" spans="1:9" x14ac:dyDescent="0.25">
      <c r="A1666" s="1">
        <v>0</v>
      </c>
      <c r="B1666" s="1" t="s">
        <v>145</v>
      </c>
      <c r="C1666" s="1">
        <v>1150</v>
      </c>
    </row>
    <row r="1667" spans="1:9" x14ac:dyDescent="0.25">
      <c r="A1667" s="1">
        <v>1</v>
      </c>
      <c r="B1667" s="1" t="s">
        <v>1791</v>
      </c>
      <c r="C1667" s="1" t="s">
        <v>1792</v>
      </c>
      <c r="D1667" s="1">
        <v>22276.475650190001</v>
      </c>
      <c r="E1667" s="1">
        <v>6.9999999999999997E-7</v>
      </c>
      <c r="F1667" s="1" t="s">
        <v>3</v>
      </c>
      <c r="G1667" s="1" t="s">
        <v>1793</v>
      </c>
      <c r="H1667" s="1">
        <v>0</v>
      </c>
      <c r="I1667" s="1">
        <v>9994</v>
      </c>
    </row>
    <row r="1668" spans="1:9" x14ac:dyDescent="0.25">
      <c r="A1668" s="1">
        <v>2</v>
      </c>
      <c r="B1668" s="1">
        <v>11667</v>
      </c>
      <c r="C1668" s="1">
        <v>82.951099999999997</v>
      </c>
      <c r="D1668" s="1">
        <v>96.531300000000002</v>
      </c>
      <c r="E1668" s="1">
        <v>33424</v>
      </c>
      <c r="F1668" s="1">
        <v>89.612499999999997</v>
      </c>
      <c r="G1668" s="1">
        <v>329.25170000000003</v>
      </c>
      <c r="H1668" s="1">
        <v>13.735000611366599</v>
      </c>
    </row>
    <row r="1669" spans="1:9" x14ac:dyDescent="0.25">
      <c r="A1669" s="1">
        <v>0</v>
      </c>
      <c r="B1669" s="1" t="s">
        <v>145</v>
      </c>
      <c r="C1669" s="1">
        <v>1153</v>
      </c>
    </row>
    <row r="1670" spans="1:9" x14ac:dyDescent="0.25">
      <c r="A1670" s="1">
        <v>1</v>
      </c>
      <c r="B1670" s="1" t="s">
        <v>1794</v>
      </c>
      <c r="C1670" s="1" t="s">
        <v>1795</v>
      </c>
      <c r="D1670" s="1">
        <v>22276.49284834</v>
      </c>
      <c r="E1670" s="1">
        <v>8.5000000000000001E-7</v>
      </c>
      <c r="F1670" s="1" t="s">
        <v>3</v>
      </c>
      <c r="G1670" s="1" t="s">
        <v>1796</v>
      </c>
      <c r="H1670" s="1">
        <v>0</v>
      </c>
      <c r="I1670" s="1">
        <v>9990</v>
      </c>
    </row>
    <row r="1671" spans="1:9" x14ac:dyDescent="0.25">
      <c r="A1671" s="1">
        <v>2</v>
      </c>
      <c r="B1671" s="1">
        <v>11680</v>
      </c>
      <c r="C1671" s="1">
        <v>82.928200000000004</v>
      </c>
      <c r="D1671" s="1">
        <v>91.878799999999998</v>
      </c>
      <c r="E1671" s="1">
        <v>37993</v>
      </c>
      <c r="F1671" s="1">
        <v>139.8271</v>
      </c>
      <c r="G1671" s="1">
        <v>283.08609999999999</v>
      </c>
      <c r="H1671" s="1">
        <v>13.7368199213678</v>
      </c>
    </row>
    <row r="1672" spans="1:9" x14ac:dyDescent="0.25">
      <c r="A1672" s="1">
        <v>0</v>
      </c>
      <c r="B1672" s="1" t="s">
        <v>145</v>
      </c>
      <c r="C1672" s="1">
        <v>1156</v>
      </c>
    </row>
    <row r="1673" spans="1:9" x14ac:dyDescent="0.25">
      <c r="A1673" s="1">
        <v>1</v>
      </c>
      <c r="B1673" s="1" t="s">
        <v>1797</v>
      </c>
      <c r="C1673" s="1" t="s">
        <v>1798</v>
      </c>
      <c r="D1673" s="1">
        <v>22276.492955729998</v>
      </c>
      <c r="E1673" s="1">
        <v>-5.9999999999999995E-8</v>
      </c>
      <c r="F1673" s="1" t="s">
        <v>3</v>
      </c>
      <c r="G1673" s="1" t="s">
        <v>1799</v>
      </c>
      <c r="H1673" s="1">
        <v>0</v>
      </c>
      <c r="I1673" s="1">
        <v>9992</v>
      </c>
    </row>
    <row r="1674" spans="1:9" x14ac:dyDescent="0.25">
      <c r="A1674" s="1">
        <v>2</v>
      </c>
      <c r="B1674" s="1">
        <v>11691</v>
      </c>
      <c r="C1674" s="1">
        <v>74.022300000000001</v>
      </c>
      <c r="D1674" s="1">
        <v>52.177599999999998</v>
      </c>
      <c r="E1674" s="1">
        <v>48556</v>
      </c>
      <c r="F1674" s="1">
        <v>172.3682</v>
      </c>
      <c r="G1674" s="1">
        <v>254.33629999999999</v>
      </c>
      <c r="H1674" s="1">
        <v>12.5686418995642</v>
      </c>
    </row>
    <row r="1675" spans="1:9" x14ac:dyDescent="0.25">
      <c r="A1675" s="1">
        <v>0</v>
      </c>
      <c r="B1675" s="1" t="s">
        <v>145</v>
      </c>
      <c r="C1675" s="1">
        <v>1157</v>
      </c>
    </row>
    <row r="1676" spans="1:9" x14ac:dyDescent="0.25">
      <c r="A1676" s="1">
        <v>1</v>
      </c>
      <c r="B1676" s="1" t="s">
        <v>1800</v>
      </c>
      <c r="C1676" s="1" t="s">
        <v>1801</v>
      </c>
      <c r="D1676" s="1">
        <v>22276.379430879999</v>
      </c>
      <c r="E1676" s="1">
        <v>-1.4999999999999999E-7</v>
      </c>
      <c r="F1676" s="1" t="s">
        <v>3</v>
      </c>
      <c r="G1676" s="1" t="s">
        <v>1802</v>
      </c>
      <c r="H1676" s="1">
        <v>0</v>
      </c>
      <c r="I1676" s="1">
        <v>9997</v>
      </c>
    </row>
    <row r="1677" spans="1:9" x14ac:dyDescent="0.25">
      <c r="A1677" s="1">
        <v>2</v>
      </c>
      <c r="B1677" s="1">
        <v>11692</v>
      </c>
      <c r="C1677" s="1">
        <v>74.02</v>
      </c>
      <c r="D1677" s="1">
        <v>143.24959999999999</v>
      </c>
      <c r="E1677" s="1">
        <v>40013</v>
      </c>
      <c r="F1677" s="1">
        <v>287.92219999999998</v>
      </c>
      <c r="G1677" s="1">
        <v>245.81800000000001</v>
      </c>
      <c r="H1677" s="1">
        <v>12.5453450995278</v>
      </c>
    </row>
    <row r="1678" spans="1:9" x14ac:dyDescent="0.25">
      <c r="A1678" s="1">
        <v>0</v>
      </c>
      <c r="B1678" s="1" t="s">
        <v>145</v>
      </c>
      <c r="C1678" s="1">
        <v>1158</v>
      </c>
    </row>
    <row r="1679" spans="1:9" x14ac:dyDescent="0.25">
      <c r="A1679" s="1">
        <v>1</v>
      </c>
      <c r="B1679" s="1" t="s">
        <v>1803</v>
      </c>
      <c r="C1679" s="1" t="s">
        <v>1804</v>
      </c>
      <c r="D1679" s="1">
        <v>22276.32729899</v>
      </c>
      <c r="E1679" s="1">
        <v>5.9999999999999995E-8</v>
      </c>
      <c r="F1679" s="1" t="s">
        <v>3</v>
      </c>
      <c r="G1679" s="1" t="s">
        <v>1805</v>
      </c>
      <c r="H1679" s="1">
        <v>0</v>
      </c>
      <c r="I1679" s="1">
        <v>9992</v>
      </c>
    </row>
    <row r="1680" spans="1:9" x14ac:dyDescent="0.25">
      <c r="A1680" s="1">
        <v>2</v>
      </c>
      <c r="B1680" s="1">
        <v>11693</v>
      </c>
      <c r="C1680" s="1">
        <v>74.020499999999998</v>
      </c>
      <c r="D1680" s="1">
        <v>229.54750000000001</v>
      </c>
      <c r="E1680" s="1">
        <v>27037</v>
      </c>
      <c r="F1680" s="1">
        <v>28.601600000000001</v>
      </c>
      <c r="G1680" s="1">
        <v>84.008399999999995</v>
      </c>
      <c r="H1680" s="1">
        <v>12.5231705694935</v>
      </c>
    </row>
    <row r="1681" spans="1:9" x14ac:dyDescent="0.25">
      <c r="A1681" s="1">
        <v>0</v>
      </c>
      <c r="B1681" s="1" t="s">
        <v>145</v>
      </c>
      <c r="C1681" s="1">
        <v>1159</v>
      </c>
    </row>
    <row r="1682" spans="1:9" x14ac:dyDescent="0.25">
      <c r="A1682" s="1">
        <v>1</v>
      </c>
      <c r="B1682" s="1" t="s">
        <v>1806</v>
      </c>
      <c r="C1682" s="1" t="s">
        <v>1807</v>
      </c>
      <c r="D1682" s="1">
        <v>22276.540584220002</v>
      </c>
      <c r="E1682" s="1">
        <v>-4.0000000000000001E-8</v>
      </c>
      <c r="F1682" s="1" t="s">
        <v>3</v>
      </c>
      <c r="G1682" s="1" t="s">
        <v>1808</v>
      </c>
      <c r="H1682" s="1">
        <v>0</v>
      </c>
      <c r="I1682" s="1">
        <v>9996</v>
      </c>
    </row>
    <row r="1683" spans="1:9" x14ac:dyDescent="0.25">
      <c r="A1683" s="1">
        <v>2</v>
      </c>
      <c r="B1683" s="1">
        <v>11694</v>
      </c>
      <c r="C1683" s="1">
        <v>74.020700000000005</v>
      </c>
      <c r="D1683" s="1">
        <v>315.12259999999998</v>
      </c>
      <c r="E1683" s="1">
        <v>17562</v>
      </c>
      <c r="F1683" s="1">
        <v>148.84790000000001</v>
      </c>
      <c r="G1683" s="1">
        <v>328.95339999999999</v>
      </c>
      <c r="H1683" s="1">
        <v>12.500943509459701</v>
      </c>
    </row>
    <row r="1684" spans="1:9" x14ac:dyDescent="0.25">
      <c r="A1684" s="1">
        <v>0</v>
      </c>
      <c r="B1684" s="1" t="s">
        <v>145</v>
      </c>
      <c r="C1684" s="1">
        <v>1160</v>
      </c>
    </row>
    <row r="1685" spans="1:9" x14ac:dyDescent="0.25">
      <c r="A1685" s="1">
        <v>1</v>
      </c>
      <c r="B1685" s="1" t="s">
        <v>1809</v>
      </c>
      <c r="C1685" s="1" t="s">
        <v>1810</v>
      </c>
      <c r="D1685" s="1">
        <v>22276.540190449999</v>
      </c>
      <c r="E1685" s="1">
        <v>-1.1999999999999999E-7</v>
      </c>
      <c r="F1685" s="1" t="s">
        <v>3</v>
      </c>
      <c r="G1685" s="1" t="s">
        <v>1811</v>
      </c>
      <c r="H1685" s="1">
        <v>0</v>
      </c>
      <c r="I1685" s="1">
        <v>9995</v>
      </c>
    </row>
    <row r="1686" spans="1:9" x14ac:dyDescent="0.25">
      <c r="A1686" s="1">
        <v>2</v>
      </c>
      <c r="B1686" s="1">
        <v>11695</v>
      </c>
      <c r="C1686" s="1">
        <v>74.023099999999999</v>
      </c>
      <c r="D1686" s="1">
        <v>46.018300000000004</v>
      </c>
      <c r="E1686" s="1">
        <v>11954</v>
      </c>
      <c r="F1686" s="1">
        <v>292.95069999999998</v>
      </c>
      <c r="G1686" s="1">
        <v>140.58320000000001</v>
      </c>
      <c r="H1686" s="1">
        <v>12.477442109422499</v>
      </c>
    </row>
    <row r="1687" spans="1:9" x14ac:dyDescent="0.25">
      <c r="A1687" s="1">
        <v>0</v>
      </c>
      <c r="B1687" s="1" t="s">
        <v>145</v>
      </c>
      <c r="C1687" s="1">
        <v>1161</v>
      </c>
    </row>
    <row r="1688" spans="1:9" x14ac:dyDescent="0.25">
      <c r="A1688" s="1">
        <v>1</v>
      </c>
      <c r="B1688" s="1" t="s">
        <v>1812</v>
      </c>
      <c r="C1688" s="1" t="s">
        <v>1813</v>
      </c>
      <c r="D1688" s="1">
        <v>22276.049419570001</v>
      </c>
      <c r="E1688" s="1">
        <v>-1.8E-7</v>
      </c>
      <c r="F1688" s="1" t="s">
        <v>3</v>
      </c>
      <c r="G1688" s="1">
        <f>-16177-4</f>
        <v>-16181</v>
      </c>
      <c r="H1688" s="1">
        <v>0</v>
      </c>
      <c r="I1688" s="1">
        <v>9999</v>
      </c>
    </row>
    <row r="1689" spans="1:9" x14ac:dyDescent="0.25">
      <c r="A1689" s="1">
        <v>2</v>
      </c>
      <c r="B1689" s="1">
        <v>11696</v>
      </c>
      <c r="C1689" s="1">
        <v>74.020200000000003</v>
      </c>
      <c r="D1689" s="1">
        <v>146.06610000000001</v>
      </c>
      <c r="E1689" s="1">
        <v>21486</v>
      </c>
      <c r="F1689" s="1">
        <v>84.069000000000003</v>
      </c>
      <c r="G1689" s="1">
        <v>276.28059999999999</v>
      </c>
      <c r="H1689" s="1">
        <v>12.4514217093817</v>
      </c>
    </row>
    <row r="1690" spans="1:9" x14ac:dyDescent="0.25">
      <c r="A1690" s="1">
        <v>0</v>
      </c>
      <c r="B1690" s="1" t="s">
        <v>145</v>
      </c>
      <c r="C1690" s="1">
        <v>1162</v>
      </c>
    </row>
    <row r="1691" spans="1:9" x14ac:dyDescent="0.25">
      <c r="A1691" s="1">
        <v>1</v>
      </c>
      <c r="B1691" s="1" t="s">
        <v>1814</v>
      </c>
      <c r="C1691" s="1" t="s">
        <v>1815</v>
      </c>
      <c r="D1691" s="1">
        <v>22276.394701969999</v>
      </c>
      <c r="E1691" s="1">
        <v>1.1000000000000001E-7</v>
      </c>
      <c r="F1691" s="1" t="s">
        <v>3</v>
      </c>
      <c r="G1691" s="1" t="s">
        <v>1816</v>
      </c>
      <c r="H1691" s="1">
        <v>0</v>
      </c>
      <c r="I1691" s="1">
        <v>9993</v>
      </c>
    </row>
    <row r="1692" spans="1:9" x14ac:dyDescent="0.25">
      <c r="A1692" s="1">
        <v>2</v>
      </c>
      <c r="B1692" s="1">
        <v>11697</v>
      </c>
      <c r="C1692" s="1">
        <v>74.019300000000001</v>
      </c>
      <c r="D1692" s="1">
        <v>238.64779999999999</v>
      </c>
      <c r="E1692" s="1">
        <v>30275</v>
      </c>
      <c r="F1692" s="1">
        <v>217.27289999999999</v>
      </c>
      <c r="G1692" s="1">
        <v>262.43990000000002</v>
      </c>
      <c r="H1692" s="1">
        <v>12.427132069344299</v>
      </c>
    </row>
    <row r="1693" spans="1:9" x14ac:dyDescent="0.25">
      <c r="A1693" s="1">
        <v>0</v>
      </c>
      <c r="B1693" s="1" t="s">
        <v>145</v>
      </c>
      <c r="C1693" s="1">
        <v>1163</v>
      </c>
    </row>
    <row r="1694" spans="1:9" x14ac:dyDescent="0.25">
      <c r="A1694" s="1">
        <v>1</v>
      </c>
      <c r="B1694" s="1" t="s">
        <v>1817</v>
      </c>
      <c r="C1694" s="1" t="s">
        <v>1818</v>
      </c>
      <c r="D1694" s="1">
        <v>22276.543646490001</v>
      </c>
      <c r="E1694" s="1">
        <v>-9.9999999999999995E-8</v>
      </c>
      <c r="F1694" s="1" t="s">
        <v>3</v>
      </c>
      <c r="G1694" s="1" t="s">
        <v>1819</v>
      </c>
      <c r="H1694" s="1">
        <v>0</v>
      </c>
      <c r="I1694" s="1">
        <v>9993</v>
      </c>
    </row>
    <row r="1695" spans="1:9" x14ac:dyDescent="0.25">
      <c r="A1695" s="1">
        <v>2</v>
      </c>
      <c r="B1695" s="1">
        <v>11698</v>
      </c>
      <c r="C1695" s="1">
        <v>74.024600000000007</v>
      </c>
      <c r="D1695" s="1">
        <v>345.04649999999998</v>
      </c>
      <c r="E1695" s="1">
        <v>46064</v>
      </c>
      <c r="F1695" s="1">
        <v>335.16789999999997</v>
      </c>
      <c r="G1695" s="1">
        <v>88.158000000000001</v>
      </c>
      <c r="H1695" s="1">
        <v>12.3992117092976</v>
      </c>
    </row>
    <row r="1696" spans="1:9" x14ac:dyDescent="0.25">
      <c r="A1696" s="1">
        <v>0</v>
      </c>
      <c r="B1696" s="1" t="s">
        <v>145</v>
      </c>
      <c r="C1696" s="1">
        <v>1168</v>
      </c>
    </row>
    <row r="1697" spans="1:9" x14ac:dyDescent="0.25">
      <c r="A1697" s="1">
        <v>1</v>
      </c>
      <c r="B1697" s="1" t="s">
        <v>1820</v>
      </c>
      <c r="C1697" s="1" t="s">
        <v>1821</v>
      </c>
      <c r="D1697" s="1">
        <v>22276.568260169999</v>
      </c>
      <c r="E1697" s="1">
        <v>6.8999999999999996E-7</v>
      </c>
      <c r="F1697" s="1" t="s">
        <v>3</v>
      </c>
      <c r="G1697" s="1" t="s">
        <v>1822</v>
      </c>
      <c r="H1697" s="1">
        <v>0</v>
      </c>
      <c r="I1697" s="1">
        <v>9996</v>
      </c>
    </row>
    <row r="1698" spans="1:9" x14ac:dyDescent="0.25">
      <c r="A1698" s="1">
        <v>2</v>
      </c>
      <c r="B1698" s="1">
        <v>11735</v>
      </c>
      <c r="C1698" s="1">
        <v>82.950500000000005</v>
      </c>
      <c r="D1698" s="1">
        <v>196.13229999999999</v>
      </c>
      <c r="E1698" s="1">
        <v>35491</v>
      </c>
      <c r="F1698" s="1">
        <v>172.84100000000001</v>
      </c>
      <c r="G1698" s="1">
        <v>0.88619999999999999</v>
      </c>
      <c r="H1698" s="1">
        <v>13.750346421342501</v>
      </c>
    </row>
    <row r="1699" spans="1:9" x14ac:dyDescent="0.25">
      <c r="A1699" s="1">
        <v>0</v>
      </c>
      <c r="B1699" s="1" t="s">
        <v>145</v>
      </c>
      <c r="C1699" s="1">
        <v>1171</v>
      </c>
    </row>
    <row r="1700" spans="1:9" x14ac:dyDescent="0.25">
      <c r="A1700" s="1">
        <v>1</v>
      </c>
      <c r="B1700" s="1" t="s">
        <v>1823</v>
      </c>
      <c r="C1700" s="1" t="s">
        <v>1824</v>
      </c>
      <c r="D1700" s="1">
        <v>22276.58813683</v>
      </c>
      <c r="E1700" s="1">
        <v>-6.7000000000000004E-7</v>
      </c>
      <c r="F1700" s="1" t="s">
        <v>3</v>
      </c>
      <c r="G1700" s="1" t="s">
        <v>1825</v>
      </c>
      <c r="H1700" s="1">
        <v>0</v>
      </c>
      <c r="I1700" s="1">
        <v>9992</v>
      </c>
    </row>
    <row r="1701" spans="1:9" x14ac:dyDescent="0.25">
      <c r="A1701" s="1">
        <v>2</v>
      </c>
      <c r="B1701" s="1">
        <v>11750</v>
      </c>
      <c r="C1701" s="1">
        <v>65.842299999999994</v>
      </c>
      <c r="D1701" s="1">
        <v>205.36619999999999</v>
      </c>
      <c r="E1701" s="1">
        <v>30533</v>
      </c>
      <c r="F1701" s="1">
        <v>247.7516</v>
      </c>
      <c r="G1701" s="1">
        <v>286.21230000000003</v>
      </c>
      <c r="H1701" s="1">
        <v>13.737193971317099</v>
      </c>
    </row>
    <row r="1702" spans="1:9" x14ac:dyDescent="0.25">
      <c r="A1702" s="1">
        <v>0</v>
      </c>
      <c r="B1702" s="1" t="s">
        <v>145</v>
      </c>
      <c r="C1702" s="1">
        <v>1174</v>
      </c>
    </row>
    <row r="1703" spans="1:9" x14ac:dyDescent="0.25">
      <c r="A1703" s="1">
        <v>1</v>
      </c>
      <c r="B1703" s="1" t="s">
        <v>1826</v>
      </c>
      <c r="C1703" s="1" t="s">
        <v>1827</v>
      </c>
      <c r="D1703" s="1">
        <v>22276.580534749999</v>
      </c>
      <c r="E1703" s="1">
        <v>6.9950000000000006E-5</v>
      </c>
      <c r="F1703" s="1" t="s">
        <v>3</v>
      </c>
      <c r="G1703" s="1" t="s">
        <v>1828</v>
      </c>
      <c r="H1703" s="1">
        <v>0</v>
      </c>
      <c r="I1703" s="1">
        <v>9998</v>
      </c>
    </row>
    <row r="1704" spans="1:9" x14ac:dyDescent="0.25">
      <c r="A1704" s="1">
        <v>2</v>
      </c>
      <c r="B1704" s="1">
        <v>11765</v>
      </c>
      <c r="C1704" s="1">
        <v>66.087800000000001</v>
      </c>
      <c r="D1704" s="1">
        <v>31.017199999999999</v>
      </c>
      <c r="E1704" s="1">
        <v>543649</v>
      </c>
      <c r="F1704" s="1">
        <v>219.8305</v>
      </c>
      <c r="G1704" s="1">
        <v>136.1694</v>
      </c>
      <c r="H1704" s="1">
        <v>14.422040841828</v>
      </c>
    </row>
    <row r="1705" spans="1:9" x14ac:dyDescent="0.25">
      <c r="A1705" s="1">
        <v>0</v>
      </c>
      <c r="B1705" s="1" t="s">
        <v>145</v>
      </c>
      <c r="C1705" s="1">
        <v>1176</v>
      </c>
    </row>
    <row r="1706" spans="1:9" x14ac:dyDescent="0.25">
      <c r="A1706" s="1">
        <v>1</v>
      </c>
      <c r="B1706" s="1" t="s">
        <v>1829</v>
      </c>
      <c r="C1706" s="1" t="s">
        <v>1830</v>
      </c>
      <c r="D1706" s="1">
        <v>22276.49791219</v>
      </c>
      <c r="E1706" s="1">
        <v>-4.9999999999999998E-7</v>
      </c>
      <c r="F1706" s="1" t="s">
        <v>3</v>
      </c>
      <c r="G1706" s="1" t="s">
        <v>1831</v>
      </c>
      <c r="H1706" s="1">
        <v>0</v>
      </c>
      <c r="I1706" s="1">
        <v>9998</v>
      </c>
    </row>
    <row r="1707" spans="1:9" x14ac:dyDescent="0.25">
      <c r="A1707" s="1">
        <v>2</v>
      </c>
      <c r="B1707" s="1">
        <v>11788</v>
      </c>
      <c r="C1707" s="1">
        <v>64.831000000000003</v>
      </c>
      <c r="D1707" s="1">
        <v>352.32100000000003</v>
      </c>
      <c r="E1707" s="1">
        <v>56226</v>
      </c>
      <c r="F1707" s="1">
        <v>310.9529</v>
      </c>
      <c r="G1707" s="1">
        <v>48.667499999999997</v>
      </c>
      <c r="H1707" s="1">
        <v>13.929849621533901</v>
      </c>
    </row>
    <row r="1708" spans="1:9" x14ac:dyDescent="0.25">
      <c r="A1708" s="1">
        <v>0</v>
      </c>
      <c r="B1708" s="1" t="s">
        <v>145</v>
      </c>
      <c r="C1708" s="1">
        <v>1181</v>
      </c>
    </row>
    <row r="1709" spans="1:9" x14ac:dyDescent="0.25">
      <c r="A1709" s="1">
        <v>1</v>
      </c>
      <c r="B1709" s="1" t="s">
        <v>1832</v>
      </c>
      <c r="C1709" s="1" t="s">
        <v>1833</v>
      </c>
      <c r="D1709" s="1">
        <v>22276.17348274</v>
      </c>
      <c r="E1709" s="1">
        <v>5.4000000000000002E-7</v>
      </c>
      <c r="F1709" s="1" t="s">
        <v>3</v>
      </c>
      <c r="G1709" s="1" t="s">
        <v>1834</v>
      </c>
      <c r="H1709" s="1">
        <v>0</v>
      </c>
      <c r="I1709" s="1">
        <v>9997</v>
      </c>
    </row>
    <row r="1710" spans="1:9" x14ac:dyDescent="0.25">
      <c r="A1710" s="1">
        <v>2</v>
      </c>
      <c r="B1710" s="1">
        <v>11803</v>
      </c>
      <c r="C1710" s="1">
        <v>82.941100000000006</v>
      </c>
      <c r="D1710" s="1">
        <v>136.6044</v>
      </c>
      <c r="E1710" s="1">
        <v>23422</v>
      </c>
      <c r="F1710" s="1">
        <v>50.526800000000001</v>
      </c>
      <c r="G1710" s="1">
        <v>67.883099999999999</v>
      </c>
      <c r="H1710" s="1">
        <v>13.740172431241399</v>
      </c>
    </row>
    <row r="1711" spans="1:9" x14ac:dyDescent="0.25">
      <c r="A1711" s="1">
        <v>0</v>
      </c>
      <c r="B1711" s="1" t="s">
        <v>145</v>
      </c>
      <c r="C1711" s="1">
        <v>1190</v>
      </c>
    </row>
    <row r="1712" spans="1:9" x14ac:dyDescent="0.25">
      <c r="A1712" s="1">
        <v>1</v>
      </c>
      <c r="B1712" s="1" t="s">
        <v>1835</v>
      </c>
      <c r="C1712" s="1" t="s">
        <v>1836</v>
      </c>
      <c r="D1712" s="1">
        <v>22276.49777835</v>
      </c>
      <c r="E1712" s="1">
        <v>1.64E-6</v>
      </c>
      <c r="F1712" s="1" t="s">
        <v>3</v>
      </c>
      <c r="G1712" s="1" t="s">
        <v>1837</v>
      </c>
      <c r="H1712" s="1">
        <v>0</v>
      </c>
      <c r="I1712" s="1">
        <v>9991</v>
      </c>
    </row>
    <row r="1713" spans="1:9" x14ac:dyDescent="0.25">
      <c r="A1713" s="1">
        <v>2</v>
      </c>
      <c r="B1713" s="1">
        <v>11869</v>
      </c>
      <c r="C1713" s="1">
        <v>74.048400000000001</v>
      </c>
      <c r="D1713" s="1">
        <v>350.57870000000003</v>
      </c>
      <c r="E1713" s="1">
        <v>13314</v>
      </c>
      <c r="F1713" s="1">
        <v>170.3143</v>
      </c>
      <c r="G1713" s="1">
        <v>189.82679999999999</v>
      </c>
      <c r="H1713" s="1">
        <v>14.3376913618636</v>
      </c>
    </row>
    <row r="1714" spans="1:9" x14ac:dyDescent="0.25">
      <c r="A1714" s="1">
        <v>0</v>
      </c>
      <c r="B1714" s="1" t="s">
        <v>145</v>
      </c>
      <c r="C1714" s="1">
        <v>1192</v>
      </c>
    </row>
    <row r="1715" spans="1:9" x14ac:dyDescent="0.25">
      <c r="A1715" s="1">
        <v>1</v>
      </c>
      <c r="B1715" s="1" t="s">
        <v>1838</v>
      </c>
      <c r="C1715" s="1" t="s">
        <v>1839</v>
      </c>
      <c r="D1715" s="1">
        <v>22276.48922861</v>
      </c>
      <c r="E1715" s="1">
        <v>-7.0000000000000005E-8</v>
      </c>
      <c r="F1715" s="1" t="s">
        <v>3</v>
      </c>
      <c r="G1715" s="1" t="s">
        <v>1840</v>
      </c>
      <c r="H1715" s="1">
        <v>0</v>
      </c>
      <c r="I1715" s="1">
        <v>9993</v>
      </c>
    </row>
    <row r="1716" spans="1:9" x14ac:dyDescent="0.25">
      <c r="A1716" s="1">
        <v>2</v>
      </c>
      <c r="B1716" s="1">
        <v>11875</v>
      </c>
      <c r="C1716" s="1">
        <v>74.020700000000005</v>
      </c>
      <c r="D1716" s="1">
        <v>39.174900000000001</v>
      </c>
      <c r="E1716" s="1">
        <v>49664</v>
      </c>
      <c r="F1716" s="1">
        <v>18.888999999999999</v>
      </c>
      <c r="G1716" s="1">
        <v>50.814599999999999</v>
      </c>
      <c r="H1716" s="1">
        <v>12.571747729383</v>
      </c>
    </row>
    <row r="1717" spans="1:9" x14ac:dyDescent="0.25">
      <c r="A1717" s="1">
        <v>0</v>
      </c>
      <c r="B1717" s="1" t="s">
        <v>145</v>
      </c>
      <c r="C1717" s="1">
        <v>1193</v>
      </c>
    </row>
    <row r="1718" spans="1:9" x14ac:dyDescent="0.25">
      <c r="A1718" s="1">
        <v>1</v>
      </c>
      <c r="B1718" s="1" t="s">
        <v>1841</v>
      </c>
      <c r="C1718" s="1" t="s">
        <v>1842</v>
      </c>
      <c r="D1718" s="1">
        <v>22276.312900090001</v>
      </c>
      <c r="E1718" s="1">
        <v>-5.9999999999999995E-8</v>
      </c>
      <c r="F1718" s="1" t="s">
        <v>3</v>
      </c>
      <c r="G1718" s="1" t="s">
        <v>1843</v>
      </c>
      <c r="H1718" s="1">
        <v>0</v>
      </c>
      <c r="I1718" s="1">
        <v>9998</v>
      </c>
    </row>
    <row r="1719" spans="1:9" x14ac:dyDescent="0.25">
      <c r="A1719" s="1">
        <v>2</v>
      </c>
      <c r="B1719" s="1">
        <v>11876</v>
      </c>
      <c r="C1719" s="1">
        <v>74.015600000000006</v>
      </c>
      <c r="D1719" s="1">
        <v>126.6144</v>
      </c>
      <c r="E1719" s="1">
        <v>38614</v>
      </c>
      <c r="F1719" s="1">
        <v>129.83000000000001</v>
      </c>
      <c r="G1719" s="1">
        <v>43.820799999999998</v>
      </c>
      <c r="H1719" s="1">
        <v>12.549185539348199</v>
      </c>
    </row>
    <row r="1720" spans="1:9" x14ac:dyDescent="0.25">
      <c r="A1720" s="1">
        <v>0</v>
      </c>
      <c r="B1720" s="1" t="s">
        <v>145</v>
      </c>
      <c r="C1720" s="1">
        <v>1194</v>
      </c>
    </row>
    <row r="1721" spans="1:9" x14ac:dyDescent="0.25">
      <c r="A1721" s="1">
        <v>1</v>
      </c>
      <c r="B1721" s="1" t="s">
        <v>1844</v>
      </c>
      <c r="C1721" s="1" t="s">
        <v>1845</v>
      </c>
      <c r="D1721" s="1">
        <v>22276.504545880001</v>
      </c>
      <c r="E1721" s="1">
        <v>-2E-8</v>
      </c>
      <c r="F1721" s="1" t="s">
        <v>3</v>
      </c>
      <c r="G1721" s="1" t="s">
        <v>1846</v>
      </c>
      <c r="H1721" s="1">
        <v>0</v>
      </c>
      <c r="I1721" s="1">
        <v>9998</v>
      </c>
    </row>
    <row r="1722" spans="1:9" x14ac:dyDescent="0.25">
      <c r="A1722" s="1">
        <v>2</v>
      </c>
      <c r="B1722" s="1">
        <v>11877</v>
      </c>
      <c r="C1722" s="1">
        <v>74.019099999999995</v>
      </c>
      <c r="D1722" s="1">
        <v>209.24940000000001</v>
      </c>
      <c r="E1722" s="1">
        <v>27563</v>
      </c>
      <c r="F1722" s="1">
        <v>223.24979999999999</v>
      </c>
      <c r="G1722" s="1">
        <v>136.63900000000001</v>
      </c>
      <c r="H1722" s="1">
        <v>12.527677399315399</v>
      </c>
    </row>
    <row r="1723" spans="1:9" x14ac:dyDescent="0.25">
      <c r="A1723" s="1">
        <v>0</v>
      </c>
      <c r="B1723" s="1" t="s">
        <v>145</v>
      </c>
      <c r="C1723" s="1">
        <v>1195</v>
      </c>
    </row>
    <row r="1724" spans="1:9" x14ac:dyDescent="0.25">
      <c r="A1724" s="1">
        <v>1</v>
      </c>
      <c r="B1724" s="1" t="s">
        <v>1847</v>
      </c>
      <c r="C1724" s="1" t="s">
        <v>1848</v>
      </c>
      <c r="D1724" s="1">
        <v>22276.538007340001</v>
      </c>
      <c r="E1724" s="1">
        <v>0</v>
      </c>
      <c r="F1724" s="1" t="s">
        <v>3</v>
      </c>
      <c r="G1724" s="1" t="s">
        <v>1849</v>
      </c>
      <c r="H1724" s="1">
        <v>0</v>
      </c>
      <c r="I1724" s="1">
        <v>9999</v>
      </c>
    </row>
    <row r="1725" spans="1:9" x14ac:dyDescent="0.25">
      <c r="A1725" s="1">
        <v>2</v>
      </c>
      <c r="B1725" s="1">
        <v>11878</v>
      </c>
      <c r="C1725" s="1">
        <v>74.0154</v>
      </c>
      <c r="D1725" s="1">
        <v>292.82670000000002</v>
      </c>
      <c r="E1725" s="1">
        <v>16695</v>
      </c>
      <c r="F1725" s="1">
        <v>324.58139999999997</v>
      </c>
      <c r="G1725" s="1">
        <v>156.179</v>
      </c>
      <c r="H1725" s="1">
        <v>12.505840559282399</v>
      </c>
    </row>
    <row r="1726" spans="1:9" x14ac:dyDescent="0.25">
      <c r="A1726" s="1">
        <v>0</v>
      </c>
      <c r="B1726" s="1" t="s">
        <v>145</v>
      </c>
      <c r="C1726" s="1">
        <v>1196</v>
      </c>
    </row>
    <row r="1727" spans="1:9" x14ac:dyDescent="0.25">
      <c r="A1727" s="1">
        <v>1</v>
      </c>
      <c r="B1727" s="1" t="s">
        <v>1850</v>
      </c>
      <c r="C1727" s="1" t="s">
        <v>1851</v>
      </c>
      <c r="D1727" s="1">
        <v>22276.417846609998</v>
      </c>
      <c r="E1727" s="1">
        <v>-1.9000000000000001E-7</v>
      </c>
      <c r="F1727" s="1" t="s">
        <v>3</v>
      </c>
      <c r="G1727" s="1">
        <f>-18350-4</f>
        <v>-18354</v>
      </c>
      <c r="H1727" s="1">
        <v>0</v>
      </c>
      <c r="I1727" s="1">
        <v>9996</v>
      </c>
    </row>
    <row r="1728" spans="1:9" x14ac:dyDescent="0.25">
      <c r="A1728" s="1">
        <v>2</v>
      </c>
      <c r="B1728" s="1">
        <v>11879</v>
      </c>
      <c r="C1728" s="1">
        <v>74.022400000000005</v>
      </c>
      <c r="D1728" s="1">
        <v>17.590399999999999</v>
      </c>
      <c r="E1728" s="1">
        <v>4206</v>
      </c>
      <c r="F1728" s="1">
        <v>89.778499999999994</v>
      </c>
      <c r="G1728" s="1">
        <v>337.27</v>
      </c>
      <c r="H1728" s="1">
        <v>12.4837819840359</v>
      </c>
    </row>
    <row r="1729" spans="1:9" x14ac:dyDescent="0.25">
      <c r="A1729" s="1">
        <v>0</v>
      </c>
      <c r="B1729" s="1" t="s">
        <v>145</v>
      </c>
      <c r="C1729" s="1">
        <v>1197</v>
      </c>
    </row>
    <row r="1730" spans="1:9" x14ac:dyDescent="0.25">
      <c r="A1730" s="1">
        <v>1</v>
      </c>
      <c r="B1730" s="1" t="s">
        <v>1852</v>
      </c>
      <c r="C1730" s="1" t="s">
        <v>1853</v>
      </c>
      <c r="D1730" s="1">
        <v>22276.497576999998</v>
      </c>
      <c r="E1730" s="1">
        <v>-2.9999999999999997E-8</v>
      </c>
      <c r="F1730" s="1" t="s">
        <v>3</v>
      </c>
      <c r="G1730" s="1" t="s">
        <v>1854</v>
      </c>
      <c r="H1730" s="1">
        <v>0</v>
      </c>
      <c r="I1730" s="1">
        <v>9999</v>
      </c>
    </row>
    <row r="1731" spans="1:9" x14ac:dyDescent="0.25">
      <c r="A1731" s="1">
        <v>2</v>
      </c>
      <c r="B1731" s="1">
        <v>11880</v>
      </c>
      <c r="C1731" s="1">
        <v>74.014899999999997</v>
      </c>
      <c r="D1731" s="1">
        <v>108.5149</v>
      </c>
      <c r="E1731" s="1">
        <v>13826</v>
      </c>
      <c r="F1731" s="1">
        <v>278.86470000000003</v>
      </c>
      <c r="G1731" s="1">
        <v>81.083600000000004</v>
      </c>
      <c r="H1731" s="1">
        <v>12.4598088792106</v>
      </c>
    </row>
    <row r="1732" spans="1:9" x14ac:dyDescent="0.25">
      <c r="A1732" s="1">
        <v>0</v>
      </c>
      <c r="B1732" s="1" t="s">
        <v>145</v>
      </c>
      <c r="C1732" s="1">
        <v>1198</v>
      </c>
    </row>
    <row r="1733" spans="1:9" x14ac:dyDescent="0.25">
      <c r="A1733" s="1">
        <v>1</v>
      </c>
      <c r="B1733" s="1" t="s">
        <v>1855</v>
      </c>
      <c r="C1733" s="1" t="s">
        <v>1856</v>
      </c>
      <c r="D1733" s="1">
        <v>22276.571604100001</v>
      </c>
      <c r="E1733" s="1">
        <v>-9.9999999999999995E-8</v>
      </c>
      <c r="F1733" s="1" t="s">
        <v>3</v>
      </c>
      <c r="G1733" s="1" t="s">
        <v>1857</v>
      </c>
      <c r="H1733" s="1">
        <v>0</v>
      </c>
      <c r="I1733" s="1">
        <v>9991</v>
      </c>
    </row>
    <row r="1734" spans="1:9" x14ac:dyDescent="0.25">
      <c r="A1734" s="1">
        <v>2</v>
      </c>
      <c r="B1734" s="1">
        <v>11881</v>
      </c>
      <c r="C1734" s="1">
        <v>74.019499999999994</v>
      </c>
      <c r="D1734" s="1">
        <v>192.55369999999999</v>
      </c>
      <c r="E1734" s="1">
        <v>21604</v>
      </c>
      <c r="F1734" s="1">
        <v>45.294899999999998</v>
      </c>
      <c r="G1734" s="1">
        <v>129.4768</v>
      </c>
      <c r="H1734" s="1">
        <v>12.4376330391766</v>
      </c>
    </row>
    <row r="1735" spans="1:9" x14ac:dyDescent="0.25">
      <c r="A1735" s="1">
        <v>0</v>
      </c>
      <c r="B1735" s="1" t="s">
        <v>145</v>
      </c>
      <c r="C1735" s="1">
        <v>1199</v>
      </c>
    </row>
    <row r="1736" spans="1:9" x14ac:dyDescent="0.25">
      <c r="A1736" s="1">
        <v>1</v>
      </c>
      <c r="B1736" s="1" t="s">
        <v>1858</v>
      </c>
      <c r="C1736" s="1" t="s">
        <v>1859</v>
      </c>
      <c r="D1736" s="1">
        <v>22276.511553460001</v>
      </c>
      <c r="E1736" s="1">
        <v>7.0000000000000005E-8</v>
      </c>
      <c r="F1736" s="1" t="s">
        <v>3</v>
      </c>
      <c r="G1736" s="1" t="s">
        <v>1860</v>
      </c>
      <c r="H1736" s="1">
        <v>0</v>
      </c>
      <c r="I1736" s="1">
        <v>9995</v>
      </c>
    </row>
    <row r="1737" spans="1:9" x14ac:dyDescent="0.25">
      <c r="A1737" s="1">
        <v>2</v>
      </c>
      <c r="B1737" s="1">
        <v>11882</v>
      </c>
      <c r="C1737" s="1">
        <v>74.0154</v>
      </c>
      <c r="D1737" s="1">
        <v>290.6343</v>
      </c>
      <c r="E1737" s="1">
        <v>36046</v>
      </c>
      <c r="F1737" s="1">
        <v>153.95269999999999</v>
      </c>
      <c r="G1737" s="1">
        <v>14.122999999999999</v>
      </c>
      <c r="H1737" s="1">
        <v>12.411771419136301</v>
      </c>
    </row>
    <row r="1738" spans="1:9" x14ac:dyDescent="0.25">
      <c r="A1738" s="1">
        <v>0</v>
      </c>
      <c r="B1738" s="1" t="s">
        <v>627</v>
      </c>
      <c r="C1738" s="2">
        <v>44598</v>
      </c>
    </row>
    <row r="1739" spans="1:9" x14ac:dyDescent="0.25">
      <c r="A1739" s="1">
        <v>1</v>
      </c>
      <c r="B1739" s="1" t="s">
        <v>1861</v>
      </c>
      <c r="C1739" s="1" t="s">
        <v>1862</v>
      </c>
      <c r="D1739" s="1">
        <v>22276.489920060001</v>
      </c>
      <c r="E1739" s="1">
        <v>1.59E-6</v>
      </c>
      <c r="F1739" s="1" t="s">
        <v>3</v>
      </c>
      <c r="G1739" s="1" t="s">
        <v>1863</v>
      </c>
      <c r="H1739" s="1">
        <v>0</v>
      </c>
      <c r="I1739" s="1">
        <v>9993</v>
      </c>
    </row>
    <row r="1740" spans="1:9" x14ac:dyDescent="0.25">
      <c r="A1740" s="1">
        <v>2</v>
      </c>
      <c r="B1740" s="1">
        <v>11962</v>
      </c>
      <c r="C1740" s="1">
        <v>81.223399999999998</v>
      </c>
      <c r="D1740" s="1">
        <v>331.637</v>
      </c>
      <c r="E1740" s="1">
        <v>35802</v>
      </c>
      <c r="F1740" s="1">
        <v>12.801399999999999</v>
      </c>
      <c r="G1740" s="1">
        <v>347.4058</v>
      </c>
      <c r="H1740" s="1">
        <v>14.1065555816398</v>
      </c>
    </row>
    <row r="1741" spans="1:9" x14ac:dyDescent="0.25">
      <c r="A1741" s="1">
        <v>0</v>
      </c>
      <c r="B1741" s="1" t="s">
        <v>145</v>
      </c>
      <c r="C1741" s="1">
        <v>1176</v>
      </c>
      <c r="D1741" s="1" t="s">
        <v>1864</v>
      </c>
      <c r="E1741" s="1" t="s">
        <v>1865</v>
      </c>
    </row>
    <row r="1742" spans="1:9" x14ac:dyDescent="0.25">
      <c r="A1742" s="1">
        <v>1</v>
      </c>
      <c r="B1742" s="1" t="s">
        <v>1866</v>
      </c>
      <c r="C1742" s="1" t="s">
        <v>1867</v>
      </c>
      <c r="D1742" s="1">
        <v>22276.469778189999</v>
      </c>
      <c r="E1742" s="1">
        <v>-7.0999999999999998E-7</v>
      </c>
      <c r="F1742" s="1" t="s">
        <v>3</v>
      </c>
      <c r="G1742" s="1" t="s">
        <v>1868</v>
      </c>
      <c r="H1742" s="1">
        <v>0</v>
      </c>
      <c r="I1742" s="1">
        <v>9996</v>
      </c>
    </row>
    <row r="1743" spans="1:9" x14ac:dyDescent="0.25">
      <c r="A1743" s="1">
        <v>2</v>
      </c>
      <c r="B1743" s="1">
        <v>11971</v>
      </c>
      <c r="C1743" s="1">
        <v>64.831999999999994</v>
      </c>
      <c r="D1743" s="1">
        <v>83.382599999999996</v>
      </c>
      <c r="E1743" s="1">
        <v>52339</v>
      </c>
      <c r="F1743" s="1">
        <v>261.06099999999998</v>
      </c>
      <c r="G1743" s="1">
        <v>130.18969999999999</v>
      </c>
      <c r="H1743" s="1">
        <v>13.9687303615666</v>
      </c>
    </row>
    <row r="1744" spans="1:9" x14ac:dyDescent="0.25">
      <c r="A1744" s="1">
        <v>0</v>
      </c>
      <c r="B1744" s="1" t="s">
        <v>145</v>
      </c>
      <c r="C1744" s="1">
        <v>1225</v>
      </c>
    </row>
    <row r="1745" spans="1:9" x14ac:dyDescent="0.25">
      <c r="A1745" s="1">
        <v>1</v>
      </c>
      <c r="B1745" s="1" t="s">
        <v>1869</v>
      </c>
      <c r="C1745" s="1" t="s">
        <v>1870</v>
      </c>
      <c r="D1745" s="1">
        <v>22276.425817719999</v>
      </c>
      <c r="E1745" s="1">
        <v>5.9999999999999997E-7</v>
      </c>
      <c r="F1745" s="1" t="s">
        <v>3</v>
      </c>
      <c r="G1745" s="1" t="s">
        <v>1871</v>
      </c>
      <c r="H1745" s="1">
        <v>0</v>
      </c>
      <c r="I1745" s="1">
        <v>9996</v>
      </c>
    </row>
    <row r="1746" spans="1:9" x14ac:dyDescent="0.25">
      <c r="A1746" s="1">
        <v>2</v>
      </c>
      <c r="B1746" s="1">
        <v>12087</v>
      </c>
      <c r="C1746" s="1">
        <v>82.949100000000001</v>
      </c>
      <c r="D1746" s="1">
        <v>36.4514</v>
      </c>
      <c r="E1746" s="1">
        <v>55384</v>
      </c>
      <c r="F1746" s="1">
        <v>225.1498</v>
      </c>
      <c r="G1746" s="1">
        <v>198.8023</v>
      </c>
      <c r="H1746" s="1">
        <v>13.745504759999999</v>
      </c>
      <c r="I1746" s="1">
        <v>97584</v>
      </c>
    </row>
    <row r="1747" spans="1:9" x14ac:dyDescent="0.25">
      <c r="A1747" s="1">
        <v>0</v>
      </c>
      <c r="B1747" s="1" t="s">
        <v>145</v>
      </c>
      <c r="C1747" s="1">
        <v>1226</v>
      </c>
    </row>
    <row r="1748" spans="1:9" x14ac:dyDescent="0.25">
      <c r="A1748" s="1">
        <v>1</v>
      </c>
      <c r="B1748" s="1" t="s">
        <v>1872</v>
      </c>
      <c r="C1748" s="1" t="s">
        <v>1873</v>
      </c>
      <c r="D1748" s="1">
        <v>22276.499815390001</v>
      </c>
      <c r="E1748" s="1">
        <v>6.5000000000000002E-7</v>
      </c>
      <c r="F1748" s="1" t="s">
        <v>3</v>
      </c>
      <c r="G1748" s="1" t="s">
        <v>1874</v>
      </c>
      <c r="H1748" s="1">
        <v>0</v>
      </c>
      <c r="I1748" s="1">
        <v>9997</v>
      </c>
    </row>
    <row r="1749" spans="1:9" x14ac:dyDescent="0.25">
      <c r="A1749" s="1">
        <v>2</v>
      </c>
      <c r="B1749" s="1">
        <v>12091</v>
      </c>
      <c r="C1749" s="1">
        <v>82.936599999999999</v>
      </c>
      <c r="D1749" s="1">
        <v>285.56569999999999</v>
      </c>
      <c r="E1749" s="1">
        <v>32489</v>
      </c>
      <c r="F1749" s="1">
        <v>231.87029999999999</v>
      </c>
      <c r="G1749" s="1">
        <v>249.1747</v>
      </c>
      <c r="H1749" s="1">
        <v>13.745371710000001</v>
      </c>
      <c r="I1749" s="1">
        <v>96915</v>
      </c>
    </row>
    <row r="1750" spans="1:9" x14ac:dyDescent="0.25">
      <c r="A1750" s="1">
        <v>0</v>
      </c>
      <c r="B1750" s="1" t="s">
        <v>145</v>
      </c>
      <c r="C1750" s="1">
        <v>1228</v>
      </c>
    </row>
    <row r="1751" spans="1:9" x14ac:dyDescent="0.25">
      <c r="A1751" s="1">
        <v>1</v>
      </c>
      <c r="B1751" s="1" t="s">
        <v>1875</v>
      </c>
      <c r="C1751" s="1" t="s">
        <v>1876</v>
      </c>
      <c r="D1751" s="1">
        <v>22276.50740563</v>
      </c>
      <c r="E1751" s="1">
        <v>-4.9999999999999998E-8</v>
      </c>
      <c r="F1751" s="1" t="s">
        <v>3</v>
      </c>
      <c r="G1751" s="1" t="s">
        <v>1877</v>
      </c>
      <c r="H1751" s="1">
        <v>0</v>
      </c>
      <c r="I1751" s="1">
        <v>9995</v>
      </c>
    </row>
    <row r="1752" spans="1:9" x14ac:dyDescent="0.25">
      <c r="A1752" s="1">
        <v>2</v>
      </c>
      <c r="B1752" s="1">
        <v>12107</v>
      </c>
      <c r="C1752" s="1">
        <v>73.996899999999997</v>
      </c>
      <c r="D1752" s="1">
        <v>318.7577</v>
      </c>
      <c r="E1752" s="1">
        <v>46052</v>
      </c>
      <c r="F1752" s="1">
        <v>241.47190000000001</v>
      </c>
      <c r="G1752" s="1">
        <v>230.79259999999999</v>
      </c>
      <c r="H1752" s="1">
        <v>12.5861484791943</v>
      </c>
    </row>
    <row r="1753" spans="1:9" x14ac:dyDescent="0.25">
      <c r="A1753" s="1">
        <v>0</v>
      </c>
      <c r="B1753" s="1" t="s">
        <v>145</v>
      </c>
      <c r="C1753" s="1">
        <v>1229</v>
      </c>
    </row>
    <row r="1754" spans="1:9" x14ac:dyDescent="0.25">
      <c r="A1754" s="1">
        <v>1</v>
      </c>
      <c r="B1754" s="1" t="s">
        <v>1878</v>
      </c>
      <c r="C1754" s="1" t="s">
        <v>1879</v>
      </c>
      <c r="D1754" s="1">
        <v>22276.530512580001</v>
      </c>
      <c r="E1754" s="1">
        <v>-1E-8</v>
      </c>
      <c r="F1754" s="1" t="s">
        <v>3</v>
      </c>
      <c r="G1754" s="1" t="s">
        <v>1880</v>
      </c>
      <c r="H1754" s="1">
        <v>0</v>
      </c>
      <c r="I1754" s="1">
        <v>9994</v>
      </c>
    </row>
    <row r="1755" spans="1:9" x14ac:dyDescent="0.25">
      <c r="A1755" s="1">
        <v>2</v>
      </c>
      <c r="B1755" s="1">
        <v>12108</v>
      </c>
      <c r="C1755" s="1">
        <v>73.994799999999998</v>
      </c>
      <c r="D1755" s="1">
        <v>54.033999999999999</v>
      </c>
      <c r="E1755" s="1">
        <v>32004</v>
      </c>
      <c r="F1755" s="1">
        <v>0.85680000000000001</v>
      </c>
      <c r="G1755" s="1">
        <v>67.860699999999994</v>
      </c>
      <c r="H1755" s="1">
        <v>12.5608766491555</v>
      </c>
    </row>
    <row r="1756" spans="1:9" x14ac:dyDescent="0.25">
      <c r="A1756" s="1">
        <v>0</v>
      </c>
      <c r="B1756" s="1" t="s">
        <v>145</v>
      </c>
      <c r="C1756" s="1">
        <v>1230</v>
      </c>
    </row>
    <row r="1757" spans="1:9" x14ac:dyDescent="0.25">
      <c r="A1757" s="1">
        <v>1</v>
      </c>
      <c r="B1757" s="1" t="s">
        <v>1881</v>
      </c>
      <c r="C1757" s="1" t="s">
        <v>1882</v>
      </c>
      <c r="D1757" s="1">
        <v>22276.59111207</v>
      </c>
      <c r="E1757" s="1">
        <v>-1.1999999999999999E-7</v>
      </c>
      <c r="F1757" s="1" t="s">
        <v>3</v>
      </c>
      <c r="G1757" s="1" t="s">
        <v>1883</v>
      </c>
      <c r="H1757" s="1">
        <v>0</v>
      </c>
      <c r="I1757" s="1">
        <v>9992</v>
      </c>
    </row>
    <row r="1758" spans="1:9" x14ac:dyDescent="0.25">
      <c r="A1758" s="1">
        <v>2</v>
      </c>
      <c r="B1758" s="1">
        <v>12109</v>
      </c>
      <c r="C1758" s="1">
        <v>73.997200000000007</v>
      </c>
      <c r="D1758" s="1">
        <v>345.01729999999998</v>
      </c>
      <c r="E1758" s="1">
        <v>42194</v>
      </c>
      <c r="F1758" s="1">
        <v>282.00569999999999</v>
      </c>
      <c r="G1758" s="1">
        <v>147.03800000000001</v>
      </c>
      <c r="H1758" s="1">
        <v>12.5788902691834</v>
      </c>
    </row>
    <row r="1759" spans="1:9" x14ac:dyDescent="0.25">
      <c r="A1759" s="1">
        <v>0</v>
      </c>
      <c r="B1759" s="1" t="s">
        <v>145</v>
      </c>
      <c r="C1759" s="1">
        <v>1231</v>
      </c>
    </row>
    <row r="1760" spans="1:9" x14ac:dyDescent="0.25">
      <c r="A1760" s="1">
        <v>1</v>
      </c>
      <c r="B1760" s="1" t="s">
        <v>1884</v>
      </c>
      <c r="C1760" s="1" t="s">
        <v>1885</v>
      </c>
      <c r="D1760" s="1">
        <v>22276.417555349999</v>
      </c>
      <c r="E1760" s="1">
        <v>-8.0000000000000002E-8</v>
      </c>
      <c r="F1760" s="1" t="s">
        <v>3</v>
      </c>
      <c r="G1760" s="1" t="s">
        <v>1886</v>
      </c>
      <c r="H1760" s="1">
        <v>0</v>
      </c>
      <c r="I1760" s="1">
        <v>9990</v>
      </c>
    </row>
    <row r="1761" spans="1:9" x14ac:dyDescent="0.25">
      <c r="A1761" s="1">
        <v>2</v>
      </c>
      <c r="B1761" s="1">
        <v>12110</v>
      </c>
      <c r="C1761" s="1">
        <v>73.998099999999994</v>
      </c>
      <c r="D1761" s="1">
        <v>15.338200000000001</v>
      </c>
      <c r="E1761" s="1">
        <v>37823</v>
      </c>
      <c r="F1761" s="1">
        <v>312.64019999999999</v>
      </c>
      <c r="G1761" s="1">
        <v>114.6872</v>
      </c>
      <c r="H1761" s="1">
        <v>12.5710185091712</v>
      </c>
    </row>
    <row r="1762" spans="1:9" x14ac:dyDescent="0.25">
      <c r="A1762" s="1">
        <v>0</v>
      </c>
      <c r="B1762" s="1" t="s">
        <v>145</v>
      </c>
      <c r="C1762" s="1">
        <v>1232</v>
      </c>
    </row>
    <row r="1763" spans="1:9" x14ac:dyDescent="0.25">
      <c r="A1763" s="1">
        <v>1</v>
      </c>
      <c r="B1763" s="1" t="s">
        <v>1887</v>
      </c>
      <c r="C1763" s="1" t="s">
        <v>1888</v>
      </c>
      <c r="D1763" s="1">
        <v>22276.479058090001</v>
      </c>
      <c r="E1763" s="1">
        <v>-9.9999999999999995E-8</v>
      </c>
      <c r="F1763" s="1" t="s">
        <v>3</v>
      </c>
      <c r="G1763" s="1" t="s">
        <v>1889</v>
      </c>
      <c r="H1763" s="1">
        <v>0</v>
      </c>
      <c r="I1763" s="1">
        <v>9992</v>
      </c>
    </row>
    <row r="1764" spans="1:9" x14ac:dyDescent="0.25">
      <c r="A1764" s="1">
        <v>2</v>
      </c>
      <c r="B1764" s="1">
        <v>12111</v>
      </c>
      <c r="C1764" s="1">
        <v>73.995800000000003</v>
      </c>
      <c r="D1764" s="1">
        <v>46.161799999999999</v>
      </c>
      <c r="E1764" s="1">
        <v>33259</v>
      </c>
      <c r="F1764" s="1">
        <v>344.38339999999999</v>
      </c>
      <c r="G1764" s="1">
        <v>79.481099999999998</v>
      </c>
      <c r="H1764" s="1">
        <v>12.562961039158999</v>
      </c>
    </row>
    <row r="1765" spans="1:9" x14ac:dyDescent="0.25">
      <c r="A1765" s="1">
        <v>0</v>
      </c>
      <c r="B1765" s="1" t="s">
        <v>145</v>
      </c>
      <c r="C1765" s="1">
        <v>1233</v>
      </c>
    </row>
    <row r="1766" spans="1:9" x14ac:dyDescent="0.25">
      <c r="A1766" s="1">
        <v>1</v>
      </c>
      <c r="B1766" s="1" t="s">
        <v>1890</v>
      </c>
      <c r="C1766" s="1" t="s">
        <v>1891</v>
      </c>
      <c r="D1766" s="1">
        <v>22276.505984629999</v>
      </c>
      <c r="E1766" s="1">
        <v>-1E-8</v>
      </c>
      <c r="F1766" s="1" t="s">
        <v>3</v>
      </c>
      <c r="G1766" s="1" t="s">
        <v>1892</v>
      </c>
      <c r="H1766" s="1">
        <v>0</v>
      </c>
      <c r="I1766" s="1">
        <v>9990</v>
      </c>
    </row>
    <row r="1767" spans="1:9" x14ac:dyDescent="0.25">
      <c r="A1767" s="1">
        <v>2</v>
      </c>
      <c r="B1767" s="1">
        <v>12112</v>
      </c>
      <c r="C1767" s="1">
        <v>73.992599999999996</v>
      </c>
      <c r="D1767" s="1">
        <v>74.613200000000006</v>
      </c>
      <c r="E1767" s="1">
        <v>29375</v>
      </c>
      <c r="F1767" s="1">
        <v>11.378</v>
      </c>
      <c r="G1767" s="1">
        <v>45.585099999999997</v>
      </c>
      <c r="H1767" s="1">
        <v>12.555501309147401</v>
      </c>
    </row>
    <row r="1768" spans="1:9" x14ac:dyDescent="0.25">
      <c r="A1768" s="1">
        <v>0</v>
      </c>
      <c r="B1768" s="1" t="s">
        <v>145</v>
      </c>
      <c r="C1768" s="1">
        <v>1234</v>
      </c>
    </row>
    <row r="1769" spans="1:9" x14ac:dyDescent="0.25">
      <c r="A1769" s="1">
        <v>1</v>
      </c>
      <c r="B1769" s="1" t="s">
        <v>1893</v>
      </c>
      <c r="C1769" s="1" t="s">
        <v>1894</v>
      </c>
      <c r="D1769" s="1">
        <v>22276.473309780002</v>
      </c>
      <c r="E1769" s="1">
        <v>-5.9999999999999995E-8</v>
      </c>
      <c r="F1769" s="1" t="s">
        <v>3</v>
      </c>
      <c r="G1769" s="1" t="s">
        <v>1895</v>
      </c>
      <c r="H1769" s="1">
        <v>0</v>
      </c>
      <c r="I1769" s="1">
        <v>9994</v>
      </c>
    </row>
    <row r="1770" spans="1:9" x14ac:dyDescent="0.25">
      <c r="A1770" s="1">
        <v>2</v>
      </c>
      <c r="B1770" s="1">
        <v>12113</v>
      </c>
      <c r="C1770" s="1">
        <v>73.997299999999996</v>
      </c>
      <c r="D1770" s="1">
        <v>31.639099999999999</v>
      </c>
      <c r="E1770" s="1">
        <v>35528</v>
      </c>
      <c r="F1770" s="1">
        <v>326.42939999999999</v>
      </c>
      <c r="G1770" s="1">
        <v>101.83150000000001</v>
      </c>
      <c r="H1770" s="1">
        <v>12.566777459163699</v>
      </c>
    </row>
    <row r="1771" spans="1:9" x14ac:dyDescent="0.25">
      <c r="A1771" s="1">
        <v>0</v>
      </c>
      <c r="B1771" s="1" t="s">
        <v>145</v>
      </c>
      <c r="C1771" s="1">
        <v>1235</v>
      </c>
    </row>
    <row r="1772" spans="1:9" x14ac:dyDescent="0.25">
      <c r="A1772" s="1">
        <v>1</v>
      </c>
      <c r="B1772" s="1" t="s">
        <v>1896</v>
      </c>
      <c r="C1772" s="1" t="s">
        <v>1897</v>
      </c>
      <c r="D1772" s="1">
        <v>22276.52576543</v>
      </c>
      <c r="E1772" s="1">
        <v>0</v>
      </c>
      <c r="F1772" s="1" t="s">
        <v>3</v>
      </c>
      <c r="G1772" s="1" t="s">
        <v>1898</v>
      </c>
      <c r="H1772" s="1">
        <v>0</v>
      </c>
      <c r="I1772" s="1">
        <v>9990</v>
      </c>
    </row>
    <row r="1773" spans="1:9" x14ac:dyDescent="0.25">
      <c r="A1773" s="1">
        <v>2</v>
      </c>
      <c r="B1773" s="1">
        <v>12114</v>
      </c>
      <c r="C1773" s="1">
        <v>73.9953</v>
      </c>
      <c r="D1773" s="1">
        <v>49.765300000000003</v>
      </c>
      <c r="E1773" s="1">
        <v>32714</v>
      </c>
      <c r="F1773" s="1">
        <v>349.92230000000001</v>
      </c>
      <c r="G1773" s="1">
        <v>78.976699999999994</v>
      </c>
      <c r="H1773" s="1">
        <v>12.5619928191573</v>
      </c>
    </row>
    <row r="1774" spans="1:9" x14ac:dyDescent="0.25">
      <c r="A1774" s="1">
        <v>0</v>
      </c>
      <c r="B1774" s="1" t="s">
        <v>145</v>
      </c>
      <c r="C1774" s="1">
        <v>1238</v>
      </c>
    </row>
    <row r="1775" spans="1:9" x14ac:dyDescent="0.25">
      <c r="A1775" s="1">
        <v>1</v>
      </c>
      <c r="B1775" s="1" t="s">
        <v>1899</v>
      </c>
      <c r="C1775" s="1" t="s">
        <v>1900</v>
      </c>
      <c r="D1775" s="1">
        <v>22276.48630275</v>
      </c>
      <c r="E1775" s="1">
        <v>3.7499999999999997E-5</v>
      </c>
      <c r="F1775" s="1" t="s">
        <v>3</v>
      </c>
      <c r="G1775" s="1" t="s">
        <v>1901</v>
      </c>
      <c r="H1775" s="1">
        <v>0</v>
      </c>
      <c r="I1775" s="1">
        <v>9996</v>
      </c>
    </row>
    <row r="1776" spans="1:9" x14ac:dyDescent="0.25">
      <c r="A1776" s="1">
        <v>2</v>
      </c>
      <c r="B1776" s="1">
        <v>12138</v>
      </c>
      <c r="C1776" s="1">
        <v>82.956500000000005</v>
      </c>
      <c r="D1776" s="1">
        <v>200.6885</v>
      </c>
      <c r="E1776" s="1">
        <v>702346</v>
      </c>
      <c r="F1776" s="1">
        <v>125.6377</v>
      </c>
      <c r="G1776" s="1">
        <v>241.23079999999999</v>
      </c>
      <c r="H1776" s="1">
        <v>13.97942692</v>
      </c>
      <c r="I1776" s="1">
        <v>79877</v>
      </c>
    </row>
    <row r="1777" spans="1:9" x14ac:dyDescent="0.25">
      <c r="A1777" s="1">
        <v>0</v>
      </c>
      <c r="B1777" s="1" t="s">
        <v>145</v>
      </c>
      <c r="C1777" s="1">
        <v>1241</v>
      </c>
    </row>
    <row r="1778" spans="1:9" x14ac:dyDescent="0.25">
      <c r="A1778" s="1">
        <v>1</v>
      </c>
      <c r="B1778" s="1" t="s">
        <v>1902</v>
      </c>
      <c r="C1778" s="1" t="s">
        <v>1903</v>
      </c>
      <c r="D1778" s="1">
        <v>22276.56832889</v>
      </c>
      <c r="E1778" s="1">
        <v>-6.6000000000000003E-7</v>
      </c>
      <c r="F1778" s="1" t="s">
        <v>3</v>
      </c>
      <c r="G1778" s="1" t="s">
        <v>1904</v>
      </c>
      <c r="H1778" s="1">
        <v>0</v>
      </c>
      <c r="I1778" s="1">
        <v>9993</v>
      </c>
    </row>
    <row r="1779" spans="1:9" x14ac:dyDescent="0.25">
      <c r="A1779" s="1">
        <v>2</v>
      </c>
      <c r="B1779" s="1">
        <v>12149</v>
      </c>
      <c r="C1779" s="1">
        <v>65.823700000000002</v>
      </c>
      <c r="D1779" s="1">
        <v>218.68639999999999</v>
      </c>
      <c r="E1779" s="1">
        <v>5586</v>
      </c>
      <c r="F1779" s="1">
        <v>32.804400000000001</v>
      </c>
      <c r="G1779" s="1">
        <v>140.3348</v>
      </c>
      <c r="H1779" s="1">
        <v>13.72182576</v>
      </c>
      <c r="I1779" s="1">
        <v>89215</v>
      </c>
    </row>
    <row r="1780" spans="1:9" x14ac:dyDescent="0.25">
      <c r="A1780" s="1">
        <v>0</v>
      </c>
      <c r="B1780" s="1" t="s">
        <v>145</v>
      </c>
      <c r="C1780" s="1">
        <v>1244</v>
      </c>
    </row>
    <row r="1781" spans="1:9" x14ac:dyDescent="0.25">
      <c r="A1781" s="1">
        <v>1</v>
      </c>
      <c r="B1781" s="1" t="s">
        <v>1905</v>
      </c>
      <c r="C1781" s="1" t="s">
        <v>1906</v>
      </c>
      <c r="D1781" s="1">
        <v>22276.397431249999</v>
      </c>
      <c r="E1781" s="1">
        <v>5.9999999999999997E-7</v>
      </c>
      <c r="F1781" s="1" t="s">
        <v>3</v>
      </c>
      <c r="G1781" s="1" t="s">
        <v>1907</v>
      </c>
      <c r="H1781" s="1">
        <v>0</v>
      </c>
      <c r="I1781" s="1">
        <v>9992</v>
      </c>
    </row>
    <row r="1782" spans="1:9" x14ac:dyDescent="0.25">
      <c r="A1782" s="1">
        <v>2</v>
      </c>
      <c r="B1782" s="1">
        <v>12297</v>
      </c>
      <c r="C1782" s="1">
        <v>82.957099999999997</v>
      </c>
      <c r="D1782" s="1">
        <v>6.6722000000000001</v>
      </c>
      <c r="E1782" s="1">
        <v>30494</v>
      </c>
      <c r="F1782" s="1">
        <v>9.1195000000000004</v>
      </c>
      <c r="G1782" s="1">
        <v>63.516300000000001</v>
      </c>
      <c r="H1782" s="1">
        <v>13.7504856873334</v>
      </c>
    </row>
    <row r="1783" spans="1:9" x14ac:dyDescent="0.25">
      <c r="A1783" s="1">
        <v>0</v>
      </c>
      <c r="B1783" s="1" t="s">
        <v>145</v>
      </c>
      <c r="C1783" s="1">
        <v>1249</v>
      </c>
    </row>
    <row r="1784" spans="1:9" x14ac:dyDescent="0.25">
      <c r="A1784" s="1">
        <v>1</v>
      </c>
      <c r="B1784" s="1" t="s">
        <v>1908</v>
      </c>
      <c r="C1784" s="1" t="s">
        <v>1909</v>
      </c>
      <c r="D1784" s="1">
        <v>22276.50095401</v>
      </c>
      <c r="E1784" s="1">
        <v>-7.0999999999999998E-7</v>
      </c>
      <c r="F1784" s="1" t="s">
        <v>3</v>
      </c>
      <c r="G1784" s="1" t="s">
        <v>1910</v>
      </c>
      <c r="H1784" s="1">
        <v>0</v>
      </c>
      <c r="I1784" s="1">
        <v>9999</v>
      </c>
    </row>
    <row r="1785" spans="1:9" x14ac:dyDescent="0.25">
      <c r="A1785" s="1">
        <v>2</v>
      </c>
      <c r="B1785" s="1">
        <v>12319</v>
      </c>
      <c r="C1785" s="1">
        <v>64.964100000000002</v>
      </c>
      <c r="D1785" s="1">
        <v>65.450900000000004</v>
      </c>
      <c r="E1785" s="1">
        <v>56577</v>
      </c>
      <c r="F1785" s="1">
        <v>331.97129999999999</v>
      </c>
      <c r="G1785" s="1">
        <v>27.830400000000001</v>
      </c>
      <c r="H1785" s="1">
        <v>13.8663665210728</v>
      </c>
    </row>
    <row r="1786" spans="1:9" x14ac:dyDescent="0.25">
      <c r="A1786" s="1">
        <v>0</v>
      </c>
      <c r="B1786" s="1" t="s">
        <v>145</v>
      </c>
      <c r="C1786" s="1">
        <v>1250</v>
      </c>
    </row>
    <row r="1787" spans="1:9" x14ac:dyDescent="0.25">
      <c r="A1787" s="1">
        <v>1</v>
      </c>
      <c r="B1787" s="1" t="s">
        <v>1911</v>
      </c>
      <c r="C1787" s="1" t="s">
        <v>1912</v>
      </c>
      <c r="D1787" s="1">
        <v>22276.58543902</v>
      </c>
      <c r="E1787" s="1">
        <v>-1.3E-7</v>
      </c>
      <c r="F1787" s="1" t="s">
        <v>3</v>
      </c>
      <c r="G1787" s="1" t="s">
        <v>1913</v>
      </c>
      <c r="H1787" s="1">
        <v>0</v>
      </c>
      <c r="I1787" s="1">
        <v>9990</v>
      </c>
    </row>
    <row r="1788" spans="1:9" x14ac:dyDescent="0.25">
      <c r="A1788" s="1">
        <v>2</v>
      </c>
      <c r="B1788" s="1">
        <v>12320</v>
      </c>
      <c r="C1788" s="1">
        <v>74.033900000000003</v>
      </c>
      <c r="D1788" s="1">
        <v>16.024999999999999</v>
      </c>
      <c r="E1788" s="1">
        <v>52843</v>
      </c>
      <c r="F1788" s="1">
        <v>321.43040000000002</v>
      </c>
      <c r="G1788" s="1">
        <v>49.512799999999999</v>
      </c>
      <c r="H1788" s="1">
        <v>12.5824626590977</v>
      </c>
    </row>
    <row r="1789" spans="1:9" x14ac:dyDescent="0.25">
      <c r="A1789" s="1">
        <v>0</v>
      </c>
      <c r="B1789" s="1" t="s">
        <v>145</v>
      </c>
      <c r="C1789" s="1">
        <v>1251</v>
      </c>
    </row>
    <row r="1790" spans="1:9" x14ac:dyDescent="0.25">
      <c r="A1790" s="1">
        <v>1</v>
      </c>
      <c r="B1790" s="1" t="s">
        <v>1914</v>
      </c>
      <c r="C1790" s="1" t="s">
        <v>1915</v>
      </c>
      <c r="D1790" s="1">
        <v>22276.530783800001</v>
      </c>
      <c r="E1790" s="1">
        <v>4.9999999999999998E-8</v>
      </c>
      <c r="F1790" s="1" t="s">
        <v>3</v>
      </c>
      <c r="G1790" s="1" t="s">
        <v>1916</v>
      </c>
      <c r="H1790" s="1">
        <v>0</v>
      </c>
      <c r="I1790" s="1">
        <v>9990</v>
      </c>
    </row>
    <row r="1791" spans="1:9" x14ac:dyDescent="0.25">
      <c r="A1791" s="1">
        <v>2</v>
      </c>
      <c r="B1791" s="1">
        <v>12321</v>
      </c>
      <c r="C1791" s="1">
        <v>74.027199999999993</v>
      </c>
      <c r="D1791" s="1">
        <v>84.172700000000006</v>
      </c>
      <c r="E1791" s="1">
        <v>44138</v>
      </c>
      <c r="F1791" s="1">
        <v>48.334200000000003</v>
      </c>
      <c r="G1791" s="1">
        <v>8.3020999999999994</v>
      </c>
      <c r="H1791" s="1">
        <v>12.5645529090701</v>
      </c>
    </row>
    <row r="1792" spans="1:9" x14ac:dyDescent="0.25">
      <c r="A1792" s="1">
        <v>0</v>
      </c>
      <c r="B1792" s="1" t="s">
        <v>145</v>
      </c>
      <c r="C1792" s="1">
        <v>1252</v>
      </c>
    </row>
    <row r="1793" spans="1:9" x14ac:dyDescent="0.25">
      <c r="A1793" s="1">
        <v>1</v>
      </c>
      <c r="B1793" s="1" t="s">
        <v>1917</v>
      </c>
      <c r="C1793" s="1" t="s">
        <v>1918</v>
      </c>
      <c r="D1793" s="1">
        <v>22276.427837120002</v>
      </c>
      <c r="E1793" s="1">
        <v>-8.9999999999999999E-8</v>
      </c>
      <c r="F1793" s="1" t="s">
        <v>3</v>
      </c>
      <c r="G1793" s="1" t="s">
        <v>1919</v>
      </c>
      <c r="H1793" s="1">
        <v>0</v>
      </c>
      <c r="I1793" s="1">
        <v>9996</v>
      </c>
    </row>
    <row r="1794" spans="1:9" x14ac:dyDescent="0.25">
      <c r="A1794" s="1">
        <v>2</v>
      </c>
      <c r="B1794" s="1">
        <v>12322</v>
      </c>
      <c r="C1794" s="1">
        <v>74.028999999999996</v>
      </c>
      <c r="D1794" s="1">
        <v>148.2097</v>
      </c>
      <c r="E1794" s="1">
        <v>34199</v>
      </c>
      <c r="F1794" s="1">
        <v>120.2389</v>
      </c>
      <c r="G1794" s="1">
        <v>52.832599999999999</v>
      </c>
      <c r="H1794" s="1">
        <v>12.5477682090445</v>
      </c>
    </row>
    <row r="1795" spans="1:9" x14ac:dyDescent="0.25">
      <c r="A1795" s="1">
        <v>0</v>
      </c>
      <c r="B1795" s="1" t="s">
        <v>145</v>
      </c>
      <c r="C1795" s="1">
        <v>1253</v>
      </c>
    </row>
    <row r="1796" spans="1:9" x14ac:dyDescent="0.25">
      <c r="A1796" s="1">
        <v>1</v>
      </c>
      <c r="B1796" s="1" t="s">
        <v>1920</v>
      </c>
      <c r="C1796" s="1" t="s">
        <v>1921</v>
      </c>
      <c r="D1796" s="1">
        <v>22276.342618080002</v>
      </c>
      <c r="E1796" s="1">
        <v>-1.1000000000000001E-7</v>
      </c>
      <c r="F1796" s="1" t="s">
        <v>3</v>
      </c>
      <c r="G1796" s="1" t="s">
        <v>1922</v>
      </c>
      <c r="H1796" s="1">
        <v>0</v>
      </c>
      <c r="I1796" s="1">
        <v>9990</v>
      </c>
    </row>
    <row r="1797" spans="1:9" x14ac:dyDescent="0.25">
      <c r="A1797" s="1">
        <v>2</v>
      </c>
      <c r="B1797" s="1">
        <v>12323</v>
      </c>
      <c r="C1797" s="1">
        <v>74.0274</v>
      </c>
      <c r="D1797" s="1">
        <v>125.8884</v>
      </c>
      <c r="E1797" s="1">
        <v>18402</v>
      </c>
      <c r="F1797" s="1">
        <v>269.49340000000001</v>
      </c>
      <c r="G1797" s="1">
        <v>263.74380000000002</v>
      </c>
      <c r="H1797" s="1">
        <v>12.4580997189084</v>
      </c>
    </row>
    <row r="1798" spans="1:9" x14ac:dyDescent="0.25">
      <c r="A1798" s="1">
        <v>0</v>
      </c>
      <c r="B1798" s="1" t="s">
        <v>145</v>
      </c>
      <c r="C1798" s="1">
        <v>1254</v>
      </c>
    </row>
    <row r="1799" spans="1:9" x14ac:dyDescent="0.25">
      <c r="A1799" s="1">
        <v>1</v>
      </c>
      <c r="B1799" s="1" t="s">
        <v>1923</v>
      </c>
      <c r="C1799" s="1" t="s">
        <v>1924</v>
      </c>
      <c r="D1799" s="1">
        <v>22276.568268909999</v>
      </c>
      <c r="E1799" s="1">
        <v>-4.0000000000000001E-8</v>
      </c>
      <c r="F1799" s="1" t="s">
        <v>3</v>
      </c>
      <c r="G1799" s="1" t="s">
        <v>1925</v>
      </c>
      <c r="H1799" s="1">
        <v>0</v>
      </c>
      <c r="I1799" s="1">
        <v>9999</v>
      </c>
    </row>
    <row r="1800" spans="1:9" x14ac:dyDescent="0.25">
      <c r="A1800" s="1">
        <v>2</v>
      </c>
      <c r="B1800" s="1">
        <v>12324</v>
      </c>
      <c r="C1800" s="1">
        <v>74.03</v>
      </c>
      <c r="D1800" s="1">
        <v>211.23589999999999</v>
      </c>
      <c r="E1800" s="1">
        <v>26459</v>
      </c>
      <c r="F1800" s="1">
        <v>198.78059999999999</v>
      </c>
      <c r="G1800" s="1">
        <v>334.65320000000003</v>
      </c>
      <c r="H1800" s="1">
        <v>12.530947609019201</v>
      </c>
    </row>
    <row r="1801" spans="1:9" x14ac:dyDescent="0.25">
      <c r="A1801" s="1">
        <v>0</v>
      </c>
      <c r="B1801" s="1" t="s">
        <v>145</v>
      </c>
      <c r="C1801" s="1">
        <v>1255</v>
      </c>
    </row>
    <row r="1802" spans="1:9" x14ac:dyDescent="0.25">
      <c r="A1802" s="1">
        <v>1</v>
      </c>
      <c r="B1802" s="1" t="s">
        <v>1926</v>
      </c>
      <c r="C1802" s="1" t="s">
        <v>1927</v>
      </c>
      <c r="D1802" s="1">
        <v>22276.47818029</v>
      </c>
      <c r="E1802" s="1">
        <v>9.9999999999999995E-8</v>
      </c>
      <c r="F1802" s="1" t="s">
        <v>3</v>
      </c>
      <c r="G1802" s="1" t="s">
        <v>1928</v>
      </c>
      <c r="H1802" s="1">
        <v>0</v>
      </c>
      <c r="I1802" s="1">
        <v>9991</v>
      </c>
    </row>
    <row r="1803" spans="1:9" x14ac:dyDescent="0.25">
      <c r="A1803" s="1">
        <v>2</v>
      </c>
      <c r="B1803" s="1">
        <v>12325</v>
      </c>
      <c r="C1803" s="1">
        <v>74.026499999999999</v>
      </c>
      <c r="D1803" s="1">
        <v>273.68470000000002</v>
      </c>
      <c r="E1803" s="1">
        <v>18059</v>
      </c>
      <c r="F1803" s="1">
        <v>269.42989999999998</v>
      </c>
      <c r="G1803" s="1">
        <v>205.58699999999999</v>
      </c>
      <c r="H1803" s="1">
        <v>12.514585818993901</v>
      </c>
    </row>
    <row r="1804" spans="1:9" x14ac:dyDescent="0.25">
      <c r="A1804" s="1">
        <v>0</v>
      </c>
      <c r="B1804" s="1" t="s">
        <v>145</v>
      </c>
      <c r="C1804" s="1">
        <v>1256</v>
      </c>
    </row>
    <row r="1805" spans="1:9" x14ac:dyDescent="0.25">
      <c r="A1805" s="1">
        <v>1</v>
      </c>
      <c r="B1805" s="1" t="s">
        <v>1929</v>
      </c>
      <c r="C1805" s="1" t="s">
        <v>1930</v>
      </c>
      <c r="D1805" s="1">
        <v>22276.57785021</v>
      </c>
      <c r="E1805" s="1">
        <v>-1.1999999999999999E-7</v>
      </c>
      <c r="F1805" s="1" t="s">
        <v>3</v>
      </c>
      <c r="G1805" s="1" t="s">
        <v>1931</v>
      </c>
      <c r="H1805" s="1">
        <v>0</v>
      </c>
      <c r="I1805" s="1">
        <v>9997</v>
      </c>
    </row>
    <row r="1806" spans="1:9" x14ac:dyDescent="0.25">
      <c r="A1806" s="1">
        <v>2</v>
      </c>
      <c r="B1806" s="1">
        <v>12326</v>
      </c>
      <c r="C1806" s="1">
        <v>74.032499999999999</v>
      </c>
      <c r="D1806" s="1">
        <v>344.19920000000002</v>
      </c>
      <c r="E1806" s="1">
        <v>12468</v>
      </c>
      <c r="F1806" s="1">
        <v>26.71</v>
      </c>
      <c r="G1806" s="1">
        <v>41.179299999999998</v>
      </c>
      <c r="H1806" s="1">
        <v>12.4956791489663</v>
      </c>
    </row>
    <row r="1807" spans="1:9" x14ac:dyDescent="0.25">
      <c r="A1807" s="1">
        <v>0</v>
      </c>
      <c r="B1807" s="1" t="s">
        <v>145</v>
      </c>
      <c r="C1807" s="1">
        <v>1257</v>
      </c>
    </row>
    <row r="1808" spans="1:9" x14ac:dyDescent="0.25">
      <c r="A1808" s="1">
        <v>1</v>
      </c>
      <c r="B1808" s="1" t="s">
        <v>1932</v>
      </c>
      <c r="C1808" s="1" t="s">
        <v>1933</v>
      </c>
      <c r="D1808" s="1">
        <v>22276.498139769999</v>
      </c>
      <c r="E1808" s="1">
        <v>-4.0000000000000001E-8</v>
      </c>
      <c r="F1808" s="1" t="s">
        <v>3</v>
      </c>
      <c r="G1808" s="1" t="s">
        <v>1934</v>
      </c>
      <c r="H1808" s="1">
        <v>0</v>
      </c>
      <c r="I1808" s="1">
        <v>9992</v>
      </c>
    </row>
    <row r="1809" spans="1:9" x14ac:dyDescent="0.25">
      <c r="A1809" s="1">
        <v>2</v>
      </c>
      <c r="B1809" s="1">
        <v>12327</v>
      </c>
      <c r="C1809" s="1">
        <v>74.030799999999999</v>
      </c>
      <c r="D1809" s="1">
        <v>49.698599999999999</v>
      </c>
      <c r="E1809" s="1">
        <v>6621</v>
      </c>
      <c r="F1809" s="1">
        <v>165.84569999999999</v>
      </c>
      <c r="G1809" s="1">
        <v>259.47879999999998</v>
      </c>
      <c r="H1809" s="1">
        <v>12.478256458939301</v>
      </c>
    </row>
    <row r="1810" spans="1:9" x14ac:dyDescent="0.25">
      <c r="A1810" s="1">
        <v>0</v>
      </c>
      <c r="B1810" s="1" t="s">
        <v>145</v>
      </c>
      <c r="C1810" s="1">
        <v>1263</v>
      </c>
    </row>
    <row r="1811" spans="1:9" x14ac:dyDescent="0.25">
      <c r="A1811" s="1">
        <v>1</v>
      </c>
      <c r="B1811" s="1" t="s">
        <v>1935</v>
      </c>
      <c r="C1811" s="1" t="s">
        <v>1936</v>
      </c>
      <c r="D1811" s="1">
        <v>22276.486625189998</v>
      </c>
      <c r="E1811" s="1">
        <v>3.0000000000000001E-5</v>
      </c>
      <c r="F1811" s="1" t="s">
        <v>3</v>
      </c>
      <c r="G1811" s="1" t="s">
        <v>1937</v>
      </c>
      <c r="H1811" s="1">
        <v>0</v>
      </c>
      <c r="I1811" s="1">
        <v>9990</v>
      </c>
    </row>
    <row r="1812" spans="1:9" x14ac:dyDescent="0.25">
      <c r="A1812" s="1">
        <v>2</v>
      </c>
      <c r="B1812" s="1">
        <v>12388</v>
      </c>
      <c r="C1812" s="1">
        <v>82.863600000000005</v>
      </c>
      <c r="D1812" s="1">
        <v>236.91409999999999</v>
      </c>
      <c r="E1812" s="1">
        <v>648011</v>
      </c>
      <c r="F1812" s="1">
        <v>228.03450000000001</v>
      </c>
      <c r="G1812" s="1">
        <v>126.3877</v>
      </c>
      <c r="H1812" s="1">
        <v>14.11935388</v>
      </c>
      <c r="I1812" s="1">
        <v>79325</v>
      </c>
    </row>
    <row r="1813" spans="1:9" x14ac:dyDescent="0.25">
      <c r="A1813" s="1">
        <v>0</v>
      </c>
      <c r="B1813" s="1" t="s">
        <v>145</v>
      </c>
      <c r="C1813" s="1">
        <v>1266</v>
      </c>
    </row>
    <row r="1814" spans="1:9" x14ac:dyDescent="0.25">
      <c r="A1814" s="1">
        <v>1</v>
      </c>
      <c r="B1814" s="1" t="s">
        <v>1938</v>
      </c>
      <c r="C1814" s="1" t="s">
        <v>1939</v>
      </c>
      <c r="D1814" s="1">
        <v>22276.469947130001</v>
      </c>
      <c r="E1814" s="1">
        <v>-3.4999999999999998E-7</v>
      </c>
      <c r="F1814" s="1" t="s">
        <v>3</v>
      </c>
      <c r="G1814" s="1" t="s">
        <v>1940</v>
      </c>
      <c r="H1814" s="1">
        <v>0</v>
      </c>
      <c r="I1814" s="1">
        <v>9990</v>
      </c>
    </row>
    <row r="1815" spans="1:9" x14ac:dyDescent="0.25">
      <c r="A1815" s="1">
        <v>2</v>
      </c>
      <c r="B1815" s="1">
        <v>12409</v>
      </c>
      <c r="C1815" s="1">
        <v>64.760499999999993</v>
      </c>
      <c r="D1815" s="1">
        <v>286.8261</v>
      </c>
      <c r="E1815" s="1">
        <v>49969</v>
      </c>
      <c r="F1815" s="1">
        <v>286.70589999999999</v>
      </c>
      <c r="G1815" s="1">
        <v>72.852099999999993</v>
      </c>
      <c r="H1815" s="1">
        <v>13.9046952210459</v>
      </c>
    </row>
    <row r="1816" spans="1:9" x14ac:dyDescent="0.25">
      <c r="A1816" s="1">
        <v>0</v>
      </c>
      <c r="B1816" s="1" t="s">
        <v>145</v>
      </c>
      <c r="C1816" s="1">
        <v>1266</v>
      </c>
      <c r="D1816" s="1" t="s">
        <v>1864</v>
      </c>
      <c r="E1816" s="1" t="s">
        <v>1865</v>
      </c>
    </row>
    <row r="1817" spans="1:9" x14ac:dyDescent="0.25">
      <c r="A1817" s="1">
        <v>1</v>
      </c>
      <c r="B1817" s="1" t="s">
        <v>1941</v>
      </c>
      <c r="C1817" s="1" t="s">
        <v>1942</v>
      </c>
      <c r="D1817" s="1">
        <v>22276.512236890001</v>
      </c>
      <c r="E1817" s="1">
        <v>-8.6000000000000002E-7</v>
      </c>
      <c r="F1817" s="1" t="s">
        <v>3</v>
      </c>
      <c r="G1817" s="1" t="s">
        <v>1943</v>
      </c>
      <c r="H1817" s="1">
        <v>0</v>
      </c>
      <c r="I1817" s="1">
        <v>9991</v>
      </c>
    </row>
    <row r="1818" spans="1:9" x14ac:dyDescent="0.25">
      <c r="A1818" s="1">
        <v>2</v>
      </c>
      <c r="B1818" s="1">
        <v>12435</v>
      </c>
      <c r="C1818" s="1">
        <v>64.767099999999999</v>
      </c>
      <c r="D1818" s="1">
        <v>105.82</v>
      </c>
      <c r="E1818" s="1">
        <v>35599</v>
      </c>
      <c r="F1818" s="1">
        <v>257.53500000000003</v>
      </c>
      <c r="G1818" s="1">
        <v>102.1729</v>
      </c>
      <c r="H1818" s="1">
        <v>13.9313901010779</v>
      </c>
    </row>
    <row r="1819" spans="1:9" x14ac:dyDescent="0.25">
      <c r="A1819" s="1">
        <v>0</v>
      </c>
      <c r="B1819" s="1" t="s">
        <v>145</v>
      </c>
      <c r="C1819" s="1">
        <v>1269</v>
      </c>
    </row>
    <row r="1820" spans="1:9" x14ac:dyDescent="0.25">
      <c r="A1820" s="1">
        <v>1</v>
      </c>
      <c r="B1820" s="1" t="s">
        <v>1944</v>
      </c>
      <c r="C1820" s="1" t="s">
        <v>1945</v>
      </c>
      <c r="D1820" s="1">
        <v>22276.4871628</v>
      </c>
      <c r="E1820" s="1">
        <v>1.48E-6</v>
      </c>
      <c r="F1820" s="1" t="s">
        <v>3</v>
      </c>
      <c r="G1820" s="1" t="s">
        <v>1946</v>
      </c>
      <c r="H1820" s="1">
        <v>0</v>
      </c>
      <c r="I1820" s="1">
        <v>9997</v>
      </c>
    </row>
    <row r="1821" spans="1:9" x14ac:dyDescent="0.25">
      <c r="A1821" s="1">
        <v>2</v>
      </c>
      <c r="B1821" s="1">
        <v>12442</v>
      </c>
      <c r="C1821" s="1">
        <v>74.053299999999993</v>
      </c>
      <c r="D1821" s="1">
        <v>313.04610000000002</v>
      </c>
      <c r="E1821" s="1">
        <v>9325</v>
      </c>
      <c r="F1821" s="1">
        <v>162.57320000000001</v>
      </c>
      <c r="G1821" s="1">
        <v>197.57409999999999</v>
      </c>
      <c r="H1821" s="1">
        <v>14.323286451622501</v>
      </c>
    </row>
    <row r="1822" spans="1:9" x14ac:dyDescent="0.25">
      <c r="A1822" s="1">
        <v>0</v>
      </c>
      <c r="B1822" s="1" t="s">
        <v>627</v>
      </c>
      <c r="C1822" s="2">
        <v>44599</v>
      </c>
    </row>
    <row r="1823" spans="1:9" x14ac:dyDescent="0.25">
      <c r="A1823" s="1">
        <v>1</v>
      </c>
      <c r="B1823" s="1" t="s">
        <v>1947</v>
      </c>
      <c r="C1823" s="1" t="s">
        <v>1948</v>
      </c>
      <c r="D1823" s="1">
        <v>22276.405415360001</v>
      </c>
      <c r="E1823" s="1">
        <v>2.83E-6</v>
      </c>
      <c r="F1823" s="1" t="s">
        <v>3</v>
      </c>
      <c r="G1823" s="1" t="s">
        <v>1949</v>
      </c>
      <c r="H1823" s="1">
        <v>0</v>
      </c>
      <c r="I1823" s="1">
        <v>9992</v>
      </c>
    </row>
    <row r="1824" spans="1:9" x14ac:dyDescent="0.25">
      <c r="A1824" s="1">
        <v>2</v>
      </c>
      <c r="B1824" s="1">
        <v>12456</v>
      </c>
      <c r="C1824" s="1">
        <v>81.267799999999994</v>
      </c>
      <c r="D1824" s="1">
        <v>334.17930000000001</v>
      </c>
      <c r="E1824" s="1">
        <v>47465</v>
      </c>
      <c r="F1824" s="1">
        <v>8.2327999999999992</v>
      </c>
      <c r="G1824" s="1">
        <v>351.96109999999999</v>
      </c>
      <c r="H1824" s="1">
        <v>14.104622261283099</v>
      </c>
    </row>
    <row r="1825" spans="1:9" x14ac:dyDescent="0.25">
      <c r="A1825" s="1">
        <v>0</v>
      </c>
      <c r="B1825" s="1" t="s">
        <v>1950</v>
      </c>
      <c r="C1825" s="1">
        <v>1</v>
      </c>
    </row>
    <row r="1826" spans="1:9" x14ac:dyDescent="0.25">
      <c r="A1826" s="1">
        <v>1</v>
      </c>
      <c r="B1826" s="1" t="s">
        <v>1951</v>
      </c>
      <c r="C1826" s="1" t="s">
        <v>1952</v>
      </c>
      <c r="D1826" s="1">
        <v>22276.522387770001</v>
      </c>
      <c r="E1826" s="1">
        <v>9.2999999999999999E-7</v>
      </c>
      <c r="F1826" s="1" t="s">
        <v>3</v>
      </c>
      <c r="G1826" s="1" t="s">
        <v>1953</v>
      </c>
      <c r="H1826" s="1">
        <v>0</v>
      </c>
      <c r="I1826" s="1">
        <v>9993</v>
      </c>
    </row>
    <row r="1827" spans="1:9" x14ac:dyDescent="0.25">
      <c r="A1827" s="1">
        <v>2</v>
      </c>
      <c r="B1827" s="1">
        <v>12458</v>
      </c>
      <c r="C1827" s="1">
        <v>89.879400000000004</v>
      </c>
      <c r="D1827" s="1">
        <v>106.4915</v>
      </c>
      <c r="E1827" s="1">
        <v>16243</v>
      </c>
      <c r="F1827" s="1">
        <v>80.925399999999996</v>
      </c>
      <c r="G1827" s="1">
        <v>332.3963</v>
      </c>
      <c r="H1827" s="1">
        <v>13.2307458899763</v>
      </c>
    </row>
    <row r="1828" spans="1:9" x14ac:dyDescent="0.25">
      <c r="A1828" s="1">
        <v>0</v>
      </c>
      <c r="B1828" s="1" t="s">
        <v>145</v>
      </c>
      <c r="C1828" s="1">
        <v>1275</v>
      </c>
    </row>
    <row r="1829" spans="1:9" x14ac:dyDescent="0.25">
      <c r="A1829" s="1">
        <v>1</v>
      </c>
      <c r="B1829" s="1" t="s">
        <v>1954</v>
      </c>
      <c r="C1829" s="1" t="s">
        <v>1955</v>
      </c>
      <c r="D1829" s="1">
        <v>22276.45298907</v>
      </c>
      <c r="E1829" s="1">
        <v>5.0999999999999999E-7</v>
      </c>
      <c r="F1829" s="1" t="s">
        <v>3</v>
      </c>
      <c r="G1829" s="1" t="s">
        <v>1956</v>
      </c>
      <c r="H1829" s="1">
        <v>0</v>
      </c>
      <c r="I1829" s="1">
        <v>9999</v>
      </c>
    </row>
    <row r="1830" spans="1:9" x14ac:dyDescent="0.25">
      <c r="A1830" s="1">
        <v>2</v>
      </c>
      <c r="B1830" s="1">
        <v>12504</v>
      </c>
      <c r="C1830" s="1">
        <v>82.964600000000004</v>
      </c>
      <c r="D1830" s="1">
        <v>184.11429999999999</v>
      </c>
      <c r="E1830" s="1">
        <v>39778</v>
      </c>
      <c r="F1830" s="1">
        <v>352.71769999999998</v>
      </c>
      <c r="G1830" s="1">
        <v>7.3395999999999999</v>
      </c>
      <c r="H1830" s="1">
        <v>13.74362064</v>
      </c>
      <c r="I1830" s="1">
        <v>73450</v>
      </c>
    </row>
    <row r="1831" spans="1:9" x14ac:dyDescent="0.25">
      <c r="A1831" s="1">
        <v>0</v>
      </c>
      <c r="B1831" s="1" t="s">
        <v>145</v>
      </c>
      <c r="C1831" s="1">
        <v>1249</v>
      </c>
      <c r="D1831" s="1" t="s">
        <v>1864</v>
      </c>
      <c r="E1831" s="1" t="s">
        <v>1865</v>
      </c>
    </row>
    <row r="1832" spans="1:9" x14ac:dyDescent="0.25">
      <c r="A1832" s="1">
        <v>1</v>
      </c>
      <c r="B1832" s="1" t="s">
        <v>1957</v>
      </c>
      <c r="C1832" s="1" t="s">
        <v>1958</v>
      </c>
      <c r="D1832" s="1">
        <v>22276.091326919999</v>
      </c>
      <c r="E1832" s="1">
        <v>-8.2999999999999999E-7</v>
      </c>
      <c r="F1832" s="1" t="s">
        <v>3</v>
      </c>
      <c r="G1832" s="1" t="s">
        <v>1959</v>
      </c>
      <c r="H1832" s="1">
        <v>0</v>
      </c>
      <c r="I1832" s="1">
        <v>9992</v>
      </c>
    </row>
    <row r="1833" spans="1:9" x14ac:dyDescent="0.25">
      <c r="A1833" s="1">
        <v>2</v>
      </c>
      <c r="B1833" s="1">
        <v>12551</v>
      </c>
      <c r="C1833" s="1">
        <v>64.965599999999995</v>
      </c>
      <c r="D1833" s="1">
        <v>160.10210000000001</v>
      </c>
      <c r="E1833" s="1">
        <v>59336</v>
      </c>
      <c r="F1833" s="1">
        <v>281.66090000000003</v>
      </c>
      <c r="G1833" s="1">
        <v>77.779899999999998</v>
      </c>
      <c r="H1833" s="1">
        <v>13.905001701133299</v>
      </c>
    </row>
    <row r="1834" spans="1:9" x14ac:dyDescent="0.25">
      <c r="A1834" s="1">
        <v>0</v>
      </c>
      <c r="B1834" s="1" t="s">
        <v>657</v>
      </c>
      <c r="C1834" s="1">
        <v>7</v>
      </c>
    </row>
    <row r="1835" spans="1:9" x14ac:dyDescent="0.25">
      <c r="A1835" s="1">
        <v>1</v>
      </c>
      <c r="B1835" s="1" t="s">
        <v>1960</v>
      </c>
      <c r="C1835" s="1" t="s">
        <v>1961</v>
      </c>
      <c r="D1835" s="1">
        <v>22276.380729330001</v>
      </c>
      <c r="E1835" s="1">
        <v>5.0999999999999999E-7</v>
      </c>
      <c r="F1835" s="1" t="s">
        <v>3</v>
      </c>
      <c r="G1835" s="1" t="s">
        <v>1962</v>
      </c>
      <c r="H1835" s="1">
        <v>0</v>
      </c>
      <c r="I1835" s="1">
        <v>9995</v>
      </c>
    </row>
    <row r="1836" spans="1:9" x14ac:dyDescent="0.25">
      <c r="A1836" s="1">
        <v>2</v>
      </c>
      <c r="B1836" s="1">
        <v>12553</v>
      </c>
      <c r="C1836" s="1">
        <v>98.987899999999996</v>
      </c>
      <c r="D1836" s="1">
        <v>322.08080000000001</v>
      </c>
      <c r="E1836" s="1">
        <v>11794</v>
      </c>
      <c r="F1836" s="1">
        <v>164.31299999999999</v>
      </c>
      <c r="G1836" s="1">
        <v>195.84119999999999</v>
      </c>
      <c r="H1836" s="1">
        <v>14.1734571313308</v>
      </c>
    </row>
    <row r="1837" spans="1:9" x14ac:dyDescent="0.25">
      <c r="A1837" s="1">
        <v>0</v>
      </c>
      <c r="B1837" s="1" t="s">
        <v>627</v>
      </c>
      <c r="C1837" s="1" t="s">
        <v>1963</v>
      </c>
    </row>
    <row r="1838" spans="1:9" x14ac:dyDescent="0.25">
      <c r="A1838" s="1">
        <v>1</v>
      </c>
      <c r="B1838" s="1" t="s">
        <v>1964</v>
      </c>
      <c r="C1838" s="1" t="s">
        <v>1965</v>
      </c>
      <c r="D1838" s="1">
        <v>22276.50045055</v>
      </c>
      <c r="E1838" s="1">
        <v>7.9270000000000005E-5</v>
      </c>
      <c r="F1838" s="1" t="s">
        <v>3</v>
      </c>
      <c r="G1838" s="1" t="s">
        <v>1966</v>
      </c>
      <c r="H1838" s="1">
        <v>0</v>
      </c>
      <c r="I1838" s="1">
        <v>9999</v>
      </c>
    </row>
    <row r="1839" spans="1:9" x14ac:dyDescent="0.25">
      <c r="A1839" s="1">
        <v>2</v>
      </c>
      <c r="B1839" s="1">
        <v>12585</v>
      </c>
      <c r="C1839" s="1">
        <v>97.5869</v>
      </c>
      <c r="D1839" s="1">
        <v>282.72280000000001</v>
      </c>
      <c r="E1839" s="1">
        <v>14826</v>
      </c>
      <c r="F1839" s="1">
        <v>114.9787</v>
      </c>
      <c r="G1839" s="1">
        <v>245.29920000000001</v>
      </c>
      <c r="H1839" s="1">
        <v>15.249865282506301</v>
      </c>
    </row>
    <row r="1840" spans="1:9" x14ac:dyDescent="0.25">
      <c r="A1840" s="1">
        <v>0</v>
      </c>
      <c r="B1840" s="1" t="s">
        <v>145</v>
      </c>
      <c r="C1840" s="1">
        <v>1287</v>
      </c>
    </row>
    <row r="1841" spans="1:9" x14ac:dyDescent="0.25">
      <c r="A1841" s="1">
        <v>1</v>
      </c>
      <c r="B1841" s="1" t="s">
        <v>1967</v>
      </c>
      <c r="C1841" s="1" t="s">
        <v>1968</v>
      </c>
      <c r="D1841" s="1">
        <v>22276.486036440001</v>
      </c>
      <c r="E1841" s="1">
        <v>-9.9999999999999995E-8</v>
      </c>
      <c r="F1841" s="1" t="s">
        <v>3</v>
      </c>
      <c r="G1841" s="1" t="s">
        <v>1969</v>
      </c>
      <c r="H1841" s="1">
        <v>0</v>
      </c>
      <c r="I1841" s="1">
        <v>9993</v>
      </c>
    </row>
    <row r="1842" spans="1:9" x14ac:dyDescent="0.25">
      <c r="A1842" s="1">
        <v>2</v>
      </c>
      <c r="B1842" s="1">
        <v>12636</v>
      </c>
      <c r="C1842" s="1">
        <v>74.034899999999993</v>
      </c>
      <c r="D1842" s="1">
        <v>182.0342</v>
      </c>
      <c r="E1842" s="1">
        <v>31082</v>
      </c>
      <c r="F1842" s="1">
        <v>223.321</v>
      </c>
      <c r="G1842" s="1">
        <v>136.5394</v>
      </c>
      <c r="H1842" s="1">
        <v>12.4432398287015</v>
      </c>
    </row>
    <row r="1843" spans="1:9" x14ac:dyDescent="0.25">
      <c r="A1843" s="1">
        <v>0</v>
      </c>
      <c r="B1843" s="1" t="s">
        <v>145</v>
      </c>
      <c r="C1843" s="1">
        <v>1288</v>
      </c>
    </row>
    <row r="1844" spans="1:9" x14ac:dyDescent="0.25">
      <c r="A1844" s="1">
        <v>1</v>
      </c>
      <c r="B1844" s="1" t="s">
        <v>1970</v>
      </c>
      <c r="C1844" s="1" t="s">
        <v>1971</v>
      </c>
      <c r="D1844" s="1">
        <v>22276.529656679999</v>
      </c>
      <c r="E1844" s="1">
        <v>-7.0000000000000005E-8</v>
      </c>
      <c r="F1844" s="1" t="s">
        <v>3</v>
      </c>
      <c r="G1844" s="1" t="s">
        <v>1972</v>
      </c>
      <c r="H1844" s="1">
        <v>0</v>
      </c>
      <c r="I1844" s="1">
        <v>9994</v>
      </c>
    </row>
    <row r="1845" spans="1:9" x14ac:dyDescent="0.25">
      <c r="A1845" s="1">
        <v>2</v>
      </c>
      <c r="B1845" s="1">
        <v>12637</v>
      </c>
      <c r="C1845" s="1">
        <v>74.030199999999994</v>
      </c>
      <c r="D1845" s="1">
        <v>94.565100000000001</v>
      </c>
      <c r="E1845" s="1">
        <v>17295</v>
      </c>
      <c r="F1845" s="1">
        <v>135.68539999999999</v>
      </c>
      <c r="G1845" s="1">
        <v>279.85489999999999</v>
      </c>
      <c r="H1845" s="1">
        <v>12.466815938730599</v>
      </c>
    </row>
    <row r="1846" spans="1:9" x14ac:dyDescent="0.25">
      <c r="A1846" s="1">
        <v>0</v>
      </c>
      <c r="B1846" s="1" t="s">
        <v>145</v>
      </c>
      <c r="C1846" s="1">
        <v>1289</v>
      </c>
    </row>
    <row r="1847" spans="1:9" x14ac:dyDescent="0.25">
      <c r="A1847" s="1">
        <v>1</v>
      </c>
      <c r="B1847" s="1" t="s">
        <v>1973</v>
      </c>
      <c r="C1847" s="1" t="s">
        <v>1974</v>
      </c>
      <c r="D1847" s="1">
        <v>22276.418369039999</v>
      </c>
      <c r="E1847" s="1">
        <v>-1.4999999999999999E-7</v>
      </c>
      <c r="F1847" s="1" t="s">
        <v>3</v>
      </c>
      <c r="G1847" s="1" t="s">
        <v>1975</v>
      </c>
      <c r="H1847" s="1">
        <v>0</v>
      </c>
      <c r="I1847" s="1">
        <v>9993</v>
      </c>
    </row>
    <row r="1848" spans="1:9" x14ac:dyDescent="0.25">
      <c r="A1848" s="1">
        <v>2</v>
      </c>
      <c r="B1848" s="1">
        <v>12638</v>
      </c>
      <c r="C1848" s="1">
        <v>74.0334</v>
      </c>
      <c r="D1848" s="1">
        <v>156.7029</v>
      </c>
      <c r="E1848" s="1">
        <v>25136</v>
      </c>
      <c r="F1848" s="1">
        <v>338.84030000000001</v>
      </c>
      <c r="G1848" s="1">
        <v>131.49799999999999</v>
      </c>
      <c r="H1848" s="1">
        <v>12.546900638851</v>
      </c>
    </row>
    <row r="1849" spans="1:9" x14ac:dyDescent="0.25">
      <c r="A1849" s="1">
        <v>0</v>
      </c>
      <c r="B1849" s="1" t="s">
        <v>145</v>
      </c>
      <c r="C1849" s="1">
        <v>1290</v>
      </c>
    </row>
    <row r="1850" spans="1:9" x14ac:dyDescent="0.25">
      <c r="A1850" s="1">
        <v>1</v>
      </c>
      <c r="B1850" s="1" t="s">
        <v>1976</v>
      </c>
      <c r="C1850" s="1" t="s">
        <v>1977</v>
      </c>
      <c r="D1850" s="1">
        <v>22276.363996870001</v>
      </c>
      <c r="E1850" s="1">
        <v>4.0000000000000001E-8</v>
      </c>
      <c r="F1850" s="1" t="s">
        <v>3</v>
      </c>
      <c r="G1850" s="1" t="s">
        <v>1978</v>
      </c>
      <c r="H1850" s="1">
        <v>0</v>
      </c>
      <c r="I1850" s="1">
        <v>9994</v>
      </c>
    </row>
    <row r="1851" spans="1:9" x14ac:dyDescent="0.25">
      <c r="A1851" s="1">
        <v>2</v>
      </c>
      <c r="B1851" s="1">
        <v>12639</v>
      </c>
      <c r="C1851" s="1">
        <v>74.032600000000002</v>
      </c>
      <c r="D1851" s="1">
        <v>227.21039999999999</v>
      </c>
      <c r="E1851" s="1">
        <v>14197</v>
      </c>
      <c r="F1851" s="1">
        <v>62.343899999999998</v>
      </c>
      <c r="G1851" s="1">
        <v>57.772399999999998</v>
      </c>
      <c r="H1851" s="1">
        <v>12.5280096988228</v>
      </c>
    </row>
    <row r="1852" spans="1:9" x14ac:dyDescent="0.25">
      <c r="A1852" s="1">
        <v>0</v>
      </c>
      <c r="B1852" s="1" t="s">
        <v>145</v>
      </c>
      <c r="C1852" s="1">
        <v>1291</v>
      </c>
    </row>
    <row r="1853" spans="1:9" x14ac:dyDescent="0.25">
      <c r="A1853" s="1">
        <v>1</v>
      </c>
      <c r="B1853" s="1" t="s">
        <v>1979</v>
      </c>
      <c r="C1853" s="1" t="s">
        <v>1980</v>
      </c>
      <c r="D1853" s="1">
        <v>22276.510576460001</v>
      </c>
      <c r="E1853" s="1">
        <v>4.9999999999999998E-8</v>
      </c>
      <c r="F1853" s="1" t="s">
        <v>3</v>
      </c>
      <c r="G1853" s="1" t="s">
        <v>1981</v>
      </c>
      <c r="H1853" s="1">
        <v>0</v>
      </c>
      <c r="I1853" s="1">
        <v>9992</v>
      </c>
    </row>
    <row r="1854" spans="1:9" x14ac:dyDescent="0.25">
      <c r="A1854" s="1">
        <v>2</v>
      </c>
      <c r="B1854" s="1">
        <v>12640</v>
      </c>
      <c r="C1854" s="1">
        <v>74.031499999999994</v>
      </c>
      <c r="D1854" s="1">
        <v>299.92</v>
      </c>
      <c r="E1854" s="1">
        <v>3729</v>
      </c>
      <c r="F1854" s="1">
        <v>141.7414</v>
      </c>
      <c r="G1854" s="1">
        <v>332.85219999999998</v>
      </c>
      <c r="H1854" s="1">
        <v>12.508541448793499</v>
      </c>
    </row>
    <row r="1855" spans="1:9" x14ac:dyDescent="0.25">
      <c r="A1855" s="1">
        <v>0</v>
      </c>
      <c r="B1855" s="1" t="s">
        <v>145</v>
      </c>
      <c r="C1855" s="1">
        <v>1292</v>
      </c>
    </row>
    <row r="1856" spans="1:9" x14ac:dyDescent="0.25">
      <c r="A1856" s="1">
        <v>1</v>
      </c>
      <c r="B1856" s="1" t="s">
        <v>1982</v>
      </c>
      <c r="C1856" s="1" t="s">
        <v>1983</v>
      </c>
      <c r="D1856" s="1">
        <v>22276.572094530002</v>
      </c>
      <c r="E1856" s="1">
        <v>-1.1000000000000001E-7</v>
      </c>
      <c r="F1856" s="1" t="s">
        <v>3</v>
      </c>
      <c r="G1856" s="1" t="s">
        <v>1984</v>
      </c>
      <c r="H1856" s="1">
        <v>0</v>
      </c>
      <c r="I1856" s="1">
        <v>9994</v>
      </c>
    </row>
    <row r="1857" spans="1:9" x14ac:dyDescent="0.25">
      <c r="A1857" s="1">
        <v>2</v>
      </c>
      <c r="B1857" s="1">
        <v>12641</v>
      </c>
      <c r="C1857" s="1">
        <v>74.037400000000005</v>
      </c>
      <c r="D1857" s="1">
        <v>19.395099999999999</v>
      </c>
      <c r="E1857" s="1">
        <v>8342</v>
      </c>
      <c r="F1857" s="1">
        <v>8.8079000000000001</v>
      </c>
      <c r="G1857" s="1">
        <v>2.1295000000000002</v>
      </c>
      <c r="H1857" s="1">
        <v>12.4870892787625</v>
      </c>
    </row>
    <row r="1858" spans="1:9" x14ac:dyDescent="0.25">
      <c r="A1858" s="1">
        <v>0</v>
      </c>
      <c r="B1858" s="1" t="s">
        <v>145</v>
      </c>
      <c r="C1858" s="1">
        <v>1293</v>
      </c>
    </row>
    <row r="1859" spans="1:9" x14ac:dyDescent="0.25">
      <c r="A1859" s="1">
        <v>1</v>
      </c>
      <c r="B1859" s="1" t="s">
        <v>1985</v>
      </c>
      <c r="C1859" s="1" t="s">
        <v>1986</v>
      </c>
      <c r="D1859" s="1">
        <v>22276.47759545</v>
      </c>
      <c r="E1859" s="1">
        <v>-1E-8</v>
      </c>
      <c r="F1859" s="1" t="s">
        <v>3</v>
      </c>
      <c r="G1859" s="1" t="s">
        <v>1987</v>
      </c>
      <c r="H1859" s="1">
        <v>0</v>
      </c>
      <c r="I1859" s="1">
        <v>9993</v>
      </c>
    </row>
    <row r="1860" spans="1:9" x14ac:dyDescent="0.25">
      <c r="A1860" s="1">
        <v>2</v>
      </c>
      <c r="B1860" s="1">
        <v>12642</v>
      </c>
      <c r="C1860" s="1">
        <v>74.031199999999998</v>
      </c>
      <c r="D1860" s="1">
        <v>81.580100000000002</v>
      </c>
      <c r="E1860" s="1">
        <v>36414</v>
      </c>
      <c r="F1860" s="1">
        <v>259.26310000000001</v>
      </c>
      <c r="G1860" s="1">
        <v>162.553</v>
      </c>
      <c r="H1860" s="1">
        <v>12.5668362188812</v>
      </c>
    </row>
    <row r="1861" spans="1:9" x14ac:dyDescent="0.25">
      <c r="A1861" s="1">
        <v>0</v>
      </c>
      <c r="B1861" s="1" t="s">
        <v>145</v>
      </c>
      <c r="C1861" s="1">
        <v>1294</v>
      </c>
    </row>
    <row r="1862" spans="1:9" x14ac:dyDescent="0.25">
      <c r="A1862" s="1">
        <v>1</v>
      </c>
      <c r="B1862" s="1" t="s">
        <v>1988</v>
      </c>
      <c r="C1862" s="1" t="s">
        <v>1989</v>
      </c>
      <c r="D1862" s="1">
        <v>22276.478071670001</v>
      </c>
      <c r="E1862" s="1">
        <v>-2.2000000000000001E-7</v>
      </c>
      <c r="F1862" s="1" t="s">
        <v>3</v>
      </c>
      <c r="G1862" s="1">
        <f>-34191-4</f>
        <v>-34195</v>
      </c>
      <c r="H1862" s="1">
        <v>0</v>
      </c>
      <c r="I1862" s="1">
        <v>9993</v>
      </c>
    </row>
    <row r="1863" spans="1:9" x14ac:dyDescent="0.25">
      <c r="A1863" s="1">
        <v>2</v>
      </c>
      <c r="B1863" s="1">
        <v>12643</v>
      </c>
      <c r="C1863" s="1">
        <v>74.036699999999996</v>
      </c>
      <c r="D1863" s="1">
        <v>3.4127999999999998</v>
      </c>
      <c r="E1863" s="1">
        <v>45964</v>
      </c>
      <c r="F1863" s="1">
        <v>163.15549999999999</v>
      </c>
      <c r="G1863" s="1">
        <v>209.08959999999999</v>
      </c>
      <c r="H1863" s="1">
        <v>12.587350758912001</v>
      </c>
    </row>
    <row r="1864" spans="1:9" x14ac:dyDescent="0.25">
      <c r="A1864" s="1">
        <v>0</v>
      </c>
      <c r="B1864" s="1" t="s">
        <v>1990</v>
      </c>
      <c r="C1864" s="1">
        <v>22</v>
      </c>
    </row>
    <row r="1865" spans="1:9" x14ac:dyDescent="0.25">
      <c r="A1865" s="1">
        <v>1</v>
      </c>
      <c r="B1865" s="1" t="s">
        <v>1991</v>
      </c>
      <c r="C1865" s="1" t="s">
        <v>1992</v>
      </c>
      <c r="D1865" s="1">
        <v>22276.481193489999</v>
      </c>
      <c r="E1865" s="1">
        <v>1.3999999999999999E-6</v>
      </c>
      <c r="F1865" s="1" t="s">
        <v>3</v>
      </c>
      <c r="G1865" s="1" t="s">
        <v>1993</v>
      </c>
      <c r="H1865" s="1">
        <v>0</v>
      </c>
      <c r="I1865" s="1">
        <v>9994</v>
      </c>
    </row>
    <row r="1866" spans="1:9" x14ac:dyDescent="0.25">
      <c r="A1866" s="1">
        <v>2</v>
      </c>
      <c r="B1866" s="1">
        <v>12645</v>
      </c>
      <c r="C1866" s="1">
        <v>81.214100000000002</v>
      </c>
      <c r="D1866" s="1">
        <v>106.8937</v>
      </c>
      <c r="E1866" s="1">
        <v>64188</v>
      </c>
      <c r="F1866" s="1">
        <v>128.88399999999999</v>
      </c>
      <c r="G1866" s="1">
        <v>231.80850000000001</v>
      </c>
      <c r="H1866" s="1">
        <v>14.1845133612824</v>
      </c>
    </row>
    <row r="1867" spans="1:9" x14ac:dyDescent="0.25">
      <c r="A1867" s="1">
        <v>0</v>
      </c>
      <c r="B1867" s="1" t="s">
        <v>145</v>
      </c>
      <c r="C1867" s="1">
        <v>1295</v>
      </c>
    </row>
    <row r="1868" spans="1:9" x14ac:dyDescent="0.25">
      <c r="A1868" s="1">
        <v>1</v>
      </c>
      <c r="B1868" s="1" t="s">
        <v>1994</v>
      </c>
      <c r="C1868" s="1" t="s">
        <v>1995</v>
      </c>
      <c r="D1868" s="1">
        <v>22276.465737859999</v>
      </c>
      <c r="E1868" s="1">
        <v>7.8000000000000005E-7</v>
      </c>
      <c r="F1868" s="1" t="s">
        <v>3</v>
      </c>
      <c r="G1868" s="1" t="s">
        <v>1996</v>
      </c>
      <c r="H1868" s="1">
        <v>0</v>
      </c>
      <c r="I1868" s="1">
        <v>9991</v>
      </c>
    </row>
    <row r="1869" spans="1:9" x14ac:dyDescent="0.25">
      <c r="A1869" s="1">
        <v>2</v>
      </c>
      <c r="B1869" s="1">
        <v>12681</v>
      </c>
      <c r="C1869" s="1">
        <v>82.9191</v>
      </c>
      <c r="D1869" s="1">
        <v>48.854399999999998</v>
      </c>
      <c r="E1869" s="1">
        <v>45308</v>
      </c>
      <c r="F1869" s="1">
        <v>95.422600000000003</v>
      </c>
      <c r="G1869" s="1">
        <v>329.10410000000002</v>
      </c>
      <c r="H1869" s="1">
        <v>13.764441700000001</v>
      </c>
      <c r="I1869" s="1">
        <v>66145</v>
      </c>
    </row>
    <row r="1870" spans="1:9" x14ac:dyDescent="0.25">
      <c r="A1870" s="1">
        <v>0</v>
      </c>
      <c r="B1870" s="1" t="s">
        <v>145</v>
      </c>
      <c r="C1870" s="1">
        <v>1299</v>
      </c>
    </row>
    <row r="1871" spans="1:9" x14ac:dyDescent="0.25">
      <c r="A1871" s="1">
        <v>1</v>
      </c>
      <c r="B1871" s="1" t="s">
        <v>1997</v>
      </c>
      <c r="C1871" s="1" t="s">
        <v>1998</v>
      </c>
      <c r="D1871" s="1">
        <v>22276.451059229999</v>
      </c>
      <c r="E1871" s="1">
        <v>-5.6000000000000004E-7</v>
      </c>
      <c r="F1871" s="1" t="s">
        <v>3</v>
      </c>
      <c r="G1871" s="1" t="s">
        <v>1999</v>
      </c>
      <c r="H1871" s="1">
        <v>0</v>
      </c>
      <c r="I1871" s="1">
        <v>9993</v>
      </c>
    </row>
    <row r="1872" spans="1:9" x14ac:dyDescent="0.25">
      <c r="A1872" s="1">
        <v>2</v>
      </c>
      <c r="B1872" s="1">
        <v>12783</v>
      </c>
      <c r="C1872" s="1">
        <v>65.117999999999995</v>
      </c>
      <c r="D1872" s="1">
        <v>338.5575</v>
      </c>
      <c r="E1872" s="1">
        <v>52101</v>
      </c>
      <c r="F1872" s="1">
        <v>286.9203</v>
      </c>
      <c r="G1872" s="1">
        <v>72.615099999999998</v>
      </c>
      <c r="H1872" s="1">
        <v>13.85402887</v>
      </c>
      <c r="I1872" s="1">
        <v>79878</v>
      </c>
    </row>
    <row r="1873" spans="1:9" x14ac:dyDescent="0.25">
      <c r="A1873" s="1">
        <v>0</v>
      </c>
      <c r="B1873" s="1" t="s">
        <v>145</v>
      </c>
      <c r="C1873" s="1">
        <v>1300</v>
      </c>
    </row>
    <row r="1874" spans="1:9" x14ac:dyDescent="0.25">
      <c r="A1874" s="1">
        <v>1</v>
      </c>
      <c r="B1874" s="1" t="s">
        <v>2000</v>
      </c>
      <c r="C1874" s="1" t="s">
        <v>2001</v>
      </c>
      <c r="D1874" s="1">
        <v>22276.39231367</v>
      </c>
      <c r="E1874" s="1">
        <v>5.948E-5</v>
      </c>
      <c r="F1874" s="1" t="s">
        <v>3</v>
      </c>
      <c r="G1874" s="1" t="s">
        <v>2002</v>
      </c>
      <c r="H1874" s="1">
        <v>0</v>
      </c>
      <c r="I1874" s="1">
        <v>9997</v>
      </c>
    </row>
    <row r="1875" spans="1:9" x14ac:dyDescent="0.25">
      <c r="A1875" s="1">
        <v>2</v>
      </c>
      <c r="B1875" s="1">
        <v>12785</v>
      </c>
      <c r="C1875" s="1">
        <v>82.502099999999999</v>
      </c>
      <c r="D1875" s="1">
        <v>317.99329999999998</v>
      </c>
      <c r="E1875" s="1">
        <v>2085</v>
      </c>
      <c r="F1875" s="1">
        <v>58.490600000000001</v>
      </c>
      <c r="G1875" s="1">
        <v>312.05959999999999</v>
      </c>
      <c r="H1875" s="1">
        <v>15.20082668245</v>
      </c>
    </row>
    <row r="1876" spans="1:9" x14ac:dyDescent="0.25">
      <c r="A1876" s="1">
        <v>0</v>
      </c>
      <c r="B1876" s="1" t="s">
        <v>145</v>
      </c>
      <c r="C1876" s="1">
        <v>1302</v>
      </c>
    </row>
    <row r="1877" spans="1:9" x14ac:dyDescent="0.25">
      <c r="A1877" s="1">
        <v>1</v>
      </c>
      <c r="B1877" s="1" t="s">
        <v>2003</v>
      </c>
      <c r="C1877" s="1" t="s">
        <v>2004</v>
      </c>
      <c r="D1877" s="1">
        <v>22276.50920017</v>
      </c>
      <c r="E1877" s="1">
        <v>1.66E-6</v>
      </c>
      <c r="F1877" s="1" t="s">
        <v>3</v>
      </c>
      <c r="G1877" s="1" t="s">
        <v>2005</v>
      </c>
      <c r="H1877" s="1">
        <v>0</v>
      </c>
      <c r="I1877" s="1">
        <v>9993</v>
      </c>
    </row>
    <row r="1878" spans="1:9" x14ac:dyDescent="0.25">
      <c r="A1878" s="1">
        <v>2</v>
      </c>
      <c r="B1878" s="1">
        <v>12791</v>
      </c>
      <c r="C1878" s="1">
        <v>74.029399999999995</v>
      </c>
      <c r="D1878" s="1">
        <v>190.1773</v>
      </c>
      <c r="E1878" s="1">
        <v>19357</v>
      </c>
      <c r="F1878" s="1">
        <v>308.85989999999998</v>
      </c>
      <c r="G1878" s="1">
        <v>51.082500000000003</v>
      </c>
      <c r="H1878" s="1">
        <v>14.342086611487399</v>
      </c>
    </row>
    <row r="1879" spans="1:9" x14ac:dyDescent="0.25">
      <c r="A1879" s="1">
        <v>0</v>
      </c>
      <c r="B1879" s="1" t="s">
        <v>145</v>
      </c>
      <c r="C1879" s="1">
        <v>1304</v>
      </c>
    </row>
    <row r="1880" spans="1:9" x14ac:dyDescent="0.25">
      <c r="A1880" s="1">
        <v>1</v>
      </c>
      <c r="B1880" s="1" t="s">
        <v>2006</v>
      </c>
      <c r="C1880" s="1" t="s">
        <v>2007</v>
      </c>
      <c r="D1880" s="1">
        <v>22276.339348900001</v>
      </c>
      <c r="E1880" s="1">
        <v>7.0999999999999998E-7</v>
      </c>
      <c r="F1880" s="1" t="s">
        <v>3</v>
      </c>
      <c r="G1880" s="1" t="s">
        <v>2008</v>
      </c>
      <c r="H1880" s="1">
        <v>0</v>
      </c>
      <c r="I1880" s="1">
        <v>9994</v>
      </c>
    </row>
    <row r="1881" spans="1:9" x14ac:dyDescent="0.25">
      <c r="A1881" s="1">
        <v>2</v>
      </c>
      <c r="B1881" s="1">
        <v>12803</v>
      </c>
      <c r="C1881" s="1">
        <v>82.938699999999997</v>
      </c>
      <c r="D1881" s="1">
        <v>349.18880000000001</v>
      </c>
      <c r="E1881" s="1">
        <v>47120</v>
      </c>
      <c r="F1881" s="1">
        <v>117.7684</v>
      </c>
      <c r="G1881" s="1">
        <v>242.82689999999999</v>
      </c>
      <c r="H1881" s="1">
        <v>13.8756879245528</v>
      </c>
    </row>
    <row r="1882" spans="1:9" x14ac:dyDescent="0.25">
      <c r="A1882" s="1">
        <v>0</v>
      </c>
      <c r="B1882" s="1" t="s">
        <v>145</v>
      </c>
      <c r="C1882" s="1">
        <v>1299</v>
      </c>
      <c r="D1882" s="1" t="s">
        <v>1864</v>
      </c>
      <c r="E1882" s="1" t="s">
        <v>1865</v>
      </c>
    </row>
    <row r="1883" spans="1:9" x14ac:dyDescent="0.25">
      <c r="A1883" s="1">
        <v>1</v>
      </c>
      <c r="B1883" s="1" t="s">
        <v>2009</v>
      </c>
      <c r="C1883" s="1" t="s">
        <v>2010</v>
      </c>
      <c r="D1883" s="1">
        <v>22276.213057640001</v>
      </c>
      <c r="E1883" s="1">
        <v>-8.0999999999999997E-7</v>
      </c>
      <c r="F1883" s="1" t="s">
        <v>3</v>
      </c>
      <c r="G1883" s="1" t="s">
        <v>2011</v>
      </c>
      <c r="H1883" s="1">
        <v>0</v>
      </c>
      <c r="I1883" s="1">
        <v>9991</v>
      </c>
    </row>
    <row r="1884" spans="1:9" x14ac:dyDescent="0.25">
      <c r="A1884" s="1">
        <v>2</v>
      </c>
      <c r="B1884" s="1">
        <v>12808</v>
      </c>
      <c r="C1884" s="1">
        <v>65.1143</v>
      </c>
      <c r="D1884" s="1">
        <v>120.9237</v>
      </c>
      <c r="E1884" s="1">
        <v>37305</v>
      </c>
      <c r="F1884" s="1">
        <v>256.7724</v>
      </c>
      <c r="G1884" s="1">
        <v>217.69669999999999</v>
      </c>
      <c r="H1884" s="1">
        <v>13.88612399</v>
      </c>
      <c r="I1884" s="1">
        <v>84501</v>
      </c>
    </row>
    <row r="1885" spans="1:9" x14ac:dyDescent="0.25">
      <c r="A1885" s="1">
        <v>0</v>
      </c>
      <c r="B1885" s="1" t="s">
        <v>145</v>
      </c>
      <c r="C1885" s="1">
        <v>1308</v>
      </c>
    </row>
    <row r="1886" spans="1:9" x14ac:dyDescent="0.25">
      <c r="A1886" s="1">
        <v>1</v>
      </c>
      <c r="B1886" s="1" t="s">
        <v>2012</v>
      </c>
      <c r="C1886" s="1" t="s">
        <v>2013</v>
      </c>
      <c r="D1886" s="1">
        <v>22276.482844620001</v>
      </c>
      <c r="E1886" s="1">
        <v>7.3E-7</v>
      </c>
      <c r="F1886" s="1" t="s">
        <v>3</v>
      </c>
      <c r="G1886" s="1" t="s">
        <v>2014</v>
      </c>
      <c r="H1886" s="1">
        <v>0</v>
      </c>
      <c r="I1886" s="1">
        <v>9990</v>
      </c>
    </row>
    <row r="1887" spans="1:9" x14ac:dyDescent="0.25">
      <c r="A1887" s="1">
        <v>2</v>
      </c>
      <c r="B1887" s="1">
        <v>12835</v>
      </c>
      <c r="C1887" s="1">
        <v>82.915400000000005</v>
      </c>
      <c r="D1887" s="1">
        <v>100.87090000000001</v>
      </c>
      <c r="E1887" s="1">
        <v>26318</v>
      </c>
      <c r="F1887" s="1">
        <v>270.4896</v>
      </c>
      <c r="G1887" s="1">
        <v>149.25800000000001</v>
      </c>
      <c r="H1887" s="1">
        <v>13.75452046</v>
      </c>
      <c r="I1887" s="1">
        <v>59595</v>
      </c>
    </row>
    <row r="1888" spans="1:9" x14ac:dyDescent="0.25">
      <c r="A1888" s="1">
        <v>0</v>
      </c>
      <c r="B1888" s="1" t="s">
        <v>796</v>
      </c>
      <c r="C1888" s="1">
        <v>3</v>
      </c>
    </row>
    <row r="1889" spans="1:9" x14ac:dyDescent="0.25">
      <c r="A1889" s="1">
        <v>1</v>
      </c>
      <c r="B1889" s="1" t="s">
        <v>2015</v>
      </c>
      <c r="C1889" s="1" t="s">
        <v>2016</v>
      </c>
      <c r="D1889" s="1">
        <v>22276.478535260001</v>
      </c>
      <c r="E1889" s="1">
        <v>8.1520000000000006E-5</v>
      </c>
      <c r="F1889" s="1" t="s">
        <v>3</v>
      </c>
      <c r="G1889" s="1" t="s">
        <v>2017</v>
      </c>
      <c r="H1889" s="1">
        <v>0</v>
      </c>
      <c r="I1889" s="1">
        <v>9998</v>
      </c>
    </row>
    <row r="1890" spans="1:9" x14ac:dyDescent="0.25">
      <c r="A1890" s="1">
        <v>2</v>
      </c>
      <c r="B1890" s="1">
        <v>12848</v>
      </c>
      <c r="C1890" s="1">
        <v>82.480800000000002</v>
      </c>
      <c r="D1890" s="1">
        <v>51.343899999999998</v>
      </c>
      <c r="E1890" s="1">
        <v>576746</v>
      </c>
      <c r="F1890" s="1">
        <v>82.274500000000003</v>
      </c>
      <c r="G1890" s="1">
        <v>284.35039999999998</v>
      </c>
      <c r="H1890" s="1">
        <v>14.29469784</v>
      </c>
      <c r="I1890" s="1">
        <v>65071</v>
      </c>
    </row>
    <row r="1891" spans="1:9" x14ac:dyDescent="0.25">
      <c r="A1891" s="1">
        <v>0</v>
      </c>
      <c r="B1891" s="1" t="s">
        <v>145</v>
      </c>
      <c r="C1891" s="1">
        <v>1312</v>
      </c>
    </row>
    <row r="1892" spans="1:9" x14ac:dyDescent="0.25">
      <c r="A1892" s="1">
        <v>1</v>
      </c>
      <c r="B1892" s="1" t="s">
        <v>2018</v>
      </c>
      <c r="C1892" s="1" t="s">
        <v>2019</v>
      </c>
      <c r="D1892" s="1">
        <v>22276.44615756</v>
      </c>
      <c r="E1892" s="1">
        <v>1.4000000000000001E-7</v>
      </c>
      <c r="F1892" s="1" t="s">
        <v>3</v>
      </c>
      <c r="G1892" s="1" t="s">
        <v>2020</v>
      </c>
      <c r="H1892" s="1">
        <v>0</v>
      </c>
      <c r="I1892" s="1">
        <v>9991</v>
      </c>
    </row>
    <row r="1893" spans="1:9" x14ac:dyDescent="0.25">
      <c r="A1893" s="1">
        <v>2</v>
      </c>
      <c r="B1893" s="1">
        <v>12879</v>
      </c>
      <c r="C1893" s="1">
        <v>82.602999999999994</v>
      </c>
      <c r="D1893" s="1">
        <v>336.0215</v>
      </c>
      <c r="E1893" s="1">
        <v>7444</v>
      </c>
      <c r="F1893" s="1">
        <v>171.00970000000001</v>
      </c>
      <c r="G1893" s="1">
        <v>200.23699999999999</v>
      </c>
      <c r="H1893" s="1">
        <v>12.423596144015701</v>
      </c>
    </row>
    <row r="1894" spans="1:9" x14ac:dyDescent="0.25">
      <c r="A1894" s="1">
        <v>0</v>
      </c>
      <c r="B1894" s="1" t="s">
        <v>145</v>
      </c>
      <c r="C1894" s="1">
        <v>1320</v>
      </c>
    </row>
    <row r="1895" spans="1:9" x14ac:dyDescent="0.25">
      <c r="A1895" s="1">
        <v>1</v>
      </c>
      <c r="B1895" s="1" t="s">
        <v>2021</v>
      </c>
      <c r="C1895" s="1" t="s">
        <v>2022</v>
      </c>
      <c r="D1895" s="1">
        <v>22276.573277290001</v>
      </c>
      <c r="E1895" s="1">
        <v>-1.8E-7</v>
      </c>
      <c r="F1895" s="1" t="s">
        <v>3</v>
      </c>
      <c r="G1895" s="1">
        <f>-27491-4</f>
        <v>-27495</v>
      </c>
      <c r="H1895" s="1">
        <v>0</v>
      </c>
      <c r="I1895" s="1">
        <v>9990</v>
      </c>
    </row>
    <row r="1896" spans="1:9" x14ac:dyDescent="0.25">
      <c r="A1896" s="1">
        <v>2</v>
      </c>
      <c r="B1896" s="1">
        <v>12975</v>
      </c>
      <c r="C1896" s="1">
        <v>73.986099999999993</v>
      </c>
      <c r="D1896" s="1">
        <v>350.1035</v>
      </c>
      <c r="E1896" s="1">
        <v>96125</v>
      </c>
      <c r="F1896" s="1">
        <v>60.195999999999998</v>
      </c>
      <c r="G1896" s="1">
        <v>5.5846</v>
      </c>
      <c r="H1896" s="1">
        <v>12.280201758311099</v>
      </c>
    </row>
    <row r="1897" spans="1:9" x14ac:dyDescent="0.25">
      <c r="A1897" s="1">
        <v>0</v>
      </c>
      <c r="B1897" s="1" t="s">
        <v>145</v>
      </c>
      <c r="C1897" s="1">
        <v>1321</v>
      </c>
    </row>
    <row r="1898" spans="1:9" x14ac:dyDescent="0.25">
      <c r="A1898" s="1">
        <v>1</v>
      </c>
      <c r="B1898" s="1" t="s">
        <v>2023</v>
      </c>
      <c r="C1898" s="1" t="s">
        <v>2024</v>
      </c>
      <c r="D1898" s="1">
        <v>22276.526293160001</v>
      </c>
      <c r="E1898" s="1">
        <v>-1.6E-7</v>
      </c>
      <c r="F1898" s="1" t="s">
        <v>3</v>
      </c>
      <c r="G1898" s="1">
        <f>-15255-4</f>
        <v>-15259</v>
      </c>
      <c r="H1898" s="1">
        <v>0</v>
      </c>
      <c r="I1898" s="1">
        <v>9996</v>
      </c>
    </row>
    <row r="1899" spans="1:9" x14ac:dyDescent="0.25">
      <c r="A1899" s="1">
        <v>2</v>
      </c>
      <c r="B1899" s="1">
        <v>12976</v>
      </c>
      <c r="C1899" s="1">
        <v>73.9846</v>
      </c>
      <c r="D1899" s="1">
        <v>337.20159999999998</v>
      </c>
      <c r="E1899" s="1">
        <v>93802</v>
      </c>
      <c r="F1899" s="1">
        <v>49.170299999999997</v>
      </c>
      <c r="G1899" s="1">
        <v>57.123199999999997</v>
      </c>
      <c r="H1899" s="1">
        <v>12.2837370883164</v>
      </c>
    </row>
    <row r="1900" spans="1:9" x14ac:dyDescent="0.25">
      <c r="A1900" s="1">
        <v>0</v>
      </c>
      <c r="B1900" s="1" t="s">
        <v>145</v>
      </c>
      <c r="C1900" s="1">
        <v>1322</v>
      </c>
    </row>
    <row r="1901" spans="1:9" x14ac:dyDescent="0.25">
      <c r="A1901" s="1">
        <v>1</v>
      </c>
      <c r="B1901" s="1" t="s">
        <v>2025</v>
      </c>
      <c r="C1901" s="1" t="s">
        <v>2026</v>
      </c>
      <c r="D1901" s="1">
        <v>22276.531974649999</v>
      </c>
      <c r="E1901" s="1">
        <v>-1.1999999999999999E-7</v>
      </c>
      <c r="F1901" s="1" t="s">
        <v>3</v>
      </c>
      <c r="G1901" s="1" t="s">
        <v>2027</v>
      </c>
      <c r="H1901" s="1">
        <v>0</v>
      </c>
      <c r="I1901" s="1">
        <v>9992</v>
      </c>
    </row>
    <row r="1902" spans="1:9" x14ac:dyDescent="0.25">
      <c r="A1902" s="1">
        <v>2</v>
      </c>
      <c r="B1902" s="1">
        <v>12977</v>
      </c>
      <c r="C1902" s="1">
        <v>73.983000000000004</v>
      </c>
      <c r="D1902" s="1">
        <v>325.34899999999999</v>
      </c>
      <c r="E1902" s="1">
        <v>92844</v>
      </c>
      <c r="F1902" s="1">
        <v>32.694499999999998</v>
      </c>
      <c r="G1902" s="1">
        <v>78.179199999999994</v>
      </c>
      <c r="H1902" s="1">
        <v>12.287036268321099</v>
      </c>
    </row>
    <row r="1903" spans="1:9" x14ac:dyDescent="0.25">
      <c r="A1903" s="1">
        <v>0</v>
      </c>
      <c r="B1903" s="1" t="s">
        <v>145</v>
      </c>
      <c r="C1903" s="1">
        <v>1323</v>
      </c>
    </row>
    <row r="1904" spans="1:9" x14ac:dyDescent="0.25">
      <c r="A1904" s="1">
        <v>1</v>
      </c>
      <c r="B1904" s="1" t="s">
        <v>2028</v>
      </c>
      <c r="C1904" s="1" t="s">
        <v>2029</v>
      </c>
      <c r="D1904" s="1">
        <v>22276.49450312</v>
      </c>
      <c r="E1904" s="1">
        <v>-2E-8</v>
      </c>
      <c r="F1904" s="1" t="s">
        <v>3</v>
      </c>
      <c r="G1904" s="1" t="s">
        <v>2030</v>
      </c>
      <c r="H1904" s="1">
        <v>0</v>
      </c>
      <c r="I1904" s="1">
        <v>9990</v>
      </c>
    </row>
    <row r="1905" spans="1:9" x14ac:dyDescent="0.25">
      <c r="A1905" s="1">
        <v>2</v>
      </c>
      <c r="B1905" s="1">
        <v>12978</v>
      </c>
      <c r="C1905" s="1">
        <v>73.981200000000001</v>
      </c>
      <c r="D1905" s="1">
        <v>308.596</v>
      </c>
      <c r="E1905" s="1">
        <v>89939</v>
      </c>
      <c r="F1905" s="1">
        <v>15.4405</v>
      </c>
      <c r="G1905" s="1">
        <v>96.241399999999999</v>
      </c>
      <c r="H1905" s="1">
        <v>12.291822708328301</v>
      </c>
    </row>
    <row r="1906" spans="1:9" x14ac:dyDescent="0.25">
      <c r="A1906" s="1">
        <v>0</v>
      </c>
      <c r="B1906" s="1" t="s">
        <v>145</v>
      </c>
      <c r="C1906" s="1">
        <v>1324</v>
      </c>
    </row>
    <row r="1907" spans="1:9" x14ac:dyDescent="0.25">
      <c r="A1907" s="1">
        <v>1</v>
      </c>
      <c r="B1907" s="1" t="s">
        <v>2031</v>
      </c>
      <c r="C1907" s="1" t="s">
        <v>2032</v>
      </c>
      <c r="D1907" s="1">
        <v>22276.500669929999</v>
      </c>
      <c r="E1907" s="1">
        <v>0</v>
      </c>
      <c r="F1907" s="1" t="s">
        <v>3</v>
      </c>
      <c r="G1907" s="1" t="s">
        <v>2033</v>
      </c>
      <c r="H1907" s="1">
        <v>0</v>
      </c>
      <c r="I1907" s="1">
        <v>9994</v>
      </c>
    </row>
    <row r="1908" spans="1:9" x14ac:dyDescent="0.25">
      <c r="A1908" s="1">
        <v>2</v>
      </c>
      <c r="B1908" s="1">
        <v>12979</v>
      </c>
      <c r="C1908" s="1">
        <v>73.979200000000006</v>
      </c>
      <c r="D1908" s="1">
        <v>289.22089999999997</v>
      </c>
      <c r="E1908" s="1">
        <v>87805</v>
      </c>
      <c r="F1908" s="1">
        <v>352.72269999999997</v>
      </c>
      <c r="G1908" s="1">
        <v>161.49860000000001</v>
      </c>
      <c r="H1908" s="1">
        <v>12.297143208336299</v>
      </c>
    </row>
    <row r="1909" spans="1:9" x14ac:dyDescent="0.25">
      <c r="A1909" s="1">
        <v>0</v>
      </c>
      <c r="B1909" s="1" t="s">
        <v>145</v>
      </c>
      <c r="C1909" s="1">
        <v>1325</v>
      </c>
    </row>
    <row r="1910" spans="1:9" x14ac:dyDescent="0.25">
      <c r="A1910" s="1">
        <v>1</v>
      </c>
      <c r="B1910" s="1" t="s">
        <v>2034</v>
      </c>
      <c r="C1910" s="1" t="s">
        <v>2035</v>
      </c>
      <c r="D1910" s="1">
        <v>22276.482107880001</v>
      </c>
      <c r="E1910" s="1">
        <v>8.9999999999999999E-8</v>
      </c>
      <c r="F1910" s="1" t="s">
        <v>3</v>
      </c>
      <c r="G1910" s="1" t="s">
        <v>2036</v>
      </c>
      <c r="H1910" s="1">
        <v>0</v>
      </c>
      <c r="I1910" s="1">
        <v>9996</v>
      </c>
    </row>
    <row r="1911" spans="1:9" x14ac:dyDescent="0.25">
      <c r="A1911" s="1">
        <v>2</v>
      </c>
      <c r="B1911" s="1">
        <v>12980</v>
      </c>
      <c r="C1911" s="1">
        <v>73.978899999999996</v>
      </c>
      <c r="D1911" s="1">
        <v>275.29039999999998</v>
      </c>
      <c r="E1911" s="1">
        <v>85921</v>
      </c>
      <c r="F1911" s="1">
        <v>336.00709999999998</v>
      </c>
      <c r="G1911" s="1">
        <v>141.53450000000001</v>
      </c>
      <c r="H1911" s="1">
        <v>12.3011086183421</v>
      </c>
    </row>
    <row r="1912" spans="1:9" x14ac:dyDescent="0.25">
      <c r="A1912" s="1">
        <v>0</v>
      </c>
      <c r="B1912" s="1" t="s">
        <v>145</v>
      </c>
      <c r="C1912" s="1">
        <v>1326</v>
      </c>
    </row>
    <row r="1913" spans="1:9" x14ac:dyDescent="0.25">
      <c r="A1913" s="1">
        <v>1</v>
      </c>
      <c r="B1913" s="1" t="s">
        <v>2037</v>
      </c>
      <c r="C1913" s="1" t="s">
        <v>2038</v>
      </c>
      <c r="D1913" s="1">
        <v>22276.38807859</v>
      </c>
      <c r="E1913" s="1">
        <v>4.0000000000000001E-8</v>
      </c>
      <c r="F1913" s="1" t="s">
        <v>3</v>
      </c>
      <c r="G1913" s="1" t="s">
        <v>2039</v>
      </c>
      <c r="H1913" s="1">
        <v>0</v>
      </c>
      <c r="I1913" s="1">
        <v>9996</v>
      </c>
    </row>
    <row r="1914" spans="1:9" x14ac:dyDescent="0.25">
      <c r="A1914" s="1">
        <v>2</v>
      </c>
      <c r="B1914" s="1">
        <v>12981</v>
      </c>
      <c r="C1914" s="1">
        <v>73.979699999999994</v>
      </c>
      <c r="D1914" s="1">
        <v>249.3374</v>
      </c>
      <c r="E1914" s="1">
        <v>83160</v>
      </c>
      <c r="F1914" s="1">
        <v>304.44749999999999</v>
      </c>
      <c r="G1914" s="1">
        <v>209.8099</v>
      </c>
      <c r="H1914" s="1">
        <v>12.3083018181571</v>
      </c>
    </row>
    <row r="1915" spans="1:9" x14ac:dyDescent="0.25">
      <c r="A1915" s="1">
        <v>0</v>
      </c>
      <c r="B1915" s="1" t="s">
        <v>145</v>
      </c>
      <c r="C1915" s="1">
        <v>1327</v>
      </c>
    </row>
    <row r="1916" spans="1:9" x14ac:dyDescent="0.25">
      <c r="A1916" s="1">
        <v>1</v>
      </c>
      <c r="B1916" s="1" t="s">
        <v>2040</v>
      </c>
      <c r="C1916" s="1" t="s">
        <v>2041</v>
      </c>
      <c r="D1916" s="1">
        <v>22276.54537132</v>
      </c>
      <c r="E1916" s="1">
        <v>-8.0000000000000002E-8</v>
      </c>
      <c r="F1916" s="1" t="s">
        <v>3</v>
      </c>
      <c r="G1916" s="1" t="s">
        <v>2042</v>
      </c>
      <c r="H1916" s="1">
        <v>0</v>
      </c>
      <c r="I1916" s="1">
        <v>9996</v>
      </c>
    </row>
    <row r="1917" spans="1:9" x14ac:dyDescent="0.25">
      <c r="A1917" s="1">
        <v>2</v>
      </c>
      <c r="B1917" s="1">
        <v>12982</v>
      </c>
      <c r="C1917" s="1">
        <v>73.982200000000006</v>
      </c>
      <c r="D1917" s="1">
        <v>220.62280000000001</v>
      </c>
      <c r="E1917" s="1">
        <v>77683</v>
      </c>
      <c r="F1917" s="1">
        <v>276.60169999999999</v>
      </c>
      <c r="G1917" s="1">
        <v>204.411</v>
      </c>
      <c r="H1917" s="1">
        <v>12.3162128283646</v>
      </c>
    </row>
    <row r="1918" spans="1:9" x14ac:dyDescent="0.25">
      <c r="A1918" s="1">
        <v>0</v>
      </c>
      <c r="B1918" s="1" t="s">
        <v>145</v>
      </c>
      <c r="C1918" s="1">
        <v>1328</v>
      </c>
    </row>
    <row r="1919" spans="1:9" x14ac:dyDescent="0.25">
      <c r="A1919" s="1">
        <v>1</v>
      </c>
      <c r="B1919" s="1" t="s">
        <v>2043</v>
      </c>
      <c r="C1919" s="1" t="s">
        <v>2044</v>
      </c>
      <c r="D1919" s="1">
        <v>22276.4988863</v>
      </c>
      <c r="E1919" s="1">
        <v>3.854E-5</v>
      </c>
      <c r="F1919" s="1" t="s">
        <v>3</v>
      </c>
      <c r="G1919" s="1" t="s">
        <v>2045</v>
      </c>
      <c r="H1919" s="1">
        <v>0</v>
      </c>
      <c r="I1919" s="1">
        <v>9999</v>
      </c>
    </row>
    <row r="1920" spans="1:9" x14ac:dyDescent="0.25">
      <c r="A1920" s="1">
        <v>2</v>
      </c>
      <c r="B1920" s="1">
        <v>12987</v>
      </c>
      <c r="C1920" s="1">
        <v>82.497600000000006</v>
      </c>
      <c r="D1920" s="1">
        <v>156.19069999999999</v>
      </c>
      <c r="E1920" s="1">
        <v>17767</v>
      </c>
      <c r="F1920" s="1">
        <v>223.89279999999999</v>
      </c>
      <c r="G1920" s="1">
        <v>136.0891</v>
      </c>
      <c r="H1920" s="1">
        <v>15.0980033222373</v>
      </c>
    </row>
    <row r="1921" spans="1:9" x14ac:dyDescent="0.25">
      <c r="A1921" s="1">
        <v>0</v>
      </c>
      <c r="B1921" s="1" t="s">
        <v>1665</v>
      </c>
      <c r="C1921" s="1">
        <v>3</v>
      </c>
    </row>
    <row r="1922" spans="1:9" x14ac:dyDescent="0.25">
      <c r="A1922" s="1">
        <v>1</v>
      </c>
      <c r="B1922" s="1" t="s">
        <v>2046</v>
      </c>
      <c r="C1922" s="1" t="s">
        <v>2047</v>
      </c>
      <c r="D1922" s="1">
        <v>22276.513278440001</v>
      </c>
      <c r="E1922" s="1">
        <v>1.6E-7</v>
      </c>
      <c r="F1922" s="1" t="s">
        <v>3</v>
      </c>
      <c r="G1922" s="1" t="s">
        <v>2048</v>
      </c>
      <c r="H1922" s="1">
        <v>0</v>
      </c>
      <c r="I1922" s="1">
        <v>9990</v>
      </c>
    </row>
    <row r="1923" spans="1:9" x14ac:dyDescent="0.25">
      <c r="A1923" s="1">
        <v>2</v>
      </c>
      <c r="B1923" s="1">
        <v>12997</v>
      </c>
      <c r="C1923" s="1">
        <v>82.954700000000003</v>
      </c>
      <c r="D1923" s="1">
        <v>294.73939999999999</v>
      </c>
      <c r="E1923" s="1">
        <v>57550</v>
      </c>
      <c r="F1923" s="1">
        <v>217.58349999999999</v>
      </c>
      <c r="G1923" s="1">
        <v>259.2595</v>
      </c>
      <c r="H1923" s="1">
        <v>12.1583407481031</v>
      </c>
    </row>
    <row r="1924" spans="1:9" x14ac:dyDescent="0.25">
      <c r="A1924" s="1">
        <v>0</v>
      </c>
      <c r="B1924" s="1" t="s">
        <v>1665</v>
      </c>
      <c r="C1924" s="1">
        <v>8</v>
      </c>
    </row>
    <row r="1925" spans="1:9" x14ac:dyDescent="0.25">
      <c r="A1925" s="1">
        <v>1</v>
      </c>
      <c r="B1925" s="1" t="s">
        <v>2049</v>
      </c>
      <c r="C1925" s="1" t="s">
        <v>2050</v>
      </c>
      <c r="D1925" s="1">
        <v>22276.142706229999</v>
      </c>
      <c r="E1925" s="1">
        <v>-7.5000000000000002E-7</v>
      </c>
      <c r="F1925" s="1" t="s">
        <v>3</v>
      </c>
      <c r="G1925" s="1">
        <f>-10108-2</f>
        <v>-10110</v>
      </c>
      <c r="H1925" s="1">
        <v>0</v>
      </c>
      <c r="I1925" s="1">
        <v>9991</v>
      </c>
    </row>
    <row r="1926" spans="1:9" x14ac:dyDescent="0.25">
      <c r="A1926" s="1">
        <v>2</v>
      </c>
      <c r="B1926" s="1">
        <v>12998</v>
      </c>
      <c r="C1926" s="1">
        <v>82.956000000000003</v>
      </c>
      <c r="D1926" s="1">
        <v>133.55109999999999</v>
      </c>
      <c r="E1926" s="1">
        <v>19586</v>
      </c>
      <c r="F1926" s="1">
        <v>11.289</v>
      </c>
      <c r="G1926" s="1">
        <v>110.19410000000001</v>
      </c>
      <c r="H1926" s="1">
        <v>12.031639747914401</v>
      </c>
    </row>
    <row r="1927" spans="1:9" x14ac:dyDescent="0.25">
      <c r="A1927" s="1">
        <v>0</v>
      </c>
      <c r="B1927" s="1" t="s">
        <v>1665</v>
      </c>
      <c r="C1927" s="1">
        <v>5</v>
      </c>
    </row>
    <row r="1928" spans="1:9" x14ac:dyDescent="0.25">
      <c r="A1928" s="1">
        <v>1</v>
      </c>
      <c r="B1928" s="1" t="s">
        <v>2051</v>
      </c>
      <c r="C1928" s="1" t="s">
        <v>2052</v>
      </c>
      <c r="D1928" s="1">
        <v>22276.541604220001</v>
      </c>
      <c r="E1928" s="1">
        <v>2.9999999999999997E-8</v>
      </c>
      <c r="F1928" s="1" t="s">
        <v>3</v>
      </c>
      <c r="G1928" s="1">
        <f>-68988-4</f>
        <v>-68992</v>
      </c>
      <c r="H1928" s="1">
        <v>0</v>
      </c>
      <c r="I1928" s="1">
        <v>9992</v>
      </c>
    </row>
    <row r="1929" spans="1:9" x14ac:dyDescent="0.25">
      <c r="A1929" s="1">
        <v>2</v>
      </c>
      <c r="B1929" s="1">
        <v>12999</v>
      </c>
      <c r="C1929" s="1">
        <v>82.951099999999997</v>
      </c>
      <c r="D1929" s="1">
        <v>100.8062</v>
      </c>
      <c r="E1929" s="1">
        <v>13896</v>
      </c>
      <c r="F1929" s="1">
        <v>209.78200000000001</v>
      </c>
      <c r="G1929" s="1">
        <v>203.54089999999999</v>
      </c>
      <c r="H1929" s="1">
        <v>12.0526159179462</v>
      </c>
    </row>
    <row r="1930" spans="1:9" x14ac:dyDescent="0.25">
      <c r="A1930" s="1">
        <v>0</v>
      </c>
      <c r="B1930" s="1" t="s">
        <v>1665</v>
      </c>
      <c r="C1930" s="1">
        <v>4</v>
      </c>
    </row>
    <row r="1931" spans="1:9" x14ac:dyDescent="0.25">
      <c r="A1931" s="1">
        <v>1</v>
      </c>
      <c r="B1931" s="1" t="s">
        <v>2053</v>
      </c>
      <c r="C1931" s="1" t="s">
        <v>2054</v>
      </c>
      <c r="D1931" s="1">
        <v>22276.495806160001</v>
      </c>
      <c r="E1931" s="1">
        <v>1.22E-6</v>
      </c>
      <c r="F1931" s="1" t="s">
        <v>3</v>
      </c>
      <c r="G1931" s="1" t="s">
        <v>2055</v>
      </c>
      <c r="H1931" s="1">
        <v>0</v>
      </c>
      <c r="I1931" s="1">
        <v>9998</v>
      </c>
    </row>
    <row r="1932" spans="1:9" x14ac:dyDescent="0.25">
      <c r="A1932" s="1">
        <v>2</v>
      </c>
      <c r="B1932" s="1">
        <v>13000</v>
      </c>
      <c r="C1932" s="1">
        <v>82.957499999999996</v>
      </c>
      <c r="D1932" s="1">
        <v>77.863799999999998</v>
      </c>
      <c r="E1932" s="1">
        <v>18899</v>
      </c>
      <c r="F1932" s="1">
        <v>77.245900000000006</v>
      </c>
      <c r="G1932" s="1">
        <v>337.85160000000002</v>
      </c>
      <c r="H1932" s="1">
        <v>12.0688896579697</v>
      </c>
    </row>
    <row r="1933" spans="1:9" x14ac:dyDescent="0.25">
      <c r="A1933" s="1">
        <v>0</v>
      </c>
      <c r="B1933" s="1" t="s">
        <v>1665</v>
      </c>
      <c r="C1933" s="1">
        <v>7</v>
      </c>
    </row>
    <row r="1934" spans="1:9" x14ac:dyDescent="0.25">
      <c r="A1934" s="1">
        <v>1</v>
      </c>
      <c r="B1934" s="1" t="s">
        <v>2056</v>
      </c>
      <c r="C1934" s="1" t="s">
        <v>2057</v>
      </c>
      <c r="D1934" s="1">
        <v>22276.45798322</v>
      </c>
      <c r="E1934" s="1">
        <v>-7.3E-7</v>
      </c>
      <c r="F1934" s="1" t="s">
        <v>3</v>
      </c>
      <c r="G1934" s="1">
        <f>-91056-3</f>
        <v>-91059</v>
      </c>
      <c r="H1934" s="1">
        <v>0</v>
      </c>
      <c r="I1934" s="1">
        <v>9992</v>
      </c>
    </row>
    <row r="1935" spans="1:9" x14ac:dyDescent="0.25">
      <c r="A1935" s="1">
        <v>2</v>
      </c>
      <c r="B1935" s="1">
        <v>13001</v>
      </c>
      <c r="C1935" s="1">
        <v>82.962000000000003</v>
      </c>
      <c r="D1935" s="1">
        <v>43.620600000000003</v>
      </c>
      <c r="E1935" s="1">
        <v>22912</v>
      </c>
      <c r="F1935" s="1">
        <v>285.0951</v>
      </c>
      <c r="G1935" s="1">
        <v>139.70509999999999</v>
      </c>
      <c r="H1935" s="1">
        <v>12.0891483079998</v>
      </c>
    </row>
    <row r="1936" spans="1:9" x14ac:dyDescent="0.25">
      <c r="A1936" s="1">
        <v>0</v>
      </c>
      <c r="B1936" s="1" t="s">
        <v>1665</v>
      </c>
      <c r="C1936" s="1">
        <v>6</v>
      </c>
    </row>
    <row r="1937" spans="1:9" x14ac:dyDescent="0.25">
      <c r="A1937" s="1">
        <v>1</v>
      </c>
      <c r="B1937" s="1" t="s">
        <v>2058</v>
      </c>
      <c r="C1937" s="1" t="s">
        <v>2059</v>
      </c>
      <c r="D1937" s="1">
        <v>22276.550667129999</v>
      </c>
      <c r="E1937" s="1">
        <v>6.1999999999999999E-7</v>
      </c>
      <c r="F1937" s="1" t="s">
        <v>3</v>
      </c>
      <c r="G1937" s="1" t="s">
        <v>2060</v>
      </c>
      <c r="H1937" s="1">
        <v>0</v>
      </c>
      <c r="I1937" s="1">
        <v>9998</v>
      </c>
    </row>
    <row r="1938" spans="1:9" x14ac:dyDescent="0.25">
      <c r="A1938" s="1">
        <v>2</v>
      </c>
      <c r="B1938" s="1">
        <v>13002</v>
      </c>
      <c r="C1938" s="1">
        <v>82.960999999999999</v>
      </c>
      <c r="D1938" s="1">
        <v>327.09699999999998</v>
      </c>
      <c r="E1938" s="1">
        <v>51294</v>
      </c>
      <c r="F1938" s="1">
        <v>352.29730000000001</v>
      </c>
      <c r="G1938" s="1">
        <v>175.15010000000001</v>
      </c>
      <c r="H1938" s="1">
        <v>12.1380970980735</v>
      </c>
    </row>
    <row r="1939" spans="1:9" x14ac:dyDescent="0.25">
      <c r="A1939" s="1">
        <v>0</v>
      </c>
      <c r="B1939" s="1" t="s">
        <v>145</v>
      </c>
      <c r="C1939" s="1">
        <v>1331</v>
      </c>
    </row>
    <row r="1940" spans="1:9" x14ac:dyDescent="0.25">
      <c r="A1940" s="1">
        <v>1</v>
      </c>
      <c r="B1940" s="1" t="s">
        <v>2061</v>
      </c>
      <c r="C1940" s="1" t="s">
        <v>2062</v>
      </c>
      <c r="D1940" s="1">
        <v>22276.283875590001</v>
      </c>
      <c r="E1940" s="1">
        <v>1.64E-6</v>
      </c>
      <c r="F1940" s="1" t="s">
        <v>3</v>
      </c>
      <c r="G1940" s="1" t="s">
        <v>2063</v>
      </c>
      <c r="H1940" s="1">
        <v>0</v>
      </c>
      <c r="I1940" s="1">
        <v>9999</v>
      </c>
    </row>
    <row r="1941" spans="1:9" x14ac:dyDescent="0.25">
      <c r="A1941" s="1">
        <v>2</v>
      </c>
      <c r="B1941" s="1">
        <v>13027</v>
      </c>
      <c r="C1941" s="1">
        <v>74.046300000000002</v>
      </c>
      <c r="D1941" s="1">
        <v>122.90689999999999</v>
      </c>
      <c r="E1941" s="1">
        <v>23374</v>
      </c>
      <c r="F1941" s="1">
        <v>41.324100000000001</v>
      </c>
      <c r="G1941" s="1">
        <v>318.96749999999997</v>
      </c>
      <c r="H1941" s="1">
        <v>14.367956301332001</v>
      </c>
    </row>
    <row r="1942" spans="1:9" x14ac:dyDescent="0.25">
      <c r="A1942" s="1">
        <v>0</v>
      </c>
      <c r="B1942" s="1" t="s">
        <v>145</v>
      </c>
      <c r="C1942" s="1">
        <v>1333</v>
      </c>
    </row>
    <row r="1943" spans="1:9" x14ac:dyDescent="0.25">
      <c r="A1943" s="1">
        <v>1</v>
      </c>
      <c r="B1943" s="1" t="s">
        <v>2064</v>
      </c>
      <c r="C1943" s="1" t="s">
        <v>2065</v>
      </c>
      <c r="D1943" s="1">
        <v>22276.516871309999</v>
      </c>
      <c r="E1943" s="1">
        <v>7.8000000000000005E-7</v>
      </c>
      <c r="F1943" s="1" t="s">
        <v>3</v>
      </c>
      <c r="G1943" s="1" t="s">
        <v>2066</v>
      </c>
      <c r="H1943" s="1">
        <v>0</v>
      </c>
      <c r="I1943" s="1">
        <v>9991</v>
      </c>
    </row>
    <row r="1944" spans="1:9" x14ac:dyDescent="0.25">
      <c r="A1944" s="1">
        <v>2</v>
      </c>
      <c r="B1944" s="1">
        <v>13033</v>
      </c>
      <c r="C1944" s="1">
        <v>82.938400000000001</v>
      </c>
      <c r="D1944" s="1">
        <v>84.606099999999998</v>
      </c>
      <c r="E1944" s="1">
        <v>32148</v>
      </c>
      <c r="F1944" s="1">
        <v>354.87139999999999</v>
      </c>
      <c r="G1944" s="1">
        <v>59.134900000000002</v>
      </c>
      <c r="H1944" s="1">
        <v>13.73276959</v>
      </c>
      <c r="I1944" s="1">
        <v>40806</v>
      </c>
    </row>
    <row r="1945" spans="1:9" x14ac:dyDescent="0.25">
      <c r="A1945" s="1">
        <v>0</v>
      </c>
      <c r="B1945" s="1" t="s">
        <v>145</v>
      </c>
      <c r="C1945" s="1">
        <v>1339</v>
      </c>
    </row>
    <row r="1946" spans="1:9" x14ac:dyDescent="0.25">
      <c r="A1946" s="1">
        <v>1</v>
      </c>
      <c r="B1946" s="1" t="s">
        <v>2067</v>
      </c>
      <c r="C1946" s="1" t="s">
        <v>2068</v>
      </c>
      <c r="D1946" s="1">
        <v>22276.457247030001</v>
      </c>
      <c r="E1946" s="1">
        <v>9.7000000000000003E-7</v>
      </c>
      <c r="F1946" s="1" t="s">
        <v>3</v>
      </c>
      <c r="G1946" s="1" t="s">
        <v>2069</v>
      </c>
      <c r="H1946" s="1">
        <v>0</v>
      </c>
      <c r="I1946" s="1">
        <v>9997</v>
      </c>
    </row>
    <row r="1947" spans="1:9" x14ac:dyDescent="0.25">
      <c r="A1947" s="1">
        <v>2</v>
      </c>
      <c r="B1947" s="1">
        <v>13065</v>
      </c>
      <c r="C1947" s="1">
        <v>82.897900000000007</v>
      </c>
      <c r="D1947" s="1">
        <v>248.64510000000001</v>
      </c>
      <c r="E1947" s="1">
        <v>42797</v>
      </c>
      <c r="F1947" s="1">
        <v>335.82780000000002</v>
      </c>
      <c r="G1947" s="1">
        <v>24.0869</v>
      </c>
      <c r="H1947" s="1">
        <v>13.755724170000001</v>
      </c>
      <c r="I1947" s="1">
        <v>38546</v>
      </c>
    </row>
    <row r="1948" spans="1:9" x14ac:dyDescent="0.25">
      <c r="A1948" s="1">
        <v>0</v>
      </c>
      <c r="B1948" s="1" t="s">
        <v>145</v>
      </c>
      <c r="C1948" s="1">
        <v>1340</v>
      </c>
    </row>
    <row r="1949" spans="1:9" x14ac:dyDescent="0.25">
      <c r="A1949" s="1">
        <v>1</v>
      </c>
      <c r="B1949" s="1" t="s">
        <v>2070</v>
      </c>
      <c r="C1949" s="1" t="s">
        <v>2071</v>
      </c>
      <c r="D1949" s="1">
        <v>22276.372864010002</v>
      </c>
      <c r="E1949" s="1">
        <v>1.0666999999999999E-4</v>
      </c>
      <c r="F1949" s="1" t="s">
        <v>3</v>
      </c>
      <c r="G1949" s="1" t="s">
        <v>2072</v>
      </c>
      <c r="H1949" s="1">
        <v>0</v>
      </c>
      <c r="I1949" s="1">
        <v>9994</v>
      </c>
    </row>
    <row r="1950" spans="1:9" x14ac:dyDescent="0.25">
      <c r="A1950" s="1">
        <v>2</v>
      </c>
      <c r="B1950" s="1">
        <v>13067</v>
      </c>
      <c r="C1950" s="1">
        <v>81.187100000000001</v>
      </c>
      <c r="D1950" s="1">
        <v>33.892299999999999</v>
      </c>
      <c r="E1950" s="1">
        <v>3869</v>
      </c>
      <c r="F1950" s="1">
        <v>125.4075</v>
      </c>
      <c r="G1950" s="1">
        <v>234.75200000000001</v>
      </c>
      <c r="H1950" s="1">
        <v>15.244986692214701</v>
      </c>
    </row>
    <row r="1951" spans="1:9" x14ac:dyDescent="0.25">
      <c r="A1951" s="1">
        <v>0</v>
      </c>
      <c r="B1951" s="1" t="s">
        <v>145</v>
      </c>
      <c r="C1951" s="1">
        <v>1344</v>
      </c>
    </row>
    <row r="1952" spans="1:9" x14ac:dyDescent="0.25">
      <c r="A1952" s="1">
        <v>1</v>
      </c>
      <c r="B1952" s="1" t="s">
        <v>2073</v>
      </c>
      <c r="C1952" s="1" t="s">
        <v>2074</v>
      </c>
      <c r="D1952" s="1">
        <v>22276.44982188</v>
      </c>
      <c r="E1952" s="1">
        <v>7.5000000000000002E-7</v>
      </c>
      <c r="F1952" s="1" t="s">
        <v>3</v>
      </c>
      <c r="G1952" s="1" t="s">
        <v>1996</v>
      </c>
      <c r="H1952" s="1">
        <v>0</v>
      </c>
      <c r="I1952" s="1">
        <v>9997</v>
      </c>
    </row>
    <row r="1953" spans="1:9" x14ac:dyDescent="0.25">
      <c r="A1953" s="1">
        <v>2</v>
      </c>
      <c r="B1953" s="1">
        <v>13110</v>
      </c>
      <c r="C1953" s="1">
        <v>82.924700000000001</v>
      </c>
      <c r="D1953" s="1">
        <v>341.99419999999998</v>
      </c>
      <c r="E1953" s="1">
        <v>29352</v>
      </c>
      <c r="F1953" s="1">
        <v>149.91669999999999</v>
      </c>
      <c r="G1953" s="1">
        <v>224.6234</v>
      </c>
      <c r="H1953" s="1">
        <v>13.740387719999999</v>
      </c>
      <c r="I1953" s="1">
        <v>31762</v>
      </c>
    </row>
    <row r="1954" spans="1:9" x14ac:dyDescent="0.25">
      <c r="A1954" s="1">
        <v>0</v>
      </c>
      <c r="B1954" s="1" t="s">
        <v>627</v>
      </c>
      <c r="C1954" s="2">
        <v>44600</v>
      </c>
    </row>
    <row r="1955" spans="1:9" x14ac:dyDescent="0.25">
      <c r="A1955" s="1">
        <v>1</v>
      </c>
      <c r="B1955" s="1" t="s">
        <v>2075</v>
      </c>
      <c r="C1955" s="1" t="s">
        <v>2076</v>
      </c>
      <c r="D1955" s="1">
        <v>22276.489125780001</v>
      </c>
      <c r="E1955" s="1">
        <v>6.6000000000000003E-7</v>
      </c>
      <c r="F1955" s="1" t="s">
        <v>3</v>
      </c>
      <c r="G1955" s="1" t="s">
        <v>2077</v>
      </c>
      <c r="H1955" s="1">
        <v>0</v>
      </c>
      <c r="I1955" s="1">
        <v>9990</v>
      </c>
    </row>
    <row r="1956" spans="1:9" x14ac:dyDescent="0.25">
      <c r="A1956" s="1">
        <v>2</v>
      </c>
      <c r="B1956" s="1">
        <v>13113</v>
      </c>
      <c r="C1956" s="1">
        <v>82.5351</v>
      </c>
      <c r="D1956" s="1">
        <v>96.167400000000001</v>
      </c>
      <c r="E1956" s="1">
        <v>19180</v>
      </c>
      <c r="F1956" s="1">
        <v>82.713899999999995</v>
      </c>
      <c r="G1956" s="1">
        <v>336.93349999999998</v>
      </c>
      <c r="H1956" s="1">
        <v>13.854224840000001</v>
      </c>
      <c r="I1956" s="1">
        <v>48338</v>
      </c>
    </row>
    <row r="1957" spans="1:9" x14ac:dyDescent="0.25">
      <c r="A1957" s="1">
        <v>0</v>
      </c>
      <c r="B1957" s="1" t="s">
        <v>145</v>
      </c>
      <c r="C1957" s="1">
        <v>1349</v>
      </c>
    </row>
    <row r="1958" spans="1:9" x14ac:dyDescent="0.25">
      <c r="A1958" s="1">
        <v>1</v>
      </c>
      <c r="B1958" s="1" t="s">
        <v>2078</v>
      </c>
      <c r="C1958" s="1" t="s">
        <v>2079</v>
      </c>
      <c r="D1958" s="1">
        <v>22276.477726739999</v>
      </c>
      <c r="E1958" s="1">
        <v>8.0999999999999997E-7</v>
      </c>
      <c r="F1958" s="1" t="s">
        <v>3</v>
      </c>
      <c r="G1958" s="1" t="s">
        <v>2080</v>
      </c>
      <c r="H1958" s="1">
        <v>0</v>
      </c>
      <c r="I1958" s="1">
        <v>9993</v>
      </c>
    </row>
    <row r="1959" spans="1:9" x14ac:dyDescent="0.25">
      <c r="A1959" s="1">
        <v>2</v>
      </c>
      <c r="B1959" s="1">
        <v>13127</v>
      </c>
      <c r="C1959" s="1">
        <v>82.926199999999994</v>
      </c>
      <c r="D1959" s="1">
        <v>84.333399999999997</v>
      </c>
      <c r="E1959" s="1">
        <v>30331</v>
      </c>
      <c r="F1959" s="1">
        <v>200.4632</v>
      </c>
      <c r="G1959" s="1">
        <v>212.73140000000001</v>
      </c>
      <c r="H1959" s="1">
        <v>13.73845013</v>
      </c>
      <c r="I1959" s="1">
        <v>29564</v>
      </c>
    </row>
    <row r="1960" spans="1:9" x14ac:dyDescent="0.25">
      <c r="A1960" s="1">
        <v>0</v>
      </c>
      <c r="B1960" s="1" t="s">
        <v>145</v>
      </c>
      <c r="C1960" s="1">
        <v>1354</v>
      </c>
    </row>
    <row r="1961" spans="1:9" x14ac:dyDescent="0.25">
      <c r="A1961" s="1">
        <v>1</v>
      </c>
      <c r="B1961" s="1" t="s">
        <v>2081</v>
      </c>
      <c r="C1961" s="1" t="s">
        <v>2082</v>
      </c>
      <c r="D1961" s="1">
        <v>22276.501480899999</v>
      </c>
      <c r="E1961" s="1">
        <v>1.86E-6</v>
      </c>
      <c r="F1961" s="1" t="s">
        <v>3</v>
      </c>
      <c r="G1961" s="1" t="s">
        <v>2083</v>
      </c>
      <c r="H1961" s="1">
        <v>0</v>
      </c>
      <c r="I1961" s="1">
        <v>9990</v>
      </c>
    </row>
    <row r="1962" spans="1:9" x14ac:dyDescent="0.25">
      <c r="A1962" s="1">
        <v>2</v>
      </c>
      <c r="B1962" s="1">
        <v>13148</v>
      </c>
      <c r="C1962" s="1">
        <v>74.038499999999999</v>
      </c>
      <c r="D1962" s="1">
        <v>54.181800000000003</v>
      </c>
      <c r="E1962" s="1">
        <v>9537</v>
      </c>
      <c r="F1962" s="1">
        <v>197.87309999999999</v>
      </c>
      <c r="G1962" s="1">
        <v>162.20849999999999</v>
      </c>
      <c r="H1962" s="1">
        <v>14.3202390211137</v>
      </c>
    </row>
    <row r="1963" spans="1:9" x14ac:dyDescent="0.25">
      <c r="A1963" s="1">
        <v>0</v>
      </c>
      <c r="B1963" s="1" t="s">
        <v>145</v>
      </c>
      <c r="C1963" s="1">
        <v>1356</v>
      </c>
    </row>
    <row r="1964" spans="1:9" x14ac:dyDescent="0.25">
      <c r="A1964" s="1">
        <v>1</v>
      </c>
      <c r="B1964" s="1" t="s">
        <v>2084</v>
      </c>
      <c r="C1964" s="1" t="s">
        <v>2085</v>
      </c>
      <c r="D1964" s="1">
        <v>22276.447638639998</v>
      </c>
      <c r="E1964" s="1">
        <v>3.3197000000000001E-4</v>
      </c>
      <c r="F1964" s="1" t="s">
        <v>3</v>
      </c>
      <c r="G1964" s="1" t="s">
        <v>2086</v>
      </c>
      <c r="H1964" s="1">
        <v>0</v>
      </c>
      <c r="I1964" s="1">
        <v>9999</v>
      </c>
    </row>
    <row r="1965" spans="1:9" x14ac:dyDescent="0.25">
      <c r="A1965" s="1">
        <v>2</v>
      </c>
      <c r="B1965" s="1">
        <v>13153</v>
      </c>
      <c r="C1965" s="1">
        <v>81.087000000000003</v>
      </c>
      <c r="D1965" s="1">
        <v>52.831099999999999</v>
      </c>
      <c r="E1965" s="1">
        <v>2060</v>
      </c>
      <c r="F1965" s="1">
        <v>217.6156</v>
      </c>
      <c r="G1965" s="1">
        <v>142.4948</v>
      </c>
      <c r="H1965" s="1">
        <v>15.521180862172001</v>
      </c>
    </row>
    <row r="1966" spans="1:9" x14ac:dyDescent="0.25">
      <c r="A1966" s="1">
        <v>0</v>
      </c>
      <c r="B1966" s="1" t="s">
        <v>145</v>
      </c>
      <c r="C1966" s="1">
        <v>1357</v>
      </c>
    </row>
    <row r="1967" spans="1:9" x14ac:dyDescent="0.25">
      <c r="A1967" s="1">
        <v>1</v>
      </c>
      <c r="B1967" s="1" t="s">
        <v>2087</v>
      </c>
      <c r="C1967" s="1" t="s">
        <v>2088</v>
      </c>
      <c r="D1967" s="1">
        <v>22276.49535071</v>
      </c>
      <c r="E1967" s="1">
        <v>-2.9999999999999997E-8</v>
      </c>
      <c r="F1967" s="1" t="s">
        <v>3</v>
      </c>
      <c r="G1967" s="1" t="s">
        <v>2089</v>
      </c>
      <c r="H1967" s="1">
        <v>0</v>
      </c>
      <c r="I1967" s="1">
        <v>9994</v>
      </c>
    </row>
    <row r="1968" spans="1:9" x14ac:dyDescent="0.25">
      <c r="A1968" s="1">
        <v>2</v>
      </c>
      <c r="B1968" s="1">
        <v>13160</v>
      </c>
      <c r="C1968" s="1">
        <v>74.008700000000005</v>
      </c>
      <c r="D1968" s="1">
        <v>89.931100000000001</v>
      </c>
      <c r="E1968" s="1">
        <v>49801</v>
      </c>
      <c r="F1968" s="1">
        <v>22.001300000000001</v>
      </c>
      <c r="G1968" s="1">
        <v>37.890999999999998</v>
      </c>
      <c r="H1968" s="1">
        <v>12.560315938528699</v>
      </c>
    </row>
    <row r="1969" spans="1:9" x14ac:dyDescent="0.25">
      <c r="A1969" s="1">
        <v>0</v>
      </c>
      <c r="B1969" s="1" t="s">
        <v>145</v>
      </c>
      <c r="C1969" s="1">
        <v>1358</v>
      </c>
    </row>
    <row r="1970" spans="1:9" x14ac:dyDescent="0.25">
      <c r="A1970" s="1">
        <v>1</v>
      </c>
      <c r="B1970" s="1" t="s">
        <v>2090</v>
      </c>
      <c r="C1970" s="1" t="s">
        <v>2091</v>
      </c>
      <c r="D1970" s="1">
        <v>22276.431475900001</v>
      </c>
      <c r="E1970" s="1">
        <v>-9.9999999999999995E-8</v>
      </c>
      <c r="F1970" s="1" t="s">
        <v>3</v>
      </c>
      <c r="G1970" s="1" t="s">
        <v>2092</v>
      </c>
      <c r="H1970" s="1">
        <v>0</v>
      </c>
      <c r="I1970" s="1">
        <v>9993</v>
      </c>
    </row>
    <row r="1971" spans="1:9" x14ac:dyDescent="0.25">
      <c r="A1971" s="1">
        <v>2</v>
      </c>
      <c r="B1971" s="1">
        <v>13161</v>
      </c>
      <c r="C1971" s="1">
        <v>74.012200000000007</v>
      </c>
      <c r="D1971" s="1">
        <v>166.43219999999999</v>
      </c>
      <c r="E1971" s="1">
        <v>41334</v>
      </c>
      <c r="F1971" s="1">
        <v>121.67489999999999</v>
      </c>
      <c r="G1971" s="1">
        <v>51.6252</v>
      </c>
      <c r="H1971" s="1">
        <v>12.5396119284975</v>
      </c>
    </row>
    <row r="1972" spans="1:9" x14ac:dyDescent="0.25">
      <c r="A1972" s="1">
        <v>0</v>
      </c>
      <c r="B1972" s="1" t="s">
        <v>145</v>
      </c>
      <c r="C1972" s="1">
        <v>1359</v>
      </c>
    </row>
    <row r="1973" spans="1:9" x14ac:dyDescent="0.25">
      <c r="A1973" s="1">
        <v>1</v>
      </c>
      <c r="B1973" s="1" t="s">
        <v>2093</v>
      </c>
      <c r="C1973" s="1" t="s">
        <v>2094</v>
      </c>
      <c r="D1973" s="1">
        <v>22276.391157810001</v>
      </c>
      <c r="E1973" s="1">
        <v>1.1000000000000001E-7</v>
      </c>
      <c r="F1973" s="1" t="s">
        <v>3</v>
      </c>
      <c r="G1973" s="1" t="s">
        <v>2095</v>
      </c>
      <c r="H1973" s="1">
        <v>0</v>
      </c>
      <c r="I1973" s="1">
        <v>9992</v>
      </c>
    </row>
    <row r="1974" spans="1:9" x14ac:dyDescent="0.25">
      <c r="A1974" s="1">
        <v>2</v>
      </c>
      <c r="B1974" s="1">
        <v>13162</v>
      </c>
      <c r="C1974" s="1">
        <v>74.010099999999994</v>
      </c>
      <c r="D1974" s="1">
        <v>238.58529999999999</v>
      </c>
      <c r="E1974" s="1">
        <v>31369</v>
      </c>
      <c r="F1974" s="1">
        <v>207.2158</v>
      </c>
      <c r="G1974" s="1">
        <v>322.2466</v>
      </c>
      <c r="H1974" s="1">
        <v>12.520080978482801</v>
      </c>
    </row>
    <row r="1975" spans="1:9" x14ac:dyDescent="0.25">
      <c r="A1975" s="1">
        <v>0</v>
      </c>
      <c r="B1975" s="1" t="s">
        <v>145</v>
      </c>
      <c r="C1975" s="1">
        <v>1360</v>
      </c>
    </row>
    <row r="1976" spans="1:9" x14ac:dyDescent="0.25">
      <c r="A1976" s="1">
        <v>1</v>
      </c>
      <c r="B1976" s="1" t="s">
        <v>2096</v>
      </c>
      <c r="C1976" s="1" t="s">
        <v>2097</v>
      </c>
      <c r="D1976" s="1">
        <v>22276.48558656</v>
      </c>
      <c r="E1976" s="1">
        <v>-4.9999999999999998E-8</v>
      </c>
      <c r="F1976" s="1" t="s">
        <v>3</v>
      </c>
      <c r="G1976" s="1" t="s">
        <v>2098</v>
      </c>
      <c r="H1976" s="1">
        <v>0</v>
      </c>
      <c r="I1976" s="1">
        <v>9995</v>
      </c>
    </row>
    <row r="1977" spans="1:9" x14ac:dyDescent="0.25">
      <c r="A1977" s="1">
        <v>2</v>
      </c>
      <c r="B1977" s="1">
        <v>13163</v>
      </c>
      <c r="C1977" s="1">
        <v>74.010199999999998</v>
      </c>
      <c r="D1977" s="1">
        <v>305.85989999999998</v>
      </c>
      <c r="E1977" s="1">
        <v>23732</v>
      </c>
      <c r="F1977" s="1">
        <v>293.28469999999999</v>
      </c>
      <c r="G1977" s="1">
        <v>174.0307</v>
      </c>
      <c r="H1977" s="1">
        <v>12.5016648456872</v>
      </c>
    </row>
    <row r="1978" spans="1:9" x14ac:dyDescent="0.25">
      <c r="A1978" s="1">
        <v>0</v>
      </c>
      <c r="B1978" s="1" t="s">
        <v>145</v>
      </c>
      <c r="C1978" s="1">
        <v>1361</v>
      </c>
    </row>
    <row r="1979" spans="1:9" x14ac:dyDescent="0.25">
      <c r="A1979" s="1">
        <v>1</v>
      </c>
      <c r="B1979" s="1" t="s">
        <v>2099</v>
      </c>
      <c r="C1979" s="1" t="s">
        <v>2100</v>
      </c>
      <c r="D1979" s="1">
        <v>22276.52750919</v>
      </c>
      <c r="E1979" s="1">
        <v>-1.6E-7</v>
      </c>
      <c r="F1979" s="1" t="s">
        <v>3</v>
      </c>
      <c r="G1979" s="1" t="s">
        <v>2101</v>
      </c>
      <c r="H1979" s="1">
        <v>0</v>
      </c>
      <c r="I1979" s="1">
        <v>9998</v>
      </c>
    </row>
    <row r="1980" spans="1:9" x14ac:dyDescent="0.25">
      <c r="A1980" s="1">
        <v>2</v>
      </c>
      <c r="B1980" s="1">
        <v>13164</v>
      </c>
      <c r="C1980" s="1">
        <v>74.015900000000002</v>
      </c>
      <c r="D1980" s="1">
        <v>18.885200000000001</v>
      </c>
      <c r="E1980" s="1">
        <v>13971</v>
      </c>
      <c r="F1980" s="1">
        <v>34.392200000000003</v>
      </c>
      <c r="G1980" s="1">
        <v>336.43419999999998</v>
      </c>
      <c r="H1980" s="1">
        <v>12.481788228413301</v>
      </c>
    </row>
    <row r="1981" spans="1:9" x14ac:dyDescent="0.25">
      <c r="A1981" s="1">
        <v>0</v>
      </c>
      <c r="B1981" s="1" t="s">
        <v>145</v>
      </c>
      <c r="C1981" s="1">
        <v>1362</v>
      </c>
    </row>
    <row r="1982" spans="1:9" x14ac:dyDescent="0.25">
      <c r="A1982" s="1">
        <v>1</v>
      </c>
      <c r="B1982" s="1" t="s">
        <v>2102</v>
      </c>
      <c r="C1982" s="1" t="s">
        <v>2103</v>
      </c>
      <c r="D1982" s="1">
        <v>22276.534527520002</v>
      </c>
      <c r="E1982" s="1">
        <v>-4.9999999999999998E-8</v>
      </c>
      <c r="F1982" s="1" t="s">
        <v>3</v>
      </c>
      <c r="G1982" s="1" t="s">
        <v>2104</v>
      </c>
      <c r="H1982" s="1">
        <v>0</v>
      </c>
      <c r="I1982" s="1">
        <v>9998</v>
      </c>
    </row>
    <row r="1983" spans="1:9" x14ac:dyDescent="0.25">
      <c r="A1983" s="1">
        <v>2</v>
      </c>
      <c r="B1983" s="1">
        <v>13165</v>
      </c>
      <c r="C1983" s="1">
        <v>74.008700000000005</v>
      </c>
      <c r="D1983" s="1">
        <v>93.280299999999997</v>
      </c>
      <c r="E1983" s="1">
        <v>17749</v>
      </c>
      <c r="F1983" s="1">
        <v>164.65649999999999</v>
      </c>
      <c r="G1983" s="1">
        <v>252.4426</v>
      </c>
      <c r="H1983" s="1">
        <v>12.461294068382101</v>
      </c>
    </row>
    <row r="1984" spans="1:9" x14ac:dyDescent="0.25">
      <c r="A1984" s="1">
        <v>0</v>
      </c>
      <c r="B1984" s="1" t="s">
        <v>145</v>
      </c>
      <c r="C1984" s="1">
        <v>1363</v>
      </c>
    </row>
    <row r="1985" spans="1:9" x14ac:dyDescent="0.25">
      <c r="A1985" s="1">
        <v>1</v>
      </c>
      <c r="B1985" s="1" t="s">
        <v>2105</v>
      </c>
      <c r="C1985" s="1" t="s">
        <v>2106</v>
      </c>
      <c r="D1985" s="1">
        <v>22276.429818010001</v>
      </c>
      <c r="E1985" s="1">
        <v>-1.6999999999999999E-7</v>
      </c>
      <c r="F1985" s="1" t="s">
        <v>3</v>
      </c>
      <c r="G1985" s="1">
        <f>-73275-5</f>
        <v>-73280</v>
      </c>
      <c r="H1985" s="1">
        <v>0</v>
      </c>
      <c r="I1985" s="1">
        <v>9992</v>
      </c>
    </row>
    <row r="1986" spans="1:9" x14ac:dyDescent="0.25">
      <c r="A1986" s="1">
        <v>2</v>
      </c>
      <c r="B1986" s="1">
        <v>13166</v>
      </c>
      <c r="C1986" s="1">
        <v>74.0124</v>
      </c>
      <c r="D1986" s="1">
        <v>166.14109999999999</v>
      </c>
      <c r="E1986" s="1">
        <v>20092</v>
      </c>
      <c r="F1986" s="1">
        <v>281.88380000000001</v>
      </c>
      <c r="G1986" s="1">
        <v>251.78639999999999</v>
      </c>
      <c r="H1986" s="1">
        <v>12.4413141283529</v>
      </c>
    </row>
    <row r="1987" spans="1:9" x14ac:dyDescent="0.25">
      <c r="A1987" s="1">
        <v>0</v>
      </c>
      <c r="B1987" s="1" t="s">
        <v>145</v>
      </c>
      <c r="C1987" s="1">
        <v>1364</v>
      </c>
    </row>
    <row r="1988" spans="1:9" x14ac:dyDescent="0.25">
      <c r="A1988" s="1">
        <v>1</v>
      </c>
      <c r="B1988" s="1" t="s">
        <v>2107</v>
      </c>
      <c r="C1988" s="1" t="s">
        <v>2108</v>
      </c>
      <c r="D1988" s="1">
        <v>22276.38762885</v>
      </c>
      <c r="E1988" s="1">
        <v>8.9999999999999999E-8</v>
      </c>
      <c r="F1988" s="1" t="s">
        <v>3</v>
      </c>
      <c r="G1988" s="1" t="s">
        <v>2109</v>
      </c>
      <c r="H1988" s="1">
        <v>0</v>
      </c>
      <c r="I1988" s="1">
        <v>9990</v>
      </c>
    </row>
    <row r="1989" spans="1:9" x14ac:dyDescent="0.25">
      <c r="A1989" s="1">
        <v>2</v>
      </c>
      <c r="B1989" s="1">
        <v>13167</v>
      </c>
      <c r="C1989" s="1">
        <v>74.009299999999996</v>
      </c>
      <c r="D1989" s="1">
        <v>248.75360000000001</v>
      </c>
      <c r="E1989" s="1">
        <v>31929</v>
      </c>
      <c r="F1989" s="1">
        <v>19.732600000000001</v>
      </c>
      <c r="G1989" s="1">
        <v>133.93090000000001</v>
      </c>
      <c r="H1989" s="1">
        <v>12.4186080683202</v>
      </c>
    </row>
    <row r="1990" spans="1:9" x14ac:dyDescent="0.25">
      <c r="A1990" s="1">
        <v>0</v>
      </c>
      <c r="B1990" s="1" t="s">
        <v>145</v>
      </c>
      <c r="C1990" s="1">
        <v>1365</v>
      </c>
    </row>
    <row r="1991" spans="1:9" x14ac:dyDescent="0.25">
      <c r="A1991" s="1">
        <v>1</v>
      </c>
      <c r="B1991" s="1" t="s">
        <v>2110</v>
      </c>
      <c r="C1991" s="1" t="s">
        <v>2111</v>
      </c>
      <c r="D1991" s="1">
        <v>22276.327391629999</v>
      </c>
      <c r="E1991" s="1">
        <v>-6.1999999999999999E-7</v>
      </c>
      <c r="F1991" s="1" t="s">
        <v>3</v>
      </c>
      <c r="G1991" s="1" t="s">
        <v>2112</v>
      </c>
      <c r="H1991" s="1">
        <v>0</v>
      </c>
      <c r="I1991" s="1">
        <v>9991</v>
      </c>
    </row>
    <row r="1992" spans="1:9" x14ac:dyDescent="0.25">
      <c r="A1992" s="1">
        <v>2</v>
      </c>
      <c r="B1992" s="1">
        <v>13175</v>
      </c>
      <c r="C1992" s="1">
        <v>65.067700000000002</v>
      </c>
      <c r="D1992" s="1">
        <v>133.4468</v>
      </c>
      <c r="E1992" s="1">
        <v>52575</v>
      </c>
      <c r="F1992" s="1">
        <v>172.5067</v>
      </c>
      <c r="G1992" s="1">
        <v>1.2823</v>
      </c>
      <c r="H1992" s="1">
        <v>13.896363579999999</v>
      </c>
      <c r="I1992" s="1">
        <v>51960</v>
      </c>
    </row>
    <row r="1993" spans="1:9" x14ac:dyDescent="0.25">
      <c r="A1993" s="1">
        <v>0</v>
      </c>
      <c r="B1993" s="1" t="s">
        <v>145</v>
      </c>
      <c r="C1993" s="1">
        <v>1371</v>
      </c>
    </row>
    <row r="1994" spans="1:9" x14ac:dyDescent="0.25">
      <c r="A1994" s="1">
        <v>1</v>
      </c>
      <c r="B1994" s="1" t="s">
        <v>2113</v>
      </c>
      <c r="C1994" s="1" t="s">
        <v>2114</v>
      </c>
      <c r="D1994" s="1">
        <v>22276.505933749999</v>
      </c>
      <c r="E1994" s="1">
        <v>1.5799999999999999E-6</v>
      </c>
      <c r="F1994" s="1" t="s">
        <v>3</v>
      </c>
      <c r="G1994" s="1" t="s">
        <v>2115</v>
      </c>
      <c r="H1994" s="1">
        <v>0</v>
      </c>
      <c r="I1994" s="1">
        <v>9997</v>
      </c>
    </row>
    <row r="1995" spans="1:9" x14ac:dyDescent="0.25">
      <c r="A1995" s="1">
        <v>2</v>
      </c>
      <c r="B1995" s="1">
        <v>13241</v>
      </c>
      <c r="C1995" s="1">
        <v>74.045100000000005</v>
      </c>
      <c r="D1995" s="1">
        <v>194.40219999999999</v>
      </c>
      <c r="E1995" s="1">
        <v>14418</v>
      </c>
      <c r="F1995" s="1">
        <v>267.58190000000002</v>
      </c>
      <c r="G1995" s="1">
        <v>92.368099999999998</v>
      </c>
      <c r="H1995" s="1">
        <v>14.3182124610579</v>
      </c>
    </row>
    <row r="1996" spans="1:9" x14ac:dyDescent="0.25">
      <c r="A1996" s="1">
        <v>0</v>
      </c>
      <c r="B1996" s="1" t="s">
        <v>145</v>
      </c>
      <c r="C1996" s="1">
        <v>1372</v>
      </c>
    </row>
    <row r="1997" spans="1:9" x14ac:dyDescent="0.25">
      <c r="A1997" s="1">
        <v>1</v>
      </c>
      <c r="B1997" s="1" t="s">
        <v>2116</v>
      </c>
      <c r="C1997" s="1" t="s">
        <v>2117</v>
      </c>
      <c r="D1997" s="1">
        <v>22276.42167254</v>
      </c>
      <c r="E1997" s="1">
        <v>-5.6000000000000004E-7</v>
      </c>
      <c r="F1997" s="1" t="s">
        <v>3</v>
      </c>
      <c r="G1997" s="1" t="s">
        <v>2118</v>
      </c>
      <c r="H1997" s="1">
        <v>0</v>
      </c>
      <c r="I1997" s="1">
        <v>9996</v>
      </c>
    </row>
    <row r="1998" spans="1:9" x14ac:dyDescent="0.25">
      <c r="A1998" s="1">
        <v>2</v>
      </c>
      <c r="B1998" s="1">
        <v>13243</v>
      </c>
      <c r="C1998" s="1">
        <v>64.903099999999995</v>
      </c>
      <c r="D1998" s="1">
        <v>176.0941</v>
      </c>
      <c r="E1998" s="1">
        <v>41810</v>
      </c>
      <c r="F1998" s="1">
        <v>322.9205</v>
      </c>
      <c r="G1998" s="1">
        <v>36.896799999999999</v>
      </c>
      <c r="H1998" s="1">
        <v>13.8598732345881</v>
      </c>
    </row>
    <row r="1999" spans="1:9" x14ac:dyDescent="0.25">
      <c r="A1999" s="1">
        <v>0</v>
      </c>
      <c r="B1999" s="1" t="s">
        <v>145</v>
      </c>
      <c r="C1999" s="1">
        <v>1375</v>
      </c>
    </row>
    <row r="2000" spans="1:9" x14ac:dyDescent="0.25">
      <c r="A2000" s="1">
        <v>1</v>
      </c>
      <c r="B2000" s="1" t="s">
        <v>2119</v>
      </c>
      <c r="C2000" s="1" t="s">
        <v>2120</v>
      </c>
      <c r="D2000" s="1">
        <v>22276.524279469999</v>
      </c>
      <c r="E2000" s="1">
        <v>4.3100000000000002E-6</v>
      </c>
      <c r="F2000" s="1" t="s">
        <v>3</v>
      </c>
      <c r="G2000" s="1" t="s">
        <v>2121</v>
      </c>
      <c r="H2000" s="1">
        <v>0</v>
      </c>
      <c r="I2000" s="1">
        <v>9991</v>
      </c>
    </row>
    <row r="2001" spans="1:9" x14ac:dyDescent="0.25">
      <c r="A2001" s="1">
        <v>2</v>
      </c>
      <c r="B2001" s="1">
        <v>13259</v>
      </c>
      <c r="C2001" s="1">
        <v>65.832499999999996</v>
      </c>
      <c r="D2001" s="1">
        <v>198.90430000000001</v>
      </c>
      <c r="E2001" s="1">
        <v>14670</v>
      </c>
      <c r="F2001" s="1">
        <v>150.35380000000001</v>
      </c>
      <c r="G2001" s="1">
        <v>209.8364</v>
      </c>
      <c r="H2001" s="1">
        <v>13.83443525</v>
      </c>
      <c r="I2001" s="1">
        <v>26860</v>
      </c>
    </row>
    <row r="2002" spans="1:9" x14ac:dyDescent="0.25">
      <c r="A2002" s="1">
        <v>0</v>
      </c>
      <c r="B2002" s="1" t="s">
        <v>145</v>
      </c>
      <c r="C2002" s="1">
        <v>1378</v>
      </c>
    </row>
    <row r="2003" spans="1:9" x14ac:dyDescent="0.25">
      <c r="A2003" s="1">
        <v>1</v>
      </c>
      <c r="B2003" s="1" t="s">
        <v>2122</v>
      </c>
      <c r="C2003" s="1" t="s">
        <v>2123</v>
      </c>
      <c r="D2003" s="1">
        <v>22276.500206590001</v>
      </c>
      <c r="E2003" s="1">
        <v>1.1806E-4</v>
      </c>
      <c r="F2003" s="1" t="s">
        <v>3</v>
      </c>
      <c r="G2003" s="1" t="s">
        <v>2124</v>
      </c>
      <c r="H2003" s="1">
        <v>0</v>
      </c>
      <c r="I2003" s="1">
        <v>9993</v>
      </c>
    </row>
    <row r="2004" spans="1:9" x14ac:dyDescent="0.25">
      <c r="A2004" s="1">
        <v>2</v>
      </c>
      <c r="B2004" s="1">
        <v>13271</v>
      </c>
      <c r="C2004" s="1">
        <v>82.461600000000004</v>
      </c>
      <c r="D2004" s="1">
        <v>70.290800000000004</v>
      </c>
      <c r="E2004" s="1">
        <v>6315</v>
      </c>
      <c r="F2004" s="1">
        <v>13.725099999999999</v>
      </c>
      <c r="G2004" s="1">
        <v>346.41579999999999</v>
      </c>
      <c r="H2004" s="1">
        <v>15.273141552041601</v>
      </c>
    </row>
    <row r="2005" spans="1:9" x14ac:dyDescent="0.25">
      <c r="A2005" s="1">
        <v>0</v>
      </c>
      <c r="B2005" s="1" t="s">
        <v>145</v>
      </c>
      <c r="C2005" s="1">
        <v>1383</v>
      </c>
    </row>
    <row r="2006" spans="1:9" x14ac:dyDescent="0.25">
      <c r="A2006" s="1">
        <v>1</v>
      </c>
      <c r="B2006" s="1" t="s">
        <v>2125</v>
      </c>
      <c r="C2006" s="1" t="s">
        <v>2126</v>
      </c>
      <c r="D2006" s="1">
        <v>22276.505443260001</v>
      </c>
      <c r="E2006" s="1">
        <v>6.4000000000000001E-7</v>
      </c>
      <c r="F2006" s="1" t="s">
        <v>3</v>
      </c>
      <c r="G2006" s="1" t="s">
        <v>2127</v>
      </c>
      <c r="H2006" s="1">
        <v>0</v>
      </c>
      <c r="I2006" s="1">
        <v>9996</v>
      </c>
    </row>
    <row r="2007" spans="1:9" x14ac:dyDescent="0.25">
      <c r="A2007" s="1">
        <v>2</v>
      </c>
      <c r="B2007" s="1">
        <v>13301</v>
      </c>
      <c r="C2007" s="1">
        <v>82.927300000000002</v>
      </c>
      <c r="D2007" s="1">
        <v>287.0718</v>
      </c>
      <c r="E2007" s="1">
        <v>28002</v>
      </c>
      <c r="F2007" s="1">
        <v>33.562800000000003</v>
      </c>
      <c r="G2007" s="1">
        <v>75.9024</v>
      </c>
      <c r="H2007" s="1">
        <v>13.687241759999999</v>
      </c>
      <c r="I2007" s="1">
        <v>10657</v>
      </c>
    </row>
    <row r="2008" spans="1:9" x14ac:dyDescent="0.25">
      <c r="A2008" s="1">
        <v>0</v>
      </c>
      <c r="B2008" s="1" t="s">
        <v>145</v>
      </c>
      <c r="C2008" s="1">
        <v>1386</v>
      </c>
    </row>
    <row r="2009" spans="1:9" x14ac:dyDescent="0.25">
      <c r="A2009" s="1">
        <v>1</v>
      </c>
      <c r="B2009" s="1" t="s">
        <v>2128</v>
      </c>
      <c r="C2009" s="1" t="s">
        <v>2129</v>
      </c>
      <c r="D2009" s="1">
        <v>22276.566238769999</v>
      </c>
      <c r="E2009" s="1">
        <v>7.0999999999999998E-7</v>
      </c>
      <c r="F2009" s="1" t="s">
        <v>3</v>
      </c>
      <c r="G2009" s="1" t="s">
        <v>2130</v>
      </c>
      <c r="H2009" s="1">
        <v>0</v>
      </c>
      <c r="I2009" s="1">
        <v>9998</v>
      </c>
    </row>
    <row r="2010" spans="1:9" x14ac:dyDescent="0.25">
      <c r="A2010" s="1">
        <v>2</v>
      </c>
      <c r="B2010" s="1">
        <v>13353</v>
      </c>
      <c r="C2010" s="1">
        <v>82.966999999999999</v>
      </c>
      <c r="D2010" s="1">
        <v>27.358000000000001</v>
      </c>
      <c r="E2010" s="1">
        <v>37612</v>
      </c>
      <c r="F2010" s="1">
        <v>250.09809999999999</v>
      </c>
      <c r="G2010" s="1">
        <v>109.6121</v>
      </c>
      <c r="H2010" s="1">
        <v>13.76428765</v>
      </c>
      <c r="I2010" s="1">
        <v>20896</v>
      </c>
    </row>
    <row r="2011" spans="1:9" x14ac:dyDescent="0.25">
      <c r="A2011" s="1">
        <v>0</v>
      </c>
      <c r="B2011" s="1" t="s">
        <v>854</v>
      </c>
      <c r="C2011" s="1">
        <v>4</v>
      </c>
    </row>
    <row r="2012" spans="1:9" x14ac:dyDescent="0.25">
      <c r="A2012" s="1">
        <v>1</v>
      </c>
      <c r="B2012" s="1" t="s">
        <v>2131</v>
      </c>
      <c r="C2012" s="1" t="s">
        <v>2132</v>
      </c>
      <c r="D2012" s="1">
        <v>22276.485016139999</v>
      </c>
      <c r="E2012" s="1">
        <v>7.4889999999999996E-5</v>
      </c>
      <c r="F2012" s="1" t="s">
        <v>3</v>
      </c>
      <c r="G2012" s="1" t="s">
        <v>2133</v>
      </c>
      <c r="H2012" s="1">
        <v>0</v>
      </c>
      <c r="I2012" s="1">
        <v>9993</v>
      </c>
    </row>
    <row r="2013" spans="1:9" x14ac:dyDescent="0.25">
      <c r="A2013" s="1">
        <v>2</v>
      </c>
      <c r="B2013" s="1">
        <v>13367</v>
      </c>
      <c r="C2013" s="1">
        <v>98.255899999999997</v>
      </c>
      <c r="D2013" s="1">
        <v>269.27730000000003</v>
      </c>
      <c r="E2013" s="1">
        <v>13690</v>
      </c>
      <c r="F2013" s="1">
        <v>86.197500000000005</v>
      </c>
      <c r="G2013" s="1">
        <v>274.08229999999998</v>
      </c>
      <c r="H2013" s="1">
        <v>15.2053646960364</v>
      </c>
    </row>
    <row r="2014" spans="1:9" x14ac:dyDescent="0.25">
      <c r="A2014" s="1">
        <v>0</v>
      </c>
      <c r="B2014" s="1" t="s">
        <v>145</v>
      </c>
      <c r="C2014" s="1">
        <v>1388</v>
      </c>
    </row>
    <row r="2015" spans="1:9" x14ac:dyDescent="0.25">
      <c r="A2015" s="1">
        <v>1</v>
      </c>
      <c r="B2015" s="1" t="s">
        <v>2134</v>
      </c>
      <c r="C2015" s="1" t="s">
        <v>2135</v>
      </c>
      <c r="D2015" s="1">
        <v>22276.46444625</v>
      </c>
      <c r="E2015" s="1">
        <v>-4.0000000000000001E-8</v>
      </c>
      <c r="F2015" s="1" t="s">
        <v>3</v>
      </c>
      <c r="G2015" s="1" t="s">
        <v>2136</v>
      </c>
      <c r="H2015" s="1">
        <v>0</v>
      </c>
      <c r="I2015" s="1">
        <v>9994</v>
      </c>
    </row>
    <row r="2016" spans="1:9" x14ac:dyDescent="0.25">
      <c r="A2016" s="1">
        <v>2</v>
      </c>
      <c r="B2016" s="1">
        <v>13375</v>
      </c>
      <c r="C2016" s="1">
        <v>74.016900000000007</v>
      </c>
      <c r="D2016" s="1">
        <v>42.969499999999996</v>
      </c>
      <c r="E2016" s="1">
        <v>51692</v>
      </c>
      <c r="F2016" s="1">
        <v>59.984900000000003</v>
      </c>
      <c r="G2016" s="1">
        <v>5.3589000000000002</v>
      </c>
      <c r="H2016" s="1">
        <v>12.574732788455</v>
      </c>
    </row>
    <row r="2017" spans="1:9" x14ac:dyDescent="0.25">
      <c r="A2017" s="1">
        <v>0</v>
      </c>
      <c r="B2017" s="1" t="s">
        <v>145</v>
      </c>
      <c r="C2017" s="1">
        <v>1389</v>
      </c>
    </row>
    <row r="2018" spans="1:9" x14ac:dyDescent="0.25">
      <c r="A2018" s="1">
        <v>1</v>
      </c>
      <c r="B2018" s="1" t="s">
        <v>2137</v>
      </c>
      <c r="C2018" s="1" t="s">
        <v>2138</v>
      </c>
      <c r="D2018" s="1">
        <v>22276.34370514</v>
      </c>
      <c r="E2018" s="1">
        <v>-8.0000000000000002E-8</v>
      </c>
      <c r="F2018" s="1" t="s">
        <v>3</v>
      </c>
      <c r="G2018" s="1" t="s">
        <v>2139</v>
      </c>
      <c r="H2018" s="1">
        <v>0</v>
      </c>
      <c r="I2018" s="1">
        <v>9992</v>
      </c>
    </row>
    <row r="2019" spans="1:9" x14ac:dyDescent="0.25">
      <c r="A2019" s="1">
        <v>2</v>
      </c>
      <c r="B2019" s="1">
        <v>13376</v>
      </c>
      <c r="C2019" s="1">
        <v>74.012200000000007</v>
      </c>
      <c r="D2019" s="1">
        <v>120.49590000000001</v>
      </c>
      <c r="E2019" s="1">
        <v>41742</v>
      </c>
      <c r="F2019" s="1">
        <v>158.7201</v>
      </c>
      <c r="G2019" s="1">
        <v>14.385300000000001</v>
      </c>
      <c r="H2019" s="1">
        <v>12.5536936284239</v>
      </c>
    </row>
    <row r="2020" spans="1:9" x14ac:dyDescent="0.25">
      <c r="A2020" s="1">
        <v>0</v>
      </c>
      <c r="B2020" s="1" t="s">
        <v>145</v>
      </c>
      <c r="C2020" s="1">
        <v>1390</v>
      </c>
    </row>
    <row r="2021" spans="1:9" x14ac:dyDescent="0.25">
      <c r="A2021" s="1">
        <v>1</v>
      </c>
      <c r="B2021" s="1" t="s">
        <v>2140</v>
      </c>
      <c r="C2021" s="1" t="s">
        <v>2141</v>
      </c>
      <c r="D2021" s="1">
        <v>22276.509951309999</v>
      </c>
      <c r="E2021" s="1">
        <v>-9.9999999999999995E-8</v>
      </c>
      <c r="F2021" s="1" t="s">
        <v>3</v>
      </c>
      <c r="G2021" s="1" t="s">
        <v>2142</v>
      </c>
      <c r="H2021" s="1">
        <v>0</v>
      </c>
      <c r="I2021" s="1">
        <v>9996</v>
      </c>
    </row>
    <row r="2022" spans="1:9" x14ac:dyDescent="0.25">
      <c r="A2022" s="1">
        <v>2</v>
      </c>
      <c r="B2022" s="1">
        <v>13377</v>
      </c>
      <c r="C2022" s="1">
        <v>74.016499999999994</v>
      </c>
      <c r="D2022" s="1">
        <v>194.85329999999999</v>
      </c>
      <c r="E2022" s="1">
        <v>31371</v>
      </c>
      <c r="F2022" s="1">
        <v>240.65190000000001</v>
      </c>
      <c r="G2022" s="1">
        <v>293.2561</v>
      </c>
      <c r="H2022" s="1">
        <v>12.533440198394301</v>
      </c>
    </row>
    <row r="2023" spans="1:9" x14ac:dyDescent="0.25">
      <c r="A2023" s="1">
        <v>0</v>
      </c>
      <c r="B2023" s="1" t="s">
        <v>145</v>
      </c>
      <c r="C2023" s="1">
        <v>1391</v>
      </c>
    </row>
    <row r="2024" spans="1:9" x14ac:dyDescent="0.25">
      <c r="A2024" s="1">
        <v>1</v>
      </c>
      <c r="B2024" s="1" t="s">
        <v>2143</v>
      </c>
      <c r="C2024" s="1" t="s">
        <v>2144</v>
      </c>
      <c r="D2024" s="1">
        <v>22276.475464660001</v>
      </c>
      <c r="E2024" s="1">
        <v>8.0000000000000002E-8</v>
      </c>
      <c r="F2024" s="1" t="s">
        <v>3</v>
      </c>
      <c r="G2024" s="1" t="s">
        <v>2145</v>
      </c>
      <c r="H2024" s="1">
        <v>0</v>
      </c>
      <c r="I2024" s="1">
        <v>9993</v>
      </c>
    </row>
    <row r="2025" spans="1:9" x14ac:dyDescent="0.25">
      <c r="A2025" s="1">
        <v>2</v>
      </c>
      <c r="B2025" s="1">
        <v>13378</v>
      </c>
      <c r="C2025" s="1">
        <v>74.011600000000001</v>
      </c>
      <c r="D2025" s="1">
        <v>265.79840000000002</v>
      </c>
      <c r="E2025" s="1">
        <v>21296</v>
      </c>
      <c r="F2025" s="1">
        <v>323.46890000000002</v>
      </c>
      <c r="G2025" s="1">
        <v>196.80090000000001</v>
      </c>
      <c r="H2025" s="1">
        <v>12.514009068366001</v>
      </c>
    </row>
    <row r="2026" spans="1:9" x14ac:dyDescent="0.25">
      <c r="A2026" s="1">
        <v>0</v>
      </c>
      <c r="B2026" s="1" t="s">
        <v>145</v>
      </c>
      <c r="C2026" s="1">
        <v>1392</v>
      </c>
    </row>
    <row r="2027" spans="1:9" x14ac:dyDescent="0.25">
      <c r="A2027" s="1">
        <v>1</v>
      </c>
      <c r="B2027" s="1" t="s">
        <v>2146</v>
      </c>
      <c r="C2027" s="1" t="s">
        <v>2147</v>
      </c>
      <c r="D2027" s="1">
        <v>22276.55776802</v>
      </c>
      <c r="E2027" s="1">
        <v>-1.6E-7</v>
      </c>
      <c r="F2027" s="1" t="s">
        <v>3</v>
      </c>
      <c r="G2027" s="1">
        <f>-32096-5</f>
        <v>-32101</v>
      </c>
      <c r="H2027" s="1">
        <v>0</v>
      </c>
      <c r="I2027" s="1">
        <v>9996</v>
      </c>
    </row>
    <row r="2028" spans="1:9" x14ac:dyDescent="0.25">
      <c r="A2028" s="1">
        <v>2</v>
      </c>
      <c r="B2028" s="1">
        <v>13379</v>
      </c>
      <c r="C2028" s="1">
        <v>74.017700000000005</v>
      </c>
      <c r="D2028" s="1">
        <v>340.33710000000002</v>
      </c>
      <c r="E2028" s="1">
        <v>8971</v>
      </c>
      <c r="F2028" s="1">
        <v>48.561500000000002</v>
      </c>
      <c r="G2028" s="1">
        <v>18.590499999999999</v>
      </c>
      <c r="H2028" s="1">
        <v>12.493575685196801</v>
      </c>
    </row>
    <row r="2029" spans="1:9" x14ac:dyDescent="0.25">
      <c r="A2029" s="1">
        <v>0</v>
      </c>
      <c r="B2029" s="1" t="s">
        <v>145</v>
      </c>
      <c r="C2029" s="1">
        <v>1393</v>
      </c>
    </row>
    <row r="2030" spans="1:9" x14ac:dyDescent="0.25">
      <c r="A2030" s="1">
        <v>1</v>
      </c>
      <c r="B2030" s="1" t="s">
        <v>2148</v>
      </c>
      <c r="C2030" s="1" t="s">
        <v>2149</v>
      </c>
      <c r="D2030" s="1">
        <v>22276.520418290002</v>
      </c>
      <c r="E2030" s="1">
        <v>1E-8</v>
      </c>
      <c r="F2030" s="1" t="s">
        <v>3</v>
      </c>
      <c r="G2030" s="1" t="s">
        <v>2150</v>
      </c>
      <c r="H2030" s="1">
        <v>0</v>
      </c>
      <c r="I2030" s="1">
        <v>9990</v>
      </c>
    </row>
    <row r="2031" spans="1:9" x14ac:dyDescent="0.25">
      <c r="A2031" s="1">
        <v>2</v>
      </c>
      <c r="B2031" s="1">
        <v>13380</v>
      </c>
      <c r="C2031" s="1">
        <v>74.015199999999993</v>
      </c>
      <c r="D2031" s="1">
        <v>57.377800000000001</v>
      </c>
      <c r="E2031" s="1">
        <v>8649</v>
      </c>
      <c r="F2031" s="1">
        <v>230.12979999999999</v>
      </c>
      <c r="G2031" s="1">
        <v>195.18289999999999</v>
      </c>
      <c r="H2031" s="1">
        <v>12.4723371283073</v>
      </c>
    </row>
    <row r="2032" spans="1:9" x14ac:dyDescent="0.25">
      <c r="A2032" s="1">
        <v>0</v>
      </c>
      <c r="B2032" s="1" t="s">
        <v>145</v>
      </c>
      <c r="C2032" s="1">
        <v>1394</v>
      </c>
    </row>
    <row r="2033" spans="1:9" x14ac:dyDescent="0.25">
      <c r="A2033" s="1">
        <v>1</v>
      </c>
      <c r="B2033" s="1" t="s">
        <v>2151</v>
      </c>
      <c r="C2033" s="1" t="s">
        <v>2152</v>
      </c>
      <c r="D2033" s="1">
        <v>22276.34360045</v>
      </c>
      <c r="E2033" s="1">
        <v>-1.1999999999999999E-7</v>
      </c>
      <c r="F2033" s="1" t="s">
        <v>3</v>
      </c>
      <c r="G2033" s="1" t="s">
        <v>2153</v>
      </c>
      <c r="H2033" s="1">
        <v>0</v>
      </c>
      <c r="I2033" s="1">
        <v>9991</v>
      </c>
    </row>
    <row r="2034" spans="1:9" x14ac:dyDescent="0.25">
      <c r="A2034" s="1">
        <v>2</v>
      </c>
      <c r="B2034" s="1">
        <v>13381</v>
      </c>
      <c r="C2034" s="1">
        <v>74.012500000000003</v>
      </c>
      <c r="D2034" s="1">
        <v>132.55359999999999</v>
      </c>
      <c r="E2034" s="1">
        <v>13605</v>
      </c>
      <c r="F2034" s="1">
        <v>13.295999999999999</v>
      </c>
      <c r="G2034" s="1">
        <v>160.71780000000001</v>
      </c>
      <c r="H2034" s="1">
        <v>12.451616088274299</v>
      </c>
    </row>
    <row r="2035" spans="1:9" x14ac:dyDescent="0.25">
      <c r="A2035" s="1">
        <v>0</v>
      </c>
      <c r="B2035" s="1" t="s">
        <v>145</v>
      </c>
      <c r="C2035" s="1">
        <v>1395</v>
      </c>
    </row>
    <row r="2036" spans="1:9" x14ac:dyDescent="0.25">
      <c r="A2036" s="1">
        <v>1</v>
      </c>
      <c r="B2036" s="1" t="s">
        <v>2154</v>
      </c>
      <c r="C2036" s="1" t="s">
        <v>2155</v>
      </c>
      <c r="D2036" s="1">
        <v>22276.565868019999</v>
      </c>
      <c r="E2036" s="1">
        <v>2E-8</v>
      </c>
      <c r="F2036" s="1" t="s">
        <v>3</v>
      </c>
      <c r="G2036" s="1" t="s">
        <v>2156</v>
      </c>
      <c r="H2036" s="1">
        <v>0</v>
      </c>
      <c r="I2036" s="1">
        <v>9994</v>
      </c>
    </row>
    <row r="2037" spans="1:9" x14ac:dyDescent="0.25">
      <c r="A2037" s="1">
        <v>2</v>
      </c>
      <c r="B2037" s="1">
        <v>13382</v>
      </c>
      <c r="C2037" s="1">
        <v>74.015199999999993</v>
      </c>
      <c r="D2037" s="1">
        <v>216.44200000000001</v>
      </c>
      <c r="E2037" s="1">
        <v>26049</v>
      </c>
      <c r="F2037" s="1">
        <v>103.9203</v>
      </c>
      <c r="G2037" s="1">
        <v>68.364500000000007</v>
      </c>
      <c r="H2037" s="1">
        <v>12.428360128240501</v>
      </c>
    </row>
    <row r="2038" spans="1:9" x14ac:dyDescent="0.25">
      <c r="A2038" s="1">
        <v>0</v>
      </c>
      <c r="B2038" s="1" t="s">
        <v>145</v>
      </c>
      <c r="C2038" s="1">
        <v>1372</v>
      </c>
      <c r="D2038" s="1" t="s">
        <v>1864</v>
      </c>
      <c r="E2038" s="1" t="s">
        <v>1865</v>
      </c>
    </row>
    <row r="2039" spans="1:9" x14ac:dyDescent="0.25">
      <c r="A2039" s="1">
        <v>1</v>
      </c>
      <c r="B2039" s="1" t="s">
        <v>2157</v>
      </c>
      <c r="C2039" s="1" t="s">
        <v>2158</v>
      </c>
      <c r="D2039" s="1">
        <v>22276.594873649999</v>
      </c>
      <c r="E2039" s="1">
        <v>-6.7000000000000004E-7</v>
      </c>
      <c r="F2039" s="1" t="s">
        <v>3</v>
      </c>
      <c r="G2039" s="1" t="s">
        <v>2159</v>
      </c>
      <c r="H2039" s="1">
        <v>0</v>
      </c>
      <c r="I2039" s="1">
        <v>9991</v>
      </c>
    </row>
    <row r="2040" spans="1:9" x14ac:dyDescent="0.25">
      <c r="A2040" s="1">
        <v>2</v>
      </c>
      <c r="B2040" s="1">
        <v>13416</v>
      </c>
      <c r="C2040" s="1">
        <v>64.900999999999996</v>
      </c>
      <c r="D2040" s="1">
        <v>274.1549</v>
      </c>
      <c r="E2040" s="1">
        <v>37356</v>
      </c>
      <c r="F2040" s="1">
        <v>278.12139999999999</v>
      </c>
      <c r="G2040" s="1">
        <v>175.9393</v>
      </c>
      <c r="H2040" s="1">
        <v>13.89914462</v>
      </c>
      <c r="I2040" s="1">
        <v>48846</v>
      </c>
    </row>
    <row r="2041" spans="1:9" x14ac:dyDescent="0.25">
      <c r="A2041" s="1">
        <v>0</v>
      </c>
      <c r="B2041" s="1" t="s">
        <v>1241</v>
      </c>
      <c r="C2041" s="1">
        <v>4</v>
      </c>
      <c r="D2041" s="1" t="s">
        <v>1242</v>
      </c>
      <c r="E2041" s="1" t="s">
        <v>569</v>
      </c>
    </row>
    <row r="2042" spans="1:9" x14ac:dyDescent="0.25">
      <c r="A2042" s="1">
        <v>1</v>
      </c>
      <c r="B2042" s="1" t="s">
        <v>2160</v>
      </c>
      <c r="C2042" s="1" t="s">
        <v>2161</v>
      </c>
      <c r="D2042" s="1">
        <v>22276.561409950002</v>
      </c>
      <c r="E2042" s="1">
        <v>-4.5999999999999999E-7</v>
      </c>
      <c r="F2042" s="1" t="s">
        <v>3</v>
      </c>
      <c r="G2042" s="1" t="s">
        <v>2162</v>
      </c>
      <c r="H2042" s="1">
        <v>0</v>
      </c>
      <c r="I2042" s="1">
        <v>9995</v>
      </c>
    </row>
    <row r="2043" spans="1:9" x14ac:dyDescent="0.25">
      <c r="A2043" s="1">
        <v>2</v>
      </c>
      <c r="B2043" s="1">
        <v>13492</v>
      </c>
      <c r="C2043" s="1">
        <v>44.616599999999998</v>
      </c>
      <c r="D2043" s="1">
        <v>314.63420000000002</v>
      </c>
      <c r="E2043" s="1">
        <v>10373</v>
      </c>
      <c r="F2043" s="1">
        <v>23.7103</v>
      </c>
      <c r="G2043" s="1">
        <v>134.1182</v>
      </c>
      <c r="H2043" s="1">
        <v>13.71043238</v>
      </c>
      <c r="I2043" s="1">
        <v>6975</v>
      </c>
    </row>
    <row r="2044" spans="1:9" x14ac:dyDescent="0.25">
      <c r="A2044" s="1">
        <v>0</v>
      </c>
      <c r="B2044" s="1" t="s">
        <v>145</v>
      </c>
      <c r="C2044" s="1">
        <v>1408</v>
      </c>
    </row>
    <row r="2045" spans="1:9" x14ac:dyDescent="0.25">
      <c r="A2045" s="1">
        <v>1</v>
      </c>
      <c r="B2045" s="1" t="s">
        <v>2163</v>
      </c>
      <c r="C2045" s="1" t="s">
        <v>2164</v>
      </c>
      <c r="D2045" s="1">
        <v>22276.18607648</v>
      </c>
      <c r="E2045" s="1">
        <v>1.1543E-4</v>
      </c>
      <c r="F2045" s="1" t="s">
        <v>3</v>
      </c>
      <c r="G2045" s="1" t="s">
        <v>2165</v>
      </c>
      <c r="H2045" s="1">
        <v>0</v>
      </c>
      <c r="I2045" s="1">
        <v>9993</v>
      </c>
    </row>
    <row r="2046" spans="1:9" x14ac:dyDescent="0.25">
      <c r="A2046" s="1">
        <v>2</v>
      </c>
      <c r="B2046" s="1">
        <v>13552</v>
      </c>
      <c r="C2046" s="1">
        <v>82.5732</v>
      </c>
      <c r="D2046" s="1">
        <v>160.42230000000001</v>
      </c>
      <c r="E2046" s="1">
        <v>27355</v>
      </c>
      <c r="F2046" s="1">
        <v>82.088700000000003</v>
      </c>
      <c r="G2046" s="1">
        <v>278.34589999999997</v>
      </c>
      <c r="H2046" s="1">
        <v>15.34470469</v>
      </c>
      <c r="I2046" s="1">
        <v>49259</v>
      </c>
    </row>
    <row r="2047" spans="1:9" x14ac:dyDescent="0.25">
      <c r="A2047" s="1">
        <v>0</v>
      </c>
      <c r="B2047" s="1" t="s">
        <v>145</v>
      </c>
      <c r="C2047" s="1">
        <v>1410</v>
      </c>
    </row>
    <row r="2048" spans="1:9" x14ac:dyDescent="0.25">
      <c r="A2048" s="1">
        <v>1</v>
      </c>
      <c r="B2048" s="1" t="s">
        <v>2166</v>
      </c>
      <c r="C2048" s="1" t="s">
        <v>2167</v>
      </c>
      <c r="D2048" s="1">
        <v>22276.384466390002</v>
      </c>
      <c r="E2048" s="1">
        <v>2E-8</v>
      </c>
      <c r="F2048" s="1" t="s">
        <v>3</v>
      </c>
      <c r="G2048" s="1">
        <f>-60588-4</f>
        <v>-60592</v>
      </c>
      <c r="H2048" s="1">
        <v>0</v>
      </c>
      <c r="I2048" s="1">
        <v>9997</v>
      </c>
    </row>
    <row r="2049" spans="1:9" x14ac:dyDescent="0.25">
      <c r="A2049" s="1">
        <v>2</v>
      </c>
      <c r="B2049" s="1">
        <v>13589</v>
      </c>
      <c r="C2049" s="1">
        <v>82.611099999999993</v>
      </c>
      <c r="D2049" s="1">
        <v>220.31460000000001</v>
      </c>
      <c r="E2049" s="1">
        <v>7111</v>
      </c>
      <c r="F2049" s="1">
        <v>31.415199999999999</v>
      </c>
      <c r="G2049" s="1">
        <v>85.140699999999995</v>
      </c>
      <c r="H2049" s="1">
        <v>12.4231895681597</v>
      </c>
    </row>
    <row r="2050" spans="1:9" x14ac:dyDescent="0.25">
      <c r="A2050" s="1">
        <v>0</v>
      </c>
      <c r="B2050" s="1" t="s">
        <v>145</v>
      </c>
      <c r="C2050" s="1">
        <v>1365</v>
      </c>
      <c r="D2050" s="1" t="s">
        <v>1864</v>
      </c>
      <c r="E2050" s="1" t="s">
        <v>1865</v>
      </c>
    </row>
    <row r="2051" spans="1:9" x14ac:dyDescent="0.25">
      <c r="A2051" s="1">
        <v>1</v>
      </c>
      <c r="B2051" s="1" t="s">
        <v>2168</v>
      </c>
      <c r="C2051" s="1" t="s">
        <v>2169</v>
      </c>
      <c r="D2051" s="1">
        <v>22276.561083000001</v>
      </c>
      <c r="E2051" s="1">
        <v>-6.6000000000000003E-7</v>
      </c>
      <c r="F2051" s="1" t="s">
        <v>3</v>
      </c>
      <c r="G2051" s="1" t="s">
        <v>2170</v>
      </c>
      <c r="H2051" s="1">
        <v>0</v>
      </c>
      <c r="I2051" s="1">
        <v>9990</v>
      </c>
    </row>
    <row r="2052" spans="1:9" x14ac:dyDescent="0.25">
      <c r="A2052" s="1">
        <v>2</v>
      </c>
      <c r="B2052" s="1">
        <v>13594</v>
      </c>
      <c r="C2052" s="1">
        <v>65.067400000000006</v>
      </c>
      <c r="D2052" s="1">
        <v>255.22110000000001</v>
      </c>
      <c r="E2052" s="1">
        <v>36752</v>
      </c>
      <c r="F2052" s="1">
        <v>111.3612</v>
      </c>
      <c r="G2052" s="1">
        <v>249.13810000000001</v>
      </c>
      <c r="H2052" s="1">
        <v>13.931453400000001</v>
      </c>
      <c r="I2052" s="1">
        <v>57449</v>
      </c>
    </row>
    <row r="2053" spans="1:9" x14ac:dyDescent="0.25">
      <c r="A2053" s="1">
        <v>0</v>
      </c>
      <c r="B2053" s="1" t="s">
        <v>145</v>
      </c>
      <c r="C2053" s="1">
        <v>1412</v>
      </c>
    </row>
    <row r="2054" spans="1:9" x14ac:dyDescent="0.25">
      <c r="A2054" s="1">
        <v>1</v>
      </c>
      <c r="B2054" s="1" t="s">
        <v>2171</v>
      </c>
      <c r="C2054" s="1" t="s">
        <v>2172</v>
      </c>
      <c r="D2054" s="1">
        <v>22276.47261072</v>
      </c>
      <c r="E2054" s="1">
        <v>-4.3000000000000001E-7</v>
      </c>
      <c r="F2054" s="1" t="s">
        <v>3</v>
      </c>
      <c r="G2054" s="1" t="s">
        <v>2173</v>
      </c>
      <c r="H2054" s="1">
        <v>0</v>
      </c>
      <c r="I2054" s="1">
        <v>9992</v>
      </c>
    </row>
    <row r="2055" spans="1:9" x14ac:dyDescent="0.25">
      <c r="A2055" s="1">
        <v>2</v>
      </c>
      <c r="B2055" s="1">
        <v>13600</v>
      </c>
      <c r="C2055" s="1">
        <v>64.813500000000005</v>
      </c>
      <c r="D2055" s="1">
        <v>301.99349999999998</v>
      </c>
      <c r="E2055" s="1">
        <v>40711</v>
      </c>
      <c r="F2055" s="1">
        <v>65.108800000000002</v>
      </c>
      <c r="G2055" s="1">
        <v>37.366599999999998</v>
      </c>
      <c r="H2055" s="1">
        <v>13.86242622</v>
      </c>
      <c r="I2055" s="1">
        <v>12189</v>
      </c>
    </row>
    <row r="2056" spans="1:9" x14ac:dyDescent="0.25">
      <c r="A2056" s="1">
        <v>0</v>
      </c>
      <c r="B2056" s="1" t="s">
        <v>145</v>
      </c>
      <c r="C2056" s="1">
        <v>1417</v>
      </c>
    </row>
    <row r="2057" spans="1:9" x14ac:dyDescent="0.25">
      <c r="A2057" s="1">
        <v>1</v>
      </c>
      <c r="B2057" s="1" t="s">
        <v>2174</v>
      </c>
      <c r="C2057" s="1" t="s">
        <v>2175</v>
      </c>
      <c r="D2057" s="1">
        <v>22276.281731309999</v>
      </c>
      <c r="E2057" s="1">
        <v>6.7999999999999995E-7</v>
      </c>
      <c r="F2057" s="1" t="s">
        <v>3</v>
      </c>
      <c r="G2057" s="1" t="s">
        <v>2176</v>
      </c>
      <c r="H2057" s="1">
        <v>0</v>
      </c>
      <c r="I2057" s="1">
        <v>9997</v>
      </c>
    </row>
    <row r="2058" spans="1:9" x14ac:dyDescent="0.25">
      <c r="A2058" s="1">
        <v>2</v>
      </c>
      <c r="B2058" s="1">
        <v>13617</v>
      </c>
      <c r="C2058" s="1">
        <v>82.972099999999998</v>
      </c>
      <c r="D2058" s="1">
        <v>178.55789999999999</v>
      </c>
      <c r="E2058" s="1">
        <v>33105</v>
      </c>
      <c r="F2058" s="1">
        <v>244.72040000000001</v>
      </c>
      <c r="G2058" s="1">
        <v>233.0043</v>
      </c>
      <c r="H2058" s="1">
        <v>13.75412758</v>
      </c>
      <c r="I2058" s="1">
        <v>4963</v>
      </c>
    </row>
    <row r="2059" spans="1:9" x14ac:dyDescent="0.25">
      <c r="A2059" s="1">
        <v>0</v>
      </c>
      <c r="B2059" s="1" t="s">
        <v>145</v>
      </c>
      <c r="C2059" s="1">
        <v>1420</v>
      </c>
    </row>
    <row r="2060" spans="1:9" x14ac:dyDescent="0.25">
      <c r="A2060" s="1">
        <v>1</v>
      </c>
      <c r="B2060" s="1" t="s">
        <v>2177</v>
      </c>
      <c r="C2060" s="1" t="s">
        <v>2178</v>
      </c>
      <c r="D2060" s="1">
        <v>22276.571467400001</v>
      </c>
      <c r="E2060" s="1">
        <v>1.2899999999999999E-6</v>
      </c>
      <c r="F2060" s="1" t="s">
        <v>3</v>
      </c>
      <c r="G2060" s="1" t="s">
        <v>2179</v>
      </c>
      <c r="H2060" s="1">
        <v>0</v>
      </c>
      <c r="I2060" s="1">
        <v>9999</v>
      </c>
    </row>
    <row r="2061" spans="1:9" x14ac:dyDescent="0.25">
      <c r="A2061" s="1">
        <v>2</v>
      </c>
      <c r="B2061" s="1">
        <v>13648</v>
      </c>
      <c r="C2061" s="1">
        <v>73.994200000000006</v>
      </c>
      <c r="D2061" s="1">
        <v>145.05869999999999</v>
      </c>
      <c r="E2061" s="1">
        <v>20614</v>
      </c>
      <c r="F2061" s="1">
        <v>211.1559</v>
      </c>
      <c r="G2061" s="1">
        <v>148.8372</v>
      </c>
      <c r="H2061" s="1">
        <v>14.339600089999999</v>
      </c>
      <c r="I2061" s="1">
        <v>85646</v>
      </c>
    </row>
    <row r="2062" spans="1:9" x14ac:dyDescent="0.25">
      <c r="A2062" s="1">
        <v>0</v>
      </c>
      <c r="B2062" s="1" t="s">
        <v>145</v>
      </c>
      <c r="C2062" s="1">
        <v>1412</v>
      </c>
      <c r="D2062" s="1" t="s">
        <v>1864</v>
      </c>
      <c r="E2062" s="1" t="s">
        <v>1865</v>
      </c>
    </row>
    <row r="2063" spans="1:9" x14ac:dyDescent="0.25">
      <c r="A2063" s="1">
        <v>1</v>
      </c>
      <c r="B2063" s="1" t="s">
        <v>2180</v>
      </c>
      <c r="C2063" s="1" t="s">
        <v>2181</v>
      </c>
      <c r="D2063" s="1">
        <v>22276.476751890001</v>
      </c>
      <c r="E2063" s="1">
        <v>-9.5000000000000001E-7</v>
      </c>
      <c r="F2063" s="1" t="s">
        <v>3</v>
      </c>
      <c r="G2063" s="1">
        <f>-29656-5</f>
        <v>-29661</v>
      </c>
      <c r="H2063" s="1">
        <v>0</v>
      </c>
      <c r="I2063" s="1">
        <v>9991</v>
      </c>
    </row>
    <row r="2064" spans="1:9" x14ac:dyDescent="0.25">
      <c r="A2064" s="1">
        <v>2</v>
      </c>
      <c r="B2064" s="1">
        <v>13653</v>
      </c>
      <c r="C2064" s="1">
        <v>64.828100000000006</v>
      </c>
      <c r="D2064" s="1">
        <v>59.5351</v>
      </c>
      <c r="E2064" s="1">
        <v>42939</v>
      </c>
      <c r="F2064" s="1">
        <v>331.09679999999997</v>
      </c>
      <c r="G2064" s="1">
        <v>94.556799999999996</v>
      </c>
      <c r="H2064" s="1">
        <v>13.9009851</v>
      </c>
      <c r="I2064" s="1">
        <v>31393</v>
      </c>
    </row>
    <row r="2065" spans="1:9" x14ac:dyDescent="0.25">
      <c r="A2065" s="1">
        <v>0</v>
      </c>
      <c r="B2065" s="1" t="s">
        <v>627</v>
      </c>
      <c r="C2065" s="2">
        <v>44601</v>
      </c>
    </row>
    <row r="2066" spans="1:9" x14ac:dyDescent="0.25">
      <c r="A2066" s="1">
        <v>1</v>
      </c>
      <c r="B2066" s="1" t="s">
        <v>2182</v>
      </c>
      <c r="C2066" s="1" t="s">
        <v>2183</v>
      </c>
      <c r="D2066" s="1">
        <v>22276.41752486</v>
      </c>
      <c r="E2066" s="1">
        <v>1.2300000000000001E-6</v>
      </c>
      <c r="F2066" s="1" t="s">
        <v>3</v>
      </c>
      <c r="G2066" s="1" t="s">
        <v>2184</v>
      </c>
      <c r="H2066" s="1">
        <v>0</v>
      </c>
      <c r="I2066" s="1">
        <v>9991</v>
      </c>
    </row>
    <row r="2067" spans="1:9" x14ac:dyDescent="0.25">
      <c r="A2067" s="1">
        <v>2</v>
      </c>
      <c r="B2067" s="1">
        <v>13718</v>
      </c>
      <c r="C2067" s="1">
        <v>81.249300000000005</v>
      </c>
      <c r="D2067" s="1">
        <v>235.56610000000001</v>
      </c>
      <c r="E2067" s="1">
        <v>52630</v>
      </c>
      <c r="F2067" s="1">
        <v>225.7851</v>
      </c>
      <c r="G2067" s="1">
        <v>133.89949999999999</v>
      </c>
      <c r="H2067" s="1">
        <v>14.15524259</v>
      </c>
      <c r="I2067" s="1">
        <v>54963</v>
      </c>
    </row>
    <row r="2068" spans="1:9" x14ac:dyDescent="0.25">
      <c r="A2068" s="1">
        <v>0</v>
      </c>
      <c r="B2068" s="1" t="s">
        <v>122</v>
      </c>
      <c r="C2068" s="1">
        <v>9845</v>
      </c>
      <c r="D2068" s="1" t="s">
        <v>372</v>
      </c>
      <c r="E2068" s="1" t="s">
        <v>2185</v>
      </c>
      <c r="F2068" s="1" t="s">
        <v>2186</v>
      </c>
    </row>
    <row r="2069" spans="1:9" x14ac:dyDescent="0.25">
      <c r="A2069" s="1">
        <v>1</v>
      </c>
      <c r="B2069" s="1" t="s">
        <v>2187</v>
      </c>
      <c r="C2069" s="1" t="s">
        <v>2188</v>
      </c>
      <c r="D2069" s="1">
        <v>22276.481391159999</v>
      </c>
      <c r="E2069" s="1">
        <v>1.9199999999999998E-6</v>
      </c>
      <c r="F2069" s="1" t="s">
        <v>3</v>
      </c>
      <c r="G2069" s="1" t="s">
        <v>2189</v>
      </c>
      <c r="H2069" s="1">
        <v>0</v>
      </c>
      <c r="I2069" s="1">
        <v>9999</v>
      </c>
    </row>
    <row r="2070" spans="1:9" x14ac:dyDescent="0.25">
      <c r="A2070" s="1">
        <v>2</v>
      </c>
      <c r="B2070" s="1">
        <v>13736</v>
      </c>
      <c r="C2070" s="1">
        <v>98.587999999999994</v>
      </c>
      <c r="D2070" s="1">
        <v>100.82340000000001</v>
      </c>
      <c r="E2070" s="1">
        <v>7336</v>
      </c>
      <c r="F2070" s="1">
        <v>347.27940000000001</v>
      </c>
      <c r="G2070" s="1">
        <v>12.8202</v>
      </c>
      <c r="H2070" s="1">
        <v>14.294650130000001</v>
      </c>
      <c r="I2070" s="1">
        <v>71685</v>
      </c>
    </row>
    <row r="2071" spans="1:9" x14ac:dyDescent="0.25">
      <c r="A2071" s="1">
        <v>0</v>
      </c>
      <c r="B2071" s="1" t="s">
        <v>145</v>
      </c>
      <c r="C2071" s="1">
        <v>1428</v>
      </c>
    </row>
    <row r="2072" spans="1:9" x14ac:dyDescent="0.25">
      <c r="A2072" s="1">
        <v>1</v>
      </c>
      <c r="B2072" s="1" t="s">
        <v>2190</v>
      </c>
      <c r="C2072" s="1" t="s">
        <v>2191</v>
      </c>
      <c r="D2072" s="1">
        <v>22276.538630489998</v>
      </c>
      <c r="E2072" s="1">
        <v>5.2E-7</v>
      </c>
      <c r="F2072" s="1" t="s">
        <v>3</v>
      </c>
      <c r="G2072" s="1" t="s">
        <v>2192</v>
      </c>
      <c r="H2072" s="1">
        <v>0</v>
      </c>
      <c r="I2072" s="1">
        <v>9995</v>
      </c>
    </row>
    <row r="2073" spans="1:9" x14ac:dyDescent="0.25">
      <c r="A2073" s="1">
        <v>2</v>
      </c>
      <c r="B2073" s="1">
        <v>13757</v>
      </c>
      <c r="C2073" s="1">
        <v>82.913499999999999</v>
      </c>
      <c r="D2073" s="1">
        <v>331.48509999999999</v>
      </c>
      <c r="E2073" s="1">
        <v>35912</v>
      </c>
      <c r="F2073" s="1">
        <v>67.470200000000006</v>
      </c>
      <c r="G2073" s="1">
        <v>44.565100000000001</v>
      </c>
      <c r="H2073" s="1">
        <v>13.7688971999555</v>
      </c>
    </row>
    <row r="2074" spans="1:9" x14ac:dyDescent="0.25">
      <c r="A2074" s="1">
        <v>0</v>
      </c>
      <c r="B2074" s="1" t="s">
        <v>145</v>
      </c>
      <c r="C2074" s="1">
        <v>1429</v>
      </c>
    </row>
    <row r="2075" spans="1:9" x14ac:dyDescent="0.25">
      <c r="A2075" s="1">
        <v>1</v>
      </c>
      <c r="B2075" s="1" t="s">
        <v>2193</v>
      </c>
      <c r="C2075" s="1" t="s">
        <v>2194</v>
      </c>
      <c r="D2075" s="1">
        <v>22276.578000140002</v>
      </c>
      <c r="E2075" s="1">
        <v>-2.9999999999999997E-8</v>
      </c>
      <c r="F2075" s="1" t="s">
        <v>3</v>
      </c>
      <c r="G2075" s="1" t="s">
        <v>2195</v>
      </c>
      <c r="H2075" s="1">
        <v>0</v>
      </c>
      <c r="I2075" s="1">
        <v>9997</v>
      </c>
    </row>
    <row r="2076" spans="1:9" x14ac:dyDescent="0.25">
      <c r="A2076" s="1">
        <v>2</v>
      </c>
      <c r="B2076" s="1">
        <v>13761</v>
      </c>
      <c r="C2076" s="1">
        <v>74.025400000000005</v>
      </c>
      <c r="D2076" s="1">
        <v>202.8922</v>
      </c>
      <c r="E2076" s="1">
        <v>33267</v>
      </c>
      <c r="F2076" s="1">
        <v>338.90879999999999</v>
      </c>
      <c r="G2076" s="1">
        <v>194.1936</v>
      </c>
      <c r="H2076" s="1">
        <v>12.4340892480226</v>
      </c>
    </row>
    <row r="2077" spans="1:9" x14ac:dyDescent="0.25">
      <c r="A2077" s="1">
        <v>0</v>
      </c>
      <c r="B2077" s="1" t="s">
        <v>145</v>
      </c>
      <c r="C2077" s="1">
        <v>1430</v>
      </c>
    </row>
    <row r="2078" spans="1:9" x14ac:dyDescent="0.25">
      <c r="A2078" s="1">
        <v>1</v>
      </c>
      <c r="B2078" s="1" t="s">
        <v>2196</v>
      </c>
      <c r="C2078" s="1" t="s">
        <v>2197</v>
      </c>
      <c r="D2078" s="1">
        <v>22276.023433310002</v>
      </c>
      <c r="E2078" s="1">
        <v>-9.9999999999999995E-8</v>
      </c>
      <c r="F2078" s="1" t="s">
        <v>3</v>
      </c>
      <c r="G2078" s="1" t="s">
        <v>2198</v>
      </c>
      <c r="H2078" s="1">
        <v>0</v>
      </c>
      <c r="I2078" s="1">
        <v>9994</v>
      </c>
    </row>
    <row r="2079" spans="1:9" x14ac:dyDescent="0.25">
      <c r="A2079" s="1">
        <v>2</v>
      </c>
      <c r="B2079" s="1">
        <v>13762</v>
      </c>
      <c r="C2079" s="1">
        <v>74.021100000000004</v>
      </c>
      <c r="D2079" s="1">
        <v>121.9526</v>
      </c>
      <c r="E2079" s="1">
        <v>20683</v>
      </c>
      <c r="F2079" s="1">
        <v>257.37400000000002</v>
      </c>
      <c r="G2079" s="1">
        <v>255.3683</v>
      </c>
      <c r="H2079" s="1">
        <v>12.4569485380574</v>
      </c>
    </row>
    <row r="2080" spans="1:9" x14ac:dyDescent="0.25">
      <c r="A2080" s="1">
        <v>0</v>
      </c>
      <c r="B2080" s="1" t="s">
        <v>145</v>
      </c>
      <c r="C2080" s="1">
        <v>1431</v>
      </c>
    </row>
    <row r="2081" spans="1:9" x14ac:dyDescent="0.25">
      <c r="A2081" s="1">
        <v>1</v>
      </c>
      <c r="B2081" s="1" t="s">
        <v>2199</v>
      </c>
      <c r="C2081" s="1" t="s">
        <v>2200</v>
      </c>
      <c r="D2081" s="1">
        <v>22276.487675690001</v>
      </c>
      <c r="E2081" s="1">
        <v>-4.9999999999999998E-8</v>
      </c>
      <c r="F2081" s="1" t="s">
        <v>3</v>
      </c>
      <c r="G2081" s="1" t="s">
        <v>2201</v>
      </c>
      <c r="H2081" s="1">
        <v>0</v>
      </c>
      <c r="I2081" s="1">
        <v>9997</v>
      </c>
    </row>
    <row r="2082" spans="1:9" x14ac:dyDescent="0.25">
      <c r="A2082" s="1">
        <v>2</v>
      </c>
      <c r="B2082" s="1">
        <v>13763</v>
      </c>
      <c r="C2082" s="1">
        <v>74.025400000000005</v>
      </c>
      <c r="D2082" s="1">
        <v>48.963799999999999</v>
      </c>
      <c r="E2082" s="1">
        <v>11058</v>
      </c>
      <c r="F2082" s="1">
        <v>143.52699999999999</v>
      </c>
      <c r="G2082" s="1">
        <v>280.90249999999997</v>
      </c>
      <c r="H2082" s="1">
        <v>12.4771841080846</v>
      </c>
    </row>
    <row r="2083" spans="1:9" x14ac:dyDescent="0.25">
      <c r="A2083" s="1">
        <v>0</v>
      </c>
      <c r="B2083" s="1" t="s">
        <v>145</v>
      </c>
      <c r="C2083" s="1">
        <v>1432</v>
      </c>
    </row>
    <row r="2084" spans="1:9" x14ac:dyDescent="0.25">
      <c r="A2084" s="1">
        <v>1</v>
      </c>
      <c r="B2084" s="1" t="s">
        <v>2202</v>
      </c>
      <c r="C2084" s="1" t="s">
        <v>2203</v>
      </c>
      <c r="D2084" s="1">
        <v>22276.450022289999</v>
      </c>
      <c r="E2084" s="1">
        <v>-8.9999999999999999E-8</v>
      </c>
      <c r="F2084" s="1" t="s">
        <v>3</v>
      </c>
      <c r="G2084" s="1" t="s">
        <v>2204</v>
      </c>
      <c r="H2084" s="1">
        <v>0</v>
      </c>
      <c r="I2084" s="1">
        <v>9991</v>
      </c>
    </row>
    <row r="2085" spans="1:9" x14ac:dyDescent="0.25">
      <c r="A2085" s="1">
        <v>2</v>
      </c>
      <c r="B2085" s="1">
        <v>13764</v>
      </c>
      <c r="C2085" s="1">
        <v>74.0261</v>
      </c>
      <c r="D2085" s="1">
        <v>332.66419999999999</v>
      </c>
      <c r="E2085" s="1">
        <v>3580</v>
      </c>
      <c r="F2085" s="1">
        <v>308.4982</v>
      </c>
      <c r="G2085" s="1">
        <v>63.819699999999997</v>
      </c>
      <c r="H2085" s="1">
        <v>12.4985559681183</v>
      </c>
    </row>
    <row r="2086" spans="1:9" x14ac:dyDescent="0.25">
      <c r="A2086" s="1">
        <v>0</v>
      </c>
      <c r="B2086" s="1" t="s">
        <v>145</v>
      </c>
      <c r="C2086" s="1">
        <v>1433</v>
      </c>
    </row>
    <row r="2087" spans="1:9" x14ac:dyDescent="0.25">
      <c r="A2087" s="1">
        <v>1</v>
      </c>
      <c r="B2087" s="1" t="s">
        <v>2205</v>
      </c>
      <c r="C2087" s="1" t="s">
        <v>2206</v>
      </c>
      <c r="D2087" s="1">
        <v>22276.44003691</v>
      </c>
      <c r="E2087" s="1">
        <v>9.9999999999999995E-8</v>
      </c>
      <c r="F2087" s="1" t="s">
        <v>3</v>
      </c>
      <c r="G2087" s="1" t="s">
        <v>2207</v>
      </c>
      <c r="H2087" s="1">
        <v>0</v>
      </c>
      <c r="I2087" s="1">
        <v>9992</v>
      </c>
    </row>
    <row r="2088" spans="1:9" x14ac:dyDescent="0.25">
      <c r="A2088" s="1">
        <v>2</v>
      </c>
      <c r="B2088" s="1">
        <v>13765</v>
      </c>
      <c r="C2088" s="1">
        <v>74.020899999999997</v>
      </c>
      <c r="D2088" s="1">
        <v>258.28899999999999</v>
      </c>
      <c r="E2088" s="1">
        <v>14117</v>
      </c>
      <c r="F2088" s="1">
        <v>209.9264</v>
      </c>
      <c r="G2088" s="1">
        <v>267.03910000000002</v>
      </c>
      <c r="H2088" s="1">
        <v>12.5191699481481</v>
      </c>
    </row>
    <row r="2089" spans="1:9" x14ac:dyDescent="0.25">
      <c r="A2089" s="1">
        <v>0</v>
      </c>
      <c r="B2089" s="1" t="s">
        <v>145</v>
      </c>
      <c r="C2089" s="1">
        <v>1434</v>
      </c>
    </row>
    <row r="2090" spans="1:9" x14ac:dyDescent="0.25">
      <c r="A2090" s="1">
        <v>1</v>
      </c>
      <c r="B2090" s="1" t="s">
        <v>2208</v>
      </c>
      <c r="C2090" s="1" t="s">
        <v>2209</v>
      </c>
      <c r="D2090" s="1">
        <v>22276.537725120001</v>
      </c>
      <c r="E2090" s="1">
        <v>-4.9999999999999998E-8</v>
      </c>
      <c r="F2090" s="1" t="s">
        <v>3</v>
      </c>
      <c r="G2090" s="1" t="s">
        <v>2210</v>
      </c>
      <c r="H2090" s="1">
        <v>0</v>
      </c>
      <c r="I2090" s="1">
        <v>9996</v>
      </c>
    </row>
    <row r="2091" spans="1:9" x14ac:dyDescent="0.25">
      <c r="A2091" s="1">
        <v>2</v>
      </c>
      <c r="B2091" s="1">
        <v>13766</v>
      </c>
      <c r="C2091" s="1">
        <v>74.025599999999997</v>
      </c>
      <c r="D2091" s="1">
        <v>190.8006</v>
      </c>
      <c r="E2091" s="1">
        <v>22840</v>
      </c>
      <c r="F2091" s="1">
        <v>123.0856</v>
      </c>
      <c r="G2091" s="1">
        <v>49.575899999999997</v>
      </c>
      <c r="H2091" s="1">
        <v>12.537887468175301</v>
      </c>
    </row>
    <row r="2092" spans="1:9" x14ac:dyDescent="0.25">
      <c r="A2092" s="1">
        <v>0</v>
      </c>
      <c r="B2092" s="1" t="s">
        <v>145</v>
      </c>
      <c r="C2092" s="1">
        <v>1435</v>
      </c>
    </row>
    <row r="2093" spans="1:9" x14ac:dyDescent="0.25">
      <c r="A2093" s="1">
        <v>1</v>
      </c>
      <c r="B2093" s="1" t="s">
        <v>2211</v>
      </c>
      <c r="C2093" s="1" t="s">
        <v>2212</v>
      </c>
      <c r="D2093" s="1">
        <v>22276.330476750001</v>
      </c>
      <c r="E2093" s="1">
        <v>-1.6999999999999999E-7</v>
      </c>
      <c r="F2093" s="1" t="s">
        <v>3</v>
      </c>
      <c r="G2093" s="1">
        <f>-52834-5</f>
        <v>-52839</v>
      </c>
      <c r="H2093" s="1">
        <v>0</v>
      </c>
      <c r="I2093" s="1">
        <v>9998</v>
      </c>
    </row>
    <row r="2094" spans="1:9" x14ac:dyDescent="0.25">
      <c r="A2094" s="1">
        <v>2</v>
      </c>
      <c r="B2094" s="1">
        <v>13767</v>
      </c>
      <c r="C2094" s="1">
        <v>74.021199999999993</v>
      </c>
      <c r="D2094" s="1">
        <v>122.43219999999999</v>
      </c>
      <c r="E2094" s="1">
        <v>33795</v>
      </c>
      <c r="F2094" s="1">
        <v>47.054400000000001</v>
      </c>
      <c r="G2094" s="1">
        <v>126.0913</v>
      </c>
      <c r="H2094" s="1">
        <v>12.5567861881991</v>
      </c>
    </row>
    <row r="2095" spans="1:9" x14ac:dyDescent="0.25">
      <c r="A2095" s="1">
        <v>0</v>
      </c>
      <c r="B2095" s="1" t="s">
        <v>145</v>
      </c>
      <c r="C2095" s="1">
        <v>1436</v>
      </c>
    </row>
    <row r="2096" spans="1:9" x14ac:dyDescent="0.25">
      <c r="A2096" s="1">
        <v>1</v>
      </c>
      <c r="B2096" s="1" t="s">
        <v>2213</v>
      </c>
      <c r="C2096" s="1" t="s">
        <v>2214</v>
      </c>
      <c r="D2096" s="1">
        <v>22276.517906249999</v>
      </c>
      <c r="E2096" s="1">
        <v>-2E-8</v>
      </c>
      <c r="F2096" s="1" t="s">
        <v>3</v>
      </c>
      <c r="G2096" s="1" t="s">
        <v>2215</v>
      </c>
      <c r="H2096" s="1">
        <v>0</v>
      </c>
      <c r="I2096" s="1">
        <v>9991</v>
      </c>
    </row>
    <row r="2097" spans="1:9" x14ac:dyDescent="0.25">
      <c r="A2097" s="1">
        <v>2</v>
      </c>
      <c r="B2097" s="1">
        <v>13768</v>
      </c>
      <c r="C2097" s="1">
        <v>74.025599999999997</v>
      </c>
      <c r="D2097" s="1">
        <v>48.552599999999998</v>
      </c>
      <c r="E2097" s="1">
        <v>44229</v>
      </c>
      <c r="F2097" s="1">
        <v>312.05509999999998</v>
      </c>
      <c r="G2097" s="1">
        <v>114.84650000000001</v>
      </c>
      <c r="H2097" s="1">
        <v>12.577061768229401</v>
      </c>
    </row>
    <row r="2098" spans="1:9" x14ac:dyDescent="0.25">
      <c r="A2098" s="1">
        <v>0</v>
      </c>
      <c r="B2098" s="1" t="s">
        <v>2216</v>
      </c>
    </row>
    <row r="2099" spans="1:9" x14ac:dyDescent="0.25">
      <c r="A2099" s="1">
        <v>1</v>
      </c>
      <c r="B2099" s="1" t="s">
        <v>2217</v>
      </c>
      <c r="C2099" s="1" t="s">
        <v>2218</v>
      </c>
      <c r="D2099" s="1">
        <v>22276.535012550001</v>
      </c>
      <c r="E2099" s="1">
        <v>-2.1600000000000001E-6</v>
      </c>
      <c r="F2099" s="1" t="s">
        <v>3</v>
      </c>
      <c r="G2099" s="1">
        <f>-11608-3</f>
        <v>-11611</v>
      </c>
      <c r="H2099" s="1">
        <v>0</v>
      </c>
      <c r="I2099" s="1">
        <v>9995</v>
      </c>
    </row>
    <row r="2100" spans="1:9" x14ac:dyDescent="0.25">
      <c r="A2100" s="1">
        <v>2</v>
      </c>
      <c r="B2100" s="1">
        <v>13777</v>
      </c>
      <c r="C2100" s="1">
        <v>98.981999999999999</v>
      </c>
      <c r="D2100" s="1">
        <v>94.3613</v>
      </c>
      <c r="E2100" s="1">
        <v>20745</v>
      </c>
      <c r="F2100" s="1">
        <v>103.6405</v>
      </c>
      <c r="G2100" s="1">
        <v>256.70710000000003</v>
      </c>
      <c r="H2100" s="1">
        <v>14.0048353369701</v>
      </c>
    </row>
    <row r="2101" spans="1:9" x14ac:dyDescent="0.25">
      <c r="A2101" s="1">
        <v>0</v>
      </c>
      <c r="B2101" s="1" t="s">
        <v>2219</v>
      </c>
    </row>
    <row r="2102" spans="1:9" x14ac:dyDescent="0.25">
      <c r="A2102" s="1">
        <v>1</v>
      </c>
      <c r="B2102" s="1" t="s">
        <v>2220</v>
      </c>
      <c r="C2102" s="1" t="s">
        <v>2221</v>
      </c>
      <c r="D2102" s="1">
        <v>22276.537435540002</v>
      </c>
      <c r="E2102" s="1">
        <v>9.5069999999999996E-5</v>
      </c>
      <c r="F2102" s="1" t="s">
        <v>3</v>
      </c>
      <c r="G2102" s="1" t="s">
        <v>2222</v>
      </c>
      <c r="H2102" s="1">
        <v>0</v>
      </c>
      <c r="I2102" s="1">
        <v>9995</v>
      </c>
    </row>
    <row r="2103" spans="1:9" x14ac:dyDescent="0.25">
      <c r="A2103" s="1">
        <v>2</v>
      </c>
      <c r="B2103" s="1">
        <v>13844</v>
      </c>
      <c r="C2103" s="1">
        <v>63.301200000000001</v>
      </c>
      <c r="D2103" s="1">
        <v>108.6348</v>
      </c>
      <c r="E2103" s="1">
        <v>865189</v>
      </c>
      <c r="F2103" s="1">
        <v>110.7608</v>
      </c>
      <c r="G2103" s="1">
        <v>258.82600000000002</v>
      </c>
      <c r="H2103" s="1">
        <v>13.5978748817357</v>
      </c>
    </row>
    <row r="2104" spans="1:9" x14ac:dyDescent="0.25">
      <c r="A2104" s="1">
        <v>0</v>
      </c>
      <c r="B2104" s="1" t="s">
        <v>2223</v>
      </c>
    </row>
    <row r="2105" spans="1:9" x14ac:dyDescent="0.25">
      <c r="A2105" s="1">
        <v>1</v>
      </c>
      <c r="B2105" s="1" t="s">
        <v>2224</v>
      </c>
      <c r="C2105" s="1" t="s">
        <v>2225</v>
      </c>
      <c r="D2105" s="1">
        <v>22276.473953150002</v>
      </c>
      <c r="E2105" s="1">
        <v>1.0505000000000001E-4</v>
      </c>
      <c r="F2105" s="1" t="s">
        <v>3</v>
      </c>
      <c r="G2105" s="1" t="s">
        <v>2226</v>
      </c>
      <c r="H2105" s="1">
        <v>0</v>
      </c>
      <c r="I2105" s="1">
        <v>9991</v>
      </c>
    </row>
    <row r="2106" spans="1:9" x14ac:dyDescent="0.25">
      <c r="A2106" s="1">
        <v>2</v>
      </c>
      <c r="B2106" s="1">
        <v>13845</v>
      </c>
      <c r="C2106" s="1">
        <v>63.300699999999999</v>
      </c>
      <c r="D2106" s="1">
        <v>102.199</v>
      </c>
      <c r="E2106" s="1">
        <v>862746</v>
      </c>
      <c r="F2106" s="1">
        <v>111.17570000000001</v>
      </c>
      <c r="G2106" s="1">
        <v>258.36200000000002</v>
      </c>
      <c r="H2106" s="1">
        <v>13.603301841595201</v>
      </c>
    </row>
    <row r="2107" spans="1:9" x14ac:dyDescent="0.25">
      <c r="A2107" s="1">
        <v>0</v>
      </c>
      <c r="B2107" s="1" t="s">
        <v>2227</v>
      </c>
    </row>
    <row r="2108" spans="1:9" x14ac:dyDescent="0.25">
      <c r="A2108" s="1">
        <v>1</v>
      </c>
      <c r="B2108" s="1" t="s">
        <v>2228</v>
      </c>
      <c r="C2108" s="1" t="s">
        <v>2229</v>
      </c>
      <c r="D2108" s="1">
        <v>22276.496159099999</v>
      </c>
      <c r="E2108" s="1">
        <v>1.1216E-4</v>
      </c>
      <c r="F2108" s="1" t="s">
        <v>3</v>
      </c>
      <c r="G2108" s="1" t="s">
        <v>2230</v>
      </c>
      <c r="H2108" s="1">
        <v>0</v>
      </c>
      <c r="I2108" s="1">
        <v>9996</v>
      </c>
    </row>
    <row r="2109" spans="1:9" x14ac:dyDescent="0.25">
      <c r="A2109" s="1">
        <v>2</v>
      </c>
      <c r="B2109" s="1">
        <v>13874</v>
      </c>
      <c r="C2109" s="1">
        <v>63.2956</v>
      </c>
      <c r="D2109" s="1">
        <v>98.656700000000001</v>
      </c>
      <c r="E2109" s="1">
        <v>870745</v>
      </c>
      <c r="F2109" s="1">
        <v>111.0821</v>
      </c>
      <c r="G2109" s="1">
        <v>258.55009999999999</v>
      </c>
      <c r="H2109" s="1">
        <v>13.6115323416603</v>
      </c>
    </row>
    <row r="2110" spans="1:9" x14ac:dyDescent="0.25">
      <c r="A2110" s="1">
        <v>0</v>
      </c>
      <c r="B2110" s="1" t="s">
        <v>145</v>
      </c>
      <c r="C2110" s="1">
        <v>1447</v>
      </c>
    </row>
    <row r="2111" spans="1:9" x14ac:dyDescent="0.25">
      <c r="A2111" s="1">
        <v>1</v>
      </c>
      <c r="B2111" s="1" t="s">
        <v>2231</v>
      </c>
      <c r="C2111" s="1" t="s">
        <v>2232</v>
      </c>
      <c r="D2111" s="1">
        <v>22276.500240599999</v>
      </c>
      <c r="E2111" s="1">
        <v>6.7999999999999995E-7</v>
      </c>
      <c r="F2111" s="1" t="s">
        <v>3</v>
      </c>
      <c r="G2111" s="1" t="s">
        <v>2233</v>
      </c>
      <c r="H2111" s="1">
        <v>0</v>
      </c>
      <c r="I2111" s="1">
        <v>9994</v>
      </c>
    </row>
    <row r="2112" spans="1:9" x14ac:dyDescent="0.25">
      <c r="A2112" s="1">
        <v>2</v>
      </c>
      <c r="B2112" s="1">
        <v>13916</v>
      </c>
      <c r="C2112" s="1">
        <v>82.940899999999999</v>
      </c>
      <c r="D2112" s="1">
        <v>281.51069999999999</v>
      </c>
      <c r="E2112" s="1">
        <v>37879</v>
      </c>
      <c r="F2112" s="1">
        <v>8.6486000000000001</v>
      </c>
      <c r="G2112" s="1">
        <v>156.01159999999999</v>
      </c>
      <c r="H2112" s="1">
        <v>13.7513848498314</v>
      </c>
    </row>
    <row r="2113" spans="1:9" x14ac:dyDescent="0.25">
      <c r="A2113" s="1">
        <v>0</v>
      </c>
      <c r="B2113" s="1" t="s">
        <v>657</v>
      </c>
      <c r="C2113" s="1">
        <v>8</v>
      </c>
    </row>
    <row r="2114" spans="1:9" x14ac:dyDescent="0.25">
      <c r="A2114" s="1">
        <v>1</v>
      </c>
      <c r="B2114" s="1" t="s">
        <v>2234</v>
      </c>
      <c r="C2114" s="1" t="s">
        <v>2235</v>
      </c>
      <c r="D2114" s="1">
        <v>22276.478945039999</v>
      </c>
      <c r="E2114" s="1">
        <v>1.86E-6</v>
      </c>
      <c r="F2114" s="1" t="s">
        <v>3</v>
      </c>
      <c r="G2114" s="1" t="s">
        <v>2236</v>
      </c>
      <c r="H2114" s="1">
        <v>0</v>
      </c>
      <c r="I2114" s="1">
        <v>9998</v>
      </c>
    </row>
    <row r="2115" spans="1:9" x14ac:dyDescent="0.25">
      <c r="A2115" s="1">
        <v>2</v>
      </c>
      <c r="B2115" s="1">
        <v>13923</v>
      </c>
      <c r="C2115" s="1">
        <v>98.696200000000005</v>
      </c>
      <c r="D2115" s="1">
        <v>266.64640000000003</v>
      </c>
      <c r="E2115" s="1">
        <v>13992</v>
      </c>
      <c r="F2115" s="1">
        <v>252.88480000000001</v>
      </c>
      <c r="G2115" s="1">
        <v>107.0801</v>
      </c>
      <c r="H2115" s="1">
        <v>14.288362830000001</v>
      </c>
      <c r="I2115" s="1">
        <v>57830</v>
      </c>
    </row>
    <row r="2116" spans="1:9" x14ac:dyDescent="0.25">
      <c r="A2116" s="1">
        <v>0</v>
      </c>
      <c r="B2116" s="1" t="s">
        <v>145</v>
      </c>
      <c r="C2116" s="1">
        <v>1448</v>
      </c>
    </row>
    <row r="2117" spans="1:9" x14ac:dyDescent="0.25">
      <c r="A2117" s="1">
        <v>1</v>
      </c>
      <c r="B2117" s="1" t="s">
        <v>2237</v>
      </c>
      <c r="C2117" s="1" t="s">
        <v>2238</v>
      </c>
      <c r="D2117" s="1">
        <v>22276.334534509999</v>
      </c>
      <c r="E2117" s="1">
        <v>5.6000000000000004E-7</v>
      </c>
      <c r="F2117" s="1" t="s">
        <v>3</v>
      </c>
      <c r="G2117" s="1" t="s">
        <v>2239</v>
      </c>
      <c r="H2117" s="1">
        <v>0</v>
      </c>
      <c r="I2117" s="1">
        <v>9994</v>
      </c>
    </row>
    <row r="2118" spans="1:9" x14ac:dyDescent="0.25">
      <c r="A2118" s="1">
        <v>2</v>
      </c>
      <c r="B2118" s="1">
        <v>13949</v>
      </c>
      <c r="C2118" s="1">
        <v>82.961100000000002</v>
      </c>
      <c r="D2118" s="1">
        <v>355.93459999999999</v>
      </c>
      <c r="E2118" s="1">
        <v>28602</v>
      </c>
      <c r="F2118" s="1">
        <v>307.41269999999997</v>
      </c>
      <c r="G2118" s="1">
        <v>120.343</v>
      </c>
      <c r="H2118" s="1">
        <v>13.7593707398379</v>
      </c>
    </row>
    <row r="2119" spans="1:9" x14ac:dyDescent="0.25">
      <c r="A2119" s="1">
        <v>0</v>
      </c>
      <c r="B2119" s="1" t="s">
        <v>145</v>
      </c>
      <c r="C2119" s="1">
        <v>1452</v>
      </c>
    </row>
    <row r="2120" spans="1:9" x14ac:dyDescent="0.25">
      <c r="A2120" s="1">
        <v>1</v>
      </c>
      <c r="B2120" s="1" t="s">
        <v>2240</v>
      </c>
      <c r="C2120" s="1" t="s">
        <v>2241</v>
      </c>
      <c r="D2120" s="1">
        <v>22276.4411091</v>
      </c>
      <c r="E2120" s="1">
        <v>1.37E-6</v>
      </c>
      <c r="F2120" s="1" t="s">
        <v>3</v>
      </c>
      <c r="G2120" s="1" t="s">
        <v>2242</v>
      </c>
      <c r="H2120" s="1">
        <v>0</v>
      </c>
      <c r="I2120" s="1">
        <v>9999</v>
      </c>
    </row>
    <row r="2121" spans="1:9" x14ac:dyDescent="0.25">
      <c r="A2121" s="1">
        <v>2</v>
      </c>
      <c r="B2121" s="1">
        <v>13991</v>
      </c>
      <c r="C2121" s="1">
        <v>74.049000000000007</v>
      </c>
      <c r="D2121" s="1">
        <v>154.37309999999999</v>
      </c>
      <c r="E2121" s="1">
        <v>15138</v>
      </c>
      <c r="F2121" s="1">
        <v>97.318200000000004</v>
      </c>
      <c r="G2121" s="1">
        <v>75.912000000000006</v>
      </c>
      <c r="H2121" s="1">
        <v>14.33175378</v>
      </c>
      <c r="I2121" s="1">
        <v>62768</v>
      </c>
    </row>
    <row r="2122" spans="1:9" x14ac:dyDescent="0.25">
      <c r="A2122" s="1">
        <v>0</v>
      </c>
      <c r="B2122" s="1" t="s">
        <v>145</v>
      </c>
      <c r="C2122" s="1">
        <v>1455</v>
      </c>
    </row>
    <row r="2123" spans="1:9" x14ac:dyDescent="0.25">
      <c r="A2123" s="1">
        <v>1</v>
      </c>
      <c r="B2123" s="1" t="s">
        <v>2243</v>
      </c>
      <c r="C2123" s="1" t="s">
        <v>2244</v>
      </c>
      <c r="D2123" s="1">
        <v>22276.46777168</v>
      </c>
      <c r="E2123" s="1">
        <v>7.0060000000000003E-5</v>
      </c>
      <c r="F2123" s="1" t="s">
        <v>3</v>
      </c>
      <c r="G2123" s="1" t="s">
        <v>2245</v>
      </c>
      <c r="H2123" s="1">
        <v>0</v>
      </c>
      <c r="I2123" s="1">
        <v>9998</v>
      </c>
    </row>
    <row r="2124" spans="1:9" x14ac:dyDescent="0.25">
      <c r="A2124" s="1">
        <v>2</v>
      </c>
      <c r="B2124" s="1">
        <v>14032</v>
      </c>
      <c r="C2124" s="1">
        <v>82.515299999999996</v>
      </c>
      <c r="D2124" s="1">
        <v>333.1952</v>
      </c>
      <c r="E2124" s="1">
        <v>16613</v>
      </c>
      <c r="F2124" s="1">
        <v>31.778300000000002</v>
      </c>
      <c r="G2124" s="1">
        <v>328.44510000000002</v>
      </c>
      <c r="H2124" s="1">
        <v>15.2154258615465</v>
      </c>
    </row>
    <row r="2125" spans="1:9" x14ac:dyDescent="0.25">
      <c r="A2125" s="1">
        <v>0</v>
      </c>
      <c r="B2125" s="1" t="s">
        <v>145</v>
      </c>
      <c r="C2125" s="1">
        <v>1459</v>
      </c>
    </row>
    <row r="2126" spans="1:9" x14ac:dyDescent="0.25">
      <c r="A2126" s="1">
        <v>1</v>
      </c>
      <c r="B2126" s="1" t="s">
        <v>2246</v>
      </c>
      <c r="C2126" s="1" t="s">
        <v>2247</v>
      </c>
      <c r="D2126" s="1">
        <v>22276.487720860001</v>
      </c>
      <c r="E2126" s="1">
        <v>7.5000000000000002E-7</v>
      </c>
      <c r="F2126" s="1" t="s">
        <v>3</v>
      </c>
      <c r="G2126" s="1" t="s">
        <v>2248</v>
      </c>
      <c r="H2126" s="1">
        <v>0</v>
      </c>
      <c r="I2126" s="1">
        <v>9993</v>
      </c>
    </row>
    <row r="2127" spans="1:9" x14ac:dyDescent="0.25">
      <c r="A2127" s="1">
        <v>2</v>
      </c>
      <c r="B2127" s="1">
        <v>14057</v>
      </c>
      <c r="C2127" s="1">
        <v>82.968500000000006</v>
      </c>
      <c r="D2127" s="1">
        <v>100.5351</v>
      </c>
      <c r="E2127" s="1">
        <v>49634</v>
      </c>
      <c r="F2127" s="1">
        <v>8.7318999999999996</v>
      </c>
      <c r="G2127" s="1">
        <v>351.46890000000002</v>
      </c>
      <c r="H2127" s="1">
        <v>13.766152249796001</v>
      </c>
    </row>
    <row r="2128" spans="1:9" x14ac:dyDescent="0.25">
      <c r="A2128" s="1">
        <v>0</v>
      </c>
      <c r="B2128" s="1" t="s">
        <v>145</v>
      </c>
      <c r="C2128" s="1">
        <v>1461</v>
      </c>
    </row>
    <row r="2129" spans="1:9" x14ac:dyDescent="0.25">
      <c r="A2129" s="1">
        <v>1</v>
      </c>
      <c r="B2129" s="1" t="s">
        <v>2249</v>
      </c>
      <c r="C2129" s="1" t="s">
        <v>2250</v>
      </c>
      <c r="D2129" s="1">
        <v>22276.541680300001</v>
      </c>
      <c r="E2129" s="1">
        <v>5.5510000000000002E-5</v>
      </c>
      <c r="F2129" s="1" t="s">
        <v>3</v>
      </c>
      <c r="G2129" s="1" t="s">
        <v>2251</v>
      </c>
      <c r="H2129" s="1">
        <v>0</v>
      </c>
      <c r="I2129" s="1">
        <v>9993</v>
      </c>
    </row>
    <row r="2130" spans="1:9" x14ac:dyDescent="0.25">
      <c r="A2130" s="1">
        <v>2</v>
      </c>
      <c r="B2130" s="1">
        <v>14064</v>
      </c>
      <c r="C2130" s="1">
        <v>65.001900000000006</v>
      </c>
      <c r="D2130" s="1">
        <v>49.0732</v>
      </c>
      <c r="E2130" s="1">
        <v>98690</v>
      </c>
      <c r="F2130" s="1">
        <v>346.88560000000001</v>
      </c>
      <c r="G2130" s="1">
        <v>12.9696</v>
      </c>
      <c r="H2130" s="1">
        <v>14.971014820000001</v>
      </c>
      <c r="I2130" s="1">
        <v>12424</v>
      </c>
    </row>
    <row r="2131" spans="1:9" x14ac:dyDescent="0.25">
      <c r="A2131" s="1">
        <v>0</v>
      </c>
      <c r="B2131" s="1" t="s">
        <v>145</v>
      </c>
      <c r="C2131" s="1">
        <v>1464</v>
      </c>
    </row>
    <row r="2132" spans="1:9" x14ac:dyDescent="0.25">
      <c r="A2132" s="1">
        <v>1</v>
      </c>
      <c r="B2132" s="1" t="s">
        <v>2252</v>
      </c>
      <c r="C2132" s="1" t="s">
        <v>2253</v>
      </c>
      <c r="D2132" s="1">
        <v>22276.36058212</v>
      </c>
      <c r="E2132" s="1">
        <v>5.2E-7</v>
      </c>
      <c r="F2132" s="1" t="s">
        <v>3</v>
      </c>
      <c r="G2132" s="1" t="s">
        <v>2254</v>
      </c>
      <c r="H2132" s="1">
        <v>0</v>
      </c>
      <c r="I2132" s="1">
        <v>9994</v>
      </c>
    </row>
    <row r="2133" spans="1:9" x14ac:dyDescent="0.25">
      <c r="A2133" s="1">
        <v>2</v>
      </c>
      <c r="B2133" s="1">
        <v>14084</v>
      </c>
      <c r="C2133" s="1">
        <v>82.942899999999995</v>
      </c>
      <c r="D2133" s="1">
        <v>126.40049999999999</v>
      </c>
      <c r="E2133" s="1">
        <v>29506</v>
      </c>
      <c r="F2133" s="1">
        <v>198.9443</v>
      </c>
      <c r="G2133" s="1">
        <v>334.56310000000002</v>
      </c>
      <c r="H2133" s="1">
        <v>13.7450236097408</v>
      </c>
    </row>
    <row r="2134" spans="1:9" x14ac:dyDescent="0.25">
      <c r="A2134" s="1">
        <v>0</v>
      </c>
      <c r="B2134" s="1" t="s">
        <v>122</v>
      </c>
      <c r="C2134" s="1">
        <v>3899</v>
      </c>
    </row>
    <row r="2135" spans="1:9" x14ac:dyDescent="0.25">
      <c r="A2135" s="1">
        <v>1</v>
      </c>
      <c r="B2135" s="1" t="s">
        <v>2255</v>
      </c>
      <c r="C2135" s="1" t="s">
        <v>2256</v>
      </c>
      <c r="D2135" s="1">
        <v>22276.091582090001</v>
      </c>
      <c r="E2135" s="1">
        <v>-7.7000000000000004E-7</v>
      </c>
      <c r="F2135" s="1" t="s">
        <v>3</v>
      </c>
      <c r="G2135" s="1">
        <f>-20765-3</f>
        <v>-20768</v>
      </c>
      <c r="H2135" s="1">
        <v>0</v>
      </c>
      <c r="I2135" s="1">
        <v>9997</v>
      </c>
    </row>
    <row r="2136" spans="1:9" x14ac:dyDescent="0.25">
      <c r="A2136" s="1">
        <v>2</v>
      </c>
      <c r="B2136" s="1">
        <v>14139</v>
      </c>
      <c r="C2136" s="1">
        <v>96.666300000000007</v>
      </c>
      <c r="D2136" s="1">
        <v>319.43349999999998</v>
      </c>
      <c r="E2136" s="1">
        <v>2282</v>
      </c>
      <c r="F2136" s="1">
        <v>93.549000000000007</v>
      </c>
      <c r="G2136" s="1">
        <v>266.58819999999997</v>
      </c>
      <c r="H2136" s="1">
        <v>12.938989141608401</v>
      </c>
    </row>
    <row r="2137" spans="1:9" x14ac:dyDescent="0.25">
      <c r="A2137" s="1">
        <v>0</v>
      </c>
      <c r="B2137" s="1" t="s">
        <v>2257</v>
      </c>
      <c r="C2137" s="1">
        <v>1</v>
      </c>
    </row>
    <row r="2138" spans="1:9" x14ac:dyDescent="0.25">
      <c r="A2138" s="1">
        <v>1</v>
      </c>
      <c r="B2138" s="1" t="s">
        <v>2258</v>
      </c>
      <c r="C2138" s="1" t="s">
        <v>2259</v>
      </c>
      <c r="D2138" s="1">
        <v>22276.543185750001</v>
      </c>
      <c r="E2138" s="1">
        <v>5.6230000000000002E-5</v>
      </c>
      <c r="F2138" s="1" t="s">
        <v>3</v>
      </c>
      <c r="G2138" s="1" t="s">
        <v>2260</v>
      </c>
      <c r="H2138" s="1">
        <v>0</v>
      </c>
      <c r="I2138" s="1">
        <v>9999</v>
      </c>
    </row>
    <row r="2139" spans="1:9" x14ac:dyDescent="0.25">
      <c r="A2139" s="1">
        <v>2</v>
      </c>
      <c r="B2139" s="1">
        <v>14143</v>
      </c>
      <c r="C2139" s="1">
        <v>63.302</v>
      </c>
      <c r="D2139" s="1">
        <v>337.79689999999999</v>
      </c>
      <c r="E2139" s="1">
        <v>878330</v>
      </c>
      <c r="F2139" s="1">
        <v>107.7957</v>
      </c>
      <c r="G2139" s="1">
        <v>262.08089999999999</v>
      </c>
      <c r="H2139" s="1">
        <v>13.592074761613199</v>
      </c>
    </row>
    <row r="2140" spans="1:9" x14ac:dyDescent="0.25">
      <c r="A2140" s="1">
        <v>0</v>
      </c>
      <c r="B2140" s="1" t="s">
        <v>2257</v>
      </c>
      <c r="C2140" s="1">
        <v>2</v>
      </c>
    </row>
    <row r="2141" spans="1:9" x14ac:dyDescent="0.25">
      <c r="A2141" s="1">
        <v>1</v>
      </c>
      <c r="B2141" s="1" t="s">
        <v>2261</v>
      </c>
      <c r="C2141" s="1" t="s">
        <v>2262</v>
      </c>
      <c r="D2141" s="1">
        <v>22276.458102010001</v>
      </c>
      <c r="E2141" s="1">
        <v>5.5680000000000002E-5</v>
      </c>
      <c r="F2141" s="1" t="s">
        <v>3</v>
      </c>
      <c r="G2141" s="1" t="s">
        <v>2263</v>
      </c>
      <c r="H2141" s="1">
        <v>0</v>
      </c>
      <c r="I2141" s="1">
        <v>9994</v>
      </c>
    </row>
    <row r="2142" spans="1:9" x14ac:dyDescent="0.25">
      <c r="A2142" s="1">
        <v>2</v>
      </c>
      <c r="B2142" s="1">
        <v>14144</v>
      </c>
      <c r="C2142" s="1">
        <v>63.3018</v>
      </c>
      <c r="D2142" s="1">
        <v>339.92869999999999</v>
      </c>
      <c r="E2142" s="1">
        <v>878056</v>
      </c>
      <c r="F2142" s="1">
        <v>108.1046</v>
      </c>
      <c r="G2142" s="1">
        <v>261.75529999999998</v>
      </c>
      <c r="H2142" s="1">
        <v>13.5905904717065</v>
      </c>
    </row>
    <row r="2143" spans="1:9" x14ac:dyDescent="0.25">
      <c r="A2143" s="1">
        <v>0</v>
      </c>
      <c r="B2143" s="1" t="s">
        <v>145</v>
      </c>
      <c r="C2143" s="1">
        <v>1470</v>
      </c>
    </row>
    <row r="2144" spans="1:9" x14ac:dyDescent="0.25">
      <c r="A2144" s="1">
        <v>1</v>
      </c>
      <c r="B2144" s="1" t="s">
        <v>2264</v>
      </c>
      <c r="C2144" s="1" t="s">
        <v>2265</v>
      </c>
      <c r="D2144" s="1">
        <v>22276.504516540001</v>
      </c>
      <c r="E2144" s="1">
        <v>3.8149999999999999E-5</v>
      </c>
      <c r="F2144" s="1" t="s">
        <v>3</v>
      </c>
      <c r="G2144" s="1" t="s">
        <v>2266</v>
      </c>
      <c r="H2144" s="1">
        <v>0</v>
      </c>
      <c r="I2144" s="1">
        <v>9990</v>
      </c>
    </row>
    <row r="2145" spans="1:9" x14ac:dyDescent="0.25">
      <c r="A2145" s="1">
        <v>2</v>
      </c>
      <c r="B2145" s="1">
        <v>14147</v>
      </c>
      <c r="C2145" s="1">
        <v>82.479799999999997</v>
      </c>
      <c r="D2145" s="1">
        <v>297.07190000000003</v>
      </c>
      <c r="E2145" s="1">
        <v>16575</v>
      </c>
      <c r="F2145" s="1">
        <v>84.319000000000003</v>
      </c>
      <c r="G2145" s="1">
        <v>275.99299999999999</v>
      </c>
      <c r="H2145" s="1">
        <v>15.132987098967099</v>
      </c>
    </row>
    <row r="2146" spans="1:9" x14ac:dyDescent="0.25">
      <c r="A2146" s="1">
        <v>0</v>
      </c>
      <c r="B2146" s="1" t="s">
        <v>2267</v>
      </c>
    </row>
    <row r="2147" spans="1:9" x14ac:dyDescent="0.25">
      <c r="A2147" s="1">
        <v>1</v>
      </c>
      <c r="B2147" s="1" t="s">
        <v>2268</v>
      </c>
      <c r="C2147" s="1" t="s">
        <v>2269</v>
      </c>
      <c r="D2147" s="1">
        <v>22276.427447409998</v>
      </c>
      <c r="E2147" s="1">
        <v>4.0300000000000004E-6</v>
      </c>
      <c r="F2147" s="1" t="s">
        <v>3</v>
      </c>
      <c r="G2147" s="1" t="s">
        <v>2270</v>
      </c>
      <c r="H2147" s="1">
        <v>0</v>
      </c>
      <c r="I2147" s="1">
        <v>9995</v>
      </c>
    </row>
    <row r="2148" spans="1:9" x14ac:dyDescent="0.25">
      <c r="A2148" s="1">
        <v>2</v>
      </c>
      <c r="B2148" s="1">
        <v>14154</v>
      </c>
      <c r="C2148" s="1">
        <v>82.026700000000005</v>
      </c>
      <c r="D2148" s="1">
        <v>336.72340000000003</v>
      </c>
      <c r="E2148" s="1">
        <v>41412</v>
      </c>
      <c r="F2148" s="1">
        <v>65.435299999999998</v>
      </c>
      <c r="G2148" s="1">
        <v>306.20060000000001</v>
      </c>
      <c r="H2148" s="1">
        <v>14.366997230000001</v>
      </c>
      <c r="I2148" s="1">
        <v>53216</v>
      </c>
    </row>
    <row r="2149" spans="1:9" x14ac:dyDescent="0.25">
      <c r="A2149" s="1">
        <v>0</v>
      </c>
      <c r="B2149" s="1" t="s">
        <v>145</v>
      </c>
      <c r="C2149" s="1">
        <v>1473</v>
      </c>
    </row>
    <row r="2150" spans="1:9" x14ac:dyDescent="0.25">
      <c r="A2150" s="1">
        <v>1</v>
      </c>
      <c r="B2150" s="1" t="s">
        <v>2271</v>
      </c>
      <c r="C2150" s="1" t="s">
        <v>2272</v>
      </c>
      <c r="D2150" s="1">
        <v>22276.591366000001</v>
      </c>
      <c r="E2150" s="1">
        <v>-1.9000000000000001E-7</v>
      </c>
      <c r="F2150" s="1" t="s">
        <v>3</v>
      </c>
      <c r="G2150" s="1">
        <f>-15573-4</f>
        <v>-15577</v>
      </c>
      <c r="H2150" s="1">
        <v>0</v>
      </c>
      <c r="I2150" s="1">
        <v>9996</v>
      </c>
    </row>
    <row r="2151" spans="1:9" x14ac:dyDescent="0.25">
      <c r="A2151" s="1">
        <v>2</v>
      </c>
      <c r="B2151" s="1">
        <v>14171</v>
      </c>
      <c r="C2151" s="1">
        <v>74.029399999999995</v>
      </c>
      <c r="D2151" s="1">
        <v>16.715</v>
      </c>
      <c r="E2151" s="1">
        <v>43596</v>
      </c>
      <c r="F2151" s="1">
        <v>159.36940000000001</v>
      </c>
      <c r="G2151" s="1">
        <v>213.00110000000001</v>
      </c>
      <c r="H2151" s="1">
        <v>12.587304278033301</v>
      </c>
    </row>
    <row r="2152" spans="1:9" x14ac:dyDescent="0.25">
      <c r="A2152" s="1">
        <v>0</v>
      </c>
      <c r="B2152" s="1" t="s">
        <v>145</v>
      </c>
      <c r="C2152" s="1">
        <v>1474</v>
      </c>
    </row>
    <row r="2153" spans="1:9" x14ac:dyDescent="0.25">
      <c r="A2153" s="1">
        <v>1</v>
      </c>
      <c r="B2153" s="1" t="s">
        <v>2273</v>
      </c>
      <c r="C2153" s="1" t="s">
        <v>2274</v>
      </c>
      <c r="D2153" s="1">
        <v>22276.51961444</v>
      </c>
      <c r="E2153" s="1">
        <v>-2.9999999999999997E-8</v>
      </c>
      <c r="F2153" s="1" t="s">
        <v>3</v>
      </c>
      <c r="G2153" s="1" t="s">
        <v>2275</v>
      </c>
      <c r="H2153" s="1">
        <v>0</v>
      </c>
      <c r="I2153" s="1">
        <v>9997</v>
      </c>
    </row>
    <row r="2154" spans="1:9" x14ac:dyDescent="0.25">
      <c r="A2154" s="1">
        <v>2</v>
      </c>
      <c r="B2154" s="1">
        <v>14172</v>
      </c>
      <c r="C2154" s="1">
        <v>74.022999999999996</v>
      </c>
      <c r="D2154" s="1">
        <v>92.200599999999994</v>
      </c>
      <c r="E2154" s="1">
        <v>33653</v>
      </c>
      <c r="F2154" s="1">
        <v>253.90620000000001</v>
      </c>
      <c r="G2154" s="1">
        <v>169.03989999999999</v>
      </c>
      <c r="H2154" s="1">
        <v>12.5664126580035</v>
      </c>
    </row>
    <row r="2155" spans="1:9" x14ac:dyDescent="0.25">
      <c r="A2155" s="1">
        <v>0</v>
      </c>
      <c r="B2155" s="1" t="s">
        <v>145</v>
      </c>
      <c r="C2155" s="1">
        <v>1475</v>
      </c>
    </row>
    <row r="2156" spans="1:9" x14ac:dyDescent="0.25">
      <c r="A2156" s="1">
        <v>1</v>
      </c>
      <c r="B2156" s="1" t="s">
        <v>2276</v>
      </c>
      <c r="C2156" s="1" t="s">
        <v>2277</v>
      </c>
      <c r="D2156" s="1">
        <v>22276.4321991</v>
      </c>
      <c r="E2156" s="1">
        <v>-9.9999999999999995E-8</v>
      </c>
      <c r="F2156" s="1" t="s">
        <v>3</v>
      </c>
      <c r="G2156" s="1" t="s">
        <v>2278</v>
      </c>
      <c r="H2156" s="1">
        <v>0</v>
      </c>
      <c r="I2156" s="1">
        <v>9999</v>
      </c>
    </row>
    <row r="2157" spans="1:9" x14ac:dyDescent="0.25">
      <c r="A2157" s="1">
        <v>2</v>
      </c>
      <c r="B2157" s="1">
        <v>14173</v>
      </c>
      <c r="C2157" s="1">
        <v>74.026600000000002</v>
      </c>
      <c r="D2157" s="1">
        <v>167.4838</v>
      </c>
      <c r="E2157" s="1">
        <v>22119</v>
      </c>
      <c r="F2157" s="1">
        <v>331.78230000000002</v>
      </c>
      <c r="G2157" s="1">
        <v>202.37010000000001</v>
      </c>
      <c r="H2157" s="1">
        <v>12.545469547973299</v>
      </c>
    </row>
    <row r="2158" spans="1:9" x14ac:dyDescent="0.25">
      <c r="A2158" s="1">
        <v>0</v>
      </c>
      <c r="B2158" s="1" t="s">
        <v>145</v>
      </c>
      <c r="C2158" s="1">
        <v>1476</v>
      </c>
    </row>
    <row r="2159" spans="1:9" x14ac:dyDescent="0.25">
      <c r="A2159" s="1">
        <v>1</v>
      </c>
      <c r="B2159" s="1" t="s">
        <v>2279</v>
      </c>
      <c r="C2159" s="1" t="s">
        <v>2280</v>
      </c>
      <c r="D2159" s="1">
        <v>22276.357424639998</v>
      </c>
      <c r="E2159" s="1">
        <v>1.1000000000000001E-7</v>
      </c>
      <c r="F2159" s="1" t="s">
        <v>3</v>
      </c>
      <c r="G2159" s="1" t="s">
        <v>2281</v>
      </c>
      <c r="H2159" s="1">
        <v>0</v>
      </c>
      <c r="I2159" s="1">
        <v>9997</v>
      </c>
    </row>
    <row r="2160" spans="1:9" x14ac:dyDescent="0.25">
      <c r="A2160" s="1">
        <v>2</v>
      </c>
      <c r="B2160" s="1">
        <v>14174</v>
      </c>
      <c r="C2160" s="1">
        <v>74.023899999999998</v>
      </c>
      <c r="D2160" s="1">
        <v>240.0352</v>
      </c>
      <c r="E2160" s="1">
        <v>10275</v>
      </c>
      <c r="F2160" s="1">
        <v>52.841700000000003</v>
      </c>
      <c r="G2160" s="1">
        <v>100.00530000000001</v>
      </c>
      <c r="H2160" s="1">
        <v>12.525111067944099</v>
      </c>
    </row>
    <row r="2161" spans="1:9" x14ac:dyDescent="0.25">
      <c r="A2161" s="1">
        <v>0</v>
      </c>
      <c r="B2161" s="1" t="s">
        <v>145</v>
      </c>
      <c r="C2161" s="1">
        <v>1477</v>
      </c>
    </row>
    <row r="2162" spans="1:9" x14ac:dyDescent="0.25">
      <c r="A2162" s="1">
        <v>1</v>
      </c>
      <c r="B2162" s="1" t="s">
        <v>2282</v>
      </c>
      <c r="C2162" s="1" t="s">
        <v>2283</v>
      </c>
      <c r="D2162" s="1">
        <v>22276.469740870001</v>
      </c>
      <c r="E2162" s="1">
        <v>-4.0000000000000001E-8</v>
      </c>
      <c r="F2162" s="1" t="s">
        <v>3</v>
      </c>
      <c r="G2162" s="1" t="s">
        <v>2284</v>
      </c>
      <c r="H2162" s="1">
        <v>0</v>
      </c>
      <c r="I2162" s="1">
        <v>9993</v>
      </c>
    </row>
    <row r="2163" spans="1:9" x14ac:dyDescent="0.25">
      <c r="A2163" s="1">
        <v>2</v>
      </c>
      <c r="B2163" s="1">
        <v>14175</v>
      </c>
      <c r="C2163" s="1">
        <v>74.025400000000005</v>
      </c>
      <c r="D2163" s="1">
        <v>314.33769999999998</v>
      </c>
      <c r="E2163" s="1">
        <v>1865</v>
      </c>
      <c r="F2163" s="1">
        <v>19.364999999999998</v>
      </c>
      <c r="G2163" s="1">
        <v>90.081999999999994</v>
      </c>
      <c r="H2163" s="1">
        <v>12.5042496479149</v>
      </c>
    </row>
    <row r="2164" spans="1:9" x14ac:dyDescent="0.25">
      <c r="A2164" s="1">
        <v>0</v>
      </c>
      <c r="B2164" s="1" t="s">
        <v>145</v>
      </c>
      <c r="C2164" s="1">
        <v>1478</v>
      </c>
    </row>
    <row r="2165" spans="1:9" x14ac:dyDescent="0.25">
      <c r="A2165" s="1">
        <v>1</v>
      </c>
      <c r="B2165" s="1" t="s">
        <v>2285</v>
      </c>
      <c r="C2165" s="1" t="s">
        <v>2286</v>
      </c>
      <c r="D2165" s="1">
        <v>22276.453816550002</v>
      </c>
      <c r="E2165" s="1">
        <v>-2.4999999999999999E-7</v>
      </c>
      <c r="F2165" s="1" t="s">
        <v>3</v>
      </c>
      <c r="G2165" s="1">
        <f>-64426-4</f>
        <v>-64430</v>
      </c>
      <c r="H2165" s="1">
        <v>0</v>
      </c>
      <c r="I2165" s="1">
        <v>9996</v>
      </c>
    </row>
    <row r="2166" spans="1:9" x14ac:dyDescent="0.25">
      <c r="A2166" s="1">
        <v>2</v>
      </c>
      <c r="B2166" s="1">
        <v>14176</v>
      </c>
      <c r="C2166" s="1">
        <v>74.027799999999999</v>
      </c>
      <c r="D2166" s="1">
        <v>31.915700000000001</v>
      </c>
      <c r="E2166" s="1">
        <v>11884</v>
      </c>
      <c r="F2166" s="1">
        <v>30.465</v>
      </c>
      <c r="G2166" s="1">
        <v>35.335599999999999</v>
      </c>
      <c r="H2166" s="1">
        <v>12.482315957883401</v>
      </c>
    </row>
    <row r="2167" spans="1:9" x14ac:dyDescent="0.25">
      <c r="A2167" s="1">
        <v>0</v>
      </c>
      <c r="B2167" s="1" t="s">
        <v>145</v>
      </c>
      <c r="C2167" s="1">
        <v>1479</v>
      </c>
    </row>
    <row r="2168" spans="1:9" x14ac:dyDescent="0.25">
      <c r="A2168" s="1">
        <v>1</v>
      </c>
      <c r="B2168" s="1" t="s">
        <v>2287</v>
      </c>
      <c r="C2168" s="1" t="s">
        <v>2288</v>
      </c>
      <c r="D2168" s="1">
        <v>22276.28836079</v>
      </c>
      <c r="E2168" s="1">
        <v>-9.9999999999999995E-8</v>
      </c>
      <c r="F2168" s="1" t="s">
        <v>3</v>
      </c>
      <c r="G2168" s="1" t="s">
        <v>2289</v>
      </c>
      <c r="H2168" s="1">
        <v>0</v>
      </c>
      <c r="I2168" s="1">
        <v>9991</v>
      </c>
    </row>
    <row r="2169" spans="1:9" x14ac:dyDescent="0.25">
      <c r="A2169" s="1">
        <v>2</v>
      </c>
      <c r="B2169" s="1">
        <v>14177</v>
      </c>
      <c r="C2169" s="1">
        <v>74.022099999999995</v>
      </c>
      <c r="D2169" s="1">
        <v>108.25149999999999</v>
      </c>
      <c r="E2169" s="1">
        <v>23060</v>
      </c>
      <c r="F2169" s="1">
        <v>139.90700000000001</v>
      </c>
      <c r="G2169" s="1">
        <v>33.244599999999998</v>
      </c>
      <c r="H2169" s="1">
        <v>12.4607334878517</v>
      </c>
    </row>
    <row r="2170" spans="1:9" x14ac:dyDescent="0.25">
      <c r="A2170" s="1">
        <v>0</v>
      </c>
      <c r="B2170" s="1" t="s">
        <v>145</v>
      </c>
      <c r="C2170" s="1">
        <v>1480</v>
      </c>
    </row>
    <row r="2171" spans="1:9" x14ac:dyDescent="0.25">
      <c r="A2171" s="1">
        <v>1</v>
      </c>
      <c r="B2171" s="1" t="s">
        <v>2290</v>
      </c>
      <c r="C2171" s="1" t="s">
        <v>2291</v>
      </c>
      <c r="D2171" s="1">
        <v>22276.509421319999</v>
      </c>
      <c r="E2171" s="1">
        <v>-1.1999999999999999E-7</v>
      </c>
      <c r="F2171" s="1" t="s">
        <v>3</v>
      </c>
      <c r="G2171" s="1" t="s">
        <v>2292</v>
      </c>
      <c r="H2171" s="1">
        <v>0</v>
      </c>
      <c r="I2171" s="1">
        <v>9994</v>
      </c>
    </row>
    <row r="2172" spans="1:9" x14ac:dyDescent="0.25">
      <c r="A2172" s="1">
        <v>2</v>
      </c>
      <c r="B2172" s="1">
        <v>14178</v>
      </c>
      <c r="C2172" s="1">
        <v>74.027199999999993</v>
      </c>
      <c r="D2172" s="1">
        <v>192.79140000000001</v>
      </c>
      <c r="E2172" s="1">
        <v>36570</v>
      </c>
      <c r="F2172" s="1">
        <v>224.52529999999999</v>
      </c>
      <c r="G2172" s="1">
        <v>309.35840000000002</v>
      </c>
      <c r="H2172" s="1">
        <v>12.4367163378176</v>
      </c>
    </row>
    <row r="2173" spans="1:9" x14ac:dyDescent="0.25">
      <c r="A2173" s="1">
        <v>0</v>
      </c>
      <c r="B2173" s="1" t="s">
        <v>2257</v>
      </c>
      <c r="C2173" s="1">
        <v>3</v>
      </c>
    </row>
    <row r="2174" spans="1:9" x14ac:dyDescent="0.25">
      <c r="A2174" s="1">
        <v>1</v>
      </c>
      <c r="B2174" s="1" t="s">
        <v>2293</v>
      </c>
      <c r="C2174" s="1" t="s">
        <v>2294</v>
      </c>
      <c r="D2174" s="1">
        <v>22276.500298849998</v>
      </c>
      <c r="E2174" s="1">
        <v>6.2310000000000005E-5</v>
      </c>
      <c r="F2174" s="1" t="s">
        <v>3</v>
      </c>
      <c r="G2174" s="1" t="s">
        <v>2295</v>
      </c>
      <c r="H2174" s="1">
        <v>0</v>
      </c>
      <c r="I2174" s="1">
        <v>9996</v>
      </c>
    </row>
    <row r="2175" spans="1:9" x14ac:dyDescent="0.25">
      <c r="A2175" s="1">
        <v>2</v>
      </c>
      <c r="B2175" s="1">
        <v>14180</v>
      </c>
      <c r="C2175" s="1">
        <v>63.2973</v>
      </c>
      <c r="D2175" s="1">
        <v>338.80489999999998</v>
      </c>
      <c r="E2175" s="1">
        <v>887727</v>
      </c>
      <c r="F2175" s="1">
        <v>107.09099999999999</v>
      </c>
      <c r="G2175" s="1">
        <v>262.92219999999998</v>
      </c>
      <c r="H2175" s="1">
        <v>13.598950081734101</v>
      </c>
    </row>
    <row r="2176" spans="1:9" x14ac:dyDescent="0.25">
      <c r="A2176" s="1">
        <v>0</v>
      </c>
      <c r="B2176" s="1" t="s">
        <v>145</v>
      </c>
      <c r="C2176" s="1">
        <v>1486</v>
      </c>
    </row>
    <row r="2177" spans="1:9" x14ac:dyDescent="0.25">
      <c r="A2177" s="1">
        <v>1</v>
      </c>
      <c r="B2177" s="1" t="s">
        <v>2296</v>
      </c>
      <c r="C2177" s="1" t="s">
        <v>2297</v>
      </c>
      <c r="D2177" s="1">
        <v>22276.42595882</v>
      </c>
      <c r="E2177" s="1">
        <v>1.75E-6</v>
      </c>
      <c r="F2177" s="1" t="s">
        <v>3</v>
      </c>
      <c r="G2177" s="1" t="s">
        <v>2298</v>
      </c>
      <c r="H2177" s="1">
        <v>0</v>
      </c>
      <c r="I2177" s="1">
        <v>9992</v>
      </c>
    </row>
    <row r="2178" spans="1:9" x14ac:dyDescent="0.25">
      <c r="A2178" s="1">
        <v>2</v>
      </c>
      <c r="B2178" s="1">
        <v>14240</v>
      </c>
      <c r="C2178" s="1">
        <v>74.059899999999999</v>
      </c>
      <c r="D2178" s="1">
        <v>4.9587000000000003</v>
      </c>
      <c r="E2178" s="1">
        <v>14931</v>
      </c>
      <c r="F2178" s="1">
        <v>259.7747</v>
      </c>
      <c r="G2178" s="1">
        <v>174.3459</v>
      </c>
      <c r="H2178" s="1">
        <v>14.34024673</v>
      </c>
      <c r="I2178" s="1">
        <v>47782</v>
      </c>
    </row>
    <row r="2179" spans="1:9" x14ac:dyDescent="0.25">
      <c r="A2179" s="1">
        <v>0</v>
      </c>
      <c r="B2179" s="1" t="s">
        <v>145</v>
      </c>
      <c r="C2179" s="1">
        <v>1500</v>
      </c>
    </row>
    <row r="2180" spans="1:9" x14ac:dyDescent="0.25">
      <c r="A2180" s="1">
        <v>1</v>
      </c>
      <c r="B2180" s="1" t="s">
        <v>2299</v>
      </c>
      <c r="C2180" s="1" t="s">
        <v>2300</v>
      </c>
      <c r="D2180" s="1">
        <v>22276.427379109999</v>
      </c>
      <c r="E2180" s="1">
        <v>9.4809999999999995E-5</v>
      </c>
      <c r="F2180" s="1" t="s">
        <v>3</v>
      </c>
      <c r="G2180" s="1" t="s">
        <v>2301</v>
      </c>
      <c r="H2180" s="1">
        <v>0</v>
      </c>
      <c r="I2180" s="1">
        <v>9991</v>
      </c>
    </row>
    <row r="2181" spans="1:9" x14ac:dyDescent="0.25">
      <c r="A2181" s="1">
        <v>2</v>
      </c>
      <c r="B2181" s="1">
        <v>14372</v>
      </c>
      <c r="C2181" s="1">
        <v>82.513999999999996</v>
      </c>
      <c r="D2181" s="1">
        <v>227.98169999999999</v>
      </c>
      <c r="E2181" s="1">
        <v>13819</v>
      </c>
      <c r="F2181" s="1">
        <v>179.74940000000001</v>
      </c>
      <c r="G2181" s="1">
        <v>180.37520000000001</v>
      </c>
      <c r="H2181" s="1">
        <v>15.222014361310301</v>
      </c>
    </row>
    <row r="2182" spans="1:9" x14ac:dyDescent="0.25">
      <c r="A2182" s="1">
        <v>0</v>
      </c>
      <c r="B2182" s="1" t="s">
        <v>145</v>
      </c>
      <c r="C2182" s="1">
        <v>1503</v>
      </c>
    </row>
    <row r="2183" spans="1:9" x14ac:dyDescent="0.25">
      <c r="A2183" s="1">
        <v>1</v>
      </c>
      <c r="B2183" s="1" t="s">
        <v>2302</v>
      </c>
      <c r="C2183" s="1" t="s">
        <v>2303</v>
      </c>
      <c r="D2183" s="1">
        <v>22276.464668230001</v>
      </c>
      <c r="E2183" s="1">
        <v>1.95E-6</v>
      </c>
      <c r="F2183" s="1" t="s">
        <v>3</v>
      </c>
      <c r="G2183" s="1" t="s">
        <v>2304</v>
      </c>
      <c r="H2183" s="1">
        <v>0</v>
      </c>
      <c r="I2183" s="1">
        <v>9991</v>
      </c>
    </row>
    <row r="2184" spans="1:9" x14ac:dyDescent="0.25">
      <c r="A2184" s="1">
        <v>2</v>
      </c>
      <c r="B2184" s="1">
        <v>14401</v>
      </c>
      <c r="C2184" s="1">
        <v>74.044300000000007</v>
      </c>
      <c r="D2184" s="1">
        <v>62.525500000000001</v>
      </c>
      <c r="E2184" s="1">
        <v>12941</v>
      </c>
      <c r="F2184" s="1">
        <v>158.84360000000001</v>
      </c>
      <c r="G2184" s="1">
        <v>201.3253</v>
      </c>
      <c r="H2184" s="1">
        <v>14.32325925</v>
      </c>
      <c r="I2184" s="1">
        <v>35753</v>
      </c>
    </row>
    <row r="2185" spans="1:9" x14ac:dyDescent="0.25">
      <c r="A2185" s="1">
        <v>0</v>
      </c>
      <c r="B2185" s="1" t="s">
        <v>145</v>
      </c>
      <c r="C2185" s="1">
        <v>1506</v>
      </c>
    </row>
    <row r="2186" spans="1:9" x14ac:dyDescent="0.25">
      <c r="A2186" s="1">
        <v>1</v>
      </c>
      <c r="B2186" s="1" t="s">
        <v>2305</v>
      </c>
      <c r="C2186" s="1" t="s">
        <v>2306</v>
      </c>
      <c r="D2186" s="1">
        <v>22276.57913314</v>
      </c>
      <c r="E2186" s="1">
        <v>7.8000000000000005E-7</v>
      </c>
      <c r="F2186" s="1" t="s">
        <v>3</v>
      </c>
      <c r="G2186" s="1" t="s">
        <v>2307</v>
      </c>
      <c r="H2186" s="1">
        <v>0</v>
      </c>
      <c r="I2186" s="1">
        <v>9990</v>
      </c>
    </row>
    <row r="2187" spans="1:9" x14ac:dyDescent="0.25">
      <c r="A2187" s="1">
        <v>2</v>
      </c>
      <c r="B2187" s="1">
        <v>14450</v>
      </c>
      <c r="C2187" s="1">
        <v>82.934399999999997</v>
      </c>
      <c r="D2187" s="1">
        <v>197.73589999999999</v>
      </c>
      <c r="E2187" s="1">
        <v>42673</v>
      </c>
      <c r="F2187" s="1">
        <v>180.80619999999999</v>
      </c>
      <c r="G2187" s="1">
        <v>353.00360000000001</v>
      </c>
      <c r="H2187" s="1">
        <v>13.7631278677158</v>
      </c>
    </row>
    <row r="2188" spans="1:9" x14ac:dyDescent="0.25">
      <c r="A2188" s="1">
        <v>0</v>
      </c>
      <c r="B2188" s="1" t="s">
        <v>627</v>
      </c>
      <c r="C2188" s="2">
        <v>44602</v>
      </c>
    </row>
    <row r="2189" spans="1:9" x14ac:dyDescent="0.25">
      <c r="A2189" s="1">
        <v>1</v>
      </c>
      <c r="B2189" s="1" t="s">
        <v>2308</v>
      </c>
      <c r="C2189" s="1" t="s">
        <v>2309</v>
      </c>
      <c r="D2189" s="1">
        <v>22276.480038540001</v>
      </c>
      <c r="E2189" s="1">
        <v>1.46E-6</v>
      </c>
      <c r="F2189" s="1" t="s">
        <v>3</v>
      </c>
      <c r="G2189" s="1" t="s">
        <v>2310</v>
      </c>
      <c r="H2189" s="1">
        <v>0</v>
      </c>
      <c r="I2189" s="1">
        <v>9996</v>
      </c>
    </row>
    <row r="2190" spans="1:9" x14ac:dyDescent="0.25">
      <c r="A2190" s="1">
        <v>2</v>
      </c>
      <c r="B2190" s="1">
        <v>14452</v>
      </c>
      <c r="C2190" s="1">
        <v>81.158000000000001</v>
      </c>
      <c r="D2190" s="1">
        <v>283.63659999999999</v>
      </c>
      <c r="E2190" s="1">
        <v>90669</v>
      </c>
      <c r="F2190" s="1">
        <v>168.67089999999999</v>
      </c>
      <c r="G2190" s="1">
        <v>191.6542</v>
      </c>
      <c r="H2190" s="1">
        <v>14.26601363</v>
      </c>
      <c r="I2190" s="1">
        <v>24503</v>
      </c>
    </row>
    <row r="2191" spans="1:9" x14ac:dyDescent="0.25">
      <c r="A2191" s="1">
        <v>0</v>
      </c>
      <c r="B2191" s="1" t="s">
        <v>145</v>
      </c>
      <c r="C2191" s="1">
        <v>1508</v>
      </c>
    </row>
    <row r="2192" spans="1:9" x14ac:dyDescent="0.25">
      <c r="A2192" s="1">
        <v>1</v>
      </c>
      <c r="B2192" s="1" t="s">
        <v>2311</v>
      </c>
      <c r="C2192" s="1" t="s">
        <v>2312</v>
      </c>
      <c r="D2192" s="1">
        <v>22276.49335809</v>
      </c>
      <c r="E2192" s="1">
        <v>3.7280000000000002E-5</v>
      </c>
      <c r="F2192" s="1" t="s">
        <v>3</v>
      </c>
      <c r="G2192" s="1" t="s">
        <v>2313</v>
      </c>
      <c r="H2192" s="1">
        <v>0</v>
      </c>
      <c r="I2192" s="1">
        <v>9995</v>
      </c>
    </row>
    <row r="2193" spans="1:9" x14ac:dyDescent="0.25">
      <c r="A2193" s="1">
        <v>2</v>
      </c>
      <c r="B2193" s="1">
        <v>14483</v>
      </c>
      <c r="C2193" s="1">
        <v>82.905000000000001</v>
      </c>
      <c r="D2193" s="1">
        <v>230.94550000000001</v>
      </c>
      <c r="E2193" s="1">
        <v>737371</v>
      </c>
      <c r="F2193" s="1">
        <v>109.99979999999999</v>
      </c>
      <c r="G2193" s="1">
        <v>258.20800000000003</v>
      </c>
      <c r="H2193" s="1">
        <v>13.916022109320799</v>
      </c>
    </row>
    <row r="2194" spans="1:9" x14ac:dyDescent="0.25">
      <c r="A2194" s="1">
        <v>0</v>
      </c>
      <c r="B2194" s="1" t="s">
        <v>122</v>
      </c>
      <c r="C2194" s="1">
        <v>1294</v>
      </c>
      <c r="D2194" s="1" t="s">
        <v>372</v>
      </c>
      <c r="E2194" s="1" t="s">
        <v>2185</v>
      </c>
      <c r="F2194" s="1" t="s">
        <v>2314</v>
      </c>
    </row>
    <row r="2195" spans="1:9" x14ac:dyDescent="0.25">
      <c r="A2195" s="1">
        <v>1</v>
      </c>
      <c r="B2195" s="1" t="s">
        <v>2315</v>
      </c>
      <c r="C2195" s="1" t="s">
        <v>2316</v>
      </c>
      <c r="D2195" s="1">
        <v>22276.496484030002</v>
      </c>
      <c r="E2195" s="1">
        <v>3.0199999999999999E-6</v>
      </c>
      <c r="F2195" s="1" t="s">
        <v>3</v>
      </c>
      <c r="G2195" s="1" t="s">
        <v>2317</v>
      </c>
      <c r="H2195" s="1">
        <v>0</v>
      </c>
      <c r="I2195" s="1">
        <v>9997</v>
      </c>
    </row>
    <row r="2196" spans="1:9" x14ac:dyDescent="0.25">
      <c r="A2196" s="1">
        <v>2</v>
      </c>
      <c r="B2196" s="1">
        <v>14506</v>
      </c>
      <c r="C2196" s="1">
        <v>98.288600000000002</v>
      </c>
      <c r="D2196" s="1">
        <v>98.8155</v>
      </c>
      <c r="E2196" s="1">
        <v>10051</v>
      </c>
      <c r="F2196" s="1">
        <v>268.1266</v>
      </c>
      <c r="G2196" s="1">
        <v>146.1448</v>
      </c>
      <c r="H2196" s="1">
        <v>14.28300102</v>
      </c>
      <c r="I2196" s="1">
        <v>22297</v>
      </c>
    </row>
    <row r="2197" spans="1:9" x14ac:dyDescent="0.25">
      <c r="A2197" s="1">
        <v>0</v>
      </c>
      <c r="B2197" s="1" t="s">
        <v>145</v>
      </c>
      <c r="C2197" s="1">
        <v>1510</v>
      </c>
    </row>
    <row r="2198" spans="1:9" x14ac:dyDescent="0.25">
      <c r="A2198" s="1">
        <v>1</v>
      </c>
      <c r="B2198" s="1" t="s">
        <v>2318</v>
      </c>
      <c r="C2198" s="1" t="s">
        <v>2319</v>
      </c>
      <c r="D2198" s="1">
        <v>22276.527555320001</v>
      </c>
      <c r="E2198" s="1">
        <v>-1.4999999999999999E-7</v>
      </c>
      <c r="F2198" s="1" t="s">
        <v>3</v>
      </c>
      <c r="G2198" s="1" t="s">
        <v>2320</v>
      </c>
      <c r="H2198" s="1">
        <v>0</v>
      </c>
      <c r="I2198" s="1">
        <v>9993</v>
      </c>
    </row>
    <row r="2199" spans="1:9" x14ac:dyDescent="0.25">
      <c r="A2199" s="1">
        <v>2</v>
      </c>
      <c r="B2199" s="1">
        <v>14521</v>
      </c>
      <c r="C2199" s="1">
        <v>73.618300000000005</v>
      </c>
      <c r="D2199" s="1">
        <v>323.399</v>
      </c>
      <c r="E2199" s="1">
        <v>26735</v>
      </c>
      <c r="F2199" s="1">
        <v>109.401</v>
      </c>
      <c r="G2199" s="1">
        <v>357.96469999999999</v>
      </c>
      <c r="H2199" s="1">
        <v>12.411718827612001</v>
      </c>
    </row>
    <row r="2200" spans="1:9" x14ac:dyDescent="0.25">
      <c r="A2200" s="1">
        <v>0</v>
      </c>
      <c r="B2200" s="1" t="s">
        <v>145</v>
      </c>
      <c r="C2200" s="1">
        <v>1513</v>
      </c>
    </row>
    <row r="2201" spans="1:9" x14ac:dyDescent="0.25">
      <c r="A2201" s="1">
        <v>1</v>
      </c>
      <c r="B2201" s="1" t="s">
        <v>2321</v>
      </c>
      <c r="C2201" s="1" t="s">
        <v>2322</v>
      </c>
      <c r="D2201" s="1">
        <v>22276.2140922</v>
      </c>
      <c r="E2201" s="1">
        <v>6.7000000000000004E-7</v>
      </c>
      <c r="F2201" s="1" t="s">
        <v>3</v>
      </c>
      <c r="G2201" s="1" t="s">
        <v>2323</v>
      </c>
      <c r="H2201" s="1">
        <v>0</v>
      </c>
      <c r="I2201" s="1">
        <v>9997</v>
      </c>
    </row>
    <row r="2202" spans="1:9" x14ac:dyDescent="0.25">
      <c r="A2202" s="1">
        <v>2</v>
      </c>
      <c r="B2202" s="1">
        <v>14546</v>
      </c>
      <c r="C2202" s="1">
        <v>82.940200000000004</v>
      </c>
      <c r="D2202" s="1">
        <v>154.2441</v>
      </c>
      <c r="E2202" s="1">
        <v>39847</v>
      </c>
      <c r="F2202" s="1">
        <v>68.480400000000003</v>
      </c>
      <c r="G2202" s="1">
        <v>48.229799999999997</v>
      </c>
      <c r="H2202" s="1">
        <v>13.7426142094646</v>
      </c>
    </row>
    <row r="2203" spans="1:9" x14ac:dyDescent="0.25">
      <c r="A2203" s="1">
        <v>0</v>
      </c>
      <c r="B2203" s="1" t="s">
        <v>145</v>
      </c>
      <c r="C2203" s="1">
        <v>1515</v>
      </c>
    </row>
    <row r="2204" spans="1:9" x14ac:dyDescent="0.25">
      <c r="A2204" s="1">
        <v>1</v>
      </c>
      <c r="B2204" s="1" t="s">
        <v>2324</v>
      </c>
      <c r="C2204" s="1" t="s">
        <v>2325</v>
      </c>
      <c r="D2204" s="1">
        <v>22276.49126449</v>
      </c>
      <c r="E2204" s="1">
        <v>8.9710000000000007E-5</v>
      </c>
      <c r="F2204" s="1" t="s">
        <v>3</v>
      </c>
      <c r="G2204" s="1" t="s">
        <v>2326</v>
      </c>
      <c r="H2204" s="1">
        <v>0</v>
      </c>
      <c r="I2204" s="1">
        <v>9996</v>
      </c>
    </row>
    <row r="2205" spans="1:9" x14ac:dyDescent="0.25">
      <c r="A2205" s="1">
        <v>2</v>
      </c>
      <c r="B2205" s="1">
        <v>14551</v>
      </c>
      <c r="C2205" s="1">
        <v>82.498099999999994</v>
      </c>
      <c r="D2205" s="1">
        <v>56.891199999999998</v>
      </c>
      <c r="E2205" s="1">
        <v>7739</v>
      </c>
      <c r="F2205" s="1">
        <v>53.72</v>
      </c>
      <c r="G2205" s="1">
        <v>306.47500000000002</v>
      </c>
      <c r="H2205" s="1">
        <v>15.214053968630701</v>
      </c>
    </row>
    <row r="2206" spans="1:9" x14ac:dyDescent="0.25">
      <c r="A2206" s="1">
        <v>0</v>
      </c>
      <c r="B2206" s="1" t="s">
        <v>145</v>
      </c>
      <c r="C2206" s="1">
        <v>1522</v>
      </c>
    </row>
    <row r="2207" spans="1:9" x14ac:dyDescent="0.25">
      <c r="A2207" s="1">
        <v>1</v>
      </c>
      <c r="B2207" s="1" t="s">
        <v>2327</v>
      </c>
      <c r="C2207" s="1" t="s">
        <v>2328</v>
      </c>
      <c r="D2207" s="1">
        <v>22276.468355270001</v>
      </c>
      <c r="E2207" s="1">
        <v>-8.0000000000000002E-8</v>
      </c>
      <c r="F2207" s="1" t="s">
        <v>3</v>
      </c>
      <c r="G2207" s="1" t="s">
        <v>2329</v>
      </c>
      <c r="H2207" s="1">
        <v>0</v>
      </c>
      <c r="I2207" s="1">
        <v>9995</v>
      </c>
    </row>
    <row r="2208" spans="1:9" x14ac:dyDescent="0.25">
      <c r="A2208" s="1">
        <v>2</v>
      </c>
      <c r="B2208" s="1">
        <v>14611</v>
      </c>
      <c r="C2208" s="1">
        <v>74.009</v>
      </c>
      <c r="D2208" s="1">
        <v>52.655900000000003</v>
      </c>
      <c r="E2208" s="1">
        <v>19707</v>
      </c>
      <c r="F2208" s="1">
        <v>38.348199999999999</v>
      </c>
      <c r="G2208" s="1">
        <v>18.578499999999998</v>
      </c>
      <c r="H2208" s="1">
        <v>12.470348077637301</v>
      </c>
    </row>
    <row r="2209" spans="1:9" x14ac:dyDescent="0.25">
      <c r="A2209" s="1">
        <v>0</v>
      </c>
      <c r="B2209" s="1" t="s">
        <v>145</v>
      </c>
      <c r="C2209" s="1">
        <v>1523</v>
      </c>
    </row>
    <row r="2210" spans="1:9" x14ac:dyDescent="0.25">
      <c r="A2210" s="1">
        <v>1</v>
      </c>
      <c r="B2210" s="1" t="s">
        <v>2330</v>
      </c>
      <c r="C2210" s="1" t="s">
        <v>2331</v>
      </c>
      <c r="D2210" s="1">
        <v>22276.497590340001</v>
      </c>
      <c r="E2210" s="1">
        <v>-8.9999999999999999E-8</v>
      </c>
      <c r="F2210" s="1" t="s">
        <v>3</v>
      </c>
      <c r="G2210" s="1" t="s">
        <v>2332</v>
      </c>
      <c r="H2210" s="1">
        <v>0</v>
      </c>
      <c r="I2210" s="1">
        <v>9993</v>
      </c>
    </row>
    <row r="2211" spans="1:9" x14ac:dyDescent="0.25">
      <c r="A2211" s="1">
        <v>2</v>
      </c>
      <c r="B2211" s="1">
        <v>14612</v>
      </c>
      <c r="C2211" s="1">
        <v>74.009</v>
      </c>
      <c r="D2211" s="1">
        <v>2.3338999999999999</v>
      </c>
      <c r="E2211" s="1">
        <v>40928</v>
      </c>
      <c r="F2211" s="1">
        <v>115.7397</v>
      </c>
      <c r="G2211" s="1">
        <v>256.06979999999999</v>
      </c>
      <c r="H2211" s="1">
        <v>12.586202947800899</v>
      </c>
    </row>
    <row r="2212" spans="1:9" x14ac:dyDescent="0.25">
      <c r="A2212" s="1">
        <v>0</v>
      </c>
      <c r="B2212" s="1" t="s">
        <v>145</v>
      </c>
      <c r="C2212" s="1">
        <v>1524</v>
      </c>
    </row>
    <row r="2213" spans="1:9" x14ac:dyDescent="0.25">
      <c r="A2213" s="1">
        <v>1</v>
      </c>
      <c r="B2213" s="1" t="s">
        <v>2333</v>
      </c>
      <c r="C2213" s="1" t="s">
        <v>2334</v>
      </c>
      <c r="D2213" s="1">
        <v>22276.49617907</v>
      </c>
      <c r="E2213" s="1">
        <v>2E-8</v>
      </c>
      <c r="F2213" s="1" t="s">
        <v>3</v>
      </c>
      <c r="G2213" s="1" t="s">
        <v>2335</v>
      </c>
      <c r="H2213" s="1">
        <v>0</v>
      </c>
      <c r="I2213" s="1">
        <v>9991</v>
      </c>
    </row>
    <row r="2214" spans="1:9" x14ac:dyDescent="0.25">
      <c r="A2214" s="1">
        <v>2</v>
      </c>
      <c r="B2214" s="1">
        <v>14613</v>
      </c>
      <c r="C2214" s="1">
        <v>74.006900000000002</v>
      </c>
      <c r="D2214" s="1">
        <v>72.470799999999997</v>
      </c>
      <c r="E2214" s="1">
        <v>32010</v>
      </c>
      <c r="F2214" s="1">
        <v>201.6919</v>
      </c>
      <c r="G2214" s="1">
        <v>216.14340000000001</v>
      </c>
      <c r="H2214" s="1">
        <v>12.5671184877736</v>
      </c>
    </row>
    <row r="2215" spans="1:9" x14ac:dyDescent="0.25">
      <c r="A2215" s="1">
        <v>0</v>
      </c>
      <c r="B2215" s="1" t="s">
        <v>145</v>
      </c>
      <c r="C2215" s="1">
        <v>1525</v>
      </c>
    </row>
    <row r="2216" spans="1:9" x14ac:dyDescent="0.25">
      <c r="A2216" s="1">
        <v>1</v>
      </c>
      <c r="B2216" s="1" t="s">
        <v>2336</v>
      </c>
      <c r="C2216" s="1" t="s">
        <v>2337</v>
      </c>
      <c r="D2216" s="1">
        <v>22276.36533049</v>
      </c>
      <c r="E2216" s="1">
        <v>-1.6E-7</v>
      </c>
      <c r="F2216" s="1" t="s">
        <v>3</v>
      </c>
      <c r="G2216" s="1" t="s">
        <v>2338</v>
      </c>
      <c r="H2216" s="1">
        <v>0</v>
      </c>
      <c r="I2216" s="1">
        <v>9991</v>
      </c>
    </row>
    <row r="2217" spans="1:9" x14ac:dyDescent="0.25">
      <c r="A2217" s="1">
        <v>2</v>
      </c>
      <c r="B2217" s="1">
        <v>14614</v>
      </c>
      <c r="C2217" s="1">
        <v>74.006699999999995</v>
      </c>
      <c r="D2217" s="1">
        <v>137.69</v>
      </c>
      <c r="E2217" s="1">
        <v>22385</v>
      </c>
      <c r="F2217" s="1">
        <v>269.60300000000001</v>
      </c>
      <c r="G2217" s="1">
        <v>263.58839999999998</v>
      </c>
      <c r="H2217" s="1">
        <v>12.5487708777473</v>
      </c>
    </row>
    <row r="2218" spans="1:9" x14ac:dyDescent="0.25">
      <c r="A2218" s="1">
        <v>0</v>
      </c>
      <c r="B2218" s="1" t="s">
        <v>145</v>
      </c>
      <c r="C2218" s="1">
        <v>1526</v>
      </c>
    </row>
    <row r="2219" spans="1:9" x14ac:dyDescent="0.25">
      <c r="A2219" s="1">
        <v>1</v>
      </c>
      <c r="B2219" s="1" t="s">
        <v>2339</v>
      </c>
      <c r="C2219" s="1" t="s">
        <v>2340</v>
      </c>
      <c r="D2219" s="1">
        <v>22276.528965490001</v>
      </c>
      <c r="E2219" s="1">
        <v>-4.9999999999999998E-8</v>
      </c>
      <c r="F2219" s="1" t="s">
        <v>3</v>
      </c>
      <c r="G2219" s="1" t="s">
        <v>2341</v>
      </c>
      <c r="H2219" s="1">
        <v>0</v>
      </c>
      <c r="I2219" s="1">
        <v>9997</v>
      </c>
    </row>
    <row r="2220" spans="1:9" x14ac:dyDescent="0.25">
      <c r="A2220" s="1">
        <v>2</v>
      </c>
      <c r="B2220" s="1">
        <v>14615</v>
      </c>
      <c r="C2220" s="1">
        <v>74.009299999999996</v>
      </c>
      <c r="D2220" s="1">
        <v>202.71010000000001</v>
      </c>
      <c r="E2220" s="1">
        <v>12321</v>
      </c>
      <c r="F2220" s="1">
        <v>343.16919999999999</v>
      </c>
      <c r="G2220" s="1">
        <v>189.4948</v>
      </c>
      <c r="H2220" s="1">
        <v>12.5302191277214</v>
      </c>
    </row>
    <row r="2221" spans="1:9" x14ac:dyDescent="0.25">
      <c r="A2221" s="1">
        <v>0</v>
      </c>
      <c r="B2221" s="1" t="s">
        <v>145</v>
      </c>
      <c r="C2221" s="1">
        <v>1527</v>
      </c>
    </row>
    <row r="2222" spans="1:9" x14ac:dyDescent="0.25">
      <c r="A2222" s="1">
        <v>1</v>
      </c>
      <c r="B2222" s="1" t="s">
        <v>2342</v>
      </c>
      <c r="C2222" s="1" t="s">
        <v>2343</v>
      </c>
      <c r="D2222" s="1">
        <v>22276.471407960002</v>
      </c>
      <c r="E2222" s="1">
        <v>-1E-8</v>
      </c>
      <c r="F2222" s="1" t="s">
        <v>3</v>
      </c>
      <c r="G2222" s="1" t="s">
        <v>2344</v>
      </c>
      <c r="H2222" s="1">
        <v>0</v>
      </c>
      <c r="I2222" s="1">
        <v>9997</v>
      </c>
    </row>
    <row r="2223" spans="1:9" x14ac:dyDescent="0.25">
      <c r="A2223" s="1">
        <v>2</v>
      </c>
      <c r="B2223" s="1">
        <v>14616</v>
      </c>
      <c r="C2223" s="1">
        <v>74.004999999999995</v>
      </c>
      <c r="D2223" s="1">
        <v>271.67689999999999</v>
      </c>
      <c r="E2223" s="1">
        <v>1709</v>
      </c>
      <c r="F2223" s="1">
        <v>353.11369999999999</v>
      </c>
      <c r="G2223" s="1">
        <v>163.3621</v>
      </c>
      <c r="H2223" s="1">
        <v>12.5107177935819</v>
      </c>
    </row>
    <row r="2224" spans="1:9" x14ac:dyDescent="0.25">
      <c r="A2224" s="1">
        <v>0</v>
      </c>
      <c r="B2224" s="1" t="s">
        <v>145</v>
      </c>
      <c r="C2224" s="1">
        <v>1528</v>
      </c>
    </row>
    <row r="2225" spans="1:9" x14ac:dyDescent="0.25">
      <c r="A2225" s="1">
        <v>1</v>
      </c>
      <c r="B2225" s="1" t="s">
        <v>2345</v>
      </c>
      <c r="C2225" s="1" t="s">
        <v>2346</v>
      </c>
      <c r="D2225" s="1">
        <v>22276.467726089999</v>
      </c>
      <c r="E2225" s="1">
        <v>-1.6E-7</v>
      </c>
      <c r="F2225" s="1" t="s">
        <v>3</v>
      </c>
      <c r="G2225" s="1" t="s">
        <v>2347</v>
      </c>
      <c r="H2225" s="1">
        <v>0</v>
      </c>
      <c r="I2225" s="1">
        <v>9993</v>
      </c>
    </row>
    <row r="2226" spans="1:9" x14ac:dyDescent="0.25">
      <c r="A2226" s="1">
        <v>2</v>
      </c>
      <c r="B2226" s="1">
        <v>14617</v>
      </c>
      <c r="C2226" s="1">
        <v>74.011099999999999</v>
      </c>
      <c r="D2226" s="1">
        <v>343.96159999999998</v>
      </c>
      <c r="E2226" s="1">
        <v>10882</v>
      </c>
      <c r="F2226" s="1">
        <v>294.83550000000002</v>
      </c>
      <c r="G2226" s="1">
        <v>76.655199999999994</v>
      </c>
      <c r="H2226" s="1">
        <v>12.4900615376652</v>
      </c>
    </row>
    <row r="2227" spans="1:9" x14ac:dyDescent="0.25">
      <c r="A2227" s="1">
        <v>0</v>
      </c>
      <c r="B2227" s="1" t="s">
        <v>145</v>
      </c>
      <c r="C2227" s="1">
        <v>1529</v>
      </c>
    </row>
    <row r="2228" spans="1:9" x14ac:dyDescent="0.25">
      <c r="A2228" s="1">
        <v>1</v>
      </c>
      <c r="B2228" s="1" t="s">
        <v>2348</v>
      </c>
      <c r="C2228" s="1" t="s">
        <v>2349</v>
      </c>
      <c r="D2228" s="1">
        <v>22276.377823120001</v>
      </c>
      <c r="E2228" s="1">
        <v>-1.1999999999999999E-7</v>
      </c>
      <c r="F2228" s="1" t="s">
        <v>3</v>
      </c>
      <c r="G2228" s="1" t="s">
        <v>2350</v>
      </c>
      <c r="H2228" s="1">
        <v>0</v>
      </c>
      <c r="I2228" s="1">
        <v>9995</v>
      </c>
    </row>
    <row r="2229" spans="1:9" x14ac:dyDescent="0.25">
      <c r="A2229" s="1">
        <v>2</v>
      </c>
      <c r="B2229" s="1">
        <v>14618</v>
      </c>
      <c r="C2229" s="1">
        <v>74.005899999999997</v>
      </c>
      <c r="D2229" s="1">
        <v>129.6943</v>
      </c>
      <c r="E2229" s="1">
        <v>31215</v>
      </c>
      <c r="F2229" s="1">
        <v>115.8599</v>
      </c>
      <c r="G2229" s="1">
        <v>56.898899999999998</v>
      </c>
      <c r="H2229" s="1">
        <v>12.448375215872</v>
      </c>
    </row>
    <row r="2230" spans="1:9" x14ac:dyDescent="0.25">
      <c r="A2230" s="1">
        <v>0</v>
      </c>
      <c r="B2230" s="1" t="s">
        <v>145</v>
      </c>
      <c r="C2230" s="1">
        <v>1531</v>
      </c>
    </row>
    <row r="2231" spans="1:9" x14ac:dyDescent="0.25">
      <c r="A2231" s="1">
        <v>1</v>
      </c>
      <c r="B2231" s="1" t="s">
        <v>2351</v>
      </c>
      <c r="C2231" s="1" t="s">
        <v>2352</v>
      </c>
      <c r="D2231" s="1">
        <v>22276.474942010002</v>
      </c>
      <c r="E2231" s="1">
        <v>6.9999999999999997E-7</v>
      </c>
      <c r="F2231" s="1" t="s">
        <v>3</v>
      </c>
      <c r="G2231" s="1" t="s">
        <v>2353</v>
      </c>
      <c r="H2231" s="1">
        <v>0</v>
      </c>
      <c r="I2231" s="1">
        <v>9994</v>
      </c>
    </row>
    <row r="2232" spans="1:9" x14ac:dyDescent="0.25">
      <c r="A2232" s="1">
        <v>2</v>
      </c>
      <c r="B2232" s="1">
        <v>14624</v>
      </c>
      <c r="C2232" s="1">
        <v>82.931700000000006</v>
      </c>
      <c r="D2232" s="1">
        <v>56.5274</v>
      </c>
      <c r="E2232" s="1">
        <v>18436</v>
      </c>
      <c r="F2232" s="1">
        <v>264.99630000000002</v>
      </c>
      <c r="G2232" s="1">
        <v>157.56979999999999</v>
      </c>
      <c r="H2232" s="1">
        <v>13.722221049389701</v>
      </c>
    </row>
    <row r="2233" spans="1:9" x14ac:dyDescent="0.25">
      <c r="A2233" s="1">
        <v>0</v>
      </c>
      <c r="B2233" s="1" t="s">
        <v>145</v>
      </c>
      <c r="C2233" s="1">
        <v>1535</v>
      </c>
    </row>
    <row r="2234" spans="1:9" x14ac:dyDescent="0.25">
      <c r="A2234" s="1">
        <v>1</v>
      </c>
      <c r="B2234" s="1" t="s">
        <v>2354</v>
      </c>
      <c r="C2234" s="1" t="s">
        <v>2355</v>
      </c>
      <c r="D2234" s="1">
        <v>22276.54155174</v>
      </c>
      <c r="E2234" s="1">
        <v>2.2299999999999998E-6</v>
      </c>
      <c r="F2234" s="1" t="s">
        <v>3</v>
      </c>
      <c r="G2234" s="1" t="s">
        <v>2356</v>
      </c>
      <c r="H2234" s="1">
        <v>0</v>
      </c>
      <c r="I2234" s="1">
        <v>9997</v>
      </c>
    </row>
    <row r="2235" spans="1:9" x14ac:dyDescent="0.25">
      <c r="A2235" s="1">
        <v>2</v>
      </c>
      <c r="B2235" s="1">
        <v>14679</v>
      </c>
      <c r="C2235" s="1">
        <v>82.955399999999997</v>
      </c>
      <c r="D2235" s="1">
        <v>75.181700000000006</v>
      </c>
      <c r="E2235" s="1">
        <v>42698</v>
      </c>
      <c r="F2235" s="1">
        <v>150.32740000000001</v>
      </c>
      <c r="G2235" s="1">
        <v>273.58229999999998</v>
      </c>
      <c r="H2235" s="1">
        <v>13.7520572290895</v>
      </c>
    </row>
    <row r="2236" spans="1:9" x14ac:dyDescent="0.25">
      <c r="A2236" s="1">
        <v>0</v>
      </c>
      <c r="B2236" s="1" t="s">
        <v>145</v>
      </c>
      <c r="C2236" s="1">
        <v>1536</v>
      </c>
    </row>
    <row r="2237" spans="1:9" x14ac:dyDescent="0.25">
      <c r="A2237" s="1">
        <v>1</v>
      </c>
      <c r="B2237" s="1" t="s">
        <v>2357</v>
      </c>
      <c r="C2237" s="1" t="s">
        <v>2358</v>
      </c>
      <c r="D2237" s="1">
        <v>22276.47247429</v>
      </c>
      <c r="E2237" s="1">
        <v>3.5070000000000001E-5</v>
      </c>
      <c r="F2237" s="1" t="s">
        <v>3</v>
      </c>
      <c r="G2237" s="1" t="s">
        <v>2359</v>
      </c>
      <c r="H2237" s="1">
        <v>0</v>
      </c>
      <c r="I2237" s="1">
        <v>9998</v>
      </c>
    </row>
    <row r="2238" spans="1:9" x14ac:dyDescent="0.25">
      <c r="A2238" s="1">
        <v>2</v>
      </c>
      <c r="B2238" s="1">
        <v>14699</v>
      </c>
      <c r="C2238" s="1">
        <v>82.521100000000004</v>
      </c>
      <c r="D2238" s="1">
        <v>255.1918</v>
      </c>
      <c r="E2238" s="1">
        <v>10118</v>
      </c>
      <c r="F2238" s="1">
        <v>300.2423</v>
      </c>
      <c r="G2238" s="1">
        <v>59.780200000000001</v>
      </c>
      <c r="H2238" s="1">
        <v>15.06908322</v>
      </c>
      <c r="I2238" s="1">
        <v>82991</v>
      </c>
    </row>
    <row r="2239" spans="1:9" x14ac:dyDescent="0.25">
      <c r="A2239" s="1">
        <v>0</v>
      </c>
      <c r="B2239" s="1" t="s">
        <v>2360</v>
      </c>
      <c r="C2239" s="1">
        <v>1</v>
      </c>
    </row>
    <row r="2240" spans="1:9" x14ac:dyDescent="0.25">
      <c r="A2240" s="1">
        <v>1</v>
      </c>
      <c r="B2240" s="1" t="s">
        <v>2361</v>
      </c>
      <c r="C2240" s="1" t="s">
        <v>2362</v>
      </c>
      <c r="D2240" s="1">
        <v>22276.483889259998</v>
      </c>
      <c r="E2240" s="1">
        <v>9.7850000000000007E-5</v>
      </c>
      <c r="F2240" s="1" t="s">
        <v>3</v>
      </c>
      <c r="G2240" s="1" t="s">
        <v>2363</v>
      </c>
      <c r="H2240" s="1">
        <v>0</v>
      </c>
      <c r="I2240" s="1">
        <v>9999</v>
      </c>
    </row>
    <row r="2241" spans="1:9" x14ac:dyDescent="0.25">
      <c r="A2241" s="1">
        <v>2</v>
      </c>
      <c r="B2241" s="1">
        <v>14728</v>
      </c>
      <c r="C2241" s="1">
        <v>63.297899999999998</v>
      </c>
      <c r="D2241" s="1">
        <v>103.1583</v>
      </c>
      <c r="E2241" s="1">
        <v>892928</v>
      </c>
      <c r="F2241" s="1">
        <v>104.49460000000001</v>
      </c>
      <c r="G2241" s="1">
        <v>265.67520000000002</v>
      </c>
      <c r="H2241" s="1">
        <v>13.554841791588601</v>
      </c>
    </row>
    <row r="2242" spans="1:9" x14ac:dyDescent="0.25">
      <c r="A2242" s="1">
        <v>0</v>
      </c>
      <c r="B2242" s="1" t="s">
        <v>2360</v>
      </c>
      <c r="C2242" s="1">
        <v>2</v>
      </c>
    </row>
    <row r="2243" spans="1:9" x14ac:dyDescent="0.25">
      <c r="A2243" s="1">
        <v>1</v>
      </c>
      <c r="B2243" s="1" t="s">
        <v>2364</v>
      </c>
      <c r="C2243" s="1" t="s">
        <v>2365</v>
      </c>
      <c r="D2243" s="1">
        <v>22276.55268393</v>
      </c>
      <c r="E2243" s="1">
        <v>9.9950000000000004E-5</v>
      </c>
      <c r="F2243" s="1" t="s">
        <v>3</v>
      </c>
      <c r="G2243" s="1" t="s">
        <v>2366</v>
      </c>
      <c r="H2243" s="1">
        <v>0</v>
      </c>
      <c r="I2243" s="1">
        <v>9996</v>
      </c>
    </row>
    <row r="2244" spans="1:9" x14ac:dyDescent="0.25">
      <c r="A2244" s="1">
        <v>2</v>
      </c>
      <c r="B2244" s="1">
        <v>14729</v>
      </c>
      <c r="C2244" s="1">
        <v>63.298099999999998</v>
      </c>
      <c r="D2244" s="1">
        <v>102.21939999999999</v>
      </c>
      <c r="E2244" s="1">
        <v>891936</v>
      </c>
      <c r="F2244" s="1">
        <v>103.8985</v>
      </c>
      <c r="G2244" s="1">
        <v>266.27929999999998</v>
      </c>
      <c r="H2244" s="1">
        <v>13.5595983915901</v>
      </c>
    </row>
    <row r="2245" spans="1:9" x14ac:dyDescent="0.25">
      <c r="A2245" s="1">
        <v>0</v>
      </c>
      <c r="B2245" s="1" t="s">
        <v>145</v>
      </c>
      <c r="C2245" s="1">
        <v>1538</v>
      </c>
    </row>
    <row r="2246" spans="1:9" x14ac:dyDescent="0.25">
      <c r="A2246" s="1">
        <v>1</v>
      </c>
      <c r="B2246" s="1" t="s">
        <v>2367</v>
      </c>
      <c r="C2246" s="1" t="s">
        <v>2368</v>
      </c>
      <c r="D2246" s="1">
        <v>22276.303144590001</v>
      </c>
      <c r="E2246" s="1">
        <v>2.0499999999999999E-6</v>
      </c>
      <c r="F2246" s="1" t="s">
        <v>3</v>
      </c>
      <c r="G2246" s="1" t="s">
        <v>2369</v>
      </c>
      <c r="H2246" s="1">
        <v>0</v>
      </c>
      <c r="I2246" s="1">
        <v>9995</v>
      </c>
    </row>
    <row r="2247" spans="1:9" x14ac:dyDescent="0.25">
      <c r="A2247" s="1">
        <v>2</v>
      </c>
      <c r="B2247" s="1">
        <v>14759</v>
      </c>
      <c r="C2247" s="1">
        <v>74.039500000000004</v>
      </c>
      <c r="D2247" s="1">
        <v>234.77070000000001</v>
      </c>
      <c r="E2247" s="1">
        <v>21216</v>
      </c>
      <c r="F2247" s="1">
        <v>350.43720000000002</v>
      </c>
      <c r="G2247" s="1">
        <v>9.6372</v>
      </c>
      <c r="H2247" s="1">
        <v>14.337155149999999</v>
      </c>
      <c r="I2247" s="1">
        <v>19026</v>
      </c>
    </row>
    <row r="2248" spans="1:9" x14ac:dyDescent="0.25">
      <c r="A2248" s="1">
        <v>0</v>
      </c>
      <c r="B2248" s="1" t="s">
        <v>854</v>
      </c>
      <c r="C2248" s="1">
        <v>5</v>
      </c>
    </row>
    <row r="2249" spans="1:9" x14ac:dyDescent="0.25">
      <c r="A2249" s="1">
        <v>1</v>
      </c>
      <c r="B2249" s="1" t="s">
        <v>2370</v>
      </c>
      <c r="C2249" s="1" t="s">
        <v>2371</v>
      </c>
      <c r="D2249" s="1">
        <v>22276.490752199999</v>
      </c>
      <c r="E2249" s="1">
        <v>2.1290000000000001E-5</v>
      </c>
      <c r="F2249" s="1" t="s">
        <v>3</v>
      </c>
      <c r="G2249" s="1" t="s">
        <v>2372</v>
      </c>
      <c r="H2249" s="1">
        <v>0</v>
      </c>
      <c r="I2249" s="1">
        <v>9998</v>
      </c>
    </row>
    <row r="2250" spans="1:9" x14ac:dyDescent="0.25">
      <c r="A2250" s="1">
        <v>2</v>
      </c>
      <c r="B2250" s="1">
        <v>14780</v>
      </c>
      <c r="C2250" s="1">
        <v>98.195999999999998</v>
      </c>
      <c r="D2250" s="1">
        <v>118.9306</v>
      </c>
      <c r="E2250" s="1">
        <v>86802</v>
      </c>
      <c r="F2250" s="1">
        <v>292.786</v>
      </c>
      <c r="G2250" s="1">
        <v>66.420500000000004</v>
      </c>
      <c r="H2250" s="1">
        <v>14.9327901758877</v>
      </c>
    </row>
    <row r="2251" spans="1:9" x14ac:dyDescent="0.25">
      <c r="A2251" s="1">
        <v>0</v>
      </c>
      <c r="B2251" s="1" t="s">
        <v>199</v>
      </c>
      <c r="C2251" s="1">
        <v>11</v>
      </c>
      <c r="D2251" s="1" t="s">
        <v>2373</v>
      </c>
      <c r="E2251" s="1" t="s">
        <v>462</v>
      </c>
    </row>
    <row r="2252" spans="1:9" x14ac:dyDescent="0.25">
      <c r="A2252" s="1">
        <v>1</v>
      </c>
      <c r="B2252" s="1" t="s">
        <v>2374</v>
      </c>
      <c r="C2252" s="1" t="s">
        <v>2375</v>
      </c>
      <c r="D2252" s="1">
        <v>22276.48755288</v>
      </c>
      <c r="E2252" s="1">
        <v>1.592E-5</v>
      </c>
      <c r="F2252" s="1" t="s">
        <v>3</v>
      </c>
      <c r="G2252" s="1" t="s">
        <v>2376</v>
      </c>
      <c r="H2252" s="1">
        <v>0</v>
      </c>
      <c r="I2252" s="1">
        <v>9996</v>
      </c>
    </row>
    <row r="2253" spans="1:9" x14ac:dyDescent="0.25">
      <c r="A2253" s="1">
        <v>2</v>
      </c>
      <c r="B2253" s="1">
        <v>14781</v>
      </c>
      <c r="C2253" s="1">
        <v>97.628799999999998</v>
      </c>
      <c r="D2253" s="1">
        <v>259.06369999999998</v>
      </c>
      <c r="E2253" s="1">
        <v>7678</v>
      </c>
      <c r="F2253" s="1">
        <v>337.22879999999998</v>
      </c>
      <c r="G2253" s="1">
        <v>22.858499999999999</v>
      </c>
      <c r="H2253" s="1">
        <v>14.83838469</v>
      </c>
      <c r="I2253" s="1">
        <v>56067</v>
      </c>
    </row>
    <row r="2254" spans="1:9" x14ac:dyDescent="0.25">
      <c r="A2254" s="1">
        <v>0</v>
      </c>
      <c r="B2254" s="1" t="s">
        <v>2360</v>
      </c>
      <c r="C2254" s="1">
        <v>3</v>
      </c>
    </row>
    <row r="2255" spans="1:9" x14ac:dyDescent="0.25">
      <c r="A2255" s="1">
        <v>1</v>
      </c>
      <c r="B2255" s="1" t="s">
        <v>2377</v>
      </c>
      <c r="C2255" s="1" t="s">
        <v>2378</v>
      </c>
      <c r="D2255" s="1">
        <v>22276.184814050001</v>
      </c>
      <c r="E2255" s="1">
        <v>1.4841999999999999E-4</v>
      </c>
      <c r="F2255" s="1" t="s">
        <v>3</v>
      </c>
      <c r="G2255" s="1" t="s">
        <v>2379</v>
      </c>
      <c r="H2255" s="1">
        <v>0</v>
      </c>
      <c r="I2255" s="1">
        <v>9999</v>
      </c>
    </row>
    <row r="2256" spans="1:9" x14ac:dyDescent="0.25">
      <c r="A2256" s="1">
        <v>2</v>
      </c>
      <c r="B2256" s="1">
        <v>14795</v>
      </c>
      <c r="C2256" s="1">
        <v>63.291800000000002</v>
      </c>
      <c r="D2256" s="1">
        <v>85.600700000000003</v>
      </c>
      <c r="E2256" s="1">
        <v>906181</v>
      </c>
      <c r="F2256" s="1">
        <v>100.8391</v>
      </c>
      <c r="G2256" s="1">
        <v>269.58449999999999</v>
      </c>
      <c r="H2256" s="1">
        <v>13.597338411685</v>
      </c>
    </row>
    <row r="2257" spans="1:9" x14ac:dyDescent="0.25">
      <c r="A2257" s="1">
        <v>0</v>
      </c>
      <c r="B2257" s="1" t="s">
        <v>145</v>
      </c>
      <c r="C2257" s="1">
        <v>1544</v>
      </c>
    </row>
    <row r="2258" spans="1:9" x14ac:dyDescent="0.25">
      <c r="A2258" s="1">
        <v>1</v>
      </c>
      <c r="B2258" s="1" t="s">
        <v>2380</v>
      </c>
      <c r="C2258" s="1" t="s">
        <v>2381</v>
      </c>
      <c r="D2258" s="1">
        <v>22276.40814643</v>
      </c>
      <c r="E2258" s="1">
        <v>1.7609E-4</v>
      </c>
      <c r="F2258" s="1" t="s">
        <v>3</v>
      </c>
      <c r="G2258" s="1" t="s">
        <v>2382</v>
      </c>
      <c r="H2258" s="1">
        <v>0</v>
      </c>
      <c r="I2258" s="1">
        <v>9999</v>
      </c>
    </row>
    <row r="2259" spans="1:9" x14ac:dyDescent="0.25">
      <c r="A2259" s="1">
        <v>2</v>
      </c>
      <c r="B2259" s="1">
        <v>14819</v>
      </c>
      <c r="C2259" s="1">
        <v>82.479100000000003</v>
      </c>
      <c r="D2259" s="1">
        <v>236.45490000000001</v>
      </c>
      <c r="E2259" s="1">
        <v>13369</v>
      </c>
      <c r="F2259" s="1">
        <v>57.953099999999999</v>
      </c>
      <c r="G2259" s="1">
        <v>302.30070000000001</v>
      </c>
      <c r="H2259" s="1">
        <v>15.338504211109401</v>
      </c>
    </row>
    <row r="2260" spans="1:9" x14ac:dyDescent="0.25">
      <c r="A2260" s="1">
        <v>0</v>
      </c>
      <c r="B2260" s="1" t="s">
        <v>145</v>
      </c>
      <c r="C2260" s="1">
        <v>1550</v>
      </c>
    </row>
    <row r="2261" spans="1:9" x14ac:dyDescent="0.25">
      <c r="A2261" s="1">
        <v>1</v>
      </c>
      <c r="B2261" s="1" t="s">
        <v>2383</v>
      </c>
      <c r="C2261" s="1" t="s">
        <v>2384</v>
      </c>
      <c r="D2261" s="1">
        <v>22276.57653296</v>
      </c>
      <c r="E2261" s="1">
        <v>5.7000000000000005E-7</v>
      </c>
      <c r="F2261" s="1" t="s">
        <v>3</v>
      </c>
      <c r="G2261" s="1" t="s">
        <v>2385</v>
      </c>
      <c r="H2261" s="1">
        <v>0</v>
      </c>
      <c r="I2261" s="1">
        <v>9990</v>
      </c>
    </row>
    <row r="2262" spans="1:9" x14ac:dyDescent="0.25">
      <c r="A2262" s="1">
        <v>2</v>
      </c>
      <c r="B2262" s="1">
        <v>14965</v>
      </c>
      <c r="C2262" s="1">
        <v>82.971299999999999</v>
      </c>
      <c r="D2262" s="1">
        <v>134.38249999999999</v>
      </c>
      <c r="E2262" s="1">
        <v>25556</v>
      </c>
      <c r="F2262" s="1">
        <v>179.40889999999999</v>
      </c>
      <c r="G2262" s="1">
        <v>199.38390000000001</v>
      </c>
      <c r="H2262" s="1">
        <v>13.7283709192419</v>
      </c>
    </row>
    <row r="2263" spans="1:9" x14ac:dyDescent="0.25">
      <c r="A2263" s="1">
        <v>0</v>
      </c>
      <c r="B2263" s="1" t="s">
        <v>145</v>
      </c>
      <c r="C2263" s="1">
        <v>1553</v>
      </c>
    </row>
    <row r="2264" spans="1:9" x14ac:dyDescent="0.25">
      <c r="A2264" s="1">
        <v>1</v>
      </c>
      <c r="B2264" s="1" t="s">
        <v>2386</v>
      </c>
      <c r="C2264" s="1" t="s">
        <v>2387</v>
      </c>
      <c r="D2264" s="1">
        <v>22276.494510159999</v>
      </c>
      <c r="E2264" s="1">
        <v>6.8999999999999996E-7</v>
      </c>
      <c r="F2264" s="1" t="s">
        <v>3</v>
      </c>
      <c r="G2264" s="1" t="s">
        <v>2388</v>
      </c>
      <c r="H2264" s="1">
        <v>0</v>
      </c>
      <c r="I2264" s="1">
        <v>9993</v>
      </c>
    </row>
    <row r="2265" spans="1:9" x14ac:dyDescent="0.25">
      <c r="A2265" s="1">
        <v>2</v>
      </c>
      <c r="B2265" s="1">
        <v>14973</v>
      </c>
      <c r="C2265" s="1">
        <v>82.939800000000005</v>
      </c>
      <c r="D2265" s="1">
        <v>176.03749999999999</v>
      </c>
      <c r="E2265" s="1">
        <v>33618</v>
      </c>
      <c r="F2265" s="1">
        <v>89.031000000000006</v>
      </c>
      <c r="G2265" s="1">
        <v>84.170100000000005</v>
      </c>
      <c r="H2265" s="1">
        <v>13.7539579192575</v>
      </c>
    </row>
    <row r="2266" spans="1:9" x14ac:dyDescent="0.25">
      <c r="A2266" s="1">
        <v>0</v>
      </c>
      <c r="B2266" s="1" t="s">
        <v>145</v>
      </c>
      <c r="C2266" s="1">
        <v>1559</v>
      </c>
    </row>
    <row r="2267" spans="1:9" x14ac:dyDescent="0.25">
      <c r="A2267" s="1">
        <v>1</v>
      </c>
      <c r="B2267" s="1" t="s">
        <v>2389</v>
      </c>
      <c r="C2267" s="1" t="s">
        <v>2390</v>
      </c>
      <c r="D2267" s="1">
        <v>22276.41641301</v>
      </c>
      <c r="E2267" s="1">
        <v>-1.6E-7</v>
      </c>
      <c r="F2267" s="1" t="s">
        <v>3</v>
      </c>
      <c r="G2267" s="1">
        <f>-20623-5</f>
        <v>-20628</v>
      </c>
      <c r="H2267" s="1">
        <v>0</v>
      </c>
      <c r="I2267" s="1">
        <v>9996</v>
      </c>
    </row>
    <row r="2268" spans="1:9" x14ac:dyDescent="0.25">
      <c r="A2268" s="1">
        <v>2</v>
      </c>
      <c r="B2268" s="1">
        <v>14998</v>
      </c>
      <c r="C2268" s="1">
        <v>74.012799999999999</v>
      </c>
      <c r="D2268" s="1">
        <v>162.60290000000001</v>
      </c>
      <c r="E2268" s="1">
        <v>25946</v>
      </c>
      <c r="F2268" s="1">
        <v>327.80880000000002</v>
      </c>
      <c r="G2268" s="1">
        <v>145.09010000000001</v>
      </c>
      <c r="H2268" s="1">
        <v>12.439497637413099</v>
      </c>
    </row>
    <row r="2269" spans="1:9" x14ac:dyDescent="0.25">
      <c r="A2269" s="1">
        <v>0</v>
      </c>
      <c r="B2269" s="1" t="s">
        <v>145</v>
      </c>
      <c r="C2269" s="1">
        <v>1560</v>
      </c>
    </row>
    <row r="2270" spans="1:9" x14ac:dyDescent="0.25">
      <c r="A2270" s="1">
        <v>1</v>
      </c>
      <c r="B2270" s="1" t="s">
        <v>2391</v>
      </c>
      <c r="C2270" s="1" t="s">
        <v>2392</v>
      </c>
      <c r="D2270" s="1">
        <v>22276.507204860001</v>
      </c>
      <c r="E2270" s="1">
        <v>-7.0000000000000005E-8</v>
      </c>
      <c r="F2270" s="1" t="s">
        <v>3</v>
      </c>
      <c r="G2270" s="1" t="s">
        <v>2393</v>
      </c>
      <c r="H2270" s="1">
        <v>0</v>
      </c>
      <c r="I2270" s="1">
        <v>9997</v>
      </c>
    </row>
    <row r="2271" spans="1:9" x14ac:dyDescent="0.25">
      <c r="A2271" s="1">
        <v>2</v>
      </c>
      <c r="B2271" s="1">
        <v>14999</v>
      </c>
      <c r="C2271" s="1">
        <v>74.009500000000003</v>
      </c>
      <c r="D2271" s="1">
        <v>88.465299999999999</v>
      </c>
      <c r="E2271" s="1">
        <v>14035</v>
      </c>
      <c r="F2271" s="1">
        <v>237.2062</v>
      </c>
      <c r="G2271" s="1">
        <v>192.69710000000001</v>
      </c>
      <c r="H2271" s="1">
        <v>12.4608667574433</v>
      </c>
    </row>
    <row r="2272" spans="1:9" x14ac:dyDescent="0.25">
      <c r="A2272" s="1">
        <v>0</v>
      </c>
      <c r="B2272" s="1" t="s">
        <v>145</v>
      </c>
      <c r="C2272" s="1">
        <v>1561</v>
      </c>
    </row>
    <row r="2273" spans="1:9" x14ac:dyDescent="0.25">
      <c r="A2273" s="1">
        <v>1</v>
      </c>
      <c r="B2273" s="1" t="s">
        <v>2394</v>
      </c>
      <c r="C2273" s="1" t="s">
        <v>2395</v>
      </c>
      <c r="D2273" s="1">
        <v>22276.584022070001</v>
      </c>
      <c r="E2273" s="1">
        <v>-1.4000000000000001E-7</v>
      </c>
      <c r="F2273" s="1" t="s">
        <v>3</v>
      </c>
      <c r="G2273" s="1" t="s">
        <v>2396</v>
      </c>
      <c r="H2273" s="1">
        <v>0</v>
      </c>
      <c r="I2273" s="1">
        <v>9995</v>
      </c>
    </row>
    <row r="2274" spans="1:9" x14ac:dyDescent="0.25">
      <c r="A2274" s="1">
        <v>2</v>
      </c>
      <c r="B2274" s="1">
        <v>15000</v>
      </c>
      <c r="C2274" s="1">
        <v>74.015900000000002</v>
      </c>
      <c r="D2274" s="1">
        <v>23.539400000000001</v>
      </c>
      <c r="E2274" s="1">
        <v>14459</v>
      </c>
      <c r="F2274" s="1">
        <v>116.73260000000001</v>
      </c>
      <c r="G2274" s="1">
        <v>254.958</v>
      </c>
      <c r="H2274" s="1">
        <v>12.4795956474699</v>
      </c>
    </row>
    <row r="2275" spans="1:9" x14ac:dyDescent="0.25">
      <c r="A2275" s="1">
        <v>0</v>
      </c>
      <c r="B2275" s="1" t="s">
        <v>145</v>
      </c>
      <c r="C2275" s="1">
        <v>1562</v>
      </c>
    </row>
    <row r="2276" spans="1:9" x14ac:dyDescent="0.25">
      <c r="A2276" s="1">
        <v>1</v>
      </c>
      <c r="B2276" s="1" t="s">
        <v>2397</v>
      </c>
      <c r="C2276" s="1" t="s">
        <v>2398</v>
      </c>
      <c r="D2276" s="1">
        <v>22276.534602889998</v>
      </c>
      <c r="E2276" s="1">
        <v>-5.9999999999999995E-8</v>
      </c>
      <c r="F2276" s="1" t="s">
        <v>3</v>
      </c>
      <c r="G2276" s="1" t="s">
        <v>2399</v>
      </c>
      <c r="H2276" s="1">
        <v>0</v>
      </c>
      <c r="I2276" s="1">
        <v>9995</v>
      </c>
    </row>
    <row r="2277" spans="1:9" x14ac:dyDescent="0.25">
      <c r="A2277" s="1">
        <v>2</v>
      </c>
      <c r="B2277" s="1">
        <v>15001</v>
      </c>
      <c r="C2277" s="1">
        <v>74.012100000000004</v>
      </c>
      <c r="D2277" s="1">
        <v>315.46050000000002</v>
      </c>
      <c r="E2277" s="1">
        <v>15403</v>
      </c>
      <c r="F2277" s="1">
        <v>350.07279999999997</v>
      </c>
      <c r="G2277" s="1">
        <v>122.5753</v>
      </c>
      <c r="H2277" s="1">
        <v>12.4993318974976</v>
      </c>
    </row>
    <row r="2278" spans="1:9" x14ac:dyDescent="0.25">
      <c r="A2278" s="1">
        <v>0</v>
      </c>
      <c r="B2278" s="1" t="s">
        <v>145</v>
      </c>
      <c r="C2278" s="1">
        <v>1563</v>
      </c>
    </row>
    <row r="2279" spans="1:9" x14ac:dyDescent="0.25">
      <c r="A2279" s="1">
        <v>1</v>
      </c>
      <c r="B2279" s="1" t="s">
        <v>2400</v>
      </c>
      <c r="C2279" s="1" t="s">
        <v>2401</v>
      </c>
      <c r="D2279" s="1">
        <v>22276.389616190001</v>
      </c>
      <c r="E2279" s="1">
        <v>4.9999999999999998E-8</v>
      </c>
      <c r="F2279" s="1" t="s">
        <v>3</v>
      </c>
      <c r="G2279" s="1" t="s">
        <v>2402</v>
      </c>
      <c r="H2279" s="1">
        <v>0</v>
      </c>
      <c r="I2279" s="1">
        <v>9993</v>
      </c>
    </row>
    <row r="2280" spans="1:9" x14ac:dyDescent="0.25">
      <c r="A2280" s="1">
        <v>2</v>
      </c>
      <c r="B2280" s="1">
        <v>15002</v>
      </c>
      <c r="C2280" s="1">
        <v>74.009600000000006</v>
      </c>
      <c r="D2280" s="1">
        <v>250.12559999999999</v>
      </c>
      <c r="E2280" s="1">
        <v>25402</v>
      </c>
      <c r="F2280" s="1">
        <v>268.82440000000003</v>
      </c>
      <c r="G2280" s="1">
        <v>245.7962</v>
      </c>
      <c r="H2280" s="1">
        <v>12.518071214849099</v>
      </c>
    </row>
    <row r="2281" spans="1:9" x14ac:dyDescent="0.25">
      <c r="A2281" s="1">
        <v>0</v>
      </c>
      <c r="B2281" s="1" t="s">
        <v>145</v>
      </c>
      <c r="C2281" s="1">
        <v>1564</v>
      </c>
    </row>
    <row r="2282" spans="1:9" x14ac:dyDescent="0.25">
      <c r="A2282" s="1">
        <v>1</v>
      </c>
      <c r="B2282" s="1" t="s">
        <v>2403</v>
      </c>
      <c r="C2282" s="1" t="s">
        <v>2404</v>
      </c>
      <c r="D2282" s="1">
        <v>22276.476994029999</v>
      </c>
      <c r="E2282" s="1">
        <v>-1.1000000000000001E-7</v>
      </c>
      <c r="F2282" s="1" t="s">
        <v>3</v>
      </c>
      <c r="G2282" s="1" t="s">
        <v>2405</v>
      </c>
      <c r="H2282" s="1">
        <v>0</v>
      </c>
      <c r="I2282" s="1">
        <v>9998</v>
      </c>
    </row>
    <row r="2283" spans="1:9" x14ac:dyDescent="0.25">
      <c r="A2283" s="1">
        <v>2</v>
      </c>
      <c r="B2283" s="1">
        <v>15003</v>
      </c>
      <c r="C2283" s="1">
        <v>74.013800000000003</v>
      </c>
      <c r="D2283" s="1">
        <v>189.38749999999999</v>
      </c>
      <c r="E2283" s="1">
        <v>33072</v>
      </c>
      <c r="F2283" s="1">
        <v>192.5814</v>
      </c>
      <c r="G2283" s="1">
        <v>282.70389999999998</v>
      </c>
      <c r="H2283" s="1">
        <v>12.535509687547499</v>
      </c>
    </row>
    <row r="2284" spans="1:9" x14ac:dyDescent="0.25">
      <c r="A2284" s="1">
        <v>0</v>
      </c>
      <c r="B2284" s="1" t="s">
        <v>145</v>
      </c>
      <c r="C2284" s="1">
        <v>1565</v>
      </c>
    </row>
    <row r="2285" spans="1:9" x14ac:dyDescent="0.25">
      <c r="A2285" s="1">
        <v>1</v>
      </c>
      <c r="B2285" s="1" t="s">
        <v>2406</v>
      </c>
      <c r="C2285" s="1" t="s">
        <v>2407</v>
      </c>
      <c r="D2285" s="1">
        <v>22276.577118730002</v>
      </c>
      <c r="E2285" s="1">
        <v>-1.6999999999999999E-7</v>
      </c>
      <c r="F2285" s="1" t="s">
        <v>3</v>
      </c>
      <c r="G2285" s="1">
        <f>-43637-5</f>
        <v>-43642</v>
      </c>
      <c r="H2285" s="1">
        <v>0</v>
      </c>
      <c r="I2285" s="1">
        <v>9995</v>
      </c>
    </row>
    <row r="2286" spans="1:9" x14ac:dyDescent="0.25">
      <c r="A2286" s="1">
        <v>2</v>
      </c>
      <c r="B2286" s="1">
        <v>15004</v>
      </c>
      <c r="C2286" s="1">
        <v>74.009799999999998</v>
      </c>
      <c r="D2286" s="1">
        <v>123.383</v>
      </c>
      <c r="E2286" s="1">
        <v>43034</v>
      </c>
      <c r="F2286" s="1">
        <v>116.1486</v>
      </c>
      <c r="G2286" s="1">
        <v>272.61059999999998</v>
      </c>
      <c r="H2286" s="1">
        <v>12.5542866275739</v>
      </c>
    </row>
    <row r="2287" spans="1:9" x14ac:dyDescent="0.25">
      <c r="A2287" s="1">
        <v>0</v>
      </c>
      <c r="B2287" s="1" t="s">
        <v>145</v>
      </c>
      <c r="C2287" s="1">
        <v>1566</v>
      </c>
    </row>
    <row r="2288" spans="1:9" x14ac:dyDescent="0.25">
      <c r="A2288" s="1">
        <v>1</v>
      </c>
      <c r="B2288" s="1" t="s">
        <v>2408</v>
      </c>
      <c r="C2288" s="1" t="s">
        <v>2409</v>
      </c>
      <c r="D2288" s="1">
        <v>22276.477047119999</v>
      </c>
      <c r="E2288" s="1">
        <v>-1.1000000000000001E-7</v>
      </c>
      <c r="F2288" s="1" t="s">
        <v>3</v>
      </c>
      <c r="G2288" s="1" t="s">
        <v>2410</v>
      </c>
      <c r="H2288" s="1">
        <v>0</v>
      </c>
      <c r="I2288" s="1">
        <v>9992</v>
      </c>
    </row>
    <row r="2289" spans="1:9" x14ac:dyDescent="0.25">
      <c r="A2289" s="1">
        <v>2</v>
      </c>
      <c r="B2289" s="1">
        <v>15005</v>
      </c>
      <c r="C2289" s="1">
        <v>74.012799999999999</v>
      </c>
      <c r="D2289" s="1">
        <v>56.138500000000001</v>
      </c>
      <c r="E2289" s="1">
        <v>51369</v>
      </c>
      <c r="F2289" s="1">
        <v>28.253499999999999</v>
      </c>
      <c r="G2289" s="1">
        <v>28.5916</v>
      </c>
      <c r="H2289" s="1">
        <v>12.573486377600799</v>
      </c>
    </row>
    <row r="2290" spans="1:9" x14ac:dyDescent="0.25">
      <c r="A2290" s="1">
        <v>0</v>
      </c>
      <c r="B2290" s="1" t="s">
        <v>145</v>
      </c>
      <c r="C2290" s="1">
        <v>1570</v>
      </c>
    </row>
    <row r="2291" spans="1:9" x14ac:dyDescent="0.25">
      <c r="A2291" s="1">
        <v>1</v>
      </c>
      <c r="B2291" s="1" t="s">
        <v>2411</v>
      </c>
      <c r="C2291" s="1" t="s">
        <v>2412</v>
      </c>
      <c r="D2291" s="1">
        <v>22276.35723306</v>
      </c>
      <c r="E2291" s="1">
        <v>2.04E-6</v>
      </c>
      <c r="F2291" s="1" t="s">
        <v>3</v>
      </c>
      <c r="G2291" s="1" t="s">
        <v>2413</v>
      </c>
      <c r="H2291" s="1">
        <v>0</v>
      </c>
      <c r="I2291" s="1">
        <v>9997</v>
      </c>
    </row>
    <row r="2292" spans="1:9" x14ac:dyDescent="0.25">
      <c r="A2292" s="1">
        <v>2</v>
      </c>
      <c r="B2292" s="1">
        <v>15031</v>
      </c>
      <c r="C2292" s="1">
        <v>74.066900000000004</v>
      </c>
      <c r="D2292" s="1">
        <v>234.3689</v>
      </c>
      <c r="E2292" s="1">
        <v>14017</v>
      </c>
      <c r="F2292" s="1">
        <v>279.6841</v>
      </c>
      <c r="G2292" s="1">
        <v>195.12530000000001</v>
      </c>
      <c r="H2292" s="1">
        <v>14.318895270000001</v>
      </c>
      <c r="I2292" s="1">
        <v>744</v>
      </c>
    </row>
    <row r="2293" spans="1:9" x14ac:dyDescent="0.25">
      <c r="A2293" s="1">
        <v>0</v>
      </c>
      <c r="B2293" s="1" t="s">
        <v>145</v>
      </c>
      <c r="C2293" s="1">
        <v>1574</v>
      </c>
    </row>
    <row r="2294" spans="1:9" x14ac:dyDescent="0.25">
      <c r="A2294" s="1">
        <v>1</v>
      </c>
      <c r="B2294" s="1" t="s">
        <v>2414</v>
      </c>
      <c r="C2294" s="1" t="s">
        <v>2415</v>
      </c>
      <c r="D2294" s="1">
        <v>22276.373108399999</v>
      </c>
      <c r="E2294" s="1">
        <v>6.0999999999999998E-7</v>
      </c>
      <c r="F2294" s="1" t="s">
        <v>3</v>
      </c>
      <c r="G2294" s="1" t="s">
        <v>2416</v>
      </c>
      <c r="H2294" s="1">
        <v>0</v>
      </c>
      <c r="I2294" s="1">
        <v>9997</v>
      </c>
    </row>
    <row r="2295" spans="1:9" x14ac:dyDescent="0.25">
      <c r="A2295" s="1">
        <v>2</v>
      </c>
      <c r="B2295" s="1">
        <v>15055</v>
      </c>
      <c r="C2295" s="1">
        <v>82.961600000000004</v>
      </c>
      <c r="D2295" s="1">
        <v>357.36579999999998</v>
      </c>
      <c r="E2295" s="1">
        <v>26569</v>
      </c>
      <c r="F2295" s="1">
        <v>220.6439</v>
      </c>
      <c r="G2295" s="1">
        <v>211.7039</v>
      </c>
      <c r="H2295" s="1">
        <v>13.743594579197101</v>
      </c>
    </row>
    <row r="2296" spans="1:9" x14ac:dyDescent="0.25">
      <c r="A2296" s="1">
        <v>0</v>
      </c>
      <c r="B2296" s="1" t="s">
        <v>145</v>
      </c>
      <c r="C2296" s="1">
        <v>1577</v>
      </c>
    </row>
    <row r="2297" spans="1:9" x14ac:dyDescent="0.25">
      <c r="A2297" s="1">
        <v>1</v>
      </c>
      <c r="B2297" s="1" t="s">
        <v>2417</v>
      </c>
      <c r="C2297" s="1" t="s">
        <v>2418</v>
      </c>
      <c r="D2297" s="1">
        <v>22276.386579639999</v>
      </c>
      <c r="E2297" s="1">
        <v>5.4000000000000002E-7</v>
      </c>
      <c r="F2297" s="1" t="s">
        <v>3</v>
      </c>
      <c r="G2297" s="1" t="s">
        <v>2419</v>
      </c>
      <c r="H2297" s="1">
        <v>0</v>
      </c>
      <c r="I2297" s="1">
        <v>9996</v>
      </c>
    </row>
    <row r="2298" spans="1:9" x14ac:dyDescent="0.25">
      <c r="A2298" s="1">
        <v>2</v>
      </c>
      <c r="B2298" s="1">
        <v>15077</v>
      </c>
      <c r="C2298" s="1">
        <v>82.954499999999996</v>
      </c>
      <c r="D2298" s="1">
        <v>127.4102</v>
      </c>
      <c r="E2298" s="1">
        <v>35800</v>
      </c>
      <c r="F2298" s="1">
        <v>173.23079999999999</v>
      </c>
      <c r="G2298" s="1">
        <v>1.1012999999999999</v>
      </c>
      <c r="H2298" s="1">
        <v>13.754723496674901</v>
      </c>
    </row>
    <row r="2299" spans="1:9" x14ac:dyDescent="0.25">
      <c r="A2299" s="1">
        <v>0</v>
      </c>
      <c r="B2299" s="1" t="s">
        <v>145</v>
      </c>
      <c r="C2299" s="1">
        <v>1579</v>
      </c>
    </row>
    <row r="2300" spans="1:9" x14ac:dyDescent="0.25">
      <c r="A2300" s="1">
        <v>1</v>
      </c>
      <c r="B2300" s="1" t="s">
        <v>2420</v>
      </c>
      <c r="C2300" s="1" t="s">
        <v>2421</v>
      </c>
      <c r="D2300" s="1">
        <v>22276.460158459999</v>
      </c>
      <c r="E2300" s="1">
        <v>-5.7000000000000005E-7</v>
      </c>
      <c r="F2300" s="1" t="s">
        <v>3</v>
      </c>
      <c r="G2300" s="1" t="s">
        <v>2422</v>
      </c>
      <c r="H2300" s="1">
        <v>0</v>
      </c>
      <c r="I2300" s="1">
        <v>9998</v>
      </c>
    </row>
    <row r="2301" spans="1:9" x14ac:dyDescent="0.25">
      <c r="A2301" s="1">
        <v>2</v>
      </c>
      <c r="B2301" s="1">
        <v>15085</v>
      </c>
      <c r="C2301" s="1">
        <v>65.053100000000001</v>
      </c>
      <c r="D2301" s="1">
        <v>353.08409999999998</v>
      </c>
      <c r="E2301" s="1">
        <v>38326</v>
      </c>
      <c r="F2301" s="1">
        <v>153.21340000000001</v>
      </c>
      <c r="G2301" s="1">
        <v>207.09180000000001</v>
      </c>
      <c r="H2301" s="1">
        <v>13.8608409893833</v>
      </c>
    </row>
    <row r="2302" spans="1:9" x14ac:dyDescent="0.25">
      <c r="A2302" s="1">
        <v>0</v>
      </c>
      <c r="B2302" s="1" t="s">
        <v>627</v>
      </c>
      <c r="C2302" s="2">
        <v>44603</v>
      </c>
    </row>
    <row r="2303" spans="1:9" x14ac:dyDescent="0.25">
      <c r="A2303" s="1">
        <v>1</v>
      </c>
      <c r="B2303" s="1" t="s">
        <v>2423</v>
      </c>
      <c r="C2303" s="1" t="s">
        <v>2424</v>
      </c>
      <c r="D2303" s="1">
        <v>22276.570961519999</v>
      </c>
      <c r="E2303" s="1">
        <v>5.8999999999999996E-7</v>
      </c>
      <c r="F2303" s="1" t="s">
        <v>3</v>
      </c>
      <c r="G2303" s="1" t="s">
        <v>2425</v>
      </c>
      <c r="H2303" s="1">
        <v>0</v>
      </c>
      <c r="I2303" s="1">
        <v>9993</v>
      </c>
    </row>
    <row r="2304" spans="1:9" x14ac:dyDescent="0.25">
      <c r="A2304" s="1">
        <v>2</v>
      </c>
      <c r="B2304" s="1">
        <v>15099</v>
      </c>
      <c r="C2304" s="1">
        <v>82.533199999999994</v>
      </c>
      <c r="D2304" s="1">
        <v>37.768700000000003</v>
      </c>
      <c r="E2304" s="1">
        <v>11942</v>
      </c>
      <c r="F2304" s="1">
        <v>293.5874</v>
      </c>
      <c r="G2304" s="1">
        <v>66.403199999999998</v>
      </c>
      <c r="H2304" s="1">
        <v>13.8510053293308</v>
      </c>
    </row>
    <row r="2305" spans="1:9" x14ac:dyDescent="0.25">
      <c r="A2305" s="1">
        <v>0</v>
      </c>
      <c r="B2305" s="1" t="s">
        <v>145</v>
      </c>
      <c r="C2305" s="1">
        <v>1589</v>
      </c>
    </row>
    <row r="2306" spans="1:9" x14ac:dyDescent="0.25">
      <c r="A2306" s="1">
        <v>1</v>
      </c>
      <c r="B2306" s="1" t="s">
        <v>2426</v>
      </c>
      <c r="C2306" s="1" t="s">
        <v>2427</v>
      </c>
      <c r="D2306" s="1">
        <v>22276.468769970001</v>
      </c>
      <c r="E2306" s="1">
        <v>3.9000000000000002E-7</v>
      </c>
      <c r="F2306" s="1" t="s">
        <v>3</v>
      </c>
      <c r="G2306" s="1" t="s">
        <v>2428</v>
      </c>
      <c r="H2306" s="1">
        <v>0</v>
      </c>
      <c r="I2306" s="1">
        <v>9993</v>
      </c>
    </row>
    <row r="2307" spans="1:9" x14ac:dyDescent="0.25">
      <c r="A2307" s="1">
        <v>2</v>
      </c>
      <c r="B2307" s="1">
        <v>15171</v>
      </c>
      <c r="C2307" s="1">
        <v>82.592600000000004</v>
      </c>
      <c r="D2307" s="1">
        <v>264.92320000000001</v>
      </c>
      <c r="E2307" s="1">
        <v>7307</v>
      </c>
      <c r="F2307" s="1">
        <v>100.4006</v>
      </c>
      <c r="G2307" s="1">
        <v>12.9641</v>
      </c>
      <c r="H2307" s="1">
        <v>12.422207277299</v>
      </c>
    </row>
    <row r="2308" spans="1:9" x14ac:dyDescent="0.25">
      <c r="A2308" s="1">
        <v>0</v>
      </c>
      <c r="B2308" s="1" t="s">
        <v>145</v>
      </c>
      <c r="C2308" s="1">
        <v>1598</v>
      </c>
    </row>
    <row r="2309" spans="1:9" x14ac:dyDescent="0.25">
      <c r="A2309" s="1">
        <v>1</v>
      </c>
      <c r="B2309" s="1" t="s">
        <v>2429</v>
      </c>
      <c r="C2309" s="1" t="s">
        <v>2430</v>
      </c>
      <c r="D2309" s="1">
        <v>22276.541670490002</v>
      </c>
      <c r="E2309" s="1">
        <v>7.3E-7</v>
      </c>
      <c r="F2309" s="1" t="s">
        <v>3</v>
      </c>
      <c r="G2309" s="1" t="s">
        <v>2431</v>
      </c>
      <c r="H2309" s="1">
        <v>0</v>
      </c>
      <c r="I2309" s="1">
        <v>9995</v>
      </c>
    </row>
    <row r="2310" spans="1:9" x14ac:dyDescent="0.25">
      <c r="A2310" s="1">
        <v>2</v>
      </c>
      <c r="B2310" s="1">
        <v>15292</v>
      </c>
      <c r="C2310" s="1">
        <v>82.941699999999997</v>
      </c>
      <c r="D2310" s="1">
        <v>90.947900000000004</v>
      </c>
      <c r="E2310" s="1">
        <v>32251</v>
      </c>
      <c r="F2310" s="1">
        <v>188.2756</v>
      </c>
      <c r="G2310" s="1">
        <v>232.3143</v>
      </c>
      <c r="H2310" s="1">
        <v>13.730176999063801</v>
      </c>
    </row>
    <row r="2311" spans="1:9" x14ac:dyDescent="0.25">
      <c r="A2311" s="1">
        <v>0</v>
      </c>
      <c r="B2311" s="1" t="s">
        <v>145</v>
      </c>
      <c r="C2311" s="1">
        <v>1579</v>
      </c>
      <c r="D2311" s="1" t="s">
        <v>1864</v>
      </c>
      <c r="E2311" s="1" t="s">
        <v>1865</v>
      </c>
    </row>
    <row r="2312" spans="1:9" x14ac:dyDescent="0.25">
      <c r="A2312" s="1">
        <v>1</v>
      </c>
      <c r="B2312" s="1" t="s">
        <v>2432</v>
      </c>
      <c r="C2312" s="1" t="s">
        <v>2433</v>
      </c>
      <c r="D2312" s="1">
        <v>22276.305026030001</v>
      </c>
      <c r="E2312" s="1">
        <v>-8.9999999999999996E-7</v>
      </c>
      <c r="F2312" s="1" t="s">
        <v>3</v>
      </c>
      <c r="G2312" s="1">
        <f>-31281-6</f>
        <v>-31287</v>
      </c>
      <c r="H2312" s="1">
        <v>0</v>
      </c>
      <c r="I2312" s="1">
        <v>9999</v>
      </c>
    </row>
    <row r="2313" spans="1:9" x14ac:dyDescent="0.25">
      <c r="A2313" s="1">
        <v>2</v>
      </c>
      <c r="B2313" s="1">
        <v>15330</v>
      </c>
      <c r="C2313" s="1">
        <v>65.053399999999996</v>
      </c>
      <c r="D2313" s="1">
        <v>118.7086</v>
      </c>
      <c r="E2313" s="1">
        <v>20870</v>
      </c>
      <c r="F2313" s="1">
        <v>54.173999999999999</v>
      </c>
      <c r="G2313" s="1">
        <v>118.39319999999999</v>
      </c>
      <c r="H2313" s="1">
        <v>13.898703609439901</v>
      </c>
    </row>
    <row r="2314" spans="1:9" x14ac:dyDescent="0.25">
      <c r="A2314" s="1">
        <v>0</v>
      </c>
      <c r="B2314" s="1" t="s">
        <v>145</v>
      </c>
      <c r="C2314" s="1">
        <v>1602</v>
      </c>
    </row>
    <row r="2315" spans="1:9" x14ac:dyDescent="0.25">
      <c r="A2315" s="1">
        <v>1</v>
      </c>
      <c r="B2315" s="1" t="s">
        <v>2434</v>
      </c>
      <c r="C2315" s="1" t="s">
        <v>2435</v>
      </c>
      <c r="D2315" s="1">
        <v>22276.415991350001</v>
      </c>
      <c r="E2315" s="1">
        <v>8.0350000000000001E-5</v>
      </c>
      <c r="F2315" s="1" t="s">
        <v>3</v>
      </c>
      <c r="G2315" s="1" t="s">
        <v>2436</v>
      </c>
      <c r="H2315" s="1">
        <v>0</v>
      </c>
      <c r="I2315" s="1">
        <v>9998</v>
      </c>
    </row>
    <row r="2316" spans="1:9" x14ac:dyDescent="0.25">
      <c r="A2316" s="1">
        <v>2</v>
      </c>
      <c r="B2316" s="1">
        <v>15331</v>
      </c>
      <c r="C2316" s="1">
        <v>82.537400000000005</v>
      </c>
      <c r="D2316" s="1">
        <v>227.2114</v>
      </c>
      <c r="E2316" s="1">
        <v>15838</v>
      </c>
      <c r="F2316" s="1">
        <v>80.450599999999994</v>
      </c>
      <c r="G2316" s="1">
        <v>279.85160000000002</v>
      </c>
      <c r="H2316" s="1">
        <v>15.16552042</v>
      </c>
      <c r="I2316" s="1">
        <v>74236</v>
      </c>
    </row>
    <row r="2317" spans="1:9" x14ac:dyDescent="0.25">
      <c r="A2317" s="1">
        <v>0</v>
      </c>
      <c r="B2317" s="1" t="s">
        <v>145</v>
      </c>
      <c r="C2317" s="1">
        <v>1603</v>
      </c>
    </row>
    <row r="2318" spans="1:9" x14ac:dyDescent="0.25">
      <c r="A2318" s="1">
        <v>1</v>
      </c>
      <c r="B2318" s="1" t="s">
        <v>2437</v>
      </c>
      <c r="C2318" s="1" t="s">
        <v>2438</v>
      </c>
      <c r="D2318" s="1">
        <v>22276.527221510001</v>
      </c>
      <c r="E2318" s="1">
        <v>-2.48E-6</v>
      </c>
      <c r="F2318" s="1" t="s">
        <v>3</v>
      </c>
      <c r="G2318" s="1">
        <f>-10533-3</f>
        <v>-10536</v>
      </c>
      <c r="H2318" s="1">
        <v>0</v>
      </c>
      <c r="I2318" s="1">
        <v>9999</v>
      </c>
    </row>
    <row r="2319" spans="1:9" x14ac:dyDescent="0.25">
      <c r="A2319" s="1">
        <v>2</v>
      </c>
      <c r="B2319" s="1">
        <v>15333</v>
      </c>
      <c r="C2319" s="1">
        <v>71.029600000000002</v>
      </c>
      <c r="D2319" s="1">
        <v>1.6358999999999999</v>
      </c>
      <c r="E2319" s="1">
        <v>17975</v>
      </c>
      <c r="F2319" s="1">
        <v>148.40299999999999</v>
      </c>
      <c r="G2319" s="1">
        <v>211.8176</v>
      </c>
      <c r="H2319" s="1">
        <v>14.1415207196147</v>
      </c>
    </row>
    <row r="2320" spans="1:9" x14ac:dyDescent="0.25">
      <c r="A2320" s="1">
        <v>0</v>
      </c>
      <c r="B2320" s="1" t="s">
        <v>2439</v>
      </c>
    </row>
    <row r="2321" spans="1:9" x14ac:dyDescent="0.25">
      <c r="A2321" s="1">
        <v>1</v>
      </c>
      <c r="B2321" s="1" t="s">
        <v>2440</v>
      </c>
      <c r="C2321" s="1" t="s">
        <v>2441</v>
      </c>
      <c r="D2321" s="1">
        <v>22276.5220176</v>
      </c>
      <c r="E2321" s="1">
        <v>9.8145999999999997E-4</v>
      </c>
      <c r="F2321" s="1" t="s">
        <v>3</v>
      </c>
      <c r="G2321" s="1" t="s">
        <v>2442</v>
      </c>
      <c r="H2321" s="1">
        <v>0</v>
      </c>
      <c r="I2321" s="1">
        <v>9990</v>
      </c>
    </row>
    <row r="2322" spans="1:9" x14ac:dyDescent="0.25">
      <c r="A2322" s="1">
        <v>2</v>
      </c>
      <c r="B2322" s="1">
        <v>15354</v>
      </c>
      <c r="C2322" s="1">
        <v>56.999499999999998</v>
      </c>
      <c r="D2322" s="1">
        <v>358.4443</v>
      </c>
      <c r="E2322" s="1">
        <v>754</v>
      </c>
      <c r="F2322" s="1">
        <v>75.233000000000004</v>
      </c>
      <c r="G2322" s="1">
        <v>284.88229999999999</v>
      </c>
      <c r="H2322" s="1">
        <v>15.75757228</v>
      </c>
      <c r="I2322" s="1">
        <v>98034</v>
      </c>
    </row>
    <row r="2323" spans="1:9" x14ac:dyDescent="0.25">
      <c r="A2323" s="1">
        <v>0</v>
      </c>
      <c r="B2323" s="1" t="s">
        <v>145</v>
      </c>
      <c r="C2323" s="1">
        <v>1605</v>
      </c>
    </row>
    <row r="2324" spans="1:9" x14ac:dyDescent="0.25">
      <c r="A2324" s="1">
        <v>1</v>
      </c>
      <c r="B2324" s="1" t="s">
        <v>2443</v>
      </c>
      <c r="C2324" s="1" t="s">
        <v>2444</v>
      </c>
      <c r="D2324" s="1">
        <v>22276.52905275</v>
      </c>
      <c r="E2324" s="1">
        <v>7.4000000000000001E-7</v>
      </c>
      <c r="F2324" s="1" t="s">
        <v>3</v>
      </c>
      <c r="G2324" s="1" t="s">
        <v>2445</v>
      </c>
      <c r="H2324" s="1">
        <v>0</v>
      </c>
      <c r="I2324" s="1">
        <v>9998</v>
      </c>
    </row>
    <row r="2325" spans="1:9" x14ac:dyDescent="0.25">
      <c r="A2325" s="1">
        <v>2</v>
      </c>
      <c r="B2325" s="1">
        <v>15359</v>
      </c>
      <c r="C2325" s="1">
        <v>82.937299999999993</v>
      </c>
      <c r="D2325" s="1">
        <v>75.052199999999999</v>
      </c>
      <c r="E2325" s="1">
        <v>47263</v>
      </c>
      <c r="F2325" s="1">
        <v>136.31729999999999</v>
      </c>
      <c r="G2325" s="1">
        <v>287.95030000000003</v>
      </c>
      <c r="H2325" s="1">
        <v>13.752258079058899</v>
      </c>
    </row>
    <row r="2326" spans="1:9" x14ac:dyDescent="0.25">
      <c r="A2326" s="1">
        <v>0</v>
      </c>
      <c r="B2326" s="1" t="s">
        <v>1950</v>
      </c>
      <c r="C2326" s="1">
        <v>3</v>
      </c>
    </row>
    <row r="2327" spans="1:9" x14ac:dyDescent="0.25">
      <c r="A2327" s="1">
        <v>1</v>
      </c>
      <c r="B2327" s="1" t="s">
        <v>2446</v>
      </c>
      <c r="C2327" s="1" t="s">
        <v>2447</v>
      </c>
      <c r="D2327" s="1">
        <v>22276.498688650001</v>
      </c>
      <c r="E2327" s="1">
        <v>8.8000000000000004E-7</v>
      </c>
      <c r="F2327" s="1" t="s">
        <v>3</v>
      </c>
      <c r="G2327" s="1" t="s">
        <v>2448</v>
      </c>
      <c r="H2327" s="1">
        <v>0</v>
      </c>
      <c r="I2327" s="1">
        <v>9999</v>
      </c>
    </row>
    <row r="2328" spans="1:9" x14ac:dyDescent="0.25">
      <c r="A2328" s="1">
        <v>2</v>
      </c>
      <c r="B2328" s="1">
        <v>15362</v>
      </c>
      <c r="C2328" s="1">
        <v>90.098500000000001</v>
      </c>
      <c r="D2328" s="1">
        <v>67.980199999999996</v>
      </c>
      <c r="E2328" s="1">
        <v>30383</v>
      </c>
      <c r="F2328" s="1">
        <v>306.3639</v>
      </c>
      <c r="G2328" s="1">
        <v>118.53440000000001</v>
      </c>
      <c r="H2328" s="1">
        <v>13.2284143383279</v>
      </c>
    </row>
    <row r="2329" spans="1:9" x14ac:dyDescent="0.25">
      <c r="A2329" s="1">
        <v>0</v>
      </c>
      <c r="B2329" s="1" t="s">
        <v>145</v>
      </c>
      <c r="C2329" s="1">
        <v>1606</v>
      </c>
    </row>
    <row r="2330" spans="1:9" x14ac:dyDescent="0.25">
      <c r="A2330" s="1">
        <v>1</v>
      </c>
      <c r="B2330" s="1" t="s">
        <v>2449</v>
      </c>
      <c r="C2330" s="1" t="s">
        <v>2450</v>
      </c>
      <c r="D2330" s="1">
        <v>22276.534398389998</v>
      </c>
      <c r="E2330" s="1">
        <v>6.8659999999999997E-5</v>
      </c>
      <c r="F2330" s="1" t="s">
        <v>3</v>
      </c>
      <c r="G2330" s="1" t="s">
        <v>2451</v>
      </c>
      <c r="H2330" s="1">
        <v>0</v>
      </c>
      <c r="I2330" s="1">
        <v>9996</v>
      </c>
    </row>
    <row r="2331" spans="1:9" x14ac:dyDescent="0.25">
      <c r="A2331" s="1">
        <v>2</v>
      </c>
      <c r="B2331" s="1">
        <v>15369</v>
      </c>
      <c r="C2331" s="1">
        <v>82.5304</v>
      </c>
      <c r="D2331" s="1">
        <v>16.253799999999998</v>
      </c>
      <c r="E2331" s="1">
        <v>16904</v>
      </c>
      <c r="F2331" s="1">
        <v>24.731300000000001</v>
      </c>
      <c r="G2331" s="1">
        <v>335.47280000000001</v>
      </c>
      <c r="H2331" s="1">
        <v>15.194915</v>
      </c>
      <c r="I2331" s="1">
        <v>73673</v>
      </c>
    </row>
    <row r="2332" spans="1:9" x14ac:dyDescent="0.25">
      <c r="A2332" s="1">
        <v>0</v>
      </c>
      <c r="B2332" s="1" t="s">
        <v>145</v>
      </c>
      <c r="C2332" s="1">
        <v>1607</v>
      </c>
    </row>
    <row r="2333" spans="1:9" x14ac:dyDescent="0.25">
      <c r="A2333" s="1">
        <v>1</v>
      </c>
      <c r="B2333" s="1" t="s">
        <v>2452</v>
      </c>
      <c r="C2333" s="1" t="s">
        <v>2453</v>
      </c>
      <c r="D2333" s="1">
        <v>22276.508429469999</v>
      </c>
      <c r="E2333" s="1">
        <v>-5.7999999999999995E-7</v>
      </c>
      <c r="F2333" s="1" t="s">
        <v>3</v>
      </c>
      <c r="G2333" s="1" t="s">
        <v>2454</v>
      </c>
      <c r="H2333" s="1">
        <v>0</v>
      </c>
      <c r="I2333" s="1">
        <v>9994</v>
      </c>
    </row>
    <row r="2334" spans="1:9" x14ac:dyDescent="0.25">
      <c r="A2334" s="1">
        <v>2</v>
      </c>
      <c r="B2334" s="1">
        <v>15378</v>
      </c>
      <c r="C2334" s="1">
        <v>64.992999999999995</v>
      </c>
      <c r="D2334" s="1">
        <v>323.10950000000003</v>
      </c>
      <c r="E2334" s="1">
        <v>27516</v>
      </c>
      <c r="F2334" s="1">
        <v>68.516400000000004</v>
      </c>
      <c r="G2334" s="1">
        <v>291.88260000000002</v>
      </c>
      <c r="H2334" s="1">
        <v>13.8358604391782</v>
      </c>
    </row>
    <row r="2335" spans="1:9" x14ac:dyDescent="0.25">
      <c r="A2335" s="1">
        <v>0</v>
      </c>
      <c r="B2335" s="1" t="s">
        <v>145</v>
      </c>
      <c r="C2335" s="1">
        <v>1610</v>
      </c>
    </row>
    <row r="2336" spans="1:9" x14ac:dyDescent="0.25">
      <c r="A2336" s="1">
        <v>1</v>
      </c>
      <c r="B2336" s="1" t="s">
        <v>2455</v>
      </c>
      <c r="C2336" s="1" t="s">
        <v>2456</v>
      </c>
      <c r="D2336" s="1">
        <v>22276.528002939998</v>
      </c>
      <c r="E2336" s="1">
        <v>7.9999999999999996E-7</v>
      </c>
      <c r="F2336" s="1" t="s">
        <v>3</v>
      </c>
      <c r="G2336" s="1" t="s">
        <v>2457</v>
      </c>
      <c r="H2336" s="1">
        <v>0</v>
      </c>
      <c r="I2336" s="1">
        <v>9992</v>
      </c>
    </row>
    <row r="2337" spans="1:9" x14ac:dyDescent="0.25">
      <c r="A2337" s="1">
        <v>2</v>
      </c>
      <c r="B2337" s="1">
        <v>15398</v>
      </c>
      <c r="C2337" s="1">
        <v>82.949399999999997</v>
      </c>
      <c r="D2337" s="1">
        <v>52.694800000000001</v>
      </c>
      <c r="E2337" s="1">
        <v>30891</v>
      </c>
      <c r="F2337" s="1">
        <v>307.4246</v>
      </c>
      <c r="G2337" s="1">
        <v>124.08929999999999</v>
      </c>
      <c r="H2337" s="1">
        <v>13.7376505289915</v>
      </c>
    </row>
    <row r="2338" spans="1:9" x14ac:dyDescent="0.25">
      <c r="A2338" s="1">
        <v>0</v>
      </c>
      <c r="B2338" s="1" t="s">
        <v>657</v>
      </c>
      <c r="C2338" s="1">
        <v>9</v>
      </c>
    </row>
    <row r="2339" spans="1:9" x14ac:dyDescent="0.25">
      <c r="A2339" s="1">
        <v>1</v>
      </c>
      <c r="B2339" s="1" t="s">
        <v>2458</v>
      </c>
      <c r="C2339" s="1" t="s">
        <v>2459</v>
      </c>
      <c r="D2339" s="1">
        <v>22276.484719029999</v>
      </c>
      <c r="E2339" s="1">
        <v>1.77E-6</v>
      </c>
      <c r="F2339" s="1" t="s">
        <v>3</v>
      </c>
      <c r="G2339" s="1" t="s">
        <v>2460</v>
      </c>
      <c r="H2339" s="1">
        <v>0</v>
      </c>
      <c r="I2339" s="1">
        <v>9998</v>
      </c>
    </row>
    <row r="2340" spans="1:9" x14ac:dyDescent="0.25">
      <c r="A2340" s="1">
        <v>2</v>
      </c>
      <c r="B2340" s="1">
        <v>15427</v>
      </c>
      <c r="C2340" s="1">
        <v>99.058499999999995</v>
      </c>
      <c r="D2340" s="1">
        <v>250.62700000000001</v>
      </c>
      <c r="E2340" s="1">
        <v>14125</v>
      </c>
      <c r="F2340" s="1">
        <v>216.6309</v>
      </c>
      <c r="G2340" s="1">
        <v>252.96469999999999</v>
      </c>
      <c r="H2340" s="1">
        <v>14.162273299519001</v>
      </c>
    </row>
    <row r="2341" spans="1:9" x14ac:dyDescent="0.25">
      <c r="A2341" s="1">
        <v>0</v>
      </c>
      <c r="B2341" s="1" t="s">
        <v>145</v>
      </c>
      <c r="C2341" s="1">
        <v>1617</v>
      </c>
    </row>
    <row r="2342" spans="1:9" x14ac:dyDescent="0.25">
      <c r="A2342" s="1">
        <v>1</v>
      </c>
      <c r="B2342" s="1" t="s">
        <v>2461</v>
      </c>
      <c r="C2342" s="1" t="s">
        <v>2462</v>
      </c>
      <c r="D2342" s="1">
        <v>22276.456015100001</v>
      </c>
      <c r="E2342" s="1">
        <v>2.9999999999999999E-7</v>
      </c>
      <c r="F2342" s="1" t="s">
        <v>3</v>
      </c>
      <c r="G2342" s="1" t="s">
        <v>2463</v>
      </c>
      <c r="H2342" s="1">
        <v>0</v>
      </c>
      <c r="I2342" s="1">
        <v>9992</v>
      </c>
    </row>
    <row r="2343" spans="1:9" x14ac:dyDescent="0.25">
      <c r="A2343" s="1">
        <v>2</v>
      </c>
      <c r="B2343" s="1">
        <v>15469</v>
      </c>
      <c r="C2343" s="1">
        <v>82.608599999999996</v>
      </c>
      <c r="D2343" s="1">
        <v>255.46250000000001</v>
      </c>
      <c r="E2343" s="1">
        <v>2366</v>
      </c>
      <c r="F2343" s="1">
        <v>97.598500000000001</v>
      </c>
      <c r="G2343" s="1">
        <v>26.966000000000001</v>
      </c>
      <c r="H2343" s="1">
        <v>12.624941247377301</v>
      </c>
    </row>
    <row r="2344" spans="1:9" x14ac:dyDescent="0.25">
      <c r="A2344" s="1">
        <v>0</v>
      </c>
      <c r="B2344" s="1" t="s">
        <v>145</v>
      </c>
      <c r="C2344" s="1">
        <v>1618</v>
      </c>
    </row>
    <row r="2345" spans="1:9" x14ac:dyDescent="0.25">
      <c r="A2345" s="1">
        <v>1</v>
      </c>
      <c r="B2345" s="1" t="s">
        <v>2464</v>
      </c>
      <c r="C2345" s="1" t="s">
        <v>2465</v>
      </c>
      <c r="D2345" s="1">
        <v>22276.309172220001</v>
      </c>
      <c r="E2345" s="1">
        <v>2.8999999999999998E-7</v>
      </c>
      <c r="F2345" s="1" t="s">
        <v>3</v>
      </c>
      <c r="G2345" s="1" t="s">
        <v>2466</v>
      </c>
      <c r="H2345" s="1">
        <v>0</v>
      </c>
      <c r="I2345" s="1">
        <v>9995</v>
      </c>
    </row>
    <row r="2346" spans="1:9" x14ac:dyDescent="0.25">
      <c r="A2346" s="1">
        <v>2</v>
      </c>
      <c r="B2346" s="1">
        <v>15470</v>
      </c>
      <c r="C2346" s="1">
        <v>82.602999999999994</v>
      </c>
      <c r="D2346" s="1">
        <v>234.47210000000001</v>
      </c>
      <c r="E2346" s="1">
        <v>5776</v>
      </c>
      <c r="F2346" s="1">
        <v>66.525700000000001</v>
      </c>
      <c r="G2346" s="1">
        <v>47.208100000000002</v>
      </c>
      <c r="H2346" s="1">
        <v>12.629871627385899</v>
      </c>
    </row>
    <row r="2347" spans="1:9" x14ac:dyDescent="0.25">
      <c r="A2347" s="1">
        <v>0</v>
      </c>
      <c r="B2347" s="1" t="s">
        <v>145</v>
      </c>
      <c r="C2347" s="1">
        <v>1619</v>
      </c>
    </row>
    <row r="2348" spans="1:9" x14ac:dyDescent="0.25">
      <c r="A2348" s="1">
        <v>1</v>
      </c>
      <c r="B2348" s="1" t="s">
        <v>2467</v>
      </c>
      <c r="C2348" s="1" t="s">
        <v>2468</v>
      </c>
      <c r="D2348" s="1">
        <v>22276.517193920001</v>
      </c>
      <c r="E2348" s="1">
        <v>1.8E-7</v>
      </c>
      <c r="F2348" s="1" t="s">
        <v>3</v>
      </c>
      <c r="G2348" s="1" t="s">
        <v>2469</v>
      </c>
      <c r="H2348" s="1">
        <v>0</v>
      </c>
      <c r="I2348" s="1">
        <v>9994</v>
      </c>
    </row>
    <row r="2349" spans="1:9" x14ac:dyDescent="0.25">
      <c r="A2349" s="1">
        <v>2</v>
      </c>
      <c r="B2349" s="1">
        <v>15471</v>
      </c>
      <c r="C2349" s="1">
        <v>82.611599999999996</v>
      </c>
      <c r="D2349" s="1">
        <v>188.5994</v>
      </c>
      <c r="E2349" s="1">
        <v>18355</v>
      </c>
      <c r="F2349" s="1">
        <v>250.12270000000001</v>
      </c>
      <c r="G2349" s="1">
        <v>283.61770000000001</v>
      </c>
      <c r="H2349" s="1">
        <v>12.6622069774285</v>
      </c>
    </row>
    <row r="2350" spans="1:9" x14ac:dyDescent="0.25">
      <c r="A2350" s="1">
        <v>0</v>
      </c>
      <c r="B2350" s="1" t="s">
        <v>145</v>
      </c>
      <c r="C2350" s="1">
        <v>1620</v>
      </c>
    </row>
    <row r="2351" spans="1:9" x14ac:dyDescent="0.25">
      <c r="A2351" s="1">
        <v>1</v>
      </c>
      <c r="B2351" s="1" t="s">
        <v>2470</v>
      </c>
      <c r="C2351" s="1" t="s">
        <v>2471</v>
      </c>
      <c r="D2351" s="1">
        <v>22276.519033680001</v>
      </c>
      <c r="E2351" s="1">
        <v>1.6E-7</v>
      </c>
      <c r="F2351" s="1" t="s">
        <v>3</v>
      </c>
      <c r="G2351" s="1" t="s">
        <v>2472</v>
      </c>
      <c r="H2351" s="1">
        <v>0</v>
      </c>
      <c r="I2351" s="1">
        <v>9997</v>
      </c>
    </row>
    <row r="2352" spans="1:9" x14ac:dyDescent="0.25">
      <c r="A2352" s="1">
        <v>2</v>
      </c>
      <c r="B2352" s="1">
        <v>15472</v>
      </c>
      <c r="C2352" s="1">
        <v>82.6053</v>
      </c>
      <c r="D2352" s="1">
        <v>197.87880000000001</v>
      </c>
      <c r="E2352" s="1">
        <v>14522</v>
      </c>
      <c r="F2352" s="1">
        <v>317.16950000000003</v>
      </c>
      <c r="G2352" s="1">
        <v>217.97110000000001</v>
      </c>
      <c r="H2352" s="1">
        <v>12.650578807414499</v>
      </c>
    </row>
    <row r="2353" spans="1:9" x14ac:dyDescent="0.25">
      <c r="A2353" s="1">
        <v>0</v>
      </c>
      <c r="B2353" s="1" t="s">
        <v>145</v>
      </c>
      <c r="C2353" s="1">
        <v>1621</v>
      </c>
    </row>
    <row r="2354" spans="1:9" x14ac:dyDescent="0.25">
      <c r="A2354" s="1">
        <v>1</v>
      </c>
      <c r="B2354" s="1" t="s">
        <v>2473</v>
      </c>
      <c r="C2354" s="1" t="s">
        <v>2474</v>
      </c>
      <c r="D2354" s="1">
        <v>22276.29823403</v>
      </c>
      <c r="E2354" s="1">
        <v>2.4999999999999999E-7</v>
      </c>
      <c r="F2354" s="1" t="s">
        <v>3</v>
      </c>
      <c r="G2354" s="1" t="s">
        <v>2475</v>
      </c>
      <c r="H2354" s="1">
        <v>0</v>
      </c>
      <c r="I2354" s="1">
        <v>9998</v>
      </c>
    </row>
    <row r="2355" spans="1:9" x14ac:dyDescent="0.25">
      <c r="A2355" s="1">
        <v>2</v>
      </c>
      <c r="B2355" s="1">
        <v>15473</v>
      </c>
      <c r="C2355" s="1">
        <v>82.613100000000003</v>
      </c>
      <c r="D2355" s="1">
        <v>219.35149999999999</v>
      </c>
      <c r="E2355" s="1">
        <v>11877</v>
      </c>
      <c r="F2355" s="1">
        <v>346.48050000000001</v>
      </c>
      <c r="G2355" s="1">
        <v>167.2251</v>
      </c>
      <c r="H2355" s="1">
        <v>12.644743267405699</v>
      </c>
    </row>
    <row r="2356" spans="1:9" x14ac:dyDescent="0.25">
      <c r="A2356" s="1">
        <v>0</v>
      </c>
      <c r="B2356" s="1" t="s">
        <v>145</v>
      </c>
      <c r="C2356" s="1">
        <v>1622</v>
      </c>
    </row>
    <row r="2357" spans="1:9" x14ac:dyDescent="0.25">
      <c r="A2357" s="1">
        <v>1</v>
      </c>
      <c r="B2357" s="1" t="s">
        <v>2476</v>
      </c>
      <c r="C2357" s="1" t="s">
        <v>2477</v>
      </c>
      <c r="D2357" s="1">
        <v>22276.400342339999</v>
      </c>
      <c r="E2357" s="1">
        <v>3.2000000000000001E-7</v>
      </c>
      <c r="F2357" s="1" t="s">
        <v>3</v>
      </c>
      <c r="G2357" s="1" t="s">
        <v>2478</v>
      </c>
      <c r="H2357" s="1">
        <v>0</v>
      </c>
      <c r="I2357" s="1">
        <v>9999</v>
      </c>
    </row>
    <row r="2358" spans="1:9" x14ac:dyDescent="0.25">
      <c r="A2358" s="1">
        <v>2</v>
      </c>
      <c r="B2358" s="1">
        <v>15474</v>
      </c>
      <c r="C2358" s="1">
        <v>82.608999999999995</v>
      </c>
      <c r="D2358" s="1">
        <v>226.852</v>
      </c>
      <c r="E2358" s="1">
        <v>9287</v>
      </c>
      <c r="F2358" s="1">
        <v>16.994299999999999</v>
      </c>
      <c r="G2358" s="1">
        <v>111.2488</v>
      </c>
      <c r="H2358" s="1">
        <v>12.6379595473965</v>
      </c>
    </row>
    <row r="2359" spans="1:9" x14ac:dyDescent="0.25">
      <c r="A2359" s="1">
        <v>0</v>
      </c>
      <c r="B2359" s="1" t="s">
        <v>145</v>
      </c>
      <c r="C2359" s="1">
        <v>1624</v>
      </c>
    </row>
    <row r="2360" spans="1:9" x14ac:dyDescent="0.25">
      <c r="A2360" s="1">
        <v>1</v>
      </c>
      <c r="B2360" s="1" t="s">
        <v>2479</v>
      </c>
      <c r="C2360" s="1" t="s">
        <v>2480</v>
      </c>
      <c r="D2360" s="1">
        <v>22276.371043939998</v>
      </c>
      <c r="E2360" s="1">
        <v>1.31E-6</v>
      </c>
      <c r="F2360" s="1" t="s">
        <v>3</v>
      </c>
      <c r="G2360" s="1" t="s">
        <v>2481</v>
      </c>
      <c r="H2360" s="1">
        <v>0</v>
      </c>
      <c r="I2360" s="1">
        <v>9995</v>
      </c>
    </row>
    <row r="2361" spans="1:9" x14ac:dyDescent="0.25">
      <c r="A2361" s="1">
        <v>2</v>
      </c>
      <c r="B2361" s="1">
        <v>15482</v>
      </c>
      <c r="C2361" s="1">
        <v>74.042299999999997</v>
      </c>
      <c r="D2361" s="1">
        <v>146.40010000000001</v>
      </c>
      <c r="E2361" s="1">
        <v>14541</v>
      </c>
      <c r="F2361" s="1">
        <v>355.834</v>
      </c>
      <c r="G2361" s="1">
        <v>177.92789999999999</v>
      </c>
      <c r="H2361" s="1">
        <v>14.331467879704</v>
      </c>
    </row>
    <row r="2362" spans="1:9" x14ac:dyDescent="0.25">
      <c r="A2362" s="1">
        <v>0</v>
      </c>
      <c r="B2362" s="1" t="s">
        <v>145</v>
      </c>
      <c r="C2362" s="1">
        <v>1626</v>
      </c>
    </row>
    <row r="2363" spans="1:9" x14ac:dyDescent="0.25">
      <c r="A2363" s="1">
        <v>1</v>
      </c>
      <c r="B2363" s="1" t="s">
        <v>2482</v>
      </c>
      <c r="C2363" s="1" t="s">
        <v>2483</v>
      </c>
      <c r="D2363" s="1">
        <v>22276.531282370001</v>
      </c>
      <c r="E2363" s="1">
        <v>1.0670000000000001E-4</v>
      </c>
      <c r="F2363" s="1" t="s">
        <v>3</v>
      </c>
      <c r="G2363" s="1" t="s">
        <v>2484</v>
      </c>
      <c r="H2363" s="1">
        <v>0</v>
      </c>
      <c r="I2363" s="1">
        <v>9997</v>
      </c>
    </row>
    <row r="2364" spans="1:9" x14ac:dyDescent="0.25">
      <c r="A2364" s="1">
        <v>2</v>
      </c>
      <c r="B2364" s="1">
        <v>15494</v>
      </c>
      <c r="C2364" s="1">
        <v>82.474500000000006</v>
      </c>
      <c r="D2364" s="1">
        <v>108.8728</v>
      </c>
      <c r="E2364" s="1">
        <v>3710</v>
      </c>
      <c r="F2364" s="1">
        <v>102.9794</v>
      </c>
      <c r="G2364" s="1">
        <v>257.18599999999998</v>
      </c>
      <c r="H2364" s="1">
        <v>15.28429203</v>
      </c>
      <c r="I2364" s="1">
        <v>63129</v>
      </c>
    </row>
    <row r="2365" spans="1:9" x14ac:dyDescent="0.25">
      <c r="A2365" s="1">
        <v>0</v>
      </c>
      <c r="B2365" s="1" t="s">
        <v>145</v>
      </c>
      <c r="C2365" s="1">
        <v>1607</v>
      </c>
      <c r="D2365" s="1" t="s">
        <v>1864</v>
      </c>
      <c r="E2365" s="1" t="s">
        <v>1865</v>
      </c>
    </row>
    <row r="2366" spans="1:9" x14ac:dyDescent="0.25">
      <c r="A2366" s="1">
        <v>1</v>
      </c>
      <c r="B2366" s="1" t="s">
        <v>2485</v>
      </c>
      <c r="C2366" s="1" t="s">
        <v>2486</v>
      </c>
      <c r="D2366" s="1">
        <v>22276.465153469999</v>
      </c>
      <c r="E2366" s="1">
        <v>-8.7000000000000003E-7</v>
      </c>
      <c r="F2366" s="1" t="s">
        <v>3</v>
      </c>
      <c r="G2366" s="1" t="s">
        <v>2487</v>
      </c>
      <c r="H2366" s="1">
        <v>0</v>
      </c>
      <c r="I2366" s="1">
        <v>9997</v>
      </c>
    </row>
    <row r="2367" spans="1:9" x14ac:dyDescent="0.25">
      <c r="A2367" s="1">
        <v>2</v>
      </c>
      <c r="B2367" s="1">
        <v>15503</v>
      </c>
      <c r="C2367" s="1">
        <v>64.993200000000002</v>
      </c>
      <c r="D2367" s="1">
        <v>83.561199999999999</v>
      </c>
      <c r="E2367" s="1">
        <v>15483</v>
      </c>
      <c r="F2367" s="1">
        <v>31.028300000000002</v>
      </c>
      <c r="G2367" s="1">
        <v>329.16899999999998</v>
      </c>
      <c r="H2367" s="1">
        <v>13.8750257290836</v>
      </c>
    </row>
    <row r="2368" spans="1:9" x14ac:dyDescent="0.25">
      <c r="A2368" s="1">
        <v>0</v>
      </c>
      <c r="B2368" s="1" t="s">
        <v>145</v>
      </c>
      <c r="C2368" s="1">
        <v>1627</v>
      </c>
    </row>
    <row r="2369" spans="1:9" x14ac:dyDescent="0.25">
      <c r="A2369" s="1">
        <v>1</v>
      </c>
      <c r="B2369" s="1" t="s">
        <v>2488</v>
      </c>
      <c r="C2369" s="1" t="s">
        <v>2489</v>
      </c>
      <c r="D2369" s="1">
        <v>22276.516260569999</v>
      </c>
      <c r="E2369" s="1">
        <v>5.7999999999999995E-7</v>
      </c>
      <c r="F2369" s="1" t="s">
        <v>3</v>
      </c>
      <c r="G2369" s="1" t="s">
        <v>2490</v>
      </c>
      <c r="H2369" s="1">
        <v>0</v>
      </c>
      <c r="I2369" s="1">
        <v>9993</v>
      </c>
    </row>
    <row r="2370" spans="1:9" x14ac:dyDescent="0.25">
      <c r="A2370" s="1">
        <v>2</v>
      </c>
      <c r="B2370" s="1">
        <v>15505</v>
      </c>
      <c r="C2370" s="1">
        <v>82.922499999999999</v>
      </c>
      <c r="D2370" s="1">
        <v>331.4529</v>
      </c>
      <c r="E2370" s="1">
        <v>42736</v>
      </c>
      <c r="F2370" s="1">
        <v>155.50120000000001</v>
      </c>
      <c r="G2370" s="1">
        <v>319.1669</v>
      </c>
      <c r="H2370" s="1">
        <v>13.7440168988928</v>
      </c>
    </row>
    <row r="2371" spans="1:9" x14ac:dyDescent="0.25">
      <c r="A2371" s="1">
        <v>0</v>
      </c>
      <c r="B2371" s="1" t="s">
        <v>627</v>
      </c>
      <c r="C2371" s="2">
        <v>44604</v>
      </c>
    </row>
    <row r="2372" spans="1:9" x14ac:dyDescent="0.25">
      <c r="A2372" s="1">
        <v>1</v>
      </c>
      <c r="B2372" s="1" t="s">
        <v>2491</v>
      </c>
      <c r="C2372" s="1" t="s">
        <v>2492</v>
      </c>
      <c r="D2372" s="1">
        <v>22276.505378310001</v>
      </c>
      <c r="E2372" s="1">
        <v>1.1999999999999999E-7</v>
      </c>
      <c r="F2372" s="1" t="s">
        <v>3</v>
      </c>
      <c r="G2372" s="1">
        <f>-30347-5</f>
        <v>-30352</v>
      </c>
      <c r="H2372" s="1">
        <v>0</v>
      </c>
      <c r="I2372" s="1">
        <v>9992</v>
      </c>
    </row>
    <row r="2373" spans="1:9" x14ac:dyDescent="0.25">
      <c r="A2373" s="1">
        <v>2</v>
      </c>
      <c r="B2373" s="1">
        <v>15516</v>
      </c>
      <c r="C2373" s="1">
        <v>82.532600000000002</v>
      </c>
      <c r="D2373" s="1">
        <v>331.3218</v>
      </c>
      <c r="E2373" s="1">
        <v>16693</v>
      </c>
      <c r="F2373" s="1">
        <v>122.9896</v>
      </c>
      <c r="G2373" s="1">
        <v>237.28720000000001</v>
      </c>
      <c r="H2373" s="1">
        <v>13.8567145090446</v>
      </c>
    </row>
    <row r="2374" spans="1:9" x14ac:dyDescent="0.25">
      <c r="A2374" s="1">
        <v>0</v>
      </c>
      <c r="B2374" s="1" t="s">
        <v>145</v>
      </c>
      <c r="C2374" s="1">
        <v>1633</v>
      </c>
    </row>
    <row r="2375" spans="1:9" x14ac:dyDescent="0.25">
      <c r="A2375" s="1">
        <v>1</v>
      </c>
      <c r="B2375" s="1" t="s">
        <v>2493</v>
      </c>
      <c r="C2375" s="1" t="s">
        <v>2494</v>
      </c>
      <c r="D2375" s="1">
        <v>22276.222554489999</v>
      </c>
      <c r="E2375" s="1">
        <v>1.8430000000000001E-4</v>
      </c>
      <c r="F2375" s="1" t="s">
        <v>3</v>
      </c>
      <c r="G2375" s="1" t="s">
        <v>2495</v>
      </c>
      <c r="H2375" s="1">
        <v>0</v>
      </c>
      <c r="I2375" s="1">
        <v>9991</v>
      </c>
    </row>
    <row r="2376" spans="1:9" x14ac:dyDescent="0.25">
      <c r="A2376" s="1">
        <v>2</v>
      </c>
      <c r="B2376" s="1">
        <v>15592</v>
      </c>
      <c r="C2376" s="1">
        <v>82.537599999999998</v>
      </c>
      <c r="D2376" s="1">
        <v>173.0968</v>
      </c>
      <c r="E2376" s="1">
        <v>11987</v>
      </c>
      <c r="F2376" s="1">
        <v>138.39019999999999</v>
      </c>
      <c r="G2376" s="1">
        <v>221.82570000000001</v>
      </c>
      <c r="H2376" s="1">
        <v>15.38178505</v>
      </c>
      <c r="I2376" s="1">
        <v>59993</v>
      </c>
    </row>
    <row r="2377" spans="1:9" x14ac:dyDescent="0.25">
      <c r="A2377" s="1">
        <v>0</v>
      </c>
      <c r="B2377" s="1" t="s">
        <v>2496</v>
      </c>
    </row>
    <row r="2378" spans="1:9" x14ac:dyDescent="0.25">
      <c r="A2378" s="1">
        <v>1</v>
      </c>
      <c r="B2378" s="1" t="s">
        <v>2497</v>
      </c>
      <c r="C2378" s="1" t="s">
        <v>2498</v>
      </c>
      <c r="D2378" s="1">
        <v>22276.594674129999</v>
      </c>
      <c r="E2378" s="1">
        <v>1.7E-6</v>
      </c>
      <c r="F2378" s="1" t="s">
        <v>3</v>
      </c>
      <c r="G2378" s="1" t="s">
        <v>650</v>
      </c>
      <c r="H2378" s="1">
        <v>0</v>
      </c>
      <c r="I2378" s="1">
        <v>9998</v>
      </c>
    </row>
    <row r="2379" spans="1:9" x14ac:dyDescent="0.25">
      <c r="A2379" s="1">
        <v>2</v>
      </c>
      <c r="B2379" s="1">
        <v>15595</v>
      </c>
      <c r="C2379" s="1">
        <v>108.0502</v>
      </c>
      <c r="D2379" s="1">
        <v>148.68199999999999</v>
      </c>
      <c r="E2379" s="1">
        <v>2523</v>
      </c>
      <c r="F2379" s="1">
        <v>271.35239999999999</v>
      </c>
      <c r="G2379" s="1">
        <v>88.732799999999997</v>
      </c>
      <c r="H2379" s="1">
        <v>14.383543929681601</v>
      </c>
    </row>
    <row r="2380" spans="1:9" x14ac:dyDescent="0.25">
      <c r="A2380" s="1">
        <v>0</v>
      </c>
      <c r="B2380" s="1" t="s">
        <v>145</v>
      </c>
      <c r="C2380" s="1">
        <v>1634</v>
      </c>
    </row>
    <row r="2381" spans="1:9" x14ac:dyDescent="0.25">
      <c r="A2381" s="1">
        <v>1</v>
      </c>
      <c r="B2381" s="1" t="s">
        <v>2499</v>
      </c>
      <c r="C2381" s="1" t="s">
        <v>2500</v>
      </c>
      <c r="D2381" s="1">
        <v>22276.182936460002</v>
      </c>
      <c r="E2381" s="1">
        <v>5.5000000000000003E-7</v>
      </c>
      <c r="F2381" s="1" t="s">
        <v>3</v>
      </c>
      <c r="G2381" s="1" t="s">
        <v>2501</v>
      </c>
      <c r="H2381" s="1">
        <v>0</v>
      </c>
      <c r="I2381" s="1">
        <v>9993</v>
      </c>
    </row>
    <row r="2382" spans="1:9" x14ac:dyDescent="0.25">
      <c r="A2382" s="1">
        <v>2</v>
      </c>
      <c r="B2382" s="1">
        <v>15597</v>
      </c>
      <c r="C2382" s="1">
        <v>82.938900000000004</v>
      </c>
      <c r="D2382" s="1">
        <v>138.7885</v>
      </c>
      <c r="E2382" s="1">
        <v>34768</v>
      </c>
      <c r="F2382" s="1">
        <v>210.56649999999999</v>
      </c>
      <c r="G2382" s="1">
        <v>270.87479999999999</v>
      </c>
      <c r="H2382" s="1">
        <v>13.7512824988427</v>
      </c>
    </row>
    <row r="2383" spans="1:9" x14ac:dyDescent="0.25">
      <c r="A2383" s="1">
        <v>0</v>
      </c>
      <c r="B2383" s="1" t="s">
        <v>145</v>
      </c>
      <c r="C2383" s="1">
        <v>1635</v>
      </c>
    </row>
    <row r="2384" spans="1:9" x14ac:dyDescent="0.25">
      <c r="A2384" s="1">
        <v>1</v>
      </c>
      <c r="B2384" s="1" t="s">
        <v>2502</v>
      </c>
      <c r="C2384" s="1" t="s">
        <v>2503</v>
      </c>
      <c r="D2384" s="1">
        <v>22276.37188346</v>
      </c>
      <c r="E2384" s="1">
        <v>1.3E-7</v>
      </c>
      <c r="F2384" s="1" t="s">
        <v>3</v>
      </c>
      <c r="G2384" s="1" t="s">
        <v>2504</v>
      </c>
      <c r="H2384" s="1">
        <v>0</v>
      </c>
      <c r="I2384" s="1">
        <v>9998</v>
      </c>
    </row>
    <row r="2385" spans="1:9" x14ac:dyDescent="0.25">
      <c r="A2385" s="1">
        <v>2</v>
      </c>
      <c r="B2385" s="1">
        <v>15617</v>
      </c>
      <c r="C2385" s="1">
        <v>74.054699999999997</v>
      </c>
      <c r="D2385" s="1">
        <v>229.56569999999999</v>
      </c>
      <c r="E2385" s="1">
        <v>24404</v>
      </c>
      <c r="F2385" s="1">
        <v>8.1601999999999997</v>
      </c>
      <c r="G2385" s="1">
        <v>111.4198</v>
      </c>
      <c r="H2385" s="1">
        <v>12.432280857035799</v>
      </c>
    </row>
    <row r="2386" spans="1:9" x14ac:dyDescent="0.25">
      <c r="A2386" s="1">
        <v>0</v>
      </c>
      <c r="B2386" s="1" t="s">
        <v>145</v>
      </c>
      <c r="C2386" s="1">
        <v>1636</v>
      </c>
    </row>
    <row r="2387" spans="1:9" x14ac:dyDescent="0.25">
      <c r="A2387" s="1">
        <v>1</v>
      </c>
      <c r="B2387" s="1" t="s">
        <v>2505</v>
      </c>
      <c r="C2387" s="1" t="s">
        <v>2506</v>
      </c>
      <c r="D2387" s="1">
        <v>22276.44427362</v>
      </c>
      <c r="E2387" s="1">
        <v>-1.3E-7</v>
      </c>
      <c r="F2387" s="1" t="s">
        <v>3</v>
      </c>
      <c r="G2387" s="1" t="s">
        <v>2507</v>
      </c>
      <c r="H2387" s="1">
        <v>0</v>
      </c>
      <c r="I2387" s="1">
        <v>9994</v>
      </c>
    </row>
    <row r="2388" spans="1:9" x14ac:dyDescent="0.25">
      <c r="A2388" s="1">
        <v>2</v>
      </c>
      <c r="B2388" s="1">
        <v>15618</v>
      </c>
      <c r="C2388" s="1">
        <v>74.055400000000006</v>
      </c>
      <c r="D2388" s="1">
        <v>158.67310000000001</v>
      </c>
      <c r="E2388" s="1">
        <v>13317</v>
      </c>
      <c r="F2388" s="1">
        <v>278.74930000000001</v>
      </c>
      <c r="G2388" s="1">
        <v>254.74029999999999</v>
      </c>
      <c r="H2388" s="1">
        <v>12.453268867064599</v>
      </c>
    </row>
    <row r="2389" spans="1:9" x14ac:dyDescent="0.25">
      <c r="A2389" s="1">
        <v>0</v>
      </c>
      <c r="B2389" s="1" t="s">
        <v>145</v>
      </c>
      <c r="C2389" s="1">
        <v>1637</v>
      </c>
    </row>
    <row r="2390" spans="1:9" x14ac:dyDescent="0.25">
      <c r="A2390" s="1">
        <v>1</v>
      </c>
      <c r="B2390" s="1" t="s">
        <v>2508</v>
      </c>
      <c r="C2390" s="1" t="s">
        <v>2509</v>
      </c>
      <c r="D2390" s="1">
        <v>22276.4952825</v>
      </c>
      <c r="E2390" s="1">
        <v>-1E-8</v>
      </c>
      <c r="F2390" s="1" t="s">
        <v>3</v>
      </c>
      <c r="G2390" s="1" t="s">
        <v>2510</v>
      </c>
      <c r="H2390" s="1">
        <v>0</v>
      </c>
      <c r="I2390" s="1">
        <v>9993</v>
      </c>
    </row>
    <row r="2391" spans="1:9" x14ac:dyDescent="0.25">
      <c r="A2391" s="1">
        <v>2</v>
      </c>
      <c r="B2391" s="1">
        <v>15619</v>
      </c>
      <c r="C2391" s="1">
        <v>74.052199999999999</v>
      </c>
      <c r="D2391" s="1">
        <v>94.950299999999999</v>
      </c>
      <c r="E2391" s="1">
        <v>14772</v>
      </c>
      <c r="F2391" s="1">
        <v>159.47550000000001</v>
      </c>
      <c r="G2391" s="1">
        <v>263.30399999999997</v>
      </c>
      <c r="H2391" s="1">
        <v>12.472127617093101</v>
      </c>
    </row>
    <row r="2392" spans="1:9" x14ac:dyDescent="0.25">
      <c r="A2392" s="1">
        <v>0</v>
      </c>
      <c r="B2392" s="1" t="s">
        <v>145</v>
      </c>
      <c r="C2392" s="1">
        <v>1638</v>
      </c>
    </row>
    <row r="2393" spans="1:9" x14ac:dyDescent="0.25">
      <c r="A2393" s="1">
        <v>1</v>
      </c>
      <c r="B2393" s="1" t="s">
        <v>2511</v>
      </c>
      <c r="C2393" s="1" t="s">
        <v>2512</v>
      </c>
      <c r="D2393" s="1">
        <v>22276.586327870002</v>
      </c>
      <c r="E2393" s="1">
        <v>-2.1E-7</v>
      </c>
      <c r="F2393" s="1" t="s">
        <v>3</v>
      </c>
      <c r="G2393" s="1">
        <f>-33462-4</f>
        <v>-33466</v>
      </c>
      <c r="H2393" s="1">
        <v>0</v>
      </c>
      <c r="I2393" s="1">
        <v>9994</v>
      </c>
    </row>
    <row r="2394" spans="1:9" x14ac:dyDescent="0.25">
      <c r="A2394" s="1">
        <v>2</v>
      </c>
      <c r="B2394" s="1">
        <v>15620</v>
      </c>
      <c r="C2394" s="1">
        <v>74.058000000000007</v>
      </c>
      <c r="D2394" s="1">
        <v>28.3811</v>
      </c>
      <c r="E2394" s="1">
        <v>15364</v>
      </c>
      <c r="F2394" s="1">
        <v>34.7714</v>
      </c>
      <c r="G2394" s="1">
        <v>338.40600000000001</v>
      </c>
      <c r="H2394" s="1">
        <v>12.491821667118201</v>
      </c>
    </row>
    <row r="2395" spans="1:9" x14ac:dyDescent="0.25">
      <c r="A2395" s="1">
        <v>0</v>
      </c>
      <c r="B2395" s="1" t="s">
        <v>145</v>
      </c>
      <c r="C2395" s="1">
        <v>1639</v>
      </c>
    </row>
    <row r="2396" spans="1:9" x14ac:dyDescent="0.25">
      <c r="A2396" s="1">
        <v>1</v>
      </c>
      <c r="B2396" s="1" t="s">
        <v>2513</v>
      </c>
      <c r="C2396" s="1" t="s">
        <v>2514</v>
      </c>
      <c r="D2396" s="1">
        <v>22276.538676150001</v>
      </c>
      <c r="E2396" s="1">
        <v>-5.9999999999999995E-8</v>
      </c>
      <c r="F2396" s="1" t="s">
        <v>3</v>
      </c>
      <c r="G2396" s="1" t="s">
        <v>2515</v>
      </c>
      <c r="H2396" s="1">
        <v>0</v>
      </c>
      <c r="I2396" s="1">
        <v>9990</v>
      </c>
    </row>
    <row r="2397" spans="1:9" x14ac:dyDescent="0.25">
      <c r="A2397" s="1">
        <v>2</v>
      </c>
      <c r="B2397" s="1">
        <v>15621</v>
      </c>
      <c r="C2397" s="1">
        <v>74.056399999999996</v>
      </c>
      <c r="D2397" s="1">
        <v>325.72039999999998</v>
      </c>
      <c r="E2397" s="1">
        <v>25808</v>
      </c>
      <c r="F2397" s="1">
        <v>315.81740000000002</v>
      </c>
      <c r="G2397" s="1">
        <v>155.7458</v>
      </c>
      <c r="H2397" s="1">
        <v>12.510247827143401</v>
      </c>
    </row>
    <row r="2398" spans="1:9" x14ac:dyDescent="0.25">
      <c r="A2398" s="1">
        <v>0</v>
      </c>
      <c r="B2398" s="1" t="s">
        <v>145</v>
      </c>
      <c r="C2398" s="1">
        <v>1640</v>
      </c>
    </row>
    <row r="2399" spans="1:9" x14ac:dyDescent="0.25">
      <c r="A2399" s="1">
        <v>1</v>
      </c>
      <c r="B2399" s="1" t="s">
        <v>2516</v>
      </c>
      <c r="C2399" s="1" t="s">
        <v>2517</v>
      </c>
      <c r="D2399" s="1">
        <v>22276.458295019998</v>
      </c>
      <c r="E2399" s="1">
        <v>1.1000000000000001E-7</v>
      </c>
      <c r="F2399" s="1" t="s">
        <v>3</v>
      </c>
      <c r="G2399" s="1" t="s">
        <v>2518</v>
      </c>
      <c r="H2399" s="1">
        <v>0</v>
      </c>
      <c r="I2399" s="1">
        <v>9995</v>
      </c>
    </row>
    <row r="2400" spans="1:9" x14ac:dyDescent="0.25">
      <c r="A2400" s="1">
        <v>2</v>
      </c>
      <c r="B2400" s="1">
        <v>15622</v>
      </c>
      <c r="C2400" s="1">
        <v>74.052300000000002</v>
      </c>
      <c r="D2400" s="1">
        <v>265.26429999999999</v>
      </c>
      <c r="E2400" s="1">
        <v>34587</v>
      </c>
      <c r="F2400" s="1">
        <v>240.95609999999999</v>
      </c>
      <c r="G2400" s="1">
        <v>236.0676</v>
      </c>
      <c r="H2400" s="1">
        <v>12.528072047168999</v>
      </c>
    </row>
    <row r="2401" spans="1:9" x14ac:dyDescent="0.25">
      <c r="A2401" s="1">
        <v>0</v>
      </c>
      <c r="B2401" s="1" t="s">
        <v>145</v>
      </c>
      <c r="C2401" s="1">
        <v>1641</v>
      </c>
    </row>
    <row r="2402" spans="1:9" x14ac:dyDescent="0.25">
      <c r="A2402" s="1">
        <v>1</v>
      </c>
      <c r="B2402" s="1" t="s">
        <v>2519</v>
      </c>
      <c r="C2402" s="1" t="s">
        <v>2520</v>
      </c>
      <c r="D2402" s="1">
        <v>22276.598015570002</v>
      </c>
      <c r="E2402" s="1">
        <v>-5.9999999999999995E-8</v>
      </c>
      <c r="F2402" s="1" t="s">
        <v>3</v>
      </c>
      <c r="G2402" s="1" t="s">
        <v>2521</v>
      </c>
      <c r="H2402" s="1">
        <v>0</v>
      </c>
      <c r="I2402" s="1">
        <v>9991</v>
      </c>
    </row>
    <row r="2403" spans="1:9" x14ac:dyDescent="0.25">
      <c r="A2403" s="1">
        <v>2</v>
      </c>
      <c r="B2403" s="1">
        <v>15623</v>
      </c>
      <c r="C2403" s="1">
        <v>74.056399999999996</v>
      </c>
      <c r="D2403" s="1">
        <v>206.215</v>
      </c>
      <c r="E2403" s="1">
        <v>43589</v>
      </c>
      <c r="F2403" s="1">
        <v>173.6328</v>
      </c>
      <c r="G2403" s="1">
        <v>358.18650000000002</v>
      </c>
      <c r="H2403" s="1">
        <v>12.545277737190901</v>
      </c>
    </row>
    <row r="2404" spans="1:9" x14ac:dyDescent="0.25">
      <c r="A2404" s="1">
        <v>0</v>
      </c>
      <c r="B2404" s="1" t="s">
        <v>145</v>
      </c>
      <c r="C2404" s="1">
        <v>1642</v>
      </c>
    </row>
    <row r="2405" spans="1:9" x14ac:dyDescent="0.25">
      <c r="A2405" s="1">
        <v>1</v>
      </c>
      <c r="B2405" s="1" t="s">
        <v>2522</v>
      </c>
      <c r="C2405" s="1" t="s">
        <v>2523</v>
      </c>
      <c r="D2405" s="1">
        <v>22276.082487340002</v>
      </c>
      <c r="E2405" s="1">
        <v>-8.0000000000000002E-8</v>
      </c>
      <c r="F2405" s="1" t="s">
        <v>3</v>
      </c>
      <c r="G2405" s="1" t="s">
        <v>2524</v>
      </c>
      <c r="H2405" s="1">
        <v>0</v>
      </c>
      <c r="I2405" s="1">
        <v>9994</v>
      </c>
    </row>
    <row r="2406" spans="1:9" x14ac:dyDescent="0.25">
      <c r="A2406" s="1">
        <v>2</v>
      </c>
      <c r="B2406" s="1">
        <v>15624</v>
      </c>
      <c r="C2406" s="1">
        <v>74.054400000000001</v>
      </c>
      <c r="D2406" s="1">
        <v>144.2621</v>
      </c>
      <c r="E2406" s="1">
        <v>50463</v>
      </c>
      <c r="F2406" s="1">
        <v>91.278899999999993</v>
      </c>
      <c r="G2406" s="1">
        <v>21.0212</v>
      </c>
      <c r="H2406" s="1">
        <v>12.563580197215201</v>
      </c>
    </row>
    <row r="2407" spans="1:9" x14ac:dyDescent="0.25">
      <c r="A2407" s="1">
        <v>0</v>
      </c>
      <c r="B2407" s="1" t="s">
        <v>145</v>
      </c>
      <c r="C2407" s="1">
        <v>1655</v>
      </c>
    </row>
    <row r="2408" spans="1:9" x14ac:dyDescent="0.25">
      <c r="A2408" s="1">
        <v>1</v>
      </c>
      <c r="B2408" s="1" t="s">
        <v>2525</v>
      </c>
      <c r="C2408" s="1" t="s">
        <v>2526</v>
      </c>
      <c r="D2408" s="1">
        <v>22276.485345820001</v>
      </c>
      <c r="E2408" s="1">
        <v>6.0999999999999998E-7</v>
      </c>
      <c r="F2408" s="1" t="s">
        <v>3</v>
      </c>
      <c r="G2408" s="1" t="s">
        <v>2527</v>
      </c>
      <c r="H2408" s="1">
        <v>0</v>
      </c>
      <c r="I2408" s="1">
        <v>9995</v>
      </c>
    </row>
    <row r="2409" spans="1:9" x14ac:dyDescent="0.25">
      <c r="A2409" s="1">
        <v>2</v>
      </c>
      <c r="B2409" s="1">
        <v>15751</v>
      </c>
      <c r="C2409" s="1">
        <v>82.951999999999998</v>
      </c>
      <c r="D2409" s="1">
        <v>342.43799999999999</v>
      </c>
      <c r="E2409" s="1">
        <v>25489</v>
      </c>
      <c r="F2409" s="1">
        <v>249.43100000000001</v>
      </c>
      <c r="G2409" s="1">
        <v>120.084</v>
      </c>
      <c r="H2409" s="1">
        <v>13.7174524586923</v>
      </c>
    </row>
    <row r="2410" spans="1:9" x14ac:dyDescent="0.25">
      <c r="A2410" s="1">
        <v>0</v>
      </c>
      <c r="B2410" s="1" t="s">
        <v>145</v>
      </c>
      <c r="C2410" s="1">
        <v>1656</v>
      </c>
    </row>
    <row r="2411" spans="1:9" x14ac:dyDescent="0.25">
      <c r="A2411" s="1">
        <v>1</v>
      </c>
      <c r="B2411" s="1" t="s">
        <v>2528</v>
      </c>
      <c r="C2411" s="1" t="s">
        <v>2529</v>
      </c>
      <c r="D2411" s="1">
        <v>22276.325761290002</v>
      </c>
      <c r="E2411" s="1">
        <v>1.0499999999999999E-6</v>
      </c>
      <c r="F2411" s="1" t="s">
        <v>3</v>
      </c>
      <c r="G2411" s="1" t="s">
        <v>2530</v>
      </c>
      <c r="H2411" s="1">
        <v>0</v>
      </c>
      <c r="I2411" s="1">
        <v>9992</v>
      </c>
    </row>
    <row r="2412" spans="1:9" x14ac:dyDescent="0.25">
      <c r="A2412" s="1">
        <v>2</v>
      </c>
      <c r="B2412" s="1">
        <v>15755</v>
      </c>
      <c r="C2412" s="1">
        <v>71.110399999999998</v>
      </c>
      <c r="D2412" s="1">
        <v>248.0615</v>
      </c>
      <c r="E2412" s="1">
        <v>37690</v>
      </c>
      <c r="F2412" s="1">
        <v>285.90249999999997</v>
      </c>
      <c r="G2412" s="1">
        <v>73.794899999999998</v>
      </c>
      <c r="H2412" s="1">
        <v>14.2051014693507</v>
      </c>
    </row>
    <row r="2413" spans="1:9" x14ac:dyDescent="0.25">
      <c r="A2413" s="1">
        <v>0</v>
      </c>
      <c r="B2413" s="1" t="s">
        <v>145</v>
      </c>
      <c r="C2413" s="1">
        <v>1660</v>
      </c>
    </row>
    <row r="2414" spans="1:9" x14ac:dyDescent="0.25">
      <c r="A2414" s="1">
        <v>1</v>
      </c>
      <c r="B2414" s="1" t="s">
        <v>2531</v>
      </c>
      <c r="C2414" s="1" t="s">
        <v>2532</v>
      </c>
      <c r="D2414" s="1">
        <v>22276.51415721</v>
      </c>
      <c r="E2414" s="1">
        <v>-1.1000000000000001E-7</v>
      </c>
      <c r="F2414" s="1" t="s">
        <v>3</v>
      </c>
      <c r="G2414" s="1" t="s">
        <v>2533</v>
      </c>
      <c r="H2414" s="1">
        <v>0</v>
      </c>
      <c r="I2414" s="1">
        <v>9994</v>
      </c>
    </row>
    <row r="2415" spans="1:9" x14ac:dyDescent="0.25">
      <c r="A2415" s="1">
        <v>2</v>
      </c>
      <c r="B2415" s="1">
        <v>15821</v>
      </c>
      <c r="C2415" s="1">
        <v>73.626499999999993</v>
      </c>
      <c r="D2415" s="1">
        <v>195.7895</v>
      </c>
      <c r="E2415" s="1">
        <v>27588</v>
      </c>
      <c r="F2415" s="1">
        <v>207.22409999999999</v>
      </c>
      <c r="G2415" s="1">
        <v>325.75389999999999</v>
      </c>
      <c r="H2415" s="1">
        <v>12.407748956896899</v>
      </c>
    </row>
    <row r="2416" spans="1:9" x14ac:dyDescent="0.25">
      <c r="A2416" s="1">
        <v>0</v>
      </c>
      <c r="B2416" s="1" t="s">
        <v>145</v>
      </c>
      <c r="C2416" s="1">
        <v>1666</v>
      </c>
    </row>
    <row r="2417" spans="1:9" x14ac:dyDescent="0.25">
      <c r="A2417" s="1">
        <v>1</v>
      </c>
      <c r="B2417" s="1" t="s">
        <v>2534</v>
      </c>
      <c r="C2417" s="1" t="s">
        <v>2535</v>
      </c>
      <c r="D2417" s="1">
        <v>22276.541668099999</v>
      </c>
      <c r="E2417" s="1">
        <v>8.5749999999999997E-5</v>
      </c>
      <c r="F2417" s="1" t="s">
        <v>3</v>
      </c>
      <c r="G2417" s="1" t="s">
        <v>2536</v>
      </c>
      <c r="H2417" s="1">
        <v>0</v>
      </c>
      <c r="I2417" s="1">
        <v>9992</v>
      </c>
    </row>
    <row r="2418" spans="1:9" x14ac:dyDescent="0.25">
      <c r="A2418" s="1">
        <v>2</v>
      </c>
      <c r="B2418" s="1">
        <v>15889</v>
      </c>
      <c r="C2418" s="1">
        <v>82.486099999999993</v>
      </c>
      <c r="D2418" s="1">
        <v>232.40780000000001</v>
      </c>
      <c r="E2418" s="1">
        <v>16278</v>
      </c>
      <c r="F2418" s="1">
        <v>158.8639</v>
      </c>
      <c r="G2418" s="1">
        <v>201.32740000000001</v>
      </c>
      <c r="H2418" s="1">
        <v>15.2234082</v>
      </c>
      <c r="I2418" s="1">
        <v>35512</v>
      </c>
    </row>
    <row r="2419" spans="1:9" x14ac:dyDescent="0.25">
      <c r="A2419" s="1">
        <v>0</v>
      </c>
      <c r="B2419" s="1" t="s">
        <v>145</v>
      </c>
      <c r="C2419" s="1">
        <v>1670</v>
      </c>
    </row>
    <row r="2420" spans="1:9" x14ac:dyDescent="0.25">
      <c r="A2420" s="1">
        <v>1</v>
      </c>
      <c r="B2420" s="1" t="s">
        <v>2537</v>
      </c>
      <c r="C2420" s="1" t="s">
        <v>2538</v>
      </c>
      <c r="D2420" s="1">
        <v>22276.51810361</v>
      </c>
      <c r="E2420" s="1">
        <v>-6.1999999999999999E-7</v>
      </c>
      <c r="F2420" s="1" t="s">
        <v>3</v>
      </c>
      <c r="G2420" s="1" t="s">
        <v>2539</v>
      </c>
      <c r="H2420" s="1">
        <v>0</v>
      </c>
      <c r="I2420" s="1">
        <v>9995</v>
      </c>
    </row>
    <row r="2421" spans="1:9" x14ac:dyDescent="0.25">
      <c r="A2421" s="1">
        <v>2</v>
      </c>
      <c r="B2421" s="1">
        <v>15930</v>
      </c>
      <c r="C2421" s="1">
        <v>64.941299999999998</v>
      </c>
      <c r="D2421" s="1">
        <v>49.739100000000001</v>
      </c>
      <c r="E2421" s="1">
        <v>51242</v>
      </c>
      <c r="F2421" s="1">
        <v>129.76079999999999</v>
      </c>
      <c r="G2421" s="1">
        <v>230.79820000000001</v>
      </c>
      <c r="H2421" s="1">
        <v>13.8375585786663</v>
      </c>
    </row>
    <row r="2422" spans="1:9" x14ac:dyDescent="0.25">
      <c r="A2422" s="1">
        <v>0</v>
      </c>
      <c r="B2422" s="1" t="s">
        <v>199</v>
      </c>
      <c r="C2422" s="1">
        <v>30</v>
      </c>
    </row>
    <row r="2423" spans="1:9" x14ac:dyDescent="0.25">
      <c r="A2423" s="1">
        <v>1</v>
      </c>
      <c r="B2423" s="1" t="s">
        <v>2540</v>
      </c>
      <c r="C2423" s="1" t="s">
        <v>2541</v>
      </c>
      <c r="D2423" s="1">
        <v>22276.490784279998</v>
      </c>
      <c r="E2423" s="1">
        <v>1.2100000000000001E-6</v>
      </c>
      <c r="F2423" s="1" t="s">
        <v>3</v>
      </c>
      <c r="G2423" s="1" t="s">
        <v>2542</v>
      </c>
      <c r="H2423" s="1">
        <v>0</v>
      </c>
      <c r="I2423" s="1">
        <v>9999</v>
      </c>
    </row>
    <row r="2424" spans="1:9" x14ac:dyDescent="0.25">
      <c r="A2424" s="1">
        <v>2</v>
      </c>
      <c r="B2424" s="1">
        <v>15935</v>
      </c>
      <c r="C2424" s="1">
        <v>90.174099999999996</v>
      </c>
      <c r="D2424" s="1">
        <v>79.775700000000001</v>
      </c>
      <c r="E2424" s="1">
        <v>170175</v>
      </c>
      <c r="F2424" s="1">
        <v>133.30959999999999</v>
      </c>
      <c r="G2424" s="1">
        <v>287.80180000000001</v>
      </c>
      <c r="H2424" s="1">
        <v>13.3576696780882</v>
      </c>
    </row>
    <row r="2425" spans="1:9" x14ac:dyDescent="0.25">
      <c r="A2425" s="1">
        <v>0</v>
      </c>
      <c r="B2425" s="1" t="s">
        <v>199</v>
      </c>
      <c r="C2425" s="1">
        <v>24</v>
      </c>
    </row>
    <row r="2426" spans="1:9" x14ac:dyDescent="0.25">
      <c r="A2426" s="1">
        <v>1</v>
      </c>
      <c r="B2426" s="1" t="s">
        <v>2543</v>
      </c>
      <c r="C2426" s="1" t="s">
        <v>2544</v>
      </c>
      <c r="D2426" s="1">
        <v>22276.504548010002</v>
      </c>
      <c r="E2426" s="1">
        <v>1.2500000000000001E-6</v>
      </c>
      <c r="F2426" s="1" t="s">
        <v>3</v>
      </c>
      <c r="G2426" s="1" t="s">
        <v>2545</v>
      </c>
      <c r="H2426" s="1">
        <v>0</v>
      </c>
      <c r="I2426" s="1">
        <v>9996</v>
      </c>
    </row>
    <row r="2427" spans="1:9" x14ac:dyDescent="0.25">
      <c r="A2427" s="1">
        <v>2</v>
      </c>
      <c r="B2427" s="1">
        <v>15936</v>
      </c>
      <c r="C2427" s="1">
        <v>90.171899999999994</v>
      </c>
      <c r="D2427" s="1">
        <v>71.710599999999999</v>
      </c>
      <c r="E2427" s="1">
        <v>170573</v>
      </c>
      <c r="F2427" s="1">
        <v>139.0035</v>
      </c>
      <c r="G2427" s="1">
        <v>292.23349999999999</v>
      </c>
      <c r="H2427" s="1">
        <v>13.3562723381074</v>
      </c>
    </row>
    <row r="2428" spans="1:9" x14ac:dyDescent="0.25">
      <c r="A2428" s="1">
        <v>0</v>
      </c>
      <c r="B2428" s="1" t="s">
        <v>145</v>
      </c>
      <c r="C2428" s="1">
        <v>1674</v>
      </c>
    </row>
    <row r="2429" spans="1:9" x14ac:dyDescent="0.25">
      <c r="A2429" s="1">
        <v>1</v>
      </c>
      <c r="B2429" s="1" t="s">
        <v>2546</v>
      </c>
      <c r="C2429" s="1" t="s">
        <v>2547</v>
      </c>
      <c r="D2429" s="1">
        <v>22276.515602420001</v>
      </c>
      <c r="E2429" s="1">
        <v>6.8730000000000001E-5</v>
      </c>
      <c r="F2429" s="1" t="s">
        <v>3</v>
      </c>
      <c r="G2429" s="1" t="s">
        <v>2548</v>
      </c>
      <c r="H2429" s="1">
        <v>0</v>
      </c>
      <c r="I2429" s="1">
        <v>9994</v>
      </c>
    </row>
    <row r="2430" spans="1:9" x14ac:dyDescent="0.25">
      <c r="A2430" s="1">
        <v>2</v>
      </c>
      <c r="B2430" s="1">
        <v>15944</v>
      </c>
      <c r="C2430" s="1">
        <v>82.503299999999996</v>
      </c>
      <c r="D2430" s="1">
        <v>108.7452</v>
      </c>
      <c r="E2430" s="1">
        <v>14566</v>
      </c>
      <c r="F2430" s="1">
        <v>221.45410000000001</v>
      </c>
      <c r="G2430" s="1">
        <v>138.5591</v>
      </c>
      <c r="H2430" s="1">
        <v>15.23125147</v>
      </c>
      <c r="I2430" s="1">
        <v>31562</v>
      </c>
    </row>
    <row r="2431" spans="1:9" x14ac:dyDescent="0.25">
      <c r="A2431" s="1">
        <v>0</v>
      </c>
      <c r="B2431" s="1" t="s">
        <v>145</v>
      </c>
      <c r="C2431" s="1">
        <v>1677</v>
      </c>
    </row>
    <row r="2432" spans="1:9" x14ac:dyDescent="0.25">
      <c r="A2432" s="1">
        <v>1</v>
      </c>
      <c r="B2432" s="1" t="s">
        <v>2549</v>
      </c>
      <c r="C2432" s="1" t="s">
        <v>2550</v>
      </c>
      <c r="D2432" s="1">
        <v>22276.338399100001</v>
      </c>
      <c r="E2432" s="1">
        <v>-3.3999999999999997E-7</v>
      </c>
      <c r="F2432" s="1" t="s">
        <v>3</v>
      </c>
      <c r="G2432" s="1" t="s">
        <v>2551</v>
      </c>
      <c r="H2432" s="1">
        <v>0</v>
      </c>
      <c r="I2432" s="1">
        <v>9997</v>
      </c>
    </row>
    <row r="2433" spans="1:9" x14ac:dyDescent="0.25">
      <c r="A2433" s="1">
        <v>2</v>
      </c>
      <c r="B2433" s="1">
        <v>15986</v>
      </c>
      <c r="C2433" s="1">
        <v>64.681600000000003</v>
      </c>
      <c r="D2433" s="1">
        <v>266.85829999999999</v>
      </c>
      <c r="E2433" s="1">
        <v>61773</v>
      </c>
      <c r="F2433" s="1">
        <v>355.48450000000003</v>
      </c>
      <c r="G2433" s="1">
        <v>4.5648</v>
      </c>
      <c r="H2433" s="1">
        <v>13.8657181087036</v>
      </c>
    </row>
    <row r="2434" spans="1:9" x14ac:dyDescent="0.25">
      <c r="A2434" s="1">
        <v>0</v>
      </c>
      <c r="B2434" s="1" t="s">
        <v>145</v>
      </c>
      <c r="C2434" s="1">
        <v>1680</v>
      </c>
    </row>
    <row r="2435" spans="1:9" x14ac:dyDescent="0.25">
      <c r="A2435" s="1">
        <v>1</v>
      </c>
      <c r="B2435" s="1" t="s">
        <v>2552</v>
      </c>
      <c r="C2435" s="1" t="s">
        <v>2553</v>
      </c>
      <c r="D2435" s="1">
        <v>22276.47067517</v>
      </c>
      <c r="E2435" s="1">
        <v>1.6700000000000001E-6</v>
      </c>
      <c r="F2435" s="1" t="s">
        <v>3</v>
      </c>
      <c r="G2435" s="1" t="s">
        <v>2554</v>
      </c>
      <c r="H2435" s="1">
        <v>0</v>
      </c>
      <c r="I2435" s="1">
        <v>9998</v>
      </c>
    </row>
    <row r="2436" spans="1:9" x14ac:dyDescent="0.25">
      <c r="A2436" s="1">
        <v>2</v>
      </c>
      <c r="B2436" s="1">
        <v>16011</v>
      </c>
      <c r="C2436" s="1">
        <v>74.051199999999994</v>
      </c>
      <c r="D2436" s="1">
        <v>276.45339999999999</v>
      </c>
      <c r="E2436" s="1">
        <v>13990</v>
      </c>
      <c r="F2436" s="1">
        <v>62.662999999999997</v>
      </c>
      <c r="G2436" s="1">
        <v>297.59440000000001</v>
      </c>
      <c r="H2436" s="1">
        <v>14.3334112493792</v>
      </c>
    </row>
    <row r="2437" spans="1:9" x14ac:dyDescent="0.25">
      <c r="A2437" s="1">
        <v>0</v>
      </c>
      <c r="B2437" s="1" t="s">
        <v>145</v>
      </c>
      <c r="C2437" s="1">
        <v>1690</v>
      </c>
    </row>
    <row r="2438" spans="1:9" x14ac:dyDescent="0.25">
      <c r="A2438" s="1">
        <v>1</v>
      </c>
      <c r="B2438" s="1" t="s">
        <v>2555</v>
      </c>
      <c r="C2438" s="1" t="s">
        <v>2556</v>
      </c>
      <c r="D2438" s="1">
        <v>22276.55106473</v>
      </c>
      <c r="E2438" s="1">
        <v>1.9999999999999999E-7</v>
      </c>
      <c r="F2438" s="1" t="s">
        <v>3</v>
      </c>
      <c r="G2438" s="1" t="s">
        <v>2557</v>
      </c>
      <c r="H2438" s="1">
        <v>0</v>
      </c>
      <c r="I2438" s="1">
        <v>9997</v>
      </c>
    </row>
    <row r="2439" spans="1:9" x14ac:dyDescent="0.25">
      <c r="A2439" s="1">
        <v>2</v>
      </c>
      <c r="B2439" s="1">
        <v>16138</v>
      </c>
      <c r="C2439" s="1">
        <v>82.613299999999995</v>
      </c>
      <c r="D2439" s="1">
        <v>6.7851999999999997</v>
      </c>
      <c r="E2439" s="1">
        <v>22537</v>
      </c>
      <c r="F2439" s="1">
        <v>141.24549999999999</v>
      </c>
      <c r="G2439" s="1">
        <v>230.19120000000001</v>
      </c>
      <c r="H2439" s="1">
        <v>12.6604383570882</v>
      </c>
    </row>
    <row r="2440" spans="1:9" x14ac:dyDescent="0.25">
      <c r="A2440" s="1">
        <v>0</v>
      </c>
      <c r="B2440" s="1" t="s">
        <v>145</v>
      </c>
      <c r="C2440" s="1">
        <v>1691</v>
      </c>
    </row>
    <row r="2441" spans="1:9" x14ac:dyDescent="0.25">
      <c r="A2441" s="1">
        <v>1</v>
      </c>
      <c r="B2441" s="1" t="s">
        <v>2558</v>
      </c>
      <c r="C2441" s="1" t="s">
        <v>2559</v>
      </c>
      <c r="D2441" s="1">
        <v>22276.508706609999</v>
      </c>
      <c r="E2441" s="1">
        <v>4.3000000000000001E-7</v>
      </c>
      <c r="F2441" s="1" t="s">
        <v>3</v>
      </c>
      <c r="G2441" s="1" t="s">
        <v>2560</v>
      </c>
      <c r="H2441" s="1">
        <v>0</v>
      </c>
      <c r="I2441" s="1">
        <v>9996</v>
      </c>
    </row>
    <row r="2442" spans="1:9" x14ac:dyDescent="0.25">
      <c r="A2442" s="1">
        <v>2</v>
      </c>
      <c r="B2442" s="1">
        <v>16139</v>
      </c>
      <c r="C2442" s="1">
        <v>82.609399999999994</v>
      </c>
      <c r="D2442" s="1">
        <v>69.375100000000003</v>
      </c>
      <c r="E2442" s="1">
        <v>1128</v>
      </c>
      <c r="F2442" s="1">
        <v>71.186899999999994</v>
      </c>
      <c r="G2442" s="1">
        <v>348.92500000000001</v>
      </c>
      <c r="H2442" s="1">
        <v>12.624186277045499</v>
      </c>
    </row>
    <row r="2443" spans="1:9" x14ac:dyDescent="0.25">
      <c r="A2443" s="1">
        <v>0</v>
      </c>
      <c r="B2443" s="1" t="s">
        <v>145</v>
      </c>
      <c r="C2443" s="1">
        <v>1692</v>
      </c>
    </row>
    <row r="2444" spans="1:9" x14ac:dyDescent="0.25">
      <c r="A2444" s="1">
        <v>1</v>
      </c>
      <c r="B2444" s="1" t="s">
        <v>2561</v>
      </c>
      <c r="C2444" s="1" t="s">
        <v>2562</v>
      </c>
      <c r="D2444" s="1">
        <v>22276.590732429999</v>
      </c>
      <c r="E2444" s="1">
        <v>9.9999999999999995E-8</v>
      </c>
      <c r="F2444" s="1" t="s">
        <v>3</v>
      </c>
      <c r="G2444" s="1">
        <f>-42987-5</f>
        <v>-42992</v>
      </c>
      <c r="H2444" s="1">
        <v>0</v>
      </c>
      <c r="I2444" s="1">
        <v>9997</v>
      </c>
    </row>
    <row r="2445" spans="1:9" x14ac:dyDescent="0.25">
      <c r="A2445" s="1">
        <v>2</v>
      </c>
      <c r="B2445" s="1">
        <v>16140</v>
      </c>
      <c r="C2445" s="1">
        <v>82.606200000000001</v>
      </c>
      <c r="D2445" s="1">
        <v>15.0625</v>
      </c>
      <c r="E2445" s="1">
        <v>17193</v>
      </c>
      <c r="F2445" s="1">
        <v>204.6593</v>
      </c>
      <c r="G2445" s="1">
        <v>217.5753</v>
      </c>
      <c r="H2445" s="1">
        <v>12.6490969970737</v>
      </c>
    </row>
    <row r="2446" spans="1:9" x14ac:dyDescent="0.25">
      <c r="A2446" s="1">
        <v>0</v>
      </c>
      <c r="B2446" s="1" t="s">
        <v>145</v>
      </c>
      <c r="C2446" s="1">
        <v>1693</v>
      </c>
    </row>
    <row r="2447" spans="1:9" x14ac:dyDescent="0.25">
      <c r="A2447" s="1">
        <v>1</v>
      </c>
      <c r="B2447" s="1" t="s">
        <v>2563</v>
      </c>
      <c r="C2447" s="1" t="s">
        <v>2564</v>
      </c>
      <c r="D2447" s="1">
        <v>22276.393550069999</v>
      </c>
      <c r="E2447" s="1">
        <v>5.9999999999999995E-8</v>
      </c>
      <c r="F2447" s="1" t="s">
        <v>3</v>
      </c>
      <c r="G2447" s="1">
        <f>-26709-4</f>
        <v>-26713</v>
      </c>
      <c r="H2447" s="1">
        <v>0</v>
      </c>
      <c r="I2447" s="1">
        <v>9995</v>
      </c>
    </row>
    <row r="2448" spans="1:9" x14ac:dyDescent="0.25">
      <c r="A2448" s="1">
        <v>2</v>
      </c>
      <c r="B2448" s="1">
        <v>16141</v>
      </c>
      <c r="C2448" s="1">
        <v>82.613699999999994</v>
      </c>
      <c r="D2448" s="1">
        <v>35.171399999999998</v>
      </c>
      <c r="E2448" s="1">
        <v>14036</v>
      </c>
      <c r="F2448" s="1">
        <v>231.89160000000001</v>
      </c>
      <c r="G2448" s="1">
        <v>197.452</v>
      </c>
      <c r="H2448" s="1">
        <v>12.6435149970658</v>
      </c>
    </row>
    <row r="2449" spans="1:9" x14ac:dyDescent="0.25">
      <c r="A2449" s="1">
        <v>0</v>
      </c>
      <c r="B2449" s="1" t="s">
        <v>145</v>
      </c>
      <c r="C2449" s="1">
        <v>1694</v>
      </c>
    </row>
    <row r="2450" spans="1:9" x14ac:dyDescent="0.25">
      <c r="A2450" s="1">
        <v>1</v>
      </c>
      <c r="B2450" s="1" t="s">
        <v>2565</v>
      </c>
      <c r="C2450" s="1" t="s">
        <v>2566</v>
      </c>
      <c r="D2450" s="1">
        <v>22276.595434129998</v>
      </c>
      <c r="E2450" s="1">
        <v>2.9999999999999997E-8</v>
      </c>
      <c r="F2450" s="1" t="s">
        <v>3</v>
      </c>
      <c r="G2450" s="1">
        <f>-39339-4</f>
        <v>-39343</v>
      </c>
      <c r="H2450" s="1">
        <v>0</v>
      </c>
      <c r="I2450" s="1">
        <v>9998</v>
      </c>
    </row>
    <row r="2451" spans="1:9" x14ac:dyDescent="0.25">
      <c r="A2451" s="1">
        <v>2</v>
      </c>
      <c r="B2451" s="1">
        <v>16142</v>
      </c>
      <c r="C2451" s="1">
        <v>82.611000000000004</v>
      </c>
      <c r="D2451" s="1">
        <v>43.949800000000003</v>
      </c>
      <c r="E2451" s="1">
        <v>10464</v>
      </c>
      <c r="F2451" s="1">
        <v>261.8116</v>
      </c>
      <c r="G2451" s="1">
        <v>109.1126</v>
      </c>
      <c r="H2451" s="1">
        <v>12.6367897370582</v>
      </c>
    </row>
    <row r="2452" spans="1:9" x14ac:dyDescent="0.25">
      <c r="A2452" s="1">
        <v>0</v>
      </c>
      <c r="B2452" s="1" t="s">
        <v>145</v>
      </c>
      <c r="C2452" s="1">
        <v>1695</v>
      </c>
    </row>
    <row r="2453" spans="1:9" x14ac:dyDescent="0.25">
      <c r="A2453" s="1">
        <v>1</v>
      </c>
      <c r="B2453" s="1" t="s">
        <v>2567</v>
      </c>
      <c r="C2453" s="1" t="s">
        <v>2568</v>
      </c>
      <c r="D2453" s="1">
        <v>22276.422129980001</v>
      </c>
      <c r="E2453" s="1">
        <v>2E-8</v>
      </c>
      <c r="F2453" s="1" t="s">
        <v>3</v>
      </c>
      <c r="G2453" s="1">
        <f>-48137-4</f>
        <v>-48141</v>
      </c>
      <c r="H2453" s="1">
        <v>0</v>
      </c>
      <c r="I2453" s="1">
        <v>9997</v>
      </c>
    </row>
    <row r="2454" spans="1:9" x14ac:dyDescent="0.25">
      <c r="A2454" s="1">
        <v>2</v>
      </c>
      <c r="B2454" s="1">
        <v>16143</v>
      </c>
      <c r="C2454" s="1">
        <v>82.603700000000003</v>
      </c>
      <c r="D2454" s="1">
        <v>49.583100000000002</v>
      </c>
      <c r="E2454" s="1">
        <v>6461</v>
      </c>
      <c r="F2454" s="1">
        <v>317.56670000000003</v>
      </c>
      <c r="G2454" s="1">
        <v>99.987499999999997</v>
      </c>
      <c r="H2454" s="1">
        <v>12.6289076170474</v>
      </c>
    </row>
    <row r="2455" spans="1:9" x14ac:dyDescent="0.25">
      <c r="A2455" s="1">
        <v>0</v>
      </c>
      <c r="B2455" s="1" t="s">
        <v>145</v>
      </c>
      <c r="C2455" s="1">
        <v>1697</v>
      </c>
    </row>
    <row r="2456" spans="1:9" x14ac:dyDescent="0.25">
      <c r="A2456" s="1">
        <v>1</v>
      </c>
      <c r="B2456" s="1" t="s">
        <v>2569</v>
      </c>
      <c r="C2456" s="1" t="s">
        <v>2570</v>
      </c>
      <c r="D2456" s="1">
        <v>22276.519387200002</v>
      </c>
      <c r="E2456" s="1">
        <v>-1.9400000000000001E-6</v>
      </c>
      <c r="F2456" s="1" t="s">
        <v>3</v>
      </c>
      <c r="G2456" s="1">
        <f>-77632-4</f>
        <v>-77636</v>
      </c>
      <c r="H2456" s="1">
        <v>0</v>
      </c>
      <c r="I2456" s="1">
        <v>9995</v>
      </c>
    </row>
    <row r="2457" spans="1:9" x14ac:dyDescent="0.25">
      <c r="A2457" s="1">
        <v>2</v>
      </c>
      <c r="B2457" s="1">
        <v>16181</v>
      </c>
      <c r="C2457" s="1">
        <v>70.965400000000002</v>
      </c>
      <c r="D2457" s="1">
        <v>331.15719999999999</v>
      </c>
      <c r="E2457" s="1">
        <v>20317</v>
      </c>
      <c r="F2457" s="1">
        <v>260.7826</v>
      </c>
      <c r="G2457" s="1">
        <v>99.099800000000002</v>
      </c>
      <c r="H2457" s="1">
        <v>14.134495477725199</v>
      </c>
    </row>
    <row r="2458" spans="1:9" x14ac:dyDescent="0.25">
      <c r="A2458" s="1">
        <v>0</v>
      </c>
      <c r="B2458" s="1" t="s">
        <v>627</v>
      </c>
      <c r="C2458" s="2">
        <v>44621</v>
      </c>
    </row>
    <row r="2459" spans="1:9" x14ac:dyDescent="0.25">
      <c r="A2459" s="1">
        <v>1</v>
      </c>
      <c r="B2459" s="1" t="s">
        <v>2571</v>
      </c>
      <c r="C2459" s="1" t="s">
        <v>2572</v>
      </c>
      <c r="D2459" s="1">
        <v>22276.506723719998</v>
      </c>
      <c r="E2459" s="1">
        <v>-9.9999999999999995E-8</v>
      </c>
      <c r="F2459" s="1" t="s">
        <v>3</v>
      </c>
      <c r="G2459" s="1">
        <f>-59554-4</f>
        <v>-59558</v>
      </c>
      <c r="H2459" s="1">
        <v>0</v>
      </c>
      <c r="I2459" s="1">
        <v>9998</v>
      </c>
    </row>
    <row r="2460" spans="1:9" x14ac:dyDescent="0.25">
      <c r="A2460" s="1">
        <v>2</v>
      </c>
      <c r="B2460" s="1">
        <v>16191</v>
      </c>
      <c r="C2460" s="1">
        <v>82.543300000000002</v>
      </c>
      <c r="D2460" s="1">
        <v>273.10680000000002</v>
      </c>
      <c r="E2460" s="1">
        <v>20720</v>
      </c>
      <c r="F2460" s="1">
        <v>137.29</v>
      </c>
      <c r="G2460" s="1">
        <v>37.557299999999998</v>
      </c>
      <c r="H2460" s="1">
        <v>13.172445447762399</v>
      </c>
    </row>
    <row r="2461" spans="1:9" x14ac:dyDescent="0.25">
      <c r="A2461" s="1">
        <v>0</v>
      </c>
      <c r="B2461" s="1" t="s">
        <v>145</v>
      </c>
      <c r="C2461" s="1">
        <v>1703</v>
      </c>
    </row>
    <row r="2462" spans="1:9" x14ac:dyDescent="0.25">
      <c r="A2462" s="1">
        <v>1</v>
      </c>
      <c r="B2462" s="1" t="s">
        <v>2573</v>
      </c>
      <c r="C2462" s="1" t="s">
        <v>2574</v>
      </c>
      <c r="D2462" s="1">
        <v>22276.586233829999</v>
      </c>
      <c r="E2462" s="1">
        <v>6.0949999999999998E-5</v>
      </c>
      <c r="F2462" s="1" t="s">
        <v>3</v>
      </c>
      <c r="G2462" s="1" t="s">
        <v>2575</v>
      </c>
      <c r="H2462" s="1">
        <v>0</v>
      </c>
      <c r="I2462" s="1">
        <v>9997</v>
      </c>
    </row>
    <row r="2463" spans="1:9" x14ac:dyDescent="0.25">
      <c r="A2463" s="1">
        <v>2</v>
      </c>
      <c r="B2463" s="1">
        <v>16262</v>
      </c>
      <c r="C2463" s="1">
        <v>82.477400000000003</v>
      </c>
      <c r="D2463" s="1">
        <v>147.0256</v>
      </c>
      <c r="E2463" s="1">
        <v>12609</v>
      </c>
      <c r="F2463" s="1">
        <v>98.727500000000006</v>
      </c>
      <c r="G2463" s="1">
        <v>261.5385</v>
      </c>
      <c r="H2463" s="1">
        <v>15.136637159999999</v>
      </c>
      <c r="I2463" s="1">
        <v>10721</v>
      </c>
    </row>
    <row r="2464" spans="1:9" x14ac:dyDescent="0.25">
      <c r="A2464" s="1">
        <v>0</v>
      </c>
      <c r="B2464" s="1" t="s">
        <v>145</v>
      </c>
      <c r="C2464" s="1">
        <v>1704</v>
      </c>
    </row>
    <row r="2465" spans="1:9" x14ac:dyDescent="0.25">
      <c r="A2465" s="1">
        <v>1</v>
      </c>
      <c r="B2465" s="1" t="s">
        <v>2576</v>
      </c>
      <c r="C2465" s="1" t="s">
        <v>2577</v>
      </c>
      <c r="D2465" s="1">
        <v>22276.59643112</v>
      </c>
      <c r="E2465" s="1">
        <v>8.4E-7</v>
      </c>
      <c r="F2465" s="1" t="s">
        <v>3</v>
      </c>
      <c r="G2465" s="1" t="s">
        <v>2578</v>
      </c>
      <c r="H2465" s="1">
        <v>0</v>
      </c>
      <c r="I2465" s="1">
        <v>9994</v>
      </c>
    </row>
    <row r="2466" spans="1:9" x14ac:dyDescent="0.25">
      <c r="A2466" s="1">
        <v>2</v>
      </c>
      <c r="B2466" s="1">
        <v>16291</v>
      </c>
      <c r="C2466" s="1">
        <v>82.936599999999999</v>
      </c>
      <c r="D2466" s="1">
        <v>47.362000000000002</v>
      </c>
      <c r="E2466" s="1">
        <v>30422</v>
      </c>
      <c r="F2466" s="1">
        <v>227.56200000000001</v>
      </c>
      <c r="G2466" s="1">
        <v>142.96250000000001</v>
      </c>
      <c r="H2466" s="1">
        <v>13.7465851684809</v>
      </c>
    </row>
    <row r="2467" spans="1:9" x14ac:dyDescent="0.25">
      <c r="A2467" s="1">
        <v>0</v>
      </c>
      <c r="B2467" s="1" t="s">
        <v>145</v>
      </c>
      <c r="C2467" s="1">
        <v>1707</v>
      </c>
    </row>
    <row r="2468" spans="1:9" x14ac:dyDescent="0.25">
      <c r="A2468" s="1">
        <v>1</v>
      </c>
      <c r="B2468" s="1" t="s">
        <v>2579</v>
      </c>
      <c r="C2468" s="1" t="s">
        <v>2580</v>
      </c>
      <c r="D2468" s="1">
        <v>22276.485658699999</v>
      </c>
      <c r="E2468" s="1">
        <v>5.9910000000000001E-5</v>
      </c>
      <c r="F2468" s="1" t="s">
        <v>3</v>
      </c>
      <c r="G2468" s="1" t="s">
        <v>2581</v>
      </c>
      <c r="H2468" s="1">
        <v>0</v>
      </c>
      <c r="I2468" s="1">
        <v>9997</v>
      </c>
    </row>
    <row r="2469" spans="1:9" x14ac:dyDescent="0.25">
      <c r="A2469" s="1">
        <v>2</v>
      </c>
      <c r="B2469" s="1">
        <v>16326</v>
      </c>
      <c r="C2469" s="1">
        <v>82.506100000000004</v>
      </c>
      <c r="D2469" s="1">
        <v>104.9246</v>
      </c>
      <c r="E2469" s="1">
        <v>11490</v>
      </c>
      <c r="F2469" s="1">
        <v>92.023899999999998</v>
      </c>
      <c r="G2469" s="1">
        <v>268.23099999999999</v>
      </c>
      <c r="H2469" s="1">
        <v>15.167535839999999</v>
      </c>
      <c r="I2469" s="1">
        <v>9790</v>
      </c>
    </row>
    <row r="2470" spans="1:9" x14ac:dyDescent="0.25">
      <c r="A2470" s="1">
        <v>0</v>
      </c>
      <c r="B2470" s="1" t="s">
        <v>145</v>
      </c>
      <c r="C2470" s="1">
        <v>1709</v>
      </c>
    </row>
    <row r="2471" spans="1:9" x14ac:dyDescent="0.25">
      <c r="A2471" s="1">
        <v>1</v>
      </c>
      <c r="B2471" s="1" t="s">
        <v>2582</v>
      </c>
      <c r="C2471" s="1" t="s">
        <v>2583</v>
      </c>
      <c r="D2471" s="1">
        <v>22276.570464289998</v>
      </c>
      <c r="E2471" s="1">
        <v>7.3E-7</v>
      </c>
      <c r="F2471" s="1" t="s">
        <v>3</v>
      </c>
      <c r="G2471" s="1" t="s">
        <v>2584</v>
      </c>
      <c r="H2471" s="1">
        <v>0</v>
      </c>
      <c r="I2471" s="1">
        <v>9991</v>
      </c>
    </row>
    <row r="2472" spans="1:9" x14ac:dyDescent="0.25">
      <c r="A2472" s="1">
        <v>2</v>
      </c>
      <c r="B2472" s="1">
        <v>16368</v>
      </c>
      <c r="C2472" s="1">
        <v>82.948599999999999</v>
      </c>
      <c r="D2472" s="1">
        <v>34.078499999999998</v>
      </c>
      <c r="E2472" s="1">
        <v>33767</v>
      </c>
      <c r="F2472" s="1">
        <v>296.2971</v>
      </c>
      <c r="G2472" s="1">
        <v>74.636200000000002</v>
      </c>
      <c r="H2472" s="1">
        <v>13.7452017884501</v>
      </c>
    </row>
    <row r="2473" spans="1:9" x14ac:dyDescent="0.25">
      <c r="A2473" s="1">
        <v>0</v>
      </c>
      <c r="B2473" s="1" t="s">
        <v>627</v>
      </c>
      <c r="C2473" s="2">
        <v>44605</v>
      </c>
    </row>
    <row r="2474" spans="1:9" x14ac:dyDescent="0.25">
      <c r="A2474" s="1">
        <v>1</v>
      </c>
      <c r="B2474" s="1" t="s">
        <v>2585</v>
      </c>
      <c r="C2474" s="1" t="s">
        <v>2586</v>
      </c>
      <c r="D2474" s="1">
        <v>22276.477852510001</v>
      </c>
      <c r="E2474" s="1">
        <v>7.1999999999999999E-7</v>
      </c>
      <c r="F2474" s="1" t="s">
        <v>3</v>
      </c>
      <c r="G2474" s="1" t="s">
        <v>2587</v>
      </c>
      <c r="H2474" s="1">
        <v>0</v>
      </c>
      <c r="I2474" s="1">
        <v>9995</v>
      </c>
    </row>
    <row r="2475" spans="1:9" x14ac:dyDescent="0.25">
      <c r="A2475" s="1">
        <v>2</v>
      </c>
      <c r="B2475" s="1">
        <v>16408</v>
      </c>
      <c r="C2475" s="1">
        <v>82.533900000000003</v>
      </c>
      <c r="D2475" s="1">
        <v>252.43109999999999</v>
      </c>
      <c r="E2475" s="1">
        <v>15114</v>
      </c>
      <c r="F2475" s="1">
        <v>329.33670000000001</v>
      </c>
      <c r="G2475" s="1">
        <v>30.690899999999999</v>
      </c>
      <c r="H2475" s="1">
        <v>13.854039608589501</v>
      </c>
    </row>
    <row r="2476" spans="1:9" x14ac:dyDescent="0.25">
      <c r="A2476" s="1">
        <v>0</v>
      </c>
      <c r="B2476" s="1" t="s">
        <v>145</v>
      </c>
      <c r="C2476" s="1">
        <v>1716</v>
      </c>
    </row>
    <row r="2477" spans="1:9" x14ac:dyDescent="0.25">
      <c r="A2477" s="1">
        <v>1</v>
      </c>
      <c r="B2477" s="1" t="s">
        <v>2588</v>
      </c>
      <c r="C2477" s="1" t="s">
        <v>2589</v>
      </c>
      <c r="D2477" s="1">
        <v>22276.461134069999</v>
      </c>
      <c r="E2477" s="1">
        <v>-1.1999999999999999E-7</v>
      </c>
      <c r="F2477" s="1" t="s">
        <v>3</v>
      </c>
      <c r="G2477" s="1" t="s">
        <v>2590</v>
      </c>
      <c r="H2477" s="1">
        <v>0</v>
      </c>
      <c r="I2477" s="1">
        <v>9995</v>
      </c>
    </row>
    <row r="2478" spans="1:9" x14ac:dyDescent="0.25">
      <c r="A2478" s="1">
        <v>2</v>
      </c>
      <c r="B2478" s="1">
        <v>16449</v>
      </c>
      <c r="C2478" s="1">
        <v>73.992199999999997</v>
      </c>
      <c r="D2478" s="1">
        <v>31.6099</v>
      </c>
      <c r="E2478" s="1">
        <v>18120</v>
      </c>
      <c r="F2478" s="1">
        <v>341.48070000000001</v>
      </c>
      <c r="G2478" s="1">
        <v>85.094800000000006</v>
      </c>
      <c r="H2478" s="1">
        <v>12.4688760967201</v>
      </c>
    </row>
    <row r="2479" spans="1:9" x14ac:dyDescent="0.25">
      <c r="A2479" s="1">
        <v>0</v>
      </c>
      <c r="B2479" s="1" t="s">
        <v>145</v>
      </c>
      <c r="C2479" s="1">
        <v>1717</v>
      </c>
    </row>
    <row r="2480" spans="1:9" x14ac:dyDescent="0.25">
      <c r="A2480" s="1">
        <v>1</v>
      </c>
      <c r="B2480" s="1" t="s">
        <v>2591</v>
      </c>
      <c r="C2480" s="1" t="s">
        <v>2592</v>
      </c>
      <c r="D2480" s="1">
        <v>22276.45290751</v>
      </c>
      <c r="E2480" s="1">
        <v>-1.6999999999999999E-7</v>
      </c>
      <c r="F2480" s="1" t="s">
        <v>3</v>
      </c>
      <c r="G2480" s="1">
        <f>-71683-5</f>
        <v>-71688</v>
      </c>
      <c r="H2480" s="1">
        <v>0</v>
      </c>
      <c r="I2480" s="1">
        <v>9994</v>
      </c>
    </row>
    <row r="2481" spans="1:9" x14ac:dyDescent="0.25">
      <c r="A2481" s="1">
        <v>2</v>
      </c>
      <c r="B2481" s="1">
        <v>16450</v>
      </c>
      <c r="C2481" s="1">
        <v>73.989599999999996</v>
      </c>
      <c r="D2481" s="1">
        <v>161.77889999999999</v>
      </c>
      <c r="E2481" s="1">
        <v>24209</v>
      </c>
      <c r="F2481" s="1">
        <v>188.15090000000001</v>
      </c>
      <c r="G2481" s="1">
        <v>344.77690000000001</v>
      </c>
      <c r="H2481" s="1">
        <v>12.429629166667</v>
      </c>
    </row>
    <row r="2482" spans="1:9" x14ac:dyDescent="0.25">
      <c r="A2482" s="1">
        <v>0</v>
      </c>
      <c r="B2482" s="1" t="s">
        <v>145</v>
      </c>
      <c r="C2482" s="1">
        <v>1718</v>
      </c>
    </row>
    <row r="2483" spans="1:9" x14ac:dyDescent="0.25">
      <c r="A2483" s="1">
        <v>1</v>
      </c>
      <c r="B2483" s="1" t="s">
        <v>2593</v>
      </c>
      <c r="C2483" s="1" t="s">
        <v>2594</v>
      </c>
      <c r="D2483" s="1">
        <v>22276.46179451</v>
      </c>
      <c r="E2483" s="1">
        <v>-2E-8</v>
      </c>
      <c r="F2483" s="1" t="s">
        <v>3</v>
      </c>
      <c r="G2483" s="1" t="s">
        <v>2595</v>
      </c>
      <c r="H2483" s="1">
        <v>0</v>
      </c>
      <c r="I2483" s="1">
        <v>9994</v>
      </c>
    </row>
    <row r="2484" spans="1:9" x14ac:dyDescent="0.25">
      <c r="A2484" s="1">
        <v>2</v>
      </c>
      <c r="B2484" s="1">
        <v>16451</v>
      </c>
      <c r="C2484" s="1">
        <v>73.985799999999998</v>
      </c>
      <c r="D2484" s="1">
        <v>92.042500000000004</v>
      </c>
      <c r="E2484" s="1">
        <v>12881</v>
      </c>
      <c r="F2484" s="1">
        <v>89.701800000000006</v>
      </c>
      <c r="G2484" s="1">
        <v>296.89409999999998</v>
      </c>
      <c r="H2484" s="1">
        <v>12.450648186695</v>
      </c>
    </row>
    <row r="2485" spans="1:9" x14ac:dyDescent="0.25">
      <c r="A2485" s="1">
        <v>0</v>
      </c>
      <c r="B2485" s="1" t="s">
        <v>145</v>
      </c>
      <c r="C2485" s="1">
        <v>1719</v>
      </c>
    </row>
    <row r="2486" spans="1:9" x14ac:dyDescent="0.25">
      <c r="A2486" s="1">
        <v>1</v>
      </c>
      <c r="B2486" s="1" t="s">
        <v>2596</v>
      </c>
      <c r="C2486" s="1" t="s">
        <v>2597</v>
      </c>
      <c r="D2486" s="1">
        <v>22276.598242799999</v>
      </c>
      <c r="E2486" s="1">
        <v>-8.9999999999999999E-8</v>
      </c>
      <c r="F2486" s="1" t="s">
        <v>3</v>
      </c>
      <c r="G2486" s="1" t="s">
        <v>2598</v>
      </c>
      <c r="H2486" s="1">
        <v>0</v>
      </c>
      <c r="I2486" s="1">
        <v>9997</v>
      </c>
    </row>
    <row r="2487" spans="1:9" x14ac:dyDescent="0.25">
      <c r="A2487" s="1">
        <v>2</v>
      </c>
      <c r="B2487" s="1">
        <v>16452</v>
      </c>
      <c r="C2487" s="1">
        <v>73.990300000000005</v>
      </c>
      <c r="D2487" s="1">
        <v>326.5204</v>
      </c>
      <c r="E2487" s="1">
        <v>19416</v>
      </c>
      <c r="F2487" s="1">
        <v>234.49959999999999</v>
      </c>
      <c r="G2487" s="1">
        <v>278.88569999999999</v>
      </c>
      <c r="H2487" s="1">
        <v>12.4884795767464</v>
      </c>
    </row>
    <row r="2488" spans="1:9" x14ac:dyDescent="0.25">
      <c r="A2488" s="1">
        <v>0</v>
      </c>
      <c r="B2488" s="1" t="s">
        <v>145</v>
      </c>
      <c r="C2488" s="1">
        <v>1720</v>
      </c>
    </row>
    <row r="2489" spans="1:9" x14ac:dyDescent="0.25">
      <c r="A2489" s="1">
        <v>1</v>
      </c>
      <c r="B2489" s="1" t="s">
        <v>2599</v>
      </c>
      <c r="C2489" s="1" t="s">
        <v>2600</v>
      </c>
      <c r="D2489" s="1">
        <v>22276.440089169999</v>
      </c>
      <c r="E2489" s="1">
        <v>8.9999999999999999E-8</v>
      </c>
      <c r="F2489" s="1" t="s">
        <v>3</v>
      </c>
      <c r="G2489" s="1" t="s">
        <v>2601</v>
      </c>
      <c r="H2489" s="1">
        <v>0</v>
      </c>
      <c r="I2489" s="1">
        <v>9995</v>
      </c>
    </row>
    <row r="2490" spans="1:9" x14ac:dyDescent="0.25">
      <c r="A2490" s="1">
        <v>2</v>
      </c>
      <c r="B2490" s="1">
        <v>16453</v>
      </c>
      <c r="C2490" s="1">
        <v>73.985500000000002</v>
      </c>
      <c r="D2490" s="1">
        <v>267.87639999999999</v>
      </c>
      <c r="E2490" s="1">
        <v>27578</v>
      </c>
      <c r="F2490" s="1">
        <v>160.41749999999999</v>
      </c>
      <c r="G2490" s="1">
        <v>312.58030000000002</v>
      </c>
      <c r="H2490" s="1">
        <v>12.50602520677</v>
      </c>
    </row>
    <row r="2491" spans="1:9" x14ac:dyDescent="0.25">
      <c r="A2491" s="1">
        <v>0</v>
      </c>
      <c r="B2491" s="1" t="s">
        <v>145</v>
      </c>
      <c r="C2491" s="1">
        <v>1721</v>
      </c>
    </row>
    <row r="2492" spans="1:9" x14ac:dyDescent="0.25">
      <c r="A2492" s="1">
        <v>1</v>
      </c>
      <c r="B2492" s="1" t="s">
        <v>2602</v>
      </c>
      <c r="C2492" s="1" t="s">
        <v>2603</v>
      </c>
      <c r="D2492" s="1">
        <v>22276.587663220002</v>
      </c>
      <c r="E2492" s="1">
        <v>1E-8</v>
      </c>
      <c r="F2492" s="1" t="s">
        <v>3</v>
      </c>
      <c r="G2492" s="1" t="s">
        <v>2604</v>
      </c>
      <c r="H2492" s="1">
        <v>0</v>
      </c>
      <c r="I2492" s="1">
        <v>9993</v>
      </c>
    </row>
    <row r="2493" spans="1:9" x14ac:dyDescent="0.25">
      <c r="A2493" s="1">
        <v>2</v>
      </c>
      <c r="B2493" s="1">
        <v>16454</v>
      </c>
      <c r="C2493" s="1">
        <v>73.989999999999995</v>
      </c>
      <c r="D2493" s="1">
        <v>209.38120000000001</v>
      </c>
      <c r="E2493" s="1">
        <v>35487</v>
      </c>
      <c r="F2493" s="1">
        <v>84.168000000000006</v>
      </c>
      <c r="G2493" s="1">
        <v>88.844800000000006</v>
      </c>
      <c r="H2493" s="1">
        <v>12.5235208467936</v>
      </c>
    </row>
    <row r="2494" spans="1:9" x14ac:dyDescent="0.25">
      <c r="A2494" s="1">
        <v>0</v>
      </c>
      <c r="B2494" s="1" t="s">
        <v>145</v>
      </c>
      <c r="C2494" s="1">
        <v>1722</v>
      </c>
    </row>
    <row r="2495" spans="1:9" x14ac:dyDescent="0.25">
      <c r="A2495" s="1">
        <v>1</v>
      </c>
      <c r="B2495" s="1" t="s">
        <v>2605</v>
      </c>
      <c r="C2495" s="1" t="s">
        <v>2606</v>
      </c>
      <c r="D2495" s="1">
        <v>22276.438731769998</v>
      </c>
      <c r="E2495" s="1">
        <v>-1.6E-7</v>
      </c>
      <c r="F2495" s="1" t="s">
        <v>3</v>
      </c>
      <c r="G2495" s="1" t="s">
        <v>2607</v>
      </c>
      <c r="H2495" s="1">
        <v>0</v>
      </c>
      <c r="I2495" s="1">
        <v>9995</v>
      </c>
    </row>
    <row r="2496" spans="1:9" x14ac:dyDescent="0.25">
      <c r="A2496" s="1">
        <v>2</v>
      </c>
      <c r="B2496" s="1">
        <v>16455</v>
      </c>
      <c r="C2496" s="1">
        <v>73.988699999999994</v>
      </c>
      <c r="D2496" s="1">
        <v>153.7901</v>
      </c>
      <c r="E2496" s="1">
        <v>45663</v>
      </c>
      <c r="F2496" s="1">
        <v>20.8123</v>
      </c>
      <c r="G2496" s="1">
        <v>151.6591</v>
      </c>
      <c r="H2496" s="1">
        <v>12.5400815168147</v>
      </c>
    </row>
    <row r="2497" spans="1:9" x14ac:dyDescent="0.25">
      <c r="A2497" s="1">
        <v>0</v>
      </c>
      <c r="B2497" s="1" t="s">
        <v>145</v>
      </c>
      <c r="C2497" s="1">
        <v>1723</v>
      </c>
    </row>
    <row r="2498" spans="1:9" x14ac:dyDescent="0.25">
      <c r="A2498" s="1">
        <v>1</v>
      </c>
      <c r="B2498" s="1" t="s">
        <v>2608</v>
      </c>
      <c r="C2498" s="1" t="s">
        <v>2609</v>
      </c>
      <c r="D2498" s="1">
        <v>22276.520044500001</v>
      </c>
      <c r="E2498" s="1">
        <v>-2E-8</v>
      </c>
      <c r="F2498" s="1" t="s">
        <v>3</v>
      </c>
      <c r="G2498" s="1" t="s">
        <v>2610</v>
      </c>
      <c r="H2498" s="1">
        <v>0</v>
      </c>
      <c r="I2498" s="1">
        <v>9995</v>
      </c>
    </row>
    <row r="2499" spans="1:9" x14ac:dyDescent="0.25">
      <c r="A2499" s="1">
        <v>2</v>
      </c>
      <c r="B2499" s="1">
        <v>16456</v>
      </c>
      <c r="C2499" s="1">
        <v>73.985900000000001</v>
      </c>
      <c r="D2499" s="1">
        <v>94.562600000000003</v>
      </c>
      <c r="E2499" s="1">
        <v>52887</v>
      </c>
      <c r="F2499" s="1">
        <v>303.64659999999998</v>
      </c>
      <c r="G2499" s="1">
        <v>119.35980000000001</v>
      </c>
      <c r="H2499" s="1">
        <v>12.5576980168383</v>
      </c>
    </row>
    <row r="2500" spans="1:9" x14ac:dyDescent="0.25">
      <c r="A2500" s="1">
        <v>0</v>
      </c>
      <c r="B2500" s="1" t="s">
        <v>145</v>
      </c>
      <c r="C2500" s="1">
        <v>1725</v>
      </c>
    </row>
    <row r="2501" spans="1:9" x14ac:dyDescent="0.25">
      <c r="A2501" s="1">
        <v>1</v>
      </c>
      <c r="B2501" s="1" t="s">
        <v>2611</v>
      </c>
      <c r="C2501" s="1" t="s">
        <v>2612</v>
      </c>
      <c r="D2501" s="1">
        <v>22276.506830490001</v>
      </c>
      <c r="E2501" s="1">
        <v>6.7999999999999995E-7</v>
      </c>
      <c r="F2501" s="1" t="s">
        <v>3</v>
      </c>
      <c r="G2501" s="1" t="s">
        <v>2613</v>
      </c>
      <c r="H2501" s="1">
        <v>0</v>
      </c>
      <c r="I2501" s="1">
        <v>9994</v>
      </c>
    </row>
    <row r="2502" spans="1:9" x14ac:dyDescent="0.25">
      <c r="A2502" s="1">
        <v>2</v>
      </c>
      <c r="B2502" s="1">
        <v>16493</v>
      </c>
      <c r="C2502" s="1">
        <v>82.928799999999995</v>
      </c>
      <c r="D2502" s="1">
        <v>106.3172</v>
      </c>
      <c r="E2502" s="1">
        <v>22492</v>
      </c>
      <c r="F2502" s="1">
        <v>7.7614999999999998</v>
      </c>
      <c r="G2502" s="1">
        <v>50.131599999999999</v>
      </c>
      <c r="H2502" s="1">
        <v>13.7471374988632</v>
      </c>
    </row>
    <row r="2503" spans="1:9" x14ac:dyDescent="0.25">
      <c r="A2503" s="1">
        <v>0</v>
      </c>
      <c r="B2503" s="1" t="s">
        <v>145</v>
      </c>
      <c r="C2503" s="1">
        <v>1726</v>
      </c>
    </row>
    <row r="2504" spans="1:9" x14ac:dyDescent="0.25">
      <c r="A2504" s="1">
        <v>1</v>
      </c>
      <c r="B2504" s="1" t="s">
        <v>2614</v>
      </c>
      <c r="C2504" s="1" t="s">
        <v>2615</v>
      </c>
      <c r="D2504" s="1">
        <v>22276.514822910001</v>
      </c>
      <c r="E2504" s="1">
        <v>1.1730000000000001E-4</v>
      </c>
      <c r="F2504" s="1" t="s">
        <v>3</v>
      </c>
      <c r="G2504" s="1" t="s">
        <v>2616</v>
      </c>
      <c r="H2504" s="1">
        <v>0</v>
      </c>
      <c r="I2504" s="1">
        <v>9997</v>
      </c>
    </row>
    <row r="2505" spans="1:9" x14ac:dyDescent="0.25">
      <c r="A2505" s="1">
        <v>2</v>
      </c>
      <c r="B2505" s="1">
        <v>16495</v>
      </c>
      <c r="C2505" s="1">
        <v>82.468500000000006</v>
      </c>
      <c r="D2505" s="1">
        <v>285.89030000000002</v>
      </c>
      <c r="E2505" s="1">
        <v>9562</v>
      </c>
      <c r="F2505" s="1">
        <v>232.6591</v>
      </c>
      <c r="G2505" s="1">
        <v>127.3779</v>
      </c>
      <c r="H2505" s="1">
        <v>15.29903753</v>
      </c>
      <c r="I2505" s="1">
        <v>10882</v>
      </c>
    </row>
    <row r="2506" spans="1:9" x14ac:dyDescent="0.25">
      <c r="A2506" s="1">
        <v>0</v>
      </c>
      <c r="B2506" s="1" t="s">
        <v>145</v>
      </c>
      <c r="C2506" s="1">
        <v>1727</v>
      </c>
    </row>
    <row r="2507" spans="1:9" x14ac:dyDescent="0.25">
      <c r="A2507" s="1">
        <v>1</v>
      </c>
      <c r="B2507" s="1" t="s">
        <v>2617</v>
      </c>
      <c r="C2507" s="1" t="s">
        <v>2618</v>
      </c>
      <c r="D2507" s="1">
        <v>22276.43066142</v>
      </c>
      <c r="E2507" s="1">
        <v>9.2999999999999999E-7</v>
      </c>
      <c r="F2507" s="1" t="s">
        <v>3</v>
      </c>
      <c r="G2507" s="1" t="s">
        <v>2619</v>
      </c>
      <c r="H2507" s="1">
        <v>0</v>
      </c>
      <c r="I2507" s="1">
        <v>9997</v>
      </c>
    </row>
    <row r="2508" spans="1:9" x14ac:dyDescent="0.25">
      <c r="A2508" s="1">
        <v>2</v>
      </c>
      <c r="B2508" s="1">
        <v>16510</v>
      </c>
      <c r="C2508" s="1">
        <v>82.945300000000003</v>
      </c>
      <c r="D2508" s="1">
        <v>253.54220000000001</v>
      </c>
      <c r="E2508" s="1">
        <v>39078</v>
      </c>
      <c r="F2508" s="1">
        <v>45.4724</v>
      </c>
      <c r="G2508" s="1">
        <v>66.470299999999995</v>
      </c>
      <c r="H2508" s="1">
        <v>13.744608978399</v>
      </c>
    </row>
    <row r="2509" spans="1:9" x14ac:dyDescent="0.25">
      <c r="A2509" s="1">
        <v>0</v>
      </c>
      <c r="B2509" s="1" t="s">
        <v>145</v>
      </c>
      <c r="C2509" s="1">
        <v>1732</v>
      </c>
    </row>
    <row r="2510" spans="1:9" x14ac:dyDescent="0.25">
      <c r="A2510" s="1">
        <v>1</v>
      </c>
      <c r="B2510" s="1" t="s">
        <v>2620</v>
      </c>
      <c r="C2510" s="1" t="s">
        <v>2621</v>
      </c>
      <c r="D2510" s="1">
        <v>22276.494364030001</v>
      </c>
      <c r="E2510" s="1">
        <v>-1.1000000000000001E-7</v>
      </c>
      <c r="F2510" s="1" t="s">
        <v>3</v>
      </c>
      <c r="G2510" s="1" t="s">
        <v>2622</v>
      </c>
      <c r="H2510" s="1">
        <v>0</v>
      </c>
      <c r="I2510" s="1">
        <v>9999</v>
      </c>
    </row>
    <row r="2511" spans="1:9" x14ac:dyDescent="0.25">
      <c r="A2511" s="1">
        <v>2</v>
      </c>
      <c r="B2511" s="1">
        <v>16593</v>
      </c>
      <c r="C2511" s="1">
        <v>73.610699999999994</v>
      </c>
      <c r="D2511" s="1">
        <v>318.1191</v>
      </c>
      <c r="E2511" s="1">
        <v>26744</v>
      </c>
      <c r="F2511" s="1">
        <v>204.321</v>
      </c>
      <c r="G2511" s="1">
        <v>155.65729999999999</v>
      </c>
      <c r="H2511" s="1">
        <v>12.4099428866</v>
      </c>
    </row>
    <row r="2512" spans="1:9" x14ac:dyDescent="0.25">
      <c r="A2512" s="1">
        <v>0</v>
      </c>
      <c r="B2512" s="1" t="s">
        <v>145</v>
      </c>
      <c r="C2512" s="1">
        <v>1733</v>
      </c>
    </row>
    <row r="2513" spans="1:9" x14ac:dyDescent="0.25">
      <c r="A2513" s="1">
        <v>1</v>
      </c>
      <c r="B2513" s="1" t="s">
        <v>2623</v>
      </c>
      <c r="C2513" s="1" t="s">
        <v>2624</v>
      </c>
      <c r="D2513" s="1">
        <v>22276.487189340001</v>
      </c>
      <c r="E2513" s="1">
        <v>7.4909999999999999E-5</v>
      </c>
      <c r="F2513" s="1" t="s">
        <v>3</v>
      </c>
      <c r="G2513" s="1" t="s">
        <v>2625</v>
      </c>
      <c r="H2513" s="1">
        <v>0</v>
      </c>
      <c r="I2513" s="1">
        <v>9991</v>
      </c>
    </row>
    <row r="2514" spans="1:9" x14ac:dyDescent="0.25">
      <c r="A2514" s="1">
        <v>2</v>
      </c>
      <c r="B2514" s="1">
        <v>16611</v>
      </c>
      <c r="C2514" s="1">
        <v>82.484700000000004</v>
      </c>
      <c r="D2514" s="1">
        <v>280.59089999999998</v>
      </c>
      <c r="E2514" s="1">
        <v>13266</v>
      </c>
      <c r="F2514" s="1">
        <v>100.9509</v>
      </c>
      <c r="G2514" s="1">
        <v>259.32190000000003</v>
      </c>
      <c r="H2514" s="1">
        <v>15.203172950000001</v>
      </c>
      <c r="I2514" s="1">
        <v>2058</v>
      </c>
    </row>
    <row r="2515" spans="1:9" x14ac:dyDescent="0.25">
      <c r="A2515" s="1">
        <v>0</v>
      </c>
      <c r="B2515" s="1" t="s">
        <v>2626</v>
      </c>
      <c r="C2515" s="1">
        <v>1</v>
      </c>
    </row>
    <row r="2516" spans="1:9" x14ac:dyDescent="0.25">
      <c r="A2516" s="1">
        <v>1</v>
      </c>
      <c r="B2516" s="1" t="s">
        <v>2627</v>
      </c>
      <c r="C2516" s="1" t="s">
        <v>2628</v>
      </c>
      <c r="D2516" s="1">
        <v>22276.544247620001</v>
      </c>
      <c r="E2516" s="1">
        <v>1.1240000000000001E-5</v>
      </c>
      <c r="F2516" s="1" t="s">
        <v>3</v>
      </c>
      <c r="G2516" s="1" t="s">
        <v>2629</v>
      </c>
      <c r="H2516" s="1">
        <v>0</v>
      </c>
      <c r="I2516" s="1">
        <v>9995</v>
      </c>
    </row>
    <row r="2517" spans="1:9" x14ac:dyDescent="0.25">
      <c r="A2517" s="1">
        <v>2</v>
      </c>
      <c r="B2517" s="1">
        <v>16613</v>
      </c>
      <c r="C2517" s="1">
        <v>98.764300000000006</v>
      </c>
      <c r="D2517" s="1">
        <v>103.04349999999999</v>
      </c>
      <c r="E2517" s="1">
        <v>141639</v>
      </c>
      <c r="F2517" s="1">
        <v>160.67949999999999</v>
      </c>
      <c r="G2517" s="1">
        <v>199.9854</v>
      </c>
      <c r="H2517" s="1">
        <v>14.656538166124999</v>
      </c>
    </row>
    <row r="2518" spans="1:9" x14ac:dyDescent="0.25">
      <c r="A2518" s="1">
        <v>0</v>
      </c>
      <c r="B2518" s="1" t="s">
        <v>2630</v>
      </c>
      <c r="C2518" s="1">
        <v>16</v>
      </c>
    </row>
    <row r="2519" spans="1:9" x14ac:dyDescent="0.25">
      <c r="A2519" s="1">
        <v>1</v>
      </c>
      <c r="B2519" s="1" t="s">
        <v>2631</v>
      </c>
      <c r="C2519" s="1" t="s">
        <v>2632</v>
      </c>
      <c r="D2519" s="1">
        <v>22276.398161109999</v>
      </c>
      <c r="E2519" s="1">
        <v>9.6280000000000007E-5</v>
      </c>
      <c r="F2519" s="1" t="s">
        <v>3</v>
      </c>
      <c r="G2519" s="1" t="s">
        <v>2633</v>
      </c>
      <c r="H2519" s="1">
        <v>0</v>
      </c>
      <c r="I2519" s="1">
        <v>9996</v>
      </c>
    </row>
    <row r="2520" spans="1:9" x14ac:dyDescent="0.25">
      <c r="A2520" s="1">
        <v>2</v>
      </c>
      <c r="B2520" s="1">
        <v>16624</v>
      </c>
      <c r="C2520" s="1">
        <v>63.297199999999997</v>
      </c>
      <c r="D2520" s="1">
        <v>155.03870000000001</v>
      </c>
      <c r="E2520" s="1">
        <v>920757</v>
      </c>
      <c r="F2520" s="1">
        <v>91.165899999999993</v>
      </c>
      <c r="G2520" s="1">
        <v>279.48649999999998</v>
      </c>
      <c r="H2520" s="1">
        <v>13.500265031647601</v>
      </c>
    </row>
    <row r="2521" spans="1:9" x14ac:dyDescent="0.25">
      <c r="A2521" s="1">
        <v>0</v>
      </c>
      <c r="B2521" s="1" t="s">
        <v>2630</v>
      </c>
      <c r="C2521" s="1">
        <v>17</v>
      </c>
    </row>
    <row r="2522" spans="1:9" x14ac:dyDescent="0.25">
      <c r="A2522" s="1">
        <v>1</v>
      </c>
      <c r="B2522" s="1" t="s">
        <v>2634</v>
      </c>
      <c r="C2522" s="1" t="s">
        <v>2635</v>
      </c>
      <c r="D2522" s="1">
        <v>22276.408457829999</v>
      </c>
      <c r="E2522" s="1">
        <v>9.8490000000000001E-5</v>
      </c>
      <c r="F2522" s="1" t="s">
        <v>3</v>
      </c>
      <c r="G2522" s="1" t="s">
        <v>2636</v>
      </c>
      <c r="H2522" s="1">
        <v>0</v>
      </c>
      <c r="I2522" s="1">
        <v>9994</v>
      </c>
    </row>
    <row r="2523" spans="1:9" x14ac:dyDescent="0.25">
      <c r="A2523" s="1">
        <v>2</v>
      </c>
      <c r="B2523" s="1">
        <v>16625</v>
      </c>
      <c r="C2523" s="1">
        <v>63.297800000000002</v>
      </c>
      <c r="D2523" s="1">
        <v>149.25239999999999</v>
      </c>
      <c r="E2523" s="1">
        <v>918732</v>
      </c>
      <c r="F2523" s="1">
        <v>90.875799999999998</v>
      </c>
      <c r="G2523" s="1">
        <v>279.75060000000002</v>
      </c>
      <c r="H2523" s="1">
        <v>13.508490761584101</v>
      </c>
    </row>
    <row r="2524" spans="1:9" x14ac:dyDescent="0.25">
      <c r="A2524" s="1">
        <v>0</v>
      </c>
      <c r="B2524" s="1" t="s">
        <v>2630</v>
      </c>
      <c r="C2524" s="1">
        <v>18</v>
      </c>
    </row>
    <row r="2525" spans="1:9" x14ac:dyDescent="0.25">
      <c r="A2525" s="1">
        <v>1</v>
      </c>
      <c r="B2525" s="1" t="s">
        <v>2637</v>
      </c>
      <c r="C2525" s="1" t="s">
        <v>2638</v>
      </c>
      <c r="D2525" s="1">
        <v>22276.011626750002</v>
      </c>
      <c r="E2525" s="1">
        <v>1.4109999999999999E-4</v>
      </c>
      <c r="F2525" s="1" t="s">
        <v>3</v>
      </c>
      <c r="G2525" s="1" t="s">
        <v>2639</v>
      </c>
      <c r="H2525" s="1">
        <v>0</v>
      </c>
      <c r="I2525" s="1">
        <v>9990</v>
      </c>
    </row>
    <row r="2526" spans="1:9" x14ac:dyDescent="0.25">
      <c r="A2526" s="1">
        <v>2</v>
      </c>
      <c r="B2526" s="1">
        <v>16631</v>
      </c>
      <c r="C2526" s="1">
        <v>63.289700000000003</v>
      </c>
      <c r="D2526" s="1">
        <v>143.00980000000001</v>
      </c>
      <c r="E2526" s="1">
        <v>938876</v>
      </c>
      <c r="F2526" s="1">
        <v>85.5715</v>
      </c>
      <c r="G2526" s="1">
        <v>285.18369999999999</v>
      </c>
      <c r="H2526" s="1">
        <v>13.5383560815851</v>
      </c>
    </row>
    <row r="2527" spans="1:9" x14ac:dyDescent="0.25">
      <c r="A2527" s="1">
        <v>0</v>
      </c>
      <c r="B2527" s="1" t="s">
        <v>145</v>
      </c>
      <c r="C2527" s="1">
        <v>1736</v>
      </c>
    </row>
    <row r="2528" spans="1:9" x14ac:dyDescent="0.25">
      <c r="A2528" s="1">
        <v>1</v>
      </c>
      <c r="B2528" s="1" t="s">
        <v>2640</v>
      </c>
      <c r="C2528" s="1" t="s">
        <v>2641</v>
      </c>
      <c r="D2528" s="1">
        <v>22276.141417080002</v>
      </c>
      <c r="E2528" s="1">
        <v>-6.6000000000000003E-7</v>
      </c>
      <c r="F2528" s="1" t="s">
        <v>3</v>
      </c>
      <c r="G2528" s="1" t="s">
        <v>2642</v>
      </c>
      <c r="H2528" s="1">
        <v>0</v>
      </c>
      <c r="I2528" s="1">
        <v>9996</v>
      </c>
    </row>
    <row r="2529" spans="1:9" x14ac:dyDescent="0.25">
      <c r="A2529" s="1">
        <v>2</v>
      </c>
      <c r="B2529" s="1">
        <v>16647</v>
      </c>
      <c r="C2529" s="1">
        <v>64.988399999999999</v>
      </c>
      <c r="D2529" s="1">
        <v>169.578</v>
      </c>
      <c r="E2529" s="1">
        <v>59012</v>
      </c>
      <c r="F2529" s="1">
        <v>284.73200000000003</v>
      </c>
      <c r="G2529" s="1">
        <v>225.62379999999999</v>
      </c>
      <c r="H2529" s="1">
        <v>13.7944777584179</v>
      </c>
    </row>
    <row r="2530" spans="1:9" x14ac:dyDescent="0.25">
      <c r="A2530" s="1">
        <v>0</v>
      </c>
      <c r="B2530" s="1" t="s">
        <v>145</v>
      </c>
      <c r="C2530" s="1">
        <v>1741</v>
      </c>
    </row>
    <row r="2531" spans="1:9" x14ac:dyDescent="0.25">
      <c r="A2531" s="1">
        <v>1</v>
      </c>
      <c r="B2531" s="1" t="s">
        <v>2643</v>
      </c>
      <c r="C2531" s="1" t="s">
        <v>2644</v>
      </c>
      <c r="D2531" s="1">
        <v>22276.409165289999</v>
      </c>
      <c r="E2531" s="1">
        <v>1.6700000000000001E-6</v>
      </c>
      <c r="F2531" s="1" t="s">
        <v>3</v>
      </c>
      <c r="G2531" s="1" t="s">
        <v>2645</v>
      </c>
      <c r="H2531" s="1">
        <v>0</v>
      </c>
      <c r="I2531" s="1">
        <v>9991</v>
      </c>
    </row>
    <row r="2532" spans="1:9" x14ac:dyDescent="0.25">
      <c r="A2532" s="1">
        <v>2</v>
      </c>
      <c r="B2532" s="1">
        <v>16681</v>
      </c>
      <c r="C2532" s="1">
        <v>74.026399999999995</v>
      </c>
      <c r="D2532" s="1">
        <v>3.0004</v>
      </c>
      <c r="E2532" s="1">
        <v>20106</v>
      </c>
      <c r="F2532" s="1">
        <v>251.07239999999999</v>
      </c>
      <c r="G2532" s="1">
        <v>108.82470000000001</v>
      </c>
      <c r="H2532" s="1">
        <v>14.331118139054</v>
      </c>
    </row>
    <row r="2533" spans="1:9" x14ac:dyDescent="0.25">
      <c r="A2533" s="1">
        <v>0</v>
      </c>
      <c r="B2533" s="1" t="s">
        <v>145</v>
      </c>
      <c r="C2533" s="1">
        <v>1743</v>
      </c>
    </row>
    <row r="2534" spans="1:9" x14ac:dyDescent="0.25">
      <c r="A2534" s="1">
        <v>1</v>
      </c>
      <c r="B2534" s="1" t="s">
        <v>2646</v>
      </c>
      <c r="C2534" s="1" t="s">
        <v>2647</v>
      </c>
      <c r="D2534" s="1">
        <v>22276.46628325</v>
      </c>
      <c r="E2534" s="1">
        <v>5.982E-5</v>
      </c>
      <c r="F2534" s="1" t="s">
        <v>3</v>
      </c>
      <c r="G2534" s="1" t="s">
        <v>2648</v>
      </c>
      <c r="H2534" s="1">
        <v>0</v>
      </c>
      <c r="I2534" s="1">
        <v>9991</v>
      </c>
    </row>
    <row r="2535" spans="1:9" x14ac:dyDescent="0.25">
      <c r="A2535" s="1">
        <v>2</v>
      </c>
      <c r="B2535" s="1">
        <v>16719</v>
      </c>
      <c r="C2535" s="1">
        <v>82.548599999999993</v>
      </c>
      <c r="D2535" s="1">
        <v>254.8314</v>
      </c>
      <c r="E2535" s="1">
        <v>13061</v>
      </c>
      <c r="F2535" s="1">
        <v>59.903100000000002</v>
      </c>
      <c r="G2535" s="1">
        <v>59.4315</v>
      </c>
      <c r="H2535" s="1">
        <v>15.179084349884199</v>
      </c>
    </row>
    <row r="2536" spans="1:9" x14ac:dyDescent="0.25">
      <c r="A2536" s="1">
        <v>0</v>
      </c>
      <c r="B2536" s="1" t="s">
        <v>145</v>
      </c>
      <c r="C2536" s="1">
        <v>1745</v>
      </c>
    </row>
    <row r="2537" spans="1:9" x14ac:dyDescent="0.25">
      <c r="A2537" s="1">
        <v>1</v>
      </c>
      <c r="B2537" s="1" t="s">
        <v>2649</v>
      </c>
      <c r="C2537" s="1" t="s">
        <v>2650</v>
      </c>
      <c r="D2537" s="1">
        <v>22276.578171919999</v>
      </c>
      <c r="E2537" s="1">
        <v>6.9999999999999997E-7</v>
      </c>
      <c r="F2537" s="1" t="s">
        <v>3</v>
      </c>
      <c r="G2537" s="1" t="s">
        <v>2651</v>
      </c>
      <c r="H2537" s="1">
        <v>0</v>
      </c>
      <c r="I2537" s="1">
        <v>9996</v>
      </c>
    </row>
    <row r="2538" spans="1:9" x14ac:dyDescent="0.25">
      <c r="A2538" s="1">
        <v>2</v>
      </c>
      <c r="B2538" s="1">
        <v>16727</v>
      </c>
      <c r="C2538" s="1">
        <v>82.962500000000006</v>
      </c>
      <c r="D2538" s="1">
        <v>24.0989</v>
      </c>
      <c r="E2538" s="1">
        <v>31649</v>
      </c>
      <c r="F2538" s="1">
        <v>16.921199999999999</v>
      </c>
      <c r="G2538" s="1">
        <v>354.52409999999998</v>
      </c>
      <c r="H2538" s="1">
        <v>13.742234578233701</v>
      </c>
    </row>
    <row r="2539" spans="1:9" x14ac:dyDescent="0.25">
      <c r="A2539" s="1">
        <v>0</v>
      </c>
      <c r="B2539" s="1" t="s">
        <v>627</v>
      </c>
      <c r="C2539" s="2">
        <v>44606</v>
      </c>
    </row>
    <row r="2540" spans="1:9" x14ac:dyDescent="0.25">
      <c r="A2540" s="1">
        <v>1</v>
      </c>
      <c r="B2540" s="1" t="s">
        <v>2652</v>
      </c>
      <c r="C2540" s="1" t="s">
        <v>2653</v>
      </c>
      <c r="D2540" s="1">
        <v>22276.49502373</v>
      </c>
      <c r="E2540" s="1">
        <v>6.6000000000000003E-7</v>
      </c>
      <c r="F2540" s="1" t="s">
        <v>3</v>
      </c>
      <c r="G2540" s="1" t="s">
        <v>2654</v>
      </c>
      <c r="H2540" s="1">
        <v>0</v>
      </c>
      <c r="I2540" s="1">
        <v>9993</v>
      </c>
    </row>
    <row r="2541" spans="1:9" x14ac:dyDescent="0.25">
      <c r="A2541" s="1">
        <v>2</v>
      </c>
      <c r="B2541" s="1">
        <v>16735</v>
      </c>
      <c r="C2541" s="1">
        <v>82.531700000000001</v>
      </c>
      <c r="D2541" s="1">
        <v>282.18849999999998</v>
      </c>
      <c r="E2541" s="1">
        <v>15627</v>
      </c>
      <c r="F2541" s="1">
        <v>51.454799999999999</v>
      </c>
      <c r="G2541" s="1">
        <v>61.450699999999998</v>
      </c>
      <c r="H2541" s="1">
        <v>13.853478898374</v>
      </c>
    </row>
    <row r="2542" spans="1:9" x14ac:dyDescent="0.25">
      <c r="A2542" s="1">
        <v>0</v>
      </c>
      <c r="B2542" s="1" t="s">
        <v>145</v>
      </c>
      <c r="C2542" s="1">
        <v>1748</v>
      </c>
    </row>
    <row r="2543" spans="1:9" x14ac:dyDescent="0.25">
      <c r="A2543" s="1">
        <v>1</v>
      </c>
      <c r="B2543" s="1" t="s">
        <v>2655</v>
      </c>
      <c r="C2543" s="1" t="s">
        <v>2656</v>
      </c>
      <c r="D2543" s="1">
        <v>22276.471406230001</v>
      </c>
      <c r="E2543" s="1">
        <v>4.9999999999999998E-8</v>
      </c>
      <c r="F2543" s="1" t="s">
        <v>3</v>
      </c>
      <c r="G2543" s="1" t="s">
        <v>2657</v>
      </c>
      <c r="H2543" s="1">
        <v>0</v>
      </c>
      <c r="I2543" s="1">
        <v>9994</v>
      </c>
    </row>
    <row r="2544" spans="1:9" x14ac:dyDescent="0.25">
      <c r="A2544" s="1">
        <v>2</v>
      </c>
      <c r="B2544" s="1">
        <v>16758</v>
      </c>
      <c r="C2544" s="1">
        <v>74.015900000000002</v>
      </c>
      <c r="D2544" s="1">
        <v>295.36500000000001</v>
      </c>
      <c r="E2544" s="1">
        <v>11145</v>
      </c>
      <c r="F2544" s="1">
        <v>323.94670000000002</v>
      </c>
      <c r="G2544" s="1">
        <v>150.8973</v>
      </c>
      <c r="H2544" s="1">
        <v>12.5075529665869</v>
      </c>
    </row>
    <row r="2545" spans="1:9" x14ac:dyDescent="0.25">
      <c r="A2545" s="1">
        <v>0</v>
      </c>
      <c r="B2545" s="1" t="s">
        <v>145</v>
      </c>
      <c r="C2545" s="1">
        <v>1749</v>
      </c>
    </row>
    <row r="2546" spans="1:9" x14ac:dyDescent="0.25">
      <c r="A2546" s="1">
        <v>1</v>
      </c>
      <c r="B2546" s="1" t="s">
        <v>2658</v>
      </c>
      <c r="C2546" s="1" t="s">
        <v>2659</v>
      </c>
      <c r="D2546" s="1">
        <v>22276.528665289999</v>
      </c>
      <c r="E2546" s="1">
        <v>-2E-8</v>
      </c>
      <c r="F2546" s="1" t="s">
        <v>3</v>
      </c>
      <c r="G2546" s="1" t="s">
        <v>2660</v>
      </c>
      <c r="H2546" s="1">
        <v>0</v>
      </c>
      <c r="I2546" s="1">
        <v>9997</v>
      </c>
    </row>
    <row r="2547" spans="1:9" x14ac:dyDescent="0.25">
      <c r="A2547" s="1">
        <v>2</v>
      </c>
      <c r="B2547" s="1">
        <v>16759</v>
      </c>
      <c r="C2547" s="1">
        <v>74.019099999999995</v>
      </c>
      <c r="D2547" s="1">
        <v>52.631799999999998</v>
      </c>
      <c r="E2547" s="1">
        <v>48187</v>
      </c>
      <c r="F2547" s="1">
        <v>29.778600000000001</v>
      </c>
      <c r="G2547" s="1">
        <v>40.129399999999997</v>
      </c>
      <c r="H2547" s="1">
        <v>12.5807309466832</v>
      </c>
    </row>
    <row r="2548" spans="1:9" x14ac:dyDescent="0.25">
      <c r="A2548" s="1">
        <v>0</v>
      </c>
      <c r="B2548" s="1" t="s">
        <v>145</v>
      </c>
      <c r="C2548" s="1">
        <v>1750</v>
      </c>
    </row>
    <row r="2549" spans="1:9" x14ac:dyDescent="0.25">
      <c r="A2549" s="1">
        <v>1</v>
      </c>
      <c r="B2549" s="1" t="s">
        <v>2661</v>
      </c>
      <c r="C2549" s="1" t="s">
        <v>2662</v>
      </c>
      <c r="D2549" s="1">
        <v>22276.535348019999</v>
      </c>
      <c r="E2549" s="1">
        <v>-5.9999999999999995E-8</v>
      </c>
      <c r="F2549" s="1" t="s">
        <v>3</v>
      </c>
      <c r="G2549" s="1" t="s">
        <v>2663</v>
      </c>
      <c r="H2549" s="1">
        <v>0</v>
      </c>
      <c r="I2549" s="1">
        <v>9992</v>
      </c>
    </row>
    <row r="2550" spans="1:9" x14ac:dyDescent="0.25">
      <c r="A2550" s="1">
        <v>2</v>
      </c>
      <c r="B2550" s="1">
        <v>16760</v>
      </c>
      <c r="C2550" s="1">
        <v>74.014899999999997</v>
      </c>
      <c r="D2550" s="1">
        <v>117.1602</v>
      </c>
      <c r="E2550" s="1">
        <v>39037</v>
      </c>
      <c r="F2550" s="1">
        <v>114.8546</v>
      </c>
      <c r="G2550" s="1">
        <v>273.12509999999997</v>
      </c>
      <c r="H2550" s="1">
        <v>12.561318816657501</v>
      </c>
    </row>
    <row r="2551" spans="1:9" x14ac:dyDescent="0.25">
      <c r="A2551" s="1">
        <v>0</v>
      </c>
      <c r="B2551" s="1" t="s">
        <v>145</v>
      </c>
      <c r="C2551" s="1">
        <v>1751</v>
      </c>
    </row>
    <row r="2552" spans="1:9" x14ac:dyDescent="0.25">
      <c r="A2552" s="1">
        <v>1</v>
      </c>
      <c r="B2552" s="1" t="s">
        <v>2664</v>
      </c>
      <c r="C2552" s="1" t="s">
        <v>2665</v>
      </c>
      <c r="D2552" s="1">
        <v>22276.35980694</v>
      </c>
      <c r="E2552" s="1">
        <v>-1.1999999999999999E-7</v>
      </c>
      <c r="F2552" s="1" t="s">
        <v>3</v>
      </c>
      <c r="G2552" s="1" t="s">
        <v>2666</v>
      </c>
      <c r="H2552" s="1">
        <v>0</v>
      </c>
      <c r="I2552" s="1">
        <v>9993</v>
      </c>
    </row>
    <row r="2553" spans="1:9" x14ac:dyDescent="0.25">
      <c r="A2553" s="1">
        <v>2</v>
      </c>
      <c r="B2553" s="1">
        <v>16761</v>
      </c>
      <c r="C2553" s="1">
        <v>74.015900000000002</v>
      </c>
      <c r="D2553" s="1">
        <v>128.684</v>
      </c>
      <c r="E2553" s="1">
        <v>24523</v>
      </c>
      <c r="F2553" s="1">
        <v>313.41070000000002</v>
      </c>
      <c r="G2553" s="1">
        <v>220.0324</v>
      </c>
      <c r="H2553" s="1">
        <v>12.448626556508</v>
      </c>
    </row>
    <row r="2554" spans="1:9" x14ac:dyDescent="0.25">
      <c r="A2554" s="1">
        <v>0</v>
      </c>
      <c r="B2554" s="1" t="s">
        <v>145</v>
      </c>
      <c r="C2554" s="1">
        <v>1752</v>
      </c>
    </row>
    <row r="2555" spans="1:9" x14ac:dyDescent="0.25">
      <c r="A2555" s="1">
        <v>1</v>
      </c>
      <c r="B2555" s="1" t="s">
        <v>2667</v>
      </c>
      <c r="C2555" s="1" t="s">
        <v>2668</v>
      </c>
      <c r="D2555" s="1">
        <v>22276.47942299</v>
      </c>
      <c r="E2555" s="1">
        <v>-5.9999999999999995E-8</v>
      </c>
      <c r="F2555" s="1" t="s">
        <v>3</v>
      </c>
      <c r="G2555" s="1" t="s">
        <v>2669</v>
      </c>
      <c r="H2555" s="1">
        <v>0</v>
      </c>
      <c r="I2555" s="1">
        <v>9992</v>
      </c>
    </row>
    <row r="2556" spans="1:9" x14ac:dyDescent="0.25">
      <c r="A2556" s="1">
        <v>2</v>
      </c>
      <c r="B2556" s="1">
        <v>16762</v>
      </c>
      <c r="C2556" s="1">
        <v>74.018199999999993</v>
      </c>
      <c r="D2556" s="1">
        <v>58.851500000000001</v>
      </c>
      <c r="E2556" s="1">
        <v>12052</v>
      </c>
      <c r="F2556" s="1">
        <v>238.83539999999999</v>
      </c>
      <c r="G2556" s="1">
        <v>178.9776</v>
      </c>
      <c r="H2556" s="1">
        <v>12.4698532065369</v>
      </c>
    </row>
    <row r="2557" spans="1:9" x14ac:dyDescent="0.25">
      <c r="A2557" s="1">
        <v>0</v>
      </c>
      <c r="B2557" s="1" t="s">
        <v>145</v>
      </c>
      <c r="C2557" s="1">
        <v>1753</v>
      </c>
    </row>
    <row r="2558" spans="1:9" x14ac:dyDescent="0.25">
      <c r="A2558" s="1">
        <v>1</v>
      </c>
      <c r="B2558" s="1" t="s">
        <v>2670</v>
      </c>
      <c r="C2558" s="1" t="s">
        <v>2671</v>
      </c>
      <c r="D2558" s="1">
        <v>22276.471233380002</v>
      </c>
      <c r="E2558" s="1">
        <v>-1.9000000000000001E-7</v>
      </c>
      <c r="F2558" s="1" t="s">
        <v>3</v>
      </c>
      <c r="G2558" s="1">
        <f>-18258-4</f>
        <v>-18262</v>
      </c>
      <c r="H2558" s="1">
        <v>0</v>
      </c>
      <c r="I2558" s="1">
        <v>9993</v>
      </c>
    </row>
    <row r="2559" spans="1:9" x14ac:dyDescent="0.25">
      <c r="A2559" s="1">
        <v>2</v>
      </c>
      <c r="B2559" s="1">
        <v>16763</v>
      </c>
      <c r="C2559" s="1">
        <v>74.021900000000002</v>
      </c>
      <c r="D2559" s="1">
        <v>356.90210000000002</v>
      </c>
      <c r="E2559" s="1">
        <v>9259</v>
      </c>
      <c r="F2559" s="1">
        <v>103.583</v>
      </c>
      <c r="G2559" s="1">
        <v>269.45920000000001</v>
      </c>
      <c r="H2559" s="1">
        <v>12.488726926562</v>
      </c>
    </row>
    <row r="2560" spans="1:9" x14ac:dyDescent="0.25">
      <c r="A2560" s="1">
        <v>0</v>
      </c>
      <c r="B2560" s="1" t="s">
        <v>145</v>
      </c>
      <c r="C2560" s="1">
        <v>1754</v>
      </c>
    </row>
    <row r="2561" spans="1:9" x14ac:dyDescent="0.25">
      <c r="A2561" s="1">
        <v>1</v>
      </c>
      <c r="B2561" s="1" t="s">
        <v>2672</v>
      </c>
      <c r="C2561" s="1" t="s">
        <v>2673</v>
      </c>
      <c r="D2561" s="1">
        <v>22276.36171483</v>
      </c>
      <c r="E2561" s="1">
        <v>8.0000000000000002E-8</v>
      </c>
      <c r="F2561" s="1" t="s">
        <v>3</v>
      </c>
      <c r="G2561" s="1" t="s">
        <v>2674</v>
      </c>
      <c r="H2561" s="1">
        <v>0</v>
      </c>
      <c r="I2561" s="1">
        <v>9994</v>
      </c>
    </row>
    <row r="2562" spans="1:9" x14ac:dyDescent="0.25">
      <c r="A2562" s="1">
        <v>2</v>
      </c>
      <c r="B2562" s="1">
        <v>16764</v>
      </c>
      <c r="C2562" s="1">
        <v>74.0167</v>
      </c>
      <c r="D2562" s="1">
        <v>235.21510000000001</v>
      </c>
      <c r="E2562" s="1">
        <v>21231</v>
      </c>
      <c r="F2562" s="1">
        <v>254.1275</v>
      </c>
      <c r="G2562" s="1">
        <v>179.5985</v>
      </c>
      <c r="H2562" s="1">
        <v>12.525771384856901</v>
      </c>
    </row>
    <row r="2563" spans="1:9" x14ac:dyDescent="0.25">
      <c r="A2563" s="1">
        <v>0</v>
      </c>
      <c r="B2563" s="1" t="s">
        <v>145</v>
      </c>
      <c r="C2563" s="1">
        <v>1755</v>
      </c>
    </row>
    <row r="2564" spans="1:9" x14ac:dyDescent="0.25">
      <c r="A2564" s="1">
        <v>1</v>
      </c>
      <c r="B2564" s="1" t="s">
        <v>2675</v>
      </c>
      <c r="C2564" s="1" t="s">
        <v>2676</v>
      </c>
      <c r="D2564" s="1">
        <v>22276.506633609999</v>
      </c>
      <c r="E2564" s="1">
        <v>-1.1999999999999999E-7</v>
      </c>
      <c r="F2564" s="1" t="s">
        <v>3</v>
      </c>
      <c r="G2564" s="1" t="s">
        <v>2677</v>
      </c>
      <c r="H2564" s="1">
        <v>0</v>
      </c>
      <c r="I2564" s="1">
        <v>9999</v>
      </c>
    </row>
    <row r="2565" spans="1:9" x14ac:dyDescent="0.25">
      <c r="A2565" s="1">
        <v>2</v>
      </c>
      <c r="B2565" s="1">
        <v>16765</v>
      </c>
      <c r="C2565" s="1">
        <v>74.019599999999997</v>
      </c>
      <c r="D2565" s="1">
        <v>177.90819999999999</v>
      </c>
      <c r="E2565" s="1">
        <v>29259</v>
      </c>
      <c r="F2565" s="1">
        <v>183.07509999999999</v>
      </c>
      <c r="G2565" s="1">
        <v>349.81529999999998</v>
      </c>
      <c r="H2565" s="1">
        <v>12.5430962466335</v>
      </c>
    </row>
    <row r="2566" spans="1:9" x14ac:dyDescent="0.25">
      <c r="A2566" s="1">
        <v>0</v>
      </c>
      <c r="B2566" s="1" t="s">
        <v>145</v>
      </c>
      <c r="C2566" s="1">
        <v>1758</v>
      </c>
    </row>
    <row r="2567" spans="1:9" x14ac:dyDescent="0.25">
      <c r="A2567" s="1">
        <v>1</v>
      </c>
      <c r="B2567" s="1" t="s">
        <v>2678</v>
      </c>
      <c r="C2567" s="1" t="s">
        <v>2679</v>
      </c>
      <c r="D2567" s="1">
        <v>22276.50578793</v>
      </c>
      <c r="E2567" s="1">
        <v>3.7329999999999997E-5</v>
      </c>
      <c r="F2567" s="1" t="s">
        <v>3</v>
      </c>
      <c r="G2567" s="1" t="s">
        <v>2680</v>
      </c>
      <c r="H2567" s="1">
        <v>0</v>
      </c>
      <c r="I2567" s="1">
        <v>9991</v>
      </c>
    </row>
    <row r="2568" spans="1:9" x14ac:dyDescent="0.25">
      <c r="A2568" s="1">
        <v>2</v>
      </c>
      <c r="B2568" s="1">
        <v>16791</v>
      </c>
      <c r="C2568" s="1">
        <v>82.468900000000005</v>
      </c>
      <c r="D2568" s="1">
        <v>305.39210000000003</v>
      </c>
      <c r="E2568" s="1">
        <v>15582</v>
      </c>
      <c r="F2568" s="1">
        <v>343.8109</v>
      </c>
      <c r="G2568" s="1">
        <v>16.261800000000001</v>
      </c>
      <c r="H2568" s="1">
        <v>15.0661613197635</v>
      </c>
    </row>
    <row r="2569" spans="1:9" x14ac:dyDescent="0.25">
      <c r="A2569" s="1">
        <v>0</v>
      </c>
      <c r="B2569" s="1" t="s">
        <v>145</v>
      </c>
      <c r="C2569" s="1">
        <v>1759</v>
      </c>
    </row>
    <row r="2570" spans="1:9" x14ac:dyDescent="0.25">
      <c r="A2570" s="1">
        <v>1</v>
      </c>
      <c r="B2570" s="1" t="s">
        <v>2681</v>
      </c>
      <c r="C2570" s="1" t="s">
        <v>2682</v>
      </c>
      <c r="D2570" s="1">
        <v>22276.49491437</v>
      </c>
      <c r="E2570" s="1">
        <v>6.7000000000000004E-7</v>
      </c>
      <c r="F2570" s="1" t="s">
        <v>3</v>
      </c>
      <c r="G2570" s="1" t="s">
        <v>2683</v>
      </c>
      <c r="H2570" s="1">
        <v>0</v>
      </c>
      <c r="I2570" s="1">
        <v>9991</v>
      </c>
    </row>
    <row r="2571" spans="1:9" x14ac:dyDescent="0.25">
      <c r="A2571" s="1">
        <v>2</v>
      </c>
      <c r="B2571" s="1">
        <v>16798</v>
      </c>
      <c r="C2571" s="1">
        <v>82.916700000000006</v>
      </c>
      <c r="D2571" s="1">
        <v>113.80629999999999</v>
      </c>
      <c r="E2571" s="1">
        <v>25813</v>
      </c>
      <c r="F2571" s="1">
        <v>67.220799999999997</v>
      </c>
      <c r="G2571" s="1">
        <v>356.27350000000001</v>
      </c>
      <c r="H2571" s="1">
        <v>13.750059468210299</v>
      </c>
    </row>
    <row r="2572" spans="1:9" x14ac:dyDescent="0.25">
      <c r="A2572" s="1">
        <v>0</v>
      </c>
      <c r="B2572" s="1" t="s">
        <v>145</v>
      </c>
      <c r="C2572" s="1">
        <v>1736</v>
      </c>
      <c r="D2572" s="1" t="s">
        <v>1864</v>
      </c>
      <c r="E2572" s="1" t="s">
        <v>1865</v>
      </c>
    </row>
    <row r="2573" spans="1:9" x14ac:dyDescent="0.25">
      <c r="A2573" s="1">
        <v>1</v>
      </c>
      <c r="B2573" s="1" t="s">
        <v>2684</v>
      </c>
      <c r="C2573" s="1" t="s">
        <v>2685</v>
      </c>
      <c r="D2573" s="1">
        <v>22276.473054170001</v>
      </c>
      <c r="E2573" s="1">
        <v>-8.8000000000000004E-7</v>
      </c>
      <c r="F2573" s="1" t="s">
        <v>3</v>
      </c>
      <c r="G2573" s="1" t="s">
        <v>2686</v>
      </c>
      <c r="H2573" s="1">
        <v>0</v>
      </c>
      <c r="I2573" s="1">
        <v>9994</v>
      </c>
    </row>
    <row r="2574" spans="1:9" x14ac:dyDescent="0.25">
      <c r="A2574" s="1">
        <v>2</v>
      </c>
      <c r="B2574" s="1">
        <v>16809</v>
      </c>
      <c r="C2574" s="1">
        <v>64.990899999999996</v>
      </c>
      <c r="D2574" s="1">
        <v>35.417099999999998</v>
      </c>
      <c r="E2574" s="1">
        <v>47760</v>
      </c>
      <c r="F2574" s="1">
        <v>275.66120000000001</v>
      </c>
      <c r="G2574" s="1">
        <v>155.33029999999999</v>
      </c>
      <c r="H2574" s="1">
        <v>13.8165567384523</v>
      </c>
    </row>
    <row r="2575" spans="1:9" x14ac:dyDescent="0.25">
      <c r="A2575" s="1">
        <v>0</v>
      </c>
      <c r="B2575" s="1" t="s">
        <v>145</v>
      </c>
      <c r="C2575" s="1">
        <v>1763</v>
      </c>
    </row>
    <row r="2576" spans="1:9" x14ac:dyDescent="0.25">
      <c r="A2576" s="1">
        <v>1</v>
      </c>
      <c r="B2576" s="1" t="s">
        <v>2687</v>
      </c>
      <c r="C2576" s="1" t="s">
        <v>2688</v>
      </c>
      <c r="D2576" s="1">
        <v>22276.48417774</v>
      </c>
      <c r="E2576" s="1">
        <v>1.8300000000000001E-6</v>
      </c>
      <c r="F2576" s="1" t="s">
        <v>3</v>
      </c>
      <c r="G2576" s="1" t="s">
        <v>2689</v>
      </c>
      <c r="H2576" s="1">
        <v>0</v>
      </c>
      <c r="I2576" s="1">
        <v>9994</v>
      </c>
    </row>
    <row r="2577" spans="1:9" x14ac:dyDescent="0.25">
      <c r="A2577" s="1">
        <v>2</v>
      </c>
      <c r="B2577" s="1">
        <v>16860</v>
      </c>
      <c r="C2577" s="1">
        <v>74.0351</v>
      </c>
      <c r="D2577" s="1">
        <v>181.61699999999999</v>
      </c>
      <c r="E2577" s="1">
        <v>30792</v>
      </c>
      <c r="F2577" s="1">
        <v>161.4349</v>
      </c>
      <c r="G2577" s="1">
        <v>198.7936</v>
      </c>
      <c r="H2577" s="1">
        <v>14.3833191489953</v>
      </c>
    </row>
    <row r="2578" spans="1:9" x14ac:dyDescent="0.25">
      <c r="A2578" s="1">
        <v>0</v>
      </c>
      <c r="B2578" s="1" t="s">
        <v>145</v>
      </c>
      <c r="C2578" s="1">
        <v>1766</v>
      </c>
    </row>
    <row r="2579" spans="1:9" x14ac:dyDescent="0.25">
      <c r="A2579" s="1">
        <v>1</v>
      </c>
      <c r="B2579" s="1" t="s">
        <v>2690</v>
      </c>
      <c r="C2579" s="1" t="s">
        <v>2691</v>
      </c>
      <c r="D2579" s="1">
        <v>22276.48584143</v>
      </c>
      <c r="E2579" s="1">
        <v>4.8369999999999999E-5</v>
      </c>
      <c r="F2579" s="1" t="s">
        <v>3</v>
      </c>
      <c r="G2579" s="1" t="s">
        <v>2692</v>
      </c>
      <c r="H2579" s="1">
        <v>0</v>
      </c>
      <c r="I2579" s="1">
        <v>9993</v>
      </c>
    </row>
    <row r="2580" spans="1:9" x14ac:dyDescent="0.25">
      <c r="A2580" s="1">
        <v>2</v>
      </c>
      <c r="B2580" s="1">
        <v>16881</v>
      </c>
      <c r="C2580" s="1">
        <v>82.502499999999998</v>
      </c>
      <c r="D2580" s="1">
        <v>288.5675</v>
      </c>
      <c r="E2580" s="1">
        <v>13925</v>
      </c>
      <c r="F2580" s="1">
        <v>283.27440000000001</v>
      </c>
      <c r="G2580" s="1">
        <v>76.693399999999997</v>
      </c>
      <c r="H2580" s="1">
        <v>15.132940339523801</v>
      </c>
    </row>
    <row r="2581" spans="1:9" x14ac:dyDescent="0.25">
      <c r="A2581" s="1">
        <v>0</v>
      </c>
      <c r="B2581" s="1" t="s">
        <v>2693</v>
      </c>
      <c r="C2581" s="1" t="s">
        <v>2694</v>
      </c>
    </row>
    <row r="2582" spans="1:9" x14ac:dyDescent="0.25">
      <c r="A2582" s="1">
        <v>1</v>
      </c>
      <c r="B2582" s="1" t="s">
        <v>2695</v>
      </c>
      <c r="C2582" s="1" t="s">
        <v>2696</v>
      </c>
      <c r="D2582" s="1">
        <v>22276.535682400001</v>
      </c>
      <c r="E2582" s="1">
        <v>-8.6000000000000002E-7</v>
      </c>
      <c r="F2582" s="1" t="s">
        <v>3</v>
      </c>
      <c r="G2582" s="1" t="s">
        <v>2697</v>
      </c>
      <c r="H2582" s="1">
        <v>0</v>
      </c>
      <c r="I2582" s="1">
        <v>9994</v>
      </c>
    </row>
    <row r="2583" spans="1:9" x14ac:dyDescent="0.25">
      <c r="A2583" s="1">
        <v>2</v>
      </c>
      <c r="B2583" s="1">
        <v>16908</v>
      </c>
      <c r="C2583" s="1">
        <v>50.011800000000001</v>
      </c>
      <c r="D2583" s="1">
        <v>346.70159999999998</v>
      </c>
      <c r="E2583" s="1">
        <v>11233</v>
      </c>
      <c r="F2583" s="1">
        <v>337.64089999999999</v>
      </c>
      <c r="G2583" s="1">
        <v>177.9563</v>
      </c>
      <c r="H2583" s="1">
        <v>12.444972133119499</v>
      </c>
    </row>
    <row r="2584" spans="1:9" x14ac:dyDescent="0.25">
      <c r="A2584" s="1">
        <v>0</v>
      </c>
      <c r="B2584" s="1" t="s">
        <v>2698</v>
      </c>
      <c r="C2584" s="1">
        <v>1</v>
      </c>
      <c r="D2584" s="1" t="s">
        <v>2699</v>
      </c>
      <c r="E2584" s="1" t="s">
        <v>90</v>
      </c>
    </row>
    <row r="2585" spans="1:9" x14ac:dyDescent="0.25">
      <c r="A2585" s="1">
        <v>1</v>
      </c>
      <c r="B2585" s="1" t="s">
        <v>2700</v>
      </c>
      <c r="C2585" s="1" t="s">
        <v>2701</v>
      </c>
      <c r="D2585" s="1">
        <v>22276.532549809999</v>
      </c>
      <c r="E2585" s="1">
        <v>-9.0999999999999997E-7</v>
      </c>
      <c r="F2585" s="1" t="s">
        <v>3</v>
      </c>
      <c r="G2585" s="1" t="s">
        <v>2702</v>
      </c>
      <c r="H2585" s="1">
        <v>0</v>
      </c>
      <c r="I2585" s="1">
        <v>9997</v>
      </c>
    </row>
    <row r="2586" spans="1:9" x14ac:dyDescent="0.25">
      <c r="A2586" s="1">
        <v>2</v>
      </c>
      <c r="B2586" s="1">
        <v>16909</v>
      </c>
      <c r="C2586" s="1">
        <v>50.017800000000001</v>
      </c>
      <c r="D2586" s="1">
        <v>351.94189999999998</v>
      </c>
      <c r="E2586" s="1">
        <v>11040</v>
      </c>
      <c r="F2586" s="1">
        <v>320.50819999999999</v>
      </c>
      <c r="G2586" s="1">
        <v>55.310400000000001</v>
      </c>
      <c r="H2586" s="1">
        <v>12.4447318864366</v>
      </c>
    </row>
    <row r="2587" spans="1:9" x14ac:dyDescent="0.25">
      <c r="A2587" s="1">
        <v>0</v>
      </c>
      <c r="B2587" s="1" t="s">
        <v>145</v>
      </c>
      <c r="C2587" s="1">
        <v>1771</v>
      </c>
    </row>
    <row r="2588" spans="1:9" x14ac:dyDescent="0.25">
      <c r="A2588" s="1">
        <v>1</v>
      </c>
      <c r="B2588" s="1" t="s">
        <v>2703</v>
      </c>
      <c r="C2588" s="1" t="s">
        <v>2704</v>
      </c>
      <c r="D2588" s="1">
        <v>22276.30579115</v>
      </c>
      <c r="E2588" s="1">
        <v>-4.8999999999999997E-7</v>
      </c>
      <c r="F2588" s="1" t="s">
        <v>3</v>
      </c>
      <c r="G2588" s="1" t="s">
        <v>2705</v>
      </c>
      <c r="H2588" s="1">
        <v>0</v>
      </c>
      <c r="I2588" s="1">
        <v>9994</v>
      </c>
    </row>
    <row r="2589" spans="1:9" x14ac:dyDescent="0.25">
      <c r="A2589" s="1">
        <v>2</v>
      </c>
      <c r="B2589" s="1">
        <v>16917</v>
      </c>
      <c r="C2589" s="1">
        <v>64.981999999999999</v>
      </c>
      <c r="D2589" s="1">
        <v>249.63759999999999</v>
      </c>
      <c r="E2589" s="1">
        <v>47648</v>
      </c>
      <c r="F2589" s="1">
        <v>2.4123000000000001</v>
      </c>
      <c r="G2589" s="1">
        <v>357.71570000000003</v>
      </c>
      <c r="H2589" s="1">
        <v>13.8252853182473</v>
      </c>
    </row>
    <row r="2590" spans="1:9" x14ac:dyDescent="0.25">
      <c r="A2590" s="1">
        <v>0</v>
      </c>
      <c r="B2590" s="1" t="s">
        <v>145</v>
      </c>
      <c r="C2590" s="1">
        <v>1777</v>
      </c>
    </row>
    <row r="2591" spans="1:9" x14ac:dyDescent="0.25">
      <c r="A2591" s="1">
        <v>1</v>
      </c>
      <c r="B2591" s="1" t="s">
        <v>2706</v>
      </c>
      <c r="C2591" s="1" t="s">
        <v>2707</v>
      </c>
      <c r="D2591" s="1">
        <v>22276.490486850002</v>
      </c>
      <c r="E2591" s="1">
        <v>1.9700000000000002E-6</v>
      </c>
      <c r="F2591" s="1" t="s">
        <v>3</v>
      </c>
      <c r="G2591" s="1" t="s">
        <v>2708</v>
      </c>
      <c r="H2591" s="1">
        <v>0</v>
      </c>
      <c r="I2591" s="1">
        <v>9998</v>
      </c>
    </row>
    <row r="2592" spans="1:9" x14ac:dyDescent="0.25">
      <c r="A2592" s="1">
        <v>2</v>
      </c>
      <c r="B2592" s="1">
        <v>16952</v>
      </c>
      <c r="C2592" s="1">
        <v>74.003600000000006</v>
      </c>
      <c r="D2592" s="1">
        <v>81.439700000000002</v>
      </c>
      <c r="E2592" s="1">
        <v>26348</v>
      </c>
      <c r="F2592" s="1">
        <v>193.7302</v>
      </c>
      <c r="G2592" s="1">
        <v>166.31360000000001</v>
      </c>
      <c r="H2592" s="1">
        <v>14.3324643988504</v>
      </c>
    </row>
    <row r="2593" spans="1:9" x14ac:dyDescent="0.25">
      <c r="A2593" s="1">
        <v>0</v>
      </c>
      <c r="B2593" s="1" t="s">
        <v>657</v>
      </c>
      <c r="C2593" s="1">
        <v>10</v>
      </c>
    </row>
    <row r="2594" spans="1:9" x14ac:dyDescent="0.25">
      <c r="A2594" s="1">
        <v>1</v>
      </c>
      <c r="B2594" s="1" t="s">
        <v>2709</v>
      </c>
      <c r="C2594" s="1" t="s">
        <v>2710</v>
      </c>
      <c r="D2594" s="1">
        <v>22276.490738619999</v>
      </c>
      <c r="E2594" s="1">
        <v>1.8899999999999999E-6</v>
      </c>
      <c r="F2594" s="1" t="s">
        <v>3</v>
      </c>
      <c r="G2594" s="1" t="s">
        <v>2711</v>
      </c>
      <c r="H2594" s="1">
        <v>0</v>
      </c>
      <c r="I2594" s="1">
        <v>9999</v>
      </c>
    </row>
    <row r="2595" spans="1:9" x14ac:dyDescent="0.25">
      <c r="A2595" s="1">
        <v>2</v>
      </c>
      <c r="B2595" s="1">
        <v>16969</v>
      </c>
      <c r="C2595" s="1">
        <v>98.578900000000004</v>
      </c>
      <c r="D2595" s="1">
        <v>260.70679999999999</v>
      </c>
      <c r="E2595" s="1">
        <v>12305</v>
      </c>
      <c r="F2595" s="1">
        <v>1.5855999999999999</v>
      </c>
      <c r="G2595" s="1">
        <v>110.8398</v>
      </c>
      <c r="H2595" s="1">
        <v>14.2822576187625</v>
      </c>
    </row>
    <row r="2596" spans="1:9" x14ac:dyDescent="0.25">
      <c r="A2596" s="1">
        <v>0</v>
      </c>
      <c r="B2596" s="1" t="s">
        <v>145</v>
      </c>
      <c r="C2596" s="1">
        <v>1782</v>
      </c>
    </row>
    <row r="2597" spans="1:9" x14ac:dyDescent="0.25">
      <c r="A2597" s="1">
        <v>1</v>
      </c>
      <c r="B2597" s="1" t="s">
        <v>2712</v>
      </c>
      <c r="C2597" s="1" t="s">
        <v>2713</v>
      </c>
      <c r="D2597" s="1">
        <v>22276.487908229999</v>
      </c>
      <c r="E2597" s="1">
        <v>5.9660000000000001E-5</v>
      </c>
      <c r="F2597" s="1" t="s">
        <v>3</v>
      </c>
      <c r="G2597" s="1" t="s">
        <v>2714</v>
      </c>
      <c r="H2597" s="1">
        <v>0</v>
      </c>
      <c r="I2597" s="1">
        <v>9995</v>
      </c>
    </row>
    <row r="2598" spans="1:9" x14ac:dyDescent="0.25">
      <c r="A2598" s="1">
        <v>2</v>
      </c>
      <c r="B2598" s="1">
        <v>16986</v>
      </c>
      <c r="C2598" s="1">
        <v>82.5244</v>
      </c>
      <c r="D2598" s="1">
        <v>37.358800000000002</v>
      </c>
      <c r="E2598" s="1">
        <v>7788</v>
      </c>
      <c r="F2598" s="1">
        <v>257.48340000000002</v>
      </c>
      <c r="G2598" s="1">
        <v>102.55240000000001</v>
      </c>
      <c r="H2598" s="1">
        <v>15.0912694694105</v>
      </c>
    </row>
    <row r="2599" spans="1:9" x14ac:dyDescent="0.25">
      <c r="A2599" s="1">
        <v>0</v>
      </c>
      <c r="B2599" s="1" t="s">
        <v>145</v>
      </c>
      <c r="C2599" s="1">
        <v>1771</v>
      </c>
      <c r="D2599" s="1" t="s">
        <v>1864</v>
      </c>
      <c r="E2599" s="1" t="s">
        <v>1865</v>
      </c>
    </row>
    <row r="2600" spans="1:9" x14ac:dyDescent="0.25">
      <c r="A2600" s="1">
        <v>1</v>
      </c>
      <c r="B2600" s="1" t="s">
        <v>2715</v>
      </c>
      <c r="C2600" s="1" t="s">
        <v>2716</v>
      </c>
      <c r="D2600" s="1">
        <v>22276.536738300001</v>
      </c>
      <c r="E2600" s="1">
        <v>-8.5000000000000001E-7</v>
      </c>
      <c r="F2600" s="1" t="s">
        <v>3</v>
      </c>
      <c r="G2600" s="1" t="s">
        <v>2717</v>
      </c>
      <c r="H2600" s="1">
        <v>0</v>
      </c>
      <c r="I2600" s="1">
        <v>9997</v>
      </c>
    </row>
    <row r="2601" spans="1:9" x14ac:dyDescent="0.25">
      <c r="A2601" s="1">
        <v>2</v>
      </c>
      <c r="B2601" s="1">
        <v>17035</v>
      </c>
      <c r="C2601" s="1">
        <v>64.9953</v>
      </c>
      <c r="D2601" s="1">
        <v>33.870800000000003</v>
      </c>
      <c r="E2601" s="1">
        <v>44975</v>
      </c>
      <c r="F2601" s="1">
        <v>326.33449999999999</v>
      </c>
      <c r="G2601" s="1">
        <v>112.21899999999999</v>
      </c>
      <c r="H2601" s="1">
        <v>13.864039698210901</v>
      </c>
    </row>
    <row r="2602" spans="1:9" x14ac:dyDescent="0.25">
      <c r="A2602" s="1">
        <v>0</v>
      </c>
      <c r="B2602" s="1" t="s">
        <v>145</v>
      </c>
      <c r="C2602" s="1">
        <v>1791</v>
      </c>
    </row>
    <row r="2603" spans="1:9" x14ac:dyDescent="0.25">
      <c r="A2603" s="1">
        <v>1</v>
      </c>
      <c r="B2603" s="1" t="s">
        <v>2718</v>
      </c>
      <c r="C2603" s="1" t="s">
        <v>2719</v>
      </c>
      <c r="D2603" s="1">
        <v>22276.50825961</v>
      </c>
      <c r="E2603" s="1">
        <v>7.8000000000000005E-7</v>
      </c>
      <c r="F2603" s="1" t="s">
        <v>3</v>
      </c>
      <c r="G2603" s="1" t="s">
        <v>2720</v>
      </c>
      <c r="H2603" s="1">
        <v>0</v>
      </c>
      <c r="I2603" s="1">
        <v>9991</v>
      </c>
    </row>
    <row r="2604" spans="1:9" x14ac:dyDescent="0.25">
      <c r="A2604" s="1">
        <v>2</v>
      </c>
      <c r="B2604" s="1">
        <v>17066</v>
      </c>
      <c r="C2604" s="1">
        <v>82.951499999999996</v>
      </c>
      <c r="D2604" s="1">
        <v>184.43979999999999</v>
      </c>
      <c r="E2604" s="1">
        <v>42284</v>
      </c>
      <c r="F2604" s="1">
        <v>60.116900000000001</v>
      </c>
      <c r="G2604" s="1">
        <v>113.1544</v>
      </c>
      <c r="H2604" s="1">
        <v>13.758339708021699</v>
      </c>
    </row>
    <row r="2605" spans="1:9" x14ac:dyDescent="0.25">
      <c r="A2605" s="1">
        <v>0</v>
      </c>
      <c r="B2605" s="1" t="s">
        <v>2721</v>
      </c>
      <c r="C2605" s="1" t="s">
        <v>2722</v>
      </c>
    </row>
    <row r="2606" spans="1:9" x14ac:dyDescent="0.25">
      <c r="A2606" s="1">
        <v>1</v>
      </c>
      <c r="B2606" s="1" t="s">
        <v>2723</v>
      </c>
      <c r="C2606" s="1" t="s">
        <v>2724</v>
      </c>
      <c r="D2606" s="1">
        <v>22276.436834060001</v>
      </c>
      <c r="E2606" s="1">
        <v>1.5400000000000001E-6</v>
      </c>
      <c r="F2606" s="1" t="s">
        <v>3</v>
      </c>
      <c r="G2606" s="1" t="s">
        <v>2725</v>
      </c>
      <c r="H2606" s="1">
        <v>0</v>
      </c>
      <c r="I2606" s="1">
        <v>9998</v>
      </c>
    </row>
    <row r="2607" spans="1:9" x14ac:dyDescent="0.25">
      <c r="A2607" s="1">
        <v>2</v>
      </c>
      <c r="B2607" s="1">
        <v>17070</v>
      </c>
      <c r="C2607" s="1">
        <v>89.568799999999996</v>
      </c>
      <c r="D2607" s="1">
        <v>232.6602</v>
      </c>
      <c r="E2607" s="1">
        <v>40632</v>
      </c>
      <c r="F2607" s="1">
        <v>40.241199999999999</v>
      </c>
      <c r="G2607" s="1">
        <v>74.166600000000003</v>
      </c>
      <c r="H2607" s="1">
        <v>13.748818197995099</v>
      </c>
    </row>
    <row r="2608" spans="1:9" x14ac:dyDescent="0.25">
      <c r="A2608" s="1">
        <v>0</v>
      </c>
      <c r="B2608" s="1" t="s">
        <v>145</v>
      </c>
      <c r="C2608" s="1">
        <v>1794</v>
      </c>
    </row>
    <row r="2609" spans="1:9" x14ac:dyDescent="0.25">
      <c r="A2609" s="1">
        <v>1</v>
      </c>
      <c r="B2609" s="1" t="s">
        <v>2726</v>
      </c>
      <c r="C2609" s="1" t="s">
        <v>2727</v>
      </c>
      <c r="D2609" s="1">
        <v>22276.520254120001</v>
      </c>
      <c r="E2609" s="1">
        <v>-2.9999999999999997E-8</v>
      </c>
      <c r="F2609" s="1" t="s">
        <v>3</v>
      </c>
      <c r="G2609" s="1" t="s">
        <v>2728</v>
      </c>
      <c r="H2609" s="1">
        <v>0</v>
      </c>
      <c r="I2609" s="1">
        <v>9993</v>
      </c>
    </row>
    <row r="2610" spans="1:9" x14ac:dyDescent="0.25">
      <c r="A2610" s="1">
        <v>2</v>
      </c>
      <c r="B2610" s="1">
        <v>17138</v>
      </c>
      <c r="C2610" s="1">
        <v>74.010800000000003</v>
      </c>
      <c r="D2610" s="1">
        <v>96.397400000000005</v>
      </c>
      <c r="E2610" s="1">
        <v>20932</v>
      </c>
      <c r="F2610" s="1">
        <v>164.4649</v>
      </c>
      <c r="G2610" s="1">
        <v>257.37270000000001</v>
      </c>
      <c r="H2610" s="1">
        <v>12.456396666308599</v>
      </c>
    </row>
    <row r="2611" spans="1:9" x14ac:dyDescent="0.25">
      <c r="A2611" s="1">
        <v>0</v>
      </c>
      <c r="B2611" s="1" t="s">
        <v>145</v>
      </c>
      <c r="C2611" s="1">
        <v>1795</v>
      </c>
    </row>
    <row r="2612" spans="1:9" x14ac:dyDescent="0.25">
      <c r="A2612" s="1">
        <v>1</v>
      </c>
      <c r="B2612" s="1" t="s">
        <v>2729</v>
      </c>
      <c r="C2612" s="1" t="s">
        <v>2730</v>
      </c>
      <c r="D2612" s="1">
        <v>22276.44663903</v>
      </c>
      <c r="E2612" s="1">
        <v>-1.3E-7</v>
      </c>
      <c r="F2612" s="1" t="s">
        <v>3</v>
      </c>
      <c r="G2612" s="1" t="s">
        <v>2731</v>
      </c>
      <c r="H2612" s="1">
        <v>0</v>
      </c>
      <c r="I2612" s="1">
        <v>9997</v>
      </c>
    </row>
    <row r="2613" spans="1:9" x14ac:dyDescent="0.25">
      <c r="A2613" s="1">
        <v>2</v>
      </c>
      <c r="B2613" s="1">
        <v>17139</v>
      </c>
      <c r="C2613" s="1">
        <v>74.017399999999995</v>
      </c>
      <c r="D2613" s="1">
        <v>26.761900000000001</v>
      </c>
      <c r="E2613" s="1">
        <v>9512</v>
      </c>
      <c r="F2613" s="1">
        <v>60.589300000000001</v>
      </c>
      <c r="G2613" s="1">
        <v>6.0172999999999996</v>
      </c>
      <c r="H2613" s="1">
        <v>12.477838596338</v>
      </c>
    </row>
    <row r="2614" spans="1:9" x14ac:dyDescent="0.25">
      <c r="A2614" s="1">
        <v>0</v>
      </c>
      <c r="B2614" s="1" t="s">
        <v>145</v>
      </c>
      <c r="C2614" s="1">
        <v>1796</v>
      </c>
    </row>
    <row r="2615" spans="1:9" x14ac:dyDescent="0.25">
      <c r="A2615" s="1">
        <v>1</v>
      </c>
      <c r="B2615" s="1" t="s">
        <v>2732</v>
      </c>
      <c r="C2615" s="1" t="s">
        <v>2733</v>
      </c>
      <c r="D2615" s="1">
        <v>22276.533069720001</v>
      </c>
      <c r="E2615" s="1">
        <v>-8.0000000000000002E-8</v>
      </c>
      <c r="F2615" s="1" t="s">
        <v>3</v>
      </c>
      <c r="G2615" s="1" t="s">
        <v>2734</v>
      </c>
      <c r="H2615" s="1">
        <v>0</v>
      </c>
      <c r="I2615" s="1">
        <v>9997</v>
      </c>
    </row>
    <row r="2616" spans="1:9" x14ac:dyDescent="0.25">
      <c r="A2616" s="1">
        <v>2</v>
      </c>
      <c r="B2616" s="1">
        <v>17140</v>
      </c>
      <c r="C2616" s="1">
        <v>74.014899999999997</v>
      </c>
      <c r="D2616" s="1">
        <v>327.33249999999998</v>
      </c>
      <c r="E2616" s="1">
        <v>16163</v>
      </c>
      <c r="F2616" s="1">
        <v>308.40300000000002</v>
      </c>
      <c r="G2616" s="1">
        <v>157.74879999999999</v>
      </c>
      <c r="H2616" s="1">
        <v>12.496107906362001</v>
      </c>
    </row>
    <row r="2617" spans="1:9" x14ac:dyDescent="0.25">
      <c r="A2617" s="1">
        <v>0</v>
      </c>
      <c r="B2617" s="1" t="s">
        <v>145</v>
      </c>
      <c r="C2617" s="1">
        <v>1797</v>
      </c>
    </row>
    <row r="2618" spans="1:9" x14ac:dyDescent="0.25">
      <c r="A2618" s="1">
        <v>1</v>
      </c>
      <c r="B2618" s="1" t="s">
        <v>2735</v>
      </c>
      <c r="C2618" s="1" t="s">
        <v>2736</v>
      </c>
      <c r="D2618" s="1">
        <v>22276.397765450001</v>
      </c>
      <c r="E2618" s="1">
        <v>1.4000000000000001E-7</v>
      </c>
      <c r="F2618" s="1" t="s">
        <v>3</v>
      </c>
      <c r="G2618" s="1" t="s">
        <v>2737</v>
      </c>
      <c r="H2618" s="1">
        <v>0</v>
      </c>
      <c r="I2618" s="1">
        <v>9998</v>
      </c>
    </row>
    <row r="2619" spans="1:9" x14ac:dyDescent="0.25">
      <c r="A2619" s="1">
        <v>2</v>
      </c>
      <c r="B2619" s="1">
        <v>17141</v>
      </c>
      <c r="C2619" s="1">
        <v>74.010900000000007</v>
      </c>
      <c r="D2619" s="1">
        <v>262.75360000000001</v>
      </c>
      <c r="E2619" s="1">
        <v>18692</v>
      </c>
      <c r="F2619" s="1">
        <v>200.0377</v>
      </c>
      <c r="G2619" s="1">
        <v>271.60120000000001</v>
      </c>
      <c r="H2619" s="1">
        <v>12.5161120263875</v>
      </c>
    </row>
    <row r="2620" spans="1:9" x14ac:dyDescent="0.25">
      <c r="A2620" s="1">
        <v>0</v>
      </c>
      <c r="B2620" s="1" t="s">
        <v>145</v>
      </c>
      <c r="C2620" s="1">
        <v>1798</v>
      </c>
    </row>
    <row r="2621" spans="1:9" x14ac:dyDescent="0.25">
      <c r="A2621" s="1">
        <v>1</v>
      </c>
      <c r="B2621" s="1" t="s">
        <v>2738</v>
      </c>
      <c r="C2621" s="1" t="s">
        <v>2739</v>
      </c>
      <c r="D2621" s="1">
        <v>22276.29269029</v>
      </c>
      <c r="E2621" s="1">
        <v>2E-8</v>
      </c>
      <c r="F2621" s="1" t="s">
        <v>3</v>
      </c>
      <c r="G2621" s="1" t="s">
        <v>2740</v>
      </c>
      <c r="H2621" s="1">
        <v>0</v>
      </c>
      <c r="I2621" s="1">
        <v>9998</v>
      </c>
    </row>
    <row r="2622" spans="1:9" x14ac:dyDescent="0.25">
      <c r="A2622" s="1">
        <v>2</v>
      </c>
      <c r="B2622" s="1">
        <v>17142</v>
      </c>
      <c r="C2622" s="1">
        <v>74.015000000000001</v>
      </c>
      <c r="D2622" s="1">
        <v>202.8492</v>
      </c>
      <c r="E2622" s="1">
        <v>27751</v>
      </c>
      <c r="F2622" s="1">
        <v>125.3035</v>
      </c>
      <c r="G2622" s="1">
        <v>350.72710000000001</v>
      </c>
      <c r="H2622" s="1">
        <v>12.534420546411299</v>
      </c>
    </row>
    <row r="2623" spans="1:9" x14ac:dyDescent="0.25">
      <c r="A2623" s="1">
        <v>0</v>
      </c>
      <c r="B2623" s="1" t="s">
        <v>145</v>
      </c>
      <c r="C2623" s="1">
        <v>1799</v>
      </c>
    </row>
    <row r="2624" spans="1:9" x14ac:dyDescent="0.25">
      <c r="A2624" s="1">
        <v>1</v>
      </c>
      <c r="B2624" s="1" t="s">
        <v>2741</v>
      </c>
      <c r="C2624" s="1" t="s">
        <v>2742</v>
      </c>
      <c r="D2624" s="1">
        <v>22276.085972329998</v>
      </c>
      <c r="E2624" s="1">
        <v>-1.1000000000000001E-7</v>
      </c>
      <c r="F2624" s="1" t="s">
        <v>3</v>
      </c>
      <c r="G2624" s="1" t="s">
        <v>2743</v>
      </c>
      <c r="H2624" s="1">
        <v>0</v>
      </c>
      <c r="I2624" s="1">
        <v>9994</v>
      </c>
    </row>
    <row r="2625" spans="1:9" x14ac:dyDescent="0.25">
      <c r="A2625" s="1">
        <v>2</v>
      </c>
      <c r="B2625" s="1">
        <v>17143</v>
      </c>
      <c r="C2625" s="1">
        <v>74.013000000000005</v>
      </c>
      <c r="D2625" s="1">
        <v>144.42089999999999</v>
      </c>
      <c r="E2625" s="1">
        <v>37011</v>
      </c>
      <c r="F2625" s="1">
        <v>51.327599999999997</v>
      </c>
      <c r="G2625" s="1">
        <v>59.035499999999999</v>
      </c>
      <c r="H2625" s="1">
        <v>12.552441936434599</v>
      </c>
    </row>
    <row r="2626" spans="1:9" x14ac:dyDescent="0.25">
      <c r="A2626" s="1">
        <v>0</v>
      </c>
      <c r="B2626" s="1" t="s">
        <v>145</v>
      </c>
      <c r="C2626" s="1">
        <v>1800</v>
      </c>
    </row>
    <row r="2627" spans="1:9" x14ac:dyDescent="0.25">
      <c r="A2627" s="1">
        <v>1</v>
      </c>
      <c r="B2627" s="1" t="s">
        <v>2744</v>
      </c>
      <c r="C2627" s="1" t="s">
        <v>2745</v>
      </c>
      <c r="D2627" s="1">
        <v>22276.45716242</v>
      </c>
      <c r="E2627" s="1">
        <v>-2.9999999999999997E-8</v>
      </c>
      <c r="F2627" s="1" t="s">
        <v>3</v>
      </c>
      <c r="G2627" s="1" t="s">
        <v>2746</v>
      </c>
      <c r="H2627" s="1">
        <v>0</v>
      </c>
      <c r="I2627" s="1">
        <v>9994</v>
      </c>
    </row>
    <row r="2628" spans="1:9" x14ac:dyDescent="0.25">
      <c r="A2628" s="1">
        <v>2</v>
      </c>
      <c r="B2628" s="1">
        <v>17144</v>
      </c>
      <c r="C2628" s="1">
        <v>74.011300000000006</v>
      </c>
      <c r="D2628" s="1">
        <v>85.642899999999997</v>
      </c>
      <c r="E2628" s="1">
        <v>47778</v>
      </c>
      <c r="F2628" s="1">
        <v>345.68009999999998</v>
      </c>
      <c r="G2628" s="1">
        <v>42.494399999999999</v>
      </c>
      <c r="H2628" s="1">
        <v>12.570109056458101</v>
      </c>
    </row>
    <row r="2629" spans="1:9" x14ac:dyDescent="0.25">
      <c r="A2629" s="1">
        <v>0</v>
      </c>
      <c r="B2629" s="1" t="s">
        <v>145</v>
      </c>
      <c r="C2629" s="1">
        <v>1801</v>
      </c>
    </row>
    <row r="2630" spans="1:9" x14ac:dyDescent="0.25">
      <c r="A2630" s="1">
        <v>1</v>
      </c>
      <c r="B2630" s="1" t="s">
        <v>2747</v>
      </c>
      <c r="C2630" s="1" t="s">
        <v>2748</v>
      </c>
      <c r="D2630" s="1">
        <v>22276.581020649999</v>
      </c>
      <c r="E2630" s="1">
        <v>-1.6999999999999999E-7</v>
      </c>
      <c r="F2630" s="1" t="s">
        <v>3</v>
      </c>
      <c r="G2630" s="1">
        <f>-29122-5</f>
        <v>-29127</v>
      </c>
      <c r="H2630" s="1">
        <v>0</v>
      </c>
      <c r="I2630" s="1">
        <v>9990</v>
      </c>
    </row>
    <row r="2631" spans="1:9" x14ac:dyDescent="0.25">
      <c r="A2631" s="1">
        <v>2</v>
      </c>
      <c r="B2631" s="1">
        <v>17145</v>
      </c>
      <c r="C2631" s="1">
        <v>74.017200000000003</v>
      </c>
      <c r="D2631" s="1">
        <v>25.841699999999999</v>
      </c>
      <c r="E2631" s="1">
        <v>55272</v>
      </c>
      <c r="F2631" s="1">
        <v>269.14109999999999</v>
      </c>
      <c r="G2631" s="1">
        <v>101.7606</v>
      </c>
      <c r="H2631" s="1">
        <v>12.5881780464822</v>
      </c>
    </row>
    <row r="2632" spans="1:9" x14ac:dyDescent="0.25">
      <c r="A2632" s="1">
        <v>0</v>
      </c>
      <c r="B2632" s="1" t="s">
        <v>145</v>
      </c>
      <c r="C2632" s="1">
        <v>1802</v>
      </c>
    </row>
    <row r="2633" spans="1:9" x14ac:dyDescent="0.25">
      <c r="A2633" s="1">
        <v>1</v>
      </c>
      <c r="B2633" s="1" t="s">
        <v>2749</v>
      </c>
      <c r="C2633" s="1" t="s">
        <v>2750</v>
      </c>
      <c r="D2633" s="1">
        <v>22276.479729719998</v>
      </c>
      <c r="E2633" s="1">
        <v>5.8999999999999996E-7</v>
      </c>
      <c r="F2633" s="1" t="s">
        <v>3</v>
      </c>
      <c r="G2633" s="1" t="s">
        <v>2751</v>
      </c>
      <c r="H2633" s="1">
        <v>0</v>
      </c>
      <c r="I2633" s="1">
        <v>9996</v>
      </c>
    </row>
    <row r="2634" spans="1:9" x14ac:dyDescent="0.25">
      <c r="A2634" s="1">
        <v>2</v>
      </c>
      <c r="B2634" s="1">
        <v>17159</v>
      </c>
      <c r="C2634" s="1">
        <v>82.924999999999997</v>
      </c>
      <c r="D2634" s="1">
        <v>101.3135</v>
      </c>
      <c r="E2634" s="1">
        <v>41293</v>
      </c>
      <c r="F2634" s="1">
        <v>283.08539999999999</v>
      </c>
      <c r="G2634" s="1">
        <v>136.02979999999999</v>
      </c>
      <c r="H2634" s="1">
        <v>13.727851807960199</v>
      </c>
    </row>
    <row r="2635" spans="1:9" x14ac:dyDescent="0.25">
      <c r="A2635" s="1">
        <v>0</v>
      </c>
      <c r="B2635" s="1" t="s">
        <v>145</v>
      </c>
      <c r="C2635" s="1">
        <v>1803</v>
      </c>
    </row>
    <row r="2636" spans="1:9" x14ac:dyDescent="0.25">
      <c r="A2636" s="1">
        <v>1</v>
      </c>
      <c r="B2636" s="1" t="s">
        <v>2752</v>
      </c>
      <c r="C2636" s="1" t="s">
        <v>2753</v>
      </c>
      <c r="D2636" s="1">
        <v>22276.49732694</v>
      </c>
      <c r="E2636" s="1">
        <v>-2.2000000000000001E-7</v>
      </c>
      <c r="F2636" s="1" t="s">
        <v>3</v>
      </c>
      <c r="G2636" s="1">
        <f>-23557-3</f>
        <v>-23560</v>
      </c>
      <c r="H2636" s="1">
        <v>0</v>
      </c>
      <c r="I2636" s="1">
        <v>9994</v>
      </c>
    </row>
    <row r="2637" spans="1:9" x14ac:dyDescent="0.25">
      <c r="A2637" s="1">
        <v>2</v>
      </c>
      <c r="B2637" s="1">
        <v>17177</v>
      </c>
      <c r="C2637" s="1">
        <v>82.601399999999998</v>
      </c>
      <c r="D2637" s="1">
        <v>117.94929999999999</v>
      </c>
      <c r="E2637" s="1">
        <v>3806</v>
      </c>
      <c r="F2637" s="1">
        <v>141.62280000000001</v>
      </c>
      <c r="G2637" s="1">
        <v>278.15769999999998</v>
      </c>
      <c r="H2637" s="1">
        <v>12.4154656762431</v>
      </c>
    </row>
    <row r="2638" spans="1:9" x14ac:dyDescent="0.25">
      <c r="A2638" s="1">
        <v>0</v>
      </c>
      <c r="B2638" s="1" t="s">
        <v>145</v>
      </c>
      <c r="C2638" s="1">
        <v>1805</v>
      </c>
    </row>
    <row r="2639" spans="1:9" x14ac:dyDescent="0.25">
      <c r="A2639" s="1">
        <v>1</v>
      </c>
      <c r="B2639" s="1" t="s">
        <v>2754</v>
      </c>
      <c r="C2639" s="1" t="s">
        <v>2755</v>
      </c>
      <c r="D2639" s="1">
        <v>22276.473329140001</v>
      </c>
      <c r="E2639" s="1">
        <v>4.914E-5</v>
      </c>
      <c r="F2639" s="1" t="s">
        <v>3</v>
      </c>
      <c r="G2639" s="1" t="s">
        <v>2756</v>
      </c>
      <c r="H2639" s="1">
        <v>0</v>
      </c>
      <c r="I2639" s="1">
        <v>9991</v>
      </c>
    </row>
    <row r="2640" spans="1:9" x14ac:dyDescent="0.25">
      <c r="A2640" s="1">
        <v>2</v>
      </c>
      <c r="B2640" s="1">
        <v>17191</v>
      </c>
      <c r="C2640" s="1">
        <v>82.470600000000005</v>
      </c>
      <c r="D2640" s="1">
        <v>281.55349999999999</v>
      </c>
      <c r="E2640" s="1">
        <v>3030</v>
      </c>
      <c r="F2640" s="1">
        <v>235.88050000000001</v>
      </c>
      <c r="G2640" s="1">
        <v>124.214</v>
      </c>
      <c r="H2640" s="1">
        <v>15.148525319557701</v>
      </c>
    </row>
    <row r="2641" spans="1:9" x14ac:dyDescent="0.25">
      <c r="A2641" s="1">
        <v>0</v>
      </c>
      <c r="B2641" s="1" t="s">
        <v>145</v>
      </c>
      <c r="C2641" s="1">
        <v>1808</v>
      </c>
    </row>
    <row r="2642" spans="1:9" x14ac:dyDescent="0.25">
      <c r="A2642" s="1">
        <v>1</v>
      </c>
      <c r="B2642" s="1" t="s">
        <v>2757</v>
      </c>
      <c r="C2642" s="1" t="s">
        <v>2758</v>
      </c>
      <c r="D2642" s="1">
        <v>22276.470705430002</v>
      </c>
      <c r="E2642" s="1">
        <v>8.2999999999999999E-7</v>
      </c>
      <c r="F2642" s="1" t="s">
        <v>3</v>
      </c>
      <c r="G2642" s="1" t="s">
        <v>2759</v>
      </c>
      <c r="H2642" s="1">
        <v>0</v>
      </c>
      <c r="I2642" s="1">
        <v>9991</v>
      </c>
    </row>
    <row r="2643" spans="1:9" x14ac:dyDescent="0.25">
      <c r="A2643" s="1">
        <v>2</v>
      </c>
      <c r="B2643" s="1">
        <v>17239</v>
      </c>
      <c r="C2643" s="1">
        <v>82.930499999999995</v>
      </c>
      <c r="D2643" s="1">
        <v>90.405100000000004</v>
      </c>
      <c r="E2643" s="1">
        <v>33125</v>
      </c>
      <c r="F2643" s="1">
        <v>17.971800000000002</v>
      </c>
      <c r="G2643" s="1">
        <v>39.543700000000001</v>
      </c>
      <c r="H2643" s="1">
        <v>13.720526067919099</v>
      </c>
    </row>
    <row r="2644" spans="1:9" x14ac:dyDescent="0.25">
      <c r="A2644" s="1">
        <v>0</v>
      </c>
      <c r="B2644" s="1" t="s">
        <v>145</v>
      </c>
      <c r="C2644" s="1">
        <v>1809</v>
      </c>
    </row>
    <row r="2645" spans="1:9" x14ac:dyDescent="0.25">
      <c r="A2645" s="1">
        <v>1</v>
      </c>
      <c r="B2645" s="1" t="s">
        <v>2760</v>
      </c>
      <c r="C2645" s="1" t="s">
        <v>2761</v>
      </c>
      <c r="D2645" s="1">
        <v>22276.50967163</v>
      </c>
      <c r="E2645" s="1">
        <v>7.0999999999999998E-7</v>
      </c>
      <c r="F2645" s="1" t="s">
        <v>3</v>
      </c>
      <c r="G2645" s="1" t="s">
        <v>2762</v>
      </c>
      <c r="H2645" s="1">
        <v>0</v>
      </c>
      <c r="I2645" s="1">
        <v>9990</v>
      </c>
    </row>
    <row r="2646" spans="1:9" x14ac:dyDescent="0.25">
      <c r="A2646" s="1">
        <v>2</v>
      </c>
      <c r="B2646" s="1">
        <v>17241</v>
      </c>
      <c r="C2646" s="1">
        <v>82.525899999999993</v>
      </c>
      <c r="D2646" s="1">
        <v>277.83</v>
      </c>
      <c r="E2646" s="1">
        <v>15370</v>
      </c>
      <c r="F2646" s="1">
        <v>2.8136999999999999</v>
      </c>
      <c r="G2646" s="1">
        <v>166.53469999999999</v>
      </c>
      <c r="H2646" s="1">
        <v>13.842107418076701</v>
      </c>
    </row>
    <row r="2647" spans="1:9" x14ac:dyDescent="0.25">
      <c r="A2647" s="1">
        <v>0</v>
      </c>
      <c r="B2647" s="1" t="s">
        <v>627</v>
      </c>
      <c r="C2647" s="2">
        <v>44607</v>
      </c>
    </row>
    <row r="2648" spans="1:9" x14ac:dyDescent="0.25">
      <c r="A2648" s="1">
        <v>1</v>
      </c>
      <c r="B2648" s="1" t="s">
        <v>2763</v>
      </c>
      <c r="C2648" s="1" t="s">
        <v>2764</v>
      </c>
      <c r="D2648" s="1">
        <v>22276.493479789999</v>
      </c>
      <c r="E2648" s="1">
        <v>6.8999999999999996E-7</v>
      </c>
      <c r="F2648" s="1" t="s">
        <v>3</v>
      </c>
      <c r="G2648" s="1" t="s">
        <v>2765</v>
      </c>
      <c r="H2648" s="1">
        <v>0</v>
      </c>
      <c r="I2648" s="1">
        <v>9993</v>
      </c>
    </row>
    <row r="2649" spans="1:9" x14ac:dyDescent="0.25">
      <c r="A2649" s="1">
        <v>2</v>
      </c>
      <c r="B2649" s="1">
        <v>17290</v>
      </c>
      <c r="C2649" s="1">
        <v>82.462999999999994</v>
      </c>
      <c r="D2649" s="1">
        <v>103.6446</v>
      </c>
      <c r="E2649" s="1">
        <v>13263</v>
      </c>
      <c r="F2649" s="1">
        <v>14.042400000000001</v>
      </c>
      <c r="G2649" s="1">
        <v>346.1103</v>
      </c>
      <c r="H2649" s="1">
        <v>13.850811708065599</v>
      </c>
    </row>
    <row r="2650" spans="1:9" x14ac:dyDescent="0.25">
      <c r="A2650" s="1">
        <v>0</v>
      </c>
      <c r="B2650" s="1" t="s">
        <v>145</v>
      </c>
      <c r="C2650" s="1">
        <v>1812</v>
      </c>
    </row>
    <row r="2651" spans="1:9" x14ac:dyDescent="0.25">
      <c r="A2651" s="1">
        <v>1</v>
      </c>
      <c r="B2651" s="1" t="s">
        <v>2766</v>
      </c>
      <c r="C2651" s="1" t="s">
        <v>2767</v>
      </c>
      <c r="D2651" s="1">
        <v>22276.594989990001</v>
      </c>
      <c r="E2651" s="1">
        <v>8.0519999999999995E-5</v>
      </c>
      <c r="F2651" s="1" t="s">
        <v>3</v>
      </c>
      <c r="G2651" s="1" t="s">
        <v>2768</v>
      </c>
      <c r="H2651" s="1">
        <v>0</v>
      </c>
      <c r="I2651" s="1">
        <v>9992</v>
      </c>
    </row>
    <row r="2652" spans="1:9" x14ac:dyDescent="0.25">
      <c r="A2652" s="1">
        <v>2</v>
      </c>
      <c r="B2652" s="1">
        <v>17295</v>
      </c>
      <c r="C2652" s="1">
        <v>82.515000000000001</v>
      </c>
      <c r="D2652" s="1">
        <v>38.499299999999998</v>
      </c>
      <c r="E2652" s="1">
        <v>1749</v>
      </c>
      <c r="F2652" s="1">
        <v>260.33850000000001</v>
      </c>
      <c r="G2652" s="1">
        <v>99.765199999999993</v>
      </c>
      <c r="H2652" s="1">
        <v>15.184525769517</v>
      </c>
    </row>
    <row r="2653" spans="1:9" x14ac:dyDescent="0.25">
      <c r="A2653" s="1">
        <v>0</v>
      </c>
      <c r="B2653" s="1" t="s">
        <v>145</v>
      </c>
      <c r="C2653" s="1">
        <v>1814</v>
      </c>
    </row>
    <row r="2654" spans="1:9" x14ac:dyDescent="0.25">
      <c r="A2654" s="1">
        <v>1</v>
      </c>
      <c r="B2654" s="1" t="s">
        <v>2769</v>
      </c>
      <c r="C2654" s="1" t="s">
        <v>2770</v>
      </c>
      <c r="D2654" s="1">
        <v>22276.538106550001</v>
      </c>
      <c r="E2654" s="1">
        <v>2.0999999999999998E-6</v>
      </c>
      <c r="F2654" s="1" t="s">
        <v>3</v>
      </c>
      <c r="G2654" s="1" t="s">
        <v>2771</v>
      </c>
      <c r="H2654" s="1">
        <v>0</v>
      </c>
      <c r="I2654" s="1">
        <v>9995</v>
      </c>
    </row>
    <row r="2655" spans="1:9" x14ac:dyDescent="0.25">
      <c r="A2655" s="1">
        <v>2</v>
      </c>
      <c r="B2655" s="1">
        <v>17303</v>
      </c>
      <c r="C2655" s="1">
        <v>74.057000000000002</v>
      </c>
      <c r="D2655" s="1">
        <v>216.07839999999999</v>
      </c>
      <c r="E2655" s="1">
        <v>25996</v>
      </c>
      <c r="F2655" s="1">
        <v>290.23200000000003</v>
      </c>
      <c r="G2655" s="1">
        <v>69.603700000000003</v>
      </c>
      <c r="H2655" s="1">
        <v>14.351289178681499</v>
      </c>
    </row>
    <row r="2656" spans="1:9" x14ac:dyDescent="0.25">
      <c r="A2656" s="1">
        <v>0</v>
      </c>
      <c r="B2656" s="1" t="s">
        <v>145</v>
      </c>
      <c r="C2656" s="1">
        <v>1816</v>
      </c>
    </row>
    <row r="2657" spans="1:9" x14ac:dyDescent="0.25">
      <c r="A2657" s="1">
        <v>1</v>
      </c>
      <c r="B2657" s="1" t="s">
        <v>2772</v>
      </c>
      <c r="C2657" s="1" t="s">
        <v>2773</v>
      </c>
      <c r="D2657" s="1">
        <v>22276.503008020001</v>
      </c>
      <c r="E2657" s="1">
        <v>3.9000000000000002E-7</v>
      </c>
      <c r="F2657" s="1" t="s">
        <v>3</v>
      </c>
      <c r="G2657" s="1" t="s">
        <v>2774</v>
      </c>
      <c r="H2657" s="1">
        <v>0</v>
      </c>
      <c r="I2657" s="1">
        <v>9996</v>
      </c>
    </row>
    <row r="2658" spans="1:9" x14ac:dyDescent="0.25">
      <c r="A2658" s="1">
        <v>2</v>
      </c>
      <c r="B2658" s="1">
        <v>17359</v>
      </c>
      <c r="C2658" s="1">
        <v>82.922200000000004</v>
      </c>
      <c r="D2658" s="1">
        <v>308.3768</v>
      </c>
      <c r="E2658" s="1">
        <v>32713</v>
      </c>
      <c r="F2658" s="1">
        <v>20.667300000000001</v>
      </c>
      <c r="G2658" s="1">
        <v>90.740799999999993</v>
      </c>
      <c r="H2658" s="1">
        <v>13.7449361978932</v>
      </c>
    </row>
    <row r="2659" spans="1:9" x14ac:dyDescent="0.25">
      <c r="A2659" s="1">
        <v>0</v>
      </c>
      <c r="B2659" s="1" t="s">
        <v>145</v>
      </c>
      <c r="C2659" s="1">
        <v>1818</v>
      </c>
    </row>
    <row r="2660" spans="1:9" x14ac:dyDescent="0.25">
      <c r="A2660" s="1">
        <v>1</v>
      </c>
      <c r="B2660" s="1" t="s">
        <v>2775</v>
      </c>
      <c r="C2660" s="1" t="s">
        <v>2776</v>
      </c>
      <c r="D2660" s="1">
        <v>22276.49279806</v>
      </c>
      <c r="E2660" s="1">
        <v>-1.3E-7</v>
      </c>
      <c r="F2660" s="1" t="s">
        <v>3</v>
      </c>
      <c r="G2660" s="1" t="s">
        <v>2777</v>
      </c>
      <c r="H2660" s="1">
        <v>0</v>
      </c>
      <c r="I2660" s="1">
        <v>9998</v>
      </c>
    </row>
    <row r="2661" spans="1:9" x14ac:dyDescent="0.25">
      <c r="A2661" s="1">
        <v>2</v>
      </c>
      <c r="B2661" s="1">
        <v>17369</v>
      </c>
      <c r="C2661" s="1">
        <v>65.010499999999993</v>
      </c>
      <c r="D2661" s="1">
        <v>76.674499999999995</v>
      </c>
      <c r="E2661" s="1">
        <v>14189</v>
      </c>
      <c r="F2661" s="1">
        <v>256.28129999999999</v>
      </c>
      <c r="G2661" s="1">
        <v>103.6692</v>
      </c>
      <c r="H2661" s="1">
        <v>14.315040669151299</v>
      </c>
    </row>
    <row r="2662" spans="1:9" x14ac:dyDescent="0.25">
      <c r="A2662" s="1">
        <v>0</v>
      </c>
      <c r="B2662" s="1" t="s">
        <v>145</v>
      </c>
      <c r="C2662" s="1">
        <v>1821</v>
      </c>
    </row>
    <row r="2663" spans="1:9" x14ac:dyDescent="0.25">
      <c r="A2663" s="1">
        <v>1</v>
      </c>
      <c r="B2663" s="1" t="s">
        <v>2778</v>
      </c>
      <c r="C2663" s="1" t="s">
        <v>2779</v>
      </c>
      <c r="D2663" s="1">
        <v>22276.475623900002</v>
      </c>
      <c r="E2663" s="1">
        <v>5.7999999999999995E-7</v>
      </c>
      <c r="F2663" s="1" t="s">
        <v>3</v>
      </c>
      <c r="G2663" s="1" t="s">
        <v>2780</v>
      </c>
      <c r="H2663" s="1">
        <v>0</v>
      </c>
      <c r="I2663" s="1">
        <v>9999</v>
      </c>
    </row>
    <row r="2664" spans="1:9" x14ac:dyDescent="0.25">
      <c r="A2664" s="1">
        <v>2</v>
      </c>
      <c r="B2664" s="1">
        <v>17525</v>
      </c>
      <c r="C2664" s="1">
        <v>82.908500000000004</v>
      </c>
      <c r="D2664" s="1">
        <v>92.307000000000002</v>
      </c>
      <c r="E2664" s="1">
        <v>38031</v>
      </c>
      <c r="F2664" s="1">
        <v>110.6735</v>
      </c>
      <c r="G2664" s="1">
        <v>307.01549999999997</v>
      </c>
      <c r="H2664" s="1">
        <v>13.7375630976948</v>
      </c>
    </row>
    <row r="2665" spans="1:9" x14ac:dyDescent="0.25">
      <c r="A2665" s="1">
        <v>0</v>
      </c>
      <c r="B2665" s="1" t="s">
        <v>2781</v>
      </c>
      <c r="C2665" s="1" t="s">
        <v>2782</v>
      </c>
      <c r="D2665" s="1" t="s">
        <v>2783</v>
      </c>
      <c r="E2665" s="1" t="s">
        <v>90</v>
      </c>
    </row>
    <row r="2666" spans="1:9" x14ac:dyDescent="0.25">
      <c r="A2666" s="1">
        <v>1</v>
      </c>
      <c r="B2666" s="1" t="s">
        <v>2784</v>
      </c>
      <c r="C2666" s="1" t="s">
        <v>2785</v>
      </c>
      <c r="D2666" s="1">
        <v>22276.400295470001</v>
      </c>
      <c r="E2666" s="1">
        <v>-1.6500000000000001E-6</v>
      </c>
      <c r="F2666" s="1" t="s">
        <v>3</v>
      </c>
      <c r="G2666" s="1">
        <f>-77835-4</f>
        <v>-77839</v>
      </c>
      <c r="H2666" s="1">
        <v>0</v>
      </c>
      <c r="I2666" s="1">
        <v>9994</v>
      </c>
    </row>
    <row r="2667" spans="1:9" x14ac:dyDescent="0.25">
      <c r="A2667" s="1">
        <v>2</v>
      </c>
      <c r="B2667" s="1">
        <v>17527</v>
      </c>
      <c r="C2667" s="1">
        <v>99.040700000000001</v>
      </c>
      <c r="D2667" s="1">
        <v>329.05500000000001</v>
      </c>
      <c r="E2667" s="1">
        <v>8591</v>
      </c>
      <c r="F2667" s="1">
        <v>1.5047999999999999</v>
      </c>
      <c r="G2667" s="1">
        <v>10.4034</v>
      </c>
      <c r="H2667" s="1">
        <v>14.026558018203801</v>
      </c>
    </row>
    <row r="2668" spans="1:9" x14ac:dyDescent="0.25">
      <c r="A2668" s="1">
        <v>0</v>
      </c>
      <c r="B2668" s="1" t="s">
        <v>145</v>
      </c>
      <c r="C2668" s="1">
        <v>1823</v>
      </c>
    </row>
    <row r="2669" spans="1:9" x14ac:dyDescent="0.25">
      <c r="A2669" s="1">
        <v>1</v>
      </c>
      <c r="B2669" s="1" t="s">
        <v>2786</v>
      </c>
      <c r="C2669" s="1" t="s">
        <v>2787</v>
      </c>
      <c r="D2669" s="1">
        <v>22276.518593280001</v>
      </c>
      <c r="E2669" s="1">
        <v>-1.4999999999999999E-7</v>
      </c>
      <c r="F2669" s="1" t="s">
        <v>3</v>
      </c>
      <c r="G2669" s="1" t="s">
        <v>2788</v>
      </c>
      <c r="H2669" s="1">
        <v>0</v>
      </c>
      <c r="I2669" s="1">
        <v>9992</v>
      </c>
    </row>
    <row r="2670" spans="1:9" x14ac:dyDescent="0.25">
      <c r="A2670" s="1">
        <v>2</v>
      </c>
      <c r="B2670" s="1">
        <v>17535</v>
      </c>
      <c r="C2670" s="1">
        <v>73.602500000000006</v>
      </c>
      <c r="D2670" s="1">
        <v>57.7624</v>
      </c>
      <c r="E2670" s="1">
        <v>28388</v>
      </c>
      <c r="F2670" s="1">
        <v>21.9726</v>
      </c>
      <c r="G2670" s="1">
        <v>40.869100000000003</v>
      </c>
      <c r="H2670" s="1">
        <v>12.41336091614</v>
      </c>
    </row>
    <row r="2671" spans="1:9" x14ac:dyDescent="0.25">
      <c r="A2671" s="1">
        <v>0</v>
      </c>
      <c r="B2671" s="1" t="s">
        <v>145</v>
      </c>
      <c r="C2671" s="1">
        <v>1825</v>
      </c>
    </row>
    <row r="2672" spans="1:9" x14ac:dyDescent="0.25">
      <c r="A2672" s="1">
        <v>1</v>
      </c>
      <c r="B2672" s="1" t="s">
        <v>2789</v>
      </c>
      <c r="C2672" s="1" t="s">
        <v>2790</v>
      </c>
      <c r="D2672" s="1">
        <v>22276.41982345</v>
      </c>
      <c r="E2672" s="1">
        <v>8.7100000000000003E-5</v>
      </c>
      <c r="F2672" s="1" t="s">
        <v>3</v>
      </c>
      <c r="G2672" s="1" t="s">
        <v>2791</v>
      </c>
      <c r="H2672" s="1">
        <v>0</v>
      </c>
      <c r="I2672" s="1">
        <v>9995</v>
      </c>
    </row>
    <row r="2673" spans="1:9" x14ac:dyDescent="0.25">
      <c r="A2673" s="1">
        <v>2</v>
      </c>
      <c r="B2673" s="1">
        <v>17566</v>
      </c>
      <c r="C2673" s="1">
        <v>82.505799999999994</v>
      </c>
      <c r="D2673" s="1">
        <v>168.15880000000001</v>
      </c>
      <c r="E2673" s="1">
        <v>2181</v>
      </c>
      <c r="F2673" s="1">
        <v>330.90690000000001</v>
      </c>
      <c r="G2673" s="1">
        <v>29.204599999999999</v>
      </c>
      <c r="H2673" s="1">
        <v>15.235874389474001</v>
      </c>
    </row>
    <row r="2674" spans="1:9" x14ac:dyDescent="0.25">
      <c r="A2674" s="1">
        <v>0</v>
      </c>
      <c r="B2674" s="1" t="s">
        <v>145</v>
      </c>
      <c r="C2674" s="1">
        <v>1827</v>
      </c>
    </row>
    <row r="2675" spans="1:9" x14ac:dyDescent="0.25">
      <c r="A2675" s="1">
        <v>1</v>
      </c>
      <c r="B2675" s="1" t="s">
        <v>2792</v>
      </c>
      <c r="C2675" s="1" t="s">
        <v>2793</v>
      </c>
      <c r="D2675" s="1">
        <v>22276.466707920001</v>
      </c>
      <c r="E2675" s="1">
        <v>1.4000000000000001E-7</v>
      </c>
      <c r="F2675" s="1" t="s">
        <v>3</v>
      </c>
      <c r="G2675" s="1" t="s">
        <v>2794</v>
      </c>
      <c r="H2675" s="1">
        <v>0</v>
      </c>
      <c r="I2675" s="1">
        <v>9990</v>
      </c>
    </row>
    <row r="2676" spans="1:9" x14ac:dyDescent="0.25">
      <c r="A2676" s="1">
        <v>2</v>
      </c>
      <c r="B2676" s="1">
        <v>17582</v>
      </c>
      <c r="C2676" s="1">
        <v>82.572900000000004</v>
      </c>
      <c r="D2676" s="1">
        <v>340.54079999999999</v>
      </c>
      <c r="E2676" s="1">
        <v>11606</v>
      </c>
      <c r="F2676" s="1">
        <v>0.25940000000000002</v>
      </c>
      <c r="G2676" s="1">
        <v>359.85019999999997</v>
      </c>
      <c r="H2676" s="1">
        <v>12.649529976416099</v>
      </c>
    </row>
    <row r="2677" spans="1:9" x14ac:dyDescent="0.25">
      <c r="A2677" s="1">
        <v>0</v>
      </c>
      <c r="B2677" s="1" t="s">
        <v>145</v>
      </c>
      <c r="C2677" s="1">
        <v>1828</v>
      </c>
    </row>
    <row r="2678" spans="1:9" x14ac:dyDescent="0.25">
      <c r="A2678" s="1">
        <v>1</v>
      </c>
      <c r="B2678" s="1" t="s">
        <v>2795</v>
      </c>
      <c r="C2678" s="1" t="s">
        <v>2796</v>
      </c>
      <c r="D2678" s="1">
        <v>22276.495921009999</v>
      </c>
      <c r="E2678" s="1">
        <v>7.0000000000000005E-8</v>
      </c>
      <c r="F2678" s="1" t="s">
        <v>3</v>
      </c>
      <c r="G2678" s="1">
        <f>-17960-4</f>
        <v>-17964</v>
      </c>
      <c r="H2678" s="1">
        <v>0</v>
      </c>
      <c r="I2678" s="1">
        <v>9992</v>
      </c>
    </row>
    <row r="2679" spans="1:9" x14ac:dyDescent="0.25">
      <c r="A2679" s="1">
        <v>2</v>
      </c>
      <c r="B2679" s="1">
        <v>17583</v>
      </c>
      <c r="C2679" s="1">
        <v>82.565600000000003</v>
      </c>
      <c r="D2679" s="1">
        <v>316.76850000000002</v>
      </c>
      <c r="E2679" s="1">
        <v>17584</v>
      </c>
      <c r="F2679" s="1">
        <v>276.6703</v>
      </c>
      <c r="G2679" s="1">
        <v>205.85390000000001</v>
      </c>
      <c r="H2679" s="1">
        <v>12.662202446433399</v>
      </c>
    </row>
    <row r="2680" spans="1:9" x14ac:dyDescent="0.25">
      <c r="A2680" s="1">
        <v>0</v>
      </c>
      <c r="B2680" s="1" t="s">
        <v>145</v>
      </c>
      <c r="C2680" s="1">
        <v>1829</v>
      </c>
    </row>
    <row r="2681" spans="1:9" x14ac:dyDescent="0.25">
      <c r="A2681" s="1">
        <v>1</v>
      </c>
      <c r="B2681" s="1" t="s">
        <v>2797</v>
      </c>
      <c r="C2681" s="1" t="s">
        <v>2798</v>
      </c>
      <c r="D2681" s="1">
        <v>22276.37247767</v>
      </c>
      <c r="E2681" s="1">
        <v>2.6E-7</v>
      </c>
      <c r="F2681" s="1" t="s">
        <v>3</v>
      </c>
      <c r="G2681" s="1" t="s">
        <v>2799</v>
      </c>
      <c r="H2681" s="1">
        <v>0</v>
      </c>
      <c r="I2681" s="1">
        <v>9999</v>
      </c>
    </row>
    <row r="2682" spans="1:9" x14ac:dyDescent="0.25">
      <c r="A2682" s="1">
        <v>2</v>
      </c>
      <c r="B2682" s="1">
        <v>17584</v>
      </c>
      <c r="C2682" s="1">
        <v>82.576899999999995</v>
      </c>
      <c r="D2682" s="1">
        <v>17.273099999999999</v>
      </c>
      <c r="E2682" s="1">
        <v>1540</v>
      </c>
      <c r="F2682" s="1">
        <v>99.875900000000001</v>
      </c>
      <c r="G2682" s="1">
        <v>260.25069999999999</v>
      </c>
      <c r="H2682" s="1">
        <v>12.6266343663867</v>
      </c>
    </row>
    <row r="2683" spans="1:9" x14ac:dyDescent="0.25">
      <c r="A2683" s="1">
        <v>0</v>
      </c>
      <c r="B2683" s="1" t="s">
        <v>145</v>
      </c>
      <c r="C2683" s="1">
        <v>1830</v>
      </c>
    </row>
    <row r="2684" spans="1:9" x14ac:dyDescent="0.25">
      <c r="A2684" s="1">
        <v>1</v>
      </c>
      <c r="B2684" s="1" t="s">
        <v>2800</v>
      </c>
      <c r="C2684" s="1" t="s">
        <v>2801</v>
      </c>
      <c r="D2684" s="1">
        <v>22276.469838550001</v>
      </c>
      <c r="E2684" s="1">
        <v>1.4999999999999999E-7</v>
      </c>
      <c r="F2684" s="1" t="s">
        <v>3</v>
      </c>
      <c r="G2684" s="1" t="s">
        <v>2802</v>
      </c>
      <c r="H2684" s="1">
        <v>0</v>
      </c>
      <c r="I2684" s="1">
        <v>9990</v>
      </c>
    </row>
    <row r="2685" spans="1:9" x14ac:dyDescent="0.25">
      <c r="A2685" s="1">
        <v>2</v>
      </c>
      <c r="B2685" s="1">
        <v>17585</v>
      </c>
      <c r="C2685" s="1">
        <v>82.566400000000002</v>
      </c>
      <c r="D2685" s="1">
        <v>353.18259999999998</v>
      </c>
      <c r="E2685" s="1">
        <v>5720</v>
      </c>
      <c r="F2685" s="1">
        <v>68.966399999999993</v>
      </c>
      <c r="G2685" s="1">
        <v>301.70089999999999</v>
      </c>
      <c r="H2685" s="1">
        <v>12.635574386398</v>
      </c>
    </row>
    <row r="2686" spans="1:9" x14ac:dyDescent="0.25">
      <c r="A2686" s="1">
        <v>0</v>
      </c>
      <c r="B2686" s="1" t="s">
        <v>145</v>
      </c>
      <c r="C2686" s="1">
        <v>1831</v>
      </c>
    </row>
    <row r="2687" spans="1:9" x14ac:dyDescent="0.25">
      <c r="A2687" s="1">
        <v>1</v>
      </c>
      <c r="B2687" s="1" t="s">
        <v>2803</v>
      </c>
      <c r="C2687" s="1" t="s">
        <v>2804</v>
      </c>
      <c r="D2687" s="1">
        <v>22276.573813449999</v>
      </c>
      <c r="E2687" s="1">
        <v>1.3E-7</v>
      </c>
      <c r="F2687" s="1" t="s">
        <v>3</v>
      </c>
      <c r="G2687" s="1" t="s">
        <v>2805</v>
      </c>
      <c r="H2687" s="1">
        <v>0</v>
      </c>
      <c r="I2687" s="1">
        <v>9992</v>
      </c>
    </row>
    <row r="2688" spans="1:9" x14ac:dyDescent="0.25">
      <c r="A2688" s="1">
        <v>2</v>
      </c>
      <c r="B2688" s="1">
        <v>17586</v>
      </c>
      <c r="C2688" s="1">
        <v>82.559600000000003</v>
      </c>
      <c r="D2688" s="1">
        <v>321.12540000000001</v>
      </c>
      <c r="E2688" s="1">
        <v>14261</v>
      </c>
      <c r="F2688" s="1">
        <v>329.46039999999999</v>
      </c>
      <c r="G2688" s="1">
        <v>185.45779999999999</v>
      </c>
      <c r="H2688" s="1">
        <v>12.6548670264234</v>
      </c>
    </row>
    <row r="2689" spans="1:9" x14ac:dyDescent="0.25">
      <c r="A2689" s="1">
        <v>0</v>
      </c>
      <c r="B2689" s="1" t="s">
        <v>145</v>
      </c>
      <c r="C2689" s="1">
        <v>1832</v>
      </c>
    </row>
    <row r="2690" spans="1:9" x14ac:dyDescent="0.25">
      <c r="A2690" s="1">
        <v>1</v>
      </c>
      <c r="B2690" s="1" t="s">
        <v>2806</v>
      </c>
      <c r="C2690" s="1" t="s">
        <v>2807</v>
      </c>
      <c r="D2690" s="1">
        <v>22276.47383902</v>
      </c>
      <c r="E2690" s="1">
        <v>4.0000000000000001E-8</v>
      </c>
      <c r="F2690" s="1" t="s">
        <v>3</v>
      </c>
      <c r="G2690" s="1">
        <f>-38122-4</f>
        <v>-38126</v>
      </c>
      <c r="H2690" s="1">
        <v>0</v>
      </c>
      <c r="I2690" s="1">
        <v>9991</v>
      </c>
    </row>
    <row r="2691" spans="1:9" x14ac:dyDescent="0.25">
      <c r="A2691" s="1">
        <v>2</v>
      </c>
      <c r="B2691" s="1">
        <v>17587</v>
      </c>
      <c r="C2691" s="1">
        <v>82.572800000000001</v>
      </c>
      <c r="D2691" s="1">
        <v>349.19639999999998</v>
      </c>
      <c r="E2691" s="1">
        <v>8951</v>
      </c>
      <c r="F2691" s="1">
        <v>26.429600000000001</v>
      </c>
      <c r="G2691" s="1">
        <v>344.05430000000001</v>
      </c>
      <c r="H2691" s="1">
        <v>12.6428382264076</v>
      </c>
    </row>
    <row r="2692" spans="1:9" x14ac:dyDescent="0.25">
      <c r="A2692" s="1">
        <v>0</v>
      </c>
      <c r="B2692" s="1" t="s">
        <v>145</v>
      </c>
      <c r="C2692" s="1">
        <v>1833</v>
      </c>
    </row>
    <row r="2693" spans="1:9" x14ac:dyDescent="0.25">
      <c r="A2693" s="1">
        <v>1</v>
      </c>
      <c r="B2693" s="1" t="s">
        <v>2808</v>
      </c>
      <c r="C2693" s="1" t="s">
        <v>2809</v>
      </c>
      <c r="D2693" s="1">
        <v>22276.463516020001</v>
      </c>
      <c r="E2693" s="1">
        <v>-2.3700000000000002E-6</v>
      </c>
      <c r="F2693" s="1" t="s">
        <v>3</v>
      </c>
      <c r="G2693" s="1">
        <f>-10104-3</f>
        <v>-10107</v>
      </c>
      <c r="H2693" s="1">
        <v>0</v>
      </c>
      <c r="I2693" s="1">
        <v>9993</v>
      </c>
    </row>
    <row r="2694" spans="1:9" x14ac:dyDescent="0.25">
      <c r="A2694" s="1">
        <v>2</v>
      </c>
      <c r="B2694" s="1">
        <v>17589</v>
      </c>
      <c r="C2694" s="1">
        <v>70.919799999999995</v>
      </c>
      <c r="D2694" s="1">
        <v>79.959599999999995</v>
      </c>
      <c r="E2694" s="1">
        <v>30138</v>
      </c>
      <c r="F2694" s="1">
        <v>286.34230000000002</v>
      </c>
      <c r="G2694" s="1">
        <v>73.438500000000005</v>
      </c>
      <c r="H2694" s="1">
        <v>14.1292952183328</v>
      </c>
    </row>
    <row r="2695" spans="1:9" x14ac:dyDescent="0.25">
      <c r="A2695" s="1">
        <v>0</v>
      </c>
      <c r="B2695" s="1" t="s">
        <v>145</v>
      </c>
      <c r="C2695" s="1">
        <v>1842</v>
      </c>
    </row>
    <row r="2696" spans="1:9" x14ac:dyDescent="0.25">
      <c r="A2696" s="1">
        <v>1</v>
      </c>
      <c r="B2696" s="1" t="s">
        <v>2810</v>
      </c>
      <c r="C2696" s="1" t="s">
        <v>2811</v>
      </c>
      <c r="D2696" s="1">
        <v>22276.490142120001</v>
      </c>
      <c r="E2696" s="1">
        <v>4.5089999999999997E-5</v>
      </c>
      <c r="F2696" s="1" t="s">
        <v>3</v>
      </c>
      <c r="G2696" s="1" t="s">
        <v>2812</v>
      </c>
      <c r="H2696" s="1">
        <v>0</v>
      </c>
      <c r="I2696" s="1">
        <v>9995</v>
      </c>
    </row>
    <row r="2697" spans="1:9" x14ac:dyDescent="0.25">
      <c r="A2697" s="1">
        <v>2</v>
      </c>
      <c r="B2697" s="1">
        <v>17911</v>
      </c>
      <c r="C2697" s="1">
        <v>82.518900000000002</v>
      </c>
      <c r="D2697" s="1">
        <v>98.953900000000004</v>
      </c>
      <c r="E2697" s="1">
        <v>11824</v>
      </c>
      <c r="F2697" s="1">
        <v>59.603700000000003</v>
      </c>
      <c r="G2697" s="1">
        <v>300.63619999999997</v>
      </c>
      <c r="H2697" s="1">
        <v>15.1467373993385</v>
      </c>
    </row>
    <row r="2698" spans="1:9" x14ac:dyDescent="0.25">
      <c r="A2698" s="1">
        <v>0</v>
      </c>
      <c r="B2698" s="1" t="s">
        <v>145</v>
      </c>
      <c r="C2698" s="1">
        <v>1844</v>
      </c>
    </row>
    <row r="2699" spans="1:9" x14ac:dyDescent="0.25">
      <c r="A2699" s="1">
        <v>1</v>
      </c>
      <c r="B2699" s="1" t="s">
        <v>2813</v>
      </c>
      <c r="C2699" s="1" t="s">
        <v>2814</v>
      </c>
      <c r="D2699" s="1">
        <v>22276.156861309999</v>
      </c>
      <c r="E2699" s="1">
        <v>-4.5999999999999999E-7</v>
      </c>
      <c r="F2699" s="1" t="s">
        <v>3</v>
      </c>
      <c r="G2699" s="1" t="s">
        <v>2815</v>
      </c>
      <c r="H2699" s="1">
        <v>0</v>
      </c>
      <c r="I2699" s="1">
        <v>9990</v>
      </c>
    </row>
    <row r="2700" spans="1:9" x14ac:dyDescent="0.25">
      <c r="A2700" s="1">
        <v>2</v>
      </c>
      <c r="B2700" s="1">
        <v>17973</v>
      </c>
      <c r="C2700" s="1">
        <v>70.897999999999996</v>
      </c>
      <c r="D2700" s="1">
        <v>157.33940000000001</v>
      </c>
      <c r="E2700" s="1">
        <v>28903</v>
      </c>
      <c r="F2700" s="1">
        <v>105.2205</v>
      </c>
      <c r="G2700" s="1">
        <v>255.2115</v>
      </c>
      <c r="H2700" s="1">
        <v>14.1416380782634</v>
      </c>
    </row>
    <row r="2701" spans="1:9" x14ac:dyDescent="0.25">
      <c r="A2701" s="1">
        <v>0</v>
      </c>
      <c r="B2701" s="1" t="s">
        <v>2630</v>
      </c>
      <c r="C2701" s="1">
        <v>23</v>
      </c>
    </row>
    <row r="2702" spans="1:9" x14ac:dyDescent="0.25">
      <c r="A2702" s="1">
        <v>1</v>
      </c>
      <c r="B2702" s="1" t="s">
        <v>2816</v>
      </c>
      <c r="C2702" s="1" t="s">
        <v>2817</v>
      </c>
      <c r="D2702" s="1">
        <v>22276.473199569999</v>
      </c>
      <c r="E2702" s="1">
        <v>1.1480999999999999E-4</v>
      </c>
      <c r="F2702" s="1" t="s">
        <v>3</v>
      </c>
      <c r="G2702" s="1" t="s">
        <v>2818</v>
      </c>
      <c r="H2702" s="1">
        <v>0</v>
      </c>
      <c r="I2702" s="1">
        <v>9993</v>
      </c>
    </row>
    <row r="2703" spans="1:9" x14ac:dyDescent="0.25">
      <c r="A2703" s="1">
        <v>2</v>
      </c>
      <c r="B2703" s="1">
        <v>18009</v>
      </c>
      <c r="C2703" s="1">
        <v>63.296900000000001</v>
      </c>
      <c r="D2703" s="1">
        <v>84.842600000000004</v>
      </c>
      <c r="E2703" s="1">
        <v>940595</v>
      </c>
      <c r="F2703" s="1">
        <v>79.082599999999999</v>
      </c>
      <c r="G2703" s="1">
        <v>291.44650000000001</v>
      </c>
      <c r="H2703" s="1">
        <v>13.510475041603</v>
      </c>
    </row>
    <row r="2704" spans="1:9" x14ac:dyDescent="0.25">
      <c r="A2704" s="1">
        <v>0</v>
      </c>
      <c r="B2704" s="1" t="s">
        <v>2630</v>
      </c>
      <c r="C2704" s="1">
        <v>24</v>
      </c>
    </row>
    <row r="2705" spans="1:9" x14ac:dyDescent="0.25">
      <c r="A2705" s="1">
        <v>1</v>
      </c>
      <c r="B2705" s="1" t="s">
        <v>2819</v>
      </c>
      <c r="C2705" s="1" t="s">
        <v>2820</v>
      </c>
      <c r="D2705" s="1">
        <v>22276.471053050002</v>
      </c>
      <c r="E2705" s="1">
        <v>1.0984000000000001E-4</v>
      </c>
      <c r="F2705" s="1" t="s">
        <v>3</v>
      </c>
      <c r="G2705" s="1" t="s">
        <v>2821</v>
      </c>
      <c r="H2705" s="1">
        <v>0</v>
      </c>
      <c r="I2705" s="1">
        <v>9992</v>
      </c>
    </row>
    <row r="2706" spans="1:9" x14ac:dyDescent="0.25">
      <c r="A2706" s="1">
        <v>2</v>
      </c>
      <c r="B2706" s="1">
        <v>18010</v>
      </c>
      <c r="C2706" s="1">
        <v>63.2971</v>
      </c>
      <c r="D2706" s="1">
        <v>84.255399999999995</v>
      </c>
      <c r="E2706" s="1">
        <v>941111</v>
      </c>
      <c r="F2706" s="1">
        <v>78.955100000000002</v>
      </c>
      <c r="G2706" s="1">
        <v>291.57350000000002</v>
      </c>
      <c r="H2706" s="1">
        <v>13.5111255816031</v>
      </c>
    </row>
    <row r="2707" spans="1:9" x14ac:dyDescent="0.25">
      <c r="A2707" s="1">
        <v>0</v>
      </c>
      <c r="B2707" s="1" t="s">
        <v>2630</v>
      </c>
      <c r="C2707" s="1">
        <v>25</v>
      </c>
    </row>
    <row r="2708" spans="1:9" x14ac:dyDescent="0.25">
      <c r="A2708" s="1">
        <v>1</v>
      </c>
      <c r="B2708" s="1" t="s">
        <v>2822</v>
      </c>
      <c r="C2708" s="1" t="s">
        <v>2823</v>
      </c>
      <c r="D2708" s="1">
        <v>22276.46124217</v>
      </c>
      <c r="E2708" s="1">
        <v>1.158E-4</v>
      </c>
      <c r="F2708" s="1" t="s">
        <v>3</v>
      </c>
      <c r="G2708" s="1" t="s">
        <v>2824</v>
      </c>
      <c r="H2708" s="1">
        <v>0</v>
      </c>
      <c r="I2708" s="1">
        <v>9998</v>
      </c>
    </row>
    <row r="2709" spans="1:9" x14ac:dyDescent="0.25">
      <c r="A2709" s="1">
        <v>2</v>
      </c>
      <c r="B2709" s="1">
        <v>18025</v>
      </c>
      <c r="C2709" s="1">
        <v>63.293599999999998</v>
      </c>
      <c r="D2709" s="1">
        <v>90.212900000000005</v>
      </c>
      <c r="E2709" s="1">
        <v>945467</v>
      </c>
      <c r="F2709" s="1">
        <v>76.368499999999997</v>
      </c>
      <c r="G2709" s="1">
        <v>294.07220000000001</v>
      </c>
      <c r="H2709" s="1">
        <v>13.511665201664799</v>
      </c>
    </row>
    <row r="2710" spans="1:9" x14ac:dyDescent="0.25">
      <c r="A2710" s="1">
        <v>0</v>
      </c>
      <c r="B2710" s="1" t="s">
        <v>145</v>
      </c>
      <c r="C2710" s="1">
        <v>1850</v>
      </c>
    </row>
    <row r="2711" spans="1:9" x14ac:dyDescent="0.25">
      <c r="A2711" s="1">
        <v>1</v>
      </c>
      <c r="B2711" s="1" t="s">
        <v>2825</v>
      </c>
      <c r="C2711" s="1" t="s">
        <v>2826</v>
      </c>
      <c r="D2711" s="1">
        <v>22276.555422099998</v>
      </c>
      <c r="E2711" s="1">
        <v>1.64E-6</v>
      </c>
      <c r="F2711" s="1" t="s">
        <v>3</v>
      </c>
      <c r="G2711" s="1" t="s">
        <v>2827</v>
      </c>
      <c r="H2711" s="1">
        <v>0</v>
      </c>
      <c r="I2711" s="1">
        <v>9998</v>
      </c>
    </row>
    <row r="2712" spans="1:9" x14ac:dyDescent="0.25">
      <c r="A2712" s="1">
        <v>2</v>
      </c>
      <c r="B2712" s="1">
        <v>18095</v>
      </c>
      <c r="C2712" s="1">
        <v>74.041700000000006</v>
      </c>
      <c r="D2712" s="1">
        <v>10.3916</v>
      </c>
      <c r="E2712" s="1">
        <v>15251</v>
      </c>
      <c r="F2712" s="1">
        <v>350.64010000000002</v>
      </c>
      <c r="G2712" s="1">
        <v>9.4464000000000006</v>
      </c>
      <c r="H2712" s="1">
        <v>14.3332237484604</v>
      </c>
    </row>
    <row r="2713" spans="1:9" x14ac:dyDescent="0.25">
      <c r="A2713" s="1">
        <v>0</v>
      </c>
      <c r="B2713" s="1" t="s">
        <v>145</v>
      </c>
      <c r="C2713" s="1">
        <v>1852</v>
      </c>
    </row>
    <row r="2714" spans="1:9" x14ac:dyDescent="0.25">
      <c r="A2714" s="1">
        <v>1</v>
      </c>
      <c r="B2714" s="1" t="s">
        <v>2828</v>
      </c>
      <c r="C2714" s="1" t="s">
        <v>2829</v>
      </c>
      <c r="D2714" s="1">
        <v>22276.246400439999</v>
      </c>
      <c r="E2714" s="1">
        <v>-5.9999999999999995E-8</v>
      </c>
      <c r="F2714" s="1" t="s">
        <v>3</v>
      </c>
      <c r="G2714" s="1" t="s">
        <v>2830</v>
      </c>
      <c r="H2714" s="1">
        <v>0</v>
      </c>
      <c r="I2714" s="1">
        <v>9991</v>
      </c>
    </row>
    <row r="2715" spans="1:9" x14ac:dyDescent="0.25">
      <c r="A2715" s="1">
        <v>2</v>
      </c>
      <c r="B2715" s="1">
        <v>18113</v>
      </c>
      <c r="C2715" s="1">
        <v>74.000699999999995</v>
      </c>
      <c r="D2715" s="1">
        <v>107.48439999999999</v>
      </c>
      <c r="E2715" s="1">
        <v>16600</v>
      </c>
      <c r="F2715" s="1">
        <v>157.35249999999999</v>
      </c>
      <c r="G2715" s="1">
        <v>202.82579999999999</v>
      </c>
      <c r="H2715" s="1">
        <v>12.4485559260406</v>
      </c>
    </row>
    <row r="2716" spans="1:9" x14ac:dyDescent="0.25">
      <c r="A2716" s="1">
        <v>0</v>
      </c>
      <c r="B2716" s="1" t="s">
        <v>145</v>
      </c>
      <c r="C2716" s="1">
        <v>1853</v>
      </c>
    </row>
    <row r="2717" spans="1:9" x14ac:dyDescent="0.25">
      <c r="A2717" s="1">
        <v>1</v>
      </c>
      <c r="B2717" s="1" t="s">
        <v>2831</v>
      </c>
      <c r="C2717" s="1" t="s">
        <v>2832</v>
      </c>
      <c r="D2717" s="1">
        <v>22276.471519309998</v>
      </c>
      <c r="E2717" s="1">
        <v>-8.9999999999999999E-8</v>
      </c>
      <c r="F2717" s="1" t="s">
        <v>3</v>
      </c>
      <c r="G2717" s="1" t="s">
        <v>2833</v>
      </c>
      <c r="H2717" s="1">
        <v>0</v>
      </c>
      <c r="I2717" s="1">
        <v>9993</v>
      </c>
    </row>
    <row r="2718" spans="1:9" x14ac:dyDescent="0.25">
      <c r="A2718" s="1">
        <v>2</v>
      </c>
      <c r="B2718" s="1">
        <v>18114</v>
      </c>
      <c r="C2718" s="1">
        <v>74.006200000000007</v>
      </c>
      <c r="D2718" s="1">
        <v>39.091900000000003</v>
      </c>
      <c r="E2718" s="1">
        <v>6065</v>
      </c>
      <c r="F2718" s="1">
        <v>37.730899999999998</v>
      </c>
      <c r="G2718" s="1">
        <v>28.834399999999999</v>
      </c>
      <c r="H2718" s="1">
        <v>12.4698749360688</v>
      </c>
    </row>
    <row r="2719" spans="1:9" x14ac:dyDescent="0.25">
      <c r="A2719" s="1">
        <v>0</v>
      </c>
      <c r="B2719" s="1" t="s">
        <v>145</v>
      </c>
      <c r="C2719" s="1">
        <v>1854</v>
      </c>
    </row>
    <row r="2720" spans="1:9" x14ac:dyDescent="0.25">
      <c r="A2720" s="1">
        <v>1</v>
      </c>
      <c r="B2720" s="1" t="s">
        <v>2834</v>
      </c>
      <c r="C2720" s="1" t="s">
        <v>2835</v>
      </c>
      <c r="D2720" s="1">
        <v>22276.47665597</v>
      </c>
      <c r="E2720" s="1">
        <v>-1.1999999999999999E-7</v>
      </c>
      <c r="F2720" s="1" t="s">
        <v>3</v>
      </c>
      <c r="G2720" s="1" t="s">
        <v>2836</v>
      </c>
      <c r="H2720" s="1">
        <v>0</v>
      </c>
      <c r="I2720" s="1">
        <v>9995</v>
      </c>
    </row>
    <row r="2721" spans="1:9" x14ac:dyDescent="0.25">
      <c r="A2721" s="1">
        <v>2</v>
      </c>
      <c r="B2721" s="1">
        <v>18115</v>
      </c>
      <c r="C2721" s="1">
        <v>74.006500000000003</v>
      </c>
      <c r="D2721" s="1">
        <v>341.31040000000002</v>
      </c>
      <c r="E2721" s="1">
        <v>15037</v>
      </c>
      <c r="F2721" s="1">
        <v>288.95699999999999</v>
      </c>
      <c r="G2721" s="1">
        <v>82.334299999999999</v>
      </c>
      <c r="H2721" s="1">
        <v>12.4879552960921</v>
      </c>
    </row>
    <row r="2722" spans="1:9" x14ac:dyDescent="0.25">
      <c r="A2722" s="1">
        <v>0</v>
      </c>
      <c r="B2722" s="1" t="s">
        <v>145</v>
      </c>
      <c r="C2722" s="1">
        <v>1855</v>
      </c>
    </row>
    <row r="2723" spans="1:9" x14ac:dyDescent="0.25">
      <c r="A2723" s="1">
        <v>1</v>
      </c>
      <c r="B2723" s="1" t="s">
        <v>2837</v>
      </c>
      <c r="C2723" s="1" t="s">
        <v>2838</v>
      </c>
      <c r="D2723" s="1">
        <v>22276.50122667</v>
      </c>
      <c r="E2723" s="1">
        <v>4.0000000000000001E-8</v>
      </c>
      <c r="F2723" s="1" t="s">
        <v>3</v>
      </c>
      <c r="G2723" s="1" t="s">
        <v>2839</v>
      </c>
      <c r="H2723" s="1">
        <v>0</v>
      </c>
      <c r="I2723" s="1">
        <v>9998</v>
      </c>
    </row>
    <row r="2724" spans="1:9" x14ac:dyDescent="0.25">
      <c r="A2724" s="1">
        <v>2</v>
      </c>
      <c r="B2724" s="1">
        <v>18116</v>
      </c>
      <c r="C2724" s="1">
        <v>74.000799999999998</v>
      </c>
      <c r="D2724" s="1">
        <v>280.62990000000002</v>
      </c>
      <c r="E2724" s="1">
        <v>19583</v>
      </c>
      <c r="F2724" s="1">
        <v>188.54920000000001</v>
      </c>
      <c r="G2724" s="1">
        <v>291.18430000000001</v>
      </c>
      <c r="H2724" s="1">
        <v>12.5069994361168</v>
      </c>
    </row>
    <row r="2725" spans="1:9" x14ac:dyDescent="0.25">
      <c r="A2725" s="1">
        <v>0</v>
      </c>
      <c r="B2725" s="1" t="s">
        <v>145</v>
      </c>
      <c r="C2725" s="1">
        <v>1856</v>
      </c>
    </row>
    <row r="2726" spans="1:9" x14ac:dyDescent="0.25">
      <c r="A2726" s="1">
        <v>1</v>
      </c>
      <c r="B2726" s="1" t="s">
        <v>2840</v>
      </c>
      <c r="C2726" s="1" t="s">
        <v>2841</v>
      </c>
      <c r="D2726" s="1">
        <v>22276.313180379999</v>
      </c>
      <c r="E2726" s="1">
        <v>2.9999999999999997E-8</v>
      </c>
      <c r="F2726" s="1" t="s">
        <v>3</v>
      </c>
      <c r="G2726" s="1" t="s">
        <v>2842</v>
      </c>
      <c r="H2726" s="1">
        <v>0</v>
      </c>
      <c r="I2726" s="1">
        <v>9999</v>
      </c>
    </row>
    <row r="2727" spans="1:9" x14ac:dyDescent="0.25">
      <c r="A2727" s="1">
        <v>2</v>
      </c>
      <c r="B2727" s="1">
        <v>18117</v>
      </c>
      <c r="C2727" s="1">
        <v>74.003500000000003</v>
      </c>
      <c r="D2727" s="1">
        <v>222.8432</v>
      </c>
      <c r="E2727" s="1">
        <v>28813</v>
      </c>
      <c r="F2727" s="1">
        <v>120.5942</v>
      </c>
      <c r="G2727" s="1">
        <v>33.312399999999997</v>
      </c>
      <c r="H2727" s="1">
        <v>12.5249866161396</v>
      </c>
    </row>
    <row r="2728" spans="1:9" x14ac:dyDescent="0.25">
      <c r="A2728" s="1">
        <v>0</v>
      </c>
      <c r="B2728" s="1" t="s">
        <v>145</v>
      </c>
      <c r="C2728" s="1">
        <v>1857</v>
      </c>
    </row>
    <row r="2729" spans="1:9" x14ac:dyDescent="0.25">
      <c r="A2729" s="1">
        <v>1</v>
      </c>
      <c r="B2729" s="1" t="s">
        <v>2843</v>
      </c>
      <c r="C2729" s="1" t="s">
        <v>2844</v>
      </c>
      <c r="D2729" s="1">
        <v>22276.114412620002</v>
      </c>
      <c r="E2729" s="1">
        <v>-4.9999999999999998E-8</v>
      </c>
      <c r="F2729" s="1" t="s">
        <v>3</v>
      </c>
      <c r="G2729" s="1" t="s">
        <v>2845</v>
      </c>
      <c r="H2729" s="1">
        <v>0</v>
      </c>
      <c r="I2729" s="1">
        <v>9991</v>
      </c>
    </row>
    <row r="2730" spans="1:9" x14ac:dyDescent="0.25">
      <c r="A2730" s="1">
        <v>2</v>
      </c>
      <c r="B2730" s="1">
        <v>18118</v>
      </c>
      <c r="C2730" s="1">
        <v>74.004800000000003</v>
      </c>
      <c r="D2730" s="1">
        <v>167.25810000000001</v>
      </c>
      <c r="E2730" s="1">
        <v>37945</v>
      </c>
      <c r="F2730" s="1">
        <v>51.908700000000003</v>
      </c>
      <c r="G2730" s="1">
        <v>308.5378</v>
      </c>
      <c r="H2730" s="1">
        <v>12.5423913761612</v>
      </c>
    </row>
    <row r="2731" spans="1:9" x14ac:dyDescent="0.25">
      <c r="A2731" s="1">
        <v>0</v>
      </c>
      <c r="B2731" s="1" t="s">
        <v>145</v>
      </c>
      <c r="C2731" s="1">
        <v>1858</v>
      </c>
    </row>
    <row r="2732" spans="1:9" x14ac:dyDescent="0.25">
      <c r="A2732" s="1">
        <v>1</v>
      </c>
      <c r="B2732" s="1" t="s">
        <v>2846</v>
      </c>
      <c r="C2732" s="1" t="s">
        <v>2847</v>
      </c>
      <c r="D2732" s="1">
        <v>22276.49438118</v>
      </c>
      <c r="E2732" s="1">
        <v>-1.6E-7</v>
      </c>
      <c r="F2732" s="1" t="s">
        <v>3</v>
      </c>
      <c r="G2732" s="1" t="s">
        <v>2848</v>
      </c>
      <c r="H2732" s="1">
        <v>0</v>
      </c>
      <c r="I2732" s="1">
        <v>9997</v>
      </c>
    </row>
    <row r="2733" spans="1:9" x14ac:dyDescent="0.25">
      <c r="A2733" s="1">
        <v>2</v>
      </c>
      <c r="B2733" s="1">
        <v>18119</v>
      </c>
      <c r="C2733" s="1">
        <v>74.000600000000006</v>
      </c>
      <c r="D2733" s="1">
        <v>109.5788</v>
      </c>
      <c r="E2733" s="1">
        <v>48690</v>
      </c>
      <c r="F2733" s="1">
        <v>348.50749999999999</v>
      </c>
      <c r="G2733" s="1">
        <v>26.175799999999999</v>
      </c>
      <c r="H2733" s="1">
        <v>12.5600576861844</v>
      </c>
    </row>
    <row r="2734" spans="1:9" x14ac:dyDescent="0.25">
      <c r="A2734" s="1">
        <v>0</v>
      </c>
      <c r="B2734" s="1" t="s">
        <v>145</v>
      </c>
      <c r="C2734" s="1">
        <v>1859</v>
      </c>
    </row>
    <row r="2735" spans="1:9" x14ac:dyDescent="0.25">
      <c r="A2735" s="1">
        <v>1</v>
      </c>
      <c r="B2735" s="1" t="s">
        <v>2849</v>
      </c>
      <c r="C2735" s="1" t="s">
        <v>2850</v>
      </c>
      <c r="D2735" s="1">
        <v>22276.482217199999</v>
      </c>
      <c r="E2735" s="1">
        <v>-1E-8</v>
      </c>
      <c r="F2735" s="1" t="s">
        <v>3</v>
      </c>
      <c r="G2735" s="1" t="s">
        <v>2851</v>
      </c>
      <c r="H2735" s="1">
        <v>0</v>
      </c>
      <c r="I2735" s="1">
        <v>9995</v>
      </c>
    </row>
    <row r="2736" spans="1:9" x14ac:dyDescent="0.25">
      <c r="A2736" s="1">
        <v>2</v>
      </c>
      <c r="B2736" s="1">
        <v>18120</v>
      </c>
      <c r="C2736" s="1">
        <v>74.005499999999998</v>
      </c>
      <c r="D2736" s="1">
        <v>47.606999999999999</v>
      </c>
      <c r="E2736" s="1">
        <v>57668</v>
      </c>
      <c r="F2736" s="1">
        <v>270.10649999999998</v>
      </c>
      <c r="G2736" s="1">
        <v>156.17670000000001</v>
      </c>
      <c r="H2736" s="1">
        <v>12.579195826209</v>
      </c>
    </row>
    <row r="2737" spans="1:9" x14ac:dyDescent="0.25">
      <c r="A2737" s="1">
        <v>0</v>
      </c>
      <c r="B2737" s="1" t="s">
        <v>145</v>
      </c>
      <c r="C2737" s="1">
        <v>1860</v>
      </c>
    </row>
    <row r="2738" spans="1:9" x14ac:dyDescent="0.25">
      <c r="A2738" s="1">
        <v>1</v>
      </c>
      <c r="B2738" s="1" t="s">
        <v>2852</v>
      </c>
      <c r="C2738" s="1" t="s">
        <v>2853</v>
      </c>
      <c r="D2738" s="1">
        <v>22276.424110849999</v>
      </c>
      <c r="E2738" s="1">
        <v>-4.4000000000000002E-7</v>
      </c>
      <c r="F2738" s="1" t="s">
        <v>3</v>
      </c>
      <c r="G2738" s="1" t="s">
        <v>2854</v>
      </c>
      <c r="H2738" s="1">
        <v>0</v>
      </c>
      <c r="I2738" s="1">
        <v>9994</v>
      </c>
    </row>
    <row r="2739" spans="1:9" x14ac:dyDescent="0.25">
      <c r="A2739" s="1">
        <v>2</v>
      </c>
      <c r="B2739" s="1">
        <v>18122</v>
      </c>
      <c r="C2739" s="1">
        <v>65.009200000000007</v>
      </c>
      <c r="D2739" s="1">
        <v>296.5949</v>
      </c>
      <c r="E2739" s="1">
        <v>65199</v>
      </c>
      <c r="F2739" s="1">
        <v>280.57569999999998</v>
      </c>
      <c r="G2739" s="1">
        <v>78.796400000000006</v>
      </c>
      <c r="H2739" s="1">
        <v>13.8483907378548</v>
      </c>
    </row>
    <row r="2740" spans="1:9" x14ac:dyDescent="0.25">
      <c r="A2740" s="1">
        <v>0</v>
      </c>
      <c r="B2740" s="1" t="s">
        <v>2855</v>
      </c>
      <c r="C2740" s="1" t="s">
        <v>2185</v>
      </c>
      <c r="D2740" s="1" t="s">
        <v>2856</v>
      </c>
      <c r="E2740" s="1" t="s">
        <v>2857</v>
      </c>
      <c r="F2740" s="1" t="s">
        <v>2858</v>
      </c>
    </row>
    <row r="2741" spans="1:9" x14ac:dyDescent="0.25">
      <c r="A2741" s="1">
        <v>1</v>
      </c>
      <c r="B2741" s="1" t="s">
        <v>2859</v>
      </c>
      <c r="C2741" s="1" t="s">
        <v>2860</v>
      </c>
      <c r="D2741" s="1">
        <v>22276.483709690001</v>
      </c>
      <c r="E2741" s="1">
        <v>2.52E-6</v>
      </c>
      <c r="F2741" s="1" t="s">
        <v>3</v>
      </c>
      <c r="G2741" s="1" t="s">
        <v>2861</v>
      </c>
      <c r="H2741" s="1">
        <v>0</v>
      </c>
      <c r="I2741" s="1">
        <v>9995</v>
      </c>
    </row>
    <row r="2742" spans="1:9" x14ac:dyDescent="0.25">
      <c r="A2742" s="1">
        <v>2</v>
      </c>
      <c r="B2742" s="1">
        <v>18123</v>
      </c>
      <c r="C2742" s="1">
        <v>98.725700000000003</v>
      </c>
      <c r="D2742" s="1">
        <v>101.5857</v>
      </c>
      <c r="E2742" s="1">
        <v>13680</v>
      </c>
      <c r="F2742" s="1">
        <v>90.278400000000005</v>
      </c>
      <c r="G2742" s="1">
        <v>269.99599999999998</v>
      </c>
      <c r="H2742" s="1">
        <v>14.188804968249499</v>
      </c>
    </row>
    <row r="2743" spans="1:9" x14ac:dyDescent="0.25">
      <c r="A2743" s="1">
        <v>0</v>
      </c>
      <c r="B2743" s="1" t="s">
        <v>145</v>
      </c>
      <c r="C2743" s="1">
        <v>1861</v>
      </c>
    </row>
    <row r="2744" spans="1:9" x14ac:dyDescent="0.25">
      <c r="A2744" s="1">
        <v>1</v>
      </c>
      <c r="B2744" s="1" t="s">
        <v>2862</v>
      </c>
      <c r="C2744" s="1" t="s">
        <v>2863</v>
      </c>
      <c r="D2744" s="1">
        <v>22276.413095740001</v>
      </c>
      <c r="E2744" s="1">
        <v>8.4E-7</v>
      </c>
      <c r="F2744" s="1" t="s">
        <v>3</v>
      </c>
      <c r="G2744" s="1" t="s">
        <v>2864</v>
      </c>
      <c r="H2744" s="1">
        <v>0</v>
      </c>
      <c r="I2744" s="1">
        <v>9992</v>
      </c>
    </row>
    <row r="2745" spans="1:9" x14ac:dyDescent="0.25">
      <c r="A2745" s="1">
        <v>2</v>
      </c>
      <c r="B2745" s="1">
        <v>18129</v>
      </c>
      <c r="C2745" s="1">
        <v>82.924099999999996</v>
      </c>
      <c r="D2745" s="1">
        <v>244.16890000000001</v>
      </c>
      <c r="E2745" s="1">
        <v>13068</v>
      </c>
      <c r="F2745" s="1">
        <v>111.39709999999999</v>
      </c>
      <c r="G2745" s="1">
        <v>4.0242000000000004</v>
      </c>
      <c r="H2745" s="1">
        <v>13.7307074976788</v>
      </c>
    </row>
    <row r="2746" spans="1:9" x14ac:dyDescent="0.25">
      <c r="A2746" s="1">
        <v>0</v>
      </c>
      <c r="B2746" s="1" t="s">
        <v>145</v>
      </c>
      <c r="C2746" s="1">
        <v>1862</v>
      </c>
    </row>
    <row r="2747" spans="1:9" x14ac:dyDescent="0.25">
      <c r="A2747" s="1">
        <v>1</v>
      </c>
      <c r="B2747" s="1" t="s">
        <v>2865</v>
      </c>
      <c r="C2747" s="1" t="s">
        <v>2866</v>
      </c>
      <c r="D2747" s="1">
        <v>22276.554645510001</v>
      </c>
      <c r="E2747" s="1">
        <v>5.6740000000000002E-5</v>
      </c>
      <c r="F2747" s="1" t="s">
        <v>3</v>
      </c>
      <c r="G2747" s="1" t="s">
        <v>2867</v>
      </c>
      <c r="H2747" s="1">
        <v>0</v>
      </c>
      <c r="I2747" s="1">
        <v>9992</v>
      </c>
    </row>
    <row r="2748" spans="1:9" x14ac:dyDescent="0.25">
      <c r="A2748" s="1">
        <v>2</v>
      </c>
      <c r="B2748" s="1">
        <v>18152</v>
      </c>
      <c r="C2748" s="1">
        <v>82.494</v>
      </c>
      <c r="D2748" s="1">
        <v>210.7473</v>
      </c>
      <c r="E2748" s="1">
        <v>14874</v>
      </c>
      <c r="F2748" s="1">
        <v>66.732399999999998</v>
      </c>
      <c r="G2748" s="1">
        <v>293.54680000000002</v>
      </c>
      <c r="H2748" s="1">
        <v>15.0817618789973</v>
      </c>
    </row>
    <row r="2749" spans="1:9" x14ac:dyDescent="0.25">
      <c r="A2749" s="1">
        <v>0</v>
      </c>
      <c r="B2749" s="1" t="s">
        <v>145</v>
      </c>
      <c r="C2749" s="1">
        <v>1864</v>
      </c>
    </row>
    <row r="2750" spans="1:9" x14ac:dyDescent="0.25">
      <c r="A2750" s="1">
        <v>1</v>
      </c>
      <c r="B2750" s="1" t="s">
        <v>2868</v>
      </c>
      <c r="C2750" s="1" t="s">
        <v>2869</v>
      </c>
      <c r="D2750" s="1">
        <v>22276.515217339998</v>
      </c>
      <c r="E2750" s="1">
        <v>6.7000000000000004E-7</v>
      </c>
      <c r="F2750" s="1" t="s">
        <v>3</v>
      </c>
      <c r="G2750" s="1" t="s">
        <v>2870</v>
      </c>
      <c r="H2750" s="1">
        <v>0</v>
      </c>
      <c r="I2750" s="1">
        <v>9994</v>
      </c>
    </row>
    <row r="2751" spans="1:9" x14ac:dyDescent="0.25">
      <c r="A2751" s="1">
        <v>2</v>
      </c>
      <c r="B2751" s="1">
        <v>18160</v>
      </c>
      <c r="C2751" s="1">
        <v>82.929199999999994</v>
      </c>
      <c r="D2751" s="1">
        <v>90.762600000000006</v>
      </c>
      <c r="E2751" s="1">
        <v>32252</v>
      </c>
      <c r="F2751" s="1">
        <v>13.6449</v>
      </c>
      <c r="G2751" s="1">
        <v>40.185400000000001</v>
      </c>
      <c r="H2751" s="1">
        <v>13.756205977488699</v>
      </c>
    </row>
    <row r="2752" spans="1:9" x14ac:dyDescent="0.25">
      <c r="A2752" s="1">
        <v>0</v>
      </c>
      <c r="B2752" s="1" t="s">
        <v>145</v>
      </c>
      <c r="C2752" s="1">
        <v>1867</v>
      </c>
    </row>
    <row r="2753" spans="1:9" x14ac:dyDescent="0.25">
      <c r="A2753" s="1">
        <v>1</v>
      </c>
      <c r="B2753" s="1" t="s">
        <v>2871</v>
      </c>
      <c r="C2753" s="1" t="s">
        <v>2872</v>
      </c>
      <c r="D2753" s="1">
        <v>22276.248394639999</v>
      </c>
      <c r="E2753" s="1">
        <v>8.9999999999999999E-8</v>
      </c>
      <c r="F2753" s="1" t="s">
        <v>3</v>
      </c>
      <c r="G2753" s="1" t="s">
        <v>2873</v>
      </c>
      <c r="H2753" s="1">
        <v>0</v>
      </c>
      <c r="I2753" s="1">
        <v>9997</v>
      </c>
    </row>
    <row r="2754" spans="1:9" x14ac:dyDescent="0.25">
      <c r="A2754" s="1">
        <v>2</v>
      </c>
      <c r="B2754" s="1">
        <v>18187</v>
      </c>
      <c r="C2754" s="1">
        <v>65.010800000000003</v>
      </c>
      <c r="D2754" s="1">
        <v>215.9281</v>
      </c>
      <c r="E2754" s="1">
        <v>15614</v>
      </c>
      <c r="F2754" s="1">
        <v>258.53680000000003</v>
      </c>
      <c r="G2754" s="1">
        <v>101.3963</v>
      </c>
      <c r="H2754" s="1">
        <v>14.311559188405299</v>
      </c>
    </row>
    <row r="2755" spans="1:9" x14ac:dyDescent="0.25">
      <c r="A2755" s="1">
        <v>0</v>
      </c>
      <c r="B2755" s="1" t="s">
        <v>145</v>
      </c>
      <c r="C2755" s="1">
        <v>1869</v>
      </c>
    </row>
    <row r="2756" spans="1:9" x14ac:dyDescent="0.25">
      <c r="A2756" s="1">
        <v>1</v>
      </c>
      <c r="B2756" s="1" t="s">
        <v>2874</v>
      </c>
      <c r="C2756" s="1" t="s">
        <v>2875</v>
      </c>
      <c r="D2756" s="1">
        <v>22276.508053369998</v>
      </c>
      <c r="E2756" s="1">
        <v>4.8099999999999997E-5</v>
      </c>
      <c r="F2756" s="1" t="s">
        <v>3</v>
      </c>
      <c r="G2756" s="1" t="s">
        <v>2876</v>
      </c>
      <c r="H2756" s="1">
        <v>0</v>
      </c>
      <c r="I2756" s="1">
        <v>9994</v>
      </c>
    </row>
    <row r="2757" spans="1:9" x14ac:dyDescent="0.25">
      <c r="A2757" s="1">
        <v>2</v>
      </c>
      <c r="B2757" s="1">
        <v>18214</v>
      </c>
      <c r="C2757" s="1">
        <v>82.528300000000002</v>
      </c>
      <c r="D2757" s="1">
        <v>5.8501000000000003</v>
      </c>
      <c r="E2757" s="1">
        <v>31026</v>
      </c>
      <c r="F2757" s="1">
        <v>114.2496</v>
      </c>
      <c r="G2757" s="1">
        <v>246.19800000000001</v>
      </c>
      <c r="H2757" s="1">
        <v>15.102786458988501</v>
      </c>
    </row>
    <row r="2758" spans="1:9" x14ac:dyDescent="0.25">
      <c r="A2758" s="1">
        <v>0</v>
      </c>
      <c r="B2758" s="1" t="s">
        <v>145</v>
      </c>
      <c r="C2758" s="1">
        <v>1860</v>
      </c>
      <c r="D2758" s="1" t="s">
        <v>1864</v>
      </c>
      <c r="E2758" s="1" t="s">
        <v>1865</v>
      </c>
    </row>
    <row r="2759" spans="1:9" x14ac:dyDescent="0.25">
      <c r="A2759" s="1">
        <v>1</v>
      </c>
      <c r="B2759" s="1" t="s">
        <v>2877</v>
      </c>
      <c r="C2759" s="1" t="s">
        <v>2878</v>
      </c>
      <c r="D2759" s="1">
        <v>22276.509623220001</v>
      </c>
      <c r="E2759" s="1">
        <v>-8.2999999999999999E-7</v>
      </c>
      <c r="F2759" s="1" t="s">
        <v>3</v>
      </c>
      <c r="G2759" s="1" t="s">
        <v>2879</v>
      </c>
      <c r="H2759" s="1">
        <v>0</v>
      </c>
      <c r="I2759" s="1">
        <v>9993</v>
      </c>
    </row>
    <row r="2760" spans="1:9" x14ac:dyDescent="0.25">
      <c r="A2760" s="1">
        <v>2</v>
      </c>
      <c r="B2760" s="1">
        <v>18241</v>
      </c>
      <c r="C2760" s="1">
        <v>65.008799999999994</v>
      </c>
      <c r="D2760" s="1">
        <v>60.820900000000002</v>
      </c>
      <c r="E2760" s="1">
        <v>50264</v>
      </c>
      <c r="F2760" s="1">
        <v>247.39259999999999</v>
      </c>
      <c r="G2760" s="1">
        <v>173.87119999999999</v>
      </c>
      <c r="H2760" s="1">
        <v>13.889294364510199</v>
      </c>
    </row>
    <row r="2761" spans="1:9" x14ac:dyDescent="0.25">
      <c r="A2761" s="1">
        <v>0</v>
      </c>
      <c r="B2761" s="1" t="s">
        <v>627</v>
      </c>
      <c r="C2761" s="2">
        <v>44608</v>
      </c>
    </row>
    <row r="2762" spans="1:9" x14ac:dyDescent="0.25">
      <c r="A2762" s="1">
        <v>1</v>
      </c>
      <c r="B2762" s="1" t="s">
        <v>2880</v>
      </c>
      <c r="C2762" s="1" t="s">
        <v>2881</v>
      </c>
      <c r="D2762" s="1">
        <v>22276.469846159998</v>
      </c>
      <c r="E2762" s="1">
        <v>6.1999999999999999E-7</v>
      </c>
      <c r="F2762" s="1" t="s">
        <v>3</v>
      </c>
      <c r="G2762" s="1" t="s">
        <v>2882</v>
      </c>
      <c r="H2762" s="1">
        <v>0</v>
      </c>
      <c r="I2762" s="1">
        <v>9997</v>
      </c>
    </row>
    <row r="2763" spans="1:9" x14ac:dyDescent="0.25">
      <c r="A2763" s="1">
        <v>2</v>
      </c>
      <c r="B2763" s="1">
        <v>18312</v>
      </c>
      <c r="C2763" s="1">
        <v>82.552400000000006</v>
      </c>
      <c r="D2763" s="1">
        <v>288.73200000000003</v>
      </c>
      <c r="E2763" s="1">
        <v>11383</v>
      </c>
      <c r="F2763" s="1">
        <v>239.02680000000001</v>
      </c>
      <c r="G2763" s="1">
        <v>120.97750000000001</v>
      </c>
      <c r="H2763" s="1">
        <v>13.847720407750799</v>
      </c>
    </row>
    <row r="2764" spans="1:9" x14ac:dyDescent="0.25">
      <c r="A2764" s="1">
        <v>0</v>
      </c>
      <c r="B2764" s="1" t="s">
        <v>145</v>
      </c>
      <c r="C2764" s="1">
        <v>1875</v>
      </c>
    </row>
    <row r="2765" spans="1:9" x14ac:dyDescent="0.25">
      <c r="A2765" s="1">
        <v>1</v>
      </c>
      <c r="B2765" s="1" t="s">
        <v>2883</v>
      </c>
      <c r="C2765" s="1" t="s">
        <v>2884</v>
      </c>
      <c r="D2765" s="1">
        <v>22276.433084100001</v>
      </c>
      <c r="E2765" s="1">
        <v>3.8000000000000001E-7</v>
      </c>
      <c r="F2765" s="1" t="s">
        <v>3</v>
      </c>
      <c r="G2765" s="1" t="s">
        <v>2885</v>
      </c>
      <c r="H2765" s="1">
        <v>0</v>
      </c>
      <c r="I2765" s="1">
        <v>9993</v>
      </c>
    </row>
    <row r="2766" spans="1:9" x14ac:dyDescent="0.25">
      <c r="A2766" s="1">
        <v>2</v>
      </c>
      <c r="B2766" s="1">
        <v>18334</v>
      </c>
      <c r="C2766" s="1">
        <v>82.569900000000004</v>
      </c>
      <c r="D2766" s="1">
        <v>48.725299999999997</v>
      </c>
      <c r="E2766" s="1">
        <v>12522</v>
      </c>
      <c r="F2766" s="1">
        <v>319.64830000000001</v>
      </c>
      <c r="G2766" s="1">
        <v>104.6909</v>
      </c>
      <c r="H2766" s="1">
        <v>12.6628428462085</v>
      </c>
    </row>
    <row r="2767" spans="1:9" x14ac:dyDescent="0.25">
      <c r="A2767" s="1">
        <v>0</v>
      </c>
      <c r="B2767" s="1" t="s">
        <v>145</v>
      </c>
      <c r="C2767" s="1">
        <v>1876</v>
      </c>
    </row>
    <row r="2768" spans="1:9" x14ac:dyDescent="0.25">
      <c r="A2768" s="1">
        <v>1</v>
      </c>
      <c r="B2768" s="1" t="s">
        <v>2886</v>
      </c>
      <c r="C2768" s="1" t="s">
        <v>2887</v>
      </c>
      <c r="D2768" s="1">
        <v>22276.504661399998</v>
      </c>
      <c r="E2768" s="1">
        <v>4.5999999999999999E-7</v>
      </c>
      <c r="F2768" s="1" t="s">
        <v>3</v>
      </c>
      <c r="G2768" s="1" t="s">
        <v>2888</v>
      </c>
      <c r="H2768" s="1">
        <v>0</v>
      </c>
      <c r="I2768" s="1">
        <v>9997</v>
      </c>
    </row>
    <row r="2769" spans="1:9" x14ac:dyDescent="0.25">
      <c r="A2769" s="1">
        <v>2</v>
      </c>
      <c r="B2769" s="1">
        <v>18335</v>
      </c>
      <c r="C2769" s="1">
        <v>82.568100000000001</v>
      </c>
      <c r="D2769" s="1">
        <v>107.32980000000001</v>
      </c>
      <c r="E2769" s="1">
        <v>4304</v>
      </c>
      <c r="F2769" s="1">
        <v>313.65210000000002</v>
      </c>
      <c r="G2769" s="1">
        <v>106.3707</v>
      </c>
      <c r="H2769" s="1">
        <v>12.627580666163601</v>
      </c>
    </row>
    <row r="2770" spans="1:9" x14ac:dyDescent="0.25">
      <c r="A2770" s="1">
        <v>0</v>
      </c>
      <c r="B2770" s="1" t="s">
        <v>145</v>
      </c>
      <c r="C2770" s="1">
        <v>1877</v>
      </c>
    </row>
    <row r="2771" spans="1:9" x14ac:dyDescent="0.25">
      <c r="A2771" s="1">
        <v>1</v>
      </c>
      <c r="B2771" s="1" t="s">
        <v>2889</v>
      </c>
      <c r="C2771" s="1" t="s">
        <v>2890</v>
      </c>
      <c r="D2771" s="1">
        <v>22276.492052729998</v>
      </c>
      <c r="E2771" s="1">
        <v>4.7999999999999996E-7</v>
      </c>
      <c r="F2771" s="1" t="s">
        <v>3</v>
      </c>
      <c r="G2771" s="1" t="s">
        <v>2891</v>
      </c>
      <c r="H2771" s="1">
        <v>0</v>
      </c>
      <c r="I2771" s="1">
        <v>9993</v>
      </c>
    </row>
    <row r="2772" spans="1:9" x14ac:dyDescent="0.25">
      <c r="A2772" s="1">
        <v>2</v>
      </c>
      <c r="B2772" s="1">
        <v>18336</v>
      </c>
      <c r="C2772" s="1">
        <v>82.559399999999997</v>
      </c>
      <c r="D2772" s="1">
        <v>84.623999999999995</v>
      </c>
      <c r="E2772" s="1">
        <v>1347</v>
      </c>
      <c r="F2772" s="1">
        <v>176.8535</v>
      </c>
      <c r="G2772" s="1">
        <v>236.98580000000001</v>
      </c>
      <c r="H2772" s="1">
        <v>12.6360006261739</v>
      </c>
    </row>
    <row r="2773" spans="1:9" x14ac:dyDescent="0.25">
      <c r="A2773" s="1">
        <v>0</v>
      </c>
      <c r="B2773" s="1" t="s">
        <v>145</v>
      </c>
      <c r="C2773" s="1">
        <v>1878</v>
      </c>
    </row>
    <row r="2774" spans="1:9" x14ac:dyDescent="0.25">
      <c r="A2774" s="1">
        <v>1</v>
      </c>
      <c r="B2774" s="1" t="s">
        <v>2892</v>
      </c>
      <c r="C2774" s="1" t="s">
        <v>2893</v>
      </c>
      <c r="D2774" s="1">
        <v>22276.51812497</v>
      </c>
      <c r="E2774" s="1">
        <v>3.8000000000000001E-7</v>
      </c>
      <c r="F2774" s="1" t="s">
        <v>3</v>
      </c>
      <c r="G2774" s="1" t="s">
        <v>2894</v>
      </c>
      <c r="H2774" s="1">
        <v>0</v>
      </c>
      <c r="I2774" s="1">
        <v>9995</v>
      </c>
    </row>
    <row r="2775" spans="1:9" x14ac:dyDescent="0.25">
      <c r="A2775" s="1">
        <v>2</v>
      </c>
      <c r="B2775" s="1">
        <v>18337</v>
      </c>
      <c r="C2775" s="1">
        <v>82.565899999999999</v>
      </c>
      <c r="D2775" s="1">
        <v>80.064499999999995</v>
      </c>
      <c r="E2775" s="1">
        <v>4099</v>
      </c>
      <c r="F2775" s="1">
        <v>71.145099999999999</v>
      </c>
      <c r="G2775" s="1">
        <v>352.51319999999998</v>
      </c>
      <c r="H2775" s="1">
        <v>12.643246736183499</v>
      </c>
    </row>
    <row r="2776" spans="1:9" x14ac:dyDescent="0.25">
      <c r="A2776" s="1">
        <v>0</v>
      </c>
      <c r="B2776" s="1" t="s">
        <v>145</v>
      </c>
      <c r="C2776" s="1">
        <v>1879</v>
      </c>
    </row>
    <row r="2777" spans="1:9" x14ac:dyDescent="0.25">
      <c r="A2777" s="1">
        <v>1</v>
      </c>
      <c r="B2777" s="1" t="s">
        <v>2895</v>
      </c>
      <c r="C2777" s="1" t="s">
        <v>2896</v>
      </c>
      <c r="D2777" s="1">
        <v>22276.540780169998</v>
      </c>
      <c r="E2777" s="1">
        <v>6.4000000000000001E-7</v>
      </c>
      <c r="F2777" s="1" t="s">
        <v>3</v>
      </c>
      <c r="G2777" s="1" t="s">
        <v>2897</v>
      </c>
      <c r="H2777" s="1">
        <v>0</v>
      </c>
      <c r="I2777" s="1">
        <v>9998</v>
      </c>
    </row>
    <row r="2778" spans="1:9" x14ac:dyDescent="0.25">
      <c r="A2778" s="1">
        <v>2</v>
      </c>
      <c r="B2778" s="1">
        <v>18338</v>
      </c>
      <c r="C2778" s="1">
        <v>82.568299999999994</v>
      </c>
      <c r="D2778" s="1">
        <v>71.453900000000004</v>
      </c>
      <c r="E2778" s="1">
        <v>7049</v>
      </c>
      <c r="F2778" s="1">
        <v>49.643900000000002</v>
      </c>
      <c r="G2778" s="1">
        <v>16.544799999999999</v>
      </c>
      <c r="H2778" s="1">
        <v>12.649778366190301</v>
      </c>
    </row>
    <row r="2779" spans="1:9" x14ac:dyDescent="0.25">
      <c r="A2779" s="1">
        <v>0</v>
      </c>
      <c r="B2779" s="1" t="s">
        <v>145</v>
      </c>
      <c r="C2779" s="1">
        <v>1880</v>
      </c>
    </row>
    <row r="2780" spans="1:9" x14ac:dyDescent="0.25">
      <c r="A2780" s="1">
        <v>1</v>
      </c>
      <c r="B2780" s="1" t="s">
        <v>2898</v>
      </c>
      <c r="C2780" s="1" t="s">
        <v>2899</v>
      </c>
      <c r="D2780" s="1">
        <v>22276.48849725</v>
      </c>
      <c r="E2780" s="1">
        <v>3.2000000000000001E-7</v>
      </c>
      <c r="F2780" s="1" t="s">
        <v>3</v>
      </c>
      <c r="G2780" s="1" t="s">
        <v>2900</v>
      </c>
      <c r="H2780" s="1">
        <v>0</v>
      </c>
      <c r="I2780" s="1">
        <v>9991</v>
      </c>
    </row>
    <row r="2781" spans="1:9" x14ac:dyDescent="0.25">
      <c r="A2781" s="1">
        <v>2</v>
      </c>
      <c r="B2781" s="1">
        <v>18339</v>
      </c>
      <c r="C2781" s="1">
        <v>82.562200000000004</v>
      </c>
      <c r="D2781" s="1">
        <v>52.9985</v>
      </c>
      <c r="E2781" s="1">
        <v>9638</v>
      </c>
      <c r="F2781" s="1">
        <v>21.119499999999999</v>
      </c>
      <c r="G2781" s="1">
        <v>44.085099999999997</v>
      </c>
      <c r="H2781" s="1">
        <v>12.654810286198501</v>
      </c>
    </row>
    <row r="2782" spans="1:9" x14ac:dyDescent="0.25">
      <c r="A2782" s="1">
        <v>0</v>
      </c>
      <c r="B2782" s="1" t="s">
        <v>199</v>
      </c>
      <c r="C2782" s="1">
        <v>27</v>
      </c>
    </row>
    <row r="2783" spans="1:9" x14ac:dyDescent="0.25">
      <c r="A2783" s="1">
        <v>1</v>
      </c>
      <c r="B2783" s="1" t="s">
        <v>2901</v>
      </c>
      <c r="C2783" s="1" t="s">
        <v>2902</v>
      </c>
      <c r="D2783" s="1">
        <v>22276.569923489998</v>
      </c>
      <c r="E2783" s="1">
        <v>1.2100000000000001E-6</v>
      </c>
      <c r="F2783" s="1" t="s">
        <v>3</v>
      </c>
      <c r="G2783" s="1" t="s">
        <v>2903</v>
      </c>
      <c r="H2783" s="1">
        <v>0</v>
      </c>
      <c r="I2783" s="1">
        <v>9990</v>
      </c>
    </row>
    <row r="2784" spans="1:9" x14ac:dyDescent="0.25">
      <c r="A2784" s="1">
        <v>2</v>
      </c>
      <c r="B2784" s="1">
        <v>18361</v>
      </c>
      <c r="C2784" s="1">
        <v>90.337900000000005</v>
      </c>
      <c r="D2784" s="1">
        <v>37.814900000000002</v>
      </c>
      <c r="E2784" s="1">
        <v>103066</v>
      </c>
      <c r="F2784" s="1">
        <v>324.73779999999999</v>
      </c>
      <c r="G2784" s="1">
        <v>34.698</v>
      </c>
      <c r="H2784" s="1">
        <v>13.4457525471884</v>
      </c>
    </row>
    <row r="2785" spans="1:9" x14ac:dyDescent="0.25">
      <c r="A2785" s="1">
        <v>0</v>
      </c>
      <c r="B2785" s="1" t="s">
        <v>199</v>
      </c>
      <c r="C2785" s="1">
        <v>29</v>
      </c>
    </row>
    <row r="2786" spans="1:9" x14ac:dyDescent="0.25">
      <c r="A2786" s="1">
        <v>1</v>
      </c>
      <c r="B2786" s="1" t="s">
        <v>2904</v>
      </c>
      <c r="C2786" s="1" t="s">
        <v>2905</v>
      </c>
      <c r="D2786" s="1">
        <v>22276.565546319998</v>
      </c>
      <c r="E2786" s="1">
        <v>1.1599999999999999E-6</v>
      </c>
      <c r="F2786" s="1" t="s">
        <v>3</v>
      </c>
      <c r="G2786" s="1" t="s">
        <v>2906</v>
      </c>
      <c r="H2786" s="1">
        <v>0</v>
      </c>
      <c r="I2786" s="1">
        <v>9997</v>
      </c>
    </row>
    <row r="2787" spans="1:9" x14ac:dyDescent="0.25">
      <c r="A2787" s="1">
        <v>2</v>
      </c>
      <c r="B2787" s="1">
        <v>18362</v>
      </c>
      <c r="C2787" s="1">
        <v>90.339100000000002</v>
      </c>
      <c r="D2787" s="1">
        <v>38.1524</v>
      </c>
      <c r="E2787" s="1">
        <v>105324</v>
      </c>
      <c r="F2787" s="1">
        <v>345.45280000000002</v>
      </c>
      <c r="G2787" s="1">
        <v>27.384399999999999</v>
      </c>
      <c r="H2787" s="1">
        <v>13.4416419871842</v>
      </c>
    </row>
    <row r="2788" spans="1:9" x14ac:dyDescent="0.25">
      <c r="A2788" s="1">
        <v>0</v>
      </c>
      <c r="B2788" s="1" t="s">
        <v>145</v>
      </c>
      <c r="C2788" s="1">
        <v>1891</v>
      </c>
    </row>
    <row r="2789" spans="1:9" x14ac:dyDescent="0.25">
      <c r="A2789" s="1">
        <v>1</v>
      </c>
      <c r="B2789" s="1" t="s">
        <v>2907</v>
      </c>
      <c r="C2789" s="1" t="s">
        <v>2908</v>
      </c>
      <c r="D2789" s="1">
        <v>22276.583464650001</v>
      </c>
      <c r="E2789" s="1">
        <v>5.0999999999999999E-7</v>
      </c>
      <c r="F2789" s="1" t="s">
        <v>3</v>
      </c>
      <c r="G2789" s="1" t="s">
        <v>2909</v>
      </c>
      <c r="H2789" s="1">
        <v>0</v>
      </c>
      <c r="I2789" s="1">
        <v>9999</v>
      </c>
    </row>
    <row r="2790" spans="1:9" x14ac:dyDescent="0.25">
      <c r="A2790" s="1">
        <v>2</v>
      </c>
      <c r="B2790" s="1">
        <v>18402</v>
      </c>
      <c r="C2790" s="1">
        <v>82.9208</v>
      </c>
      <c r="D2790" s="1">
        <v>137.8706</v>
      </c>
      <c r="E2790" s="1">
        <v>49663</v>
      </c>
      <c r="F2790" s="1">
        <v>324.02980000000002</v>
      </c>
      <c r="G2790" s="1">
        <v>35.751800000000003</v>
      </c>
      <c r="H2790" s="1">
        <v>13.7373011675288</v>
      </c>
    </row>
    <row r="2791" spans="1:9" x14ac:dyDescent="0.25">
      <c r="A2791" s="1">
        <v>0</v>
      </c>
      <c r="B2791" s="1" t="s">
        <v>145</v>
      </c>
      <c r="C2791" s="1">
        <v>1892</v>
      </c>
    </row>
    <row r="2792" spans="1:9" x14ac:dyDescent="0.25">
      <c r="A2792" s="1">
        <v>1</v>
      </c>
      <c r="B2792" s="1" t="s">
        <v>2910</v>
      </c>
      <c r="C2792" s="1" t="s">
        <v>2911</v>
      </c>
      <c r="D2792" s="1">
        <v>22276.25551811</v>
      </c>
      <c r="E2792" s="1">
        <v>7.3269999999999995E-5</v>
      </c>
      <c r="F2792" s="1" t="s">
        <v>3</v>
      </c>
      <c r="G2792" s="1" t="s">
        <v>2912</v>
      </c>
      <c r="H2792" s="1">
        <v>0</v>
      </c>
      <c r="I2792" s="1">
        <v>9994</v>
      </c>
    </row>
    <row r="2793" spans="1:9" x14ac:dyDescent="0.25">
      <c r="A2793" s="1">
        <v>2</v>
      </c>
      <c r="B2793" s="1">
        <v>18421</v>
      </c>
      <c r="C2793" s="1">
        <v>82.500200000000007</v>
      </c>
      <c r="D2793" s="1">
        <v>163.1848</v>
      </c>
      <c r="E2793" s="1">
        <v>14988</v>
      </c>
      <c r="F2793" s="1">
        <v>38.299399999999999</v>
      </c>
      <c r="G2793" s="1">
        <v>321.93020000000001</v>
      </c>
      <c r="H2793" s="1">
        <v>15.2015169991165</v>
      </c>
    </row>
    <row r="2794" spans="1:9" x14ac:dyDescent="0.25">
      <c r="A2794" s="1">
        <v>0</v>
      </c>
      <c r="B2794" s="1" t="s">
        <v>145</v>
      </c>
      <c r="C2794" s="1">
        <v>1898</v>
      </c>
    </row>
    <row r="2795" spans="1:9" x14ac:dyDescent="0.25">
      <c r="A2795" s="1">
        <v>1</v>
      </c>
      <c r="B2795" s="1" t="s">
        <v>2913</v>
      </c>
      <c r="C2795" s="1" t="s">
        <v>2914</v>
      </c>
      <c r="D2795" s="1">
        <v>22276.528608920002</v>
      </c>
      <c r="E2795" s="1">
        <v>1.84E-6</v>
      </c>
      <c r="F2795" s="1" t="s">
        <v>3</v>
      </c>
      <c r="G2795" s="1" t="s">
        <v>2915</v>
      </c>
      <c r="H2795" s="1">
        <v>0</v>
      </c>
      <c r="I2795" s="1">
        <v>9996</v>
      </c>
    </row>
    <row r="2796" spans="1:9" x14ac:dyDescent="0.25">
      <c r="A2796" s="1">
        <v>2</v>
      </c>
      <c r="B2796" s="1">
        <v>18585</v>
      </c>
      <c r="C2796" s="1">
        <v>74.004499999999993</v>
      </c>
      <c r="D2796" s="1">
        <v>71.744500000000002</v>
      </c>
      <c r="E2796" s="1">
        <v>20662</v>
      </c>
      <c r="F2796" s="1">
        <v>22.853100000000001</v>
      </c>
      <c r="G2796" s="1">
        <v>337.35359999999997</v>
      </c>
      <c r="H2796" s="1">
        <v>14.337292888215</v>
      </c>
    </row>
    <row r="2797" spans="1:9" x14ac:dyDescent="0.25">
      <c r="A2797" s="1">
        <v>0</v>
      </c>
      <c r="B2797" s="1" t="s">
        <v>145</v>
      </c>
      <c r="C2797" s="1">
        <v>1900</v>
      </c>
    </row>
    <row r="2798" spans="1:9" x14ac:dyDescent="0.25">
      <c r="A2798" s="1">
        <v>1</v>
      </c>
      <c r="B2798" s="1" t="s">
        <v>2916</v>
      </c>
      <c r="C2798" s="1" t="s">
        <v>2917</v>
      </c>
      <c r="D2798" s="1">
        <v>22276.524694569998</v>
      </c>
      <c r="E2798" s="1">
        <v>1.33E-6</v>
      </c>
      <c r="F2798" s="1" t="s">
        <v>3</v>
      </c>
      <c r="G2798" s="1" t="s">
        <v>2918</v>
      </c>
      <c r="H2798" s="1">
        <v>0</v>
      </c>
      <c r="I2798" s="1">
        <v>9993</v>
      </c>
    </row>
    <row r="2799" spans="1:9" x14ac:dyDescent="0.25">
      <c r="A2799" s="1">
        <v>2</v>
      </c>
      <c r="B2799" s="1">
        <v>18665</v>
      </c>
      <c r="C2799" s="1">
        <v>66.084699999999998</v>
      </c>
      <c r="D2799" s="1">
        <v>203.14160000000001</v>
      </c>
      <c r="E2799" s="1">
        <v>42398</v>
      </c>
      <c r="F2799" s="1">
        <v>223.98339999999999</v>
      </c>
      <c r="G2799" s="1">
        <v>135.7895</v>
      </c>
      <c r="H2799" s="1">
        <v>14.545943778517</v>
      </c>
    </row>
    <row r="2800" spans="1:9" x14ac:dyDescent="0.25">
      <c r="A2800" s="1">
        <v>0</v>
      </c>
      <c r="B2800" s="1" t="s">
        <v>145</v>
      </c>
      <c r="C2800" s="1">
        <v>1904</v>
      </c>
    </row>
    <row r="2801" spans="1:9" x14ac:dyDescent="0.25">
      <c r="A2801" s="1">
        <v>1</v>
      </c>
      <c r="B2801" s="1" t="s">
        <v>2919</v>
      </c>
      <c r="C2801" s="1" t="s">
        <v>2920</v>
      </c>
      <c r="D2801" s="1">
        <v>22276.367184580002</v>
      </c>
      <c r="E2801" s="1">
        <v>6.5000000000000002E-7</v>
      </c>
      <c r="F2801" s="1" t="s">
        <v>3</v>
      </c>
      <c r="G2801" s="1" t="s">
        <v>2921</v>
      </c>
      <c r="H2801" s="1">
        <v>0</v>
      </c>
      <c r="I2801" s="1">
        <v>9995</v>
      </c>
    </row>
    <row r="2802" spans="1:9" x14ac:dyDescent="0.25">
      <c r="A2802" s="1">
        <v>2</v>
      </c>
      <c r="B2802" s="1">
        <v>18709</v>
      </c>
      <c r="C2802" s="1">
        <v>82.918499999999995</v>
      </c>
      <c r="D2802" s="1">
        <v>355.60289999999998</v>
      </c>
      <c r="E2802" s="1">
        <v>27034</v>
      </c>
      <c r="F2802" s="1">
        <v>206.77010000000001</v>
      </c>
      <c r="G2802" s="1">
        <v>222.97710000000001</v>
      </c>
      <c r="H2802" s="1">
        <v>13.7427598274387</v>
      </c>
    </row>
    <row r="2803" spans="1:9" x14ac:dyDescent="0.25">
      <c r="A2803" s="1">
        <v>0</v>
      </c>
      <c r="B2803" s="1" t="s">
        <v>145</v>
      </c>
      <c r="C2803" s="1">
        <v>1908</v>
      </c>
    </row>
    <row r="2804" spans="1:9" x14ac:dyDescent="0.25">
      <c r="A2804" s="1">
        <v>1</v>
      </c>
      <c r="B2804" s="1" t="s">
        <v>2922</v>
      </c>
      <c r="C2804" s="1" t="s">
        <v>2923</v>
      </c>
      <c r="D2804" s="1">
        <v>22276.483387110002</v>
      </c>
      <c r="E2804" s="1">
        <v>5.9849999999999998E-5</v>
      </c>
      <c r="F2804" s="1" t="s">
        <v>3</v>
      </c>
      <c r="G2804" s="1" t="s">
        <v>2924</v>
      </c>
      <c r="H2804" s="1">
        <v>0</v>
      </c>
      <c r="I2804" s="1">
        <v>9998</v>
      </c>
    </row>
    <row r="2805" spans="1:9" x14ac:dyDescent="0.25">
      <c r="A2805" s="1">
        <v>2</v>
      </c>
      <c r="B2805" s="1">
        <v>18748</v>
      </c>
      <c r="C2805" s="1">
        <v>82.469099999999997</v>
      </c>
      <c r="D2805" s="1">
        <v>307.22750000000002</v>
      </c>
      <c r="E2805" s="1">
        <v>13775</v>
      </c>
      <c r="F2805" s="1">
        <v>43.253500000000003</v>
      </c>
      <c r="G2805" s="1">
        <v>316.97770000000003</v>
      </c>
      <c r="H2805" s="1">
        <v>15.176986888983601</v>
      </c>
    </row>
    <row r="2806" spans="1:9" x14ac:dyDescent="0.25">
      <c r="A2806" s="1">
        <v>0</v>
      </c>
      <c r="B2806" s="1" t="s">
        <v>145</v>
      </c>
      <c r="C2806" s="1">
        <v>1909</v>
      </c>
    </row>
    <row r="2807" spans="1:9" x14ac:dyDescent="0.25">
      <c r="A2807" s="1">
        <v>1</v>
      </c>
      <c r="B2807" s="1" t="s">
        <v>2925</v>
      </c>
      <c r="C2807" s="1" t="s">
        <v>2926</v>
      </c>
      <c r="D2807" s="1">
        <v>22276.444640080001</v>
      </c>
      <c r="E2807" s="1">
        <v>3.9000000000000002E-7</v>
      </c>
      <c r="F2807" s="1" t="s">
        <v>3</v>
      </c>
      <c r="G2807" s="1" t="s">
        <v>2927</v>
      </c>
      <c r="H2807" s="1">
        <v>0</v>
      </c>
      <c r="I2807" s="1">
        <v>9998</v>
      </c>
    </row>
    <row r="2808" spans="1:9" x14ac:dyDescent="0.25">
      <c r="A2808" s="1">
        <v>2</v>
      </c>
      <c r="B2808" s="1">
        <v>18788</v>
      </c>
      <c r="C2808" s="1">
        <v>82.611099999999993</v>
      </c>
      <c r="D2808" s="1">
        <v>57.624699999999997</v>
      </c>
      <c r="E2808" s="1">
        <v>2262</v>
      </c>
      <c r="F2808" s="1">
        <v>131.71549999999999</v>
      </c>
      <c r="G2808" s="1">
        <v>283.6832</v>
      </c>
      <c r="H2808" s="1">
        <v>12.6281349260006</v>
      </c>
    </row>
    <row r="2809" spans="1:9" x14ac:dyDescent="0.25">
      <c r="A2809" s="1">
        <v>0</v>
      </c>
      <c r="B2809" s="1" t="s">
        <v>145</v>
      </c>
      <c r="C2809" s="1">
        <v>1910</v>
      </c>
    </row>
    <row r="2810" spans="1:9" x14ac:dyDescent="0.25">
      <c r="A2810" s="1">
        <v>1</v>
      </c>
      <c r="B2810" s="1" t="s">
        <v>2928</v>
      </c>
      <c r="C2810" s="1" t="s">
        <v>2929</v>
      </c>
      <c r="D2810" s="1">
        <v>22276.582524910002</v>
      </c>
      <c r="E2810" s="1">
        <v>3.1E-7</v>
      </c>
      <c r="F2810" s="1" t="s">
        <v>3</v>
      </c>
      <c r="G2810" s="1" t="s">
        <v>2930</v>
      </c>
      <c r="H2810" s="1">
        <v>0</v>
      </c>
      <c r="I2810" s="1">
        <v>9997</v>
      </c>
    </row>
    <row r="2811" spans="1:9" x14ac:dyDescent="0.25">
      <c r="A2811" s="1">
        <v>2</v>
      </c>
      <c r="B2811" s="1">
        <v>18789</v>
      </c>
      <c r="C2811" s="1">
        <v>82.605900000000005</v>
      </c>
      <c r="D2811" s="1">
        <v>35.950299999999999</v>
      </c>
      <c r="E2811" s="1">
        <v>4678</v>
      </c>
      <c r="F2811" s="1">
        <v>45.073</v>
      </c>
      <c r="G2811" s="1">
        <v>326.3143</v>
      </c>
      <c r="H2811" s="1">
        <v>12.635773796010399</v>
      </c>
    </row>
    <row r="2812" spans="1:9" x14ac:dyDescent="0.25">
      <c r="A2812" s="1">
        <v>0</v>
      </c>
      <c r="B2812" s="1" t="s">
        <v>145</v>
      </c>
      <c r="C2812" s="1">
        <v>1911</v>
      </c>
    </row>
    <row r="2813" spans="1:9" x14ac:dyDescent="0.25">
      <c r="A2813" s="1">
        <v>1</v>
      </c>
      <c r="B2813" s="1" t="s">
        <v>2931</v>
      </c>
      <c r="C2813" s="1" t="s">
        <v>2932</v>
      </c>
      <c r="D2813" s="1">
        <v>22276.593693760002</v>
      </c>
      <c r="E2813" s="1">
        <v>4.0999999999999999E-7</v>
      </c>
      <c r="F2813" s="1" t="s">
        <v>3</v>
      </c>
      <c r="G2813" s="1" t="s">
        <v>2933</v>
      </c>
      <c r="H2813" s="1">
        <v>0</v>
      </c>
      <c r="I2813" s="1">
        <v>9991</v>
      </c>
    </row>
    <row r="2814" spans="1:9" x14ac:dyDescent="0.25">
      <c r="A2814" s="1">
        <v>2</v>
      </c>
      <c r="B2814" s="1">
        <v>18790</v>
      </c>
      <c r="C2814" s="1">
        <v>82.612899999999996</v>
      </c>
      <c r="D2814" s="1">
        <v>31.347100000000001</v>
      </c>
      <c r="E2814" s="1">
        <v>6888</v>
      </c>
      <c r="F2814" s="1">
        <v>337.15320000000003</v>
      </c>
      <c r="G2814" s="1">
        <v>34.280500000000004</v>
      </c>
      <c r="H2814" s="1">
        <v>12.6433000560202</v>
      </c>
    </row>
    <row r="2815" spans="1:9" x14ac:dyDescent="0.25">
      <c r="A2815" s="1">
        <v>0</v>
      </c>
      <c r="B2815" s="1" t="s">
        <v>145</v>
      </c>
      <c r="C2815" s="1">
        <v>1912</v>
      </c>
    </row>
    <row r="2816" spans="1:9" x14ac:dyDescent="0.25">
      <c r="A2816" s="1">
        <v>1</v>
      </c>
      <c r="B2816" s="1" t="s">
        <v>2934</v>
      </c>
      <c r="C2816" s="1" t="s">
        <v>2935</v>
      </c>
      <c r="D2816" s="1">
        <v>22276.5485037</v>
      </c>
      <c r="E2816" s="1">
        <v>1.9000000000000001E-7</v>
      </c>
      <c r="F2816" s="1" t="s">
        <v>3</v>
      </c>
      <c r="G2816" s="1" t="s">
        <v>2936</v>
      </c>
      <c r="H2816" s="1">
        <v>0</v>
      </c>
      <c r="I2816" s="1">
        <v>9993</v>
      </c>
    </row>
    <row r="2817" spans="1:9" x14ac:dyDescent="0.25">
      <c r="A2817" s="1">
        <v>2</v>
      </c>
      <c r="B2817" s="1">
        <v>18791</v>
      </c>
      <c r="C2817" s="1">
        <v>82.614500000000007</v>
      </c>
      <c r="D2817" s="1">
        <v>22.393000000000001</v>
      </c>
      <c r="E2817" s="1">
        <v>9778</v>
      </c>
      <c r="F2817" s="1">
        <v>306.31</v>
      </c>
      <c r="G2817" s="1">
        <v>64.592500000000001</v>
      </c>
      <c r="H2817" s="1">
        <v>12.6501428560286</v>
      </c>
    </row>
    <row r="2818" spans="1:9" x14ac:dyDescent="0.25">
      <c r="A2818" s="1">
        <v>0</v>
      </c>
      <c r="B2818" s="1" t="s">
        <v>145</v>
      </c>
      <c r="C2818" s="1">
        <v>1913</v>
      </c>
    </row>
    <row r="2819" spans="1:9" x14ac:dyDescent="0.25">
      <c r="A2819" s="1">
        <v>1</v>
      </c>
      <c r="B2819" s="1" t="s">
        <v>2937</v>
      </c>
      <c r="C2819" s="1" t="s">
        <v>2938</v>
      </c>
      <c r="D2819" s="1">
        <v>22276.510983159998</v>
      </c>
      <c r="E2819" s="1">
        <v>2.6E-7</v>
      </c>
      <c r="F2819" s="1" t="s">
        <v>3</v>
      </c>
      <c r="G2819" s="1" t="s">
        <v>2939</v>
      </c>
      <c r="H2819" s="1">
        <v>0</v>
      </c>
      <c r="I2819" s="1">
        <v>9997</v>
      </c>
    </row>
    <row r="2820" spans="1:9" x14ac:dyDescent="0.25">
      <c r="A2820" s="1">
        <v>2</v>
      </c>
      <c r="B2820" s="1">
        <v>18792</v>
      </c>
      <c r="C2820" s="1">
        <v>82.6053</v>
      </c>
      <c r="D2820" s="1">
        <v>2.73</v>
      </c>
      <c r="E2820" s="1">
        <v>12734</v>
      </c>
      <c r="F2820" s="1">
        <v>272.06369999999998</v>
      </c>
      <c r="G2820" s="1">
        <v>99.259399999999999</v>
      </c>
      <c r="H2820" s="1">
        <v>12.656809226038799</v>
      </c>
    </row>
    <row r="2821" spans="1:9" x14ac:dyDescent="0.25">
      <c r="A2821" s="1">
        <v>0</v>
      </c>
      <c r="B2821" s="1" t="s">
        <v>145</v>
      </c>
      <c r="C2821" s="1">
        <v>1914</v>
      </c>
    </row>
    <row r="2822" spans="1:9" x14ac:dyDescent="0.25">
      <c r="A2822" s="1">
        <v>1</v>
      </c>
      <c r="B2822" s="1" t="s">
        <v>2940</v>
      </c>
      <c r="C2822" s="1" t="s">
        <v>2941</v>
      </c>
      <c r="D2822" s="1">
        <v>22276.466120010002</v>
      </c>
      <c r="E2822" s="1">
        <v>1.4000000000000001E-7</v>
      </c>
      <c r="F2822" s="1" t="s">
        <v>3</v>
      </c>
      <c r="G2822" s="1" t="s">
        <v>2942</v>
      </c>
      <c r="H2822" s="1">
        <v>0</v>
      </c>
      <c r="I2822" s="1">
        <v>9998</v>
      </c>
    </row>
    <row r="2823" spans="1:9" x14ac:dyDescent="0.25">
      <c r="A2823" s="1">
        <v>2</v>
      </c>
      <c r="B2823" s="1">
        <v>18793</v>
      </c>
      <c r="C2823" s="1">
        <v>82.612200000000001</v>
      </c>
      <c r="D2823" s="1">
        <v>359.25650000000002</v>
      </c>
      <c r="E2823" s="1">
        <v>16944</v>
      </c>
      <c r="F2823" s="1">
        <v>218.6798</v>
      </c>
      <c r="G2823" s="1">
        <v>152.78970000000001</v>
      </c>
      <c r="H2823" s="1">
        <v>12.6640046260456</v>
      </c>
    </row>
    <row r="2824" spans="1:9" x14ac:dyDescent="0.25">
      <c r="A2824" s="1">
        <v>0</v>
      </c>
      <c r="B2824" s="1" t="s">
        <v>627</v>
      </c>
      <c r="C2824" s="2">
        <v>44609</v>
      </c>
    </row>
    <row r="2825" spans="1:9" x14ac:dyDescent="0.25">
      <c r="A2825" s="1">
        <v>1</v>
      </c>
      <c r="B2825" s="1" t="s">
        <v>2943</v>
      </c>
      <c r="C2825" s="1" t="s">
        <v>2944</v>
      </c>
      <c r="D2825" s="1">
        <v>22276.569080969999</v>
      </c>
      <c r="E2825" s="1">
        <v>1.4000000000000001E-7</v>
      </c>
      <c r="F2825" s="1" t="s">
        <v>3</v>
      </c>
      <c r="G2825" s="1">
        <f>-50697-6</f>
        <v>-50703</v>
      </c>
      <c r="H2825" s="1">
        <v>0</v>
      </c>
      <c r="I2825" s="1">
        <v>9992</v>
      </c>
    </row>
    <row r="2826" spans="1:9" x14ac:dyDescent="0.25">
      <c r="A2826" s="1">
        <v>2</v>
      </c>
      <c r="B2826" s="1">
        <v>18820</v>
      </c>
      <c r="C2826" s="1">
        <v>82.541899999999998</v>
      </c>
      <c r="D2826" s="1">
        <v>321.2287</v>
      </c>
      <c r="E2826" s="1">
        <v>15281</v>
      </c>
      <c r="F2826" s="1">
        <v>285.72989999999999</v>
      </c>
      <c r="G2826" s="1">
        <v>239.15729999999999</v>
      </c>
      <c r="H2826" s="1">
        <v>13.854609517528701</v>
      </c>
    </row>
    <row r="2827" spans="1:9" x14ac:dyDescent="0.25">
      <c r="A2827" s="1">
        <v>0</v>
      </c>
      <c r="B2827" s="1" t="s">
        <v>2855</v>
      </c>
      <c r="C2827" s="1" t="s">
        <v>2185</v>
      </c>
      <c r="D2827" s="1" t="s">
        <v>2945</v>
      </c>
      <c r="E2827" s="1" t="s">
        <v>2857</v>
      </c>
      <c r="F2827" s="1" t="s">
        <v>2946</v>
      </c>
    </row>
    <row r="2828" spans="1:9" x14ac:dyDescent="0.25">
      <c r="A2828" s="1">
        <v>1</v>
      </c>
      <c r="B2828" s="1" t="s">
        <v>2947</v>
      </c>
      <c r="C2828" s="1" t="s">
        <v>2948</v>
      </c>
      <c r="D2828" s="1">
        <v>22276.498613709999</v>
      </c>
      <c r="E2828" s="1">
        <v>2.4700000000000001E-6</v>
      </c>
      <c r="F2828" s="1" t="s">
        <v>3</v>
      </c>
      <c r="G2828" s="1" t="s">
        <v>2949</v>
      </c>
      <c r="H2828" s="1">
        <v>0</v>
      </c>
      <c r="I2828" s="1">
        <v>9999</v>
      </c>
    </row>
    <row r="2829" spans="1:9" x14ac:dyDescent="0.25">
      <c r="A2829" s="1">
        <v>2</v>
      </c>
      <c r="B2829" s="1">
        <v>18822</v>
      </c>
      <c r="C2829" s="1">
        <v>98.356099999999998</v>
      </c>
      <c r="D2829" s="1">
        <v>123.5078</v>
      </c>
      <c r="E2829" s="1">
        <v>7476</v>
      </c>
      <c r="F2829" s="1">
        <v>99.479200000000006</v>
      </c>
      <c r="G2829" s="1">
        <v>260.72340000000003</v>
      </c>
      <c r="H2829" s="1">
        <v>14.2745747180323</v>
      </c>
    </row>
    <row r="2830" spans="1:9" x14ac:dyDescent="0.25">
      <c r="A2830" s="1">
        <v>0</v>
      </c>
      <c r="B2830" s="1" t="s">
        <v>145</v>
      </c>
      <c r="C2830" s="1">
        <v>1924</v>
      </c>
    </row>
    <row r="2831" spans="1:9" x14ac:dyDescent="0.25">
      <c r="A2831" s="1">
        <v>1</v>
      </c>
      <c r="B2831" s="1" t="s">
        <v>2950</v>
      </c>
      <c r="C2831" s="1" t="s">
        <v>2951</v>
      </c>
      <c r="D2831" s="1">
        <v>22276.499951099999</v>
      </c>
      <c r="E2831" s="1">
        <v>-7.0000000000000005E-8</v>
      </c>
      <c r="F2831" s="1" t="s">
        <v>3</v>
      </c>
      <c r="G2831" s="1" t="s">
        <v>2952</v>
      </c>
      <c r="H2831" s="1">
        <v>0</v>
      </c>
      <c r="I2831" s="1">
        <v>9995</v>
      </c>
    </row>
    <row r="2832" spans="1:9" x14ac:dyDescent="0.25">
      <c r="A2832" s="1">
        <v>2</v>
      </c>
      <c r="B2832" s="1">
        <v>18937</v>
      </c>
      <c r="C2832" s="1">
        <v>74.002099999999999</v>
      </c>
      <c r="D2832" s="1">
        <v>111.129</v>
      </c>
      <c r="E2832" s="1">
        <v>34968</v>
      </c>
      <c r="F2832" s="1">
        <v>247.32990000000001</v>
      </c>
      <c r="G2832" s="1">
        <v>126.79900000000001</v>
      </c>
      <c r="H2832" s="1">
        <v>12.4459180157037</v>
      </c>
    </row>
    <row r="2833" spans="1:9" x14ac:dyDescent="0.25">
      <c r="A2833" s="1">
        <v>0</v>
      </c>
      <c r="B2833" s="1" t="s">
        <v>145</v>
      </c>
      <c r="C2833" s="1">
        <v>1925</v>
      </c>
    </row>
    <row r="2834" spans="1:9" x14ac:dyDescent="0.25">
      <c r="A2834" s="1">
        <v>1</v>
      </c>
      <c r="B2834" s="1" t="s">
        <v>2953</v>
      </c>
      <c r="C2834" s="1" t="s">
        <v>2954</v>
      </c>
      <c r="D2834" s="1">
        <v>22276.475811259999</v>
      </c>
      <c r="E2834" s="1">
        <v>-4.0000000000000001E-8</v>
      </c>
      <c r="F2834" s="1" t="s">
        <v>3</v>
      </c>
      <c r="G2834" s="1" t="s">
        <v>2955</v>
      </c>
      <c r="H2834" s="1">
        <v>0</v>
      </c>
      <c r="I2834" s="1">
        <v>9995</v>
      </c>
    </row>
    <row r="2835" spans="1:9" x14ac:dyDescent="0.25">
      <c r="A2835" s="1">
        <v>2</v>
      </c>
      <c r="B2835" s="1">
        <v>18938</v>
      </c>
      <c r="C2835" s="1">
        <v>74.007499999999993</v>
      </c>
      <c r="D2835" s="1">
        <v>41.861699999999999</v>
      </c>
      <c r="E2835" s="1">
        <v>23897</v>
      </c>
      <c r="F2835" s="1">
        <v>185.3355</v>
      </c>
      <c r="G2835" s="1">
        <v>239.51580000000001</v>
      </c>
      <c r="H2835" s="1">
        <v>12.468179715731701</v>
      </c>
    </row>
    <row r="2836" spans="1:9" x14ac:dyDescent="0.25">
      <c r="A2836" s="1">
        <v>0</v>
      </c>
      <c r="B2836" s="1" t="s">
        <v>145</v>
      </c>
      <c r="C2836" s="1">
        <v>1926</v>
      </c>
    </row>
    <row r="2837" spans="1:9" x14ac:dyDescent="0.25">
      <c r="A2837" s="1">
        <v>1</v>
      </c>
      <c r="B2837" s="1" t="s">
        <v>2956</v>
      </c>
      <c r="C2837" s="1" t="s">
        <v>2957</v>
      </c>
      <c r="D2837" s="1">
        <v>22276.477321760001</v>
      </c>
      <c r="E2837" s="1">
        <v>-1.6E-7</v>
      </c>
      <c r="F2837" s="1" t="s">
        <v>3</v>
      </c>
      <c r="G2837" s="1">
        <f>-33296-5</f>
        <v>-33301</v>
      </c>
      <c r="H2837" s="1">
        <v>0</v>
      </c>
      <c r="I2837" s="1">
        <v>9996</v>
      </c>
    </row>
    <row r="2838" spans="1:9" x14ac:dyDescent="0.25">
      <c r="A2838" s="1">
        <v>2</v>
      </c>
      <c r="B2838" s="1">
        <v>18939</v>
      </c>
      <c r="C2838" s="1">
        <v>74.007800000000003</v>
      </c>
      <c r="D2838" s="1">
        <v>339.26369999999997</v>
      </c>
      <c r="E2838" s="1">
        <v>11397</v>
      </c>
      <c r="F2838" s="1">
        <v>106.9194</v>
      </c>
      <c r="G2838" s="1">
        <v>359.19499999999999</v>
      </c>
      <c r="H2838" s="1">
        <v>12.488248585757599</v>
      </c>
    </row>
    <row r="2839" spans="1:9" x14ac:dyDescent="0.25">
      <c r="A2839" s="1">
        <v>0</v>
      </c>
      <c r="B2839" s="1" t="s">
        <v>145</v>
      </c>
      <c r="C2839" s="1">
        <v>1927</v>
      </c>
    </row>
    <row r="2840" spans="1:9" x14ac:dyDescent="0.25">
      <c r="A2840" s="1">
        <v>1</v>
      </c>
      <c r="B2840" s="1" t="s">
        <v>2958</v>
      </c>
      <c r="C2840" s="1" t="s">
        <v>2959</v>
      </c>
      <c r="D2840" s="1">
        <v>22276.492753549999</v>
      </c>
      <c r="E2840" s="1">
        <v>1.1999999999999999E-7</v>
      </c>
      <c r="F2840" s="1" t="s">
        <v>3</v>
      </c>
      <c r="G2840" s="1" t="s">
        <v>2960</v>
      </c>
      <c r="H2840" s="1">
        <v>0</v>
      </c>
      <c r="I2840" s="1">
        <v>9996</v>
      </c>
    </row>
    <row r="2841" spans="1:9" x14ac:dyDescent="0.25">
      <c r="A2841" s="1">
        <v>2</v>
      </c>
      <c r="B2841" s="1">
        <v>18940</v>
      </c>
      <c r="C2841" s="1">
        <v>74.001999999999995</v>
      </c>
      <c r="D2841" s="1">
        <v>274.86360000000002</v>
      </c>
      <c r="E2841" s="1">
        <v>6728</v>
      </c>
      <c r="F2841" s="1">
        <v>104.8425</v>
      </c>
      <c r="G2841" s="1">
        <v>13.3263</v>
      </c>
      <c r="H2841" s="1">
        <v>12.5088755857837</v>
      </c>
    </row>
    <row r="2842" spans="1:9" x14ac:dyDescent="0.25">
      <c r="A2842" s="1">
        <v>0</v>
      </c>
      <c r="B2842" s="1" t="s">
        <v>145</v>
      </c>
      <c r="C2842" s="1">
        <v>1928</v>
      </c>
    </row>
    <row r="2843" spans="1:9" x14ac:dyDescent="0.25">
      <c r="A2843" s="1">
        <v>1</v>
      </c>
      <c r="B2843" s="1" t="s">
        <v>2961</v>
      </c>
      <c r="C2843" s="1" t="s">
        <v>2962</v>
      </c>
      <c r="D2843" s="1">
        <v>22276.281609410002</v>
      </c>
      <c r="E2843" s="1">
        <v>2E-8</v>
      </c>
      <c r="F2843" s="1" t="s">
        <v>3</v>
      </c>
      <c r="G2843" s="1" t="s">
        <v>2963</v>
      </c>
      <c r="H2843" s="1">
        <v>0</v>
      </c>
      <c r="I2843" s="1">
        <v>9992</v>
      </c>
    </row>
    <row r="2844" spans="1:9" x14ac:dyDescent="0.25">
      <c r="A2844" s="1">
        <v>2</v>
      </c>
      <c r="B2844" s="1">
        <v>18941</v>
      </c>
      <c r="C2844" s="1">
        <v>74.005700000000004</v>
      </c>
      <c r="D2844" s="1">
        <v>213.12119999999999</v>
      </c>
      <c r="E2844" s="1">
        <v>10077</v>
      </c>
      <c r="F2844" s="1">
        <v>103.7638</v>
      </c>
      <c r="G2844" s="1">
        <v>49.006</v>
      </c>
      <c r="H2844" s="1">
        <v>12.5285981148742</v>
      </c>
    </row>
    <row r="2845" spans="1:9" x14ac:dyDescent="0.25">
      <c r="A2845" s="1">
        <v>0</v>
      </c>
      <c r="B2845" s="1" t="s">
        <v>145</v>
      </c>
      <c r="C2845" s="1">
        <v>1929</v>
      </c>
    </row>
    <row r="2846" spans="1:9" x14ac:dyDescent="0.25">
      <c r="A2846" s="1">
        <v>1</v>
      </c>
      <c r="B2846" s="1" t="s">
        <v>2964</v>
      </c>
      <c r="C2846" s="1" t="s">
        <v>2965</v>
      </c>
      <c r="D2846" s="1">
        <v>22276.446325299999</v>
      </c>
      <c r="E2846" s="1">
        <v>-1.4999999999999999E-7</v>
      </c>
      <c r="F2846" s="1" t="s">
        <v>3</v>
      </c>
      <c r="G2846" s="1" t="s">
        <v>2966</v>
      </c>
      <c r="H2846" s="1">
        <v>0</v>
      </c>
      <c r="I2846" s="1">
        <v>9994</v>
      </c>
    </row>
    <row r="2847" spans="1:9" x14ac:dyDescent="0.25">
      <c r="A2847" s="1">
        <v>2</v>
      </c>
      <c r="B2847" s="1">
        <v>18942</v>
      </c>
      <c r="C2847" s="1">
        <v>74.004999999999995</v>
      </c>
      <c r="D2847" s="1">
        <v>152.77189999999999</v>
      </c>
      <c r="E2847" s="1">
        <v>19824</v>
      </c>
      <c r="F2847" s="1">
        <v>47.677599999999998</v>
      </c>
      <c r="G2847" s="1">
        <v>124.8018</v>
      </c>
      <c r="H2847" s="1">
        <v>12.547735765832</v>
      </c>
    </row>
    <row r="2848" spans="1:9" x14ac:dyDescent="0.25">
      <c r="A2848" s="1">
        <v>0</v>
      </c>
      <c r="B2848" s="1" t="s">
        <v>145</v>
      </c>
      <c r="C2848" s="1">
        <v>1930</v>
      </c>
    </row>
    <row r="2849" spans="1:9" x14ac:dyDescent="0.25">
      <c r="A2849" s="1">
        <v>1</v>
      </c>
      <c r="B2849" s="1" t="s">
        <v>2967</v>
      </c>
      <c r="C2849" s="1" t="s">
        <v>2968</v>
      </c>
      <c r="D2849" s="1">
        <v>22276.507159479999</v>
      </c>
      <c r="E2849" s="1">
        <v>-4.0000000000000001E-8</v>
      </c>
      <c r="F2849" s="1" t="s">
        <v>3</v>
      </c>
      <c r="G2849" s="1" t="s">
        <v>2969</v>
      </c>
      <c r="H2849" s="1">
        <v>0</v>
      </c>
      <c r="I2849" s="1">
        <v>9992</v>
      </c>
    </row>
    <row r="2850" spans="1:9" x14ac:dyDescent="0.25">
      <c r="A2850" s="1">
        <v>2</v>
      </c>
      <c r="B2850" s="1">
        <v>18943</v>
      </c>
      <c r="C2850" s="1">
        <v>74.002200000000002</v>
      </c>
      <c r="D2850" s="1">
        <v>94.749799999999993</v>
      </c>
      <c r="E2850" s="1">
        <v>29674</v>
      </c>
      <c r="F2850" s="1">
        <v>353.64030000000002</v>
      </c>
      <c r="G2850" s="1">
        <v>66.828400000000002</v>
      </c>
      <c r="H2850" s="1">
        <v>12.5660581358551</v>
      </c>
    </row>
    <row r="2851" spans="1:9" x14ac:dyDescent="0.25">
      <c r="A2851" s="1">
        <v>0</v>
      </c>
      <c r="B2851" s="1" t="s">
        <v>145</v>
      </c>
      <c r="C2851" s="1">
        <v>1931</v>
      </c>
    </row>
    <row r="2852" spans="1:9" x14ac:dyDescent="0.25">
      <c r="A2852" s="1">
        <v>1</v>
      </c>
      <c r="B2852" s="1" t="s">
        <v>2970</v>
      </c>
      <c r="C2852" s="1" t="s">
        <v>2971</v>
      </c>
      <c r="D2852" s="1">
        <v>22276.515054340001</v>
      </c>
      <c r="E2852" s="1">
        <v>-2.9999999999999997E-8</v>
      </c>
      <c r="F2852" s="1" t="s">
        <v>3</v>
      </c>
      <c r="G2852" s="1" t="s">
        <v>2972</v>
      </c>
      <c r="H2852" s="1">
        <v>0</v>
      </c>
      <c r="I2852" s="1">
        <v>9996</v>
      </c>
    </row>
    <row r="2853" spans="1:9" x14ac:dyDescent="0.25">
      <c r="A2853" s="1">
        <v>2</v>
      </c>
      <c r="B2853" s="1">
        <v>18944</v>
      </c>
      <c r="C2853" s="1">
        <v>74.008499999999998</v>
      </c>
      <c r="D2853" s="1">
        <v>33.588799999999999</v>
      </c>
      <c r="E2853" s="1">
        <v>40924</v>
      </c>
      <c r="F2853" s="1">
        <v>277.36320000000001</v>
      </c>
      <c r="G2853" s="1">
        <v>157.99100000000001</v>
      </c>
      <c r="H2853" s="1">
        <v>12.5853389858794</v>
      </c>
    </row>
    <row r="2854" spans="1:9" x14ac:dyDescent="0.25">
      <c r="A2854" s="1">
        <v>0</v>
      </c>
      <c r="B2854" s="1" t="s">
        <v>145</v>
      </c>
      <c r="C2854" s="1">
        <v>1932</v>
      </c>
    </row>
    <row r="2855" spans="1:9" x14ac:dyDescent="0.25">
      <c r="A2855" s="1">
        <v>1</v>
      </c>
      <c r="B2855" s="1" t="s">
        <v>2973</v>
      </c>
      <c r="C2855" s="1" t="s">
        <v>2974</v>
      </c>
      <c r="D2855" s="1">
        <v>22276.51067802</v>
      </c>
      <c r="E2855" s="1">
        <v>-6.5000000000000002E-7</v>
      </c>
      <c r="F2855" s="1" t="s">
        <v>3</v>
      </c>
      <c r="G2855" s="1" t="s">
        <v>2975</v>
      </c>
      <c r="H2855" s="1">
        <v>0</v>
      </c>
      <c r="I2855" s="1">
        <v>9995</v>
      </c>
    </row>
    <row r="2856" spans="1:9" x14ac:dyDescent="0.25">
      <c r="A2856" s="1">
        <v>2</v>
      </c>
      <c r="B2856" s="1">
        <v>18957</v>
      </c>
      <c r="C2856" s="1">
        <v>65.046899999999994</v>
      </c>
      <c r="D2856" s="1">
        <v>5.8654999999999999</v>
      </c>
      <c r="E2856" s="1">
        <v>54532</v>
      </c>
      <c r="F2856" s="1">
        <v>315.37729999999999</v>
      </c>
      <c r="G2856" s="1">
        <v>44.290199999999999</v>
      </c>
      <c r="H2856" s="1">
        <v>13.7970324174252</v>
      </c>
    </row>
    <row r="2857" spans="1:9" x14ac:dyDescent="0.25">
      <c r="A2857" s="1">
        <v>0</v>
      </c>
      <c r="B2857" s="1" t="s">
        <v>145</v>
      </c>
      <c r="C2857" s="1">
        <v>1933</v>
      </c>
    </row>
    <row r="2858" spans="1:9" x14ac:dyDescent="0.25">
      <c r="A2858" s="1">
        <v>1</v>
      </c>
      <c r="B2858" s="1" t="s">
        <v>2976</v>
      </c>
      <c r="C2858" s="1" t="s">
        <v>2977</v>
      </c>
      <c r="D2858" s="1">
        <v>22276.501311380001</v>
      </c>
      <c r="E2858" s="1">
        <v>3.2830000000000002E-5</v>
      </c>
      <c r="F2858" s="1" t="s">
        <v>3</v>
      </c>
      <c r="G2858" s="1" t="s">
        <v>2978</v>
      </c>
      <c r="H2858" s="1">
        <v>0</v>
      </c>
      <c r="I2858" s="1">
        <v>9999</v>
      </c>
    </row>
    <row r="2859" spans="1:9" x14ac:dyDescent="0.25">
      <c r="A2859" s="1">
        <v>2</v>
      </c>
      <c r="B2859" s="1">
        <v>18958</v>
      </c>
      <c r="C2859" s="1">
        <v>82.531800000000004</v>
      </c>
      <c r="D2859" s="1">
        <v>35.861899999999999</v>
      </c>
      <c r="E2859" s="1">
        <v>11554</v>
      </c>
      <c r="F2859" s="1">
        <v>171.09309999999999</v>
      </c>
      <c r="G2859" s="1">
        <v>189.05029999999999</v>
      </c>
      <c r="H2859" s="1">
        <v>15.049405218610501</v>
      </c>
    </row>
    <row r="2860" spans="1:9" x14ac:dyDescent="0.25">
      <c r="A2860" s="1">
        <v>0</v>
      </c>
      <c r="B2860" s="1" t="s">
        <v>2979</v>
      </c>
      <c r="C2860" s="1" t="s">
        <v>2782</v>
      </c>
    </row>
    <row r="2861" spans="1:9" x14ac:dyDescent="0.25">
      <c r="A2861" s="1">
        <v>1</v>
      </c>
      <c r="B2861" s="1" t="s">
        <v>2980</v>
      </c>
      <c r="C2861" s="1" t="s">
        <v>2981</v>
      </c>
      <c r="D2861" s="1">
        <v>22276.49814983</v>
      </c>
      <c r="E2861" s="1">
        <v>1.4500000000000001E-6</v>
      </c>
      <c r="F2861" s="1" t="s">
        <v>3</v>
      </c>
      <c r="G2861" s="1" t="s">
        <v>2982</v>
      </c>
      <c r="H2861" s="1">
        <v>0</v>
      </c>
      <c r="I2861" s="1">
        <v>9995</v>
      </c>
    </row>
    <row r="2862" spans="1:9" x14ac:dyDescent="0.25">
      <c r="A2862" s="1">
        <v>2</v>
      </c>
      <c r="B2862" s="1">
        <v>18960</v>
      </c>
      <c r="C2862" s="1">
        <v>99.030799999999999</v>
      </c>
      <c r="D2862" s="1">
        <v>346.92239999999998</v>
      </c>
      <c r="E2862" s="1">
        <v>13924</v>
      </c>
      <c r="F2862" s="1">
        <v>337.85210000000001</v>
      </c>
      <c r="G2862" s="1">
        <v>33.662700000000001</v>
      </c>
      <c r="H2862" s="1">
        <v>13.968500326642999</v>
      </c>
    </row>
    <row r="2863" spans="1:9" x14ac:dyDescent="0.25">
      <c r="A2863" s="1">
        <v>0</v>
      </c>
      <c r="B2863" s="1" t="s">
        <v>145</v>
      </c>
      <c r="C2863" s="1">
        <v>1934</v>
      </c>
    </row>
    <row r="2864" spans="1:9" x14ac:dyDescent="0.25">
      <c r="A2864" s="1">
        <v>1</v>
      </c>
      <c r="B2864" s="1" t="s">
        <v>2983</v>
      </c>
      <c r="C2864" s="1" t="s">
        <v>2984</v>
      </c>
      <c r="D2864" s="1">
        <v>22276.528365949998</v>
      </c>
      <c r="E2864" s="1">
        <v>7.0999999999999998E-7</v>
      </c>
      <c r="F2864" s="1" t="s">
        <v>3</v>
      </c>
      <c r="G2864" s="1" t="s">
        <v>2985</v>
      </c>
      <c r="H2864" s="1">
        <v>0</v>
      </c>
      <c r="I2864" s="1">
        <v>9997</v>
      </c>
    </row>
    <row r="2865" spans="1:9" x14ac:dyDescent="0.25">
      <c r="A2865" s="1">
        <v>2</v>
      </c>
      <c r="B2865" s="1">
        <v>18985</v>
      </c>
      <c r="C2865" s="1">
        <v>82.953299999999999</v>
      </c>
      <c r="D2865" s="1">
        <v>77.837900000000005</v>
      </c>
      <c r="E2865" s="1">
        <v>40306</v>
      </c>
      <c r="F2865" s="1">
        <v>314.34230000000002</v>
      </c>
      <c r="G2865" s="1">
        <v>45.443300000000001</v>
      </c>
      <c r="H2865" s="1">
        <v>13.764897896099001</v>
      </c>
    </row>
    <row r="2866" spans="1:9" x14ac:dyDescent="0.25">
      <c r="A2866" s="1">
        <v>0</v>
      </c>
      <c r="B2866" s="1" t="s">
        <v>145</v>
      </c>
      <c r="C2866" s="1">
        <v>1937</v>
      </c>
    </row>
    <row r="2867" spans="1:9" x14ac:dyDescent="0.25">
      <c r="A2867" s="1">
        <v>1</v>
      </c>
      <c r="B2867" s="1" t="s">
        <v>2986</v>
      </c>
      <c r="C2867" s="1" t="s">
        <v>2987</v>
      </c>
      <c r="D2867" s="1">
        <v>22276.494201879999</v>
      </c>
      <c r="E2867" s="1">
        <v>1.7799999999999999E-6</v>
      </c>
      <c r="F2867" s="1" t="s">
        <v>3</v>
      </c>
      <c r="G2867" s="1" t="s">
        <v>2988</v>
      </c>
      <c r="H2867" s="1">
        <v>0</v>
      </c>
      <c r="I2867" s="1">
        <v>9998</v>
      </c>
    </row>
    <row r="2868" spans="1:9" x14ac:dyDescent="0.25">
      <c r="A2868" s="1">
        <v>2</v>
      </c>
      <c r="B2868" s="1">
        <v>19038</v>
      </c>
      <c r="C2868" s="1">
        <v>74.045699999999997</v>
      </c>
      <c r="D2868" s="1">
        <v>65.315799999999996</v>
      </c>
      <c r="E2868" s="1">
        <v>23358</v>
      </c>
      <c r="F2868" s="1">
        <v>125.5699</v>
      </c>
      <c r="G2868" s="1">
        <v>301.24790000000002</v>
      </c>
      <c r="H2868" s="1">
        <v>14.3530813580561</v>
      </c>
    </row>
    <row r="2869" spans="1:9" x14ac:dyDescent="0.25">
      <c r="A2869" s="1">
        <v>0</v>
      </c>
      <c r="B2869" s="1" t="s">
        <v>199</v>
      </c>
      <c r="C2869" s="1">
        <v>23</v>
      </c>
    </row>
    <row r="2870" spans="1:9" x14ac:dyDescent="0.25">
      <c r="A2870" s="1">
        <v>1</v>
      </c>
      <c r="B2870" s="1" t="s">
        <v>2989</v>
      </c>
      <c r="C2870" s="1" t="s">
        <v>2990</v>
      </c>
      <c r="D2870" s="1">
        <v>22276.472175129999</v>
      </c>
      <c r="E2870" s="1">
        <v>9.0999999999999997E-7</v>
      </c>
      <c r="F2870" s="1" t="s">
        <v>3</v>
      </c>
      <c r="G2870" s="1" t="s">
        <v>2991</v>
      </c>
      <c r="H2870" s="1">
        <v>0</v>
      </c>
      <c r="I2870" s="1">
        <v>9995</v>
      </c>
    </row>
    <row r="2871" spans="1:9" x14ac:dyDescent="0.25">
      <c r="A2871" s="1">
        <v>2</v>
      </c>
      <c r="B2871" s="1">
        <v>19070</v>
      </c>
      <c r="C2871" s="1">
        <v>90.332599999999999</v>
      </c>
      <c r="D2871" s="1">
        <v>340.24290000000002</v>
      </c>
      <c r="E2871" s="1">
        <v>190056</v>
      </c>
      <c r="F2871" s="1">
        <v>182.82140000000001</v>
      </c>
      <c r="G2871" s="1">
        <v>189.03059999999999</v>
      </c>
      <c r="H2871" s="1">
        <v>13.275321276677801</v>
      </c>
    </row>
    <row r="2872" spans="1:9" x14ac:dyDescent="0.25">
      <c r="A2872" s="1">
        <v>0</v>
      </c>
      <c r="B2872" s="1" t="s">
        <v>199</v>
      </c>
      <c r="C2872" s="1">
        <v>32</v>
      </c>
    </row>
    <row r="2873" spans="1:9" x14ac:dyDescent="0.25">
      <c r="A2873" s="1">
        <v>1</v>
      </c>
      <c r="B2873" s="1" t="s">
        <v>2992</v>
      </c>
      <c r="C2873" s="1" t="s">
        <v>2993</v>
      </c>
      <c r="D2873" s="1">
        <v>22276.45057465</v>
      </c>
      <c r="E2873" s="1">
        <v>6.7000000000000004E-7</v>
      </c>
      <c r="F2873" s="1" t="s">
        <v>3</v>
      </c>
      <c r="G2873" s="1" t="s">
        <v>2994</v>
      </c>
      <c r="H2873" s="1">
        <v>0</v>
      </c>
      <c r="I2873" s="1">
        <v>9994</v>
      </c>
    </row>
    <row r="2874" spans="1:9" x14ac:dyDescent="0.25">
      <c r="A2874" s="1">
        <v>2</v>
      </c>
      <c r="B2874" s="1">
        <v>19071</v>
      </c>
      <c r="C2874" s="1">
        <v>90.332599999999999</v>
      </c>
      <c r="D2874" s="1">
        <v>340.3297</v>
      </c>
      <c r="E2874" s="1">
        <v>188782</v>
      </c>
      <c r="F2874" s="1">
        <v>170.75890000000001</v>
      </c>
      <c r="G2874" s="1">
        <v>201.22720000000001</v>
      </c>
      <c r="H2874" s="1">
        <v>13.277116696678799</v>
      </c>
    </row>
    <row r="2875" spans="1:9" x14ac:dyDescent="0.25">
      <c r="A2875" s="1">
        <v>0</v>
      </c>
      <c r="B2875" s="1" t="s">
        <v>145</v>
      </c>
      <c r="C2875" s="1">
        <v>1943</v>
      </c>
    </row>
    <row r="2876" spans="1:9" x14ac:dyDescent="0.25">
      <c r="A2876" s="1">
        <v>1</v>
      </c>
      <c r="B2876" s="1" t="s">
        <v>2995</v>
      </c>
      <c r="C2876" s="1" t="s">
        <v>2996</v>
      </c>
      <c r="D2876" s="1">
        <v>22276.538276089999</v>
      </c>
      <c r="E2876" s="1">
        <v>-1.86E-6</v>
      </c>
      <c r="F2876" s="1" t="s">
        <v>3</v>
      </c>
      <c r="G2876" s="1">
        <f>-71318-4</f>
        <v>-71322</v>
      </c>
      <c r="H2876" s="1">
        <v>0</v>
      </c>
      <c r="I2876" s="1">
        <v>9999</v>
      </c>
    </row>
    <row r="2877" spans="1:9" x14ac:dyDescent="0.25">
      <c r="A2877" s="1">
        <v>2</v>
      </c>
      <c r="B2877" s="1">
        <v>19119</v>
      </c>
      <c r="C2877" s="1">
        <v>71.006299999999996</v>
      </c>
      <c r="D2877" s="1">
        <v>359.22649999999999</v>
      </c>
      <c r="E2877" s="1">
        <v>12176</v>
      </c>
      <c r="F2877" s="1">
        <v>343.29489999999998</v>
      </c>
      <c r="G2877" s="1">
        <v>110.05</v>
      </c>
      <c r="H2877" s="1">
        <v>14.152327907754801</v>
      </c>
    </row>
    <row r="2878" spans="1:9" x14ac:dyDescent="0.25">
      <c r="A2878" s="1">
        <v>0</v>
      </c>
      <c r="B2878" s="1" t="s">
        <v>145</v>
      </c>
      <c r="C2878" s="1">
        <v>1932</v>
      </c>
      <c r="D2878" s="1" t="s">
        <v>1864</v>
      </c>
      <c r="E2878" s="1" t="s">
        <v>1865</v>
      </c>
    </row>
    <row r="2879" spans="1:9" x14ac:dyDescent="0.25">
      <c r="A2879" s="1">
        <v>1</v>
      </c>
      <c r="B2879" s="1" t="s">
        <v>2997</v>
      </c>
      <c r="C2879" s="1" t="s">
        <v>2998</v>
      </c>
      <c r="D2879" s="1">
        <v>22276.36125527</v>
      </c>
      <c r="E2879" s="1">
        <v>-7.7000000000000004E-7</v>
      </c>
      <c r="F2879" s="1" t="s">
        <v>3</v>
      </c>
      <c r="G2879" s="1" t="s">
        <v>2999</v>
      </c>
      <c r="H2879" s="1">
        <v>0</v>
      </c>
      <c r="I2879" s="1">
        <v>9992</v>
      </c>
    </row>
    <row r="2880" spans="1:9" x14ac:dyDescent="0.25">
      <c r="A2880" s="1">
        <v>2</v>
      </c>
      <c r="B2880" s="1">
        <v>19162</v>
      </c>
      <c r="C2880" s="1">
        <v>65.042299999999997</v>
      </c>
      <c r="D2880" s="1">
        <v>134.16909999999999</v>
      </c>
      <c r="E2880" s="1">
        <v>38125</v>
      </c>
      <c r="F2880" s="1">
        <v>286.85109999999997</v>
      </c>
      <c r="G2880" s="1">
        <v>247.99090000000001</v>
      </c>
      <c r="H2880" s="1">
        <v>13.8389125173689</v>
      </c>
    </row>
    <row r="2881" spans="1:9" x14ac:dyDescent="0.25">
      <c r="A2881" s="1">
        <v>0</v>
      </c>
      <c r="B2881" s="1" t="s">
        <v>145</v>
      </c>
      <c r="C2881" s="1">
        <v>1950</v>
      </c>
    </row>
    <row r="2882" spans="1:9" x14ac:dyDescent="0.25">
      <c r="A2882" s="1">
        <v>1</v>
      </c>
      <c r="B2882" s="1" t="s">
        <v>3000</v>
      </c>
      <c r="C2882" s="1" t="s">
        <v>3001</v>
      </c>
      <c r="D2882" s="1">
        <v>22276.574573360002</v>
      </c>
      <c r="E2882" s="1">
        <v>-1.6E-7</v>
      </c>
      <c r="F2882" s="1" t="s">
        <v>3</v>
      </c>
      <c r="G2882" s="1" t="s">
        <v>3002</v>
      </c>
      <c r="H2882" s="1">
        <v>0</v>
      </c>
      <c r="I2882" s="1">
        <v>9991</v>
      </c>
    </row>
    <row r="2883" spans="1:9" x14ac:dyDescent="0.25">
      <c r="A2883" s="1">
        <v>2</v>
      </c>
      <c r="B2883" s="1">
        <v>19195</v>
      </c>
      <c r="C2883" s="1">
        <v>73.596100000000007</v>
      </c>
      <c r="D2883" s="1">
        <v>118.66</v>
      </c>
      <c r="E2883" s="1">
        <v>24044</v>
      </c>
      <c r="F2883" s="1">
        <v>330.10079999999999</v>
      </c>
      <c r="G2883" s="1">
        <v>58.053800000000003</v>
      </c>
      <c r="H2883" s="1">
        <v>12.4089701855581</v>
      </c>
    </row>
    <row r="2884" spans="1:9" x14ac:dyDescent="0.25">
      <c r="A2884" s="1">
        <v>0</v>
      </c>
      <c r="B2884" s="1" t="s">
        <v>145</v>
      </c>
      <c r="C2884" s="1">
        <v>1953</v>
      </c>
    </row>
    <row r="2885" spans="1:9" x14ac:dyDescent="0.25">
      <c r="A2885" s="1">
        <v>1</v>
      </c>
      <c r="B2885" s="1" t="s">
        <v>3003</v>
      </c>
      <c r="C2885" s="1" t="s">
        <v>3004</v>
      </c>
      <c r="D2885" s="1">
        <v>22276.33327504</v>
      </c>
      <c r="E2885" s="1">
        <v>4.1879999999999999E-5</v>
      </c>
      <c r="F2885" s="1" t="s">
        <v>3</v>
      </c>
      <c r="G2885" s="1" t="s">
        <v>3005</v>
      </c>
      <c r="H2885" s="1">
        <v>0</v>
      </c>
      <c r="I2885" s="1">
        <v>9995</v>
      </c>
    </row>
    <row r="2886" spans="1:9" x14ac:dyDescent="0.25">
      <c r="A2886" s="1">
        <v>2</v>
      </c>
      <c r="B2886" s="1">
        <v>19210</v>
      </c>
      <c r="C2886" s="1">
        <v>82.518000000000001</v>
      </c>
      <c r="D2886" s="1">
        <v>315.81709999999998</v>
      </c>
      <c r="E2886" s="1">
        <v>12395</v>
      </c>
      <c r="F2886" s="1">
        <v>136.29300000000001</v>
      </c>
      <c r="G2886" s="1">
        <v>223.9282</v>
      </c>
      <c r="H2886" s="1">
        <v>15.0777243584781</v>
      </c>
    </row>
    <row r="2887" spans="1:9" x14ac:dyDescent="0.25">
      <c r="A2887" s="1">
        <v>0</v>
      </c>
      <c r="B2887" s="1" t="s">
        <v>1950</v>
      </c>
      <c r="C2887" s="1">
        <v>2</v>
      </c>
    </row>
    <row r="2888" spans="1:9" x14ac:dyDescent="0.25">
      <c r="A2888" s="1">
        <v>1</v>
      </c>
      <c r="B2888" s="1" t="s">
        <v>3006</v>
      </c>
      <c r="C2888" s="1" t="s">
        <v>3007</v>
      </c>
      <c r="D2888" s="1">
        <v>22276.481159039999</v>
      </c>
      <c r="E2888" s="1">
        <v>1.0499999999999999E-6</v>
      </c>
      <c r="F2888" s="1" t="s">
        <v>3</v>
      </c>
      <c r="G2888" s="1" t="s">
        <v>3008</v>
      </c>
      <c r="H2888" s="1">
        <v>0</v>
      </c>
      <c r="I2888" s="1">
        <v>9990</v>
      </c>
    </row>
    <row r="2889" spans="1:9" x14ac:dyDescent="0.25">
      <c r="A2889" s="1">
        <v>2</v>
      </c>
      <c r="B2889" s="1">
        <v>19223</v>
      </c>
      <c r="C2889" s="1">
        <v>89.9709</v>
      </c>
      <c r="D2889" s="1">
        <v>80.586600000000004</v>
      </c>
      <c r="E2889" s="1">
        <v>30270</v>
      </c>
      <c r="F2889" s="1">
        <v>351.19319999999999</v>
      </c>
      <c r="G2889" s="1">
        <v>28.5702</v>
      </c>
      <c r="H2889" s="1">
        <v>13.2275187265529</v>
      </c>
    </row>
    <row r="2890" spans="1:9" x14ac:dyDescent="0.25">
      <c r="A2890" s="1">
        <v>0</v>
      </c>
      <c r="B2890" s="1" t="s">
        <v>145</v>
      </c>
      <c r="C2890" s="1">
        <v>1954</v>
      </c>
    </row>
    <row r="2891" spans="1:9" x14ac:dyDescent="0.25">
      <c r="A2891" s="1">
        <v>1</v>
      </c>
      <c r="B2891" s="1" t="s">
        <v>3009</v>
      </c>
      <c r="C2891" s="1" t="s">
        <v>3010</v>
      </c>
      <c r="D2891" s="1">
        <v>22276.523770119999</v>
      </c>
      <c r="E2891" s="1">
        <v>1.5200000000000001E-6</v>
      </c>
      <c r="F2891" s="1" t="s">
        <v>3</v>
      </c>
      <c r="G2891" s="1" t="s">
        <v>3011</v>
      </c>
      <c r="H2891" s="1">
        <v>0</v>
      </c>
      <c r="I2891" s="1">
        <v>9993</v>
      </c>
    </row>
    <row r="2892" spans="1:9" x14ac:dyDescent="0.25">
      <c r="A2892" s="1">
        <v>2</v>
      </c>
      <c r="B2892" s="1">
        <v>19256</v>
      </c>
      <c r="C2892" s="1">
        <v>74.049800000000005</v>
      </c>
      <c r="D2892" s="1">
        <v>358.84320000000002</v>
      </c>
      <c r="E2892" s="1">
        <v>16566</v>
      </c>
      <c r="F2892" s="1">
        <v>342.24790000000002</v>
      </c>
      <c r="G2892" s="1">
        <v>17.809200000000001</v>
      </c>
      <c r="H2892" s="1">
        <v>14.341281777930201</v>
      </c>
    </row>
    <row r="2893" spans="1:9" x14ac:dyDescent="0.25">
      <c r="A2893" s="1">
        <v>0</v>
      </c>
      <c r="B2893" s="1" t="s">
        <v>3012</v>
      </c>
      <c r="C2893" s="1">
        <v>1</v>
      </c>
    </row>
    <row r="2894" spans="1:9" x14ac:dyDescent="0.25">
      <c r="A2894" s="1">
        <v>1</v>
      </c>
      <c r="B2894" s="1" t="s">
        <v>3013</v>
      </c>
      <c r="C2894" s="1" t="s">
        <v>3014</v>
      </c>
      <c r="D2894" s="1">
        <v>22276.5162643</v>
      </c>
      <c r="E2894" s="1">
        <v>5.4559999999999999E-5</v>
      </c>
      <c r="F2894" s="1" t="s">
        <v>3</v>
      </c>
      <c r="G2894" s="1" t="s">
        <v>3015</v>
      </c>
      <c r="H2894" s="1">
        <v>0</v>
      </c>
      <c r="I2894" s="1">
        <v>9999</v>
      </c>
    </row>
    <row r="2895" spans="1:9" x14ac:dyDescent="0.25">
      <c r="A2895" s="1">
        <v>2</v>
      </c>
      <c r="B2895" s="1">
        <v>19274</v>
      </c>
      <c r="C2895" s="1">
        <v>82.506500000000003</v>
      </c>
      <c r="D2895" s="1">
        <v>68.553700000000006</v>
      </c>
      <c r="E2895" s="1">
        <v>16920</v>
      </c>
      <c r="F2895" s="1">
        <v>193.68799999999999</v>
      </c>
      <c r="G2895" s="1">
        <v>166.38919999999999</v>
      </c>
      <c r="H2895" s="1">
        <v>15.0826031084496</v>
      </c>
    </row>
    <row r="2896" spans="1:9" x14ac:dyDescent="0.25">
      <c r="A2896" s="1">
        <v>0</v>
      </c>
      <c r="B2896" s="1" t="s">
        <v>145</v>
      </c>
      <c r="C2896" s="1">
        <v>1959</v>
      </c>
    </row>
    <row r="2897" spans="1:9" x14ac:dyDescent="0.25">
      <c r="A2897" s="1">
        <v>1</v>
      </c>
      <c r="B2897" s="1" t="s">
        <v>3016</v>
      </c>
      <c r="C2897" s="1" t="s">
        <v>3017</v>
      </c>
      <c r="D2897" s="1">
        <v>22276.48707779</v>
      </c>
      <c r="E2897" s="1">
        <v>7.4000000000000001E-7</v>
      </c>
      <c r="F2897" s="1" t="s">
        <v>3</v>
      </c>
      <c r="G2897" s="1" t="s">
        <v>3018</v>
      </c>
      <c r="H2897" s="1">
        <v>0</v>
      </c>
      <c r="I2897" s="1">
        <v>9993</v>
      </c>
    </row>
    <row r="2898" spans="1:9" x14ac:dyDescent="0.25">
      <c r="A2898" s="1">
        <v>2</v>
      </c>
      <c r="B2898" s="1">
        <v>19324</v>
      </c>
      <c r="C2898" s="1">
        <v>82.951999999999998</v>
      </c>
      <c r="D2898" s="1">
        <v>46.014099999999999</v>
      </c>
      <c r="E2898" s="1">
        <v>32989</v>
      </c>
      <c r="F2898" s="1">
        <v>303.42270000000002</v>
      </c>
      <c r="G2898" s="1">
        <v>125.72410000000001</v>
      </c>
      <c r="H2898" s="1">
        <v>13.7614897071764</v>
      </c>
    </row>
    <row r="2899" spans="1:9" x14ac:dyDescent="0.25">
      <c r="A2899" s="1">
        <v>0</v>
      </c>
      <c r="B2899" s="1" t="s">
        <v>627</v>
      </c>
      <c r="C2899" s="2">
        <v>44622</v>
      </c>
    </row>
    <row r="2900" spans="1:9" x14ac:dyDescent="0.25">
      <c r="A2900" s="1">
        <v>1</v>
      </c>
      <c r="B2900" s="1" t="s">
        <v>3019</v>
      </c>
      <c r="C2900" s="1" t="s">
        <v>3020</v>
      </c>
      <c r="D2900" s="1">
        <v>22276.559124160001</v>
      </c>
      <c r="E2900" s="1">
        <v>-2.1E-7</v>
      </c>
      <c r="F2900" s="1" t="s">
        <v>3</v>
      </c>
      <c r="G2900" s="1">
        <f>-86171-4</f>
        <v>-86175</v>
      </c>
      <c r="H2900" s="1">
        <v>0</v>
      </c>
      <c r="I2900" s="1">
        <v>9992</v>
      </c>
    </row>
    <row r="2901" spans="1:9" x14ac:dyDescent="0.25">
      <c r="A2901" s="1">
        <v>2</v>
      </c>
      <c r="B2901" s="1">
        <v>19336</v>
      </c>
      <c r="C2901" s="1">
        <v>82.546599999999998</v>
      </c>
      <c r="D2901" s="1">
        <v>208.43950000000001</v>
      </c>
      <c r="E2901" s="1">
        <v>17262</v>
      </c>
      <c r="F2901" s="1">
        <v>353.4024</v>
      </c>
      <c r="G2901" s="1">
        <v>180.35839999999999</v>
      </c>
      <c r="H2901" s="1">
        <v>13.172089856435701</v>
      </c>
    </row>
    <row r="2902" spans="1:9" x14ac:dyDescent="0.25">
      <c r="A2902" s="1">
        <v>0</v>
      </c>
      <c r="B2902" s="1" t="s">
        <v>199</v>
      </c>
      <c r="C2902" s="1">
        <v>25</v>
      </c>
    </row>
    <row r="2903" spans="1:9" x14ac:dyDescent="0.25">
      <c r="A2903" s="1">
        <v>1</v>
      </c>
      <c r="B2903" s="1" t="s">
        <v>3021</v>
      </c>
      <c r="C2903" s="1" t="s">
        <v>3022</v>
      </c>
      <c r="D2903" s="1">
        <v>22276.573616099999</v>
      </c>
      <c r="E2903" s="1">
        <v>1.06E-6</v>
      </c>
      <c r="F2903" s="1" t="s">
        <v>3</v>
      </c>
      <c r="G2903" s="1" t="s">
        <v>3023</v>
      </c>
      <c r="H2903" s="1">
        <v>0</v>
      </c>
      <c r="I2903" s="1">
        <v>9992</v>
      </c>
    </row>
    <row r="2904" spans="1:9" x14ac:dyDescent="0.25">
      <c r="A2904" s="1">
        <v>2</v>
      </c>
      <c r="B2904" s="1">
        <v>19419</v>
      </c>
      <c r="C2904" s="1">
        <v>90.0124</v>
      </c>
      <c r="D2904" s="1">
        <v>17.950800000000001</v>
      </c>
      <c r="E2904" s="1">
        <v>95226</v>
      </c>
      <c r="F2904" s="1">
        <v>333.61660000000001</v>
      </c>
      <c r="G2904" s="1">
        <v>37.485199999999999</v>
      </c>
      <c r="H2904" s="1">
        <v>13.423048816699399</v>
      </c>
    </row>
    <row r="2905" spans="1:9" x14ac:dyDescent="0.25">
      <c r="A2905" s="1">
        <v>0</v>
      </c>
      <c r="B2905" s="1" t="s">
        <v>199</v>
      </c>
      <c r="C2905" s="1">
        <v>31</v>
      </c>
    </row>
    <row r="2906" spans="1:9" x14ac:dyDescent="0.25">
      <c r="A2906" s="1">
        <v>1</v>
      </c>
      <c r="B2906" s="1" t="s">
        <v>3024</v>
      </c>
      <c r="C2906" s="1" t="s">
        <v>3025</v>
      </c>
      <c r="D2906" s="1">
        <v>22276.587050120001</v>
      </c>
      <c r="E2906" s="1">
        <v>9.9999999999999995E-7</v>
      </c>
      <c r="F2906" s="1" t="s">
        <v>3</v>
      </c>
      <c r="G2906" s="1" t="s">
        <v>3026</v>
      </c>
      <c r="H2906" s="1">
        <v>0</v>
      </c>
      <c r="I2906" s="1">
        <v>9998</v>
      </c>
    </row>
    <row r="2907" spans="1:9" x14ac:dyDescent="0.25">
      <c r="A2907" s="1">
        <v>2</v>
      </c>
      <c r="B2907" s="1">
        <v>19420</v>
      </c>
      <c r="C2907" s="1">
        <v>90.013400000000004</v>
      </c>
      <c r="D2907" s="1">
        <v>18.138000000000002</v>
      </c>
      <c r="E2907" s="1">
        <v>93266</v>
      </c>
      <c r="F2907" s="1">
        <v>327.67849999999999</v>
      </c>
      <c r="G2907" s="1">
        <v>44.012599999999999</v>
      </c>
      <c r="H2907" s="1">
        <v>13.4231530167005</v>
      </c>
    </row>
    <row r="2908" spans="1:9" x14ac:dyDescent="0.25">
      <c r="A2908" s="1">
        <v>0</v>
      </c>
      <c r="B2908" s="1" t="s">
        <v>3027</v>
      </c>
      <c r="C2908" s="1" t="s">
        <v>2782</v>
      </c>
    </row>
    <row r="2909" spans="1:9" x14ac:dyDescent="0.25">
      <c r="A2909" s="1">
        <v>1</v>
      </c>
      <c r="B2909" s="1" t="s">
        <v>3028</v>
      </c>
      <c r="C2909" s="1" t="s">
        <v>3029</v>
      </c>
      <c r="D2909" s="1">
        <v>22276.502990059998</v>
      </c>
      <c r="E2909" s="1">
        <v>2.3199999999999998E-6</v>
      </c>
      <c r="F2909" s="1" t="s">
        <v>3</v>
      </c>
      <c r="G2909" s="1" t="s">
        <v>3030</v>
      </c>
      <c r="H2909" s="1">
        <v>0</v>
      </c>
      <c r="I2909" s="1">
        <v>9999</v>
      </c>
    </row>
    <row r="2910" spans="1:9" x14ac:dyDescent="0.25">
      <c r="A2910" s="1">
        <v>2</v>
      </c>
      <c r="B2910" s="1">
        <v>19467</v>
      </c>
      <c r="C2910" s="1">
        <v>99.213700000000003</v>
      </c>
      <c r="D2910" s="1">
        <v>305.27179999999998</v>
      </c>
      <c r="E2910" s="1">
        <v>15010</v>
      </c>
      <c r="F2910" s="1">
        <v>126.6225</v>
      </c>
      <c r="G2910" s="1">
        <v>233.63239999999999</v>
      </c>
      <c r="H2910" s="1">
        <v>14.031733877441701</v>
      </c>
    </row>
    <row r="2911" spans="1:9" x14ac:dyDescent="0.25">
      <c r="A2911" s="1">
        <v>0</v>
      </c>
      <c r="B2911" s="1" t="s">
        <v>657</v>
      </c>
      <c r="C2911" s="1">
        <v>11</v>
      </c>
    </row>
    <row r="2912" spans="1:9" x14ac:dyDescent="0.25">
      <c r="A2912" s="1">
        <v>1</v>
      </c>
      <c r="B2912" s="1" t="s">
        <v>3031</v>
      </c>
      <c r="C2912" s="1" t="s">
        <v>3032</v>
      </c>
      <c r="D2912" s="1">
        <v>22276.506633550001</v>
      </c>
      <c r="E2912" s="1">
        <v>7.9999999999999996E-7</v>
      </c>
      <c r="F2912" s="1" t="s">
        <v>3</v>
      </c>
      <c r="G2912" s="1" t="s">
        <v>3033</v>
      </c>
      <c r="H2912" s="1">
        <v>0</v>
      </c>
      <c r="I2912" s="1">
        <v>9993</v>
      </c>
    </row>
    <row r="2913" spans="1:9" x14ac:dyDescent="0.25">
      <c r="A2913" s="1">
        <v>2</v>
      </c>
      <c r="B2913" s="1">
        <v>19531</v>
      </c>
      <c r="C2913" s="1">
        <v>98.435299999999998</v>
      </c>
      <c r="D2913" s="1">
        <v>259.70240000000001</v>
      </c>
      <c r="E2913" s="1">
        <v>10281</v>
      </c>
      <c r="F2913" s="1">
        <v>223.4418</v>
      </c>
      <c r="G2913" s="1">
        <v>136.59479999999999</v>
      </c>
      <c r="H2913" s="1">
        <v>14.153244507561</v>
      </c>
    </row>
    <row r="2914" spans="1:9" x14ac:dyDescent="0.25">
      <c r="A2914" s="1">
        <v>0</v>
      </c>
      <c r="B2914" s="1" t="s">
        <v>145</v>
      </c>
      <c r="C2914" s="1">
        <v>1975</v>
      </c>
    </row>
    <row r="2915" spans="1:9" x14ac:dyDescent="0.25">
      <c r="A2915" s="1">
        <v>1</v>
      </c>
      <c r="B2915" s="1" t="s">
        <v>3034</v>
      </c>
      <c r="C2915" s="1" t="s">
        <v>3035</v>
      </c>
      <c r="D2915" s="1">
        <v>22276.521098950001</v>
      </c>
      <c r="E2915" s="1">
        <v>4.494E-5</v>
      </c>
      <c r="F2915" s="1" t="s">
        <v>3</v>
      </c>
      <c r="G2915" s="1" t="s">
        <v>3036</v>
      </c>
      <c r="H2915" s="1">
        <v>0</v>
      </c>
      <c r="I2915" s="1">
        <v>9994</v>
      </c>
    </row>
    <row r="2916" spans="1:9" x14ac:dyDescent="0.25">
      <c r="A2916" s="1">
        <v>2</v>
      </c>
      <c r="B2916" s="1">
        <v>19573</v>
      </c>
      <c r="C2916" s="1">
        <v>82.514300000000006</v>
      </c>
      <c r="D2916" s="1">
        <v>271.70359999999999</v>
      </c>
      <c r="E2916" s="1">
        <v>13151</v>
      </c>
      <c r="F2916" s="1">
        <v>173.5856</v>
      </c>
      <c r="G2916" s="1">
        <v>186.55420000000001</v>
      </c>
      <c r="H2916" s="1">
        <v>15.066385108295499</v>
      </c>
    </row>
    <row r="2917" spans="1:9" x14ac:dyDescent="0.25">
      <c r="A2917" s="1">
        <v>0</v>
      </c>
      <c r="B2917" s="1" t="s">
        <v>145</v>
      </c>
      <c r="C2917" s="1">
        <v>1980</v>
      </c>
    </row>
    <row r="2918" spans="1:9" x14ac:dyDescent="0.25">
      <c r="A2918" s="1">
        <v>1</v>
      </c>
      <c r="B2918" s="1" t="s">
        <v>3037</v>
      </c>
      <c r="C2918" s="1" t="s">
        <v>3038</v>
      </c>
      <c r="D2918" s="1">
        <v>22276.454789939999</v>
      </c>
      <c r="E2918" s="1">
        <v>2.7300000000000001E-6</v>
      </c>
      <c r="F2918" s="1" t="s">
        <v>3</v>
      </c>
      <c r="G2918" s="1" t="s">
        <v>3039</v>
      </c>
      <c r="H2918" s="1">
        <v>0</v>
      </c>
      <c r="I2918" s="1">
        <v>9999</v>
      </c>
    </row>
    <row r="2919" spans="1:9" x14ac:dyDescent="0.25">
      <c r="A2919" s="1">
        <v>2</v>
      </c>
      <c r="B2919" s="1">
        <v>19649</v>
      </c>
      <c r="C2919" s="1">
        <v>71.0017</v>
      </c>
      <c r="D2919" s="1">
        <v>325.803</v>
      </c>
      <c r="E2919" s="1">
        <v>7688</v>
      </c>
      <c r="F2919" s="1">
        <v>259.54219999999998</v>
      </c>
      <c r="G2919" s="1">
        <v>100.4834</v>
      </c>
      <c r="H2919" s="1">
        <v>14.147793907478601</v>
      </c>
    </row>
    <row r="2920" spans="1:9" x14ac:dyDescent="0.25">
      <c r="A2920" s="1">
        <v>0</v>
      </c>
      <c r="B2920" s="1" t="s">
        <v>145</v>
      </c>
      <c r="C2920" s="1">
        <v>1992</v>
      </c>
    </row>
    <row r="2921" spans="1:9" x14ac:dyDescent="0.25">
      <c r="A2921" s="1">
        <v>1</v>
      </c>
      <c r="B2921" s="1" t="s">
        <v>3040</v>
      </c>
      <c r="C2921" s="1" t="s">
        <v>3041</v>
      </c>
      <c r="D2921" s="1">
        <v>22276.558552629998</v>
      </c>
      <c r="E2921" s="1">
        <v>2.1600000000000001E-6</v>
      </c>
      <c r="F2921" s="1" t="s">
        <v>3</v>
      </c>
      <c r="G2921" s="1" t="s">
        <v>3042</v>
      </c>
      <c r="H2921" s="1">
        <v>0</v>
      </c>
      <c r="I2921" s="1">
        <v>9991</v>
      </c>
    </row>
    <row r="2922" spans="1:9" x14ac:dyDescent="0.25">
      <c r="A2922" s="1">
        <v>2</v>
      </c>
      <c r="B2922" s="1">
        <v>19769</v>
      </c>
      <c r="C2922" s="1">
        <v>74.047899999999998</v>
      </c>
      <c r="D2922" s="1">
        <v>207.60589999999999</v>
      </c>
      <c r="E2922" s="1">
        <v>21787</v>
      </c>
      <c r="F2922" s="1">
        <v>24.269500000000001</v>
      </c>
      <c r="G2922" s="1">
        <v>335.94779999999997</v>
      </c>
      <c r="H2922" s="1">
        <v>14.349710857627599</v>
      </c>
    </row>
    <row r="2923" spans="1:9" x14ac:dyDescent="0.25">
      <c r="A2923" s="1">
        <v>0</v>
      </c>
      <c r="B2923" s="1" t="s">
        <v>145</v>
      </c>
      <c r="C2923" s="1">
        <v>1994</v>
      </c>
    </row>
    <row r="2924" spans="1:9" x14ac:dyDescent="0.25">
      <c r="A2924" s="1">
        <v>1</v>
      </c>
      <c r="B2924" s="1" t="s">
        <v>3043</v>
      </c>
      <c r="C2924" s="1" t="s">
        <v>3044</v>
      </c>
      <c r="D2924" s="1">
        <v>22276.351875470002</v>
      </c>
      <c r="E2924" s="1">
        <v>2.2000000000000001E-7</v>
      </c>
      <c r="F2924" s="1" t="s">
        <v>3</v>
      </c>
      <c r="G2924" s="1" t="s">
        <v>3045</v>
      </c>
      <c r="H2924" s="1">
        <v>0</v>
      </c>
      <c r="I2924" s="1">
        <v>9997</v>
      </c>
    </row>
    <row r="2925" spans="1:9" x14ac:dyDescent="0.25">
      <c r="A2925" s="1">
        <v>2</v>
      </c>
      <c r="B2925" s="1">
        <v>19785</v>
      </c>
      <c r="C2925" s="1">
        <v>82.618700000000004</v>
      </c>
      <c r="D2925" s="1">
        <v>133.26900000000001</v>
      </c>
      <c r="E2925" s="1">
        <v>13367</v>
      </c>
      <c r="F2925" s="1">
        <v>146.45699999999999</v>
      </c>
      <c r="G2925" s="1">
        <v>26.870999999999999</v>
      </c>
      <c r="H2925" s="1">
        <v>12.6429269855242</v>
      </c>
    </row>
    <row r="2926" spans="1:9" x14ac:dyDescent="0.25">
      <c r="A2926" s="1">
        <v>0</v>
      </c>
      <c r="B2926" s="1" t="s">
        <v>145</v>
      </c>
      <c r="C2926" s="1">
        <v>1995</v>
      </c>
    </row>
    <row r="2927" spans="1:9" x14ac:dyDescent="0.25">
      <c r="A2927" s="1">
        <v>1</v>
      </c>
      <c r="B2927" s="1" t="s">
        <v>3046</v>
      </c>
      <c r="C2927" s="1" t="s">
        <v>3047</v>
      </c>
      <c r="D2927" s="1">
        <v>22276.451836910001</v>
      </c>
      <c r="E2927" s="1">
        <v>2.3999999999999998E-7</v>
      </c>
      <c r="F2927" s="1" t="s">
        <v>3</v>
      </c>
      <c r="G2927" s="1" t="s">
        <v>3048</v>
      </c>
      <c r="H2927" s="1">
        <v>0</v>
      </c>
      <c r="I2927" s="1">
        <v>9999</v>
      </c>
    </row>
    <row r="2928" spans="1:9" x14ac:dyDescent="0.25">
      <c r="A2928" s="1">
        <v>2</v>
      </c>
      <c r="B2928" s="1">
        <v>19786</v>
      </c>
      <c r="C2928" s="1">
        <v>82.625799999999998</v>
      </c>
      <c r="D2928" s="1">
        <v>166.60679999999999</v>
      </c>
      <c r="E2928" s="1">
        <v>3049</v>
      </c>
      <c r="F2928" s="1">
        <v>323.02969999999999</v>
      </c>
      <c r="G2928" s="1">
        <v>210.6781</v>
      </c>
      <c r="H2928" s="1">
        <v>12.621728845496801</v>
      </c>
    </row>
    <row r="2929" spans="1:9" x14ac:dyDescent="0.25">
      <c r="A2929" s="1">
        <v>0</v>
      </c>
      <c r="B2929" s="1" t="s">
        <v>145</v>
      </c>
      <c r="C2929" s="1">
        <v>1996</v>
      </c>
    </row>
    <row r="2930" spans="1:9" x14ac:dyDescent="0.25">
      <c r="A2930" s="1">
        <v>1</v>
      </c>
      <c r="B2930" s="1" t="s">
        <v>3049</v>
      </c>
      <c r="C2930" s="1" t="s">
        <v>3050</v>
      </c>
      <c r="D2930" s="1">
        <v>22276.431046320002</v>
      </c>
      <c r="E2930" s="1">
        <v>1.1999999999999999E-7</v>
      </c>
      <c r="F2930" s="1" t="s">
        <v>3</v>
      </c>
      <c r="G2930" s="1" t="s">
        <v>3051</v>
      </c>
      <c r="H2930" s="1">
        <v>0</v>
      </c>
      <c r="I2930" s="1">
        <v>9998</v>
      </c>
    </row>
    <row r="2931" spans="1:9" x14ac:dyDescent="0.25">
      <c r="A2931" s="1">
        <v>2</v>
      </c>
      <c r="B2931" s="1">
        <v>19787</v>
      </c>
      <c r="C2931" s="1">
        <v>82.613500000000002</v>
      </c>
      <c r="D2931" s="1">
        <v>146.23509999999999</v>
      </c>
      <c r="E2931" s="1">
        <v>5731</v>
      </c>
      <c r="F2931" s="1">
        <v>238.52420000000001</v>
      </c>
      <c r="G2931" s="1">
        <v>295.00099999999998</v>
      </c>
      <c r="H2931" s="1">
        <v>12.628721085506699</v>
      </c>
    </row>
    <row r="2932" spans="1:9" x14ac:dyDescent="0.25">
      <c r="A2932" s="1">
        <v>0</v>
      </c>
      <c r="B2932" s="1" t="s">
        <v>145</v>
      </c>
      <c r="C2932" s="1">
        <v>1997</v>
      </c>
    </row>
    <row r="2933" spans="1:9" x14ac:dyDescent="0.25">
      <c r="A2933" s="1">
        <v>1</v>
      </c>
      <c r="B2933" s="1" t="s">
        <v>3052</v>
      </c>
      <c r="C2933" s="1" t="s">
        <v>3053</v>
      </c>
      <c r="D2933" s="1">
        <v>22276.161445810001</v>
      </c>
      <c r="E2933" s="1">
        <v>4.9999999999999998E-8</v>
      </c>
      <c r="F2933" s="1" t="s">
        <v>3</v>
      </c>
      <c r="G2933" s="1">
        <f>-33144-4</f>
        <v>-33148</v>
      </c>
      <c r="H2933" s="1">
        <v>0</v>
      </c>
      <c r="I2933" s="1">
        <v>9993</v>
      </c>
    </row>
    <row r="2934" spans="1:9" x14ac:dyDescent="0.25">
      <c r="A2934" s="1">
        <v>2</v>
      </c>
      <c r="B2934" s="1">
        <v>19788</v>
      </c>
      <c r="C2934" s="1">
        <v>82.618799999999993</v>
      </c>
      <c r="D2934" s="1">
        <v>141.46899999999999</v>
      </c>
      <c r="E2934" s="1">
        <v>9514</v>
      </c>
      <c r="F2934" s="1">
        <v>175.21879999999999</v>
      </c>
      <c r="G2934" s="1">
        <v>302.06</v>
      </c>
      <c r="H2934" s="1">
        <v>12.6364074155161</v>
      </c>
    </row>
    <row r="2935" spans="1:9" x14ac:dyDescent="0.25">
      <c r="A2935" s="1">
        <v>0</v>
      </c>
      <c r="B2935" s="1" t="s">
        <v>145</v>
      </c>
      <c r="C2935" s="1">
        <v>1998</v>
      </c>
    </row>
    <row r="2936" spans="1:9" x14ac:dyDescent="0.25">
      <c r="A2936" s="1">
        <v>1</v>
      </c>
      <c r="B2936" s="1" t="s">
        <v>3054</v>
      </c>
      <c r="C2936" s="1" t="s">
        <v>3055</v>
      </c>
      <c r="D2936" s="1">
        <v>22276.518174550001</v>
      </c>
      <c r="E2936" s="1">
        <v>3.2000000000000001E-7</v>
      </c>
      <c r="F2936" s="1" t="s">
        <v>3</v>
      </c>
      <c r="G2936" s="1" t="s">
        <v>3056</v>
      </c>
      <c r="H2936" s="1">
        <v>0</v>
      </c>
      <c r="I2936" s="1">
        <v>9991</v>
      </c>
    </row>
    <row r="2937" spans="1:9" x14ac:dyDescent="0.25">
      <c r="A2937" s="1">
        <v>2</v>
      </c>
      <c r="B2937" s="1">
        <v>19789</v>
      </c>
      <c r="C2937" s="1">
        <v>82.606700000000004</v>
      </c>
      <c r="D2937" s="1">
        <v>114.9285</v>
      </c>
      <c r="E2937" s="1">
        <v>16894</v>
      </c>
      <c r="F2937" s="1">
        <v>121.2796</v>
      </c>
      <c r="G2937" s="1">
        <v>238.99539999999999</v>
      </c>
      <c r="H2937" s="1">
        <v>12.648779905530001</v>
      </c>
    </row>
    <row r="2938" spans="1:9" x14ac:dyDescent="0.25">
      <c r="A2938" s="1">
        <v>0</v>
      </c>
      <c r="B2938" s="1" t="s">
        <v>145</v>
      </c>
      <c r="C2938" s="1">
        <v>1999</v>
      </c>
    </row>
    <row r="2939" spans="1:9" x14ac:dyDescent="0.25">
      <c r="A2939" s="1">
        <v>1</v>
      </c>
      <c r="B2939" s="1" t="s">
        <v>3057</v>
      </c>
      <c r="C2939" s="1" t="s">
        <v>3058</v>
      </c>
      <c r="D2939" s="1">
        <v>22276.484488170001</v>
      </c>
      <c r="E2939" s="1">
        <v>3.1E-7</v>
      </c>
      <c r="F2939" s="1" t="s">
        <v>3</v>
      </c>
      <c r="G2939" s="1" t="s">
        <v>3059</v>
      </c>
      <c r="H2939" s="1">
        <v>0</v>
      </c>
      <c r="I2939" s="1">
        <v>9999</v>
      </c>
    </row>
    <row r="2940" spans="1:9" x14ac:dyDescent="0.25">
      <c r="A2940" s="1">
        <v>2</v>
      </c>
      <c r="B2940" s="1">
        <v>19790</v>
      </c>
      <c r="C2940" s="1">
        <v>82.613500000000002</v>
      </c>
      <c r="D2940" s="1">
        <v>110.6778</v>
      </c>
      <c r="E2940" s="1">
        <v>20482</v>
      </c>
      <c r="F2940" s="1">
        <v>71.007099999999994</v>
      </c>
      <c r="G2940" s="1">
        <v>352.70089999999999</v>
      </c>
      <c r="H2940" s="1">
        <v>12.6569212355412</v>
      </c>
    </row>
    <row r="2941" spans="1:9" x14ac:dyDescent="0.25">
      <c r="A2941" s="1">
        <v>0</v>
      </c>
      <c r="B2941" s="1" t="s">
        <v>3060</v>
      </c>
      <c r="C2941" s="1" t="s">
        <v>3061</v>
      </c>
      <c r="D2941" s="1" t="s">
        <v>3062</v>
      </c>
    </row>
    <row r="2942" spans="1:9" x14ac:dyDescent="0.25">
      <c r="A2942" s="1">
        <v>1</v>
      </c>
      <c r="B2942" s="1" t="s">
        <v>3063</v>
      </c>
      <c r="C2942" s="1" t="s">
        <v>3064</v>
      </c>
      <c r="D2942" s="1">
        <v>22276.45776686</v>
      </c>
      <c r="E2942" s="1">
        <v>9.6931000000000003E-4</v>
      </c>
      <c r="F2942" s="1" t="s">
        <v>3065</v>
      </c>
      <c r="G2942" s="1" t="s">
        <v>3066</v>
      </c>
      <c r="H2942" s="1">
        <v>0</v>
      </c>
      <c r="I2942" s="1">
        <v>9991</v>
      </c>
    </row>
    <row r="2943" spans="1:9" x14ac:dyDescent="0.25">
      <c r="A2943" s="1">
        <v>2</v>
      </c>
      <c r="B2943" s="1">
        <v>19822</v>
      </c>
      <c r="C2943" s="1">
        <v>74.984899999999996</v>
      </c>
      <c r="D2943" s="1">
        <v>80.038200000000003</v>
      </c>
      <c r="E2943" s="1">
        <v>1458895</v>
      </c>
      <c r="F2943" s="1">
        <v>6.5457999999999998</v>
      </c>
      <c r="G2943" s="1">
        <v>355.2552</v>
      </c>
      <c r="H2943" s="1">
        <v>12.6975256114278</v>
      </c>
    </row>
    <row r="2944" spans="1:9" x14ac:dyDescent="0.25">
      <c r="A2944" s="1">
        <v>0</v>
      </c>
      <c r="B2944" s="1" t="s">
        <v>145</v>
      </c>
      <c r="C2944" s="1">
        <v>2004</v>
      </c>
    </row>
    <row r="2945" spans="1:9" x14ac:dyDescent="0.25">
      <c r="A2945" s="1">
        <v>1</v>
      </c>
      <c r="B2945" s="1" t="s">
        <v>3067</v>
      </c>
      <c r="C2945" s="1" t="s">
        <v>3068</v>
      </c>
      <c r="D2945" s="1">
        <v>22276.52835782</v>
      </c>
      <c r="E2945" s="1">
        <v>6.9999999999999997E-7</v>
      </c>
      <c r="F2945" s="1" t="s">
        <v>3</v>
      </c>
      <c r="G2945" s="1" t="s">
        <v>3069</v>
      </c>
      <c r="H2945" s="1">
        <v>0</v>
      </c>
      <c r="I2945" s="1">
        <v>9996</v>
      </c>
    </row>
    <row r="2946" spans="1:9" x14ac:dyDescent="0.25">
      <c r="A2946" s="1">
        <v>2</v>
      </c>
      <c r="B2946" s="1">
        <v>19826</v>
      </c>
      <c r="C2946" s="1">
        <v>82.956100000000006</v>
      </c>
      <c r="D2946" s="1">
        <v>199.6704</v>
      </c>
      <c r="E2946" s="1">
        <v>31396</v>
      </c>
      <c r="F2946" s="1">
        <v>49.594900000000003</v>
      </c>
      <c r="G2946" s="1">
        <v>123.6421</v>
      </c>
      <c r="H2946" s="1">
        <v>13.7234383368294</v>
      </c>
    </row>
    <row r="2947" spans="1:9" x14ac:dyDescent="0.25">
      <c r="A2947" s="1">
        <v>0</v>
      </c>
      <c r="B2947" s="1" t="s">
        <v>627</v>
      </c>
      <c r="C2947" s="2">
        <v>44610</v>
      </c>
    </row>
    <row r="2948" spans="1:9" x14ac:dyDescent="0.25">
      <c r="A2948" s="1">
        <v>1</v>
      </c>
      <c r="B2948" s="1" t="s">
        <v>3070</v>
      </c>
      <c r="C2948" s="1" t="s">
        <v>3071</v>
      </c>
      <c r="D2948" s="1">
        <v>22276.272675970002</v>
      </c>
      <c r="E2948" s="1">
        <v>7.6000000000000003E-7</v>
      </c>
      <c r="F2948" s="1" t="s">
        <v>3</v>
      </c>
      <c r="G2948" s="1" t="s">
        <v>3072</v>
      </c>
      <c r="H2948" s="1">
        <v>0</v>
      </c>
      <c r="I2948" s="1">
        <v>9996</v>
      </c>
    </row>
    <row r="2949" spans="1:9" x14ac:dyDescent="0.25">
      <c r="A2949" s="1">
        <v>2</v>
      </c>
      <c r="B2949" s="1">
        <v>19851</v>
      </c>
      <c r="C2949" s="1">
        <v>82.523899999999998</v>
      </c>
      <c r="D2949" s="1">
        <v>170.40479999999999</v>
      </c>
      <c r="E2949" s="1">
        <v>12368</v>
      </c>
      <c r="F2949" s="1">
        <v>343.46120000000002</v>
      </c>
      <c r="G2949" s="1">
        <v>137.89850000000001</v>
      </c>
      <c r="H2949" s="1">
        <v>13.8577602169842</v>
      </c>
    </row>
    <row r="2950" spans="1:9" x14ac:dyDescent="0.25">
      <c r="A2950" s="1">
        <v>0</v>
      </c>
      <c r="B2950" s="1" t="s">
        <v>145</v>
      </c>
      <c r="C2950" s="1">
        <v>2008</v>
      </c>
    </row>
    <row r="2951" spans="1:9" x14ac:dyDescent="0.25">
      <c r="A2951" s="1">
        <v>1</v>
      </c>
      <c r="B2951" s="1" t="s">
        <v>3073</v>
      </c>
      <c r="C2951" s="1" t="s">
        <v>3074</v>
      </c>
      <c r="D2951" s="1">
        <v>22276.536441330001</v>
      </c>
      <c r="E2951" s="1">
        <v>-2.9999999999999997E-8</v>
      </c>
      <c r="F2951" s="1" t="s">
        <v>3</v>
      </c>
      <c r="G2951" s="1" t="s">
        <v>3075</v>
      </c>
      <c r="H2951" s="1">
        <v>0</v>
      </c>
      <c r="I2951" s="1">
        <v>9998</v>
      </c>
    </row>
    <row r="2952" spans="1:9" x14ac:dyDescent="0.25">
      <c r="A2952" s="1">
        <v>2</v>
      </c>
      <c r="B2952" s="1">
        <v>19902</v>
      </c>
      <c r="C2952" s="1">
        <v>74.009799999999998</v>
      </c>
      <c r="D2952" s="1">
        <v>64.444599999999994</v>
      </c>
      <c r="E2952" s="1">
        <v>49744</v>
      </c>
      <c r="F2952" s="1">
        <v>168.17930000000001</v>
      </c>
      <c r="G2952" s="1">
        <v>256.4228</v>
      </c>
      <c r="H2952" s="1">
        <v>12.578343955394599</v>
      </c>
    </row>
    <row r="2953" spans="1:9" x14ac:dyDescent="0.25">
      <c r="A2953" s="1">
        <v>0</v>
      </c>
      <c r="B2953" s="1" t="s">
        <v>145</v>
      </c>
      <c r="C2953" s="1">
        <v>2009</v>
      </c>
    </row>
    <row r="2954" spans="1:9" x14ac:dyDescent="0.25">
      <c r="A2954" s="1">
        <v>1</v>
      </c>
      <c r="B2954" s="1" t="s">
        <v>3076</v>
      </c>
      <c r="C2954" s="1" t="s">
        <v>3077</v>
      </c>
      <c r="D2954" s="1">
        <v>22276.302227550001</v>
      </c>
      <c r="E2954" s="1">
        <v>-8.9999999999999999E-8</v>
      </c>
      <c r="F2954" s="1" t="s">
        <v>3</v>
      </c>
      <c r="G2954" s="1" t="s">
        <v>3078</v>
      </c>
      <c r="H2954" s="1">
        <v>0</v>
      </c>
      <c r="I2954" s="1">
        <v>9997</v>
      </c>
    </row>
    <row r="2955" spans="1:9" x14ac:dyDescent="0.25">
      <c r="A2955" s="1">
        <v>2</v>
      </c>
      <c r="B2955" s="1">
        <v>19903</v>
      </c>
      <c r="C2955" s="1">
        <v>74.007499999999993</v>
      </c>
      <c r="D2955" s="1">
        <v>123.7743</v>
      </c>
      <c r="E2955" s="1">
        <v>41693</v>
      </c>
      <c r="F2955" s="1">
        <v>245.3768</v>
      </c>
      <c r="G2955" s="1">
        <v>288.55549999999999</v>
      </c>
      <c r="H2955" s="1">
        <v>12.559139545371</v>
      </c>
    </row>
    <row r="2956" spans="1:9" x14ac:dyDescent="0.25">
      <c r="A2956" s="1">
        <v>0</v>
      </c>
      <c r="B2956" s="1" t="s">
        <v>145</v>
      </c>
      <c r="C2956" s="1">
        <v>2010</v>
      </c>
    </row>
    <row r="2957" spans="1:9" x14ac:dyDescent="0.25">
      <c r="A2957" s="1">
        <v>1</v>
      </c>
      <c r="B2957" s="1" t="s">
        <v>3079</v>
      </c>
      <c r="C2957" s="1" t="s">
        <v>3080</v>
      </c>
      <c r="D2957" s="1">
        <v>22276.469512520001</v>
      </c>
      <c r="E2957" s="1">
        <v>-1.1999999999999999E-7</v>
      </c>
      <c r="F2957" s="1" t="s">
        <v>3</v>
      </c>
      <c r="G2957" s="1" t="s">
        <v>3081</v>
      </c>
      <c r="H2957" s="1">
        <v>0</v>
      </c>
      <c r="I2957" s="1">
        <v>9993</v>
      </c>
    </row>
    <row r="2958" spans="1:9" x14ac:dyDescent="0.25">
      <c r="A2958" s="1">
        <v>2</v>
      </c>
      <c r="B2958" s="1">
        <v>19904</v>
      </c>
      <c r="C2958" s="1">
        <v>74.011600000000001</v>
      </c>
      <c r="D2958" s="1">
        <v>181.1122</v>
      </c>
      <c r="E2958" s="1">
        <v>31138</v>
      </c>
      <c r="F2958" s="1">
        <v>307.38170000000002</v>
      </c>
      <c r="G2958" s="1">
        <v>226.2886</v>
      </c>
      <c r="H2958" s="1">
        <v>12.5403889244837</v>
      </c>
    </row>
    <row r="2959" spans="1:9" x14ac:dyDescent="0.25">
      <c r="A2959" s="1">
        <v>0</v>
      </c>
      <c r="B2959" s="1" t="s">
        <v>145</v>
      </c>
      <c r="C2959" s="1">
        <v>2011</v>
      </c>
    </row>
    <row r="2960" spans="1:9" x14ac:dyDescent="0.25">
      <c r="A2960" s="1">
        <v>1</v>
      </c>
      <c r="B2960" s="1" t="s">
        <v>3082</v>
      </c>
      <c r="C2960" s="1" t="s">
        <v>3083</v>
      </c>
      <c r="D2960" s="1">
        <v>22276.3627958</v>
      </c>
      <c r="E2960" s="1">
        <v>1.1000000000000001E-7</v>
      </c>
      <c r="F2960" s="1" t="s">
        <v>3</v>
      </c>
      <c r="G2960" s="1" t="s">
        <v>3084</v>
      </c>
      <c r="H2960" s="1">
        <v>0</v>
      </c>
      <c r="I2960" s="1">
        <v>9993</v>
      </c>
    </row>
    <row r="2961" spans="1:9" x14ac:dyDescent="0.25">
      <c r="A2961" s="1">
        <v>2</v>
      </c>
      <c r="B2961" s="1">
        <v>19905</v>
      </c>
      <c r="C2961" s="1">
        <v>74.008499999999998</v>
      </c>
      <c r="D2961" s="1">
        <v>237.98500000000001</v>
      </c>
      <c r="E2961" s="1">
        <v>20770</v>
      </c>
      <c r="F2961" s="1">
        <v>16.662299999999998</v>
      </c>
      <c r="G2961" s="1">
        <v>96.3232</v>
      </c>
      <c r="H2961" s="1">
        <v>12.5217711353257</v>
      </c>
    </row>
    <row r="2962" spans="1:9" x14ac:dyDescent="0.25">
      <c r="A2962" s="1">
        <v>0</v>
      </c>
      <c r="B2962" s="1" t="s">
        <v>145</v>
      </c>
      <c r="C2962" s="1">
        <v>2012</v>
      </c>
    </row>
    <row r="2963" spans="1:9" x14ac:dyDescent="0.25">
      <c r="A2963" s="1">
        <v>1</v>
      </c>
      <c r="B2963" s="1" t="s">
        <v>3085</v>
      </c>
      <c r="C2963" s="1" t="s">
        <v>3086</v>
      </c>
      <c r="D2963" s="1">
        <v>22276.51915271</v>
      </c>
      <c r="E2963" s="1">
        <v>1E-8</v>
      </c>
      <c r="F2963" s="1" t="s">
        <v>3</v>
      </c>
      <c r="G2963" s="1" t="s">
        <v>3087</v>
      </c>
      <c r="H2963" s="1">
        <v>0</v>
      </c>
      <c r="I2963" s="1">
        <v>9991</v>
      </c>
    </row>
    <row r="2964" spans="1:9" x14ac:dyDescent="0.25">
      <c r="A2964" s="1">
        <v>2</v>
      </c>
      <c r="B2964" s="1">
        <v>19906</v>
      </c>
      <c r="C2964" s="1">
        <v>74.007999999999996</v>
      </c>
      <c r="D2964" s="1">
        <v>297.74110000000002</v>
      </c>
      <c r="E2964" s="1">
        <v>9455</v>
      </c>
      <c r="F2964" s="1">
        <v>92.247600000000006</v>
      </c>
      <c r="G2964" s="1">
        <v>21.7712</v>
      </c>
      <c r="H2964" s="1">
        <v>12.5021351053021</v>
      </c>
    </row>
    <row r="2965" spans="1:9" x14ac:dyDescent="0.25">
      <c r="A2965" s="1">
        <v>0</v>
      </c>
      <c r="B2965" s="1" t="s">
        <v>145</v>
      </c>
      <c r="C2965" s="1">
        <v>2013</v>
      </c>
    </row>
    <row r="2966" spans="1:9" x14ac:dyDescent="0.25">
      <c r="A2966" s="1">
        <v>1</v>
      </c>
      <c r="B2966" s="1" t="s">
        <v>3088</v>
      </c>
      <c r="C2966" s="1" t="s">
        <v>3089</v>
      </c>
      <c r="D2966" s="1">
        <v>22276.475118990002</v>
      </c>
      <c r="E2966" s="1">
        <v>-1.8E-7</v>
      </c>
      <c r="F2966" s="1" t="s">
        <v>3</v>
      </c>
      <c r="G2966" s="1">
        <f>-11082-4</f>
        <v>-11086</v>
      </c>
      <c r="H2966" s="1">
        <v>0</v>
      </c>
      <c r="I2966" s="1">
        <v>9990</v>
      </c>
    </row>
    <row r="2967" spans="1:9" x14ac:dyDescent="0.25">
      <c r="A2967" s="1">
        <v>2</v>
      </c>
      <c r="B2967" s="1">
        <v>19907</v>
      </c>
      <c r="C2967" s="1">
        <v>74.014200000000002</v>
      </c>
      <c r="D2967" s="1">
        <v>0.29609999999999997</v>
      </c>
      <c r="E2967" s="1">
        <v>10203</v>
      </c>
      <c r="F2967" s="1">
        <v>240.45910000000001</v>
      </c>
      <c r="G2967" s="1">
        <v>130.50380000000001</v>
      </c>
      <c r="H2967" s="1">
        <v>12.481458825276601</v>
      </c>
    </row>
    <row r="2968" spans="1:9" x14ac:dyDescent="0.25">
      <c r="A2968" s="1">
        <v>0</v>
      </c>
      <c r="B2968" s="1" t="s">
        <v>145</v>
      </c>
      <c r="C2968" s="1">
        <v>2014</v>
      </c>
    </row>
    <row r="2969" spans="1:9" x14ac:dyDescent="0.25">
      <c r="A2969" s="1">
        <v>1</v>
      </c>
      <c r="B2969" s="1" t="s">
        <v>3090</v>
      </c>
      <c r="C2969" s="1" t="s">
        <v>3091</v>
      </c>
      <c r="D2969" s="1">
        <v>22276.46905177</v>
      </c>
      <c r="E2969" s="1">
        <v>-7.0000000000000005E-8</v>
      </c>
      <c r="F2969" s="1" t="s">
        <v>3</v>
      </c>
      <c r="G2969" s="1" t="s">
        <v>3092</v>
      </c>
      <c r="H2969" s="1">
        <v>0</v>
      </c>
      <c r="I2969" s="1">
        <v>9990</v>
      </c>
    </row>
    <row r="2970" spans="1:9" x14ac:dyDescent="0.25">
      <c r="A2970" s="1">
        <v>2</v>
      </c>
      <c r="B2970" s="1">
        <v>19908</v>
      </c>
      <c r="C2970" s="1">
        <v>74.010400000000004</v>
      </c>
      <c r="D2970" s="1">
        <v>57.411900000000003</v>
      </c>
      <c r="E2970" s="1">
        <v>12753</v>
      </c>
      <c r="F2970" s="1">
        <v>359.42140000000001</v>
      </c>
      <c r="G2970" s="1">
        <v>58.402799999999999</v>
      </c>
      <c r="H2970" s="1">
        <v>12.4625889152531</v>
      </c>
    </row>
    <row r="2971" spans="1:9" x14ac:dyDescent="0.25">
      <c r="A2971" s="1">
        <v>0</v>
      </c>
      <c r="B2971" s="1" t="s">
        <v>145</v>
      </c>
      <c r="C2971" s="1">
        <v>2015</v>
      </c>
    </row>
    <row r="2972" spans="1:9" x14ac:dyDescent="0.25">
      <c r="A2972" s="1">
        <v>1</v>
      </c>
      <c r="B2972" s="1" t="s">
        <v>3093</v>
      </c>
      <c r="C2972" s="1" t="s">
        <v>3094</v>
      </c>
      <c r="D2972" s="1">
        <v>22276.312496629998</v>
      </c>
      <c r="E2972" s="1">
        <v>-1.3E-7</v>
      </c>
      <c r="F2972" s="1" t="s">
        <v>3</v>
      </c>
      <c r="G2972" s="1" t="s">
        <v>3095</v>
      </c>
      <c r="H2972" s="1">
        <v>0</v>
      </c>
      <c r="I2972" s="1">
        <v>9991</v>
      </c>
    </row>
    <row r="2973" spans="1:9" x14ac:dyDescent="0.25">
      <c r="A2973" s="1">
        <v>2</v>
      </c>
      <c r="B2973" s="1">
        <v>19909</v>
      </c>
      <c r="C2973" s="1">
        <v>74.0077</v>
      </c>
      <c r="D2973" s="1">
        <v>124.831</v>
      </c>
      <c r="E2973" s="1">
        <v>25079</v>
      </c>
      <c r="F2973" s="1">
        <v>75.223699999999994</v>
      </c>
      <c r="G2973" s="1">
        <v>98.023700000000005</v>
      </c>
      <c r="H2973" s="1">
        <v>12.440364015225301</v>
      </c>
    </row>
    <row r="2974" spans="1:9" x14ac:dyDescent="0.25">
      <c r="A2974" s="1">
        <v>0</v>
      </c>
      <c r="B2974" s="1" t="s">
        <v>145</v>
      </c>
      <c r="C2974" s="1">
        <v>2016</v>
      </c>
    </row>
    <row r="2975" spans="1:9" x14ac:dyDescent="0.25">
      <c r="A2975" s="1">
        <v>1</v>
      </c>
      <c r="B2975" s="1" t="s">
        <v>3096</v>
      </c>
      <c r="C2975" s="1" t="s">
        <v>3097</v>
      </c>
      <c r="D2975" s="1">
        <v>22276.495562870001</v>
      </c>
      <c r="E2975" s="1">
        <v>7.7000000000000004E-7</v>
      </c>
      <c r="F2975" s="1" t="s">
        <v>3</v>
      </c>
      <c r="G2975" s="1" t="s">
        <v>3098</v>
      </c>
      <c r="H2975" s="1">
        <v>0</v>
      </c>
      <c r="I2975" s="1">
        <v>9998</v>
      </c>
    </row>
    <row r="2976" spans="1:9" x14ac:dyDescent="0.25">
      <c r="A2976" s="1">
        <v>2</v>
      </c>
      <c r="B2976" s="1">
        <v>19921</v>
      </c>
      <c r="C2976" s="1">
        <v>82.957800000000006</v>
      </c>
      <c r="D2976" s="1">
        <v>107.27500000000001</v>
      </c>
      <c r="E2976" s="1">
        <v>40038</v>
      </c>
      <c r="F2976" s="1">
        <v>10.3127</v>
      </c>
      <c r="G2976" s="1">
        <v>51.244399999999999</v>
      </c>
      <c r="H2976" s="1">
        <v>13.751300746799499</v>
      </c>
    </row>
    <row r="2977" spans="1:9" x14ac:dyDescent="0.25">
      <c r="A2977" s="1">
        <v>0</v>
      </c>
      <c r="B2977" s="1" t="s">
        <v>145</v>
      </c>
      <c r="C2977" s="1">
        <v>2026</v>
      </c>
    </row>
    <row r="2978" spans="1:9" x14ac:dyDescent="0.25">
      <c r="A2978" s="1">
        <v>1</v>
      </c>
      <c r="B2978" s="1" t="s">
        <v>3099</v>
      </c>
      <c r="C2978" s="1" t="s">
        <v>3100</v>
      </c>
      <c r="D2978" s="1">
        <v>22276.26920128</v>
      </c>
      <c r="E2978" s="1">
        <v>5.9999999999999997E-7</v>
      </c>
      <c r="F2978" s="1" t="s">
        <v>3</v>
      </c>
      <c r="G2978" s="1" t="s">
        <v>3101</v>
      </c>
      <c r="H2978" s="1">
        <v>0</v>
      </c>
      <c r="I2978" s="1">
        <v>9995</v>
      </c>
    </row>
    <row r="2979" spans="1:9" x14ac:dyDescent="0.25">
      <c r="A2979" s="1">
        <v>2</v>
      </c>
      <c r="B2979" s="1">
        <v>20045</v>
      </c>
      <c r="C2979" s="1">
        <v>82.941999999999993</v>
      </c>
      <c r="D2979" s="1">
        <v>332.71539999999999</v>
      </c>
      <c r="E2979" s="1">
        <v>40853</v>
      </c>
      <c r="F2979" s="1">
        <v>141.8321</v>
      </c>
      <c r="G2979" s="1">
        <v>286.72250000000003</v>
      </c>
      <c r="H2979" s="1">
        <v>13.760753546732101</v>
      </c>
    </row>
    <row r="2980" spans="1:9" x14ac:dyDescent="0.25">
      <c r="A2980" s="1">
        <v>0</v>
      </c>
      <c r="B2980" s="1" t="s">
        <v>3102</v>
      </c>
      <c r="C2980" s="1">
        <v>1</v>
      </c>
    </row>
    <row r="2981" spans="1:9" x14ac:dyDescent="0.25">
      <c r="A2981" s="1">
        <v>1</v>
      </c>
      <c r="B2981" s="1" t="s">
        <v>3103</v>
      </c>
      <c r="C2981" s="1" t="s">
        <v>3104</v>
      </c>
      <c r="D2981" s="1">
        <v>22276.420727370001</v>
      </c>
      <c r="E2981" s="1">
        <v>8.4E-7</v>
      </c>
      <c r="F2981" s="1" t="s">
        <v>3</v>
      </c>
      <c r="G2981" s="1" t="s">
        <v>3105</v>
      </c>
      <c r="H2981" s="1">
        <v>0</v>
      </c>
      <c r="I2981" s="1">
        <v>9990</v>
      </c>
    </row>
    <row r="2982" spans="1:9" x14ac:dyDescent="0.25">
      <c r="A2982" s="1">
        <v>2</v>
      </c>
      <c r="B2982" s="1">
        <v>20103</v>
      </c>
      <c r="C2982" s="1">
        <v>82.962500000000006</v>
      </c>
      <c r="D2982" s="1">
        <v>220.57060000000001</v>
      </c>
      <c r="E2982" s="1">
        <v>36060</v>
      </c>
      <c r="F2982" s="1">
        <v>282.27969999999999</v>
      </c>
      <c r="G2982" s="1">
        <v>201.46799999999999</v>
      </c>
      <c r="H2982" s="1">
        <v>13.7464007066758</v>
      </c>
    </row>
    <row r="2983" spans="1:9" x14ac:dyDescent="0.25">
      <c r="A2983" s="1">
        <v>0</v>
      </c>
      <c r="B2983" s="1" t="s">
        <v>145</v>
      </c>
      <c r="C2983" s="1">
        <v>2034</v>
      </c>
    </row>
    <row r="2984" spans="1:9" x14ac:dyDescent="0.25">
      <c r="A2984" s="1">
        <v>1</v>
      </c>
      <c r="B2984" s="1" t="s">
        <v>3106</v>
      </c>
      <c r="C2984" s="1" t="s">
        <v>3107</v>
      </c>
      <c r="D2984" s="1">
        <v>22276.40449434</v>
      </c>
      <c r="E2984" s="1">
        <v>5.4000000000000002E-7</v>
      </c>
      <c r="F2984" s="1" t="s">
        <v>3</v>
      </c>
      <c r="G2984" s="1" t="s">
        <v>3108</v>
      </c>
      <c r="H2984" s="1">
        <v>0</v>
      </c>
      <c r="I2984" s="1">
        <v>9994</v>
      </c>
    </row>
    <row r="2985" spans="1:9" x14ac:dyDescent="0.25">
      <c r="A2985" s="1">
        <v>2</v>
      </c>
      <c r="B2985" s="1">
        <v>20149</v>
      </c>
      <c r="C2985" s="1">
        <v>82.939499999999995</v>
      </c>
      <c r="D2985" s="1">
        <v>134.79730000000001</v>
      </c>
      <c r="E2985" s="1">
        <v>32453</v>
      </c>
      <c r="F2985" s="1">
        <v>50.870899999999999</v>
      </c>
      <c r="G2985" s="1">
        <v>123.34050000000001</v>
      </c>
      <c r="H2985" s="1">
        <v>13.735001646633901</v>
      </c>
    </row>
    <row r="2986" spans="1:9" x14ac:dyDescent="0.25">
      <c r="A2986" s="1">
        <v>0</v>
      </c>
      <c r="B2986" s="1" t="s">
        <v>145</v>
      </c>
      <c r="C2986" s="1">
        <v>2037</v>
      </c>
    </row>
    <row r="2987" spans="1:9" x14ac:dyDescent="0.25">
      <c r="A2987" s="1">
        <v>1</v>
      </c>
      <c r="B2987" s="1" t="s">
        <v>3109</v>
      </c>
      <c r="C2987" s="1" t="s">
        <v>3110</v>
      </c>
      <c r="D2987" s="1">
        <v>22276.464878909999</v>
      </c>
      <c r="E2987" s="1">
        <v>-4.9999999999999998E-8</v>
      </c>
      <c r="F2987" s="1" t="s">
        <v>3</v>
      </c>
      <c r="G2987" s="1" t="s">
        <v>3111</v>
      </c>
      <c r="H2987" s="1">
        <v>0</v>
      </c>
      <c r="I2987" s="1">
        <v>9996</v>
      </c>
    </row>
    <row r="2988" spans="1:9" x14ac:dyDescent="0.25">
      <c r="A2988" s="1">
        <v>2</v>
      </c>
      <c r="B2988" s="1">
        <v>20196</v>
      </c>
      <c r="C2988" s="1">
        <v>73.566299999999998</v>
      </c>
      <c r="D2988" s="1">
        <v>317.44260000000003</v>
      </c>
      <c r="E2988" s="1">
        <v>25404</v>
      </c>
      <c r="F2988" s="1">
        <v>322.7328</v>
      </c>
      <c r="G2988" s="1">
        <v>141.97659999999999</v>
      </c>
      <c r="H2988" s="1">
        <v>12.4051354749796</v>
      </c>
    </row>
    <row r="2989" spans="1:9" x14ac:dyDescent="0.25">
      <c r="A2989" s="1">
        <v>0</v>
      </c>
      <c r="B2989" s="1" t="s">
        <v>145</v>
      </c>
      <c r="C2989" s="1">
        <v>2038</v>
      </c>
    </row>
    <row r="2990" spans="1:9" x14ac:dyDescent="0.25">
      <c r="A2990" s="1">
        <v>1</v>
      </c>
      <c r="B2990" s="1" t="s">
        <v>3112</v>
      </c>
      <c r="C2990" s="1" t="s">
        <v>3113</v>
      </c>
      <c r="D2990" s="1">
        <v>22276.421806179998</v>
      </c>
      <c r="E2990" s="1">
        <v>9.9999999999999995E-8</v>
      </c>
      <c r="F2990" s="1" t="s">
        <v>3</v>
      </c>
      <c r="G2990" s="1">
        <f>-55080-6</f>
        <v>-55086</v>
      </c>
      <c r="H2990" s="1">
        <v>0</v>
      </c>
      <c r="I2990" s="1">
        <v>9992</v>
      </c>
    </row>
    <row r="2991" spans="1:9" x14ac:dyDescent="0.25">
      <c r="A2991" s="1">
        <v>2</v>
      </c>
      <c r="B2991" s="1">
        <v>20232</v>
      </c>
      <c r="C2991" s="1">
        <v>82.576899999999995</v>
      </c>
      <c r="D2991" s="1">
        <v>338.03109999999998</v>
      </c>
      <c r="E2991" s="1">
        <v>10371</v>
      </c>
      <c r="F2991" s="1">
        <v>259.27659999999997</v>
      </c>
      <c r="G2991" s="1">
        <v>111.2568</v>
      </c>
      <c r="H2991" s="1">
        <v>12.653747445003701</v>
      </c>
    </row>
    <row r="2992" spans="1:9" x14ac:dyDescent="0.25">
      <c r="A2992" s="1">
        <v>0</v>
      </c>
      <c r="B2992" s="1" t="s">
        <v>145</v>
      </c>
      <c r="C2992" s="1">
        <v>2039</v>
      </c>
    </row>
    <row r="2993" spans="1:9" x14ac:dyDescent="0.25">
      <c r="A2993" s="1">
        <v>1</v>
      </c>
      <c r="B2993" s="1" t="s">
        <v>3114</v>
      </c>
      <c r="C2993" s="1" t="s">
        <v>3115</v>
      </c>
      <c r="D2993" s="1">
        <v>22276.269509400001</v>
      </c>
      <c r="E2993" s="1">
        <v>1.9999999999999999E-7</v>
      </c>
      <c r="F2993" s="1" t="s">
        <v>3</v>
      </c>
      <c r="G2993" s="1" t="s">
        <v>3116</v>
      </c>
      <c r="H2993" s="1">
        <v>0</v>
      </c>
      <c r="I2993" s="1">
        <v>9997</v>
      </c>
    </row>
    <row r="2994" spans="1:9" x14ac:dyDescent="0.25">
      <c r="A2994" s="1">
        <v>2</v>
      </c>
      <c r="B2994" s="1">
        <v>20233</v>
      </c>
      <c r="C2994" s="1">
        <v>82.582700000000003</v>
      </c>
      <c r="D2994" s="1">
        <v>333.34160000000003</v>
      </c>
      <c r="E2994" s="1">
        <v>14448</v>
      </c>
      <c r="F2994" s="1">
        <v>200.7285</v>
      </c>
      <c r="G2994" s="1">
        <v>226.48609999999999</v>
      </c>
      <c r="H2994" s="1">
        <v>12.662217255273699</v>
      </c>
    </row>
    <row r="2995" spans="1:9" x14ac:dyDescent="0.25">
      <c r="A2995" s="1">
        <v>0</v>
      </c>
      <c r="B2995" s="1" t="s">
        <v>145</v>
      </c>
      <c r="C2995" s="1">
        <v>2040</v>
      </c>
    </row>
    <row r="2996" spans="1:9" x14ac:dyDescent="0.25">
      <c r="A2996" s="1">
        <v>1</v>
      </c>
      <c r="B2996" s="1" t="s">
        <v>3117</v>
      </c>
      <c r="C2996" s="1" t="s">
        <v>3118</v>
      </c>
      <c r="D2996" s="1">
        <v>22276.39233925</v>
      </c>
      <c r="E2996" s="1">
        <v>3.1E-7</v>
      </c>
      <c r="F2996" s="1" t="s">
        <v>3</v>
      </c>
      <c r="G2996" s="1" t="s">
        <v>3119</v>
      </c>
      <c r="H2996" s="1">
        <v>0</v>
      </c>
      <c r="I2996" s="1">
        <v>9997</v>
      </c>
    </row>
    <row r="2997" spans="1:9" x14ac:dyDescent="0.25">
      <c r="A2997" s="1">
        <v>2</v>
      </c>
      <c r="B2997" s="1">
        <v>20234</v>
      </c>
      <c r="C2997" s="1">
        <v>82.590400000000002</v>
      </c>
      <c r="D2997" s="1">
        <v>30.178100000000001</v>
      </c>
      <c r="E2997" s="1">
        <v>5617</v>
      </c>
      <c r="F2997" s="1">
        <v>143.44929999999999</v>
      </c>
      <c r="G2997" s="1">
        <v>279.63260000000002</v>
      </c>
      <c r="H2997" s="1">
        <v>12.6257532852291</v>
      </c>
    </row>
    <row r="2998" spans="1:9" x14ac:dyDescent="0.25">
      <c r="A2998" s="1">
        <v>0</v>
      </c>
      <c r="B2998" s="1" t="s">
        <v>145</v>
      </c>
      <c r="C2998" s="1">
        <v>2041</v>
      </c>
    </row>
    <row r="2999" spans="1:9" x14ac:dyDescent="0.25">
      <c r="A2999" s="1">
        <v>1</v>
      </c>
      <c r="B2999" s="1" t="s">
        <v>3120</v>
      </c>
      <c r="C2999" s="1" t="s">
        <v>3121</v>
      </c>
      <c r="D2999" s="1">
        <v>22276.467031979999</v>
      </c>
      <c r="E2999" s="1">
        <v>1.3E-7</v>
      </c>
      <c r="F2999" s="1" t="s">
        <v>3</v>
      </c>
      <c r="G2999" s="1" t="s">
        <v>3122</v>
      </c>
      <c r="H2999" s="1">
        <v>0</v>
      </c>
      <c r="I2999" s="1">
        <v>9991</v>
      </c>
    </row>
    <row r="3000" spans="1:9" x14ac:dyDescent="0.25">
      <c r="A3000" s="1">
        <v>2</v>
      </c>
      <c r="B3000" s="1">
        <v>20235</v>
      </c>
      <c r="C3000" s="1">
        <v>82.588899999999995</v>
      </c>
      <c r="D3000" s="1">
        <v>356.1934</v>
      </c>
      <c r="E3000" s="1">
        <v>7474</v>
      </c>
      <c r="F3000" s="1">
        <v>296.33</v>
      </c>
      <c r="G3000" s="1">
        <v>74.397900000000007</v>
      </c>
      <c r="H3000" s="1">
        <v>12.647923865255001</v>
      </c>
    </row>
    <row r="3001" spans="1:9" x14ac:dyDescent="0.25">
      <c r="A3001" s="1">
        <v>0</v>
      </c>
      <c r="B3001" s="1" t="s">
        <v>145</v>
      </c>
      <c r="C3001" s="1">
        <v>2042</v>
      </c>
    </row>
    <row r="3002" spans="1:9" x14ac:dyDescent="0.25">
      <c r="A3002" s="1">
        <v>1</v>
      </c>
      <c r="B3002" s="1" t="s">
        <v>3123</v>
      </c>
      <c r="C3002" s="1" t="s">
        <v>3124</v>
      </c>
      <c r="D3002" s="1">
        <v>22276.517020269999</v>
      </c>
      <c r="E3002" s="1">
        <v>1.4000000000000001E-7</v>
      </c>
      <c r="F3002" s="1" t="s">
        <v>3</v>
      </c>
      <c r="G3002" s="1" t="s">
        <v>3125</v>
      </c>
      <c r="H3002" s="1">
        <v>0</v>
      </c>
      <c r="I3002" s="1">
        <v>9994</v>
      </c>
    </row>
    <row r="3003" spans="1:9" x14ac:dyDescent="0.25">
      <c r="A3003" s="1">
        <v>2</v>
      </c>
      <c r="B3003" s="1">
        <v>20236</v>
      </c>
      <c r="C3003" s="1">
        <v>82.588200000000001</v>
      </c>
      <c r="D3003" s="1">
        <v>4.0186999999999999</v>
      </c>
      <c r="E3003" s="1">
        <v>4356</v>
      </c>
      <c r="F3003" s="1">
        <v>336.13260000000002</v>
      </c>
      <c r="G3003" s="1">
        <v>34.293599999999998</v>
      </c>
      <c r="H3003" s="1">
        <v>12.6417719664075</v>
      </c>
    </row>
    <row r="3004" spans="1:9" x14ac:dyDescent="0.25">
      <c r="A3004" s="1">
        <v>0</v>
      </c>
      <c r="B3004" s="1" t="s">
        <v>145</v>
      </c>
      <c r="C3004" s="1">
        <v>2043</v>
      </c>
    </row>
    <row r="3005" spans="1:9" x14ac:dyDescent="0.25">
      <c r="A3005" s="1">
        <v>1</v>
      </c>
      <c r="B3005" s="1" t="s">
        <v>3126</v>
      </c>
      <c r="C3005" s="1" t="s">
        <v>3127</v>
      </c>
      <c r="D3005" s="1">
        <v>22276.376267399999</v>
      </c>
      <c r="E3005" s="1">
        <v>1.4000000000000001E-7</v>
      </c>
      <c r="F3005" s="1" t="s">
        <v>3</v>
      </c>
      <c r="G3005" s="1" t="s">
        <v>3128</v>
      </c>
      <c r="H3005" s="1">
        <v>0</v>
      </c>
      <c r="I3005" s="1">
        <v>9990</v>
      </c>
    </row>
    <row r="3006" spans="1:9" x14ac:dyDescent="0.25">
      <c r="A3006" s="1">
        <v>2</v>
      </c>
      <c r="B3006" s="1">
        <v>20237</v>
      </c>
      <c r="C3006" s="1">
        <v>82.582499999999996</v>
      </c>
      <c r="D3006" s="1">
        <v>8.4763999999999999</v>
      </c>
      <c r="E3006" s="1">
        <v>4400</v>
      </c>
      <c r="F3006" s="1">
        <v>64.339500000000001</v>
      </c>
      <c r="G3006" s="1">
        <v>2.3953000000000002</v>
      </c>
      <c r="H3006" s="1">
        <v>12.6348629752405</v>
      </c>
    </row>
    <row r="3007" spans="1:9" x14ac:dyDescent="0.25">
      <c r="A3007" s="1">
        <v>0</v>
      </c>
      <c r="B3007" s="1" t="s">
        <v>1990</v>
      </c>
      <c r="C3007" s="1">
        <v>24</v>
      </c>
    </row>
    <row r="3008" spans="1:9" x14ac:dyDescent="0.25">
      <c r="A3008" s="1">
        <v>1</v>
      </c>
      <c r="B3008" s="1" t="s">
        <v>3129</v>
      </c>
      <c r="C3008" s="1" t="s">
        <v>3130</v>
      </c>
      <c r="D3008" s="1">
        <v>22276.502457940001</v>
      </c>
      <c r="E3008" s="1">
        <v>1.1379999999999999E-5</v>
      </c>
      <c r="F3008" s="1" t="s">
        <v>3</v>
      </c>
      <c r="G3008" s="1" t="s">
        <v>3131</v>
      </c>
      <c r="H3008" s="1">
        <v>0</v>
      </c>
      <c r="I3008" s="1">
        <v>9996</v>
      </c>
    </row>
    <row r="3009" spans="1:9" x14ac:dyDescent="0.25">
      <c r="A3009" s="1">
        <v>2</v>
      </c>
      <c r="B3009" s="1">
        <v>20261</v>
      </c>
      <c r="C3009" s="1">
        <v>82.607799999999997</v>
      </c>
      <c r="D3009" s="1">
        <v>197.77780000000001</v>
      </c>
      <c r="E3009" s="1">
        <v>1200612</v>
      </c>
      <c r="F3009" s="1">
        <v>313.76600000000002</v>
      </c>
      <c r="G3009" s="1">
        <v>36.992800000000003</v>
      </c>
      <c r="H3009" s="1">
        <v>12.5652430550922</v>
      </c>
    </row>
    <row r="3010" spans="1:9" x14ac:dyDescent="0.25">
      <c r="A3010" s="1">
        <v>0</v>
      </c>
      <c r="B3010" s="1" t="s">
        <v>3132</v>
      </c>
      <c r="C3010" s="1">
        <v>2</v>
      </c>
    </row>
    <row r="3011" spans="1:9" x14ac:dyDescent="0.25">
      <c r="A3011" s="1">
        <v>1</v>
      </c>
      <c r="B3011" s="1" t="s">
        <v>3133</v>
      </c>
      <c r="C3011" s="1" t="s">
        <v>3134</v>
      </c>
      <c r="D3011" s="1">
        <v>22276.496856850001</v>
      </c>
      <c r="E3011" s="1">
        <v>6.2600000000000002E-6</v>
      </c>
      <c r="F3011" s="1" t="s">
        <v>3</v>
      </c>
      <c r="G3011" s="1" t="s">
        <v>3135</v>
      </c>
      <c r="H3011" s="1">
        <v>0</v>
      </c>
      <c r="I3011" s="1">
        <v>9990</v>
      </c>
    </row>
    <row r="3012" spans="1:9" x14ac:dyDescent="0.25">
      <c r="A3012" s="1">
        <v>2</v>
      </c>
      <c r="B3012" s="1">
        <v>20281</v>
      </c>
      <c r="C3012" s="1">
        <v>82.6083</v>
      </c>
      <c r="D3012" s="1">
        <v>175.30119999999999</v>
      </c>
      <c r="E3012" s="1">
        <v>1186998</v>
      </c>
      <c r="F3012" s="1">
        <v>223.59809999999999</v>
      </c>
      <c r="G3012" s="1">
        <v>126.5168</v>
      </c>
      <c r="H3012" s="1">
        <v>12.5945492251155</v>
      </c>
    </row>
    <row r="3013" spans="1:9" x14ac:dyDescent="0.25">
      <c r="A3013" s="1">
        <v>0</v>
      </c>
      <c r="B3013" s="1" t="s">
        <v>627</v>
      </c>
      <c r="C3013" s="2">
        <v>44623</v>
      </c>
    </row>
    <row r="3014" spans="1:9" x14ac:dyDescent="0.25">
      <c r="A3014" s="1">
        <v>1</v>
      </c>
      <c r="B3014" s="1" t="s">
        <v>3136</v>
      </c>
      <c r="C3014" s="1" t="s">
        <v>3137</v>
      </c>
      <c r="D3014" s="1">
        <v>22276.50245543</v>
      </c>
      <c r="E3014" s="1">
        <v>-6.0399999999999998E-6</v>
      </c>
      <c r="F3014" s="1" t="s">
        <v>3</v>
      </c>
      <c r="G3014" s="1">
        <f>-19159-2</f>
        <v>-19161</v>
      </c>
      <c r="H3014" s="1">
        <v>0</v>
      </c>
      <c r="I3014" s="1">
        <v>9997</v>
      </c>
    </row>
    <row r="3015" spans="1:9" x14ac:dyDescent="0.25">
      <c r="A3015" s="1">
        <v>2</v>
      </c>
      <c r="B3015" s="1">
        <v>20305</v>
      </c>
      <c r="C3015" s="1">
        <v>82.548299999999998</v>
      </c>
      <c r="D3015" s="1">
        <v>322.67419999999998</v>
      </c>
      <c r="E3015" s="1">
        <v>6396</v>
      </c>
      <c r="F3015" s="1">
        <v>225.9597</v>
      </c>
      <c r="G3015" s="1">
        <v>248.5498</v>
      </c>
      <c r="H3015" s="1">
        <v>13.0463228057022</v>
      </c>
    </row>
    <row r="3016" spans="1:9" x14ac:dyDescent="0.25">
      <c r="A3016" s="1">
        <v>0</v>
      </c>
      <c r="B3016" s="1" t="s">
        <v>3138</v>
      </c>
    </row>
    <row r="3017" spans="1:9" x14ac:dyDescent="0.25">
      <c r="A3017" s="1">
        <v>1</v>
      </c>
      <c r="B3017" s="1" t="s">
        <v>3139</v>
      </c>
      <c r="C3017" s="1" t="s">
        <v>3140</v>
      </c>
      <c r="D3017" s="1">
        <v>22276.50907882</v>
      </c>
      <c r="E3017" s="1">
        <v>-5.8999999999999996E-7</v>
      </c>
      <c r="F3017" s="1" t="s">
        <v>3</v>
      </c>
      <c r="G3017" s="1">
        <f>-98534-5</f>
        <v>-98539</v>
      </c>
      <c r="H3017" s="1">
        <v>0</v>
      </c>
      <c r="I3017" s="1">
        <v>9991</v>
      </c>
    </row>
    <row r="3018" spans="1:9" x14ac:dyDescent="0.25">
      <c r="A3018" s="1">
        <v>2</v>
      </c>
      <c r="B3018" s="1">
        <v>20322</v>
      </c>
      <c r="C3018" s="1">
        <v>98.8874</v>
      </c>
      <c r="D3018" s="1">
        <v>284.57940000000002</v>
      </c>
      <c r="E3018" s="1">
        <v>7518</v>
      </c>
      <c r="F3018" s="1">
        <v>262.81869999999998</v>
      </c>
      <c r="G3018" s="1">
        <v>250.7886</v>
      </c>
      <c r="H3018" s="1">
        <v>14.049538716846801</v>
      </c>
    </row>
    <row r="3019" spans="1:9" x14ac:dyDescent="0.25">
      <c r="A3019" s="1">
        <v>0</v>
      </c>
      <c r="B3019" s="1" t="s">
        <v>145</v>
      </c>
      <c r="C3019" s="1">
        <v>2056</v>
      </c>
    </row>
    <row r="3020" spans="1:9" x14ac:dyDescent="0.25">
      <c r="A3020" s="1">
        <v>1</v>
      </c>
      <c r="B3020" s="1" t="s">
        <v>3141</v>
      </c>
      <c r="C3020" s="1" t="s">
        <v>3142</v>
      </c>
      <c r="D3020" s="1">
        <v>22276.312225170001</v>
      </c>
      <c r="E3020" s="1">
        <v>1.3400000000000001E-6</v>
      </c>
      <c r="F3020" s="1" t="s">
        <v>3</v>
      </c>
      <c r="G3020" s="1" t="s">
        <v>3143</v>
      </c>
      <c r="H3020" s="1">
        <v>0</v>
      </c>
      <c r="I3020" s="1">
        <v>9995</v>
      </c>
    </row>
    <row r="3021" spans="1:9" x14ac:dyDescent="0.25">
      <c r="A3021" s="1">
        <v>2</v>
      </c>
      <c r="B3021" s="1">
        <v>20432</v>
      </c>
      <c r="C3021" s="1">
        <v>74.030799999999999</v>
      </c>
      <c r="D3021" s="1">
        <v>121.92789999999999</v>
      </c>
      <c r="E3021" s="1">
        <v>22010</v>
      </c>
      <c r="F3021" s="1">
        <v>148.3227</v>
      </c>
      <c r="G3021" s="1">
        <v>211.9254</v>
      </c>
      <c r="H3021" s="1">
        <v>14.3344228770982</v>
      </c>
    </row>
    <row r="3022" spans="1:9" x14ac:dyDescent="0.25">
      <c r="A3022" s="1">
        <v>0</v>
      </c>
      <c r="B3022" s="1" t="s">
        <v>2626</v>
      </c>
      <c r="C3022" s="1">
        <v>2</v>
      </c>
    </row>
    <row r="3023" spans="1:9" x14ac:dyDescent="0.25">
      <c r="A3023" s="1">
        <v>1</v>
      </c>
      <c r="B3023" s="1" t="s">
        <v>3144</v>
      </c>
      <c r="C3023" s="1" t="s">
        <v>3145</v>
      </c>
      <c r="D3023" s="1">
        <v>22276.098184310002</v>
      </c>
      <c r="E3023" s="1">
        <v>9.9599999999999995E-6</v>
      </c>
      <c r="F3023" s="1" t="s">
        <v>3</v>
      </c>
      <c r="G3023" s="1" t="s">
        <v>3146</v>
      </c>
      <c r="H3023" s="1">
        <v>0</v>
      </c>
      <c r="I3023" s="1">
        <v>9990</v>
      </c>
    </row>
    <row r="3024" spans="1:9" x14ac:dyDescent="0.25">
      <c r="A3024" s="1">
        <v>2</v>
      </c>
      <c r="B3024" s="1">
        <v>20436</v>
      </c>
      <c r="C3024" s="1">
        <v>98.6995</v>
      </c>
      <c r="D3024" s="1">
        <v>327.06490000000002</v>
      </c>
      <c r="E3024" s="1">
        <v>143432</v>
      </c>
      <c r="F3024" s="1">
        <v>5.1224999999999996</v>
      </c>
      <c r="G3024" s="1">
        <v>355.14060000000001</v>
      </c>
      <c r="H3024" s="1">
        <v>14.672078807164599</v>
      </c>
    </row>
    <row r="3025" spans="1:9" x14ac:dyDescent="0.25">
      <c r="A3025" s="1">
        <v>0</v>
      </c>
      <c r="B3025" s="1" t="s">
        <v>199</v>
      </c>
      <c r="C3025" s="1">
        <v>14</v>
      </c>
      <c r="D3025" s="1" t="s">
        <v>3147</v>
      </c>
      <c r="E3025" s="1" t="s">
        <v>569</v>
      </c>
    </row>
    <row r="3026" spans="1:9" x14ac:dyDescent="0.25">
      <c r="A3026" s="1">
        <v>1</v>
      </c>
      <c r="B3026" s="1" t="s">
        <v>3148</v>
      </c>
      <c r="C3026" s="1" t="s">
        <v>3149</v>
      </c>
      <c r="D3026" s="1">
        <v>22276.496033259999</v>
      </c>
      <c r="E3026" s="1">
        <v>1.6300000000000001E-6</v>
      </c>
      <c r="F3026" s="1" t="s">
        <v>3</v>
      </c>
      <c r="G3026" s="1" t="s">
        <v>3150</v>
      </c>
      <c r="H3026" s="1">
        <v>0</v>
      </c>
      <c r="I3026" s="1">
        <v>9994</v>
      </c>
    </row>
    <row r="3027" spans="1:9" x14ac:dyDescent="0.25">
      <c r="A3027" s="1">
        <v>2</v>
      </c>
      <c r="B3027" s="1">
        <v>20437</v>
      </c>
      <c r="C3027" s="1">
        <v>98.901700000000005</v>
      </c>
      <c r="D3027" s="1">
        <v>271.93459999999999</v>
      </c>
      <c r="E3027" s="1">
        <v>9492</v>
      </c>
      <c r="F3027" s="1">
        <v>264.06760000000003</v>
      </c>
      <c r="G3027" s="1">
        <v>259.31799999999998</v>
      </c>
      <c r="H3027" s="1">
        <v>14.324661207081</v>
      </c>
    </row>
    <row r="3028" spans="1:9" x14ac:dyDescent="0.25">
      <c r="A3028" s="1">
        <v>0</v>
      </c>
      <c r="B3028" s="1" t="s">
        <v>199</v>
      </c>
      <c r="C3028" s="1">
        <v>15</v>
      </c>
      <c r="D3028" s="1" t="s">
        <v>3147</v>
      </c>
      <c r="E3028" s="1" t="s">
        <v>208</v>
      </c>
    </row>
    <row r="3029" spans="1:9" x14ac:dyDescent="0.25">
      <c r="A3029" s="1">
        <v>1</v>
      </c>
      <c r="B3029" s="1" t="s">
        <v>3151</v>
      </c>
      <c r="C3029" s="1" t="s">
        <v>3152</v>
      </c>
      <c r="D3029" s="1">
        <v>22276.51247225</v>
      </c>
      <c r="E3029" s="1">
        <v>1.0499999999999999E-6</v>
      </c>
      <c r="F3029" s="1" t="s">
        <v>3</v>
      </c>
      <c r="G3029" s="1" t="s">
        <v>3153</v>
      </c>
      <c r="H3029" s="1">
        <v>0</v>
      </c>
      <c r="I3029" s="1">
        <v>9993</v>
      </c>
    </row>
    <row r="3030" spans="1:9" x14ac:dyDescent="0.25">
      <c r="A3030" s="1">
        <v>2</v>
      </c>
      <c r="B3030" s="1">
        <v>20438</v>
      </c>
      <c r="C3030" s="1">
        <v>98.929400000000001</v>
      </c>
      <c r="D3030" s="1">
        <v>283.11320000000001</v>
      </c>
      <c r="E3030" s="1">
        <v>9616</v>
      </c>
      <c r="F3030" s="1">
        <v>348.94569999999999</v>
      </c>
      <c r="G3030" s="1">
        <v>162.47399999999999</v>
      </c>
      <c r="H3030" s="1">
        <v>14.311467227067</v>
      </c>
    </row>
    <row r="3031" spans="1:9" x14ac:dyDescent="0.25">
      <c r="A3031" s="1">
        <v>0</v>
      </c>
      <c r="B3031" s="1" t="s">
        <v>199</v>
      </c>
      <c r="C3031" s="1">
        <v>16</v>
      </c>
      <c r="D3031" s="1" t="s">
        <v>3154</v>
      </c>
    </row>
    <row r="3032" spans="1:9" x14ac:dyDescent="0.25">
      <c r="A3032" s="1">
        <v>1</v>
      </c>
      <c r="B3032" s="1" t="s">
        <v>3155</v>
      </c>
      <c r="C3032" s="1" t="s">
        <v>3156</v>
      </c>
      <c r="D3032" s="1">
        <v>22276.51574649</v>
      </c>
      <c r="E3032" s="1">
        <v>2.3300000000000001E-6</v>
      </c>
      <c r="F3032" s="1" t="s">
        <v>3</v>
      </c>
      <c r="G3032" s="1" t="s">
        <v>3157</v>
      </c>
      <c r="H3032" s="1">
        <v>0</v>
      </c>
      <c r="I3032" s="1">
        <v>9996</v>
      </c>
    </row>
    <row r="3033" spans="1:9" x14ac:dyDescent="0.25">
      <c r="A3033" s="1">
        <v>2</v>
      </c>
      <c r="B3033" s="1">
        <v>20439</v>
      </c>
      <c r="C3033" s="1">
        <v>98.857299999999995</v>
      </c>
      <c r="D3033" s="1">
        <v>255.56610000000001</v>
      </c>
      <c r="E3033" s="1">
        <v>9848</v>
      </c>
      <c r="F3033" s="1">
        <v>232.18299999999999</v>
      </c>
      <c r="G3033" s="1">
        <v>249.18199999999999</v>
      </c>
      <c r="H3033" s="1">
        <v>14.3293788970814</v>
      </c>
    </row>
    <row r="3034" spans="1:9" x14ac:dyDescent="0.25">
      <c r="A3034" s="1">
        <v>0</v>
      </c>
      <c r="B3034" s="1" t="s">
        <v>199</v>
      </c>
      <c r="C3034" s="1">
        <v>17</v>
      </c>
      <c r="D3034" s="1" t="s">
        <v>3158</v>
      </c>
    </row>
    <row r="3035" spans="1:9" x14ac:dyDescent="0.25">
      <c r="A3035" s="1">
        <v>1</v>
      </c>
      <c r="B3035" s="1" t="s">
        <v>3159</v>
      </c>
      <c r="C3035" s="1" t="s">
        <v>3160</v>
      </c>
      <c r="D3035" s="1">
        <v>22276.51870262</v>
      </c>
      <c r="E3035" s="1">
        <v>2.48E-6</v>
      </c>
      <c r="F3035" s="1" t="s">
        <v>3</v>
      </c>
      <c r="G3035" s="1" t="s">
        <v>3161</v>
      </c>
      <c r="H3035" s="1">
        <v>0</v>
      </c>
      <c r="I3035" s="1">
        <v>9993</v>
      </c>
    </row>
    <row r="3036" spans="1:9" x14ac:dyDescent="0.25">
      <c r="A3036" s="1">
        <v>2</v>
      </c>
      <c r="B3036" s="1">
        <v>20440</v>
      </c>
      <c r="C3036" s="1">
        <v>98.832700000000003</v>
      </c>
      <c r="D3036" s="1">
        <v>250.46700000000001</v>
      </c>
      <c r="E3036" s="1">
        <v>10197</v>
      </c>
      <c r="F3036" s="1">
        <v>207.60339999999999</v>
      </c>
      <c r="G3036" s="1">
        <v>264.99029999999999</v>
      </c>
      <c r="H3036" s="1">
        <v>14.3336307170848</v>
      </c>
    </row>
    <row r="3037" spans="1:9" x14ac:dyDescent="0.25">
      <c r="A3037" s="1">
        <v>0</v>
      </c>
      <c r="B3037" s="1" t="s">
        <v>199</v>
      </c>
      <c r="C3037" s="1">
        <v>18</v>
      </c>
      <c r="D3037" s="1" t="s">
        <v>3162</v>
      </c>
    </row>
    <row r="3038" spans="1:9" x14ac:dyDescent="0.25">
      <c r="A3038" s="1">
        <v>1</v>
      </c>
      <c r="B3038" s="1" t="s">
        <v>3163</v>
      </c>
      <c r="C3038" s="1" t="s">
        <v>3164</v>
      </c>
      <c r="D3038" s="1">
        <v>22276.476910379999</v>
      </c>
      <c r="E3038" s="1">
        <v>2.3499999999999999E-6</v>
      </c>
      <c r="F3038" s="1" t="s">
        <v>3</v>
      </c>
      <c r="G3038" s="1" t="s">
        <v>3165</v>
      </c>
      <c r="H3038" s="1">
        <v>0</v>
      </c>
      <c r="I3038" s="1">
        <v>9991</v>
      </c>
    </row>
    <row r="3039" spans="1:9" x14ac:dyDescent="0.25">
      <c r="A3039" s="1">
        <v>2</v>
      </c>
      <c r="B3039" s="1">
        <v>20441</v>
      </c>
      <c r="C3039" s="1">
        <v>98.832499999999996</v>
      </c>
      <c r="D3039" s="1">
        <v>248.6147</v>
      </c>
      <c r="E3039" s="1">
        <v>10622</v>
      </c>
      <c r="F3039" s="1">
        <v>221.50149999999999</v>
      </c>
      <c r="G3039" s="1">
        <v>252.81389999999999</v>
      </c>
      <c r="H3039" s="1">
        <v>14.3298395270825</v>
      </c>
    </row>
    <row r="3040" spans="1:9" x14ac:dyDescent="0.25">
      <c r="A3040" s="1">
        <v>0</v>
      </c>
      <c r="B3040" s="1" t="s">
        <v>199</v>
      </c>
      <c r="C3040" s="1">
        <v>19</v>
      </c>
      <c r="D3040" s="1" t="s">
        <v>3166</v>
      </c>
    </row>
    <row r="3041" spans="1:9" x14ac:dyDescent="0.25">
      <c r="A3041" s="1">
        <v>1</v>
      </c>
      <c r="B3041" s="1" t="s">
        <v>3167</v>
      </c>
      <c r="C3041" s="1" t="s">
        <v>3168</v>
      </c>
      <c r="D3041" s="1">
        <v>22276.461106480001</v>
      </c>
      <c r="E3041" s="1">
        <v>2.26E-6</v>
      </c>
      <c r="F3041" s="1" t="s">
        <v>3</v>
      </c>
      <c r="G3041" s="1" t="s">
        <v>3169</v>
      </c>
      <c r="H3041" s="1">
        <v>0</v>
      </c>
      <c r="I3041" s="1">
        <v>9990</v>
      </c>
    </row>
    <row r="3042" spans="1:9" x14ac:dyDescent="0.25">
      <c r="A3042" s="1">
        <v>2</v>
      </c>
      <c r="B3042" s="1">
        <v>20442</v>
      </c>
      <c r="C3042" s="1">
        <v>98.807599999999994</v>
      </c>
      <c r="D3042" s="1">
        <v>243.0384</v>
      </c>
      <c r="E3042" s="1">
        <v>11130</v>
      </c>
      <c r="F3042" s="1">
        <v>207.20849999999999</v>
      </c>
      <c r="G3042" s="1">
        <v>152.85159999999999</v>
      </c>
      <c r="H3042" s="1">
        <v>14.330912137086299</v>
      </c>
    </row>
    <row r="3043" spans="1:9" x14ac:dyDescent="0.25">
      <c r="A3043" s="1">
        <v>0</v>
      </c>
      <c r="B3043" s="1" t="s">
        <v>145</v>
      </c>
      <c r="C3043" s="1">
        <v>2058</v>
      </c>
    </row>
    <row r="3044" spans="1:9" x14ac:dyDescent="0.25">
      <c r="A3044" s="1">
        <v>1</v>
      </c>
      <c r="B3044" s="1" t="s">
        <v>3170</v>
      </c>
      <c r="C3044" s="1" t="s">
        <v>3171</v>
      </c>
      <c r="D3044" s="1">
        <v>22276.215345159999</v>
      </c>
      <c r="E3044" s="1">
        <v>2.457E-5</v>
      </c>
      <c r="F3044" s="1" t="s">
        <v>3</v>
      </c>
      <c r="G3044" s="1" t="s">
        <v>3172</v>
      </c>
      <c r="H3044" s="1">
        <v>0</v>
      </c>
      <c r="I3044" s="1">
        <v>9992</v>
      </c>
    </row>
    <row r="3045" spans="1:9" x14ac:dyDescent="0.25">
      <c r="A3045" s="1">
        <v>2</v>
      </c>
      <c r="B3045" s="1">
        <v>20465</v>
      </c>
      <c r="C3045" s="1">
        <v>82.492099999999994</v>
      </c>
      <c r="D3045" s="1">
        <v>186.7355</v>
      </c>
      <c r="E3045" s="1">
        <v>13478</v>
      </c>
      <c r="F3045" s="1">
        <v>254.6661</v>
      </c>
      <c r="G3045" s="1">
        <v>105.3073</v>
      </c>
      <c r="H3045" s="1">
        <v>14.991477987537699</v>
      </c>
    </row>
    <row r="3046" spans="1:9" x14ac:dyDescent="0.25">
      <c r="A3046" s="1">
        <v>0</v>
      </c>
      <c r="B3046" s="1" t="s">
        <v>2781</v>
      </c>
      <c r="C3046" s="1" t="s">
        <v>27</v>
      </c>
      <c r="D3046" s="1" t="s">
        <v>2783</v>
      </c>
      <c r="E3046" s="1" t="s">
        <v>3173</v>
      </c>
    </row>
    <row r="3047" spans="1:9" x14ac:dyDescent="0.25">
      <c r="A3047" s="1">
        <v>1</v>
      </c>
      <c r="B3047" s="1" t="s">
        <v>3174</v>
      </c>
      <c r="C3047" s="1" t="s">
        <v>3175</v>
      </c>
      <c r="D3047" s="1">
        <v>22276.517326040001</v>
      </c>
      <c r="E3047" s="1">
        <v>1.06E-6</v>
      </c>
      <c r="F3047" s="1" t="s">
        <v>3</v>
      </c>
      <c r="G3047" s="1" t="s">
        <v>3176</v>
      </c>
      <c r="H3047" s="1">
        <v>0</v>
      </c>
      <c r="I3047" s="1">
        <v>9998</v>
      </c>
    </row>
    <row r="3048" spans="1:9" x14ac:dyDescent="0.25">
      <c r="A3048" s="1">
        <v>2</v>
      </c>
      <c r="B3048" s="1">
        <v>20478</v>
      </c>
      <c r="C3048" s="1">
        <v>99.404700000000005</v>
      </c>
      <c r="D3048" s="1">
        <v>301.8972</v>
      </c>
      <c r="E3048" s="1">
        <v>4616</v>
      </c>
      <c r="F3048" s="1">
        <v>259.32729999999998</v>
      </c>
      <c r="G3048" s="1">
        <v>100.7368</v>
      </c>
      <c r="H3048" s="1">
        <v>13.955963025833199</v>
      </c>
    </row>
    <row r="3049" spans="1:9" x14ac:dyDescent="0.25">
      <c r="A3049" s="1">
        <v>0</v>
      </c>
      <c r="B3049" s="1" t="s">
        <v>3177</v>
      </c>
      <c r="C3049" s="1" t="s">
        <v>3178</v>
      </c>
    </row>
    <row r="3050" spans="1:9" x14ac:dyDescent="0.25">
      <c r="A3050" s="1">
        <v>1</v>
      </c>
      <c r="B3050" s="1" t="s">
        <v>3179</v>
      </c>
      <c r="C3050" s="1" t="s">
        <v>3180</v>
      </c>
      <c r="D3050" s="1">
        <v>22276.420183589998</v>
      </c>
      <c r="E3050" s="1">
        <v>4.0999999999999999E-7</v>
      </c>
      <c r="F3050" s="1" t="s">
        <v>3</v>
      </c>
      <c r="G3050" s="1" t="s">
        <v>3181</v>
      </c>
      <c r="H3050" s="1">
        <v>0</v>
      </c>
      <c r="I3050" s="1">
        <v>9993</v>
      </c>
    </row>
    <row r="3051" spans="1:9" x14ac:dyDescent="0.25">
      <c r="A3051" s="1">
        <v>2</v>
      </c>
      <c r="B3051" s="1">
        <v>20479</v>
      </c>
      <c r="C3051" s="1">
        <v>99.031800000000004</v>
      </c>
      <c r="D3051" s="1">
        <v>76.518799999999999</v>
      </c>
      <c r="E3051" s="1">
        <v>538317</v>
      </c>
      <c r="F3051" s="1">
        <v>316.50020000000001</v>
      </c>
      <c r="G3051" s="1">
        <v>91.794499999999999</v>
      </c>
      <c r="H3051" s="1">
        <v>12.8389198052996</v>
      </c>
    </row>
    <row r="3052" spans="1:9" x14ac:dyDescent="0.25">
      <c r="A3052" s="1">
        <v>0</v>
      </c>
      <c r="B3052" s="1" t="s">
        <v>2698</v>
      </c>
      <c r="C3052" s="1" t="s">
        <v>27</v>
      </c>
      <c r="D3052" s="1" t="s">
        <v>2699</v>
      </c>
      <c r="E3052" s="1" t="s">
        <v>462</v>
      </c>
    </row>
    <row r="3053" spans="1:9" x14ac:dyDescent="0.25">
      <c r="A3053" s="1">
        <v>1</v>
      </c>
      <c r="B3053" s="1" t="s">
        <v>3182</v>
      </c>
      <c r="C3053" s="1" t="s">
        <v>3183</v>
      </c>
      <c r="D3053" s="1">
        <v>22276.381008019998</v>
      </c>
      <c r="E3053" s="1">
        <v>1.4000000000000001E-7</v>
      </c>
      <c r="F3053" s="1" t="s">
        <v>3</v>
      </c>
      <c r="G3053" s="1" t="s">
        <v>3184</v>
      </c>
      <c r="H3053" s="1">
        <v>0</v>
      </c>
      <c r="I3053" s="1">
        <v>9996</v>
      </c>
    </row>
    <row r="3054" spans="1:9" x14ac:dyDescent="0.25">
      <c r="A3054" s="1">
        <v>2</v>
      </c>
      <c r="B3054" s="1">
        <v>20480</v>
      </c>
      <c r="C3054" s="1">
        <v>99.035399999999996</v>
      </c>
      <c r="D3054" s="1">
        <v>72.144599999999997</v>
      </c>
      <c r="E3054" s="1">
        <v>539696</v>
      </c>
      <c r="F3054" s="1">
        <v>329.36329999999998</v>
      </c>
      <c r="G3054" s="1">
        <v>27.6951</v>
      </c>
      <c r="H3054" s="1">
        <v>12.8343747052979</v>
      </c>
    </row>
    <row r="3055" spans="1:9" x14ac:dyDescent="0.25">
      <c r="A3055" s="1">
        <v>0</v>
      </c>
      <c r="B3055" s="1" t="s">
        <v>3102</v>
      </c>
      <c r="C3055" s="1">
        <v>2</v>
      </c>
    </row>
    <row r="3056" spans="1:9" x14ac:dyDescent="0.25">
      <c r="A3056" s="1">
        <v>1</v>
      </c>
      <c r="B3056" s="1" t="s">
        <v>3185</v>
      </c>
      <c r="C3056" s="1" t="s">
        <v>3186</v>
      </c>
      <c r="D3056" s="1">
        <v>22276.464771520001</v>
      </c>
      <c r="E3056" s="1">
        <v>7.9999999999999996E-7</v>
      </c>
      <c r="F3056" s="1" t="s">
        <v>3</v>
      </c>
      <c r="G3056" s="1" t="s">
        <v>3187</v>
      </c>
      <c r="H3056" s="1">
        <v>0</v>
      </c>
      <c r="I3056" s="1">
        <v>9997</v>
      </c>
    </row>
    <row r="3057" spans="1:9" x14ac:dyDescent="0.25">
      <c r="A3057" s="1">
        <v>2</v>
      </c>
      <c r="B3057" s="1">
        <v>20508</v>
      </c>
      <c r="C3057" s="1">
        <v>82.96</v>
      </c>
      <c r="D3057" s="1">
        <v>353.27870000000001</v>
      </c>
      <c r="E3057" s="1">
        <v>42926</v>
      </c>
      <c r="F3057" s="1">
        <v>250.18440000000001</v>
      </c>
      <c r="G3057" s="1">
        <v>119.6606</v>
      </c>
      <c r="H3057" s="1">
        <v>13.743353956345601</v>
      </c>
    </row>
    <row r="3058" spans="1:9" x14ac:dyDescent="0.25">
      <c r="A3058" s="1">
        <v>0</v>
      </c>
      <c r="B3058" s="1" t="s">
        <v>3012</v>
      </c>
      <c r="C3058" s="1">
        <v>2</v>
      </c>
    </row>
    <row r="3059" spans="1:9" x14ac:dyDescent="0.25">
      <c r="A3059" s="1">
        <v>1</v>
      </c>
      <c r="B3059" s="1" t="s">
        <v>3188</v>
      </c>
      <c r="C3059" s="1" t="s">
        <v>3189</v>
      </c>
      <c r="D3059" s="1">
        <v>22276.522531809998</v>
      </c>
      <c r="E3059" s="1">
        <v>2.5340000000000001E-5</v>
      </c>
      <c r="F3059" s="1" t="s">
        <v>3</v>
      </c>
      <c r="G3059" s="1" t="s">
        <v>3190</v>
      </c>
      <c r="H3059" s="1">
        <v>0</v>
      </c>
      <c r="I3059" s="1">
        <v>9993</v>
      </c>
    </row>
    <row r="3060" spans="1:9" x14ac:dyDescent="0.25">
      <c r="A3060" s="1">
        <v>2</v>
      </c>
      <c r="B3060" s="1">
        <v>20510</v>
      </c>
      <c r="C3060" s="1">
        <v>82.5124</v>
      </c>
      <c r="D3060" s="1">
        <v>112.3601</v>
      </c>
      <c r="E3060" s="1">
        <v>10339</v>
      </c>
      <c r="F3060" s="1">
        <v>284.25369999999998</v>
      </c>
      <c r="G3060" s="1">
        <v>98.9328</v>
      </c>
      <c r="H3060" s="1">
        <v>15.007750737502001</v>
      </c>
    </row>
    <row r="3061" spans="1:9" x14ac:dyDescent="0.25">
      <c r="A3061" s="1">
        <v>0</v>
      </c>
      <c r="B3061" s="1" t="s">
        <v>145</v>
      </c>
      <c r="C3061" s="1">
        <v>2061</v>
      </c>
    </row>
    <row r="3062" spans="1:9" x14ac:dyDescent="0.25">
      <c r="A3062" s="1">
        <v>1</v>
      </c>
      <c r="B3062" s="1" t="s">
        <v>3191</v>
      </c>
      <c r="C3062" s="1" t="s">
        <v>3192</v>
      </c>
      <c r="D3062" s="1">
        <v>22276.495182449999</v>
      </c>
      <c r="E3062" s="1">
        <v>6.4000000000000001E-7</v>
      </c>
      <c r="F3062" s="1" t="s">
        <v>3</v>
      </c>
      <c r="G3062" s="1" t="s">
        <v>3193</v>
      </c>
      <c r="H3062" s="1">
        <v>0</v>
      </c>
      <c r="I3062" s="1">
        <v>9991</v>
      </c>
    </row>
    <row r="3063" spans="1:9" x14ac:dyDescent="0.25">
      <c r="A3063" s="1">
        <v>2</v>
      </c>
      <c r="B3063" s="1">
        <v>20527</v>
      </c>
      <c r="C3063" s="1">
        <v>82.932900000000004</v>
      </c>
      <c r="D3063" s="1">
        <v>87.665099999999995</v>
      </c>
      <c r="E3063" s="1">
        <v>32215</v>
      </c>
      <c r="F3063" s="1">
        <v>61.790700000000001</v>
      </c>
      <c r="G3063" s="1">
        <v>351.67619999999999</v>
      </c>
      <c r="H3063" s="1">
        <v>13.7219904062928</v>
      </c>
    </row>
    <row r="3064" spans="1:9" x14ac:dyDescent="0.25">
      <c r="A3064" s="1">
        <v>0</v>
      </c>
      <c r="B3064" s="1" t="s">
        <v>2630</v>
      </c>
      <c r="C3064" s="1">
        <v>55</v>
      </c>
    </row>
    <row r="3065" spans="1:9" x14ac:dyDescent="0.25">
      <c r="A3065" s="1">
        <v>1</v>
      </c>
      <c r="B3065" s="1" t="s">
        <v>3194</v>
      </c>
      <c r="C3065" s="1" t="s">
        <v>3195</v>
      </c>
      <c r="D3065" s="1">
        <v>22276.523682939998</v>
      </c>
      <c r="E3065" s="1">
        <v>3.7200000000000003E-5</v>
      </c>
      <c r="F3065" s="1" t="s">
        <v>3</v>
      </c>
      <c r="G3065" s="1" t="s">
        <v>3196</v>
      </c>
      <c r="H3065" s="1">
        <v>0</v>
      </c>
      <c r="I3065" s="1">
        <v>9995</v>
      </c>
    </row>
    <row r="3066" spans="1:9" x14ac:dyDescent="0.25">
      <c r="A3066" s="1">
        <v>2</v>
      </c>
      <c r="B3066" s="1">
        <v>20547</v>
      </c>
      <c r="C3066" s="1">
        <v>94.094399999999993</v>
      </c>
      <c r="D3066" s="1">
        <v>110.8263</v>
      </c>
      <c r="E3066" s="1">
        <v>77687</v>
      </c>
      <c r="F3066" s="1">
        <v>226.85310000000001</v>
      </c>
      <c r="G3066" s="1">
        <v>132.62029999999999</v>
      </c>
      <c r="H3066" s="1">
        <v>15.2643058779445</v>
      </c>
    </row>
    <row r="3067" spans="1:9" x14ac:dyDescent="0.25">
      <c r="A3067" s="1">
        <v>0</v>
      </c>
      <c r="B3067" s="1" t="s">
        <v>145</v>
      </c>
      <c r="C3067" s="1">
        <v>2064</v>
      </c>
    </row>
    <row r="3068" spans="1:9" x14ac:dyDescent="0.25">
      <c r="A3068" s="1">
        <v>1</v>
      </c>
      <c r="B3068" s="1" t="s">
        <v>3197</v>
      </c>
      <c r="C3068" s="1" t="s">
        <v>3198</v>
      </c>
      <c r="D3068" s="1">
        <v>22276.496960740002</v>
      </c>
      <c r="E3068" s="1">
        <v>-1.3E-7</v>
      </c>
      <c r="F3068" s="1" t="s">
        <v>3</v>
      </c>
      <c r="G3068" s="1" t="s">
        <v>3199</v>
      </c>
      <c r="H3068" s="1">
        <v>0</v>
      </c>
      <c r="I3068" s="1">
        <v>9993</v>
      </c>
    </row>
    <row r="3069" spans="1:9" x14ac:dyDescent="0.25">
      <c r="A3069" s="1">
        <v>2</v>
      </c>
      <c r="B3069" s="1">
        <v>20549</v>
      </c>
      <c r="C3069" s="1">
        <v>73.986000000000004</v>
      </c>
      <c r="D3069" s="1">
        <v>357.48320000000001</v>
      </c>
      <c r="E3069" s="1">
        <v>17502</v>
      </c>
      <c r="F3069" s="1">
        <v>232.2689</v>
      </c>
      <c r="G3069" s="1">
        <v>139.51689999999999</v>
      </c>
      <c r="H3069" s="1">
        <v>12.471930084794501</v>
      </c>
    </row>
    <row r="3070" spans="1:9" x14ac:dyDescent="0.25">
      <c r="A3070" s="1">
        <v>0</v>
      </c>
      <c r="B3070" s="1" t="s">
        <v>145</v>
      </c>
      <c r="C3070" s="1">
        <v>2065</v>
      </c>
    </row>
    <row r="3071" spans="1:9" x14ac:dyDescent="0.25">
      <c r="A3071" s="1">
        <v>1</v>
      </c>
      <c r="B3071" s="1" t="s">
        <v>3200</v>
      </c>
      <c r="C3071" s="1" t="s">
        <v>3201</v>
      </c>
      <c r="D3071" s="1">
        <v>22276.536267970001</v>
      </c>
      <c r="E3071" s="1">
        <v>-1E-8</v>
      </c>
      <c r="F3071" s="1" t="s">
        <v>3</v>
      </c>
      <c r="G3071" s="1" t="s">
        <v>3202</v>
      </c>
      <c r="H3071" s="1">
        <v>0</v>
      </c>
      <c r="I3071" s="1">
        <v>9999</v>
      </c>
    </row>
    <row r="3072" spans="1:9" x14ac:dyDescent="0.25">
      <c r="A3072" s="1">
        <v>2</v>
      </c>
      <c r="B3072" s="1">
        <v>20550</v>
      </c>
      <c r="C3072" s="1">
        <v>73.979399999999998</v>
      </c>
      <c r="D3072" s="1">
        <v>298.9171</v>
      </c>
      <c r="E3072" s="1">
        <v>8584</v>
      </c>
      <c r="F3072" s="1">
        <v>209.02969999999999</v>
      </c>
      <c r="G3072" s="1">
        <v>269.41520000000003</v>
      </c>
      <c r="H3072" s="1">
        <v>12.4917368548179</v>
      </c>
    </row>
    <row r="3073" spans="1:9" x14ac:dyDescent="0.25">
      <c r="A3073" s="1">
        <v>0</v>
      </c>
      <c r="B3073" s="1" t="s">
        <v>145</v>
      </c>
      <c r="C3073" s="1">
        <v>2066</v>
      </c>
    </row>
    <row r="3074" spans="1:9" x14ac:dyDescent="0.25">
      <c r="A3074" s="1">
        <v>1</v>
      </c>
      <c r="B3074" s="1" t="s">
        <v>3203</v>
      </c>
      <c r="C3074" s="1" t="s">
        <v>3204</v>
      </c>
      <c r="D3074" s="1">
        <v>22276.57828885</v>
      </c>
      <c r="E3074" s="1">
        <v>-9.9999999999999995E-8</v>
      </c>
      <c r="F3074" s="1" t="s">
        <v>3</v>
      </c>
      <c r="G3074" s="1" t="s">
        <v>3205</v>
      </c>
      <c r="H3074" s="1">
        <v>0</v>
      </c>
      <c r="I3074" s="1">
        <v>9996</v>
      </c>
    </row>
    <row r="3075" spans="1:9" x14ac:dyDescent="0.25">
      <c r="A3075" s="1">
        <v>2</v>
      </c>
      <c r="B3075" s="1">
        <v>20551</v>
      </c>
      <c r="C3075" s="1">
        <v>73.984899999999996</v>
      </c>
      <c r="D3075" s="1">
        <v>347.11110000000002</v>
      </c>
      <c r="E3075" s="1">
        <v>49803</v>
      </c>
      <c r="F3075" s="1">
        <v>347.13900000000001</v>
      </c>
      <c r="G3075" s="1">
        <v>79.548500000000004</v>
      </c>
      <c r="H3075" s="1">
        <v>12.596761394942201</v>
      </c>
    </row>
    <row r="3076" spans="1:9" x14ac:dyDescent="0.25">
      <c r="A3076" s="1">
        <v>0</v>
      </c>
      <c r="B3076" s="1" t="s">
        <v>145</v>
      </c>
      <c r="C3076" s="1">
        <v>2067</v>
      </c>
    </row>
    <row r="3077" spans="1:9" x14ac:dyDescent="0.25">
      <c r="A3077" s="1">
        <v>1</v>
      </c>
      <c r="B3077" s="1" t="s">
        <v>3206</v>
      </c>
      <c r="C3077" s="1" t="s">
        <v>3207</v>
      </c>
      <c r="D3077" s="1">
        <v>22276.597405050001</v>
      </c>
      <c r="E3077" s="1">
        <v>-2E-8</v>
      </c>
      <c r="F3077" s="1" t="s">
        <v>3</v>
      </c>
      <c r="G3077" s="1" t="s">
        <v>3208</v>
      </c>
      <c r="H3077" s="1">
        <v>0</v>
      </c>
      <c r="I3077" s="1">
        <v>9993</v>
      </c>
    </row>
    <row r="3078" spans="1:9" x14ac:dyDescent="0.25">
      <c r="A3078" s="1">
        <v>2</v>
      </c>
      <c r="B3078" s="1">
        <v>20552</v>
      </c>
      <c r="C3078" s="1">
        <v>73.984099999999998</v>
      </c>
      <c r="D3078" s="1">
        <v>40.193800000000003</v>
      </c>
      <c r="E3078" s="1">
        <v>39534</v>
      </c>
      <c r="F3078" s="1">
        <v>55.1325</v>
      </c>
      <c r="G3078" s="1">
        <v>316.84120000000001</v>
      </c>
      <c r="H3078" s="1">
        <v>12.579011004921099</v>
      </c>
    </row>
    <row r="3079" spans="1:9" x14ac:dyDescent="0.25">
      <c r="A3079" s="1">
        <v>0</v>
      </c>
      <c r="B3079" s="1" t="s">
        <v>145</v>
      </c>
      <c r="C3079" s="1">
        <v>2068</v>
      </c>
    </row>
    <row r="3080" spans="1:9" x14ac:dyDescent="0.25">
      <c r="A3080" s="1">
        <v>1</v>
      </c>
      <c r="B3080" s="1" t="s">
        <v>3209</v>
      </c>
      <c r="C3080" s="1" t="s">
        <v>3210</v>
      </c>
      <c r="D3080" s="1">
        <v>22276.520225519998</v>
      </c>
      <c r="E3080" s="1">
        <v>-8.0000000000000002E-8</v>
      </c>
      <c r="F3080" s="1" t="s">
        <v>3</v>
      </c>
      <c r="G3080" s="1" t="s">
        <v>3211</v>
      </c>
      <c r="H3080" s="1">
        <v>0</v>
      </c>
      <c r="I3080" s="1">
        <v>9995</v>
      </c>
    </row>
    <row r="3081" spans="1:9" x14ac:dyDescent="0.25">
      <c r="A3081" s="1">
        <v>2</v>
      </c>
      <c r="B3081" s="1">
        <v>20553</v>
      </c>
      <c r="C3081" s="1">
        <v>73.979200000000006</v>
      </c>
      <c r="D3081" s="1">
        <v>90.000299999999996</v>
      </c>
      <c r="E3081" s="1">
        <v>30551</v>
      </c>
      <c r="F3081" s="1">
        <v>105.7569</v>
      </c>
      <c r="G3081" s="1">
        <v>310.65640000000002</v>
      </c>
      <c r="H3081" s="1">
        <v>12.562388354901</v>
      </c>
    </row>
    <row r="3082" spans="1:9" x14ac:dyDescent="0.25">
      <c r="A3082" s="1">
        <v>0</v>
      </c>
      <c r="B3082" s="1" t="s">
        <v>145</v>
      </c>
      <c r="C3082" s="1">
        <v>2069</v>
      </c>
    </row>
    <row r="3083" spans="1:9" x14ac:dyDescent="0.25">
      <c r="A3083" s="1">
        <v>1</v>
      </c>
      <c r="B3083" s="1" t="s">
        <v>3212</v>
      </c>
      <c r="C3083" s="1" t="s">
        <v>3213</v>
      </c>
      <c r="D3083" s="1">
        <v>22276.074125489999</v>
      </c>
      <c r="E3083" s="1">
        <v>-9.9999999999999995E-8</v>
      </c>
      <c r="F3083" s="1" t="s">
        <v>3</v>
      </c>
      <c r="G3083" s="1" t="s">
        <v>3214</v>
      </c>
      <c r="H3083" s="1">
        <v>0</v>
      </c>
      <c r="I3083" s="1">
        <v>9990</v>
      </c>
    </row>
    <row r="3084" spans="1:9" x14ac:dyDescent="0.25">
      <c r="A3084" s="1">
        <v>2</v>
      </c>
      <c r="B3084" s="1">
        <v>20554</v>
      </c>
      <c r="C3084" s="1">
        <v>73.980599999999995</v>
      </c>
      <c r="D3084" s="1">
        <v>141.96459999999999</v>
      </c>
      <c r="E3084" s="1">
        <v>21712</v>
      </c>
      <c r="F3084" s="1">
        <v>163.75839999999999</v>
      </c>
      <c r="G3084" s="1">
        <v>348.63869999999997</v>
      </c>
      <c r="H3084" s="1">
        <v>12.5450727048799</v>
      </c>
    </row>
    <row r="3085" spans="1:9" x14ac:dyDescent="0.25">
      <c r="A3085" s="1">
        <v>0</v>
      </c>
      <c r="B3085" s="1" t="s">
        <v>145</v>
      </c>
      <c r="C3085" s="1">
        <v>2070</v>
      </c>
    </row>
    <row r="3086" spans="1:9" x14ac:dyDescent="0.25">
      <c r="A3086" s="1">
        <v>1</v>
      </c>
      <c r="B3086" s="1" t="s">
        <v>3215</v>
      </c>
      <c r="C3086" s="1" t="s">
        <v>3216</v>
      </c>
      <c r="D3086" s="1">
        <v>22276.520371350001</v>
      </c>
      <c r="E3086" s="1">
        <v>-8.9999999999999999E-8</v>
      </c>
      <c r="F3086" s="1" t="s">
        <v>3</v>
      </c>
      <c r="G3086" s="1" t="s">
        <v>3217</v>
      </c>
      <c r="H3086" s="1">
        <v>0</v>
      </c>
      <c r="I3086" s="1">
        <v>9991</v>
      </c>
    </row>
    <row r="3087" spans="1:9" x14ac:dyDescent="0.25">
      <c r="A3087" s="1">
        <v>2</v>
      </c>
      <c r="B3087" s="1">
        <v>20555</v>
      </c>
      <c r="C3087" s="1">
        <v>73.983199999999997</v>
      </c>
      <c r="D3087" s="1">
        <v>192.98840000000001</v>
      </c>
      <c r="E3087" s="1">
        <v>13801</v>
      </c>
      <c r="F3087" s="1">
        <v>207.32650000000001</v>
      </c>
      <c r="G3087" s="1">
        <v>264.09100000000001</v>
      </c>
      <c r="H3087" s="1">
        <v>12.52771065486</v>
      </c>
    </row>
    <row r="3088" spans="1:9" x14ac:dyDescent="0.25">
      <c r="A3088" s="1">
        <v>0</v>
      </c>
      <c r="B3088" s="1" t="s">
        <v>145</v>
      </c>
      <c r="C3088" s="1">
        <v>2071</v>
      </c>
    </row>
    <row r="3089" spans="1:9" x14ac:dyDescent="0.25">
      <c r="A3089" s="1">
        <v>1</v>
      </c>
      <c r="B3089" s="1" t="s">
        <v>3218</v>
      </c>
      <c r="C3089" s="1" t="s">
        <v>3219</v>
      </c>
      <c r="D3089" s="1">
        <v>22276.403709689999</v>
      </c>
      <c r="E3089" s="1">
        <v>1.1999999999999999E-7</v>
      </c>
      <c r="F3089" s="1" t="s">
        <v>3</v>
      </c>
      <c r="G3089" s="1" t="s">
        <v>3220</v>
      </c>
      <c r="H3089" s="1">
        <v>0</v>
      </c>
      <c r="I3089" s="1">
        <v>9990</v>
      </c>
    </row>
    <row r="3090" spans="1:9" x14ac:dyDescent="0.25">
      <c r="A3090" s="1">
        <v>2</v>
      </c>
      <c r="B3090" s="1">
        <v>20556</v>
      </c>
      <c r="C3090" s="1">
        <v>73.979200000000006</v>
      </c>
      <c r="D3090" s="1">
        <v>247.98990000000001</v>
      </c>
      <c r="E3090" s="1">
        <v>3649</v>
      </c>
      <c r="F3090" s="1">
        <v>287.25439999999998</v>
      </c>
      <c r="G3090" s="1">
        <v>188.0326</v>
      </c>
      <c r="H3090" s="1">
        <v>12.509093004837601</v>
      </c>
    </row>
    <row r="3091" spans="1:9" x14ac:dyDescent="0.25">
      <c r="A3091" s="1">
        <v>0</v>
      </c>
      <c r="B3091" s="1" t="s">
        <v>145</v>
      </c>
      <c r="C3091" s="1">
        <v>2074</v>
      </c>
    </row>
    <row r="3092" spans="1:9" x14ac:dyDescent="0.25">
      <c r="A3092" s="1">
        <v>1</v>
      </c>
      <c r="B3092" s="1" t="s">
        <v>3221</v>
      </c>
      <c r="C3092" s="1" t="s">
        <v>3222</v>
      </c>
      <c r="D3092" s="1">
        <v>22276.394877859999</v>
      </c>
      <c r="E3092" s="1">
        <v>7.0999999999999998E-7</v>
      </c>
      <c r="F3092" s="1" t="s">
        <v>3</v>
      </c>
      <c r="G3092" s="1" t="s">
        <v>3223</v>
      </c>
      <c r="H3092" s="1">
        <v>0</v>
      </c>
      <c r="I3092" s="1">
        <v>9999</v>
      </c>
    </row>
    <row r="3093" spans="1:9" x14ac:dyDescent="0.25">
      <c r="A3093" s="1">
        <v>2</v>
      </c>
      <c r="B3093" s="1">
        <v>20577</v>
      </c>
      <c r="C3093" s="1">
        <v>82.946899999999999</v>
      </c>
      <c r="D3093" s="1">
        <v>27.8782</v>
      </c>
      <c r="E3093" s="1">
        <v>27353</v>
      </c>
      <c r="F3093" s="1">
        <v>22.743500000000001</v>
      </c>
      <c r="G3093" s="1">
        <v>39.672600000000003</v>
      </c>
      <c r="H3093" s="1">
        <v>13.746868336278499</v>
      </c>
    </row>
    <row r="3094" spans="1:9" x14ac:dyDescent="0.25">
      <c r="A3094" s="1">
        <v>0</v>
      </c>
      <c r="B3094" s="1" t="s">
        <v>3224</v>
      </c>
    </row>
    <row r="3095" spans="1:9" x14ac:dyDescent="0.25">
      <c r="A3095" s="1">
        <v>1</v>
      </c>
      <c r="B3095" s="1" t="s">
        <v>3225</v>
      </c>
      <c r="C3095" s="1" t="s">
        <v>3226</v>
      </c>
      <c r="D3095" s="1">
        <v>22276.45434602</v>
      </c>
      <c r="E3095" s="1">
        <v>4.2969999999999997E-5</v>
      </c>
      <c r="F3095" s="1" t="s">
        <v>3</v>
      </c>
      <c r="G3095" s="1" t="s">
        <v>3227</v>
      </c>
      <c r="H3095" s="1">
        <v>0</v>
      </c>
      <c r="I3095" s="1">
        <v>9990</v>
      </c>
    </row>
    <row r="3096" spans="1:9" x14ac:dyDescent="0.25">
      <c r="A3096" s="1">
        <v>2</v>
      </c>
      <c r="B3096" s="1">
        <v>20580</v>
      </c>
      <c r="C3096" s="1">
        <v>28.469000000000001</v>
      </c>
      <c r="D3096" s="1">
        <v>172.9776</v>
      </c>
      <c r="E3096" s="1">
        <v>2655</v>
      </c>
      <c r="F3096" s="1">
        <v>118.7627</v>
      </c>
      <c r="G3096" s="1">
        <v>53.718000000000004</v>
      </c>
      <c r="H3096" s="1">
        <v>15.1096148158256</v>
      </c>
    </row>
    <row r="3097" spans="1:9" x14ac:dyDescent="0.25">
      <c r="A3097" s="1">
        <v>0</v>
      </c>
      <c r="B3097" s="1" t="s">
        <v>3228</v>
      </c>
      <c r="C3097" s="1">
        <v>1</v>
      </c>
      <c r="D3097" s="1" t="s">
        <v>3229</v>
      </c>
      <c r="E3097" s="1" t="s">
        <v>90</v>
      </c>
    </row>
    <row r="3098" spans="1:9" x14ac:dyDescent="0.25">
      <c r="A3098" s="1">
        <v>1</v>
      </c>
      <c r="B3098" s="1" t="s">
        <v>3230</v>
      </c>
      <c r="C3098" s="1" t="s">
        <v>3231</v>
      </c>
      <c r="D3098" s="1">
        <v>22276.487522989999</v>
      </c>
      <c r="E3098" s="1">
        <v>7.1799999999999999E-6</v>
      </c>
      <c r="F3098" s="1" t="s">
        <v>3</v>
      </c>
      <c r="G3098" s="1" t="s">
        <v>3232</v>
      </c>
      <c r="H3098" s="1">
        <v>0</v>
      </c>
      <c r="I3098" s="1">
        <v>9996</v>
      </c>
    </row>
    <row r="3099" spans="1:9" x14ac:dyDescent="0.25">
      <c r="A3099" s="1">
        <v>2</v>
      </c>
      <c r="B3099" s="1">
        <v>20607</v>
      </c>
      <c r="C3099" s="1">
        <v>89.713999999999999</v>
      </c>
      <c r="D3099" s="1">
        <v>289.89659999999998</v>
      </c>
      <c r="E3099" s="1">
        <v>97131</v>
      </c>
      <c r="F3099" s="1">
        <v>111.4966</v>
      </c>
      <c r="G3099" s="1">
        <v>249.6643</v>
      </c>
      <c r="H3099" s="1">
        <v>14.7190956271518</v>
      </c>
    </row>
    <row r="3100" spans="1:9" x14ac:dyDescent="0.25">
      <c r="A3100" s="1">
        <v>0</v>
      </c>
      <c r="B3100" s="1" t="s">
        <v>3228</v>
      </c>
      <c r="C3100" s="1">
        <v>2</v>
      </c>
      <c r="D3100" s="1" t="s">
        <v>3229</v>
      </c>
      <c r="E3100" s="1" t="s">
        <v>462</v>
      </c>
    </row>
    <row r="3101" spans="1:9" x14ac:dyDescent="0.25">
      <c r="A3101" s="1">
        <v>1</v>
      </c>
      <c r="B3101" s="1" t="s">
        <v>3233</v>
      </c>
      <c r="C3101" s="1" t="s">
        <v>3234</v>
      </c>
      <c r="D3101" s="1">
        <v>22276.478452830001</v>
      </c>
      <c r="E3101" s="1">
        <v>1.1080000000000001E-5</v>
      </c>
      <c r="F3101" s="1" t="s">
        <v>3</v>
      </c>
      <c r="G3101" s="1" t="s">
        <v>3235</v>
      </c>
      <c r="H3101" s="1">
        <v>0</v>
      </c>
      <c r="I3101" s="1">
        <v>9993</v>
      </c>
    </row>
    <row r="3102" spans="1:9" x14ac:dyDescent="0.25">
      <c r="A3102" s="1">
        <v>2</v>
      </c>
      <c r="B3102" s="1">
        <v>20608</v>
      </c>
      <c r="C3102" s="1">
        <v>89.718299999999999</v>
      </c>
      <c r="D3102" s="1">
        <v>290.74619999999999</v>
      </c>
      <c r="E3102" s="1">
        <v>86812</v>
      </c>
      <c r="F3102" s="1">
        <v>320.66890000000001</v>
      </c>
      <c r="G3102" s="1">
        <v>38.824599999999997</v>
      </c>
      <c r="H3102" s="1">
        <v>14.758578477385599</v>
      </c>
    </row>
    <row r="3103" spans="1:9" x14ac:dyDescent="0.25">
      <c r="A3103" s="1">
        <v>0</v>
      </c>
      <c r="B3103" s="1" t="s">
        <v>145</v>
      </c>
      <c r="C3103" s="1">
        <v>2082</v>
      </c>
    </row>
    <row r="3104" spans="1:9" x14ac:dyDescent="0.25">
      <c r="A3104" s="1">
        <v>1</v>
      </c>
      <c r="B3104" s="1" t="s">
        <v>3236</v>
      </c>
      <c r="C3104" s="1" t="s">
        <v>3237</v>
      </c>
      <c r="D3104" s="1">
        <v>22276.583829430001</v>
      </c>
      <c r="E3104" s="1">
        <v>-2.4200000000000001E-6</v>
      </c>
      <c r="F3104" s="1" t="s">
        <v>3</v>
      </c>
      <c r="G3104" s="1">
        <f>-10172-3</f>
        <v>-10175</v>
      </c>
      <c r="H3104" s="1">
        <v>0</v>
      </c>
      <c r="I3104" s="1">
        <v>9998</v>
      </c>
    </row>
    <row r="3105" spans="1:9" x14ac:dyDescent="0.25">
      <c r="A3105" s="1">
        <v>2</v>
      </c>
      <c r="B3105" s="1">
        <v>20624</v>
      </c>
      <c r="C3105" s="1">
        <v>71.038700000000006</v>
      </c>
      <c r="D3105" s="1">
        <v>125.2186</v>
      </c>
      <c r="E3105" s="1">
        <v>16870</v>
      </c>
      <c r="F3105" s="1">
        <v>310.90230000000003</v>
      </c>
      <c r="G3105" s="1">
        <v>49.063800000000001</v>
      </c>
      <c r="H3105" s="1">
        <v>14.144020446704101</v>
      </c>
    </row>
    <row r="3106" spans="1:9" x14ac:dyDescent="0.25">
      <c r="A3106" s="1">
        <v>0</v>
      </c>
      <c r="B3106" s="1" t="s">
        <v>145</v>
      </c>
      <c r="C3106" s="1">
        <v>2084</v>
      </c>
    </row>
    <row r="3107" spans="1:9" x14ac:dyDescent="0.25">
      <c r="A3107" s="1">
        <v>1</v>
      </c>
      <c r="B3107" s="1" t="s">
        <v>3238</v>
      </c>
      <c r="C3107" s="1" t="s">
        <v>3239</v>
      </c>
      <c r="D3107" s="1">
        <v>22276.474755020001</v>
      </c>
      <c r="E3107" s="1">
        <v>3.7070000000000003E-5</v>
      </c>
      <c r="F3107" s="1" t="s">
        <v>3</v>
      </c>
      <c r="G3107" s="1" t="s">
        <v>3240</v>
      </c>
      <c r="H3107" s="1">
        <v>0</v>
      </c>
      <c r="I3107" s="1">
        <v>9999</v>
      </c>
    </row>
    <row r="3108" spans="1:9" x14ac:dyDescent="0.25">
      <c r="A3108" s="1">
        <v>2</v>
      </c>
      <c r="B3108" s="1">
        <v>20663</v>
      </c>
      <c r="C3108" s="1">
        <v>62.792000000000002</v>
      </c>
      <c r="D3108" s="1">
        <v>248.40440000000001</v>
      </c>
      <c r="E3108" s="1">
        <v>126105</v>
      </c>
      <c r="F3108" s="1">
        <v>60.843000000000004</v>
      </c>
      <c r="G3108" s="1">
        <v>300.5215</v>
      </c>
      <c r="H3108" s="1">
        <v>14.9318004474842</v>
      </c>
    </row>
    <row r="3109" spans="1:9" x14ac:dyDescent="0.25">
      <c r="A3109" s="1">
        <v>0</v>
      </c>
      <c r="B3109" s="1" t="s">
        <v>627</v>
      </c>
      <c r="C3109" s="2">
        <v>44611</v>
      </c>
    </row>
    <row r="3110" spans="1:9" x14ac:dyDescent="0.25">
      <c r="A3110" s="1">
        <v>1</v>
      </c>
      <c r="B3110" s="1" t="s">
        <v>3241</v>
      </c>
      <c r="C3110" s="1" t="s">
        <v>3242</v>
      </c>
      <c r="D3110" s="1">
        <v>22276.463516870001</v>
      </c>
      <c r="E3110" s="1">
        <v>6.4000000000000001E-7</v>
      </c>
      <c r="F3110" s="1" t="s">
        <v>3</v>
      </c>
      <c r="G3110" s="1" t="s">
        <v>3243</v>
      </c>
      <c r="H3110" s="1">
        <v>0</v>
      </c>
      <c r="I3110" s="1">
        <v>9994</v>
      </c>
    </row>
    <row r="3111" spans="1:9" x14ac:dyDescent="0.25">
      <c r="A3111" s="1">
        <v>2</v>
      </c>
      <c r="B3111" s="1">
        <v>20670</v>
      </c>
      <c r="C3111" s="1">
        <v>82.541799999999995</v>
      </c>
      <c r="D3111" s="1">
        <v>274.59070000000003</v>
      </c>
      <c r="E3111" s="1">
        <v>14637</v>
      </c>
      <c r="F3111" s="1">
        <v>283.29790000000003</v>
      </c>
      <c r="G3111" s="1">
        <v>76.654899999999998</v>
      </c>
      <c r="H3111" s="1">
        <v>13.8471780063041</v>
      </c>
    </row>
    <row r="3112" spans="1:9" x14ac:dyDescent="0.25">
      <c r="A3112" s="1">
        <v>0</v>
      </c>
      <c r="B3112" s="1" t="s">
        <v>145</v>
      </c>
      <c r="C3112" s="1">
        <v>2088</v>
      </c>
    </row>
    <row r="3113" spans="1:9" x14ac:dyDescent="0.25">
      <c r="A3113" s="1">
        <v>1</v>
      </c>
      <c r="B3113" s="1" t="s">
        <v>3244</v>
      </c>
      <c r="C3113" s="1" t="s">
        <v>3245</v>
      </c>
      <c r="D3113" s="1">
        <v>22276.461500730002</v>
      </c>
      <c r="E3113" s="1">
        <v>-7.0000000000000005E-8</v>
      </c>
      <c r="F3113" s="1" t="s">
        <v>3</v>
      </c>
      <c r="G3113" s="1" t="s">
        <v>3246</v>
      </c>
      <c r="H3113" s="1">
        <v>0</v>
      </c>
      <c r="I3113" s="1">
        <v>9998</v>
      </c>
    </row>
    <row r="3114" spans="1:9" x14ac:dyDescent="0.25">
      <c r="A3114" s="1">
        <v>2</v>
      </c>
      <c r="B3114" s="1">
        <v>20720</v>
      </c>
      <c r="C3114" s="1">
        <v>73.601100000000002</v>
      </c>
      <c r="D3114" s="1">
        <v>44.030299999999997</v>
      </c>
      <c r="E3114" s="1">
        <v>25267</v>
      </c>
      <c r="F3114" s="1">
        <v>32.970500000000001</v>
      </c>
      <c r="G3114" s="1">
        <v>34.569000000000003</v>
      </c>
      <c r="H3114" s="1">
        <v>12.407511704573601</v>
      </c>
    </row>
    <row r="3115" spans="1:9" x14ac:dyDescent="0.25">
      <c r="A3115" s="1">
        <v>0</v>
      </c>
      <c r="B3115" s="1" t="s">
        <v>145</v>
      </c>
      <c r="C3115" s="1">
        <v>2090</v>
      </c>
    </row>
    <row r="3116" spans="1:9" x14ac:dyDescent="0.25">
      <c r="A3116" s="1">
        <v>1</v>
      </c>
      <c r="B3116" s="1" t="s">
        <v>3247</v>
      </c>
      <c r="C3116" s="1" t="s">
        <v>3248</v>
      </c>
      <c r="D3116" s="1">
        <v>22276.468775369998</v>
      </c>
      <c r="E3116" s="1">
        <v>4.8999999999999997E-7</v>
      </c>
      <c r="F3116" s="1" t="s">
        <v>3</v>
      </c>
      <c r="G3116" s="1" t="s">
        <v>3249</v>
      </c>
      <c r="H3116" s="1">
        <v>0</v>
      </c>
      <c r="I3116" s="1">
        <v>9999</v>
      </c>
    </row>
    <row r="3117" spans="1:9" x14ac:dyDescent="0.25">
      <c r="A3117" s="1">
        <v>2</v>
      </c>
      <c r="B3117" s="1">
        <v>20735</v>
      </c>
      <c r="C3117" s="1">
        <v>82.5655</v>
      </c>
      <c r="D3117" s="1">
        <v>61.555599999999998</v>
      </c>
      <c r="E3117" s="1">
        <v>13285</v>
      </c>
      <c r="F3117" s="1">
        <v>264.91250000000002</v>
      </c>
      <c r="G3117" s="1">
        <v>158.34630000000001</v>
      </c>
      <c r="H3117" s="1">
        <v>12.6530576848485</v>
      </c>
    </row>
    <row r="3118" spans="1:9" x14ac:dyDescent="0.25">
      <c r="A3118" s="1">
        <v>0</v>
      </c>
      <c r="B3118" s="1" t="s">
        <v>145</v>
      </c>
      <c r="C3118" s="1">
        <v>2091</v>
      </c>
    </row>
    <row r="3119" spans="1:9" x14ac:dyDescent="0.25">
      <c r="A3119" s="1">
        <v>1</v>
      </c>
      <c r="B3119" s="1" t="s">
        <v>3250</v>
      </c>
      <c r="C3119" s="1" t="s">
        <v>3251</v>
      </c>
      <c r="D3119" s="1">
        <v>22276.341896409998</v>
      </c>
      <c r="E3119" s="1">
        <v>3.2000000000000001E-7</v>
      </c>
      <c r="F3119" s="1" t="s">
        <v>3</v>
      </c>
      <c r="G3119" s="1" t="s">
        <v>3252</v>
      </c>
      <c r="H3119" s="1">
        <v>0</v>
      </c>
      <c r="I3119" s="1">
        <v>9997</v>
      </c>
    </row>
    <row r="3120" spans="1:9" x14ac:dyDescent="0.25">
      <c r="A3120" s="1">
        <v>2</v>
      </c>
      <c r="B3120" s="1">
        <v>20736</v>
      </c>
      <c r="C3120" s="1">
        <v>82.572999999999993</v>
      </c>
      <c r="D3120" s="1">
        <v>111.8182</v>
      </c>
      <c r="E3120" s="1">
        <v>2629</v>
      </c>
      <c r="F3120" s="1">
        <v>305.49799999999999</v>
      </c>
      <c r="G3120" s="1">
        <v>228.06659999999999</v>
      </c>
      <c r="H3120" s="1">
        <v>12.6250669348159</v>
      </c>
    </row>
    <row r="3121" spans="1:9" x14ac:dyDescent="0.25">
      <c r="A3121" s="1">
        <v>0</v>
      </c>
      <c r="B3121" s="1" t="s">
        <v>145</v>
      </c>
      <c r="C3121" s="1">
        <v>2092</v>
      </c>
    </row>
    <row r="3122" spans="1:9" x14ac:dyDescent="0.25">
      <c r="A3122" s="1">
        <v>1</v>
      </c>
      <c r="B3122" s="1" t="s">
        <v>3253</v>
      </c>
      <c r="C3122" s="1" t="s">
        <v>3254</v>
      </c>
      <c r="D3122" s="1">
        <v>22276.506271959999</v>
      </c>
      <c r="E3122" s="1">
        <v>4.4999999999999998E-7</v>
      </c>
      <c r="F3122" s="1" t="s">
        <v>3</v>
      </c>
      <c r="G3122" s="1" t="s">
        <v>3255</v>
      </c>
      <c r="H3122" s="1">
        <v>0</v>
      </c>
      <c r="I3122" s="1">
        <v>9991</v>
      </c>
    </row>
    <row r="3123" spans="1:9" x14ac:dyDescent="0.25">
      <c r="A3123" s="1">
        <v>2</v>
      </c>
      <c r="B3123" s="1">
        <v>20737</v>
      </c>
      <c r="C3123" s="1">
        <v>82.563699999999997</v>
      </c>
      <c r="D3123" s="1">
        <v>91.675899999999999</v>
      </c>
      <c r="E3123" s="1">
        <v>3788</v>
      </c>
      <c r="F3123" s="1">
        <v>334.68020000000001</v>
      </c>
      <c r="G3123" s="1">
        <v>91.309899999999999</v>
      </c>
      <c r="H3123" s="1">
        <v>12.6329337048277</v>
      </c>
    </row>
    <row r="3124" spans="1:9" x14ac:dyDescent="0.25">
      <c r="A3124" s="1">
        <v>0</v>
      </c>
      <c r="B3124" s="1" t="s">
        <v>145</v>
      </c>
      <c r="C3124" s="1">
        <v>2093</v>
      </c>
    </row>
    <row r="3125" spans="1:9" x14ac:dyDescent="0.25">
      <c r="A3125" s="1">
        <v>1</v>
      </c>
      <c r="B3125" s="1" t="s">
        <v>3256</v>
      </c>
      <c r="C3125" s="1" t="s">
        <v>3257</v>
      </c>
      <c r="D3125" s="1">
        <v>22276.496611719998</v>
      </c>
      <c r="E3125" s="1">
        <v>3.9999999999999998E-7</v>
      </c>
      <c r="F3125" s="1" t="s">
        <v>3</v>
      </c>
      <c r="G3125" s="1" t="s">
        <v>3258</v>
      </c>
      <c r="H3125" s="1">
        <v>0</v>
      </c>
      <c r="I3125" s="1">
        <v>9995</v>
      </c>
    </row>
    <row r="3126" spans="1:9" x14ac:dyDescent="0.25">
      <c r="A3126" s="1">
        <v>2</v>
      </c>
      <c r="B3126" s="1">
        <v>20738</v>
      </c>
      <c r="C3126" s="1">
        <v>82.5702</v>
      </c>
      <c r="D3126" s="1">
        <v>87.244200000000006</v>
      </c>
      <c r="E3126" s="1">
        <v>7914</v>
      </c>
      <c r="F3126" s="1">
        <v>306.38380000000001</v>
      </c>
      <c r="G3126" s="1">
        <v>107.8398</v>
      </c>
      <c r="H3126" s="1">
        <v>12.6404110648347</v>
      </c>
    </row>
    <row r="3127" spans="1:9" x14ac:dyDescent="0.25">
      <c r="A3127" s="1">
        <v>0</v>
      </c>
      <c r="B3127" s="1" t="s">
        <v>145</v>
      </c>
      <c r="C3127" s="1">
        <v>2094</v>
      </c>
    </row>
    <row r="3128" spans="1:9" x14ac:dyDescent="0.25">
      <c r="A3128" s="1">
        <v>1</v>
      </c>
      <c r="B3128" s="1" t="s">
        <v>3259</v>
      </c>
      <c r="C3128" s="1" t="s">
        <v>3260</v>
      </c>
      <c r="D3128" s="1">
        <v>22276.517970190002</v>
      </c>
      <c r="E3128" s="1">
        <v>4.0999999999999999E-7</v>
      </c>
      <c r="F3128" s="1" t="s">
        <v>3</v>
      </c>
      <c r="G3128" s="1" t="s">
        <v>3261</v>
      </c>
      <c r="H3128" s="1">
        <v>0</v>
      </c>
      <c r="I3128" s="1">
        <v>9995</v>
      </c>
    </row>
    <row r="3129" spans="1:9" x14ac:dyDescent="0.25">
      <c r="A3129" s="1">
        <v>2</v>
      </c>
      <c r="B3129" s="1">
        <v>20739</v>
      </c>
      <c r="C3129" s="1">
        <v>82.572100000000006</v>
      </c>
      <c r="D3129" s="1">
        <v>79.069699999999997</v>
      </c>
      <c r="E3129" s="1">
        <v>10501</v>
      </c>
      <c r="F3129" s="1">
        <v>289.18060000000003</v>
      </c>
      <c r="G3129" s="1">
        <v>137.87459999999999</v>
      </c>
      <c r="H3129" s="1">
        <v>12.647012394842299</v>
      </c>
    </row>
    <row r="3130" spans="1:9" x14ac:dyDescent="0.25">
      <c r="A3130" s="1">
        <v>0</v>
      </c>
      <c r="B3130" s="1" t="s">
        <v>145</v>
      </c>
      <c r="C3130" s="1">
        <v>2095</v>
      </c>
    </row>
    <row r="3131" spans="1:9" x14ac:dyDescent="0.25">
      <c r="A3131" s="1">
        <v>1</v>
      </c>
      <c r="B3131" s="1" t="s">
        <v>3262</v>
      </c>
      <c r="C3131" s="1" t="s">
        <v>3263</v>
      </c>
      <c r="D3131" s="1">
        <v>22276.511008519999</v>
      </c>
      <c r="E3131" s="1">
        <v>4.4000000000000002E-7</v>
      </c>
      <c r="F3131" s="1" t="s">
        <v>3</v>
      </c>
      <c r="G3131" s="1" t="s">
        <v>3264</v>
      </c>
      <c r="H3131" s="1">
        <v>0</v>
      </c>
      <c r="I3131" s="1">
        <v>9996</v>
      </c>
    </row>
    <row r="3132" spans="1:9" x14ac:dyDescent="0.25">
      <c r="A3132" s="1">
        <v>2</v>
      </c>
      <c r="B3132" s="1">
        <v>20740</v>
      </c>
      <c r="C3132" s="1">
        <v>82.572999999999993</v>
      </c>
      <c r="D3132" s="1">
        <v>57.3142</v>
      </c>
      <c r="E3132" s="1">
        <v>18754</v>
      </c>
      <c r="F3132" s="1">
        <v>219.94829999999999</v>
      </c>
      <c r="G3132" s="1">
        <v>208.72450000000001</v>
      </c>
      <c r="H3132" s="1">
        <v>12.6608500148585</v>
      </c>
    </row>
    <row r="3133" spans="1:9" x14ac:dyDescent="0.25">
      <c r="A3133" s="1">
        <v>0</v>
      </c>
      <c r="B3133" s="1" t="s">
        <v>145</v>
      </c>
      <c r="C3133" s="1">
        <v>2098</v>
      </c>
    </row>
    <row r="3134" spans="1:9" x14ac:dyDescent="0.25">
      <c r="A3134" s="1">
        <v>1</v>
      </c>
      <c r="B3134" s="1" t="s">
        <v>3265</v>
      </c>
      <c r="C3134" s="1" t="s">
        <v>3266</v>
      </c>
      <c r="D3134" s="1">
        <v>22276.528084080001</v>
      </c>
      <c r="E3134" s="1">
        <v>7.3969999999999998E-5</v>
      </c>
      <c r="F3134" s="1" t="s">
        <v>3</v>
      </c>
      <c r="G3134" s="1" t="s">
        <v>3267</v>
      </c>
      <c r="H3134" s="1">
        <v>0</v>
      </c>
      <c r="I3134" s="1">
        <v>9995</v>
      </c>
    </row>
    <row r="3135" spans="1:9" x14ac:dyDescent="0.25">
      <c r="A3135" s="1">
        <v>2</v>
      </c>
      <c r="B3135" s="1">
        <v>20774</v>
      </c>
      <c r="C3135" s="1">
        <v>82.947699999999998</v>
      </c>
      <c r="D3135" s="1">
        <v>28.584800000000001</v>
      </c>
      <c r="E3135" s="1">
        <v>805703</v>
      </c>
      <c r="F3135" s="1">
        <v>130.51150000000001</v>
      </c>
      <c r="G3135" s="1">
        <v>236.91460000000001</v>
      </c>
      <c r="H3135" s="1">
        <v>13.7555395758557</v>
      </c>
    </row>
    <row r="3136" spans="1:9" x14ac:dyDescent="0.25">
      <c r="A3136" s="1">
        <v>0</v>
      </c>
      <c r="B3136" s="1" t="s">
        <v>3027</v>
      </c>
      <c r="C3136" s="1" t="s">
        <v>27</v>
      </c>
    </row>
    <row r="3137" spans="1:9" x14ac:dyDescent="0.25">
      <c r="A3137" s="1">
        <v>1</v>
      </c>
      <c r="B3137" s="1" t="s">
        <v>3268</v>
      </c>
      <c r="C3137" s="1" t="s">
        <v>3269</v>
      </c>
      <c r="D3137" s="1">
        <v>22276.4921058</v>
      </c>
      <c r="E3137" s="1">
        <v>5.7999999999999995E-7</v>
      </c>
      <c r="F3137" s="1" t="s">
        <v>3</v>
      </c>
      <c r="G3137" s="1" t="s">
        <v>3270</v>
      </c>
      <c r="H3137" s="1">
        <v>0</v>
      </c>
      <c r="I3137" s="1">
        <v>9992</v>
      </c>
    </row>
    <row r="3138" spans="1:9" x14ac:dyDescent="0.25">
      <c r="A3138" s="1">
        <v>2</v>
      </c>
      <c r="B3138" s="1">
        <v>20788</v>
      </c>
      <c r="C3138" s="1">
        <v>98.827100000000002</v>
      </c>
      <c r="D3138" s="1">
        <v>266.21660000000003</v>
      </c>
      <c r="E3138" s="1">
        <v>16627</v>
      </c>
      <c r="F3138" s="1">
        <v>138.8862</v>
      </c>
      <c r="G3138" s="1">
        <v>221.3561</v>
      </c>
      <c r="H3138" s="1">
        <v>14.027756446418699</v>
      </c>
    </row>
    <row r="3139" spans="1:9" x14ac:dyDescent="0.25">
      <c r="A3139" s="1">
        <v>0</v>
      </c>
      <c r="B3139" s="1" t="s">
        <v>145</v>
      </c>
      <c r="C3139" s="1">
        <v>2100</v>
      </c>
    </row>
    <row r="3140" spans="1:9" x14ac:dyDescent="0.25">
      <c r="A3140" s="1">
        <v>1</v>
      </c>
      <c r="B3140" s="1" t="s">
        <v>3271</v>
      </c>
      <c r="C3140" s="1" t="s">
        <v>3272</v>
      </c>
      <c r="D3140" s="1">
        <v>22276.469886449999</v>
      </c>
      <c r="E3140" s="1">
        <v>6.7999999999999995E-7</v>
      </c>
      <c r="F3140" s="1" t="s">
        <v>3</v>
      </c>
      <c r="G3140" s="1" t="s">
        <v>3273</v>
      </c>
      <c r="H3140" s="1">
        <v>0</v>
      </c>
      <c r="I3140" s="1">
        <v>9998</v>
      </c>
    </row>
    <row r="3141" spans="1:9" x14ac:dyDescent="0.25">
      <c r="A3141" s="1">
        <v>2</v>
      </c>
      <c r="B3141" s="1">
        <v>20804</v>
      </c>
      <c r="C3141" s="1">
        <v>82.935400000000001</v>
      </c>
      <c r="D3141" s="1">
        <v>89.450599999999994</v>
      </c>
      <c r="E3141" s="1">
        <v>38177</v>
      </c>
      <c r="F3141" s="1">
        <v>88.342600000000004</v>
      </c>
      <c r="G3141" s="1">
        <v>329.7509</v>
      </c>
      <c r="H3141" s="1">
        <v>13.743714076074101</v>
      </c>
    </row>
    <row r="3142" spans="1:9" x14ac:dyDescent="0.25">
      <c r="A3142" s="1">
        <v>0</v>
      </c>
      <c r="B3142" s="1" t="s">
        <v>627</v>
      </c>
      <c r="C3142" s="2">
        <v>44612</v>
      </c>
    </row>
    <row r="3143" spans="1:9" x14ac:dyDescent="0.25">
      <c r="A3143" s="1">
        <v>1</v>
      </c>
      <c r="B3143" s="1" t="s">
        <v>3274</v>
      </c>
      <c r="C3143" s="1" t="s">
        <v>3275</v>
      </c>
      <c r="D3143" s="1">
        <v>22276.516193889998</v>
      </c>
      <c r="E3143" s="1">
        <v>1.17E-6</v>
      </c>
      <c r="F3143" s="1" t="s">
        <v>3</v>
      </c>
      <c r="G3143" s="1" t="s">
        <v>3276</v>
      </c>
      <c r="H3143" s="1">
        <v>0</v>
      </c>
      <c r="I3143" s="1">
        <v>9995</v>
      </c>
    </row>
    <row r="3144" spans="1:9" x14ac:dyDescent="0.25">
      <c r="A3144" s="1">
        <v>2</v>
      </c>
      <c r="B3144" s="1">
        <v>20826</v>
      </c>
      <c r="C3144" s="1">
        <v>82.528700000000001</v>
      </c>
      <c r="D3144" s="1">
        <v>195.57650000000001</v>
      </c>
      <c r="E3144" s="1">
        <v>12227</v>
      </c>
      <c r="F3144" s="1">
        <v>217.32419999999999</v>
      </c>
      <c r="G3144" s="1">
        <v>142.70699999999999</v>
      </c>
      <c r="H3144" s="1">
        <v>13.842804476171599</v>
      </c>
    </row>
    <row r="3145" spans="1:9" x14ac:dyDescent="0.25">
      <c r="A3145" s="1">
        <v>0</v>
      </c>
      <c r="B3145" s="1" t="s">
        <v>2855</v>
      </c>
      <c r="C3145" s="1" t="s">
        <v>2185</v>
      </c>
      <c r="D3145" s="1" t="s">
        <v>3277</v>
      </c>
      <c r="E3145" s="1" t="s">
        <v>2857</v>
      </c>
      <c r="F3145" s="1" t="s">
        <v>3278</v>
      </c>
    </row>
    <row r="3146" spans="1:9" x14ac:dyDescent="0.25">
      <c r="A3146" s="1">
        <v>1</v>
      </c>
      <c r="B3146" s="1" t="s">
        <v>3279</v>
      </c>
      <c r="C3146" s="1" t="s">
        <v>3280</v>
      </c>
      <c r="D3146" s="1">
        <v>22276.489428640001</v>
      </c>
      <c r="E3146" s="1">
        <v>4.0099999999999997E-6</v>
      </c>
      <c r="F3146" s="1" t="s">
        <v>3</v>
      </c>
      <c r="G3146" s="1" t="s">
        <v>3281</v>
      </c>
      <c r="H3146" s="1">
        <v>0</v>
      </c>
      <c r="I3146" s="1">
        <v>9993</v>
      </c>
    </row>
    <row r="3147" spans="1:9" x14ac:dyDescent="0.25">
      <c r="A3147" s="1">
        <v>2</v>
      </c>
      <c r="B3147" s="1">
        <v>20978</v>
      </c>
      <c r="C3147" s="1">
        <v>98.780600000000007</v>
      </c>
      <c r="D3147" s="1">
        <v>295.30860000000001</v>
      </c>
      <c r="E3147" s="1">
        <v>72826</v>
      </c>
      <c r="F3147" s="1">
        <v>348.36709999999999</v>
      </c>
      <c r="G3147" s="1">
        <v>11.583</v>
      </c>
      <c r="H3147" s="1">
        <v>14.3834919066793</v>
      </c>
    </row>
    <row r="3148" spans="1:9" x14ac:dyDescent="0.25">
      <c r="A3148" s="1">
        <v>0</v>
      </c>
      <c r="B3148" s="1" t="s">
        <v>145</v>
      </c>
      <c r="C3148" s="1">
        <v>2112</v>
      </c>
    </row>
    <row r="3149" spans="1:9" x14ac:dyDescent="0.25">
      <c r="A3149" s="1">
        <v>1</v>
      </c>
      <c r="B3149" s="1" t="s">
        <v>3282</v>
      </c>
      <c r="C3149" s="1" t="s">
        <v>3283</v>
      </c>
      <c r="D3149" s="1">
        <v>22276.38050304</v>
      </c>
      <c r="E3149" s="1">
        <v>2.0499999999999999E-6</v>
      </c>
      <c r="F3149" s="1" t="s">
        <v>3</v>
      </c>
      <c r="G3149" s="1" t="s">
        <v>3284</v>
      </c>
      <c r="H3149" s="1">
        <v>0</v>
      </c>
      <c r="I3149" s="1">
        <v>9996</v>
      </c>
    </row>
    <row r="3150" spans="1:9" x14ac:dyDescent="0.25">
      <c r="A3150" s="1">
        <v>2</v>
      </c>
      <c r="B3150" s="1">
        <v>21014</v>
      </c>
      <c r="C3150" s="1">
        <v>74.045199999999994</v>
      </c>
      <c r="D3150" s="1">
        <v>258.23689999999999</v>
      </c>
      <c r="E3150" s="1">
        <v>26675</v>
      </c>
      <c r="F3150" s="1">
        <v>59.286900000000003</v>
      </c>
      <c r="G3150" s="1">
        <v>301.09050000000002</v>
      </c>
      <c r="H3150" s="1">
        <v>14.334905136633701</v>
      </c>
    </row>
    <row r="3151" spans="1:9" x14ac:dyDescent="0.25">
      <c r="A3151" s="1">
        <v>0</v>
      </c>
      <c r="B3151" s="1" t="s">
        <v>145</v>
      </c>
      <c r="C3151" s="1">
        <v>2114</v>
      </c>
    </row>
    <row r="3152" spans="1:9" x14ac:dyDescent="0.25">
      <c r="A3152" s="1">
        <v>1</v>
      </c>
      <c r="B3152" s="1" t="s">
        <v>3285</v>
      </c>
      <c r="C3152" s="1" t="s">
        <v>3286</v>
      </c>
      <c r="D3152" s="1">
        <v>22276.557612469998</v>
      </c>
      <c r="E3152" s="1">
        <v>2.6E-7</v>
      </c>
      <c r="F3152" s="1" t="s">
        <v>3</v>
      </c>
      <c r="G3152" s="1" t="s">
        <v>3287</v>
      </c>
      <c r="H3152" s="1">
        <v>0</v>
      </c>
      <c r="I3152" s="1">
        <v>9993</v>
      </c>
    </row>
    <row r="3153" spans="1:9" x14ac:dyDescent="0.25">
      <c r="A3153" s="1">
        <v>2</v>
      </c>
      <c r="B3153" s="1">
        <v>21028</v>
      </c>
      <c r="C3153" s="1">
        <v>82.583200000000005</v>
      </c>
      <c r="D3153" s="1">
        <v>17.6373</v>
      </c>
      <c r="E3153" s="1">
        <v>5933</v>
      </c>
      <c r="F3153" s="1">
        <v>118.1195</v>
      </c>
      <c r="G3153" s="1">
        <v>253.91380000000001</v>
      </c>
      <c r="H3153" s="1">
        <v>12.6274553646467</v>
      </c>
    </row>
    <row r="3154" spans="1:9" x14ac:dyDescent="0.25">
      <c r="A3154" s="1">
        <v>0</v>
      </c>
      <c r="B3154" s="1" t="s">
        <v>145</v>
      </c>
      <c r="C3154" s="1">
        <v>2115</v>
      </c>
    </row>
    <row r="3155" spans="1:9" x14ac:dyDescent="0.25">
      <c r="A3155" s="1">
        <v>1</v>
      </c>
      <c r="B3155" s="1" t="s">
        <v>3288</v>
      </c>
      <c r="C3155" s="1" t="s">
        <v>3289</v>
      </c>
      <c r="D3155" s="1">
        <v>22276.528369209998</v>
      </c>
      <c r="E3155" s="1">
        <v>1.4999999999999999E-7</v>
      </c>
      <c r="F3155" s="1" t="s">
        <v>3</v>
      </c>
      <c r="G3155" s="1" t="s">
        <v>3290</v>
      </c>
      <c r="H3155" s="1">
        <v>0</v>
      </c>
      <c r="I3155" s="1">
        <v>9997</v>
      </c>
    </row>
    <row r="3156" spans="1:9" x14ac:dyDescent="0.25">
      <c r="A3156" s="1">
        <v>2</v>
      </c>
      <c r="B3156" s="1">
        <v>21029</v>
      </c>
      <c r="C3156" s="1">
        <v>82.573599999999999</v>
      </c>
      <c r="D3156" s="1">
        <v>357.95769999999999</v>
      </c>
      <c r="E3156" s="1">
        <v>3817</v>
      </c>
      <c r="F3156" s="1">
        <v>48.693100000000001</v>
      </c>
      <c r="G3156" s="1">
        <v>322.81049999999999</v>
      </c>
      <c r="H3156" s="1">
        <v>12.634809634655801</v>
      </c>
    </row>
    <row r="3157" spans="1:9" x14ac:dyDescent="0.25">
      <c r="A3157" s="1">
        <v>0</v>
      </c>
      <c r="B3157" s="1" t="s">
        <v>145</v>
      </c>
      <c r="C3157" s="1">
        <v>2116</v>
      </c>
    </row>
    <row r="3158" spans="1:9" x14ac:dyDescent="0.25">
      <c r="A3158" s="1">
        <v>1</v>
      </c>
      <c r="B3158" s="1" t="s">
        <v>3291</v>
      </c>
      <c r="C3158" s="1" t="s">
        <v>3292</v>
      </c>
      <c r="D3158" s="1">
        <v>22276.477525210001</v>
      </c>
      <c r="E3158" s="1">
        <v>4.9999999999999998E-8</v>
      </c>
      <c r="F3158" s="1" t="s">
        <v>3</v>
      </c>
      <c r="G3158" s="1">
        <f>-30556-4</f>
        <v>-30560</v>
      </c>
      <c r="H3158" s="1">
        <v>0</v>
      </c>
      <c r="I3158" s="1">
        <v>9992</v>
      </c>
    </row>
    <row r="3159" spans="1:9" x14ac:dyDescent="0.25">
      <c r="A3159" s="1">
        <v>2</v>
      </c>
      <c r="B3159" s="1">
        <v>21030</v>
      </c>
      <c r="C3159" s="1">
        <v>82.579700000000003</v>
      </c>
      <c r="D3159" s="1">
        <v>353.7088</v>
      </c>
      <c r="E3159" s="1">
        <v>3672</v>
      </c>
      <c r="F3159" s="1">
        <v>302.21679999999998</v>
      </c>
      <c r="G3159" s="1">
        <v>69.389499999999998</v>
      </c>
      <c r="H3159" s="1">
        <v>12.642698784664899</v>
      </c>
    </row>
    <row r="3160" spans="1:9" x14ac:dyDescent="0.25">
      <c r="A3160" s="1">
        <v>0</v>
      </c>
      <c r="B3160" s="1" t="s">
        <v>145</v>
      </c>
      <c r="C3160" s="1">
        <v>2117</v>
      </c>
    </row>
    <row r="3161" spans="1:9" x14ac:dyDescent="0.25">
      <c r="A3161" s="1">
        <v>1</v>
      </c>
      <c r="B3161" s="1" t="s">
        <v>3293</v>
      </c>
      <c r="C3161" s="1" t="s">
        <v>3294</v>
      </c>
      <c r="D3161" s="1">
        <v>22276.488612590001</v>
      </c>
      <c r="E3161" s="1">
        <v>4.9999999999999998E-8</v>
      </c>
      <c r="F3161" s="1" t="s">
        <v>3</v>
      </c>
      <c r="G3161" s="1">
        <f>-28805-4</f>
        <v>-28809</v>
      </c>
      <c r="H3161" s="1">
        <v>0</v>
      </c>
      <c r="I3161" s="1">
        <v>9997</v>
      </c>
    </row>
    <row r="3162" spans="1:9" x14ac:dyDescent="0.25">
      <c r="A3162" s="1">
        <v>2</v>
      </c>
      <c r="B3162" s="1">
        <v>21031</v>
      </c>
      <c r="C3162" s="1">
        <v>82.579300000000003</v>
      </c>
      <c r="D3162" s="1">
        <v>345.14769999999999</v>
      </c>
      <c r="E3162" s="1">
        <v>7164</v>
      </c>
      <c r="F3162" s="1">
        <v>262.80459999999999</v>
      </c>
      <c r="G3162" s="1">
        <v>108.17659999999999</v>
      </c>
      <c r="H3162" s="1">
        <v>12.6497183346724</v>
      </c>
    </row>
    <row r="3163" spans="1:9" x14ac:dyDescent="0.25">
      <c r="A3163" s="1">
        <v>0</v>
      </c>
      <c r="B3163" s="1" t="s">
        <v>145</v>
      </c>
      <c r="C3163" s="1">
        <v>2118</v>
      </c>
    </row>
    <row r="3164" spans="1:9" x14ac:dyDescent="0.25">
      <c r="A3164" s="1">
        <v>1</v>
      </c>
      <c r="B3164" s="1" t="s">
        <v>3295</v>
      </c>
      <c r="C3164" s="1" t="s">
        <v>3296</v>
      </c>
      <c r="D3164" s="1">
        <v>22276.246478829999</v>
      </c>
      <c r="E3164" s="1">
        <v>8.0000000000000002E-8</v>
      </c>
      <c r="F3164" s="1" t="s">
        <v>3</v>
      </c>
      <c r="G3164" s="1">
        <f>-12616-4</f>
        <v>-12620</v>
      </c>
      <c r="H3164" s="1">
        <v>0</v>
      </c>
      <c r="I3164" s="1">
        <v>9993</v>
      </c>
    </row>
    <row r="3165" spans="1:9" x14ac:dyDescent="0.25">
      <c r="A3165" s="1">
        <v>2</v>
      </c>
      <c r="B3165" s="1">
        <v>21032</v>
      </c>
      <c r="C3165" s="1">
        <v>82.567499999999995</v>
      </c>
      <c r="D3165" s="1">
        <v>328.55020000000002</v>
      </c>
      <c r="E3165" s="1">
        <v>10333</v>
      </c>
      <c r="F3165" s="1">
        <v>231.0917</v>
      </c>
      <c r="G3165" s="1">
        <v>128.9255</v>
      </c>
      <c r="H3165" s="1">
        <v>12.655030064678</v>
      </c>
    </row>
    <row r="3166" spans="1:9" x14ac:dyDescent="0.25">
      <c r="A3166" s="1">
        <v>0</v>
      </c>
      <c r="B3166" s="1" t="s">
        <v>145</v>
      </c>
      <c r="C3166" s="1">
        <v>2119</v>
      </c>
    </row>
    <row r="3167" spans="1:9" x14ac:dyDescent="0.25">
      <c r="A3167" s="1">
        <v>1</v>
      </c>
      <c r="B3167" s="1" t="s">
        <v>3297</v>
      </c>
      <c r="C3167" s="1" t="s">
        <v>3298</v>
      </c>
      <c r="D3167" s="1">
        <v>22276.37161292</v>
      </c>
      <c r="E3167" s="1">
        <v>1.3E-7</v>
      </c>
      <c r="F3167" s="1" t="s">
        <v>3</v>
      </c>
      <c r="G3167" s="1" t="s">
        <v>3299</v>
      </c>
      <c r="H3167" s="1">
        <v>0</v>
      </c>
      <c r="I3167" s="1">
        <v>9991</v>
      </c>
    </row>
    <row r="3168" spans="1:9" x14ac:dyDescent="0.25">
      <c r="A3168" s="1">
        <v>2</v>
      </c>
      <c r="B3168" s="1">
        <v>21033</v>
      </c>
      <c r="C3168" s="1">
        <v>82.573300000000003</v>
      </c>
      <c r="D3168" s="1">
        <v>324.20589999999999</v>
      </c>
      <c r="E3168" s="1">
        <v>14698</v>
      </c>
      <c r="F3168" s="1">
        <v>176.4074</v>
      </c>
      <c r="G3168" s="1">
        <v>194.54740000000001</v>
      </c>
      <c r="H3168" s="1">
        <v>12.663151784688001</v>
      </c>
    </row>
    <row r="3169" spans="1:9" x14ac:dyDescent="0.25">
      <c r="A3169" s="1">
        <v>0</v>
      </c>
      <c r="B3169" s="1" t="s">
        <v>3300</v>
      </c>
      <c r="C3169" s="1">
        <v>1</v>
      </c>
    </row>
    <row r="3170" spans="1:9" x14ac:dyDescent="0.25">
      <c r="A3170" s="1">
        <v>1</v>
      </c>
      <c r="B3170" s="1" t="s">
        <v>3301</v>
      </c>
      <c r="C3170" s="1" t="s">
        <v>3302</v>
      </c>
      <c r="D3170" s="1">
        <v>22276.483603090001</v>
      </c>
      <c r="E3170" s="1">
        <v>7.0999999999999998E-7</v>
      </c>
      <c r="F3170" s="1" t="s">
        <v>3</v>
      </c>
      <c r="G3170" s="1" t="s">
        <v>3303</v>
      </c>
      <c r="H3170" s="1">
        <v>0</v>
      </c>
      <c r="I3170" s="1">
        <v>9991</v>
      </c>
    </row>
    <row r="3171" spans="1:9" x14ac:dyDescent="0.25">
      <c r="A3171" s="1">
        <v>2</v>
      </c>
      <c r="B3171" s="1">
        <v>21087</v>
      </c>
      <c r="C3171" s="1">
        <v>82.944699999999997</v>
      </c>
      <c r="D3171" s="1">
        <v>47.815800000000003</v>
      </c>
      <c r="E3171" s="1">
        <v>36169</v>
      </c>
      <c r="F3171" s="1">
        <v>53.6218</v>
      </c>
      <c r="G3171" s="1">
        <v>15.043900000000001</v>
      </c>
      <c r="H3171" s="1">
        <v>13.7532178158959</v>
      </c>
    </row>
    <row r="3172" spans="1:9" x14ac:dyDescent="0.25">
      <c r="A3172" s="1">
        <v>0</v>
      </c>
      <c r="B3172" s="1" t="s">
        <v>145</v>
      </c>
      <c r="C3172" s="1">
        <v>2123</v>
      </c>
    </row>
    <row r="3173" spans="1:9" x14ac:dyDescent="0.25">
      <c r="A3173" s="1">
        <v>1</v>
      </c>
      <c r="B3173" s="1" t="s">
        <v>3304</v>
      </c>
      <c r="C3173" s="1" t="s">
        <v>3305</v>
      </c>
      <c r="D3173" s="1">
        <v>22276.48535354</v>
      </c>
      <c r="E3173" s="1">
        <v>6.3E-7</v>
      </c>
      <c r="F3173" s="1" t="s">
        <v>3</v>
      </c>
      <c r="G3173" s="1" t="s">
        <v>3306</v>
      </c>
      <c r="H3173" s="1">
        <v>0</v>
      </c>
      <c r="I3173" s="1">
        <v>9991</v>
      </c>
    </row>
    <row r="3174" spans="1:9" x14ac:dyDescent="0.25">
      <c r="A3174" s="1">
        <v>2</v>
      </c>
      <c r="B3174" s="1">
        <v>21089</v>
      </c>
      <c r="C3174" s="1">
        <v>82.919300000000007</v>
      </c>
      <c r="D3174" s="1">
        <v>261.7448</v>
      </c>
      <c r="E3174" s="1">
        <v>30514</v>
      </c>
      <c r="F3174" s="1">
        <v>116.12479999999999</v>
      </c>
      <c r="G3174" s="1">
        <v>0.71589999999999998</v>
      </c>
      <c r="H3174" s="1">
        <v>13.7470639658836</v>
      </c>
    </row>
    <row r="3175" spans="1:9" x14ac:dyDescent="0.25">
      <c r="A3175" s="1">
        <v>0</v>
      </c>
      <c r="B3175" s="1" t="s">
        <v>145</v>
      </c>
      <c r="C3175" s="1">
        <v>2125</v>
      </c>
    </row>
    <row r="3176" spans="1:9" x14ac:dyDescent="0.25">
      <c r="A3176" s="1">
        <v>1</v>
      </c>
      <c r="B3176" s="1" t="s">
        <v>3307</v>
      </c>
      <c r="C3176" s="1" t="s">
        <v>3308</v>
      </c>
      <c r="D3176" s="1">
        <v>22276.592385249998</v>
      </c>
      <c r="E3176" s="1">
        <v>-2E-8</v>
      </c>
      <c r="F3176" s="1" t="s">
        <v>3</v>
      </c>
      <c r="G3176" s="1" t="s">
        <v>3309</v>
      </c>
      <c r="H3176" s="1">
        <v>0</v>
      </c>
      <c r="I3176" s="1">
        <v>9996</v>
      </c>
    </row>
    <row r="3177" spans="1:9" x14ac:dyDescent="0.25">
      <c r="A3177" s="1">
        <v>2</v>
      </c>
      <c r="B3177" s="1">
        <v>21100</v>
      </c>
      <c r="C3177" s="1">
        <v>74.029899999999998</v>
      </c>
      <c r="D3177" s="1">
        <v>317.70389999999998</v>
      </c>
      <c r="E3177" s="1">
        <v>9213</v>
      </c>
      <c r="F3177" s="1">
        <v>68.894499999999994</v>
      </c>
      <c r="G3177" s="1">
        <v>6.6117999999999997</v>
      </c>
      <c r="H3177" s="1">
        <v>12.499339034437201</v>
      </c>
    </row>
    <row r="3178" spans="1:9" x14ac:dyDescent="0.25">
      <c r="A3178" s="1">
        <v>0</v>
      </c>
      <c r="B3178" s="1" t="s">
        <v>145</v>
      </c>
      <c r="C3178" s="1">
        <v>2126</v>
      </c>
    </row>
    <row r="3179" spans="1:9" x14ac:dyDescent="0.25">
      <c r="A3179" s="1">
        <v>1</v>
      </c>
      <c r="B3179" s="1" t="s">
        <v>3310</v>
      </c>
      <c r="C3179" s="1" t="s">
        <v>3311</v>
      </c>
      <c r="D3179" s="1">
        <v>22276.47789554</v>
      </c>
      <c r="E3179" s="1">
        <v>-2.9999999999999997E-8</v>
      </c>
      <c r="F3179" s="1" t="s">
        <v>3</v>
      </c>
      <c r="G3179" s="1" t="s">
        <v>3312</v>
      </c>
      <c r="H3179" s="1">
        <v>0</v>
      </c>
      <c r="I3179" s="1">
        <v>9999</v>
      </c>
    </row>
    <row r="3180" spans="1:9" x14ac:dyDescent="0.25">
      <c r="A3180" s="1">
        <v>2</v>
      </c>
      <c r="B3180" s="1">
        <v>21101</v>
      </c>
      <c r="C3180" s="1">
        <v>74.029200000000003</v>
      </c>
      <c r="D3180" s="1">
        <v>69.343400000000003</v>
      </c>
      <c r="E3180" s="1">
        <v>19586</v>
      </c>
      <c r="F3180" s="1">
        <v>282.37060000000002</v>
      </c>
      <c r="G3180" s="1">
        <v>77.515000000000001</v>
      </c>
      <c r="H3180" s="1">
        <v>12.460362754392101</v>
      </c>
    </row>
    <row r="3181" spans="1:9" x14ac:dyDescent="0.25">
      <c r="A3181" s="1">
        <v>0</v>
      </c>
      <c r="B3181" s="1" t="s">
        <v>145</v>
      </c>
      <c r="C3181" s="1">
        <v>2127</v>
      </c>
    </row>
    <row r="3182" spans="1:9" x14ac:dyDescent="0.25">
      <c r="A3182" s="1">
        <v>1</v>
      </c>
      <c r="B3182" s="1" t="s">
        <v>3313</v>
      </c>
      <c r="C3182" s="1" t="s">
        <v>3314</v>
      </c>
      <c r="D3182" s="1">
        <v>22276.523836410001</v>
      </c>
      <c r="E3182" s="1">
        <v>-1.3E-7</v>
      </c>
      <c r="F3182" s="1" t="s">
        <v>3</v>
      </c>
      <c r="G3182" s="1" t="s">
        <v>3315</v>
      </c>
      <c r="H3182" s="1">
        <v>0</v>
      </c>
      <c r="I3182" s="1">
        <v>9996</v>
      </c>
    </row>
    <row r="3183" spans="1:9" x14ac:dyDescent="0.25">
      <c r="A3183" s="1">
        <v>2</v>
      </c>
      <c r="B3183" s="1">
        <v>21102</v>
      </c>
      <c r="C3183" s="1">
        <v>74.034199999999998</v>
      </c>
      <c r="D3183" s="1">
        <v>8.8978999999999999</v>
      </c>
      <c r="E3183" s="1">
        <v>6954</v>
      </c>
      <c r="F3183" s="1">
        <v>213.92339999999999</v>
      </c>
      <c r="G3183" s="1">
        <v>157.58840000000001</v>
      </c>
      <c r="H3183" s="1">
        <v>12.4814669744163</v>
      </c>
    </row>
    <row r="3184" spans="1:9" x14ac:dyDescent="0.25">
      <c r="A3184" s="1">
        <v>0</v>
      </c>
      <c r="B3184" s="1" t="s">
        <v>145</v>
      </c>
      <c r="C3184" s="1">
        <v>2128</v>
      </c>
    </row>
    <row r="3185" spans="1:9" x14ac:dyDescent="0.25">
      <c r="A3185" s="1">
        <v>1</v>
      </c>
      <c r="B3185" s="1" t="s">
        <v>3316</v>
      </c>
      <c r="C3185" s="1" t="s">
        <v>3317</v>
      </c>
      <c r="D3185" s="1">
        <v>22276.4314954</v>
      </c>
      <c r="E3185" s="1">
        <v>7.0000000000000005E-8</v>
      </c>
      <c r="F3185" s="1" t="s">
        <v>3</v>
      </c>
      <c r="G3185" s="1" t="s">
        <v>3318</v>
      </c>
      <c r="H3185" s="1">
        <v>0</v>
      </c>
      <c r="I3185" s="1">
        <v>9996</v>
      </c>
    </row>
    <row r="3186" spans="1:9" x14ac:dyDescent="0.25">
      <c r="A3186" s="1">
        <v>2</v>
      </c>
      <c r="B3186" s="1">
        <v>21103</v>
      </c>
      <c r="C3186" s="1">
        <v>74.027000000000001</v>
      </c>
      <c r="D3186" s="1">
        <v>262.03460000000001</v>
      </c>
      <c r="E3186" s="1">
        <v>15505</v>
      </c>
      <c r="F3186" s="1">
        <v>315.40679999999998</v>
      </c>
      <c r="G3186" s="1">
        <v>44.573599999999999</v>
      </c>
      <c r="H3186" s="1">
        <v>12.5189213644594</v>
      </c>
    </row>
    <row r="3187" spans="1:9" x14ac:dyDescent="0.25">
      <c r="A3187" s="1">
        <v>0</v>
      </c>
      <c r="B3187" s="1" t="s">
        <v>145</v>
      </c>
      <c r="C3187" s="1">
        <v>2129</v>
      </c>
    </row>
    <row r="3188" spans="1:9" x14ac:dyDescent="0.25">
      <c r="A3188" s="1">
        <v>1</v>
      </c>
      <c r="B3188" s="1" t="s">
        <v>3319</v>
      </c>
      <c r="C3188" s="1" t="s">
        <v>3320</v>
      </c>
      <c r="D3188" s="1">
        <v>22276.555939350001</v>
      </c>
      <c r="E3188" s="1">
        <v>-4.9999999999999998E-8</v>
      </c>
      <c r="F3188" s="1" t="s">
        <v>3</v>
      </c>
      <c r="G3188" s="1" t="s">
        <v>3321</v>
      </c>
      <c r="H3188" s="1">
        <v>0</v>
      </c>
      <c r="I3188" s="1">
        <v>9995</v>
      </c>
    </row>
    <row r="3189" spans="1:9" x14ac:dyDescent="0.25">
      <c r="A3189" s="1">
        <v>2</v>
      </c>
      <c r="B3189" s="1">
        <v>21104</v>
      </c>
      <c r="C3189" s="1">
        <v>74.030699999999996</v>
      </c>
      <c r="D3189" s="1">
        <v>209.33160000000001</v>
      </c>
      <c r="E3189" s="1">
        <v>25724</v>
      </c>
      <c r="F3189" s="1">
        <v>257.94929999999999</v>
      </c>
      <c r="G3189" s="1">
        <v>213.58019999999999</v>
      </c>
      <c r="H3189" s="1">
        <v>12.5370946844799</v>
      </c>
    </row>
    <row r="3190" spans="1:9" x14ac:dyDescent="0.25">
      <c r="A3190" s="1">
        <v>0</v>
      </c>
      <c r="B3190" s="1" t="s">
        <v>145</v>
      </c>
      <c r="C3190" s="1">
        <v>2130</v>
      </c>
    </row>
    <row r="3191" spans="1:9" x14ac:dyDescent="0.25">
      <c r="A3191" s="1">
        <v>1</v>
      </c>
      <c r="B3191" s="1" t="s">
        <v>3322</v>
      </c>
      <c r="C3191" s="1" t="s">
        <v>3323</v>
      </c>
      <c r="D3191" s="1">
        <v>22276.283996350001</v>
      </c>
      <c r="E3191" s="1">
        <v>-1.1999999999999999E-7</v>
      </c>
      <c r="F3191" s="1" t="s">
        <v>3</v>
      </c>
      <c r="G3191" s="1" t="s">
        <v>3324</v>
      </c>
      <c r="H3191" s="1">
        <v>0</v>
      </c>
      <c r="I3191" s="1">
        <v>9993</v>
      </c>
    </row>
    <row r="3192" spans="1:9" x14ac:dyDescent="0.25">
      <c r="A3192" s="1">
        <v>2</v>
      </c>
      <c r="B3192" s="1">
        <v>21105</v>
      </c>
      <c r="C3192" s="1">
        <v>74.026799999999994</v>
      </c>
      <c r="D3192" s="1">
        <v>110.4281</v>
      </c>
      <c r="E3192" s="1">
        <v>43223</v>
      </c>
      <c r="F3192" s="1">
        <v>144.12299999999999</v>
      </c>
      <c r="G3192" s="1">
        <v>327.52289999999999</v>
      </c>
      <c r="H3192" s="1">
        <v>12.571455174519301</v>
      </c>
    </row>
    <row r="3193" spans="1:9" x14ac:dyDescent="0.25">
      <c r="A3193" s="1">
        <v>0</v>
      </c>
      <c r="B3193" s="1" t="s">
        <v>145</v>
      </c>
      <c r="C3193" s="1">
        <v>2131</v>
      </c>
    </row>
    <row r="3194" spans="1:9" x14ac:dyDescent="0.25">
      <c r="A3194" s="1">
        <v>1</v>
      </c>
      <c r="B3194" s="1" t="s">
        <v>3325</v>
      </c>
      <c r="C3194" s="1" t="s">
        <v>3326</v>
      </c>
      <c r="D3194" s="1">
        <v>22276.469748520001</v>
      </c>
      <c r="E3194" s="1">
        <v>-1.1000000000000001E-7</v>
      </c>
      <c r="F3194" s="1" t="s">
        <v>3</v>
      </c>
      <c r="G3194" s="1" t="s">
        <v>3327</v>
      </c>
      <c r="H3194" s="1">
        <v>0</v>
      </c>
      <c r="I3194" s="1">
        <v>9993</v>
      </c>
    </row>
    <row r="3195" spans="1:9" x14ac:dyDescent="0.25">
      <c r="A3195" s="1">
        <v>2</v>
      </c>
      <c r="B3195" s="1">
        <v>21106</v>
      </c>
      <c r="C3195" s="1">
        <v>74.030299999999997</v>
      </c>
      <c r="D3195" s="1">
        <v>58.578099999999999</v>
      </c>
      <c r="E3195" s="1">
        <v>51354</v>
      </c>
      <c r="F3195" s="1">
        <v>74.602099999999993</v>
      </c>
      <c r="G3195" s="1">
        <v>344.30250000000001</v>
      </c>
      <c r="H3195" s="1">
        <v>12.5892711245402</v>
      </c>
    </row>
    <row r="3196" spans="1:9" x14ac:dyDescent="0.25">
      <c r="A3196" s="1">
        <v>0</v>
      </c>
      <c r="B3196" s="1" t="s">
        <v>145</v>
      </c>
      <c r="C3196" s="1">
        <v>2132</v>
      </c>
    </row>
    <row r="3197" spans="1:9" x14ac:dyDescent="0.25">
      <c r="A3197" s="1">
        <v>1</v>
      </c>
      <c r="B3197" s="1" t="s">
        <v>3328</v>
      </c>
      <c r="C3197" s="1" t="s">
        <v>3329</v>
      </c>
      <c r="D3197" s="1">
        <v>22276.42283729</v>
      </c>
      <c r="E3197" s="1">
        <v>-1.3E-7</v>
      </c>
      <c r="F3197" s="1" t="s">
        <v>3</v>
      </c>
      <c r="G3197" s="1" t="s">
        <v>3330</v>
      </c>
      <c r="H3197" s="1">
        <v>0</v>
      </c>
      <c r="I3197" s="1">
        <v>9994</v>
      </c>
    </row>
    <row r="3198" spans="1:9" x14ac:dyDescent="0.25">
      <c r="A3198" s="1">
        <v>2</v>
      </c>
      <c r="B3198" s="1">
        <v>21107</v>
      </c>
      <c r="C3198" s="1">
        <v>74.030299999999997</v>
      </c>
      <c r="D3198" s="1">
        <v>158.98220000000001</v>
      </c>
      <c r="E3198" s="1">
        <v>34251</v>
      </c>
      <c r="F3198" s="1">
        <v>197.05629999999999</v>
      </c>
      <c r="G3198" s="1">
        <v>336.72109999999998</v>
      </c>
      <c r="H3198" s="1">
        <v>12.5546706345001</v>
      </c>
    </row>
    <row r="3199" spans="1:9" x14ac:dyDescent="0.25">
      <c r="A3199" s="1">
        <v>0</v>
      </c>
      <c r="B3199" s="1" t="s">
        <v>145</v>
      </c>
      <c r="C3199" s="1">
        <v>2135</v>
      </c>
    </row>
    <row r="3200" spans="1:9" x14ac:dyDescent="0.25">
      <c r="A3200" s="1">
        <v>1</v>
      </c>
      <c r="B3200" s="1" t="s">
        <v>3331</v>
      </c>
      <c r="C3200" s="1" t="s">
        <v>3332</v>
      </c>
      <c r="D3200" s="1">
        <v>22276.17284182</v>
      </c>
      <c r="E3200" s="1">
        <v>6.4000000000000001E-7</v>
      </c>
      <c r="F3200" s="1" t="s">
        <v>3</v>
      </c>
      <c r="G3200" s="1" t="s">
        <v>3333</v>
      </c>
      <c r="H3200" s="1">
        <v>0</v>
      </c>
      <c r="I3200" s="1">
        <v>9990</v>
      </c>
    </row>
    <row r="3201" spans="1:9" x14ac:dyDescent="0.25">
      <c r="A3201" s="1">
        <v>2</v>
      </c>
      <c r="B3201" s="1">
        <v>21130</v>
      </c>
      <c r="C3201" s="1">
        <v>82.830299999999994</v>
      </c>
      <c r="D3201" s="1">
        <v>161.62469999999999</v>
      </c>
      <c r="E3201" s="1">
        <v>66762</v>
      </c>
      <c r="F3201" s="1">
        <v>31.312100000000001</v>
      </c>
      <c r="G3201" s="1">
        <v>329.1986</v>
      </c>
      <c r="H3201" s="1">
        <v>13.785832915895799</v>
      </c>
    </row>
    <row r="3202" spans="1:9" x14ac:dyDescent="0.25">
      <c r="A3202" s="1">
        <v>0</v>
      </c>
      <c r="B3202" s="1" t="s">
        <v>3102</v>
      </c>
      <c r="C3202" s="1">
        <v>3</v>
      </c>
    </row>
    <row r="3203" spans="1:9" x14ac:dyDescent="0.25">
      <c r="A3203" s="1">
        <v>1</v>
      </c>
      <c r="B3203" s="1" t="s">
        <v>3334</v>
      </c>
      <c r="C3203" s="1" t="s">
        <v>3335</v>
      </c>
      <c r="D3203" s="1">
        <v>22276.41219653</v>
      </c>
      <c r="E3203" s="1">
        <v>8.9999999999999996E-7</v>
      </c>
      <c r="F3203" s="1" t="s">
        <v>3</v>
      </c>
      <c r="G3203" s="1" t="s">
        <v>3336</v>
      </c>
      <c r="H3203" s="1">
        <v>0</v>
      </c>
      <c r="I3203" s="1">
        <v>9993</v>
      </c>
    </row>
    <row r="3204" spans="1:9" x14ac:dyDescent="0.25">
      <c r="A3204" s="1">
        <v>2</v>
      </c>
      <c r="B3204" s="1">
        <v>21152</v>
      </c>
      <c r="C3204" s="1">
        <v>82.927899999999994</v>
      </c>
      <c r="D3204" s="1">
        <v>227.0907</v>
      </c>
      <c r="E3204" s="1">
        <v>40273</v>
      </c>
      <c r="F3204" s="1">
        <v>244.88659999999999</v>
      </c>
      <c r="G3204" s="1">
        <v>232.66</v>
      </c>
      <c r="H3204" s="1">
        <v>13.7429541158233</v>
      </c>
    </row>
    <row r="3205" spans="1:9" x14ac:dyDescent="0.25">
      <c r="A3205" s="1">
        <v>0</v>
      </c>
      <c r="B3205" s="1" t="s">
        <v>145</v>
      </c>
      <c r="C3205" s="1">
        <v>2142</v>
      </c>
    </row>
    <row r="3206" spans="1:9" x14ac:dyDescent="0.25">
      <c r="A3206" s="1">
        <v>1</v>
      </c>
      <c r="B3206" s="1" t="s">
        <v>3337</v>
      </c>
      <c r="C3206" s="1" t="s">
        <v>3338</v>
      </c>
      <c r="D3206" s="1">
        <v>22276.18921823</v>
      </c>
      <c r="E3206" s="1">
        <v>5.5000000000000003E-7</v>
      </c>
      <c r="F3206" s="1" t="s">
        <v>3</v>
      </c>
      <c r="G3206" s="1" t="s">
        <v>3339</v>
      </c>
      <c r="H3206" s="1">
        <v>0</v>
      </c>
      <c r="I3206" s="1">
        <v>9999</v>
      </c>
    </row>
    <row r="3207" spans="1:9" x14ac:dyDescent="0.25">
      <c r="A3207" s="1">
        <v>2</v>
      </c>
      <c r="B3207" s="1">
        <v>21230</v>
      </c>
      <c r="C3207" s="1">
        <v>82.957499999999996</v>
      </c>
      <c r="D3207" s="1">
        <v>156.38140000000001</v>
      </c>
      <c r="E3207" s="1">
        <v>38535</v>
      </c>
      <c r="F3207" s="1">
        <v>14.7135</v>
      </c>
      <c r="G3207" s="1">
        <v>99.844999999999999</v>
      </c>
      <c r="H3207" s="1">
        <v>13.731821485766501</v>
      </c>
    </row>
    <row r="3208" spans="1:9" x14ac:dyDescent="0.25">
      <c r="A3208" s="1">
        <v>0</v>
      </c>
      <c r="B3208" s="1" t="s">
        <v>627</v>
      </c>
      <c r="C3208" s="2">
        <v>44624</v>
      </c>
    </row>
    <row r="3209" spans="1:9" x14ac:dyDescent="0.25">
      <c r="A3209" s="1">
        <v>1</v>
      </c>
      <c r="B3209" s="1" t="s">
        <v>3340</v>
      </c>
      <c r="C3209" s="1" t="s">
        <v>3341</v>
      </c>
      <c r="D3209" s="1">
        <v>22276.49426358</v>
      </c>
      <c r="E3209" s="1">
        <v>1.75E-6</v>
      </c>
      <c r="F3209" s="1" t="s">
        <v>3</v>
      </c>
      <c r="G3209" s="1" t="s">
        <v>3342</v>
      </c>
      <c r="H3209" s="1">
        <v>0</v>
      </c>
      <c r="I3209" s="1">
        <v>9996</v>
      </c>
    </row>
    <row r="3210" spans="1:9" x14ac:dyDescent="0.25">
      <c r="A3210" s="1">
        <v>2</v>
      </c>
      <c r="B3210" s="1">
        <v>21232</v>
      </c>
      <c r="C3210" s="1">
        <v>82.542100000000005</v>
      </c>
      <c r="D3210" s="1">
        <v>61.122999999999998</v>
      </c>
      <c r="E3210" s="1">
        <v>11674</v>
      </c>
      <c r="F3210" s="1">
        <v>300.11369999999999</v>
      </c>
      <c r="G3210" s="1">
        <v>121.70310000000001</v>
      </c>
      <c r="H3210" s="1">
        <v>13.166492035110901</v>
      </c>
    </row>
    <row r="3211" spans="1:9" x14ac:dyDescent="0.25">
      <c r="A3211" s="1">
        <v>0</v>
      </c>
      <c r="B3211" s="1" t="s">
        <v>657</v>
      </c>
      <c r="C3211" s="1">
        <v>12</v>
      </c>
    </row>
    <row r="3212" spans="1:9" x14ac:dyDescent="0.25">
      <c r="A3212" s="1">
        <v>1</v>
      </c>
      <c r="B3212" s="1" t="s">
        <v>3343</v>
      </c>
      <c r="C3212" s="1" t="s">
        <v>3344</v>
      </c>
      <c r="D3212" s="1">
        <v>22276.477847769998</v>
      </c>
      <c r="E3212" s="1">
        <v>1.2500000000000001E-6</v>
      </c>
      <c r="F3212" s="1" t="s">
        <v>3</v>
      </c>
      <c r="G3212" s="1" t="s">
        <v>3345</v>
      </c>
      <c r="H3212" s="1">
        <v>0</v>
      </c>
      <c r="I3212" s="1">
        <v>9997</v>
      </c>
    </row>
    <row r="3213" spans="1:9" x14ac:dyDescent="0.25">
      <c r="A3213" s="1">
        <v>2</v>
      </c>
      <c r="B3213" s="1">
        <v>21263</v>
      </c>
      <c r="C3213" s="1">
        <v>98.520600000000002</v>
      </c>
      <c r="D3213" s="1">
        <v>273.3</v>
      </c>
      <c r="E3213" s="1">
        <v>14177</v>
      </c>
      <c r="F3213" s="1">
        <v>27.780899999999999</v>
      </c>
      <c r="G3213" s="1">
        <v>332.4126</v>
      </c>
      <c r="H3213" s="1">
        <v>14.2601378463212</v>
      </c>
    </row>
    <row r="3214" spans="1:9" x14ac:dyDescent="0.25">
      <c r="A3214" s="1">
        <v>0</v>
      </c>
      <c r="B3214" s="1" t="s">
        <v>145</v>
      </c>
      <c r="C3214" s="1">
        <v>2143</v>
      </c>
    </row>
    <row r="3215" spans="1:9" x14ac:dyDescent="0.25">
      <c r="A3215" s="1">
        <v>1</v>
      </c>
      <c r="B3215" s="1" t="s">
        <v>3346</v>
      </c>
      <c r="C3215" s="1" t="s">
        <v>3347</v>
      </c>
      <c r="D3215" s="1">
        <v>22276.541640830001</v>
      </c>
      <c r="E3215" s="1">
        <v>4.2E-7</v>
      </c>
      <c r="F3215" s="1" t="s">
        <v>3</v>
      </c>
      <c r="G3215" s="1" t="s">
        <v>3348</v>
      </c>
      <c r="H3215" s="1">
        <v>0</v>
      </c>
      <c r="I3215" s="1">
        <v>9999</v>
      </c>
    </row>
    <row r="3216" spans="1:9" x14ac:dyDescent="0.25">
      <c r="A3216" s="1">
        <v>2</v>
      </c>
      <c r="B3216" s="1">
        <v>21299</v>
      </c>
      <c r="C3216" s="1">
        <v>82.569800000000001</v>
      </c>
      <c r="D3216" s="1">
        <v>88.839100000000002</v>
      </c>
      <c r="E3216" s="1">
        <v>12024</v>
      </c>
      <c r="F3216" s="1">
        <v>244.36009999999999</v>
      </c>
      <c r="G3216" s="1">
        <v>179.92009999999999</v>
      </c>
      <c r="H3216" s="1">
        <v>12.6386920744769</v>
      </c>
    </row>
    <row r="3217" spans="1:9" x14ac:dyDescent="0.25">
      <c r="A3217" s="1">
        <v>0</v>
      </c>
      <c r="B3217" s="1" t="s">
        <v>145</v>
      </c>
      <c r="C3217" s="1">
        <v>2144</v>
      </c>
    </row>
    <row r="3218" spans="1:9" x14ac:dyDescent="0.25">
      <c r="A3218" s="1">
        <v>1</v>
      </c>
      <c r="B3218" s="1" t="s">
        <v>3349</v>
      </c>
      <c r="C3218" s="1" t="s">
        <v>3350</v>
      </c>
      <c r="D3218" s="1">
        <v>22276.496600160001</v>
      </c>
      <c r="E3218" s="1">
        <v>3.3000000000000002E-7</v>
      </c>
      <c r="F3218" s="1" t="s">
        <v>3</v>
      </c>
      <c r="G3218" s="1" t="s">
        <v>3351</v>
      </c>
      <c r="H3218" s="1">
        <v>0</v>
      </c>
      <c r="I3218" s="1">
        <v>9999</v>
      </c>
    </row>
    <row r="3219" spans="1:9" x14ac:dyDescent="0.25">
      <c r="A3219" s="1">
        <v>2</v>
      </c>
      <c r="B3219" s="1">
        <v>21300</v>
      </c>
      <c r="C3219" s="1">
        <v>82.572699999999998</v>
      </c>
      <c r="D3219" s="1">
        <v>112.7056</v>
      </c>
      <c r="E3219" s="1">
        <v>4129</v>
      </c>
      <c r="F3219" s="1">
        <v>302.6934</v>
      </c>
      <c r="G3219" s="1">
        <v>57.375900000000001</v>
      </c>
      <c r="H3219" s="1">
        <v>12.623372924457801</v>
      </c>
    </row>
    <row r="3220" spans="1:9" x14ac:dyDescent="0.25">
      <c r="A3220" s="1">
        <v>0</v>
      </c>
      <c r="B3220" s="1" t="s">
        <v>145</v>
      </c>
      <c r="C3220" s="1">
        <v>2145</v>
      </c>
    </row>
    <row r="3221" spans="1:9" x14ac:dyDescent="0.25">
      <c r="A3221" s="1">
        <v>1</v>
      </c>
      <c r="B3221" s="1" t="s">
        <v>3352</v>
      </c>
      <c r="C3221" s="1" t="s">
        <v>3353</v>
      </c>
      <c r="D3221" s="1">
        <v>22276.517687259999</v>
      </c>
      <c r="E3221" s="1">
        <v>4.7999999999999996E-7</v>
      </c>
      <c r="F3221" s="1" t="s">
        <v>3</v>
      </c>
      <c r="G3221" s="1" t="s">
        <v>3354</v>
      </c>
      <c r="H3221" s="1">
        <v>0</v>
      </c>
      <c r="I3221" s="1">
        <v>9998</v>
      </c>
    </row>
    <row r="3222" spans="1:9" x14ac:dyDescent="0.25">
      <c r="A3222" s="1">
        <v>2</v>
      </c>
      <c r="B3222" s="1">
        <v>21301</v>
      </c>
      <c r="C3222" s="1">
        <v>82.563100000000006</v>
      </c>
      <c r="D3222" s="1">
        <v>93.066999999999993</v>
      </c>
      <c r="E3222" s="1">
        <v>7529</v>
      </c>
      <c r="F3222" s="1">
        <v>282.11630000000002</v>
      </c>
      <c r="G3222" s="1">
        <v>77.908500000000004</v>
      </c>
      <c r="H3222" s="1">
        <v>12.631002864467201</v>
      </c>
    </row>
    <row r="3223" spans="1:9" x14ac:dyDescent="0.25">
      <c r="A3223" s="1">
        <v>0</v>
      </c>
      <c r="B3223" s="1" t="s">
        <v>145</v>
      </c>
      <c r="C3223" s="1">
        <v>2146</v>
      </c>
    </row>
    <row r="3224" spans="1:9" x14ac:dyDescent="0.25">
      <c r="A3224" s="1">
        <v>1</v>
      </c>
      <c r="B3224" s="1" t="s">
        <v>3355</v>
      </c>
      <c r="C3224" s="1" t="s">
        <v>3356</v>
      </c>
      <c r="D3224" s="1">
        <v>22276.48467089</v>
      </c>
      <c r="E3224" s="1">
        <v>3.3999999999999997E-7</v>
      </c>
      <c r="F3224" s="1" t="s">
        <v>3</v>
      </c>
      <c r="G3224" s="1" t="s">
        <v>3357</v>
      </c>
      <c r="H3224" s="1">
        <v>0</v>
      </c>
      <c r="I3224" s="1">
        <v>9995</v>
      </c>
    </row>
    <row r="3225" spans="1:9" x14ac:dyDescent="0.25">
      <c r="A3225" s="1">
        <v>2</v>
      </c>
      <c r="B3225" s="1">
        <v>21302</v>
      </c>
      <c r="C3225" s="1">
        <v>82.571700000000007</v>
      </c>
      <c r="D3225" s="1">
        <v>81.371499999999997</v>
      </c>
      <c r="E3225" s="1">
        <v>15292</v>
      </c>
      <c r="F3225" s="1">
        <v>223.66030000000001</v>
      </c>
      <c r="G3225" s="1">
        <v>136.328</v>
      </c>
      <c r="H3225" s="1">
        <v>12.645001184483499</v>
      </c>
    </row>
    <row r="3226" spans="1:9" x14ac:dyDescent="0.25">
      <c r="A3226" s="1">
        <v>0</v>
      </c>
      <c r="B3226" s="1" t="s">
        <v>145</v>
      </c>
      <c r="C3226" s="1">
        <v>2147</v>
      </c>
    </row>
    <row r="3227" spans="1:9" x14ac:dyDescent="0.25">
      <c r="A3227" s="1">
        <v>1</v>
      </c>
      <c r="B3227" s="1" t="s">
        <v>3358</v>
      </c>
      <c r="C3227" s="1" t="s">
        <v>3359</v>
      </c>
      <c r="D3227" s="1">
        <v>22276.462199180001</v>
      </c>
      <c r="E3227" s="1">
        <v>3.8000000000000001E-7</v>
      </c>
      <c r="F3227" s="1" t="s">
        <v>3</v>
      </c>
      <c r="G3227" s="1" t="s">
        <v>3360</v>
      </c>
      <c r="H3227" s="1">
        <v>0</v>
      </c>
      <c r="I3227" s="1">
        <v>9990</v>
      </c>
    </row>
    <row r="3228" spans="1:9" x14ac:dyDescent="0.25">
      <c r="A3228" s="1">
        <v>2</v>
      </c>
      <c r="B3228" s="1">
        <v>21303</v>
      </c>
      <c r="C3228" s="1">
        <v>82.564999999999998</v>
      </c>
      <c r="D3228" s="1">
        <v>64.275199999999998</v>
      </c>
      <c r="E3228" s="1">
        <v>18629</v>
      </c>
      <c r="F3228" s="1">
        <v>199.4376</v>
      </c>
      <c r="G3228" s="1">
        <v>215.96010000000001</v>
      </c>
      <c r="H3228" s="1">
        <v>12.651078874490899</v>
      </c>
    </row>
    <row r="3229" spans="1:9" x14ac:dyDescent="0.25">
      <c r="A3229" s="1">
        <v>0</v>
      </c>
      <c r="B3229" s="1" t="s">
        <v>145</v>
      </c>
      <c r="C3229" s="1">
        <v>2148</v>
      </c>
    </row>
    <row r="3230" spans="1:9" x14ac:dyDescent="0.25">
      <c r="A3230" s="1">
        <v>1</v>
      </c>
      <c r="B3230" s="1" t="s">
        <v>3361</v>
      </c>
      <c r="C3230" s="1" t="s">
        <v>3362</v>
      </c>
      <c r="D3230" s="1">
        <v>22276.501371750001</v>
      </c>
      <c r="E3230" s="1">
        <v>3.8000000000000001E-7</v>
      </c>
      <c r="F3230" s="1" t="s">
        <v>3</v>
      </c>
      <c r="G3230" s="1" t="s">
        <v>3363</v>
      </c>
      <c r="H3230" s="1">
        <v>0</v>
      </c>
      <c r="I3230" s="1">
        <v>9995</v>
      </c>
    </row>
    <row r="3231" spans="1:9" x14ac:dyDescent="0.25">
      <c r="A3231" s="1">
        <v>2</v>
      </c>
      <c r="B3231" s="1">
        <v>21304</v>
      </c>
      <c r="C3231" s="1">
        <v>82.572400000000002</v>
      </c>
      <c r="D3231" s="1">
        <v>59.616399999999999</v>
      </c>
      <c r="E3231" s="1">
        <v>23698</v>
      </c>
      <c r="F3231" s="1">
        <v>156.5838</v>
      </c>
      <c r="G3231" s="1">
        <v>267.84910000000002</v>
      </c>
      <c r="H3231" s="1">
        <v>12.6593175244994</v>
      </c>
    </row>
    <row r="3232" spans="1:9" x14ac:dyDescent="0.25">
      <c r="A3232" s="1">
        <v>0</v>
      </c>
      <c r="B3232" s="1" t="s">
        <v>3012</v>
      </c>
      <c r="C3232" s="1">
        <v>3</v>
      </c>
    </row>
    <row r="3233" spans="1:9" x14ac:dyDescent="0.25">
      <c r="A3233" s="1">
        <v>1</v>
      </c>
      <c r="B3233" s="1" t="s">
        <v>3364</v>
      </c>
      <c r="C3233" s="1" t="s">
        <v>3365</v>
      </c>
      <c r="D3233" s="1">
        <v>22276.476010750001</v>
      </c>
      <c r="E3233" s="1">
        <v>2.3560000000000001E-5</v>
      </c>
      <c r="F3233" s="1" t="s">
        <v>3</v>
      </c>
      <c r="G3233" s="1" t="s">
        <v>3366</v>
      </c>
      <c r="H3233" s="1">
        <v>0</v>
      </c>
      <c r="I3233" s="1">
        <v>9996</v>
      </c>
    </row>
    <row r="3234" spans="1:9" x14ac:dyDescent="0.25">
      <c r="A3234" s="1">
        <v>2</v>
      </c>
      <c r="B3234" s="1">
        <v>21397</v>
      </c>
      <c r="C3234" s="1">
        <v>82.518000000000001</v>
      </c>
      <c r="D3234" s="1">
        <v>99.730500000000006</v>
      </c>
      <c r="E3234" s="1">
        <v>16143</v>
      </c>
      <c r="F3234" s="1">
        <v>241.54740000000001</v>
      </c>
      <c r="G3234" s="1">
        <v>118.4121</v>
      </c>
      <c r="H3234" s="1">
        <v>14.939331326773001</v>
      </c>
    </row>
    <row r="3235" spans="1:9" x14ac:dyDescent="0.25">
      <c r="A3235" s="1">
        <v>0</v>
      </c>
      <c r="B3235" s="1" t="s">
        <v>145</v>
      </c>
      <c r="C3235" s="1">
        <v>2150</v>
      </c>
    </row>
    <row r="3236" spans="1:9" x14ac:dyDescent="0.25">
      <c r="A3236" s="1">
        <v>1</v>
      </c>
      <c r="B3236" s="1" t="s">
        <v>3367</v>
      </c>
      <c r="C3236" s="1" t="s">
        <v>3368</v>
      </c>
      <c r="D3236" s="1">
        <v>22276.508356120001</v>
      </c>
      <c r="E3236" s="1">
        <v>2.0099999999999998E-6</v>
      </c>
      <c r="F3236" s="1" t="s">
        <v>3</v>
      </c>
      <c r="G3236" s="1" t="s">
        <v>3369</v>
      </c>
      <c r="H3236" s="1">
        <v>0</v>
      </c>
      <c r="I3236" s="1">
        <v>9994</v>
      </c>
    </row>
    <row r="3237" spans="1:9" x14ac:dyDescent="0.25">
      <c r="A3237" s="1">
        <v>2</v>
      </c>
      <c r="B3237" s="1">
        <v>21418</v>
      </c>
      <c r="C3237" s="1">
        <v>74.036799999999999</v>
      </c>
      <c r="D3237" s="1">
        <v>60.4193</v>
      </c>
      <c r="E3237" s="1">
        <v>17066</v>
      </c>
      <c r="F3237" s="1">
        <v>180.5035</v>
      </c>
      <c r="G3237" s="1">
        <v>179.61009999999999</v>
      </c>
      <c r="H3237" s="1">
        <v>14.3184061363532</v>
      </c>
    </row>
    <row r="3238" spans="1:9" x14ac:dyDescent="0.25">
      <c r="A3238" s="1">
        <v>0</v>
      </c>
      <c r="B3238" s="1" t="s">
        <v>145</v>
      </c>
      <c r="C3238" s="1">
        <v>2151</v>
      </c>
    </row>
    <row r="3239" spans="1:9" x14ac:dyDescent="0.25">
      <c r="A3239" s="1">
        <v>1</v>
      </c>
      <c r="B3239" s="1" t="s">
        <v>3370</v>
      </c>
      <c r="C3239" s="1" t="s">
        <v>3371</v>
      </c>
      <c r="D3239" s="1">
        <v>22276.514631679998</v>
      </c>
      <c r="E3239" s="1">
        <v>1.925E-5</v>
      </c>
      <c r="F3239" s="1" t="s">
        <v>3</v>
      </c>
      <c r="G3239" s="1" t="s">
        <v>3372</v>
      </c>
      <c r="H3239" s="1">
        <v>0</v>
      </c>
      <c r="I3239" s="1">
        <v>9990</v>
      </c>
    </row>
    <row r="3240" spans="1:9" x14ac:dyDescent="0.25">
      <c r="A3240" s="1">
        <v>2</v>
      </c>
      <c r="B3240" s="1">
        <v>21422</v>
      </c>
      <c r="C3240" s="1">
        <v>82.503100000000003</v>
      </c>
      <c r="D3240" s="1">
        <v>204.77010000000001</v>
      </c>
      <c r="E3240" s="1">
        <v>12935</v>
      </c>
      <c r="F3240" s="1">
        <v>317.89830000000001</v>
      </c>
      <c r="G3240" s="1">
        <v>42.124200000000002</v>
      </c>
      <c r="H3240" s="1">
        <v>14.928568886758001</v>
      </c>
    </row>
    <row r="3241" spans="1:9" x14ac:dyDescent="0.25">
      <c r="A3241" s="1">
        <v>0</v>
      </c>
      <c r="B3241" s="1" t="s">
        <v>3373</v>
      </c>
    </row>
    <row r="3242" spans="1:9" x14ac:dyDescent="0.25">
      <c r="A3242" s="1">
        <v>1</v>
      </c>
      <c r="B3242" s="1" t="s">
        <v>3374</v>
      </c>
      <c r="C3242" s="1" t="s">
        <v>3375</v>
      </c>
      <c r="D3242" s="1">
        <v>22276.23161051</v>
      </c>
      <c r="E3242" s="1">
        <v>1.33E-6</v>
      </c>
      <c r="F3242" s="1" t="s">
        <v>3</v>
      </c>
      <c r="G3242" s="1" t="s">
        <v>3376</v>
      </c>
      <c r="H3242" s="1">
        <v>0</v>
      </c>
      <c r="I3242" s="1">
        <v>9999</v>
      </c>
    </row>
    <row r="3243" spans="1:9" x14ac:dyDescent="0.25">
      <c r="A3243" s="1">
        <v>2</v>
      </c>
      <c r="B3243" s="1">
        <v>21527</v>
      </c>
      <c r="C3243" s="1">
        <v>89.557699999999997</v>
      </c>
      <c r="D3243" s="1">
        <v>331.96890000000002</v>
      </c>
      <c r="E3243" s="1">
        <v>71196</v>
      </c>
      <c r="F3243" s="1">
        <v>86.460899999999995</v>
      </c>
      <c r="G3243" s="1">
        <v>274.47219999999999</v>
      </c>
      <c r="H3243" s="1">
        <v>14.2301833662265</v>
      </c>
    </row>
    <row r="3244" spans="1:9" x14ac:dyDescent="0.25">
      <c r="A3244" s="1">
        <v>0</v>
      </c>
      <c r="B3244" s="1" t="s">
        <v>3377</v>
      </c>
      <c r="C3244" s="1">
        <v>1</v>
      </c>
    </row>
    <row r="3245" spans="1:9" x14ac:dyDescent="0.25">
      <c r="A3245" s="1">
        <v>1</v>
      </c>
      <c r="B3245" s="1" t="s">
        <v>3378</v>
      </c>
      <c r="C3245" s="1" t="s">
        <v>3379</v>
      </c>
      <c r="D3245" s="1">
        <v>22276.48365618</v>
      </c>
      <c r="E3245" s="1">
        <v>2.8899999999999999E-6</v>
      </c>
      <c r="F3245" s="1" t="s">
        <v>3</v>
      </c>
      <c r="G3245" s="1" t="s">
        <v>3380</v>
      </c>
      <c r="H3245" s="1">
        <v>0</v>
      </c>
      <c r="I3245" s="1">
        <v>9995</v>
      </c>
    </row>
    <row r="3246" spans="1:9" x14ac:dyDescent="0.25">
      <c r="A3246" s="1">
        <v>2</v>
      </c>
      <c r="B3246" s="1">
        <v>21574</v>
      </c>
      <c r="C3246" s="1">
        <v>98.710499999999996</v>
      </c>
      <c r="D3246" s="1">
        <v>246.69329999999999</v>
      </c>
      <c r="E3246" s="1">
        <v>32263</v>
      </c>
      <c r="F3246" s="1">
        <v>319.49489999999997</v>
      </c>
      <c r="G3246" s="1">
        <v>40.383600000000001</v>
      </c>
      <c r="H3246" s="1">
        <v>14.3793967363554</v>
      </c>
    </row>
    <row r="3247" spans="1:9" x14ac:dyDescent="0.25">
      <c r="A3247" s="1">
        <v>0</v>
      </c>
      <c r="B3247" s="1" t="s">
        <v>199</v>
      </c>
      <c r="C3247" s="1">
        <v>22</v>
      </c>
      <c r="D3247" s="1" t="s">
        <v>2373</v>
      </c>
      <c r="E3247" s="1" t="s">
        <v>221</v>
      </c>
    </row>
    <row r="3248" spans="1:9" x14ac:dyDescent="0.25">
      <c r="A3248" s="1">
        <v>1</v>
      </c>
      <c r="B3248" s="1" t="s">
        <v>3381</v>
      </c>
      <c r="C3248" s="1" t="s">
        <v>3382</v>
      </c>
      <c r="D3248" s="1">
        <v>22276.133206990002</v>
      </c>
      <c r="E3248" s="1">
        <v>2.3700000000000002E-6</v>
      </c>
      <c r="F3248" s="1" t="s">
        <v>3</v>
      </c>
      <c r="G3248" s="1" t="s">
        <v>3383</v>
      </c>
      <c r="H3248" s="1">
        <v>0</v>
      </c>
      <c r="I3248" s="1">
        <v>9990</v>
      </c>
    </row>
    <row r="3249" spans="1:9" x14ac:dyDescent="0.25">
      <c r="A3249" s="1">
        <v>2</v>
      </c>
      <c r="B3249" s="1">
        <v>21575</v>
      </c>
      <c r="C3249" s="1">
        <v>98.519000000000005</v>
      </c>
      <c r="D3249" s="1">
        <v>340.45119999999997</v>
      </c>
      <c r="E3249" s="1">
        <v>6193</v>
      </c>
      <c r="F3249" s="1">
        <v>288.11880000000002</v>
      </c>
      <c r="G3249" s="1">
        <v>71.932599999999994</v>
      </c>
      <c r="H3249" s="1">
        <v>14.4108441063958</v>
      </c>
    </row>
    <row r="3250" spans="1:9" x14ac:dyDescent="0.25">
      <c r="A3250" s="1">
        <v>0</v>
      </c>
      <c r="B3250" s="1" t="s">
        <v>3384</v>
      </c>
    </row>
    <row r="3251" spans="1:9" x14ac:dyDescent="0.25">
      <c r="A3251" s="1">
        <v>1</v>
      </c>
      <c r="B3251" s="1" t="s">
        <v>3385</v>
      </c>
      <c r="C3251" s="1" t="s">
        <v>3386</v>
      </c>
      <c r="D3251" s="1">
        <v>22276.45186325</v>
      </c>
      <c r="E3251" s="1">
        <v>3.3799999999999998E-6</v>
      </c>
      <c r="F3251" s="1" t="s">
        <v>3</v>
      </c>
      <c r="G3251" s="1" t="s">
        <v>3387</v>
      </c>
      <c r="H3251" s="1">
        <v>0</v>
      </c>
      <c r="I3251" s="1">
        <v>9994</v>
      </c>
    </row>
    <row r="3252" spans="1:9" x14ac:dyDescent="0.25">
      <c r="A3252" s="1">
        <v>2</v>
      </c>
      <c r="B3252" s="1">
        <v>21576</v>
      </c>
      <c r="C3252" s="1">
        <v>98.470699999999994</v>
      </c>
      <c r="D3252" s="1">
        <v>341.29939999999999</v>
      </c>
      <c r="E3252" s="1">
        <v>2580</v>
      </c>
      <c r="F3252" s="1">
        <v>289.06970000000001</v>
      </c>
      <c r="G3252" s="1">
        <v>71.021299999999997</v>
      </c>
      <c r="H3252" s="1">
        <v>14.4181903663972</v>
      </c>
    </row>
    <row r="3253" spans="1:9" x14ac:dyDescent="0.25">
      <c r="A3253" s="1">
        <v>0</v>
      </c>
      <c r="B3253" s="1" t="s">
        <v>3388</v>
      </c>
      <c r="C3253" s="1" t="s">
        <v>123</v>
      </c>
    </row>
    <row r="3254" spans="1:9" x14ac:dyDescent="0.25">
      <c r="A3254" s="1">
        <v>1</v>
      </c>
      <c r="B3254" s="1" t="s">
        <v>3389</v>
      </c>
      <c r="C3254" s="1" t="s">
        <v>3390</v>
      </c>
      <c r="D3254" s="1">
        <v>22276.13122354</v>
      </c>
      <c r="E3254" s="1">
        <v>1.5400000000000001E-6</v>
      </c>
      <c r="F3254" s="1" t="s">
        <v>3</v>
      </c>
      <c r="G3254" s="1" t="s">
        <v>3391</v>
      </c>
      <c r="H3254" s="1">
        <v>0</v>
      </c>
      <c r="I3254" s="1">
        <v>9999</v>
      </c>
    </row>
    <row r="3255" spans="1:9" x14ac:dyDescent="0.25">
      <c r="A3255" s="1">
        <v>2</v>
      </c>
      <c r="B3255" s="1">
        <v>21577</v>
      </c>
      <c r="C3255" s="1">
        <v>98.548599999999993</v>
      </c>
      <c r="D3255" s="1">
        <v>340.49310000000003</v>
      </c>
      <c r="E3255" s="1">
        <v>6263</v>
      </c>
      <c r="F3255" s="1">
        <v>6.7830000000000004</v>
      </c>
      <c r="G3255" s="1">
        <v>353.34410000000003</v>
      </c>
      <c r="H3255" s="1">
        <v>14.3959174163864</v>
      </c>
    </row>
    <row r="3256" spans="1:9" x14ac:dyDescent="0.25">
      <c r="A3256" s="1">
        <v>0</v>
      </c>
      <c r="B3256" s="1" t="s">
        <v>3392</v>
      </c>
    </row>
    <row r="3257" spans="1:9" x14ac:dyDescent="0.25">
      <c r="A3257" s="1">
        <v>1</v>
      </c>
      <c r="B3257" s="1" t="s">
        <v>3393</v>
      </c>
      <c r="C3257" s="1" t="s">
        <v>3394</v>
      </c>
      <c r="D3257" s="1">
        <v>22276.149987379998</v>
      </c>
      <c r="E3257" s="1">
        <v>9.0000000000000002E-6</v>
      </c>
      <c r="F3257" s="1" t="s">
        <v>3</v>
      </c>
      <c r="G3257" s="1" t="s">
        <v>3395</v>
      </c>
      <c r="H3257" s="1">
        <v>0</v>
      </c>
      <c r="I3257" s="1">
        <v>9990</v>
      </c>
    </row>
    <row r="3258" spans="1:9" x14ac:dyDescent="0.25">
      <c r="A3258" s="1">
        <v>2</v>
      </c>
      <c r="B3258" s="1">
        <v>21578</v>
      </c>
      <c r="C3258" s="1">
        <v>98.288200000000003</v>
      </c>
      <c r="D3258" s="1">
        <v>326.608</v>
      </c>
      <c r="E3258" s="1">
        <v>3700</v>
      </c>
      <c r="F3258" s="1">
        <v>60.599499999999999</v>
      </c>
      <c r="G3258" s="1">
        <v>0.74680000000000002</v>
      </c>
      <c r="H3258" s="1">
        <v>14.547047456493001</v>
      </c>
    </row>
    <row r="3259" spans="1:9" x14ac:dyDescent="0.25">
      <c r="A3259" s="1">
        <v>0</v>
      </c>
      <c r="B3259" s="1" t="s">
        <v>627</v>
      </c>
      <c r="C3259" s="2">
        <v>44625</v>
      </c>
    </row>
    <row r="3260" spans="1:9" x14ac:dyDescent="0.25">
      <c r="A3260" s="1">
        <v>1</v>
      </c>
      <c r="B3260" s="1" t="s">
        <v>3396</v>
      </c>
      <c r="C3260" s="1" t="s">
        <v>3397</v>
      </c>
      <c r="D3260" s="1">
        <v>22276.530156969999</v>
      </c>
      <c r="E3260" s="1">
        <v>-1.0300000000000001E-6</v>
      </c>
      <c r="F3260" s="1" t="s">
        <v>3</v>
      </c>
      <c r="G3260" s="1">
        <f>-29956-3</f>
        <v>-29959</v>
      </c>
      <c r="H3260" s="1">
        <v>0</v>
      </c>
      <c r="I3260" s="1">
        <v>9995</v>
      </c>
    </row>
    <row r="3261" spans="1:9" x14ac:dyDescent="0.25">
      <c r="A3261" s="1">
        <v>2</v>
      </c>
      <c r="B3261" s="1">
        <v>21655</v>
      </c>
      <c r="C3261" s="1">
        <v>82.561400000000006</v>
      </c>
      <c r="D3261" s="1">
        <v>15.215299999999999</v>
      </c>
      <c r="E3261" s="1">
        <v>12190</v>
      </c>
      <c r="F3261" s="1">
        <v>281.57139999999998</v>
      </c>
      <c r="G3261" s="1">
        <v>78.403999999999996</v>
      </c>
      <c r="H3261" s="1">
        <v>13.171054094964999</v>
      </c>
    </row>
    <row r="3262" spans="1:9" x14ac:dyDescent="0.25">
      <c r="A3262" s="1">
        <v>0</v>
      </c>
      <c r="B3262" s="1" t="s">
        <v>145</v>
      </c>
      <c r="C3262" s="1">
        <v>2154</v>
      </c>
    </row>
    <row r="3263" spans="1:9" x14ac:dyDescent="0.25">
      <c r="A3263" s="1">
        <v>1</v>
      </c>
      <c r="B3263" s="1" t="s">
        <v>3398</v>
      </c>
      <c r="C3263" s="1" t="s">
        <v>3399</v>
      </c>
      <c r="D3263" s="1">
        <v>22276.470586979998</v>
      </c>
      <c r="E3263" s="1">
        <v>5.7999999999999995E-7</v>
      </c>
      <c r="F3263" s="1" t="s">
        <v>3</v>
      </c>
      <c r="G3263" s="1" t="s">
        <v>3400</v>
      </c>
      <c r="H3263" s="1">
        <v>0</v>
      </c>
      <c r="I3263" s="1">
        <v>9997</v>
      </c>
    </row>
    <row r="3264" spans="1:9" x14ac:dyDescent="0.25">
      <c r="A3264" s="1">
        <v>2</v>
      </c>
      <c r="B3264" s="1">
        <v>21666</v>
      </c>
      <c r="C3264" s="1">
        <v>82.909800000000004</v>
      </c>
      <c r="D3264" s="1">
        <v>33.879300000000001</v>
      </c>
      <c r="E3264" s="1">
        <v>25324</v>
      </c>
      <c r="F3264" s="1">
        <v>16.029699999999998</v>
      </c>
      <c r="G3264" s="1">
        <v>55.050899999999999</v>
      </c>
      <c r="H3264" s="1">
        <v>13.7336158155915</v>
      </c>
    </row>
    <row r="3265" spans="1:9" x14ac:dyDescent="0.25">
      <c r="A3265" s="1">
        <v>0</v>
      </c>
      <c r="B3265" s="1" t="s">
        <v>2979</v>
      </c>
      <c r="C3265" s="1" t="s">
        <v>27</v>
      </c>
    </row>
    <row r="3266" spans="1:9" x14ac:dyDescent="0.25">
      <c r="A3266" s="1">
        <v>1</v>
      </c>
      <c r="B3266" s="1" t="s">
        <v>3401</v>
      </c>
      <c r="C3266" s="1" t="s">
        <v>3402</v>
      </c>
      <c r="D3266" s="1">
        <v>22276.494562579999</v>
      </c>
      <c r="E3266" s="1">
        <v>3.4000000000000001E-6</v>
      </c>
      <c r="F3266" s="1" t="s">
        <v>3</v>
      </c>
      <c r="G3266" s="1" t="s">
        <v>3403</v>
      </c>
      <c r="H3266" s="1">
        <v>0</v>
      </c>
      <c r="I3266" s="1">
        <v>9995</v>
      </c>
    </row>
    <row r="3267" spans="1:9" x14ac:dyDescent="0.25">
      <c r="A3267" s="1">
        <v>2</v>
      </c>
      <c r="B3267" s="1">
        <v>21688</v>
      </c>
      <c r="C3267" s="1">
        <v>99.277600000000007</v>
      </c>
      <c r="D3267" s="1">
        <v>237.41489999999999</v>
      </c>
      <c r="E3267" s="1">
        <v>25558</v>
      </c>
      <c r="F3267" s="1">
        <v>83.593400000000003</v>
      </c>
      <c r="G3267" s="1">
        <v>24.972000000000001</v>
      </c>
      <c r="H3267" s="1">
        <v>13.974316424795299</v>
      </c>
    </row>
    <row r="3268" spans="1:9" x14ac:dyDescent="0.25">
      <c r="A3268" s="1">
        <v>0</v>
      </c>
      <c r="B3268" s="1" t="s">
        <v>145</v>
      </c>
      <c r="C3268" s="1">
        <v>2157</v>
      </c>
    </row>
    <row r="3269" spans="1:9" x14ac:dyDescent="0.25">
      <c r="A3269" s="1">
        <v>1</v>
      </c>
      <c r="B3269" s="1" t="s">
        <v>3404</v>
      </c>
      <c r="C3269" s="1" t="s">
        <v>3405</v>
      </c>
      <c r="D3269" s="1">
        <v>22276.490946580001</v>
      </c>
      <c r="E3269" s="1">
        <v>3.4999999999999998E-7</v>
      </c>
      <c r="F3269" s="1" t="s">
        <v>3</v>
      </c>
      <c r="G3269" s="1" t="s">
        <v>3406</v>
      </c>
      <c r="H3269" s="1">
        <v>0</v>
      </c>
      <c r="I3269" s="1">
        <v>9993</v>
      </c>
    </row>
    <row r="3270" spans="1:9" x14ac:dyDescent="0.25">
      <c r="A3270" s="1">
        <v>2</v>
      </c>
      <c r="B3270" s="1">
        <v>21728</v>
      </c>
      <c r="C3270" s="1">
        <v>82.574100000000001</v>
      </c>
      <c r="D3270" s="1">
        <v>102.2837</v>
      </c>
      <c r="E3270" s="1">
        <v>4458</v>
      </c>
      <c r="F3270" s="1">
        <v>344.7901</v>
      </c>
      <c r="G3270" s="1">
        <v>15.3056</v>
      </c>
      <c r="H3270" s="1">
        <v>12.631956084299199</v>
      </c>
    </row>
    <row r="3271" spans="1:9" x14ac:dyDescent="0.25">
      <c r="A3271" s="1">
        <v>0</v>
      </c>
      <c r="B3271" s="1" t="s">
        <v>145</v>
      </c>
      <c r="C3271" s="1">
        <v>2158</v>
      </c>
    </row>
    <row r="3272" spans="1:9" x14ac:dyDescent="0.25">
      <c r="A3272" s="1">
        <v>1</v>
      </c>
      <c r="B3272" s="1" t="s">
        <v>3407</v>
      </c>
      <c r="C3272" s="1" t="s">
        <v>3408</v>
      </c>
      <c r="D3272" s="1">
        <v>22276.46546205</v>
      </c>
      <c r="E3272" s="1">
        <v>4.4000000000000002E-7</v>
      </c>
      <c r="F3272" s="1" t="s">
        <v>3</v>
      </c>
      <c r="G3272" s="1" t="s">
        <v>3409</v>
      </c>
      <c r="H3272" s="1">
        <v>0</v>
      </c>
      <c r="I3272" s="1">
        <v>9996</v>
      </c>
    </row>
    <row r="3273" spans="1:9" x14ac:dyDescent="0.25">
      <c r="A3273" s="1">
        <v>2</v>
      </c>
      <c r="B3273" s="1">
        <v>21729</v>
      </c>
      <c r="C3273" s="1">
        <v>82.578999999999994</v>
      </c>
      <c r="D3273" s="1">
        <v>96.377600000000001</v>
      </c>
      <c r="E3273" s="1">
        <v>4296</v>
      </c>
      <c r="F3273" s="1">
        <v>243.00839999999999</v>
      </c>
      <c r="G3273" s="1">
        <v>177.06549999999999</v>
      </c>
      <c r="H3273" s="1">
        <v>12.6401110043081</v>
      </c>
    </row>
    <row r="3274" spans="1:9" x14ac:dyDescent="0.25">
      <c r="A3274" s="1">
        <v>0</v>
      </c>
      <c r="B3274" s="1" t="s">
        <v>145</v>
      </c>
      <c r="C3274" s="1">
        <v>2159</v>
      </c>
    </row>
    <row r="3275" spans="1:9" x14ac:dyDescent="0.25">
      <c r="A3275" s="1">
        <v>1</v>
      </c>
      <c r="B3275" s="1" t="s">
        <v>3410</v>
      </c>
      <c r="C3275" s="1" t="s">
        <v>3411</v>
      </c>
      <c r="D3275" s="1">
        <v>22276.469147970001</v>
      </c>
      <c r="E3275" s="1">
        <v>3.7E-7</v>
      </c>
      <c r="F3275" s="1" t="s">
        <v>3</v>
      </c>
      <c r="G3275" s="1" t="s">
        <v>3412</v>
      </c>
      <c r="H3275" s="1">
        <v>0</v>
      </c>
      <c r="I3275" s="1">
        <v>9990</v>
      </c>
    </row>
    <row r="3276" spans="1:9" x14ac:dyDescent="0.25">
      <c r="A3276" s="1">
        <v>2</v>
      </c>
      <c r="B3276" s="1">
        <v>21730</v>
      </c>
      <c r="C3276" s="1">
        <v>82.581100000000006</v>
      </c>
      <c r="D3276" s="1">
        <v>68.846900000000005</v>
      </c>
      <c r="E3276" s="1">
        <v>14591</v>
      </c>
      <c r="F3276" s="1">
        <v>120.7958</v>
      </c>
      <c r="G3276" s="1">
        <v>294.84559999999999</v>
      </c>
      <c r="H3276" s="1">
        <v>12.659884404330599</v>
      </c>
    </row>
    <row r="3277" spans="1:9" x14ac:dyDescent="0.25">
      <c r="A3277" s="1">
        <v>0</v>
      </c>
      <c r="B3277" s="1" t="s">
        <v>145</v>
      </c>
      <c r="C3277" s="1">
        <v>2160</v>
      </c>
    </row>
    <row r="3278" spans="1:9" x14ac:dyDescent="0.25">
      <c r="A3278" s="1">
        <v>1</v>
      </c>
      <c r="B3278" s="1" t="s">
        <v>3413</v>
      </c>
      <c r="C3278" s="1" t="s">
        <v>3414</v>
      </c>
      <c r="D3278" s="1">
        <v>22276.47938135</v>
      </c>
      <c r="E3278" s="1">
        <v>3.5999999999999999E-7</v>
      </c>
      <c r="F3278" s="1" t="s">
        <v>3</v>
      </c>
      <c r="G3278" s="1" t="s">
        <v>3415</v>
      </c>
      <c r="H3278" s="1">
        <v>0</v>
      </c>
      <c r="I3278" s="1">
        <v>9992</v>
      </c>
    </row>
    <row r="3279" spans="1:9" x14ac:dyDescent="0.25">
      <c r="A3279" s="1">
        <v>2</v>
      </c>
      <c r="B3279" s="1">
        <v>21731</v>
      </c>
      <c r="C3279" s="1">
        <v>82.581999999999994</v>
      </c>
      <c r="D3279" s="1">
        <v>90.282399999999996</v>
      </c>
      <c r="E3279" s="1">
        <v>8277</v>
      </c>
      <c r="F3279" s="1">
        <v>203.48240000000001</v>
      </c>
      <c r="G3279" s="1">
        <v>219.9563</v>
      </c>
      <c r="H3279" s="1">
        <v>12.646488044315401</v>
      </c>
    </row>
    <row r="3280" spans="1:9" x14ac:dyDescent="0.25">
      <c r="A3280" s="1">
        <v>0</v>
      </c>
      <c r="B3280" s="1" t="s">
        <v>145</v>
      </c>
      <c r="C3280" s="1">
        <v>2161</v>
      </c>
    </row>
    <row r="3281" spans="1:9" x14ac:dyDescent="0.25">
      <c r="A3281" s="1">
        <v>1</v>
      </c>
      <c r="B3281" s="1" t="s">
        <v>3416</v>
      </c>
      <c r="C3281" s="1" t="s">
        <v>3417</v>
      </c>
      <c r="D3281" s="1">
        <v>22276.529948880001</v>
      </c>
      <c r="E3281" s="1">
        <v>3.3999999999999997E-7</v>
      </c>
      <c r="F3281" s="1" t="s">
        <v>3</v>
      </c>
      <c r="G3281" s="1" t="s">
        <v>3418</v>
      </c>
      <c r="H3281" s="1">
        <v>0</v>
      </c>
      <c r="I3281" s="1">
        <v>9997</v>
      </c>
    </row>
    <row r="3282" spans="1:9" x14ac:dyDescent="0.25">
      <c r="A3282" s="1">
        <v>2</v>
      </c>
      <c r="B3282" s="1">
        <v>21732</v>
      </c>
      <c r="C3282" s="1">
        <v>82.573899999999995</v>
      </c>
      <c r="D3282" s="1">
        <v>72.891099999999994</v>
      </c>
      <c r="E3282" s="1">
        <v>11104</v>
      </c>
      <c r="F3282" s="1">
        <v>169.7183</v>
      </c>
      <c r="G3282" s="1">
        <v>258.95530000000002</v>
      </c>
      <c r="H3282" s="1">
        <v>12.652217104322</v>
      </c>
    </row>
    <row r="3283" spans="1:9" x14ac:dyDescent="0.25">
      <c r="A3283" s="1">
        <v>0</v>
      </c>
      <c r="B3283" s="1" t="s">
        <v>145</v>
      </c>
      <c r="C3283" s="1">
        <v>2162</v>
      </c>
    </row>
    <row r="3284" spans="1:9" x14ac:dyDescent="0.25">
      <c r="A3284" s="1">
        <v>1</v>
      </c>
      <c r="B3284" s="1" t="s">
        <v>3419</v>
      </c>
      <c r="C3284" s="1" t="s">
        <v>3420</v>
      </c>
      <c r="D3284" s="1">
        <v>22276.302036329998</v>
      </c>
      <c r="E3284" s="1">
        <v>1.4999999999999999E-7</v>
      </c>
      <c r="F3284" s="1" t="s">
        <v>3</v>
      </c>
      <c r="G3284" s="1" t="s">
        <v>3421</v>
      </c>
      <c r="H3284" s="1">
        <v>0</v>
      </c>
      <c r="I3284" s="1">
        <v>9993</v>
      </c>
    </row>
    <row r="3285" spans="1:9" x14ac:dyDescent="0.25">
      <c r="A3285" s="1">
        <v>2</v>
      </c>
      <c r="B3285" s="1">
        <v>21733</v>
      </c>
      <c r="C3285" s="1">
        <v>82.584699999999998</v>
      </c>
      <c r="D3285" s="1">
        <v>121.806</v>
      </c>
      <c r="E3285" s="1">
        <v>7503</v>
      </c>
      <c r="F3285" s="1">
        <v>48.199100000000001</v>
      </c>
      <c r="G3285" s="1">
        <v>126.1371</v>
      </c>
      <c r="H3285" s="1">
        <v>12.6239056642923</v>
      </c>
    </row>
    <row r="3286" spans="1:9" x14ac:dyDescent="0.25">
      <c r="A3286" s="1">
        <v>0</v>
      </c>
      <c r="B3286" s="1" t="s">
        <v>145</v>
      </c>
      <c r="C3286" s="1">
        <v>2165</v>
      </c>
    </row>
    <row r="3287" spans="1:9" x14ac:dyDescent="0.25">
      <c r="A3287" s="1">
        <v>1</v>
      </c>
      <c r="B3287" s="1" t="s">
        <v>3422</v>
      </c>
      <c r="C3287" s="1" t="s">
        <v>3423</v>
      </c>
      <c r="D3287" s="1">
        <v>22276.517369509998</v>
      </c>
      <c r="E3287" s="1">
        <v>2.1E-7</v>
      </c>
      <c r="F3287" s="1" t="s">
        <v>3</v>
      </c>
      <c r="G3287" s="1" t="s">
        <v>3424</v>
      </c>
      <c r="H3287" s="1">
        <v>0</v>
      </c>
      <c r="I3287" s="1">
        <v>9996</v>
      </c>
    </row>
    <row r="3288" spans="1:9" x14ac:dyDescent="0.25">
      <c r="A3288" s="1">
        <v>2</v>
      </c>
      <c r="B3288" s="1">
        <v>21779</v>
      </c>
      <c r="C3288" s="1">
        <v>82.611900000000006</v>
      </c>
      <c r="D3288" s="1">
        <v>16.192399999999999</v>
      </c>
      <c r="E3288" s="1">
        <v>9758</v>
      </c>
      <c r="F3288" s="1">
        <v>253.39830000000001</v>
      </c>
      <c r="G3288" s="1">
        <v>118.1165</v>
      </c>
      <c r="H3288" s="1">
        <v>12.6486382842598</v>
      </c>
    </row>
    <row r="3289" spans="1:9" x14ac:dyDescent="0.25">
      <c r="A3289" s="1">
        <v>0</v>
      </c>
      <c r="B3289" s="1" t="s">
        <v>145</v>
      </c>
      <c r="C3289" s="1">
        <v>2166</v>
      </c>
    </row>
    <row r="3290" spans="1:9" x14ac:dyDescent="0.25">
      <c r="A3290" s="1">
        <v>1</v>
      </c>
      <c r="B3290" s="1" t="s">
        <v>3425</v>
      </c>
      <c r="C3290" s="1" t="s">
        <v>3426</v>
      </c>
      <c r="D3290" s="1">
        <v>22276.548111010001</v>
      </c>
      <c r="E3290" s="1">
        <v>2.1E-7</v>
      </c>
      <c r="F3290" s="1" t="s">
        <v>3</v>
      </c>
      <c r="G3290" s="1" t="s">
        <v>3427</v>
      </c>
      <c r="H3290" s="1">
        <v>0</v>
      </c>
      <c r="I3290" s="1">
        <v>9994</v>
      </c>
    </row>
    <row r="3291" spans="1:9" x14ac:dyDescent="0.25">
      <c r="A3291" s="1">
        <v>2</v>
      </c>
      <c r="B3291" s="1">
        <v>21780</v>
      </c>
      <c r="C3291" s="1">
        <v>82.603800000000007</v>
      </c>
      <c r="D3291" s="1">
        <v>28.760100000000001</v>
      </c>
      <c r="E3291" s="1">
        <v>3245</v>
      </c>
      <c r="F3291" s="1">
        <v>5.8097000000000003</v>
      </c>
      <c r="G3291" s="1">
        <v>4.6543999999999999</v>
      </c>
      <c r="H3291" s="1">
        <v>12.633927694243599</v>
      </c>
    </row>
    <row r="3292" spans="1:9" x14ac:dyDescent="0.25">
      <c r="A3292" s="1">
        <v>0</v>
      </c>
      <c r="B3292" s="1" t="s">
        <v>145</v>
      </c>
      <c r="C3292" s="1">
        <v>2167</v>
      </c>
    </row>
    <row r="3293" spans="1:9" x14ac:dyDescent="0.25">
      <c r="A3293" s="1">
        <v>1</v>
      </c>
      <c r="B3293" s="1" t="s">
        <v>3428</v>
      </c>
      <c r="C3293" s="1" t="s">
        <v>3429</v>
      </c>
      <c r="D3293" s="1">
        <v>22276.54234797</v>
      </c>
      <c r="E3293" s="1">
        <v>2.6E-7</v>
      </c>
      <c r="F3293" s="1" t="s">
        <v>3</v>
      </c>
      <c r="G3293" s="1" t="s">
        <v>3430</v>
      </c>
      <c r="H3293" s="1">
        <v>0</v>
      </c>
      <c r="I3293" s="1">
        <v>9992</v>
      </c>
    </row>
    <row r="3294" spans="1:9" x14ac:dyDescent="0.25">
      <c r="A3294" s="1">
        <v>2</v>
      </c>
      <c r="B3294" s="1">
        <v>21781</v>
      </c>
      <c r="C3294" s="1">
        <v>82.610399999999998</v>
      </c>
      <c r="D3294" s="1">
        <v>23.803000000000001</v>
      </c>
      <c r="E3294" s="1">
        <v>6074</v>
      </c>
      <c r="F3294" s="1">
        <v>279.16489999999999</v>
      </c>
      <c r="G3294" s="1">
        <v>91.315100000000001</v>
      </c>
      <c r="H3294" s="1">
        <v>12.642305094250201</v>
      </c>
    </row>
    <row r="3295" spans="1:9" x14ac:dyDescent="0.25">
      <c r="A3295" s="1">
        <v>0</v>
      </c>
      <c r="B3295" s="1" t="s">
        <v>145</v>
      </c>
      <c r="C3295" s="1">
        <v>2168</v>
      </c>
    </row>
    <row r="3296" spans="1:9" x14ac:dyDescent="0.25">
      <c r="A3296" s="1">
        <v>1</v>
      </c>
      <c r="B3296" s="1" t="s">
        <v>3431</v>
      </c>
      <c r="C3296" s="1" t="s">
        <v>3432</v>
      </c>
      <c r="D3296" s="1">
        <v>22276.503079040001</v>
      </c>
      <c r="E3296" s="1">
        <v>8.0000000000000002E-8</v>
      </c>
      <c r="F3296" s="1" t="s">
        <v>3</v>
      </c>
      <c r="G3296" s="1">
        <f>-15361-4</f>
        <v>-15365</v>
      </c>
      <c r="H3296" s="1">
        <v>0</v>
      </c>
      <c r="I3296" s="1">
        <v>9990</v>
      </c>
    </row>
    <row r="3297" spans="1:9" x14ac:dyDescent="0.25">
      <c r="A3297" s="1">
        <v>2</v>
      </c>
      <c r="B3297" s="1">
        <v>21782</v>
      </c>
      <c r="C3297" s="1">
        <v>82.6023</v>
      </c>
      <c r="D3297" s="1">
        <v>358.97449999999998</v>
      </c>
      <c r="E3297" s="1">
        <v>13155</v>
      </c>
      <c r="F3297" s="1">
        <v>225.0556</v>
      </c>
      <c r="G3297" s="1">
        <v>146.07329999999999</v>
      </c>
      <c r="H3297" s="1">
        <v>12.654793994266999</v>
      </c>
    </row>
    <row r="3298" spans="1:9" x14ac:dyDescent="0.25">
      <c r="A3298" s="1">
        <v>0</v>
      </c>
      <c r="B3298" s="1" t="s">
        <v>145</v>
      </c>
      <c r="C3298" s="1">
        <v>2169</v>
      </c>
    </row>
    <row r="3299" spans="1:9" x14ac:dyDescent="0.25">
      <c r="A3299" s="1">
        <v>1</v>
      </c>
      <c r="B3299" s="1" t="s">
        <v>3433</v>
      </c>
      <c r="C3299" s="1" t="s">
        <v>3434</v>
      </c>
      <c r="D3299" s="1">
        <v>22276.464307549999</v>
      </c>
      <c r="E3299" s="1">
        <v>1.6999999999999999E-7</v>
      </c>
      <c r="F3299" s="1" t="s">
        <v>3</v>
      </c>
      <c r="G3299" s="1" t="s">
        <v>3435</v>
      </c>
      <c r="H3299" s="1">
        <v>0</v>
      </c>
      <c r="I3299" s="1">
        <v>9990</v>
      </c>
    </row>
    <row r="3300" spans="1:9" x14ac:dyDescent="0.25">
      <c r="A3300" s="1">
        <v>2</v>
      </c>
      <c r="B3300" s="1">
        <v>21783</v>
      </c>
      <c r="C3300" s="1">
        <v>82.608599999999996</v>
      </c>
      <c r="D3300" s="1">
        <v>355.05849999999998</v>
      </c>
      <c r="E3300" s="1">
        <v>18206</v>
      </c>
      <c r="F3300" s="1">
        <v>177.3355</v>
      </c>
      <c r="G3300" s="1">
        <v>182.78389999999999</v>
      </c>
      <c r="H3300" s="1">
        <v>12.662548524275801</v>
      </c>
    </row>
    <row r="3301" spans="1:9" x14ac:dyDescent="0.25">
      <c r="A3301" s="1">
        <v>0</v>
      </c>
      <c r="B3301" s="1" t="s">
        <v>145</v>
      </c>
      <c r="C3301" s="1">
        <v>2170</v>
      </c>
    </row>
    <row r="3302" spans="1:9" x14ac:dyDescent="0.25">
      <c r="A3302" s="1">
        <v>1</v>
      </c>
      <c r="B3302" s="1" t="s">
        <v>3436</v>
      </c>
      <c r="C3302" s="1" t="s">
        <v>3437</v>
      </c>
      <c r="D3302" s="1">
        <v>22276.45439372</v>
      </c>
      <c r="E3302" s="1">
        <v>2.8999999999999998E-7</v>
      </c>
      <c r="F3302" s="1" t="s">
        <v>3</v>
      </c>
      <c r="G3302" s="1" t="s">
        <v>3438</v>
      </c>
      <c r="H3302" s="1">
        <v>0</v>
      </c>
      <c r="I3302" s="1">
        <v>9996</v>
      </c>
    </row>
    <row r="3303" spans="1:9" x14ac:dyDescent="0.25">
      <c r="A3303" s="1">
        <v>2</v>
      </c>
      <c r="B3303" s="1">
        <v>21784</v>
      </c>
      <c r="C3303" s="1">
        <v>82.610100000000003</v>
      </c>
      <c r="D3303" s="1">
        <v>49.104999999999997</v>
      </c>
      <c r="E3303" s="1">
        <v>3345</v>
      </c>
      <c r="F3303" s="1">
        <v>113.8466</v>
      </c>
      <c r="G3303" s="1">
        <v>309.35449999999997</v>
      </c>
      <c r="H3303" s="1">
        <v>12.6253454642337</v>
      </c>
    </row>
    <row r="3304" spans="1:9" x14ac:dyDescent="0.25">
      <c r="A3304" s="1">
        <v>0</v>
      </c>
      <c r="B3304" s="1" t="s">
        <v>145</v>
      </c>
      <c r="C3304" s="1">
        <v>2173</v>
      </c>
    </row>
    <row r="3305" spans="1:9" x14ac:dyDescent="0.25">
      <c r="A3305" s="1">
        <v>1</v>
      </c>
      <c r="B3305" s="1" t="s">
        <v>3439</v>
      </c>
      <c r="C3305" s="1" t="s">
        <v>3440</v>
      </c>
      <c r="D3305" s="1">
        <v>22276.502438529998</v>
      </c>
      <c r="E3305" s="1">
        <v>8.8000000000000004E-7</v>
      </c>
      <c r="F3305" s="1" t="s">
        <v>3</v>
      </c>
      <c r="G3305" s="1" t="s">
        <v>3441</v>
      </c>
      <c r="H3305" s="1">
        <v>0</v>
      </c>
      <c r="I3305" s="1">
        <v>9991</v>
      </c>
    </row>
    <row r="3306" spans="1:9" x14ac:dyDescent="0.25">
      <c r="A3306" s="1">
        <v>2</v>
      </c>
      <c r="B3306" s="1">
        <v>21796</v>
      </c>
      <c r="C3306" s="1">
        <v>82.951599999999999</v>
      </c>
      <c r="D3306" s="1">
        <v>92.126599999999996</v>
      </c>
      <c r="E3306" s="1">
        <v>49690</v>
      </c>
      <c r="F3306" s="1">
        <v>159.31440000000001</v>
      </c>
      <c r="G3306" s="1">
        <v>254.56530000000001</v>
      </c>
      <c r="H3306" s="1">
        <v>13.755539055484199</v>
      </c>
    </row>
    <row r="3307" spans="1:9" x14ac:dyDescent="0.25">
      <c r="A3307" s="1">
        <v>0</v>
      </c>
      <c r="B3307" s="1" t="s">
        <v>2855</v>
      </c>
      <c r="C3307" s="1" t="s">
        <v>2185</v>
      </c>
      <c r="D3307" s="1" t="s">
        <v>3442</v>
      </c>
      <c r="E3307" s="1" t="s">
        <v>2857</v>
      </c>
      <c r="F3307" s="1" t="s">
        <v>3443</v>
      </c>
    </row>
    <row r="3308" spans="1:9" x14ac:dyDescent="0.25">
      <c r="A3308" s="1">
        <v>1</v>
      </c>
      <c r="B3308" s="1" t="s">
        <v>3444</v>
      </c>
      <c r="C3308" s="1" t="s">
        <v>3445</v>
      </c>
      <c r="D3308" s="1">
        <v>22276.31486531</v>
      </c>
      <c r="E3308" s="1">
        <v>1.22E-6</v>
      </c>
      <c r="F3308" s="1" t="s">
        <v>3</v>
      </c>
      <c r="G3308" s="1" t="s">
        <v>533</v>
      </c>
      <c r="H3308" s="1">
        <v>0</v>
      </c>
      <c r="I3308" s="1">
        <v>9992</v>
      </c>
    </row>
    <row r="3309" spans="1:9" x14ac:dyDescent="0.25">
      <c r="A3309" s="1">
        <v>2</v>
      </c>
      <c r="B3309" s="1">
        <v>21798</v>
      </c>
      <c r="C3309" s="1">
        <v>98.836799999999997</v>
      </c>
      <c r="D3309" s="1">
        <v>303.05529999999999</v>
      </c>
      <c r="E3309" s="1">
        <v>13082</v>
      </c>
      <c r="F3309" s="1">
        <v>182.39510000000001</v>
      </c>
      <c r="G3309" s="1">
        <v>177.71629999999999</v>
      </c>
      <c r="H3309" s="1">
        <v>14.167436815935201</v>
      </c>
    </row>
    <row r="3310" spans="1:9" x14ac:dyDescent="0.25">
      <c r="A3310" s="1">
        <v>0</v>
      </c>
      <c r="B3310" s="1" t="s">
        <v>1990</v>
      </c>
      <c r="C3310" s="1">
        <v>25</v>
      </c>
    </row>
    <row r="3311" spans="1:9" x14ac:dyDescent="0.25">
      <c r="A3311" s="1">
        <v>1</v>
      </c>
      <c r="B3311" s="1" t="s">
        <v>3446</v>
      </c>
      <c r="C3311" s="1" t="s">
        <v>3447</v>
      </c>
      <c r="D3311" s="1">
        <v>22276.476447559999</v>
      </c>
      <c r="E3311" s="1">
        <v>1.643E-5</v>
      </c>
      <c r="F3311" s="1" t="s">
        <v>3</v>
      </c>
      <c r="G3311" s="1" t="s">
        <v>3448</v>
      </c>
      <c r="H3311" s="1">
        <v>0</v>
      </c>
      <c r="I3311" s="1">
        <v>9997</v>
      </c>
    </row>
    <row r="3312" spans="1:9" x14ac:dyDescent="0.25">
      <c r="A3312" s="1">
        <v>2</v>
      </c>
      <c r="B3312" s="1">
        <v>21819</v>
      </c>
      <c r="C3312" s="1">
        <v>82.606800000000007</v>
      </c>
      <c r="D3312" s="1">
        <v>343.90179999999998</v>
      </c>
      <c r="E3312" s="1">
        <v>1511656</v>
      </c>
      <c r="F3312" s="1">
        <v>285.40179999999998</v>
      </c>
      <c r="G3312" s="1">
        <v>58.545099999999998</v>
      </c>
      <c r="H3312" s="1">
        <v>12.060139743452501</v>
      </c>
    </row>
    <row r="3313" spans="1:9" x14ac:dyDescent="0.25">
      <c r="A3313" s="1">
        <v>0</v>
      </c>
      <c r="B3313" s="1" t="s">
        <v>3132</v>
      </c>
      <c r="C3313" s="1">
        <v>3</v>
      </c>
    </row>
    <row r="3314" spans="1:9" x14ac:dyDescent="0.25">
      <c r="A3314" s="1">
        <v>1</v>
      </c>
      <c r="B3314" s="1" t="s">
        <v>3449</v>
      </c>
      <c r="C3314" s="1" t="s">
        <v>3450</v>
      </c>
      <c r="D3314" s="1">
        <v>22276.509331320001</v>
      </c>
      <c r="E3314" s="1">
        <v>2.41E-5</v>
      </c>
      <c r="F3314" s="1" t="s">
        <v>3</v>
      </c>
      <c r="G3314" s="1" t="s">
        <v>3451</v>
      </c>
      <c r="H3314" s="1">
        <v>0</v>
      </c>
      <c r="I3314" s="1">
        <v>9993</v>
      </c>
    </row>
    <row r="3315" spans="1:9" x14ac:dyDescent="0.25">
      <c r="A3315" s="1">
        <v>2</v>
      </c>
      <c r="B3315" s="1">
        <v>21835</v>
      </c>
      <c r="C3315" s="1">
        <v>82.5321</v>
      </c>
      <c r="D3315" s="1">
        <v>295.84809999999999</v>
      </c>
      <c r="E3315" s="1">
        <v>1492883</v>
      </c>
      <c r="F3315" s="1">
        <v>157.1318</v>
      </c>
      <c r="G3315" s="1">
        <v>210.40199999999999</v>
      </c>
      <c r="H3315" s="1">
        <v>12.121281203490399</v>
      </c>
    </row>
    <row r="3316" spans="1:9" x14ac:dyDescent="0.25">
      <c r="A3316" s="1">
        <v>0</v>
      </c>
      <c r="B3316" s="1" t="s">
        <v>145</v>
      </c>
      <c r="C3316" s="1">
        <v>2180</v>
      </c>
    </row>
    <row r="3317" spans="1:9" x14ac:dyDescent="0.25">
      <c r="A3317" s="1">
        <v>1</v>
      </c>
      <c r="B3317" s="1" t="s">
        <v>3452</v>
      </c>
      <c r="C3317" s="1" t="s">
        <v>3453</v>
      </c>
      <c r="D3317" s="1">
        <v>22276.365060759999</v>
      </c>
      <c r="E3317" s="1">
        <v>5.7000000000000005E-7</v>
      </c>
      <c r="F3317" s="1" t="s">
        <v>3</v>
      </c>
      <c r="G3317" s="1" t="s">
        <v>3454</v>
      </c>
      <c r="H3317" s="1">
        <v>0</v>
      </c>
      <c r="I3317" s="1">
        <v>9992</v>
      </c>
    </row>
    <row r="3318" spans="1:9" x14ac:dyDescent="0.25">
      <c r="A3318" s="1">
        <v>2</v>
      </c>
      <c r="B3318" s="1">
        <v>21875</v>
      </c>
      <c r="C3318" s="1">
        <v>82.9268</v>
      </c>
      <c r="D3318" s="1">
        <v>143.9898</v>
      </c>
      <c r="E3318" s="1">
        <v>38405</v>
      </c>
      <c r="F3318" s="1">
        <v>135.1422</v>
      </c>
      <c r="G3318" s="1">
        <v>38.544600000000003</v>
      </c>
      <c r="H3318" s="1">
        <v>13.737821145350599</v>
      </c>
    </row>
    <row r="3319" spans="1:9" x14ac:dyDescent="0.25">
      <c r="A3319" s="1">
        <v>0</v>
      </c>
      <c r="B3319" s="1" t="s">
        <v>145</v>
      </c>
      <c r="C3319" s="1">
        <v>2181</v>
      </c>
    </row>
    <row r="3320" spans="1:9" x14ac:dyDescent="0.25">
      <c r="A3320" s="1">
        <v>1</v>
      </c>
      <c r="B3320" s="1" t="s">
        <v>3455</v>
      </c>
      <c r="C3320" s="1" t="s">
        <v>3456</v>
      </c>
      <c r="D3320" s="1">
        <v>22276.378379360001</v>
      </c>
      <c r="E3320" s="1">
        <v>6.1999999999999999E-7</v>
      </c>
      <c r="F3320" s="1" t="s">
        <v>3</v>
      </c>
      <c r="G3320" s="1" t="s">
        <v>3457</v>
      </c>
      <c r="H3320" s="1">
        <v>0</v>
      </c>
      <c r="I3320" s="1">
        <v>9991</v>
      </c>
    </row>
    <row r="3321" spans="1:9" x14ac:dyDescent="0.25">
      <c r="A3321" s="1">
        <v>2</v>
      </c>
      <c r="B3321" s="1">
        <v>21902</v>
      </c>
      <c r="C3321" s="1">
        <v>82.944400000000002</v>
      </c>
      <c r="D3321" s="1">
        <v>225.71619999999999</v>
      </c>
      <c r="E3321" s="1">
        <v>27179</v>
      </c>
      <c r="F3321" s="1">
        <v>236.0693</v>
      </c>
      <c r="G3321" s="1">
        <v>242.30179999999999</v>
      </c>
      <c r="H3321" s="1">
        <v>13.7241463953075</v>
      </c>
    </row>
    <row r="3322" spans="1:9" x14ac:dyDescent="0.25">
      <c r="A3322" s="1">
        <v>0</v>
      </c>
      <c r="B3322" s="1" t="s">
        <v>145</v>
      </c>
      <c r="C3322" s="1">
        <v>2184</v>
      </c>
    </row>
    <row r="3323" spans="1:9" x14ac:dyDescent="0.25">
      <c r="A3323" s="1">
        <v>1</v>
      </c>
      <c r="B3323" s="1" t="s">
        <v>3458</v>
      </c>
      <c r="C3323" s="1" t="s">
        <v>3459</v>
      </c>
      <c r="D3323" s="1">
        <v>22276.479089799999</v>
      </c>
      <c r="E3323" s="1">
        <v>6.5000000000000002E-7</v>
      </c>
      <c r="F3323" s="1" t="s">
        <v>3</v>
      </c>
      <c r="G3323" s="1" t="s">
        <v>3460</v>
      </c>
      <c r="H3323" s="1">
        <v>0</v>
      </c>
      <c r="I3323" s="1">
        <v>9991</v>
      </c>
    </row>
    <row r="3324" spans="1:9" x14ac:dyDescent="0.25">
      <c r="A3324" s="1">
        <v>2</v>
      </c>
      <c r="B3324" s="1">
        <v>21937</v>
      </c>
      <c r="C3324" s="1">
        <v>82.935500000000005</v>
      </c>
      <c r="D3324" s="1">
        <v>35.786799999999999</v>
      </c>
      <c r="E3324" s="1">
        <v>32398</v>
      </c>
      <c r="F3324" s="1">
        <v>316.24590000000001</v>
      </c>
      <c r="G3324" s="1">
        <v>114.9438</v>
      </c>
      <c r="H3324" s="1">
        <v>13.7320177952667</v>
      </c>
    </row>
    <row r="3325" spans="1:9" x14ac:dyDescent="0.25">
      <c r="A3325" s="1">
        <v>0</v>
      </c>
      <c r="B3325" s="1" t="s">
        <v>145</v>
      </c>
      <c r="C3325" s="1">
        <v>2187</v>
      </c>
    </row>
    <row r="3326" spans="1:9" x14ac:dyDescent="0.25">
      <c r="A3326" s="1">
        <v>1</v>
      </c>
      <c r="B3326" s="1" t="s">
        <v>3461</v>
      </c>
      <c r="C3326" s="1" t="s">
        <v>3462</v>
      </c>
      <c r="D3326" s="1">
        <v>22276.32166953</v>
      </c>
      <c r="E3326" s="1">
        <v>-9.9999999999999995E-8</v>
      </c>
      <c r="F3326" s="1" t="s">
        <v>3</v>
      </c>
      <c r="G3326" s="1" t="s">
        <v>3463</v>
      </c>
      <c r="H3326" s="1">
        <v>0</v>
      </c>
      <c r="I3326" s="1">
        <v>9995</v>
      </c>
    </row>
    <row r="3327" spans="1:9" x14ac:dyDescent="0.25">
      <c r="A3327" s="1">
        <v>2</v>
      </c>
      <c r="B3327" s="1">
        <v>21976</v>
      </c>
      <c r="C3327" s="1">
        <v>74.001000000000005</v>
      </c>
      <c r="D3327" s="1">
        <v>129.56819999999999</v>
      </c>
      <c r="E3327" s="1">
        <v>50723</v>
      </c>
      <c r="F3327" s="1">
        <v>232.92509999999999</v>
      </c>
      <c r="G3327" s="1">
        <v>299.56610000000001</v>
      </c>
      <c r="H3327" s="1">
        <v>12.557015573904099</v>
      </c>
    </row>
    <row r="3328" spans="1:9" x14ac:dyDescent="0.25">
      <c r="A3328" s="1">
        <v>0</v>
      </c>
      <c r="B3328" s="1" t="s">
        <v>145</v>
      </c>
      <c r="C3328" s="1">
        <v>2188</v>
      </c>
    </row>
    <row r="3329" spans="1:9" x14ac:dyDescent="0.25">
      <c r="A3329" s="1">
        <v>1</v>
      </c>
      <c r="B3329" s="1" t="s">
        <v>3464</v>
      </c>
      <c r="C3329" s="1" t="s">
        <v>3465</v>
      </c>
      <c r="D3329" s="1">
        <v>22276.469719119999</v>
      </c>
      <c r="E3329" s="1">
        <v>-4.0000000000000001E-8</v>
      </c>
      <c r="F3329" s="1" t="s">
        <v>3</v>
      </c>
      <c r="G3329" s="1" t="s">
        <v>3466</v>
      </c>
      <c r="H3329" s="1">
        <v>0</v>
      </c>
      <c r="I3329" s="1">
        <v>9994</v>
      </c>
    </row>
    <row r="3330" spans="1:9" x14ac:dyDescent="0.25">
      <c r="A3330" s="1">
        <v>2</v>
      </c>
      <c r="B3330" s="1">
        <v>21977</v>
      </c>
      <c r="C3330" s="1">
        <v>74.001400000000004</v>
      </c>
      <c r="D3330" s="1">
        <v>78.845699999999994</v>
      </c>
      <c r="E3330" s="1">
        <v>57855</v>
      </c>
      <c r="F3330" s="1">
        <v>166.7276</v>
      </c>
      <c r="G3330" s="1">
        <v>255.01159999999999</v>
      </c>
      <c r="H3330" s="1">
        <v>12.575173063924201</v>
      </c>
    </row>
    <row r="3331" spans="1:9" x14ac:dyDescent="0.25">
      <c r="A3331" s="1">
        <v>0</v>
      </c>
      <c r="B3331" s="1" t="s">
        <v>145</v>
      </c>
      <c r="C3331" s="1">
        <v>2189</v>
      </c>
    </row>
    <row r="3332" spans="1:9" x14ac:dyDescent="0.25">
      <c r="A3332" s="1">
        <v>1</v>
      </c>
      <c r="B3332" s="1" t="s">
        <v>3467</v>
      </c>
      <c r="C3332" s="1" t="s">
        <v>3468</v>
      </c>
      <c r="D3332" s="1">
        <v>22276.46867848</v>
      </c>
      <c r="E3332" s="1">
        <v>-1.6999999999999999E-7</v>
      </c>
      <c r="F3332" s="1" t="s">
        <v>3</v>
      </c>
      <c r="G3332" s="1">
        <f>-64465-5</f>
        <v>-64470</v>
      </c>
      <c r="H3332" s="1">
        <v>0</v>
      </c>
      <c r="I3332" s="1">
        <v>9991</v>
      </c>
    </row>
    <row r="3333" spans="1:9" x14ac:dyDescent="0.25">
      <c r="A3333" s="1">
        <v>2</v>
      </c>
      <c r="B3333" s="1">
        <v>21978</v>
      </c>
      <c r="C3333" s="1">
        <v>74.004499999999993</v>
      </c>
      <c r="D3333" s="1">
        <v>176.87989999999999</v>
      </c>
      <c r="E3333" s="1">
        <v>41181</v>
      </c>
      <c r="F3333" s="1">
        <v>284.80470000000003</v>
      </c>
      <c r="G3333" s="1">
        <v>248.84059999999999</v>
      </c>
      <c r="H3333" s="1">
        <v>12.5399448438856</v>
      </c>
    </row>
    <row r="3334" spans="1:9" x14ac:dyDescent="0.25">
      <c r="A3334" s="1">
        <v>0</v>
      </c>
      <c r="B3334" s="1" t="s">
        <v>145</v>
      </c>
      <c r="C3334" s="1">
        <v>2190</v>
      </c>
    </row>
    <row r="3335" spans="1:9" x14ac:dyDescent="0.25">
      <c r="A3335" s="1">
        <v>1</v>
      </c>
      <c r="B3335" s="1" t="s">
        <v>3469</v>
      </c>
      <c r="C3335" s="1" t="s">
        <v>3470</v>
      </c>
      <c r="D3335" s="1">
        <v>22276.593763410001</v>
      </c>
      <c r="E3335" s="1">
        <v>1E-8</v>
      </c>
      <c r="F3335" s="1" t="s">
        <v>3</v>
      </c>
      <c r="G3335" s="1" t="s">
        <v>3471</v>
      </c>
      <c r="H3335" s="1">
        <v>0</v>
      </c>
      <c r="I3335" s="1">
        <v>9990</v>
      </c>
    </row>
    <row r="3336" spans="1:9" x14ac:dyDescent="0.25">
      <c r="A3336" s="1">
        <v>2</v>
      </c>
      <c r="B3336" s="1">
        <v>21979</v>
      </c>
      <c r="C3336" s="1">
        <v>74.002700000000004</v>
      </c>
      <c r="D3336" s="1">
        <v>224.7594</v>
      </c>
      <c r="E3336" s="1">
        <v>31873</v>
      </c>
      <c r="F3336" s="1">
        <v>342.59969999999998</v>
      </c>
      <c r="G3336" s="1">
        <v>129.06979999999999</v>
      </c>
      <c r="H3336" s="1">
        <v>12.522518963866199</v>
      </c>
    </row>
    <row r="3337" spans="1:9" x14ac:dyDescent="0.25">
      <c r="A3337" s="1">
        <v>0</v>
      </c>
      <c r="B3337" s="1" t="s">
        <v>145</v>
      </c>
      <c r="C3337" s="1">
        <v>2191</v>
      </c>
    </row>
    <row r="3338" spans="1:9" x14ac:dyDescent="0.25">
      <c r="A3338" s="1">
        <v>1</v>
      </c>
      <c r="B3338" s="1" t="s">
        <v>3472</v>
      </c>
      <c r="C3338" s="1" t="s">
        <v>3473</v>
      </c>
      <c r="D3338" s="1">
        <v>22276.501678379998</v>
      </c>
      <c r="E3338" s="1">
        <v>-8.0000000000000002E-8</v>
      </c>
      <c r="F3338" s="1" t="s">
        <v>3</v>
      </c>
      <c r="G3338" s="1" t="s">
        <v>3474</v>
      </c>
      <c r="H3338" s="1">
        <v>0</v>
      </c>
      <c r="I3338" s="1">
        <v>9995</v>
      </c>
    </row>
    <row r="3339" spans="1:9" x14ac:dyDescent="0.25">
      <c r="A3339" s="1">
        <v>2</v>
      </c>
      <c r="B3339" s="1">
        <v>21980</v>
      </c>
      <c r="C3339" s="1">
        <v>74.0017</v>
      </c>
      <c r="D3339" s="1">
        <v>76.898700000000005</v>
      </c>
      <c r="E3339" s="1">
        <v>18735</v>
      </c>
      <c r="F3339" s="1">
        <v>329.81049999999999</v>
      </c>
      <c r="G3339" s="1">
        <v>86.533000000000001</v>
      </c>
      <c r="H3339" s="1">
        <v>12.4454236937787</v>
      </c>
    </row>
    <row r="3340" spans="1:9" x14ac:dyDescent="0.25">
      <c r="A3340" s="1">
        <v>0</v>
      </c>
      <c r="B3340" s="1" t="s">
        <v>145</v>
      </c>
      <c r="C3340" s="1">
        <v>2192</v>
      </c>
    </row>
    <row r="3341" spans="1:9" x14ac:dyDescent="0.25">
      <c r="A3341" s="1">
        <v>1</v>
      </c>
      <c r="B3341" s="1" t="s">
        <v>3475</v>
      </c>
      <c r="C3341" s="1" t="s">
        <v>3476</v>
      </c>
      <c r="D3341" s="1">
        <v>22276.518564950002</v>
      </c>
      <c r="E3341" s="1">
        <v>-1.1999999999999999E-7</v>
      </c>
      <c r="F3341" s="1" t="s">
        <v>3</v>
      </c>
      <c r="G3341" s="1" t="s">
        <v>3477</v>
      </c>
      <c r="H3341" s="1">
        <v>0</v>
      </c>
      <c r="I3341" s="1">
        <v>9996</v>
      </c>
    </row>
    <row r="3342" spans="1:9" x14ac:dyDescent="0.25">
      <c r="A3342" s="1">
        <v>2</v>
      </c>
      <c r="B3342" s="1">
        <v>21981</v>
      </c>
      <c r="C3342" s="1">
        <v>74.007099999999994</v>
      </c>
      <c r="D3342" s="1">
        <v>18.627099999999999</v>
      </c>
      <c r="E3342" s="1">
        <v>9239</v>
      </c>
      <c r="F3342" s="1">
        <v>233.11660000000001</v>
      </c>
      <c r="G3342" s="1">
        <v>138.2576</v>
      </c>
      <c r="H3342" s="1">
        <v>12.4666247938053</v>
      </c>
    </row>
    <row r="3343" spans="1:9" x14ac:dyDescent="0.25">
      <c r="A3343" s="1">
        <v>0</v>
      </c>
      <c r="B3343" s="1" t="s">
        <v>145</v>
      </c>
      <c r="C3343" s="1">
        <v>2193</v>
      </c>
    </row>
    <row r="3344" spans="1:9" x14ac:dyDescent="0.25">
      <c r="A3344" s="1">
        <v>1</v>
      </c>
      <c r="B3344" s="1" t="s">
        <v>3478</v>
      </c>
      <c r="C3344" s="1" t="s">
        <v>3479</v>
      </c>
      <c r="D3344" s="1">
        <v>22276.436308849999</v>
      </c>
      <c r="E3344" s="1">
        <v>5.9999999999999995E-8</v>
      </c>
      <c r="F3344" s="1" t="s">
        <v>3</v>
      </c>
      <c r="G3344" s="1" t="s">
        <v>3480</v>
      </c>
      <c r="H3344" s="1">
        <v>0</v>
      </c>
      <c r="I3344" s="1">
        <v>9991</v>
      </c>
    </row>
    <row r="3345" spans="1:9" x14ac:dyDescent="0.25">
      <c r="A3345" s="1">
        <v>2</v>
      </c>
      <c r="B3345" s="1">
        <v>21982</v>
      </c>
      <c r="C3345" s="1">
        <v>74</v>
      </c>
      <c r="D3345" s="1">
        <v>275.6506</v>
      </c>
      <c r="E3345" s="1">
        <v>21051</v>
      </c>
      <c r="F3345" s="1">
        <v>42.286799999999999</v>
      </c>
      <c r="G3345" s="1">
        <v>29.541599999999999</v>
      </c>
      <c r="H3345" s="1">
        <v>12.504241933846499</v>
      </c>
    </row>
    <row r="3346" spans="1:9" x14ac:dyDescent="0.25">
      <c r="A3346" s="1">
        <v>0</v>
      </c>
      <c r="B3346" s="1" t="s">
        <v>145</v>
      </c>
      <c r="C3346" s="1">
        <v>2194</v>
      </c>
    </row>
    <row r="3347" spans="1:9" x14ac:dyDescent="0.25">
      <c r="A3347" s="1">
        <v>1</v>
      </c>
      <c r="B3347" s="1" t="s">
        <v>3481</v>
      </c>
      <c r="C3347" s="1" t="s">
        <v>3482</v>
      </c>
      <c r="D3347" s="1">
        <v>22276.53182385</v>
      </c>
      <c r="E3347" s="1">
        <v>-1.1000000000000001E-7</v>
      </c>
      <c r="F3347" s="1" t="s">
        <v>3</v>
      </c>
      <c r="G3347" s="1" t="s">
        <v>3483</v>
      </c>
      <c r="H3347" s="1">
        <v>0</v>
      </c>
      <c r="I3347" s="1">
        <v>9997</v>
      </c>
    </row>
    <row r="3348" spans="1:9" x14ac:dyDescent="0.25">
      <c r="A3348" s="1">
        <v>2</v>
      </c>
      <c r="B3348" s="1">
        <v>21983</v>
      </c>
      <c r="C3348" s="1">
        <v>74.004499999999993</v>
      </c>
      <c r="D3348" s="1">
        <v>329.70060000000001</v>
      </c>
      <c r="E3348" s="1">
        <v>16201</v>
      </c>
      <c r="F3348" s="1">
        <v>139.9667</v>
      </c>
      <c r="G3348" s="1">
        <v>331.01859999999999</v>
      </c>
      <c r="H3348" s="1">
        <v>12.484435133824901</v>
      </c>
    </row>
    <row r="3349" spans="1:9" x14ac:dyDescent="0.25">
      <c r="A3349" s="1">
        <v>0</v>
      </c>
      <c r="B3349" s="1" t="s">
        <v>145</v>
      </c>
      <c r="C3349" s="1">
        <v>2195</v>
      </c>
    </row>
    <row r="3350" spans="1:9" x14ac:dyDescent="0.25">
      <c r="A3350" s="1">
        <v>1</v>
      </c>
      <c r="B3350" s="1" t="s">
        <v>3484</v>
      </c>
      <c r="C3350" s="1" t="s">
        <v>3485</v>
      </c>
      <c r="D3350" s="1">
        <v>22276.492752499998</v>
      </c>
      <c r="E3350" s="1">
        <v>4.7E-7</v>
      </c>
      <c r="F3350" s="1" t="s">
        <v>3</v>
      </c>
      <c r="G3350" s="1" t="s">
        <v>3486</v>
      </c>
      <c r="H3350" s="1">
        <v>0</v>
      </c>
      <c r="I3350" s="1">
        <v>9990</v>
      </c>
    </row>
    <row r="3351" spans="1:9" x14ac:dyDescent="0.25">
      <c r="A3351" s="1">
        <v>2</v>
      </c>
      <c r="B3351" s="1">
        <v>22006</v>
      </c>
      <c r="C3351" s="1">
        <v>82.937200000000004</v>
      </c>
      <c r="D3351" s="1">
        <v>341.5403</v>
      </c>
      <c r="E3351" s="1">
        <v>38367</v>
      </c>
      <c r="F3351" s="1">
        <v>88.132300000000001</v>
      </c>
      <c r="G3351" s="1">
        <v>283.9864</v>
      </c>
      <c r="H3351" s="1">
        <v>13.7499217551822</v>
      </c>
    </row>
    <row r="3352" spans="1:9" x14ac:dyDescent="0.25">
      <c r="A3352" s="1">
        <v>0</v>
      </c>
      <c r="B3352" s="1" t="s">
        <v>145</v>
      </c>
      <c r="C3352" s="1">
        <v>2197</v>
      </c>
    </row>
    <row r="3353" spans="1:9" x14ac:dyDescent="0.25">
      <c r="A3353" s="1">
        <v>1</v>
      </c>
      <c r="B3353" s="1" t="s">
        <v>3487</v>
      </c>
      <c r="C3353" s="1" t="s">
        <v>3488</v>
      </c>
      <c r="D3353" s="1">
        <v>22276.335038230001</v>
      </c>
      <c r="E3353" s="1">
        <v>1.6E-7</v>
      </c>
      <c r="F3353" s="1" t="s">
        <v>3</v>
      </c>
      <c r="G3353" s="1" t="s">
        <v>3489</v>
      </c>
      <c r="H3353" s="1">
        <v>0</v>
      </c>
      <c r="I3353" s="1">
        <v>9994</v>
      </c>
    </row>
    <row r="3354" spans="1:9" x14ac:dyDescent="0.25">
      <c r="A3354" s="1">
        <v>2</v>
      </c>
      <c r="B3354" s="1">
        <v>22034</v>
      </c>
      <c r="C3354" s="1">
        <v>82.600099999999998</v>
      </c>
      <c r="D3354" s="1">
        <v>13.3658</v>
      </c>
      <c r="E3354" s="1">
        <v>13540</v>
      </c>
      <c r="F3354" s="1">
        <v>111.3601</v>
      </c>
      <c r="G3354" s="1">
        <v>311.78609999999998</v>
      </c>
      <c r="H3354" s="1">
        <v>12.6418626739434</v>
      </c>
    </row>
    <row r="3355" spans="1:9" x14ac:dyDescent="0.25">
      <c r="A3355" s="1">
        <v>0</v>
      </c>
      <c r="B3355" s="1" t="s">
        <v>145</v>
      </c>
      <c r="C3355" s="1">
        <v>2198</v>
      </c>
    </row>
    <row r="3356" spans="1:9" x14ac:dyDescent="0.25">
      <c r="A3356" s="1">
        <v>1</v>
      </c>
      <c r="B3356" s="1" t="s">
        <v>3490</v>
      </c>
      <c r="C3356" s="1" t="s">
        <v>3491</v>
      </c>
      <c r="D3356" s="1">
        <v>22276.580658430001</v>
      </c>
      <c r="E3356" s="1">
        <v>4.7E-7</v>
      </c>
      <c r="F3356" s="1" t="s">
        <v>3</v>
      </c>
      <c r="G3356" s="1" t="s">
        <v>3492</v>
      </c>
      <c r="H3356" s="1">
        <v>0</v>
      </c>
      <c r="I3356" s="1">
        <v>9998</v>
      </c>
    </row>
    <row r="3357" spans="1:9" x14ac:dyDescent="0.25">
      <c r="A3357" s="1">
        <v>2</v>
      </c>
      <c r="B3357" s="1">
        <v>22035</v>
      </c>
      <c r="C3357" s="1">
        <v>82.600899999999996</v>
      </c>
      <c r="D3357" s="1">
        <v>35.907200000000003</v>
      </c>
      <c r="E3357" s="1">
        <v>6972</v>
      </c>
      <c r="F3357" s="1">
        <v>137.51570000000001</v>
      </c>
      <c r="G3357" s="1">
        <v>222.64750000000001</v>
      </c>
      <c r="H3357" s="1">
        <v>12.6261908039271</v>
      </c>
    </row>
    <row r="3358" spans="1:9" x14ac:dyDescent="0.25">
      <c r="A3358" s="1">
        <v>0</v>
      </c>
      <c r="B3358" s="1" t="s">
        <v>145</v>
      </c>
      <c r="C3358" s="1">
        <v>2199</v>
      </c>
    </row>
    <row r="3359" spans="1:9" x14ac:dyDescent="0.25">
      <c r="A3359" s="1">
        <v>1</v>
      </c>
      <c r="B3359" s="1" t="s">
        <v>3493</v>
      </c>
      <c r="C3359" s="1" t="s">
        <v>3494</v>
      </c>
      <c r="D3359" s="1">
        <v>22276.504809909999</v>
      </c>
      <c r="E3359" s="1">
        <v>3.5999999999999999E-7</v>
      </c>
      <c r="F3359" s="1" t="s">
        <v>3</v>
      </c>
      <c r="G3359" s="1" t="s">
        <v>3495</v>
      </c>
      <c r="H3359" s="1">
        <v>0</v>
      </c>
      <c r="I3359" s="1">
        <v>9993</v>
      </c>
    </row>
    <row r="3360" spans="1:9" x14ac:dyDescent="0.25">
      <c r="A3360" s="1">
        <v>2</v>
      </c>
      <c r="B3360" s="1">
        <v>22036</v>
      </c>
      <c r="C3360" s="1">
        <v>82.5989</v>
      </c>
      <c r="D3360" s="1">
        <v>59.231499999999997</v>
      </c>
      <c r="E3360" s="1">
        <v>12012</v>
      </c>
      <c r="F3360" s="1">
        <v>148.95769999999999</v>
      </c>
      <c r="G3360" s="1">
        <v>276.31889999999999</v>
      </c>
      <c r="H3360" s="1">
        <v>12.6099524439074</v>
      </c>
    </row>
    <row r="3361" spans="1:9" x14ac:dyDescent="0.25">
      <c r="A3361" s="1">
        <v>0</v>
      </c>
      <c r="B3361" s="1" t="s">
        <v>145</v>
      </c>
      <c r="C3361" s="1">
        <v>2200</v>
      </c>
    </row>
    <row r="3362" spans="1:9" x14ac:dyDescent="0.25">
      <c r="A3362" s="1">
        <v>1</v>
      </c>
      <c r="B3362" s="1" t="s">
        <v>3496</v>
      </c>
      <c r="C3362" s="1" t="s">
        <v>3497</v>
      </c>
      <c r="D3362" s="1">
        <v>22276.527274880002</v>
      </c>
      <c r="E3362" s="1">
        <v>2.8999999999999998E-7</v>
      </c>
      <c r="F3362" s="1" t="s">
        <v>3</v>
      </c>
      <c r="G3362" s="1" t="s">
        <v>3498</v>
      </c>
      <c r="H3362" s="1">
        <v>0</v>
      </c>
      <c r="I3362" s="1">
        <v>9990</v>
      </c>
    </row>
    <row r="3363" spans="1:9" x14ac:dyDescent="0.25">
      <c r="A3363" s="1">
        <v>2</v>
      </c>
      <c r="B3363" s="1">
        <v>22037</v>
      </c>
      <c r="C3363" s="1">
        <v>82.593500000000006</v>
      </c>
      <c r="D3363" s="1">
        <v>19.125299999999999</v>
      </c>
      <c r="E3363" s="1">
        <v>8790</v>
      </c>
      <c r="F3363" s="1">
        <v>136.98060000000001</v>
      </c>
      <c r="G3363" s="1">
        <v>234.9162</v>
      </c>
      <c r="H3363" s="1">
        <v>12.6326534739341</v>
      </c>
    </row>
    <row r="3364" spans="1:9" x14ac:dyDescent="0.25">
      <c r="A3364" s="1">
        <v>0</v>
      </c>
      <c r="B3364" s="1" t="s">
        <v>145</v>
      </c>
      <c r="C3364" s="1">
        <v>2201</v>
      </c>
    </row>
    <row r="3365" spans="1:9" x14ac:dyDescent="0.25">
      <c r="A3365" s="1">
        <v>1</v>
      </c>
      <c r="B3365" s="1" t="s">
        <v>3499</v>
      </c>
      <c r="C3365" s="1" t="s">
        <v>3500</v>
      </c>
      <c r="D3365" s="1">
        <v>22276.466436080002</v>
      </c>
      <c r="E3365" s="1">
        <v>3.7E-7</v>
      </c>
      <c r="F3365" s="1" t="s">
        <v>3</v>
      </c>
      <c r="G3365" s="1" t="s">
        <v>3501</v>
      </c>
      <c r="H3365" s="1">
        <v>0</v>
      </c>
      <c r="I3365" s="1">
        <v>9990</v>
      </c>
    </row>
    <row r="3366" spans="1:9" x14ac:dyDescent="0.25">
      <c r="A3366" s="1">
        <v>2</v>
      </c>
      <c r="B3366" s="1">
        <v>22038</v>
      </c>
      <c r="C3366" s="1">
        <v>82.593299999999999</v>
      </c>
      <c r="D3366" s="1">
        <v>41.3093</v>
      </c>
      <c r="E3366" s="1">
        <v>9495</v>
      </c>
      <c r="F3366" s="1">
        <v>137.36699999999999</v>
      </c>
      <c r="G3366" s="1">
        <v>294.46120000000002</v>
      </c>
      <c r="H3366" s="1">
        <v>12.617283193917</v>
      </c>
    </row>
    <row r="3367" spans="1:9" x14ac:dyDescent="0.25">
      <c r="A3367" s="1">
        <v>0</v>
      </c>
      <c r="B3367" s="1" t="s">
        <v>145</v>
      </c>
      <c r="C3367" s="1">
        <v>2202</v>
      </c>
    </row>
    <row r="3368" spans="1:9" x14ac:dyDescent="0.25">
      <c r="A3368" s="1">
        <v>1</v>
      </c>
      <c r="B3368" s="1" t="s">
        <v>3502</v>
      </c>
      <c r="C3368" s="1" t="s">
        <v>3503</v>
      </c>
      <c r="D3368" s="1">
        <v>22276.412153680001</v>
      </c>
      <c r="E3368" s="1">
        <v>2.8000000000000002E-7</v>
      </c>
      <c r="F3368" s="1" t="s">
        <v>3</v>
      </c>
      <c r="G3368" s="1" t="s">
        <v>3504</v>
      </c>
      <c r="H3368" s="1">
        <v>0</v>
      </c>
      <c r="I3368" s="1">
        <v>9993</v>
      </c>
    </row>
    <row r="3369" spans="1:9" x14ac:dyDescent="0.25">
      <c r="A3369" s="1">
        <v>2</v>
      </c>
      <c r="B3369" s="1">
        <v>22039</v>
      </c>
      <c r="C3369" s="1">
        <v>82.600099999999998</v>
      </c>
      <c r="D3369" s="1">
        <v>35.394300000000001</v>
      </c>
      <c r="E3369" s="1">
        <v>9194</v>
      </c>
      <c r="F3369" s="1">
        <v>130.65180000000001</v>
      </c>
      <c r="G3369" s="1">
        <v>290.57229999999998</v>
      </c>
      <c r="H3369" s="1">
        <v>12.626063033926799</v>
      </c>
    </row>
    <row r="3370" spans="1:9" x14ac:dyDescent="0.25">
      <c r="A3370" s="1">
        <v>0</v>
      </c>
      <c r="B3370" s="1" t="s">
        <v>3505</v>
      </c>
    </row>
    <row r="3371" spans="1:9" x14ac:dyDescent="0.25">
      <c r="A3371" s="1">
        <v>1</v>
      </c>
      <c r="B3371" s="1" t="s">
        <v>3506</v>
      </c>
      <c r="C3371" s="1" t="s">
        <v>3507</v>
      </c>
      <c r="D3371" s="1">
        <v>22276.486507729998</v>
      </c>
      <c r="E3371" s="1">
        <v>-5.7000000000000005E-7</v>
      </c>
      <c r="F3371" s="1" t="s">
        <v>3</v>
      </c>
      <c r="G3371" s="1" t="s">
        <v>3508</v>
      </c>
      <c r="H3371" s="1">
        <v>0</v>
      </c>
      <c r="I3371" s="1">
        <v>9991</v>
      </c>
    </row>
    <row r="3372" spans="1:9" x14ac:dyDescent="0.25">
      <c r="A3372" s="1">
        <v>2</v>
      </c>
      <c r="B3372" s="1">
        <v>22076</v>
      </c>
      <c r="C3372" s="1">
        <v>66.040899999999993</v>
      </c>
      <c r="D3372" s="1">
        <v>62.4908</v>
      </c>
      <c r="E3372" s="1">
        <v>7642</v>
      </c>
      <c r="F3372" s="1">
        <v>266.4452</v>
      </c>
      <c r="G3372" s="1">
        <v>153.5795</v>
      </c>
      <c r="H3372" s="1">
        <v>12.810415714102099</v>
      </c>
    </row>
    <row r="3373" spans="1:9" x14ac:dyDescent="0.25">
      <c r="A3373" s="1">
        <v>0</v>
      </c>
      <c r="B3373" s="1" t="s">
        <v>199</v>
      </c>
      <c r="C3373" s="1">
        <v>23</v>
      </c>
      <c r="D3373" s="1" t="s">
        <v>3509</v>
      </c>
      <c r="E3373" s="1" t="s">
        <v>90</v>
      </c>
    </row>
    <row r="3374" spans="1:9" x14ac:dyDescent="0.25">
      <c r="A3374" s="1">
        <v>1</v>
      </c>
      <c r="B3374" s="1" t="s">
        <v>3510</v>
      </c>
      <c r="C3374" s="1" t="s">
        <v>3511</v>
      </c>
      <c r="D3374" s="1">
        <v>22276.307813480002</v>
      </c>
      <c r="E3374" s="1">
        <v>-2.9999999999999999E-7</v>
      </c>
      <c r="F3374" s="1" t="s">
        <v>3</v>
      </c>
      <c r="G3374" s="1" t="s">
        <v>3512</v>
      </c>
      <c r="H3374" s="1">
        <v>0</v>
      </c>
      <c r="I3374" s="1">
        <v>9990</v>
      </c>
    </row>
    <row r="3375" spans="1:9" x14ac:dyDescent="0.25">
      <c r="A3375" s="1">
        <v>2</v>
      </c>
      <c r="B3375" s="1">
        <v>22077</v>
      </c>
      <c r="C3375" s="1">
        <v>66.083799999999997</v>
      </c>
      <c r="D3375" s="1">
        <v>235.21639999999999</v>
      </c>
      <c r="E3375" s="1">
        <v>13198</v>
      </c>
      <c r="F3375" s="1">
        <v>235.41929999999999</v>
      </c>
      <c r="G3375" s="1">
        <v>276.94760000000002</v>
      </c>
      <c r="H3375" s="1">
        <v>12.8654923341564</v>
      </c>
    </row>
    <row r="3376" spans="1:9" x14ac:dyDescent="0.25">
      <c r="A3376" s="1">
        <v>0</v>
      </c>
      <c r="B3376" s="1" t="s">
        <v>3513</v>
      </c>
    </row>
    <row r="3377" spans="1:9" x14ac:dyDescent="0.25">
      <c r="A3377" s="1">
        <v>1</v>
      </c>
      <c r="B3377" s="1" t="s">
        <v>3514</v>
      </c>
      <c r="C3377" s="1" t="s">
        <v>3515</v>
      </c>
      <c r="D3377" s="1">
        <v>22276.334249619998</v>
      </c>
      <c r="E3377" s="1">
        <v>-5.0999999999999999E-7</v>
      </c>
      <c r="F3377" s="1" t="s">
        <v>3</v>
      </c>
      <c r="G3377" s="1" t="s">
        <v>3516</v>
      </c>
      <c r="H3377" s="1">
        <v>0</v>
      </c>
      <c r="I3377" s="1">
        <v>9993</v>
      </c>
    </row>
    <row r="3378" spans="1:9" x14ac:dyDescent="0.25">
      <c r="A3378" s="1">
        <v>2</v>
      </c>
      <c r="B3378" s="1">
        <v>22078</v>
      </c>
      <c r="C3378" s="1">
        <v>66.084500000000006</v>
      </c>
      <c r="D3378" s="1">
        <v>223.7595</v>
      </c>
      <c r="E3378" s="1">
        <v>13811</v>
      </c>
      <c r="F3378" s="1">
        <v>228.89660000000001</v>
      </c>
      <c r="G3378" s="1">
        <v>131.08609999999999</v>
      </c>
      <c r="H3378" s="1">
        <v>12.8680362941616</v>
      </c>
    </row>
    <row r="3379" spans="1:9" x14ac:dyDescent="0.25">
      <c r="A3379" s="1">
        <v>0</v>
      </c>
      <c r="B3379" s="1" t="s">
        <v>145</v>
      </c>
      <c r="C3379" s="1">
        <v>2208</v>
      </c>
    </row>
    <row r="3380" spans="1:9" x14ac:dyDescent="0.25">
      <c r="A3380" s="1">
        <v>1</v>
      </c>
      <c r="B3380" s="1" t="s">
        <v>3517</v>
      </c>
      <c r="C3380" s="1" t="s">
        <v>3518</v>
      </c>
      <c r="D3380" s="1">
        <v>22276.561683399999</v>
      </c>
      <c r="E3380" s="1">
        <v>1.84E-6</v>
      </c>
      <c r="F3380" s="1" t="s">
        <v>3</v>
      </c>
      <c r="G3380" s="1" t="s">
        <v>3519</v>
      </c>
      <c r="H3380" s="1">
        <v>0</v>
      </c>
      <c r="I3380" s="1">
        <v>9999</v>
      </c>
    </row>
    <row r="3381" spans="1:9" x14ac:dyDescent="0.25">
      <c r="A3381" s="1">
        <v>2</v>
      </c>
      <c r="B3381" s="1">
        <v>22080</v>
      </c>
      <c r="C3381" s="1">
        <v>74.043000000000006</v>
      </c>
      <c r="D3381" s="1">
        <v>216.12219999999999</v>
      </c>
      <c r="E3381" s="1">
        <v>12685</v>
      </c>
      <c r="F3381" s="1">
        <v>8.7904999999999998</v>
      </c>
      <c r="G3381" s="1">
        <v>351.34640000000002</v>
      </c>
      <c r="H3381" s="1">
        <v>14.307790485731299</v>
      </c>
    </row>
    <row r="3382" spans="1:9" x14ac:dyDescent="0.25">
      <c r="A3382" s="1">
        <v>0</v>
      </c>
      <c r="B3382" s="1" t="s">
        <v>3520</v>
      </c>
    </row>
    <row r="3383" spans="1:9" x14ac:dyDescent="0.25">
      <c r="A3383" s="1">
        <v>1</v>
      </c>
      <c r="B3383" s="1" t="s">
        <v>3521</v>
      </c>
      <c r="C3383" s="1" t="s">
        <v>3522</v>
      </c>
      <c r="D3383" s="1">
        <v>22276.572999529999</v>
      </c>
      <c r="E3383" s="1">
        <v>9.6099999999999995E-6</v>
      </c>
      <c r="F3383" s="1" t="s">
        <v>3</v>
      </c>
      <c r="G3383" s="1" t="s">
        <v>3523</v>
      </c>
      <c r="H3383" s="1">
        <v>0</v>
      </c>
      <c r="I3383" s="1">
        <v>9996</v>
      </c>
    </row>
    <row r="3384" spans="1:9" x14ac:dyDescent="0.25">
      <c r="A3384" s="1">
        <v>2</v>
      </c>
      <c r="B3384" s="1">
        <v>22161</v>
      </c>
      <c r="C3384" s="1">
        <v>62.972000000000001</v>
      </c>
      <c r="D3384" s="1">
        <v>127.5705</v>
      </c>
      <c r="E3384" s="1">
        <v>839121</v>
      </c>
      <c r="F3384" s="1">
        <v>122.54989999999999</v>
      </c>
      <c r="G3384" s="1">
        <v>245.9409</v>
      </c>
      <c r="H3384" s="1">
        <v>13.3077986145379</v>
      </c>
    </row>
    <row r="3385" spans="1:9" x14ac:dyDescent="0.25">
      <c r="A3385" s="1">
        <v>0</v>
      </c>
      <c r="B3385" s="1" t="s">
        <v>145</v>
      </c>
      <c r="C3385" s="1">
        <v>2211</v>
      </c>
    </row>
    <row r="3386" spans="1:9" x14ac:dyDescent="0.25">
      <c r="A3386" s="1">
        <v>1</v>
      </c>
      <c r="B3386" s="1" t="s">
        <v>3524</v>
      </c>
      <c r="C3386" s="1" t="s">
        <v>3525</v>
      </c>
      <c r="D3386" s="1">
        <v>22276.50075119</v>
      </c>
      <c r="E3386" s="1">
        <v>2.8999999999999998E-7</v>
      </c>
      <c r="F3386" s="1" t="s">
        <v>3</v>
      </c>
      <c r="G3386" s="1" t="s">
        <v>3526</v>
      </c>
      <c r="H3386" s="1">
        <v>0</v>
      </c>
      <c r="I3386" s="1">
        <v>9992</v>
      </c>
    </row>
    <row r="3387" spans="1:9" x14ac:dyDescent="0.25">
      <c r="A3387" s="1">
        <v>2</v>
      </c>
      <c r="B3387" s="1">
        <v>22182</v>
      </c>
      <c r="C3387" s="1">
        <v>82.590299999999999</v>
      </c>
      <c r="D3387" s="1">
        <v>105.3985</v>
      </c>
      <c r="E3387" s="1">
        <v>7416</v>
      </c>
      <c r="F3387" s="1">
        <v>354.45209999999997</v>
      </c>
      <c r="G3387" s="1">
        <v>64.150400000000005</v>
      </c>
      <c r="H3387" s="1">
        <v>12.6401287538184</v>
      </c>
    </row>
    <row r="3388" spans="1:9" x14ac:dyDescent="0.25">
      <c r="A3388" s="1">
        <v>0</v>
      </c>
      <c r="B3388" s="1" t="s">
        <v>145</v>
      </c>
      <c r="C3388" s="1">
        <v>2212</v>
      </c>
    </row>
    <row r="3389" spans="1:9" x14ac:dyDescent="0.25">
      <c r="A3389" s="1">
        <v>1</v>
      </c>
      <c r="B3389" s="1" t="s">
        <v>3527</v>
      </c>
      <c r="C3389" s="1" t="s">
        <v>3528</v>
      </c>
      <c r="D3389" s="1">
        <v>22276.239061100001</v>
      </c>
      <c r="E3389" s="1">
        <v>2.9999999999999999E-7</v>
      </c>
      <c r="F3389" s="1" t="s">
        <v>3</v>
      </c>
      <c r="G3389" s="1" t="s">
        <v>3529</v>
      </c>
      <c r="H3389" s="1">
        <v>0</v>
      </c>
      <c r="I3389" s="1">
        <v>9992</v>
      </c>
    </row>
    <row r="3390" spans="1:9" x14ac:dyDescent="0.25">
      <c r="A3390" s="1">
        <v>2</v>
      </c>
      <c r="B3390" s="1">
        <v>22183</v>
      </c>
      <c r="C3390" s="1">
        <v>82.584299999999999</v>
      </c>
      <c r="D3390" s="1">
        <v>112.0718</v>
      </c>
      <c r="E3390" s="1">
        <v>2610</v>
      </c>
      <c r="F3390" s="1">
        <v>24.1584</v>
      </c>
      <c r="G3390" s="1">
        <v>335.96300000000002</v>
      </c>
      <c r="H3390" s="1">
        <v>12.630898263807699</v>
      </c>
    </row>
    <row r="3391" spans="1:9" x14ac:dyDescent="0.25">
      <c r="A3391" s="1">
        <v>0</v>
      </c>
      <c r="B3391" s="1" t="s">
        <v>145</v>
      </c>
      <c r="C3391" s="1">
        <v>2213</v>
      </c>
    </row>
    <row r="3392" spans="1:9" x14ac:dyDescent="0.25">
      <c r="A3392" s="1">
        <v>1</v>
      </c>
      <c r="B3392" s="1" t="s">
        <v>3530</v>
      </c>
      <c r="C3392" s="1" t="s">
        <v>3531</v>
      </c>
      <c r="D3392" s="1">
        <v>22276.38373396</v>
      </c>
      <c r="E3392" s="1">
        <v>1.4999999999999999E-7</v>
      </c>
      <c r="F3392" s="1" t="s">
        <v>3</v>
      </c>
      <c r="G3392" s="1" t="s">
        <v>3532</v>
      </c>
      <c r="H3392" s="1">
        <v>0</v>
      </c>
      <c r="I3392" s="1">
        <v>9995</v>
      </c>
    </row>
    <row r="3393" spans="1:9" x14ac:dyDescent="0.25">
      <c r="A3393" s="1">
        <v>2</v>
      </c>
      <c r="B3393" s="1">
        <v>22184</v>
      </c>
      <c r="C3393" s="1">
        <v>82.596699999999998</v>
      </c>
      <c r="D3393" s="1">
        <v>128.1814</v>
      </c>
      <c r="E3393" s="1">
        <v>2486</v>
      </c>
      <c r="F3393" s="1">
        <v>334.09480000000002</v>
      </c>
      <c r="G3393" s="1">
        <v>199.2253</v>
      </c>
      <c r="H3393" s="1">
        <v>12.6255698538023</v>
      </c>
    </row>
    <row r="3394" spans="1:9" x14ac:dyDescent="0.25">
      <c r="A3394" s="1">
        <v>0</v>
      </c>
      <c r="B3394" s="1" t="s">
        <v>145</v>
      </c>
      <c r="C3394" s="1">
        <v>2214</v>
      </c>
    </row>
    <row r="3395" spans="1:9" x14ac:dyDescent="0.25">
      <c r="A3395" s="1">
        <v>1</v>
      </c>
      <c r="B3395" s="1" t="s">
        <v>3533</v>
      </c>
      <c r="C3395" s="1" t="s">
        <v>3534</v>
      </c>
      <c r="D3395" s="1">
        <v>22276.377849780001</v>
      </c>
      <c r="E3395" s="1">
        <v>2.6E-7</v>
      </c>
      <c r="F3395" s="1" t="s">
        <v>3</v>
      </c>
      <c r="G3395" s="1" t="s">
        <v>3535</v>
      </c>
      <c r="H3395" s="1">
        <v>0</v>
      </c>
      <c r="I3395" s="1">
        <v>9998</v>
      </c>
    </row>
    <row r="3396" spans="1:9" x14ac:dyDescent="0.25">
      <c r="A3396" s="1">
        <v>2</v>
      </c>
      <c r="B3396" s="1">
        <v>22185</v>
      </c>
      <c r="C3396" s="1">
        <v>82.589699999999993</v>
      </c>
      <c r="D3396" s="1">
        <v>134.26830000000001</v>
      </c>
      <c r="E3396" s="1">
        <v>8368</v>
      </c>
      <c r="F3396" s="1">
        <v>339.41640000000001</v>
      </c>
      <c r="G3396" s="1">
        <v>193.81620000000001</v>
      </c>
      <c r="H3396" s="1">
        <v>12.615466043790599</v>
      </c>
    </row>
    <row r="3397" spans="1:9" x14ac:dyDescent="0.25">
      <c r="A3397" s="1">
        <v>0</v>
      </c>
      <c r="B3397" s="1" t="s">
        <v>145</v>
      </c>
      <c r="C3397" s="1">
        <v>2215</v>
      </c>
    </row>
    <row r="3398" spans="1:9" x14ac:dyDescent="0.25">
      <c r="A3398" s="1">
        <v>1</v>
      </c>
      <c r="B3398" s="1" t="s">
        <v>3536</v>
      </c>
      <c r="C3398" s="1" t="s">
        <v>3537</v>
      </c>
      <c r="D3398" s="1">
        <v>22276.382203040001</v>
      </c>
      <c r="E3398" s="1">
        <v>3.3000000000000002E-7</v>
      </c>
      <c r="F3398" s="1" t="s">
        <v>3</v>
      </c>
      <c r="G3398" s="1" t="s">
        <v>3538</v>
      </c>
      <c r="H3398" s="1">
        <v>0</v>
      </c>
      <c r="I3398" s="1">
        <v>9995</v>
      </c>
    </row>
    <row r="3399" spans="1:9" x14ac:dyDescent="0.25">
      <c r="A3399" s="1">
        <v>2</v>
      </c>
      <c r="B3399" s="1">
        <v>22186</v>
      </c>
      <c r="C3399" s="1">
        <v>82.601500000000001</v>
      </c>
      <c r="D3399" s="1">
        <v>151.15549999999999</v>
      </c>
      <c r="E3399" s="1">
        <v>12745</v>
      </c>
      <c r="F3399" s="1">
        <v>359.66890000000001</v>
      </c>
      <c r="G3399" s="1">
        <v>0.43909999999999999</v>
      </c>
      <c r="H3399" s="1">
        <v>12.6089899737837</v>
      </c>
    </row>
    <row r="3400" spans="1:9" x14ac:dyDescent="0.25">
      <c r="A3400" s="1">
        <v>0</v>
      </c>
      <c r="B3400" s="1" t="s">
        <v>145</v>
      </c>
      <c r="C3400" s="1">
        <v>2216</v>
      </c>
    </row>
    <row r="3401" spans="1:9" x14ac:dyDescent="0.25">
      <c r="A3401" s="1">
        <v>1</v>
      </c>
      <c r="B3401" s="1" t="s">
        <v>3539</v>
      </c>
      <c r="C3401" s="1" t="s">
        <v>3540</v>
      </c>
      <c r="D3401" s="1">
        <v>22276.57248811</v>
      </c>
      <c r="E3401" s="1">
        <v>2.2999999999999999E-7</v>
      </c>
      <c r="F3401" s="1" t="s">
        <v>3</v>
      </c>
      <c r="G3401" s="1" t="s">
        <v>3541</v>
      </c>
      <c r="H3401" s="1">
        <v>0</v>
      </c>
      <c r="I3401" s="1">
        <v>9999</v>
      </c>
    </row>
    <row r="3402" spans="1:9" x14ac:dyDescent="0.25">
      <c r="A3402" s="1">
        <v>2</v>
      </c>
      <c r="B3402" s="1">
        <v>22187</v>
      </c>
      <c r="C3402" s="1">
        <v>82.592399999999998</v>
      </c>
      <c r="D3402" s="1">
        <v>125.2925</v>
      </c>
      <c r="E3402" s="1">
        <v>4865</v>
      </c>
      <c r="F3402" s="1">
        <v>333.78579999999999</v>
      </c>
      <c r="G3402" s="1">
        <v>26.2986</v>
      </c>
      <c r="H3402" s="1">
        <v>12.625297133802</v>
      </c>
    </row>
    <row r="3403" spans="1:9" x14ac:dyDescent="0.25">
      <c r="A3403" s="1">
        <v>0</v>
      </c>
      <c r="B3403" s="1" t="s">
        <v>145</v>
      </c>
      <c r="C3403" s="1">
        <v>2218</v>
      </c>
    </row>
    <row r="3404" spans="1:9" x14ac:dyDescent="0.25">
      <c r="A3404" s="1">
        <v>1</v>
      </c>
      <c r="B3404" s="1" t="s">
        <v>3542</v>
      </c>
      <c r="C3404" s="1" t="s">
        <v>3543</v>
      </c>
      <c r="D3404" s="1">
        <v>22276.53299209</v>
      </c>
      <c r="E3404" s="1">
        <v>6.7000000000000004E-7</v>
      </c>
      <c r="F3404" s="1" t="s">
        <v>3</v>
      </c>
      <c r="G3404" s="1" t="s">
        <v>3544</v>
      </c>
      <c r="H3404" s="1">
        <v>0</v>
      </c>
      <c r="I3404" s="1">
        <v>9997</v>
      </c>
    </row>
    <row r="3405" spans="1:9" x14ac:dyDescent="0.25">
      <c r="A3405" s="1">
        <v>2</v>
      </c>
      <c r="B3405" s="1">
        <v>22207</v>
      </c>
      <c r="C3405" s="1">
        <v>82.921099999999996</v>
      </c>
      <c r="D3405" s="1">
        <v>57.178699999999999</v>
      </c>
      <c r="E3405" s="1">
        <v>33118</v>
      </c>
      <c r="F3405" s="1">
        <v>157.78639999999999</v>
      </c>
      <c r="G3405" s="1">
        <v>275.77170000000001</v>
      </c>
      <c r="H3405" s="1">
        <v>13.7291019849932</v>
      </c>
    </row>
    <row r="3406" spans="1:9" x14ac:dyDescent="0.25">
      <c r="A3406" s="1">
        <v>0</v>
      </c>
      <c r="B3406" s="1" t="s">
        <v>145</v>
      </c>
      <c r="C3406" s="1">
        <v>2219</v>
      </c>
    </row>
    <row r="3407" spans="1:9" x14ac:dyDescent="0.25">
      <c r="A3407" s="1">
        <v>1</v>
      </c>
      <c r="B3407" s="1" t="s">
        <v>3545</v>
      </c>
      <c r="C3407" s="1" t="s">
        <v>3546</v>
      </c>
      <c r="D3407" s="1">
        <v>22276.571849020002</v>
      </c>
      <c r="E3407" s="1">
        <v>-1.3E-6</v>
      </c>
      <c r="F3407" s="1" t="s">
        <v>3</v>
      </c>
      <c r="G3407" s="1">
        <f>-43967-4</f>
        <v>-43971</v>
      </c>
      <c r="H3407" s="1">
        <v>0</v>
      </c>
      <c r="I3407" s="1">
        <v>9994</v>
      </c>
    </row>
    <row r="3408" spans="1:9" x14ac:dyDescent="0.25">
      <c r="A3408" s="1">
        <v>2</v>
      </c>
      <c r="B3408" s="1">
        <v>22219</v>
      </c>
      <c r="C3408" s="1">
        <v>71.059600000000003</v>
      </c>
      <c r="D3408" s="1">
        <v>116.83069999999999</v>
      </c>
      <c r="E3408" s="1">
        <v>20402</v>
      </c>
      <c r="F3408" s="1">
        <v>310.3272</v>
      </c>
      <c r="G3408" s="1">
        <v>49.606699999999996</v>
      </c>
      <c r="H3408" s="1">
        <v>14.137122825412501</v>
      </c>
    </row>
    <row r="3409" spans="1:9" x14ac:dyDescent="0.25">
      <c r="A3409" s="1">
        <v>0</v>
      </c>
      <c r="B3409" s="1" t="s">
        <v>145</v>
      </c>
      <c r="C3409" s="1">
        <v>2221</v>
      </c>
    </row>
    <row r="3410" spans="1:9" x14ac:dyDescent="0.25">
      <c r="A3410" s="1">
        <v>1</v>
      </c>
      <c r="B3410" s="1" t="s">
        <v>3547</v>
      </c>
      <c r="C3410" s="1" t="s">
        <v>3548</v>
      </c>
      <c r="D3410" s="1">
        <v>22276.422021679999</v>
      </c>
      <c r="E3410" s="1">
        <v>1.9749999999999999E-5</v>
      </c>
      <c r="F3410" s="1" t="s">
        <v>3</v>
      </c>
      <c r="G3410" s="1" t="s">
        <v>3549</v>
      </c>
      <c r="H3410" s="1">
        <v>0</v>
      </c>
      <c r="I3410" s="1">
        <v>9999</v>
      </c>
    </row>
    <row r="3411" spans="1:9" x14ac:dyDescent="0.25">
      <c r="A3411" s="1">
        <v>2</v>
      </c>
      <c r="B3411" s="1">
        <v>22236</v>
      </c>
      <c r="C3411" s="1">
        <v>82.510199999999998</v>
      </c>
      <c r="D3411" s="1">
        <v>31.564900000000002</v>
      </c>
      <c r="E3411" s="1">
        <v>17701</v>
      </c>
      <c r="F3411" s="1">
        <v>61.862499999999997</v>
      </c>
      <c r="G3411" s="1">
        <v>298.43790000000001</v>
      </c>
      <c r="H3411" s="1">
        <v>14.886725685938901</v>
      </c>
    </row>
    <row r="3412" spans="1:9" x14ac:dyDescent="0.25">
      <c r="A3412" s="1">
        <v>0</v>
      </c>
      <c r="B3412" s="1" t="s">
        <v>145</v>
      </c>
      <c r="C3412" s="1">
        <v>2226</v>
      </c>
    </row>
    <row r="3413" spans="1:9" x14ac:dyDescent="0.25">
      <c r="A3413" s="1">
        <v>1</v>
      </c>
      <c r="B3413" s="1" t="s">
        <v>3550</v>
      </c>
      <c r="C3413" s="1" t="s">
        <v>3551</v>
      </c>
      <c r="D3413" s="1">
        <v>22276.50844274</v>
      </c>
      <c r="E3413" s="1">
        <v>-4.0000000000000001E-8</v>
      </c>
      <c r="F3413" s="1" t="s">
        <v>3</v>
      </c>
      <c r="G3413" s="1" t="s">
        <v>3552</v>
      </c>
      <c r="H3413" s="1">
        <v>0</v>
      </c>
      <c r="I3413" s="1">
        <v>9990</v>
      </c>
    </row>
    <row r="3414" spans="1:9" x14ac:dyDescent="0.25">
      <c r="A3414" s="1">
        <v>2</v>
      </c>
      <c r="B3414" s="1">
        <v>22282</v>
      </c>
      <c r="C3414" s="1">
        <v>73.621399999999994</v>
      </c>
      <c r="D3414" s="1">
        <v>117.9306</v>
      </c>
      <c r="E3414" s="1">
        <v>29136</v>
      </c>
      <c r="F3414" s="1">
        <v>166.99610000000001</v>
      </c>
      <c r="G3414" s="1">
        <v>206.68379999999999</v>
      </c>
      <c r="H3414" s="1">
        <v>12.4126873334935</v>
      </c>
    </row>
    <row r="3415" spans="1:9" x14ac:dyDescent="0.25">
      <c r="A3415" s="1">
        <v>0</v>
      </c>
      <c r="B3415" s="1" t="s">
        <v>145</v>
      </c>
      <c r="C3415" s="1">
        <v>2227</v>
      </c>
    </row>
    <row r="3416" spans="1:9" x14ac:dyDescent="0.25">
      <c r="A3416" s="1">
        <v>1</v>
      </c>
      <c r="B3416" s="1" t="s">
        <v>3553</v>
      </c>
      <c r="C3416" s="1" t="s">
        <v>3554</v>
      </c>
      <c r="D3416" s="1">
        <v>22276.085625299998</v>
      </c>
      <c r="E3416" s="1">
        <v>2.48E-6</v>
      </c>
      <c r="F3416" s="1" t="s">
        <v>3</v>
      </c>
      <c r="G3416" s="1" t="s">
        <v>3555</v>
      </c>
      <c r="H3416" s="1">
        <v>0</v>
      </c>
      <c r="I3416" s="1">
        <v>9999</v>
      </c>
    </row>
    <row r="3417" spans="1:9" x14ac:dyDescent="0.25">
      <c r="A3417" s="1">
        <v>2</v>
      </c>
      <c r="B3417" s="1">
        <v>22284</v>
      </c>
      <c r="C3417" s="1">
        <v>70.979200000000006</v>
      </c>
      <c r="D3417" s="1">
        <v>141.11619999999999</v>
      </c>
      <c r="E3417" s="1">
        <v>17170</v>
      </c>
      <c r="F3417" s="1">
        <v>132.51509999999999</v>
      </c>
      <c r="G3417" s="1">
        <v>227.7424</v>
      </c>
      <c r="H3417" s="1">
        <v>14.133858965356101</v>
      </c>
    </row>
    <row r="3418" spans="1:9" x14ac:dyDescent="0.25">
      <c r="A3418" s="1">
        <v>0</v>
      </c>
      <c r="B3418" s="1" t="s">
        <v>145</v>
      </c>
      <c r="C3418" s="1">
        <v>2228</v>
      </c>
    </row>
    <row r="3419" spans="1:9" x14ac:dyDescent="0.25">
      <c r="A3419" s="1">
        <v>1</v>
      </c>
      <c r="B3419" s="1" t="s">
        <v>3556</v>
      </c>
      <c r="C3419" s="1" t="s">
        <v>3557</v>
      </c>
      <c r="D3419" s="1">
        <v>22276.446500360002</v>
      </c>
      <c r="E3419" s="1">
        <v>1.891E-5</v>
      </c>
      <c r="F3419" s="1" t="s">
        <v>3</v>
      </c>
      <c r="G3419" s="1" t="s">
        <v>3558</v>
      </c>
      <c r="H3419" s="1">
        <v>0</v>
      </c>
      <c r="I3419" s="1">
        <v>9993</v>
      </c>
    </row>
    <row r="3420" spans="1:9" x14ac:dyDescent="0.25">
      <c r="A3420" s="1">
        <v>2</v>
      </c>
      <c r="B3420" s="1">
        <v>22286</v>
      </c>
      <c r="C3420" s="1">
        <v>82.5227</v>
      </c>
      <c r="D3420" s="1">
        <v>348.78030000000001</v>
      </c>
      <c r="E3420" s="1">
        <v>20956</v>
      </c>
      <c r="F3420" s="1">
        <v>172.5521</v>
      </c>
      <c r="G3420" s="1">
        <v>187.60120000000001</v>
      </c>
      <c r="H3420" s="1">
        <v>14.8893793958909</v>
      </c>
    </row>
    <row r="3421" spans="1:9" x14ac:dyDescent="0.25">
      <c r="A3421" s="1">
        <v>0</v>
      </c>
      <c r="B3421" s="1" t="s">
        <v>145</v>
      </c>
      <c r="C3421" s="1">
        <v>2230</v>
      </c>
    </row>
    <row r="3422" spans="1:9" x14ac:dyDescent="0.25">
      <c r="A3422" s="1">
        <v>1</v>
      </c>
      <c r="B3422" s="1" t="s">
        <v>3559</v>
      </c>
      <c r="C3422" s="1" t="s">
        <v>3560</v>
      </c>
      <c r="D3422" s="1">
        <v>22276.547983609998</v>
      </c>
      <c r="E3422" s="1">
        <v>8.9999999999999996E-7</v>
      </c>
      <c r="F3422" s="1" t="s">
        <v>3</v>
      </c>
      <c r="G3422" s="1" t="s">
        <v>3561</v>
      </c>
      <c r="H3422" s="1">
        <v>0</v>
      </c>
      <c r="I3422" s="1">
        <v>9998</v>
      </c>
    </row>
    <row r="3423" spans="1:9" x14ac:dyDescent="0.25">
      <c r="A3423" s="1">
        <v>2</v>
      </c>
      <c r="B3423" s="1">
        <v>22307</v>
      </c>
      <c r="C3423" s="1">
        <v>82.944299999999998</v>
      </c>
      <c r="D3423" s="1">
        <v>208.63300000000001</v>
      </c>
      <c r="E3423" s="1">
        <v>24042</v>
      </c>
      <c r="F3423" s="1">
        <v>333.90109999999999</v>
      </c>
      <c r="G3423" s="1">
        <v>200.06890000000001</v>
      </c>
      <c r="H3423" s="1">
        <v>13.736522114813599</v>
      </c>
    </row>
    <row r="3424" spans="1:9" x14ac:dyDescent="0.25">
      <c r="A3424" s="1">
        <v>0</v>
      </c>
      <c r="B3424" s="1" t="s">
        <v>145</v>
      </c>
      <c r="C3424" s="1">
        <v>2233</v>
      </c>
    </row>
    <row r="3425" spans="1:9" x14ac:dyDescent="0.25">
      <c r="A3425" s="1">
        <v>1</v>
      </c>
      <c r="B3425" s="1" t="s">
        <v>3562</v>
      </c>
      <c r="C3425" s="1" t="s">
        <v>3563</v>
      </c>
      <c r="D3425" s="1">
        <v>22276.49642014</v>
      </c>
      <c r="E3425" s="1">
        <v>9.9000000000000005E-7</v>
      </c>
      <c r="F3425" s="1" t="s">
        <v>3</v>
      </c>
      <c r="G3425" s="1" t="s">
        <v>3564</v>
      </c>
      <c r="H3425" s="1">
        <v>0</v>
      </c>
      <c r="I3425" s="1">
        <v>9992</v>
      </c>
    </row>
    <row r="3426" spans="1:9" x14ac:dyDescent="0.25">
      <c r="A3426" s="1">
        <v>2</v>
      </c>
      <c r="B3426" s="1">
        <v>22487</v>
      </c>
      <c r="C3426" s="1">
        <v>82.940399999999997</v>
      </c>
      <c r="D3426" s="1">
        <v>105.9465</v>
      </c>
      <c r="E3426" s="1">
        <v>36949</v>
      </c>
      <c r="F3426" s="1">
        <v>296.38850000000002</v>
      </c>
      <c r="G3426" s="1">
        <v>122.854</v>
      </c>
      <c r="H3426" s="1">
        <v>13.75839414484</v>
      </c>
    </row>
    <row r="3427" spans="1:9" x14ac:dyDescent="0.25">
      <c r="A3427" s="1">
        <v>0</v>
      </c>
      <c r="B3427" s="1" t="s">
        <v>3565</v>
      </c>
      <c r="C3427" s="1">
        <v>1</v>
      </c>
    </row>
    <row r="3428" spans="1:9" x14ac:dyDescent="0.25">
      <c r="A3428" s="1">
        <v>1</v>
      </c>
      <c r="B3428" s="1" t="s">
        <v>3566</v>
      </c>
      <c r="C3428" s="1" t="s">
        <v>3567</v>
      </c>
      <c r="D3428" s="1">
        <v>22276.3842792</v>
      </c>
      <c r="E3428" s="1">
        <v>6.8000000000000001E-6</v>
      </c>
      <c r="F3428" s="1" t="s">
        <v>3</v>
      </c>
      <c r="G3428" s="1" t="s">
        <v>3568</v>
      </c>
      <c r="H3428" s="1">
        <v>0</v>
      </c>
      <c r="I3428" s="1">
        <v>9996</v>
      </c>
    </row>
    <row r="3429" spans="1:9" x14ac:dyDescent="0.25">
      <c r="A3429" s="1">
        <v>2</v>
      </c>
      <c r="B3429" s="1">
        <v>22489</v>
      </c>
      <c r="C3429" s="1">
        <v>24.9649</v>
      </c>
      <c r="D3429" s="1">
        <v>267.68369999999999</v>
      </c>
      <c r="E3429" s="1">
        <v>40470</v>
      </c>
      <c r="F3429" s="1">
        <v>252.8365</v>
      </c>
      <c r="G3429" s="1">
        <v>106.7709</v>
      </c>
      <c r="H3429" s="1">
        <v>14.4517546256515</v>
      </c>
    </row>
    <row r="3430" spans="1:9" x14ac:dyDescent="0.25">
      <c r="A3430" s="1">
        <v>0</v>
      </c>
      <c r="B3430" s="1" t="s">
        <v>3569</v>
      </c>
      <c r="C3430" s="1">
        <v>1</v>
      </c>
    </row>
    <row r="3431" spans="1:9" x14ac:dyDescent="0.25">
      <c r="A3431" s="1">
        <v>1</v>
      </c>
      <c r="B3431" s="1" t="s">
        <v>3570</v>
      </c>
      <c r="C3431" s="1" t="s">
        <v>3571</v>
      </c>
      <c r="D3431" s="1">
        <v>22276.409424140002</v>
      </c>
      <c r="E3431" s="1">
        <v>5.4E-6</v>
      </c>
      <c r="F3431" s="1" t="s">
        <v>3</v>
      </c>
      <c r="G3431" s="1" t="s">
        <v>3572</v>
      </c>
      <c r="H3431" s="1">
        <v>0</v>
      </c>
      <c r="I3431" s="1">
        <v>9995</v>
      </c>
    </row>
    <row r="3432" spans="1:9" x14ac:dyDescent="0.25">
      <c r="A3432" s="1">
        <v>2</v>
      </c>
      <c r="B3432" s="1">
        <v>22490</v>
      </c>
      <c r="C3432" s="1">
        <v>24.969799999999999</v>
      </c>
      <c r="D3432" s="1">
        <v>270.8501</v>
      </c>
      <c r="E3432" s="1">
        <v>42657</v>
      </c>
      <c r="F3432" s="1">
        <v>235.70189999999999</v>
      </c>
      <c r="G3432" s="1">
        <v>246.1593</v>
      </c>
      <c r="H3432" s="1">
        <v>14.447247335651801</v>
      </c>
    </row>
    <row r="3433" spans="1:9" x14ac:dyDescent="0.25">
      <c r="A3433" s="1">
        <v>0</v>
      </c>
      <c r="B3433" s="1" t="s">
        <v>3573</v>
      </c>
      <c r="C3433" s="1">
        <v>1</v>
      </c>
    </row>
    <row r="3434" spans="1:9" x14ac:dyDescent="0.25">
      <c r="A3434" s="1">
        <v>1</v>
      </c>
      <c r="B3434" s="1" t="s">
        <v>3574</v>
      </c>
      <c r="C3434" s="1" t="s">
        <v>3575</v>
      </c>
      <c r="D3434" s="1">
        <v>22276.587565419999</v>
      </c>
      <c r="E3434" s="1">
        <v>8.4E-7</v>
      </c>
      <c r="F3434" s="1" t="s">
        <v>3</v>
      </c>
      <c r="G3434" s="1" t="s">
        <v>3576</v>
      </c>
      <c r="H3434" s="1">
        <v>0</v>
      </c>
      <c r="I3434" s="1">
        <v>9994</v>
      </c>
    </row>
    <row r="3435" spans="1:9" x14ac:dyDescent="0.25">
      <c r="A3435" s="1">
        <v>2</v>
      </c>
      <c r="B3435" s="1">
        <v>22561</v>
      </c>
      <c r="C3435" s="1">
        <v>75.764099999999999</v>
      </c>
      <c r="D3435" s="1">
        <v>29.278400000000001</v>
      </c>
      <c r="E3435" s="1">
        <v>194577</v>
      </c>
      <c r="F3435" s="1">
        <v>22.411799999999999</v>
      </c>
      <c r="G3435" s="1">
        <v>338.53919999999999</v>
      </c>
      <c r="H3435" s="1">
        <v>14.2187268653157</v>
      </c>
    </row>
    <row r="3436" spans="1:9" x14ac:dyDescent="0.25">
      <c r="A3436" s="1">
        <v>0</v>
      </c>
      <c r="B3436" s="1" t="s">
        <v>145</v>
      </c>
      <c r="C3436" s="1">
        <v>2237</v>
      </c>
    </row>
    <row r="3437" spans="1:9" x14ac:dyDescent="0.25">
      <c r="A3437" s="1">
        <v>1</v>
      </c>
      <c r="B3437" s="1" t="s">
        <v>3577</v>
      </c>
      <c r="C3437" s="1" t="s">
        <v>3578</v>
      </c>
      <c r="D3437" s="1">
        <v>22276.482689100001</v>
      </c>
      <c r="E3437" s="1">
        <v>-9.9000000000000005E-7</v>
      </c>
      <c r="F3437" s="1" t="s">
        <v>3</v>
      </c>
      <c r="G3437" s="1">
        <f>-27032-4</f>
        <v>-27036</v>
      </c>
      <c r="H3437" s="1">
        <v>0</v>
      </c>
      <c r="I3437" s="1">
        <v>9994</v>
      </c>
    </row>
    <row r="3438" spans="1:9" x14ac:dyDescent="0.25">
      <c r="A3438" s="1">
        <v>2</v>
      </c>
      <c r="B3438" s="1">
        <v>22565</v>
      </c>
      <c r="C3438" s="1">
        <v>70.817599999999999</v>
      </c>
      <c r="D3438" s="1">
        <v>289.93950000000001</v>
      </c>
      <c r="E3438" s="1">
        <v>3750</v>
      </c>
      <c r="F3438" s="1">
        <v>135.36189999999999</v>
      </c>
      <c r="G3438" s="1">
        <v>224.78039999999999</v>
      </c>
      <c r="H3438" s="1">
        <v>14.123956335223401</v>
      </c>
    </row>
    <row r="3439" spans="1:9" x14ac:dyDescent="0.25">
      <c r="A3439" s="1">
        <v>0</v>
      </c>
      <c r="B3439" s="1" t="s">
        <v>145</v>
      </c>
      <c r="C3439" s="1">
        <v>2239</v>
      </c>
    </row>
    <row r="3440" spans="1:9" x14ac:dyDescent="0.25">
      <c r="A3440" s="1">
        <v>1</v>
      </c>
      <c r="B3440" s="1" t="s">
        <v>3579</v>
      </c>
      <c r="C3440" s="1" t="s">
        <v>3580</v>
      </c>
      <c r="D3440" s="1">
        <v>22276.53000427</v>
      </c>
      <c r="E3440" s="1">
        <v>6.9999999999999997E-7</v>
      </c>
      <c r="F3440" s="1" t="s">
        <v>3</v>
      </c>
      <c r="G3440" s="1" t="s">
        <v>3581</v>
      </c>
      <c r="H3440" s="1">
        <v>0</v>
      </c>
      <c r="I3440" s="1">
        <v>9996</v>
      </c>
    </row>
    <row r="3441" spans="1:9" x14ac:dyDescent="0.25">
      <c r="A3441" s="1">
        <v>2</v>
      </c>
      <c r="B3441" s="1">
        <v>22590</v>
      </c>
      <c r="C3441" s="1">
        <v>82.9298</v>
      </c>
      <c r="D3441" s="1">
        <v>65.2821</v>
      </c>
      <c r="E3441" s="1">
        <v>24248</v>
      </c>
      <c r="F3441" s="1">
        <v>108.4483</v>
      </c>
      <c r="G3441" s="1">
        <v>318.88619999999997</v>
      </c>
      <c r="H3441" s="1">
        <v>13.7544543348082</v>
      </c>
    </row>
    <row r="3442" spans="1:9" x14ac:dyDescent="0.25">
      <c r="A3442" s="1">
        <v>0</v>
      </c>
      <c r="B3442" s="1" t="s">
        <v>145</v>
      </c>
      <c r="C3442" s="1">
        <v>2242</v>
      </c>
    </row>
    <row r="3443" spans="1:9" x14ac:dyDescent="0.25">
      <c r="A3443" s="1">
        <v>1</v>
      </c>
      <c r="B3443" s="1" t="s">
        <v>3582</v>
      </c>
      <c r="C3443" s="1" t="s">
        <v>3583</v>
      </c>
      <c r="D3443" s="1">
        <v>22276.309898150001</v>
      </c>
      <c r="E3443" s="1">
        <v>2.0089999999999999E-5</v>
      </c>
      <c r="F3443" s="1" t="s">
        <v>3</v>
      </c>
      <c r="G3443" s="1" t="s">
        <v>3584</v>
      </c>
      <c r="H3443" s="1">
        <v>0</v>
      </c>
      <c r="I3443" s="1">
        <v>9999</v>
      </c>
    </row>
    <row r="3444" spans="1:9" x14ac:dyDescent="0.25">
      <c r="A3444" s="1">
        <v>2</v>
      </c>
      <c r="B3444" s="1">
        <v>22626</v>
      </c>
      <c r="C3444" s="1">
        <v>82.525099999999995</v>
      </c>
      <c r="D3444" s="1">
        <v>17.392600000000002</v>
      </c>
      <c r="E3444" s="1">
        <v>18805</v>
      </c>
      <c r="F3444" s="1">
        <v>173.21879999999999</v>
      </c>
      <c r="G3444" s="1">
        <v>186.9288</v>
      </c>
      <c r="H3444" s="1">
        <v>14.887599565934501</v>
      </c>
    </row>
    <row r="3445" spans="1:9" x14ac:dyDescent="0.25">
      <c r="A3445" s="1">
        <v>0</v>
      </c>
      <c r="B3445" s="1" t="s">
        <v>145</v>
      </c>
      <c r="C3445" s="1">
        <v>2245</v>
      </c>
    </row>
    <row r="3446" spans="1:9" x14ac:dyDescent="0.25">
      <c r="A3446" s="1">
        <v>1</v>
      </c>
      <c r="B3446" s="1" t="s">
        <v>3585</v>
      </c>
      <c r="C3446" s="1" t="s">
        <v>3586</v>
      </c>
      <c r="D3446" s="1">
        <v>22276.473155569998</v>
      </c>
      <c r="E3446" s="1">
        <v>4.7999999999999996E-7</v>
      </c>
      <c r="F3446" s="1" t="s">
        <v>3</v>
      </c>
      <c r="G3446" s="1" t="s">
        <v>3587</v>
      </c>
      <c r="H3446" s="1">
        <v>0</v>
      </c>
      <c r="I3446" s="1">
        <v>9992</v>
      </c>
    </row>
    <row r="3447" spans="1:9" x14ac:dyDescent="0.25">
      <c r="A3447" s="1">
        <v>2</v>
      </c>
      <c r="B3447" s="1">
        <v>22646</v>
      </c>
      <c r="C3447" s="1">
        <v>82.58</v>
      </c>
      <c r="D3447" s="1">
        <v>95.392899999999997</v>
      </c>
      <c r="E3447" s="1">
        <v>12791</v>
      </c>
      <c r="F3447" s="1">
        <v>94.683300000000003</v>
      </c>
      <c r="G3447" s="1">
        <v>323.51650000000001</v>
      </c>
      <c r="H3447" s="1">
        <v>12.6401584935617</v>
      </c>
    </row>
    <row r="3448" spans="1:9" x14ac:dyDescent="0.25">
      <c r="A3448" s="1">
        <v>0</v>
      </c>
      <c r="B3448" s="1" t="s">
        <v>145</v>
      </c>
      <c r="C3448" s="1">
        <v>2246</v>
      </c>
    </row>
    <row r="3449" spans="1:9" x14ac:dyDescent="0.25">
      <c r="A3449" s="1">
        <v>1</v>
      </c>
      <c r="B3449" s="1" t="s">
        <v>3588</v>
      </c>
      <c r="C3449" s="1" t="s">
        <v>3589</v>
      </c>
      <c r="D3449" s="1">
        <v>22276.476355670002</v>
      </c>
      <c r="E3449" s="1">
        <v>2.8000000000000002E-7</v>
      </c>
      <c r="F3449" s="1" t="s">
        <v>3</v>
      </c>
      <c r="G3449" s="1" t="s">
        <v>3590</v>
      </c>
      <c r="H3449" s="1">
        <v>0</v>
      </c>
      <c r="I3449" s="1">
        <v>9996</v>
      </c>
    </row>
    <row r="3450" spans="1:9" x14ac:dyDescent="0.25">
      <c r="A3450" s="1">
        <v>2</v>
      </c>
      <c r="B3450" s="1">
        <v>22647</v>
      </c>
      <c r="C3450" s="1">
        <v>82.580399999999997</v>
      </c>
      <c r="D3450" s="1">
        <v>101.20269999999999</v>
      </c>
      <c r="E3450" s="1">
        <v>10971</v>
      </c>
      <c r="F3450" s="1">
        <v>105.2724</v>
      </c>
      <c r="G3450" s="1">
        <v>254.9581</v>
      </c>
      <c r="H3450" s="1">
        <v>12.6358127635568</v>
      </c>
    </row>
    <row r="3451" spans="1:9" x14ac:dyDescent="0.25">
      <c r="A3451" s="1">
        <v>0</v>
      </c>
      <c r="B3451" s="1" t="s">
        <v>145</v>
      </c>
      <c r="C3451" s="1">
        <v>2247</v>
      </c>
    </row>
    <row r="3452" spans="1:9" x14ac:dyDescent="0.25">
      <c r="A3452" s="1">
        <v>1</v>
      </c>
      <c r="B3452" s="1" t="s">
        <v>3591</v>
      </c>
      <c r="C3452" s="1" t="s">
        <v>3592</v>
      </c>
      <c r="D3452" s="1">
        <v>22276.541556249998</v>
      </c>
      <c r="E3452" s="1">
        <v>4.9999999999999998E-7</v>
      </c>
      <c r="F3452" s="1" t="s">
        <v>3</v>
      </c>
      <c r="G3452" s="1" t="s">
        <v>3593</v>
      </c>
      <c r="H3452" s="1">
        <v>0</v>
      </c>
      <c r="I3452" s="1">
        <v>9991</v>
      </c>
    </row>
    <row r="3453" spans="1:9" x14ac:dyDescent="0.25">
      <c r="A3453" s="1">
        <v>2</v>
      </c>
      <c r="B3453" s="1">
        <v>22648</v>
      </c>
      <c r="C3453" s="1">
        <v>82.5745</v>
      </c>
      <c r="D3453" s="1">
        <v>100.4569</v>
      </c>
      <c r="E3453" s="1">
        <v>9042</v>
      </c>
      <c r="F3453" s="1">
        <v>124.3528</v>
      </c>
      <c r="G3453" s="1">
        <v>290.12299999999999</v>
      </c>
      <c r="H3453" s="1">
        <v>12.632173803552901</v>
      </c>
    </row>
    <row r="3454" spans="1:9" x14ac:dyDescent="0.25">
      <c r="A3454" s="1">
        <v>0</v>
      </c>
      <c r="B3454" s="1" t="s">
        <v>145</v>
      </c>
      <c r="C3454" s="1">
        <v>2248</v>
      </c>
    </row>
    <row r="3455" spans="1:9" x14ac:dyDescent="0.25">
      <c r="A3455" s="1">
        <v>1</v>
      </c>
      <c r="B3455" s="1" t="s">
        <v>3594</v>
      </c>
      <c r="C3455" s="1" t="s">
        <v>3595</v>
      </c>
      <c r="D3455" s="1">
        <v>22276.463215669999</v>
      </c>
      <c r="E3455" s="1">
        <v>9.9999999999999995E-8</v>
      </c>
      <c r="F3455" s="1" t="s">
        <v>3</v>
      </c>
      <c r="G3455" s="1">
        <f>-22784-5</f>
        <v>-22789</v>
      </c>
      <c r="H3455" s="1">
        <v>0</v>
      </c>
      <c r="I3455" s="1">
        <v>9991</v>
      </c>
    </row>
    <row r="3456" spans="1:9" x14ac:dyDescent="0.25">
      <c r="A3456" s="1">
        <v>2</v>
      </c>
      <c r="B3456" s="1">
        <v>22649</v>
      </c>
      <c r="C3456" s="1">
        <v>82.573300000000003</v>
      </c>
      <c r="D3456" s="1">
        <v>96.333100000000002</v>
      </c>
      <c r="E3456" s="1">
        <v>10116</v>
      </c>
      <c r="F3456" s="1">
        <v>121.1297</v>
      </c>
      <c r="G3456" s="1">
        <v>239.0788</v>
      </c>
      <c r="H3456" s="1">
        <v>12.6346810935558</v>
      </c>
    </row>
    <row r="3457" spans="1:9" x14ac:dyDescent="0.25">
      <c r="A3457" s="1">
        <v>0</v>
      </c>
      <c r="B3457" s="1" t="s">
        <v>145</v>
      </c>
      <c r="C3457" s="1">
        <v>2249</v>
      </c>
    </row>
    <row r="3458" spans="1:9" x14ac:dyDescent="0.25">
      <c r="A3458" s="1">
        <v>1</v>
      </c>
      <c r="B3458" s="1" t="s">
        <v>3596</v>
      </c>
      <c r="C3458" s="1" t="s">
        <v>3597</v>
      </c>
      <c r="D3458" s="1">
        <v>22276.473164030001</v>
      </c>
      <c r="E3458" s="1">
        <v>3.5999999999999999E-7</v>
      </c>
      <c r="F3458" s="1" t="s">
        <v>3</v>
      </c>
      <c r="G3458" s="1" t="s">
        <v>3598</v>
      </c>
      <c r="H3458" s="1">
        <v>0</v>
      </c>
      <c r="I3458" s="1">
        <v>9995</v>
      </c>
    </row>
    <row r="3459" spans="1:9" x14ac:dyDescent="0.25">
      <c r="A3459" s="1">
        <v>2</v>
      </c>
      <c r="B3459" s="1">
        <v>22650</v>
      </c>
      <c r="C3459" s="1">
        <v>82.580699999999993</v>
      </c>
      <c r="D3459" s="1">
        <v>107.0737</v>
      </c>
      <c r="E3459" s="1">
        <v>8305</v>
      </c>
      <c r="F3459" s="1">
        <v>124.68300000000001</v>
      </c>
      <c r="G3459" s="1">
        <v>298.4332</v>
      </c>
      <c r="H3459" s="1">
        <v>12.6313282935524</v>
      </c>
    </row>
    <row r="3460" spans="1:9" x14ac:dyDescent="0.25">
      <c r="A3460" s="1">
        <v>0</v>
      </c>
      <c r="B3460" s="1" t="s">
        <v>145</v>
      </c>
      <c r="C3460" s="1">
        <v>2250</v>
      </c>
    </row>
    <row r="3461" spans="1:9" x14ac:dyDescent="0.25">
      <c r="A3461" s="1">
        <v>1</v>
      </c>
      <c r="B3461" s="1" t="s">
        <v>3599</v>
      </c>
      <c r="C3461" s="1" t="s">
        <v>3600</v>
      </c>
      <c r="D3461" s="1">
        <v>22276.473958840001</v>
      </c>
      <c r="E3461" s="1">
        <v>1.4000000000000001E-7</v>
      </c>
      <c r="F3461" s="1" t="s">
        <v>3</v>
      </c>
      <c r="G3461" s="1" t="s">
        <v>3601</v>
      </c>
      <c r="H3461" s="1">
        <v>0</v>
      </c>
      <c r="I3461" s="1">
        <v>9990</v>
      </c>
    </row>
    <row r="3462" spans="1:9" x14ac:dyDescent="0.25">
      <c r="A3462" s="1">
        <v>2</v>
      </c>
      <c r="B3462" s="1">
        <v>22651</v>
      </c>
      <c r="C3462" s="1">
        <v>82.578599999999994</v>
      </c>
      <c r="D3462" s="1">
        <v>105.027</v>
      </c>
      <c r="E3462" s="1">
        <v>10581</v>
      </c>
      <c r="F3462" s="1">
        <v>115.371</v>
      </c>
      <c r="G3462" s="1">
        <v>304.9538</v>
      </c>
      <c r="H3462" s="1">
        <v>12.6307916135524</v>
      </c>
    </row>
    <row r="3463" spans="1:9" x14ac:dyDescent="0.25">
      <c r="A3463" s="1">
        <v>0</v>
      </c>
      <c r="B3463" s="1" t="s">
        <v>145</v>
      </c>
      <c r="C3463" s="1">
        <v>2251</v>
      </c>
    </row>
    <row r="3464" spans="1:9" x14ac:dyDescent="0.25">
      <c r="A3464" s="1">
        <v>1</v>
      </c>
      <c r="B3464" s="1" t="s">
        <v>3602</v>
      </c>
      <c r="C3464" s="1" t="s">
        <v>3603</v>
      </c>
      <c r="D3464" s="1">
        <v>22276.463865950001</v>
      </c>
      <c r="E3464" s="1">
        <v>1.19E-6</v>
      </c>
      <c r="F3464" s="1" t="s">
        <v>3</v>
      </c>
      <c r="G3464" s="1" t="s">
        <v>3604</v>
      </c>
      <c r="H3464" s="1">
        <v>0</v>
      </c>
      <c r="I3464" s="1">
        <v>9993</v>
      </c>
    </row>
    <row r="3465" spans="1:9" x14ac:dyDescent="0.25">
      <c r="A3465" s="1">
        <v>2</v>
      </c>
      <c r="B3465" s="1">
        <v>22675</v>
      </c>
      <c r="C3465" s="1">
        <v>74.037199999999999</v>
      </c>
      <c r="D3465" s="1">
        <v>285.76240000000001</v>
      </c>
      <c r="E3465" s="1">
        <v>26190</v>
      </c>
      <c r="F3465" s="1">
        <v>293.16680000000002</v>
      </c>
      <c r="G3465" s="1">
        <v>66.672399999999996</v>
      </c>
      <c r="H3465" s="1">
        <v>14.326329515306799</v>
      </c>
    </row>
    <row r="3466" spans="1:9" x14ac:dyDescent="0.25">
      <c r="A3466" s="1">
        <v>0</v>
      </c>
      <c r="B3466" s="1" t="s">
        <v>145</v>
      </c>
      <c r="C3466" s="1">
        <v>2252</v>
      </c>
    </row>
    <row r="3467" spans="1:9" x14ac:dyDescent="0.25">
      <c r="A3467" s="1">
        <v>1</v>
      </c>
      <c r="B3467" s="1" t="s">
        <v>3605</v>
      </c>
      <c r="C3467" s="1" t="s">
        <v>3606</v>
      </c>
      <c r="D3467" s="1">
        <v>22276.498903849999</v>
      </c>
      <c r="E3467" s="1">
        <v>2.1E-7</v>
      </c>
      <c r="F3467" s="1" t="s">
        <v>3</v>
      </c>
      <c r="G3467" s="1" t="s">
        <v>3607</v>
      </c>
      <c r="H3467" s="1">
        <v>0</v>
      </c>
      <c r="I3467" s="1">
        <v>9997</v>
      </c>
    </row>
    <row r="3468" spans="1:9" x14ac:dyDescent="0.25">
      <c r="A3468" s="1">
        <v>2</v>
      </c>
      <c r="B3468" s="1">
        <v>22687</v>
      </c>
      <c r="C3468" s="1">
        <v>82.588099999999997</v>
      </c>
      <c r="D3468" s="1">
        <v>12.2248</v>
      </c>
      <c r="E3468" s="1">
        <v>8455</v>
      </c>
      <c r="F3468" s="1">
        <v>162.5822</v>
      </c>
      <c r="G3468" s="1">
        <v>208.57859999999999</v>
      </c>
      <c r="H3468" s="1">
        <v>12.6327524934972</v>
      </c>
    </row>
    <row r="3469" spans="1:9" x14ac:dyDescent="0.25">
      <c r="A3469" s="1">
        <v>0</v>
      </c>
      <c r="B3469" s="1" t="s">
        <v>145</v>
      </c>
      <c r="C3469" s="1">
        <v>2253</v>
      </c>
    </row>
    <row r="3470" spans="1:9" x14ac:dyDescent="0.25">
      <c r="A3470" s="1">
        <v>1</v>
      </c>
      <c r="B3470" s="1" t="s">
        <v>3608</v>
      </c>
      <c r="C3470" s="1" t="s">
        <v>3609</v>
      </c>
      <c r="D3470" s="1">
        <v>22276.571679410001</v>
      </c>
      <c r="E3470" s="1">
        <v>2.2999999999999999E-7</v>
      </c>
      <c r="F3470" s="1" t="s">
        <v>3</v>
      </c>
      <c r="G3470" s="1" t="s">
        <v>3610</v>
      </c>
      <c r="H3470" s="1">
        <v>0</v>
      </c>
      <c r="I3470" s="1">
        <v>9995</v>
      </c>
    </row>
    <row r="3471" spans="1:9" x14ac:dyDescent="0.25">
      <c r="A3471" s="1">
        <v>2</v>
      </c>
      <c r="B3471" s="1">
        <v>22688</v>
      </c>
      <c r="C3471" s="1">
        <v>82.590299999999999</v>
      </c>
      <c r="D3471" s="1">
        <v>38.246299999999998</v>
      </c>
      <c r="E3471" s="1">
        <v>11731</v>
      </c>
      <c r="F3471" s="1">
        <v>185.428</v>
      </c>
      <c r="G3471" s="1">
        <v>174.6686</v>
      </c>
      <c r="H3471" s="1">
        <v>12.6154345834794</v>
      </c>
    </row>
    <row r="3472" spans="1:9" x14ac:dyDescent="0.25">
      <c r="A3472" s="1">
        <v>0</v>
      </c>
      <c r="B3472" s="1" t="s">
        <v>145</v>
      </c>
      <c r="C3472" s="1">
        <v>2254</v>
      </c>
    </row>
    <row r="3473" spans="1:9" x14ac:dyDescent="0.25">
      <c r="A3473" s="1">
        <v>1</v>
      </c>
      <c r="B3473" s="1" t="s">
        <v>3611</v>
      </c>
      <c r="C3473" s="1" t="s">
        <v>3612</v>
      </c>
      <c r="D3473" s="1">
        <v>22276.50713084</v>
      </c>
      <c r="E3473" s="1">
        <v>1.3E-7</v>
      </c>
      <c r="F3473" s="1" t="s">
        <v>3</v>
      </c>
      <c r="G3473" s="1" t="s">
        <v>3613</v>
      </c>
      <c r="H3473" s="1">
        <v>0</v>
      </c>
      <c r="I3473" s="1">
        <v>9997</v>
      </c>
    </row>
    <row r="3474" spans="1:9" x14ac:dyDescent="0.25">
      <c r="A3474" s="1">
        <v>2</v>
      </c>
      <c r="B3474" s="1">
        <v>22689</v>
      </c>
      <c r="C3474" s="1">
        <v>82.585400000000007</v>
      </c>
      <c r="D3474" s="1">
        <v>350.9932</v>
      </c>
      <c r="E3474" s="1">
        <v>12721</v>
      </c>
      <c r="F3474" s="1">
        <v>146.50700000000001</v>
      </c>
      <c r="G3474" s="1">
        <v>224.73480000000001</v>
      </c>
      <c r="H3474" s="1">
        <v>12.6485881335177</v>
      </c>
    </row>
    <row r="3475" spans="1:9" x14ac:dyDescent="0.25">
      <c r="A3475" s="1">
        <v>0</v>
      </c>
      <c r="B3475" s="1" t="s">
        <v>145</v>
      </c>
      <c r="C3475" s="1">
        <v>2255</v>
      </c>
    </row>
    <row r="3476" spans="1:9" x14ac:dyDescent="0.25">
      <c r="A3476" s="1">
        <v>1</v>
      </c>
      <c r="B3476" s="1" t="s">
        <v>3614</v>
      </c>
      <c r="C3476" s="1" t="s">
        <v>3615</v>
      </c>
      <c r="D3476" s="1">
        <v>22276.53829443</v>
      </c>
      <c r="E3476" s="1">
        <v>1.9000000000000001E-7</v>
      </c>
      <c r="F3476" s="1" t="s">
        <v>3</v>
      </c>
      <c r="G3476" s="1" t="s">
        <v>3616</v>
      </c>
      <c r="H3476" s="1">
        <v>0</v>
      </c>
      <c r="I3476" s="1">
        <v>9991</v>
      </c>
    </row>
    <row r="3477" spans="1:9" x14ac:dyDescent="0.25">
      <c r="A3477" s="1">
        <v>2</v>
      </c>
      <c r="B3477" s="1">
        <v>22690</v>
      </c>
      <c r="C3477" s="1">
        <v>82.590100000000007</v>
      </c>
      <c r="D3477" s="1">
        <v>13.6158</v>
      </c>
      <c r="E3477" s="1">
        <v>6238</v>
      </c>
      <c r="F3477" s="1">
        <v>167.0624</v>
      </c>
      <c r="G3477" s="1">
        <v>203.52010000000001</v>
      </c>
      <c r="H3477" s="1">
        <v>12.6327565935043</v>
      </c>
    </row>
    <row r="3478" spans="1:9" x14ac:dyDescent="0.25">
      <c r="A3478" s="1">
        <v>0</v>
      </c>
      <c r="B3478" s="1" t="s">
        <v>145</v>
      </c>
      <c r="C3478" s="1">
        <v>2256</v>
      </c>
    </row>
    <row r="3479" spans="1:9" x14ac:dyDescent="0.25">
      <c r="A3479" s="1">
        <v>1</v>
      </c>
      <c r="B3479" s="1" t="s">
        <v>3617</v>
      </c>
      <c r="C3479" s="1" t="s">
        <v>3618</v>
      </c>
      <c r="D3479" s="1">
        <v>22276.3353895</v>
      </c>
      <c r="E3479" s="1">
        <v>9.9999999999999995E-8</v>
      </c>
      <c r="F3479" s="1" t="s">
        <v>3</v>
      </c>
      <c r="G3479" s="1">
        <f>-59121-5</f>
        <v>-59126</v>
      </c>
      <c r="H3479" s="1">
        <v>0</v>
      </c>
      <c r="I3479" s="1">
        <v>9993</v>
      </c>
    </row>
    <row r="3480" spans="1:9" x14ac:dyDescent="0.25">
      <c r="A3480" s="1">
        <v>2</v>
      </c>
      <c r="B3480" s="1">
        <v>22691</v>
      </c>
      <c r="C3480" s="1">
        <v>82.580699999999993</v>
      </c>
      <c r="D3480" s="1">
        <v>357.84100000000001</v>
      </c>
      <c r="E3480" s="1">
        <v>7379</v>
      </c>
      <c r="F3480" s="1">
        <v>174.06909999999999</v>
      </c>
      <c r="G3480" s="1">
        <v>252.2475</v>
      </c>
      <c r="H3480" s="1">
        <v>12.6389123435091</v>
      </c>
    </row>
    <row r="3481" spans="1:9" x14ac:dyDescent="0.25">
      <c r="A3481" s="1">
        <v>0</v>
      </c>
      <c r="B3481" s="1" t="s">
        <v>145</v>
      </c>
      <c r="C3481" s="1">
        <v>2257</v>
      </c>
    </row>
    <row r="3482" spans="1:9" x14ac:dyDescent="0.25">
      <c r="A3482" s="1">
        <v>1</v>
      </c>
      <c r="B3482" s="1" t="s">
        <v>3619</v>
      </c>
      <c r="C3482" s="1" t="s">
        <v>3620</v>
      </c>
      <c r="D3482" s="1">
        <v>22276.52415542</v>
      </c>
      <c r="E3482" s="1">
        <v>1.6999999999999999E-7</v>
      </c>
      <c r="F3482" s="1" t="s">
        <v>3</v>
      </c>
      <c r="G3482" s="1" t="s">
        <v>3621</v>
      </c>
      <c r="H3482" s="1">
        <v>0</v>
      </c>
      <c r="I3482" s="1">
        <v>9994</v>
      </c>
    </row>
    <row r="3483" spans="1:9" x14ac:dyDescent="0.25">
      <c r="A3483" s="1">
        <v>2</v>
      </c>
      <c r="B3483" s="1">
        <v>22692</v>
      </c>
      <c r="C3483" s="1">
        <v>82.583799999999997</v>
      </c>
      <c r="D3483" s="1">
        <v>21.604700000000001</v>
      </c>
      <c r="E3483" s="1">
        <v>8580</v>
      </c>
      <c r="F3483" s="1">
        <v>171.88720000000001</v>
      </c>
      <c r="G3483" s="1">
        <v>188.23589999999999</v>
      </c>
      <c r="H3483" s="1">
        <v>12.6221060834913</v>
      </c>
    </row>
    <row r="3484" spans="1:9" x14ac:dyDescent="0.25">
      <c r="A3484" s="1">
        <v>0</v>
      </c>
      <c r="B3484" s="1" t="s">
        <v>3622</v>
      </c>
    </row>
    <row r="3485" spans="1:9" x14ac:dyDescent="0.25">
      <c r="A3485" s="1">
        <v>1</v>
      </c>
      <c r="B3485" s="1" t="s">
        <v>3623</v>
      </c>
      <c r="C3485" s="1" t="s">
        <v>3624</v>
      </c>
      <c r="D3485" s="1">
        <v>22276.153370839998</v>
      </c>
      <c r="E3485" s="1">
        <v>1.4500000000000001E-6</v>
      </c>
      <c r="F3485" s="1" t="s">
        <v>3</v>
      </c>
      <c r="G3485" s="1" t="s">
        <v>3625</v>
      </c>
      <c r="H3485" s="1">
        <v>0</v>
      </c>
      <c r="I3485" s="1">
        <v>9991</v>
      </c>
    </row>
    <row r="3486" spans="1:9" x14ac:dyDescent="0.25">
      <c r="A3486" s="1">
        <v>2</v>
      </c>
      <c r="B3486" s="1">
        <v>22698</v>
      </c>
      <c r="C3486" s="1">
        <v>89.532399999999996</v>
      </c>
      <c r="D3486" s="1">
        <v>136.68600000000001</v>
      </c>
      <c r="E3486" s="1">
        <v>86826</v>
      </c>
      <c r="F3486" s="1">
        <v>292.22910000000002</v>
      </c>
      <c r="G3486" s="1">
        <v>66.970799999999997</v>
      </c>
      <c r="H3486" s="1">
        <v>14.235168165196599</v>
      </c>
    </row>
    <row r="3487" spans="1:9" x14ac:dyDescent="0.25">
      <c r="A3487" s="1">
        <v>0</v>
      </c>
      <c r="B3487" s="1" t="s">
        <v>657</v>
      </c>
      <c r="C3487" s="1">
        <v>13</v>
      </c>
    </row>
    <row r="3488" spans="1:9" x14ac:dyDescent="0.25">
      <c r="A3488" s="1">
        <v>1</v>
      </c>
      <c r="B3488" s="1" t="s">
        <v>3626</v>
      </c>
      <c r="C3488" s="1" t="s">
        <v>3627</v>
      </c>
      <c r="D3488" s="1">
        <v>22276.51562414</v>
      </c>
      <c r="E3488" s="1">
        <v>1.8300000000000001E-6</v>
      </c>
      <c r="F3488" s="1" t="s">
        <v>3</v>
      </c>
      <c r="G3488" s="1" t="s">
        <v>3628</v>
      </c>
      <c r="H3488" s="1">
        <v>0</v>
      </c>
      <c r="I3488" s="1">
        <v>9994</v>
      </c>
    </row>
    <row r="3489" spans="1:9" x14ac:dyDescent="0.25">
      <c r="A3489" s="1">
        <v>2</v>
      </c>
      <c r="B3489" s="1">
        <v>22739</v>
      </c>
      <c r="C3489" s="1">
        <v>98.517499999999998</v>
      </c>
      <c r="D3489" s="1">
        <v>250.9862</v>
      </c>
      <c r="E3489" s="1">
        <v>10288</v>
      </c>
      <c r="F3489" s="1">
        <v>39.191099999999999</v>
      </c>
      <c r="G3489" s="1">
        <v>321.00049999999999</v>
      </c>
      <c r="H3489" s="1">
        <v>14.128655395023101</v>
      </c>
    </row>
    <row r="3490" spans="1:9" x14ac:dyDescent="0.25">
      <c r="A3490" s="1">
        <v>0</v>
      </c>
      <c r="B3490" s="1" t="s">
        <v>627</v>
      </c>
      <c r="C3490" s="2">
        <v>44613</v>
      </c>
    </row>
    <row r="3491" spans="1:9" x14ac:dyDescent="0.25">
      <c r="A3491" s="1">
        <v>1</v>
      </c>
      <c r="B3491" s="1" t="s">
        <v>3629</v>
      </c>
      <c r="C3491" s="1" t="s">
        <v>3630</v>
      </c>
      <c r="D3491" s="1">
        <v>22276.52914359</v>
      </c>
      <c r="E3491" s="1">
        <v>5.9999999999999997E-7</v>
      </c>
      <c r="F3491" s="1" t="s">
        <v>3</v>
      </c>
      <c r="G3491" s="1" t="s">
        <v>3631</v>
      </c>
      <c r="H3491" s="1">
        <v>0</v>
      </c>
      <c r="I3491" s="1">
        <v>9991</v>
      </c>
    </row>
    <row r="3492" spans="1:9" x14ac:dyDescent="0.25">
      <c r="A3492" s="1">
        <v>2</v>
      </c>
      <c r="B3492" s="1">
        <v>22782</v>
      </c>
      <c r="C3492" s="1">
        <v>82.545100000000005</v>
      </c>
      <c r="D3492" s="1">
        <v>288.4588</v>
      </c>
      <c r="E3492" s="1">
        <v>23232</v>
      </c>
      <c r="F3492" s="1">
        <v>46.856900000000003</v>
      </c>
      <c r="G3492" s="1">
        <v>63.7209</v>
      </c>
      <c r="H3492" s="1">
        <v>13.838609334689499</v>
      </c>
    </row>
    <row r="3493" spans="1:9" x14ac:dyDescent="0.25">
      <c r="A3493" s="1">
        <v>0</v>
      </c>
      <c r="B3493" s="1" t="s">
        <v>3632</v>
      </c>
    </row>
    <row r="3494" spans="1:9" x14ac:dyDescent="0.25">
      <c r="A3494" s="1">
        <v>1</v>
      </c>
      <c r="B3494" s="1" t="s">
        <v>3633</v>
      </c>
      <c r="C3494" s="1" t="s">
        <v>3634</v>
      </c>
      <c r="D3494" s="1">
        <v>22276.457055520001</v>
      </c>
      <c r="E3494" s="1">
        <v>5.8999999999999996E-7</v>
      </c>
      <c r="F3494" s="1" t="s">
        <v>3</v>
      </c>
      <c r="G3494" s="1" t="s">
        <v>3635</v>
      </c>
      <c r="H3494" s="1">
        <v>0</v>
      </c>
      <c r="I3494" s="1">
        <v>9992</v>
      </c>
    </row>
    <row r="3495" spans="1:9" x14ac:dyDescent="0.25">
      <c r="A3495" s="1">
        <v>2</v>
      </c>
      <c r="B3495" s="1">
        <v>22783</v>
      </c>
      <c r="C3495" s="1">
        <v>82.547200000000004</v>
      </c>
      <c r="D3495" s="1">
        <v>291.19799999999998</v>
      </c>
      <c r="E3495" s="1">
        <v>23789</v>
      </c>
      <c r="F3495" s="1">
        <v>46.444899999999997</v>
      </c>
      <c r="G3495" s="1">
        <v>313.86810000000003</v>
      </c>
      <c r="H3495" s="1">
        <v>13.8374037346862</v>
      </c>
    </row>
    <row r="3496" spans="1:9" x14ac:dyDescent="0.25">
      <c r="A3496" s="1">
        <v>0</v>
      </c>
      <c r="B3496" s="1" t="s">
        <v>145</v>
      </c>
      <c r="C3496" s="1">
        <v>2263</v>
      </c>
    </row>
    <row r="3497" spans="1:9" x14ac:dyDescent="0.25">
      <c r="A3497" s="1">
        <v>1</v>
      </c>
      <c r="B3497" s="1" t="s">
        <v>3636</v>
      </c>
      <c r="C3497" s="1" t="s">
        <v>3637</v>
      </c>
      <c r="D3497" s="1">
        <v>22276.558278569999</v>
      </c>
      <c r="E3497" s="1">
        <v>-1.6700000000000001E-6</v>
      </c>
      <c r="F3497" s="1" t="s">
        <v>3</v>
      </c>
      <c r="G3497" s="1">
        <f>-63323-4</f>
        <v>-63327</v>
      </c>
      <c r="H3497" s="1">
        <v>0</v>
      </c>
      <c r="I3497" s="1">
        <v>9993</v>
      </c>
    </row>
    <row r="3498" spans="1:9" x14ac:dyDescent="0.25">
      <c r="A3498" s="1">
        <v>2</v>
      </c>
      <c r="B3498" s="1">
        <v>22802</v>
      </c>
      <c r="C3498" s="1">
        <v>70.929500000000004</v>
      </c>
      <c r="D3498" s="1">
        <v>216.34790000000001</v>
      </c>
      <c r="E3498" s="1">
        <v>24772</v>
      </c>
      <c r="F3498" s="1">
        <v>213.24430000000001</v>
      </c>
      <c r="G3498" s="1">
        <v>146.7124</v>
      </c>
      <c r="H3498" s="1">
        <v>14.1326469849819</v>
      </c>
    </row>
    <row r="3499" spans="1:9" x14ac:dyDescent="0.25">
      <c r="A3499" s="1">
        <v>0</v>
      </c>
      <c r="B3499" s="1" t="s">
        <v>2626</v>
      </c>
      <c r="C3499" s="1">
        <v>3</v>
      </c>
    </row>
    <row r="3500" spans="1:9" x14ac:dyDescent="0.25">
      <c r="A3500" s="1">
        <v>1</v>
      </c>
      <c r="B3500" s="1" t="s">
        <v>3638</v>
      </c>
      <c r="C3500" s="1" t="s">
        <v>3639</v>
      </c>
      <c r="D3500" s="1">
        <v>22276.325042740002</v>
      </c>
      <c r="E3500" s="1">
        <v>4.3000000000000001E-7</v>
      </c>
      <c r="F3500" s="1" t="s">
        <v>3</v>
      </c>
      <c r="G3500" s="1" t="s">
        <v>3640</v>
      </c>
      <c r="H3500" s="1">
        <v>0</v>
      </c>
      <c r="I3500" s="1">
        <v>9997</v>
      </c>
    </row>
    <row r="3501" spans="1:9" x14ac:dyDescent="0.25">
      <c r="A3501" s="1">
        <v>2</v>
      </c>
      <c r="B3501" s="1">
        <v>22823</v>
      </c>
      <c r="C3501" s="1">
        <v>99.045000000000002</v>
      </c>
      <c r="D3501" s="1">
        <v>304.32420000000002</v>
      </c>
      <c r="E3501" s="1">
        <v>17478</v>
      </c>
      <c r="F3501" s="1">
        <v>147.49469999999999</v>
      </c>
      <c r="G3501" s="1">
        <v>212.73079999999999</v>
      </c>
      <c r="H3501" s="1">
        <v>14.1937123050261</v>
      </c>
    </row>
    <row r="3502" spans="1:9" x14ac:dyDescent="0.25">
      <c r="A3502" s="1">
        <v>0</v>
      </c>
      <c r="B3502" s="1" t="s">
        <v>3641</v>
      </c>
    </row>
    <row r="3503" spans="1:9" x14ac:dyDescent="0.25">
      <c r="A3503" s="1">
        <v>1</v>
      </c>
      <c r="B3503" s="1" t="s">
        <v>3642</v>
      </c>
      <c r="C3503" s="1" t="s">
        <v>3643</v>
      </c>
      <c r="D3503" s="1">
        <v>22276.581865730001</v>
      </c>
      <c r="E3503" s="1">
        <v>-4.3000000000000001E-7</v>
      </c>
      <c r="F3503" s="1" t="s">
        <v>3</v>
      </c>
      <c r="G3503" s="1" t="s">
        <v>3644</v>
      </c>
      <c r="H3503" s="1">
        <v>0</v>
      </c>
      <c r="I3503" s="1">
        <v>9996</v>
      </c>
    </row>
    <row r="3504" spans="1:9" x14ac:dyDescent="0.25">
      <c r="A3504" s="1">
        <v>2</v>
      </c>
      <c r="B3504" s="1">
        <v>22824</v>
      </c>
      <c r="C3504" s="1">
        <v>98.959800000000001</v>
      </c>
      <c r="D3504" s="1">
        <v>300.2106</v>
      </c>
      <c r="E3504" s="1">
        <v>6080</v>
      </c>
      <c r="F3504" s="1">
        <v>193.5968</v>
      </c>
      <c r="G3504" s="1">
        <v>337.77530000000002</v>
      </c>
      <c r="H3504" s="1">
        <v>14.273933855118001</v>
      </c>
    </row>
    <row r="3505" spans="1:9" x14ac:dyDescent="0.25">
      <c r="A3505" s="1">
        <v>0</v>
      </c>
      <c r="B3505" s="1" t="s">
        <v>3645</v>
      </c>
      <c r="C3505" s="1" t="s">
        <v>123</v>
      </c>
    </row>
    <row r="3506" spans="1:9" x14ac:dyDescent="0.25">
      <c r="A3506" s="1">
        <v>1</v>
      </c>
      <c r="B3506" s="1" t="s">
        <v>3646</v>
      </c>
      <c r="C3506" s="1" t="s">
        <v>3647</v>
      </c>
      <c r="D3506" s="1">
        <v>22276.323883590001</v>
      </c>
      <c r="E3506" s="1">
        <v>1.15E-6</v>
      </c>
      <c r="F3506" s="1" t="s">
        <v>3</v>
      </c>
      <c r="G3506" s="1" t="s">
        <v>3648</v>
      </c>
      <c r="H3506" s="1">
        <v>0</v>
      </c>
      <c r="I3506" s="1">
        <v>9999</v>
      </c>
    </row>
    <row r="3507" spans="1:9" x14ac:dyDescent="0.25">
      <c r="A3507" s="1">
        <v>2</v>
      </c>
      <c r="B3507" s="1">
        <v>22825</v>
      </c>
      <c r="C3507" s="1">
        <v>98.878799999999998</v>
      </c>
      <c r="D3507" s="1">
        <v>309.60000000000002</v>
      </c>
      <c r="E3507" s="1">
        <v>9525</v>
      </c>
      <c r="F3507" s="1">
        <v>97.032899999999998</v>
      </c>
      <c r="G3507" s="1">
        <v>263.1936</v>
      </c>
      <c r="H3507" s="1">
        <v>14.301952165135701</v>
      </c>
    </row>
    <row r="3508" spans="1:9" x14ac:dyDescent="0.25">
      <c r="A3508" s="1">
        <v>0</v>
      </c>
      <c r="B3508" s="1" t="s">
        <v>3649</v>
      </c>
    </row>
    <row r="3509" spans="1:9" x14ac:dyDescent="0.25">
      <c r="A3509" s="1">
        <v>1</v>
      </c>
      <c r="B3509" s="1" t="s">
        <v>3650</v>
      </c>
      <c r="C3509" s="1" t="s">
        <v>3651</v>
      </c>
      <c r="D3509" s="1">
        <v>22276.320928839999</v>
      </c>
      <c r="E3509" s="1">
        <v>1.3599999999999999E-6</v>
      </c>
      <c r="F3509" s="1" t="s">
        <v>3</v>
      </c>
      <c r="G3509" s="1" t="s">
        <v>3652</v>
      </c>
      <c r="H3509" s="1">
        <v>0</v>
      </c>
      <c r="I3509" s="1">
        <v>9994</v>
      </c>
    </row>
    <row r="3510" spans="1:9" x14ac:dyDescent="0.25">
      <c r="A3510" s="1">
        <v>2</v>
      </c>
      <c r="B3510" s="1">
        <v>22826</v>
      </c>
      <c r="C3510" s="1">
        <v>98.8733</v>
      </c>
      <c r="D3510" s="1">
        <v>309.4699</v>
      </c>
      <c r="E3510" s="1">
        <v>10057</v>
      </c>
      <c r="F3510" s="1">
        <v>84.997699999999995</v>
      </c>
      <c r="G3510" s="1">
        <v>275.23520000000002</v>
      </c>
      <c r="H3510" s="1">
        <v>14.305441335138299</v>
      </c>
    </row>
    <row r="3511" spans="1:9" x14ac:dyDescent="0.25">
      <c r="A3511" s="1">
        <v>0</v>
      </c>
      <c r="B3511" s="1" t="s">
        <v>3653</v>
      </c>
      <c r="C3511" s="1">
        <v>1</v>
      </c>
    </row>
    <row r="3512" spans="1:9" x14ac:dyDescent="0.25">
      <c r="A3512" s="1">
        <v>1</v>
      </c>
      <c r="B3512" s="1" t="s">
        <v>3654</v>
      </c>
      <c r="C3512" s="1" t="s">
        <v>3655</v>
      </c>
      <c r="D3512" s="1">
        <v>22276.13355119</v>
      </c>
      <c r="E3512" s="1">
        <v>1.8899999999999999E-6</v>
      </c>
      <c r="F3512" s="1" t="s">
        <v>3</v>
      </c>
      <c r="G3512" s="1" t="s">
        <v>3656</v>
      </c>
      <c r="H3512" s="1">
        <v>0</v>
      </c>
      <c r="I3512" s="1">
        <v>9995</v>
      </c>
    </row>
    <row r="3513" spans="1:9" x14ac:dyDescent="0.25">
      <c r="A3513" s="1">
        <v>2</v>
      </c>
      <c r="B3513" s="1">
        <v>22827</v>
      </c>
      <c r="C3513" s="1">
        <v>98.8322</v>
      </c>
      <c r="D3513" s="1">
        <v>314.74979999999999</v>
      </c>
      <c r="E3513" s="1">
        <v>9637</v>
      </c>
      <c r="F3513" s="1">
        <v>44.7744</v>
      </c>
      <c r="G3513" s="1">
        <v>25.0059</v>
      </c>
      <c r="H3513" s="1">
        <v>14.314856345144401</v>
      </c>
    </row>
    <row r="3514" spans="1:9" x14ac:dyDescent="0.25">
      <c r="A3514" s="1">
        <v>0</v>
      </c>
      <c r="B3514" s="1" t="s">
        <v>3657</v>
      </c>
      <c r="C3514" s="1" t="s">
        <v>127</v>
      </c>
    </row>
    <row r="3515" spans="1:9" x14ac:dyDescent="0.25">
      <c r="A3515" s="1">
        <v>1</v>
      </c>
      <c r="B3515" s="1" t="s">
        <v>3658</v>
      </c>
      <c r="C3515" s="1" t="s">
        <v>3659</v>
      </c>
      <c r="D3515" s="1">
        <v>22276.517408979998</v>
      </c>
      <c r="E3515" s="1">
        <v>1.53E-6</v>
      </c>
      <c r="F3515" s="1" t="s">
        <v>3</v>
      </c>
      <c r="G3515" s="1" t="s">
        <v>3660</v>
      </c>
      <c r="H3515" s="1">
        <v>0</v>
      </c>
      <c r="I3515" s="1">
        <v>9992</v>
      </c>
    </row>
    <row r="3516" spans="1:9" x14ac:dyDescent="0.25">
      <c r="A3516" s="1">
        <v>2</v>
      </c>
      <c r="B3516" s="1">
        <v>22828</v>
      </c>
      <c r="C3516" s="1">
        <v>98.875</v>
      </c>
      <c r="D3516" s="1">
        <v>308.40589999999997</v>
      </c>
      <c r="E3516" s="1">
        <v>10690</v>
      </c>
      <c r="F3516" s="1">
        <v>52.211500000000001</v>
      </c>
      <c r="G3516" s="1">
        <v>308.00330000000002</v>
      </c>
      <c r="H3516" s="1">
        <v>14.308776674822999</v>
      </c>
    </row>
    <row r="3517" spans="1:9" x14ac:dyDescent="0.25">
      <c r="A3517" s="1">
        <v>0</v>
      </c>
      <c r="B3517" s="1" t="s">
        <v>3661</v>
      </c>
      <c r="C3517" s="1">
        <v>1</v>
      </c>
    </row>
    <row r="3518" spans="1:9" x14ac:dyDescent="0.25">
      <c r="A3518" s="1">
        <v>1</v>
      </c>
      <c r="B3518" s="1" t="s">
        <v>3662</v>
      </c>
      <c r="C3518" s="1" t="s">
        <v>3663</v>
      </c>
      <c r="D3518" s="1">
        <v>22276.346298069999</v>
      </c>
      <c r="E3518" s="1">
        <v>1.24E-6</v>
      </c>
      <c r="F3518" s="1" t="s">
        <v>3</v>
      </c>
      <c r="G3518" s="1" t="s">
        <v>3664</v>
      </c>
      <c r="H3518" s="1">
        <v>0</v>
      </c>
      <c r="I3518" s="1">
        <v>9994</v>
      </c>
    </row>
    <row r="3519" spans="1:9" x14ac:dyDescent="0.25">
      <c r="A3519" s="1">
        <v>2</v>
      </c>
      <c r="B3519" s="1">
        <v>22829</v>
      </c>
      <c r="C3519" s="1">
        <v>98.856099999999998</v>
      </c>
      <c r="D3519" s="1">
        <v>310.60750000000002</v>
      </c>
      <c r="E3519" s="1">
        <v>10399</v>
      </c>
      <c r="F3519" s="1">
        <v>40.536700000000003</v>
      </c>
      <c r="G3519" s="1">
        <v>319.65879999999999</v>
      </c>
      <c r="H3519" s="1">
        <v>14.311712575144901</v>
      </c>
    </row>
    <row r="3520" spans="1:9" x14ac:dyDescent="0.25">
      <c r="A3520" s="1">
        <v>0</v>
      </c>
      <c r="B3520" s="1" t="s">
        <v>145</v>
      </c>
      <c r="C3520" s="1">
        <v>2266</v>
      </c>
    </row>
    <row r="3521" spans="1:9" x14ac:dyDescent="0.25">
      <c r="A3521" s="1">
        <v>1</v>
      </c>
      <c r="B3521" s="1" t="s">
        <v>3665</v>
      </c>
      <c r="C3521" s="1" t="s">
        <v>3666</v>
      </c>
      <c r="D3521" s="1">
        <v>22276.535229040001</v>
      </c>
      <c r="E3521" s="1">
        <v>6.1999999999999999E-7</v>
      </c>
      <c r="F3521" s="1" t="s">
        <v>3</v>
      </c>
      <c r="G3521" s="1" t="s">
        <v>3667</v>
      </c>
      <c r="H3521" s="1">
        <v>0</v>
      </c>
      <c r="I3521" s="1">
        <v>9994</v>
      </c>
    </row>
    <row r="3522" spans="1:9" x14ac:dyDescent="0.25">
      <c r="A3522" s="1">
        <v>2</v>
      </c>
      <c r="B3522" s="1">
        <v>22888</v>
      </c>
      <c r="C3522" s="1">
        <v>82.955500000000001</v>
      </c>
      <c r="D3522" s="1">
        <v>2.2263000000000002</v>
      </c>
      <c r="E3522" s="1">
        <v>48122</v>
      </c>
      <c r="F3522" s="1">
        <v>3.5920999999999998</v>
      </c>
      <c r="G3522" s="1">
        <v>7.5312000000000001</v>
      </c>
      <c r="H3522" s="1">
        <v>13.7497614344813</v>
      </c>
    </row>
    <row r="3523" spans="1:9" x14ac:dyDescent="0.25">
      <c r="A3523" s="1">
        <v>0</v>
      </c>
      <c r="B3523" s="1" t="s">
        <v>627</v>
      </c>
      <c r="C3523" s="2">
        <v>44626</v>
      </c>
    </row>
    <row r="3524" spans="1:9" x14ac:dyDescent="0.25">
      <c r="A3524" s="1">
        <v>1</v>
      </c>
      <c r="B3524" s="1" t="s">
        <v>3668</v>
      </c>
      <c r="C3524" s="1" t="s">
        <v>3669</v>
      </c>
      <c r="D3524" s="1">
        <v>22276.478816890001</v>
      </c>
      <c r="E3524" s="1">
        <v>-8.0999999999999997E-7</v>
      </c>
      <c r="F3524" s="1" t="s">
        <v>3</v>
      </c>
      <c r="G3524" s="1">
        <f>-24215-3</f>
        <v>-24218</v>
      </c>
      <c r="H3524" s="1">
        <v>0</v>
      </c>
      <c r="I3524" s="1">
        <v>9992</v>
      </c>
    </row>
    <row r="3525" spans="1:9" x14ac:dyDescent="0.25">
      <c r="A3525" s="1">
        <v>2</v>
      </c>
      <c r="B3525" s="1">
        <v>22969</v>
      </c>
      <c r="C3525" s="1">
        <v>82.562399999999997</v>
      </c>
      <c r="D3525" s="1">
        <v>322.2011</v>
      </c>
      <c r="E3525" s="1">
        <v>14786</v>
      </c>
      <c r="F3525" s="1">
        <v>353.98910000000001</v>
      </c>
      <c r="G3525" s="1">
        <v>6.1052</v>
      </c>
      <c r="H3525" s="1">
        <v>13.1700792137917</v>
      </c>
    </row>
    <row r="3526" spans="1:9" x14ac:dyDescent="0.25">
      <c r="A3526" s="1">
        <v>0</v>
      </c>
      <c r="B3526" s="1" t="s">
        <v>3388</v>
      </c>
      <c r="C3526" s="1" t="s">
        <v>127</v>
      </c>
    </row>
    <row r="3527" spans="1:9" x14ac:dyDescent="0.25">
      <c r="A3527" s="1">
        <v>1</v>
      </c>
      <c r="B3527" s="1" t="s">
        <v>3670</v>
      </c>
      <c r="C3527" s="1" t="s">
        <v>3671</v>
      </c>
      <c r="D3527" s="1">
        <v>22276.539826939999</v>
      </c>
      <c r="E3527" s="1">
        <v>8.8000000000000004E-7</v>
      </c>
      <c r="F3527" s="1" t="s">
        <v>3</v>
      </c>
      <c r="G3527" s="1" t="s">
        <v>3672</v>
      </c>
      <c r="H3527" s="1">
        <v>0</v>
      </c>
      <c r="I3527" s="1">
        <v>9999</v>
      </c>
    </row>
    <row r="3528" spans="1:9" x14ac:dyDescent="0.25">
      <c r="A3528" s="1">
        <v>2</v>
      </c>
      <c r="B3528" s="1">
        <v>22971</v>
      </c>
      <c r="C3528" s="1">
        <v>82.562299999999993</v>
      </c>
      <c r="D3528" s="1">
        <v>320.8981</v>
      </c>
      <c r="E3528" s="1">
        <v>15888</v>
      </c>
      <c r="F3528" s="1">
        <v>347.81729999999999</v>
      </c>
      <c r="G3528" s="1">
        <v>124.3976</v>
      </c>
      <c r="H3528" s="1">
        <v>13.170937663789999</v>
      </c>
    </row>
    <row r="3529" spans="1:9" x14ac:dyDescent="0.25">
      <c r="A3529" s="1">
        <v>0</v>
      </c>
      <c r="B3529" s="1" t="s">
        <v>145</v>
      </c>
      <c r="C3529" s="1">
        <v>2268</v>
      </c>
    </row>
    <row r="3530" spans="1:9" x14ac:dyDescent="0.25">
      <c r="A3530" s="1">
        <v>1</v>
      </c>
      <c r="B3530" s="1" t="s">
        <v>3673</v>
      </c>
      <c r="C3530" s="1" t="s">
        <v>3674</v>
      </c>
      <c r="D3530" s="1">
        <v>22276.35788155</v>
      </c>
      <c r="E3530" s="1">
        <v>3.5999999999999999E-7</v>
      </c>
      <c r="F3530" s="1" t="s">
        <v>3</v>
      </c>
      <c r="G3530" s="1" t="s">
        <v>3675</v>
      </c>
      <c r="H3530" s="1">
        <v>0</v>
      </c>
      <c r="I3530" s="1">
        <v>9994</v>
      </c>
    </row>
    <row r="3531" spans="1:9" x14ac:dyDescent="0.25">
      <c r="A3531" s="1">
        <v>2</v>
      </c>
      <c r="B3531" s="1">
        <v>22999</v>
      </c>
      <c r="C3531" s="1">
        <v>82.572900000000004</v>
      </c>
      <c r="D3531" s="1">
        <v>122.16419999999999</v>
      </c>
      <c r="E3531" s="1">
        <v>10543</v>
      </c>
      <c r="F3531" s="1">
        <v>25.6434</v>
      </c>
      <c r="G3531" s="1">
        <v>147.9068</v>
      </c>
      <c r="H3531" s="1">
        <v>12.6117381531822</v>
      </c>
    </row>
    <row r="3532" spans="1:9" x14ac:dyDescent="0.25">
      <c r="A3532" s="1">
        <v>0</v>
      </c>
      <c r="B3532" s="1" t="s">
        <v>145</v>
      </c>
      <c r="C3532" s="1">
        <v>2269</v>
      </c>
    </row>
    <row r="3533" spans="1:9" x14ac:dyDescent="0.25">
      <c r="A3533" s="1">
        <v>1</v>
      </c>
      <c r="B3533" s="1" t="s">
        <v>3676</v>
      </c>
      <c r="C3533" s="1" t="s">
        <v>3677</v>
      </c>
      <c r="D3533" s="1">
        <v>22276.51888969</v>
      </c>
      <c r="E3533" s="1">
        <v>2.3999999999999998E-7</v>
      </c>
      <c r="F3533" s="1" t="s">
        <v>3</v>
      </c>
      <c r="G3533" s="1" t="s">
        <v>3678</v>
      </c>
      <c r="H3533" s="1">
        <v>0</v>
      </c>
      <c r="I3533" s="1">
        <v>9995</v>
      </c>
    </row>
    <row r="3534" spans="1:9" x14ac:dyDescent="0.25">
      <c r="A3534" s="1">
        <v>2</v>
      </c>
      <c r="B3534" s="1">
        <v>23000</v>
      </c>
      <c r="C3534" s="1">
        <v>82.562799999999996</v>
      </c>
      <c r="D3534" s="1">
        <v>104.8168</v>
      </c>
      <c r="E3534" s="1">
        <v>7340</v>
      </c>
      <c r="F3534" s="1">
        <v>20.691700000000001</v>
      </c>
      <c r="G3534" s="1">
        <v>38.7547</v>
      </c>
      <c r="H3534" s="1">
        <v>12.6189310331906</v>
      </c>
    </row>
    <row r="3535" spans="1:9" x14ac:dyDescent="0.25">
      <c r="A3535" s="1">
        <v>0</v>
      </c>
      <c r="B3535" s="1" t="s">
        <v>145</v>
      </c>
      <c r="C3535" s="1">
        <v>2270</v>
      </c>
    </row>
    <row r="3536" spans="1:9" x14ac:dyDescent="0.25">
      <c r="A3536" s="1">
        <v>1</v>
      </c>
      <c r="B3536" s="1" t="s">
        <v>3679</v>
      </c>
      <c r="C3536" s="1" t="s">
        <v>3680</v>
      </c>
      <c r="D3536" s="1">
        <v>22276.46766255</v>
      </c>
      <c r="E3536" s="1">
        <v>3.9999999999999998E-7</v>
      </c>
      <c r="F3536" s="1" t="s">
        <v>3</v>
      </c>
      <c r="G3536" s="1" t="s">
        <v>3681</v>
      </c>
      <c r="H3536" s="1">
        <v>0</v>
      </c>
      <c r="I3536" s="1">
        <v>9995</v>
      </c>
    </row>
    <row r="3537" spans="1:9" x14ac:dyDescent="0.25">
      <c r="A3537" s="1">
        <v>2</v>
      </c>
      <c r="B3537" s="1">
        <v>23001</v>
      </c>
      <c r="C3537" s="1">
        <v>82.568399999999997</v>
      </c>
      <c r="D3537" s="1">
        <v>98.480400000000003</v>
      </c>
      <c r="E3537" s="1">
        <v>7518</v>
      </c>
      <c r="F3537" s="1">
        <v>15.116099999999999</v>
      </c>
      <c r="G3537" s="1">
        <v>45.369500000000002</v>
      </c>
      <c r="H3537" s="1">
        <v>12.628764773199</v>
      </c>
    </row>
    <row r="3538" spans="1:9" x14ac:dyDescent="0.25">
      <c r="A3538" s="1">
        <v>0</v>
      </c>
      <c r="B3538" s="1" t="s">
        <v>145</v>
      </c>
      <c r="C3538" s="1">
        <v>2271</v>
      </c>
    </row>
    <row r="3539" spans="1:9" x14ac:dyDescent="0.25">
      <c r="A3539" s="1">
        <v>1</v>
      </c>
      <c r="B3539" s="1" t="s">
        <v>3682</v>
      </c>
      <c r="C3539" s="1" t="s">
        <v>3683</v>
      </c>
      <c r="D3539" s="1">
        <v>22276.450757589999</v>
      </c>
      <c r="E3539" s="1">
        <v>4.0999999999999999E-7</v>
      </c>
      <c r="F3539" s="1" t="s">
        <v>3</v>
      </c>
      <c r="G3539" s="1" t="s">
        <v>3684</v>
      </c>
      <c r="H3539" s="1">
        <v>0</v>
      </c>
      <c r="I3539" s="1">
        <v>9999</v>
      </c>
    </row>
    <row r="3540" spans="1:9" x14ac:dyDescent="0.25">
      <c r="A3540" s="1">
        <v>2</v>
      </c>
      <c r="B3540" s="1">
        <v>23002</v>
      </c>
      <c r="C3540" s="1">
        <v>82.561300000000003</v>
      </c>
      <c r="D3540" s="1">
        <v>83.786299999999997</v>
      </c>
      <c r="E3540" s="1">
        <v>7447</v>
      </c>
      <c r="F3540" s="1">
        <v>30.487500000000001</v>
      </c>
      <c r="G3540" s="1">
        <v>329.66489999999999</v>
      </c>
      <c r="H3540" s="1">
        <v>12.634664843206499</v>
      </c>
    </row>
    <row r="3541" spans="1:9" x14ac:dyDescent="0.25">
      <c r="A3541" s="1">
        <v>0</v>
      </c>
      <c r="B3541" s="1" t="s">
        <v>145</v>
      </c>
      <c r="C3541" s="1">
        <v>2272</v>
      </c>
    </row>
    <row r="3542" spans="1:9" x14ac:dyDescent="0.25">
      <c r="A3542" s="1">
        <v>1</v>
      </c>
      <c r="B3542" s="1" t="s">
        <v>3685</v>
      </c>
      <c r="C3542" s="1" t="s">
        <v>3686</v>
      </c>
      <c r="D3542" s="1">
        <v>22276.513615740001</v>
      </c>
      <c r="E3542" s="1">
        <v>3.3000000000000002E-7</v>
      </c>
      <c r="F3542" s="1" t="s">
        <v>3</v>
      </c>
      <c r="G3542" s="1" t="s">
        <v>3687</v>
      </c>
      <c r="H3542" s="1">
        <v>0</v>
      </c>
      <c r="I3542" s="1">
        <v>9992</v>
      </c>
    </row>
    <row r="3543" spans="1:9" x14ac:dyDescent="0.25">
      <c r="A3543" s="1">
        <v>2</v>
      </c>
      <c r="B3543" s="1">
        <v>23003</v>
      </c>
      <c r="C3543" s="1">
        <v>82.568200000000004</v>
      </c>
      <c r="D3543" s="1">
        <v>78.494500000000002</v>
      </c>
      <c r="E3543" s="1">
        <v>11536</v>
      </c>
      <c r="F3543" s="1">
        <v>356.38659999999999</v>
      </c>
      <c r="G3543" s="1">
        <v>3.7141000000000002</v>
      </c>
      <c r="H3543" s="1">
        <v>12.643446723214799</v>
      </c>
    </row>
    <row r="3544" spans="1:9" x14ac:dyDescent="0.25">
      <c r="A3544" s="1">
        <v>0</v>
      </c>
      <c r="B3544" s="1" t="s">
        <v>145</v>
      </c>
      <c r="C3544" s="1">
        <v>2273</v>
      </c>
    </row>
    <row r="3545" spans="1:9" x14ac:dyDescent="0.25">
      <c r="A3545" s="1">
        <v>1</v>
      </c>
      <c r="B3545" s="1" t="s">
        <v>3688</v>
      </c>
      <c r="C3545" s="1" t="s">
        <v>3689</v>
      </c>
      <c r="D3545" s="1">
        <v>22276.48907267</v>
      </c>
      <c r="E3545" s="1">
        <v>2.8999999999999998E-7</v>
      </c>
      <c r="F3545" s="1" t="s">
        <v>3</v>
      </c>
      <c r="G3545" s="1" t="s">
        <v>3498</v>
      </c>
      <c r="H3545" s="1">
        <v>0</v>
      </c>
      <c r="I3545" s="1">
        <v>9993</v>
      </c>
    </row>
    <row r="3546" spans="1:9" x14ac:dyDescent="0.25">
      <c r="A3546" s="1">
        <v>2</v>
      </c>
      <c r="B3546" s="1">
        <v>23004</v>
      </c>
      <c r="C3546" s="1">
        <v>82.569599999999994</v>
      </c>
      <c r="D3546" s="1">
        <v>99.514700000000005</v>
      </c>
      <c r="E3546" s="1">
        <v>5552</v>
      </c>
      <c r="F3546" s="1">
        <v>28.259399999999999</v>
      </c>
      <c r="G3546" s="1">
        <v>30.552800000000001</v>
      </c>
      <c r="H3546" s="1">
        <v>12.628616433199999</v>
      </c>
    </row>
    <row r="3547" spans="1:9" x14ac:dyDescent="0.25">
      <c r="A3547" s="1">
        <v>0</v>
      </c>
      <c r="B3547" s="1" t="s">
        <v>145</v>
      </c>
      <c r="C3547" s="1">
        <v>2278</v>
      </c>
    </row>
    <row r="3548" spans="1:9" x14ac:dyDescent="0.25">
      <c r="A3548" s="1">
        <v>1</v>
      </c>
      <c r="B3548" s="1" t="s">
        <v>3690</v>
      </c>
      <c r="C3548" s="1" t="s">
        <v>3691</v>
      </c>
      <c r="D3548" s="1">
        <v>22276.43215959</v>
      </c>
      <c r="E3548" s="1">
        <v>-1.99E-6</v>
      </c>
      <c r="F3548" s="1" t="s">
        <v>3</v>
      </c>
      <c r="G3548" s="1">
        <f>-80252-4</f>
        <v>-80256</v>
      </c>
      <c r="H3548" s="1">
        <v>0</v>
      </c>
      <c r="I3548" s="1">
        <v>9997</v>
      </c>
    </row>
    <row r="3549" spans="1:9" x14ac:dyDescent="0.25">
      <c r="A3549" s="1">
        <v>2</v>
      </c>
      <c r="B3549" s="1">
        <v>23087</v>
      </c>
      <c r="C3549" s="1">
        <v>71.052099999999996</v>
      </c>
      <c r="D3549" s="1">
        <v>276.04910000000001</v>
      </c>
      <c r="E3549" s="1">
        <v>7366</v>
      </c>
      <c r="F3549" s="1">
        <v>159.1437</v>
      </c>
      <c r="G3549" s="1">
        <v>200.99870000000001</v>
      </c>
      <c r="H3549" s="1">
        <v>14.1388451046763</v>
      </c>
    </row>
    <row r="3550" spans="1:9" x14ac:dyDescent="0.25">
      <c r="A3550" s="1">
        <v>0</v>
      </c>
      <c r="B3550" s="1" t="s">
        <v>145</v>
      </c>
      <c r="C3550" s="1">
        <v>2279</v>
      </c>
    </row>
    <row r="3551" spans="1:9" x14ac:dyDescent="0.25">
      <c r="A3551" s="1">
        <v>1</v>
      </c>
      <c r="B3551" s="1" t="s">
        <v>3692</v>
      </c>
      <c r="C3551" s="1" t="s">
        <v>3693</v>
      </c>
      <c r="D3551" s="1">
        <v>22276.385820250001</v>
      </c>
      <c r="E3551" s="1">
        <v>6.7999999999999995E-7</v>
      </c>
      <c r="F3551" s="1" t="s">
        <v>3</v>
      </c>
      <c r="G3551" s="1" t="s">
        <v>3694</v>
      </c>
      <c r="H3551" s="1">
        <v>0</v>
      </c>
      <c r="I3551" s="1">
        <v>9992</v>
      </c>
    </row>
    <row r="3552" spans="1:9" x14ac:dyDescent="0.25">
      <c r="A3552" s="1">
        <v>2</v>
      </c>
      <c r="B3552" s="1">
        <v>23092</v>
      </c>
      <c r="C3552" s="1">
        <v>82.948099999999997</v>
      </c>
      <c r="D3552" s="1">
        <v>138.6172</v>
      </c>
      <c r="E3552" s="1">
        <v>36510</v>
      </c>
      <c r="F3552" s="1">
        <v>75.938400000000001</v>
      </c>
      <c r="G3552" s="1">
        <v>284.58269999999999</v>
      </c>
      <c r="H3552" s="1">
        <v>13.7643536342794</v>
      </c>
    </row>
    <row r="3553" spans="1:9" x14ac:dyDescent="0.25">
      <c r="A3553" s="1">
        <v>0</v>
      </c>
      <c r="B3553" s="1" t="s">
        <v>3695</v>
      </c>
      <c r="C3553" s="1">
        <v>2</v>
      </c>
    </row>
    <row r="3554" spans="1:9" x14ac:dyDescent="0.25">
      <c r="A3554" s="1">
        <v>1</v>
      </c>
      <c r="B3554" s="1" t="s">
        <v>3696</v>
      </c>
      <c r="C3554" s="1" t="s">
        <v>3697</v>
      </c>
      <c r="D3554" s="1">
        <v>22276.48429348</v>
      </c>
      <c r="E3554" s="1">
        <v>2.048E-5</v>
      </c>
      <c r="F3554" s="1" t="s">
        <v>3</v>
      </c>
      <c r="G3554" s="1" t="s">
        <v>3698</v>
      </c>
      <c r="H3554" s="1">
        <v>0</v>
      </c>
      <c r="I3554" s="1">
        <v>9998</v>
      </c>
    </row>
    <row r="3555" spans="1:9" x14ac:dyDescent="0.25">
      <c r="A3555" s="1">
        <v>2</v>
      </c>
      <c r="B3555" s="1">
        <v>23105</v>
      </c>
      <c r="C3555" s="1">
        <v>81.940600000000003</v>
      </c>
      <c r="D3555" s="1">
        <v>99.263400000000004</v>
      </c>
      <c r="E3555" s="1">
        <v>104081</v>
      </c>
      <c r="F3555" s="1">
        <v>336.77890000000002</v>
      </c>
      <c r="G3555" s="1">
        <v>22.8734</v>
      </c>
      <c r="H3555" s="1">
        <v>14.7715125151931</v>
      </c>
    </row>
    <row r="3556" spans="1:9" x14ac:dyDescent="0.25">
      <c r="A3556" s="1">
        <v>0</v>
      </c>
      <c r="B3556" s="1" t="s">
        <v>3102</v>
      </c>
      <c r="C3556" s="1">
        <v>4</v>
      </c>
    </row>
    <row r="3557" spans="1:9" x14ac:dyDescent="0.25">
      <c r="A3557" s="1">
        <v>1</v>
      </c>
      <c r="B3557" s="1" t="s">
        <v>3699</v>
      </c>
      <c r="C3557" s="1" t="s">
        <v>3700</v>
      </c>
      <c r="D3557" s="1">
        <v>22276.517624700002</v>
      </c>
      <c r="E3557" s="1">
        <v>5.0999999999999999E-7</v>
      </c>
      <c r="F3557" s="1" t="s">
        <v>3</v>
      </c>
      <c r="G3557" s="1" t="s">
        <v>3701</v>
      </c>
      <c r="H3557" s="1">
        <v>0</v>
      </c>
      <c r="I3557" s="1">
        <v>9998</v>
      </c>
    </row>
    <row r="3558" spans="1:9" x14ac:dyDescent="0.25">
      <c r="A3558" s="1">
        <v>2</v>
      </c>
      <c r="B3558" s="1">
        <v>23179</v>
      </c>
      <c r="C3558" s="1">
        <v>82.944800000000001</v>
      </c>
      <c r="D3558" s="1">
        <v>311.42700000000002</v>
      </c>
      <c r="E3558" s="1">
        <v>33834</v>
      </c>
      <c r="F3558" s="1">
        <v>274.43680000000001</v>
      </c>
      <c r="G3558" s="1">
        <v>194.73660000000001</v>
      </c>
      <c r="H3558" s="1">
        <v>13.766010634174</v>
      </c>
    </row>
    <row r="3559" spans="1:9" x14ac:dyDescent="0.25">
      <c r="A3559" s="1">
        <v>0</v>
      </c>
      <c r="B3559" s="1" t="s">
        <v>145</v>
      </c>
      <c r="C3559" s="1">
        <v>2285</v>
      </c>
    </row>
    <row r="3560" spans="1:9" x14ac:dyDescent="0.25">
      <c r="A3560" s="1">
        <v>1</v>
      </c>
      <c r="B3560" s="1" t="s">
        <v>3702</v>
      </c>
      <c r="C3560" s="1" t="s">
        <v>3703</v>
      </c>
      <c r="D3560" s="1">
        <v>22276.204522399999</v>
      </c>
      <c r="E3560" s="1">
        <v>3.3999999999999997E-7</v>
      </c>
      <c r="F3560" s="1" t="s">
        <v>3</v>
      </c>
      <c r="G3560" s="1" t="s">
        <v>3704</v>
      </c>
      <c r="H3560" s="1">
        <v>0</v>
      </c>
      <c r="I3560" s="1">
        <v>9994</v>
      </c>
    </row>
    <row r="3561" spans="1:9" x14ac:dyDescent="0.25">
      <c r="A3561" s="1">
        <v>2</v>
      </c>
      <c r="B3561" s="1">
        <v>23189</v>
      </c>
      <c r="C3561" s="1">
        <v>74.030699999999996</v>
      </c>
      <c r="D3561" s="1">
        <v>189.29050000000001</v>
      </c>
      <c r="E3561" s="1">
        <v>24396</v>
      </c>
      <c r="F3561" s="1">
        <v>122.8625</v>
      </c>
      <c r="G3561" s="1">
        <v>28.048999999999999</v>
      </c>
      <c r="H3561" s="1">
        <v>13.7234239741077</v>
      </c>
    </row>
    <row r="3562" spans="1:9" x14ac:dyDescent="0.25">
      <c r="A3562" s="1">
        <v>0</v>
      </c>
      <c r="B3562" s="1" t="s">
        <v>3705</v>
      </c>
    </row>
    <row r="3563" spans="1:9" x14ac:dyDescent="0.25">
      <c r="A3563" s="1">
        <v>1</v>
      </c>
      <c r="B3563" s="1" t="s">
        <v>3706</v>
      </c>
      <c r="C3563" s="1" t="s">
        <v>3707</v>
      </c>
      <c r="D3563" s="1">
        <v>22276.508573210001</v>
      </c>
      <c r="E3563" s="1">
        <v>3.4779E-4</v>
      </c>
      <c r="F3563" s="1" t="s">
        <v>3</v>
      </c>
      <c r="G3563" s="1" t="s">
        <v>3708</v>
      </c>
      <c r="H3563" s="1">
        <v>0</v>
      </c>
      <c r="I3563" s="1">
        <v>9997</v>
      </c>
    </row>
    <row r="3564" spans="1:9" x14ac:dyDescent="0.25">
      <c r="A3564" s="1">
        <v>2</v>
      </c>
      <c r="B3564" s="1">
        <v>23191</v>
      </c>
      <c r="C3564" s="1">
        <v>69.910799999999995</v>
      </c>
      <c r="D3564" s="1">
        <v>325.87360000000001</v>
      </c>
      <c r="E3564" s="1">
        <v>463279</v>
      </c>
      <c r="F3564" s="1">
        <v>23.125299999999999</v>
      </c>
      <c r="G3564" s="1">
        <v>339.00170000000003</v>
      </c>
      <c r="H3564" s="1">
        <v>14.7279917039717</v>
      </c>
    </row>
    <row r="3565" spans="1:9" x14ac:dyDescent="0.25">
      <c r="A3565" s="1">
        <v>0</v>
      </c>
      <c r="B3565" s="1" t="s">
        <v>2855</v>
      </c>
      <c r="C3565" s="1" t="s">
        <v>2185</v>
      </c>
      <c r="D3565" s="1" t="s">
        <v>3709</v>
      </c>
      <c r="E3565" s="1" t="s">
        <v>2857</v>
      </c>
      <c r="F3565" s="1" t="s">
        <v>3710</v>
      </c>
    </row>
    <row r="3566" spans="1:9" x14ac:dyDescent="0.25">
      <c r="A3566" s="1">
        <v>1</v>
      </c>
      <c r="B3566" s="1" t="s">
        <v>3711</v>
      </c>
      <c r="C3566" s="1" t="s">
        <v>3712</v>
      </c>
      <c r="D3566" s="1">
        <v>22276.51429182</v>
      </c>
      <c r="E3566" s="1">
        <v>1.4999999999999999E-7</v>
      </c>
      <c r="F3566" s="1" t="s">
        <v>3</v>
      </c>
      <c r="G3566" s="1" t="s">
        <v>3713</v>
      </c>
      <c r="H3566" s="1">
        <v>0</v>
      </c>
      <c r="I3566" s="1">
        <v>9995</v>
      </c>
    </row>
    <row r="3567" spans="1:9" x14ac:dyDescent="0.25">
      <c r="A3567" s="1">
        <v>2</v>
      </c>
      <c r="B3567" s="1">
        <v>23233</v>
      </c>
      <c r="C3567" s="1">
        <v>98.872100000000003</v>
      </c>
      <c r="D3567" s="1">
        <v>326.91239999999999</v>
      </c>
      <c r="E3567" s="1">
        <v>11208</v>
      </c>
      <c r="F3567" s="1">
        <v>171.3477</v>
      </c>
      <c r="G3567" s="1">
        <v>188.78919999999999</v>
      </c>
      <c r="H3567" s="1">
        <v>14.157210494505501</v>
      </c>
    </row>
    <row r="3568" spans="1:9" x14ac:dyDescent="0.25">
      <c r="A3568" s="1">
        <v>0</v>
      </c>
      <c r="B3568" s="1" t="s">
        <v>145</v>
      </c>
      <c r="C3568" s="1">
        <v>2292</v>
      </c>
    </row>
    <row r="3569" spans="1:9" x14ac:dyDescent="0.25">
      <c r="A3569" s="1">
        <v>1</v>
      </c>
      <c r="B3569" s="1" t="s">
        <v>3714</v>
      </c>
      <c r="C3569" s="1" t="s">
        <v>3715</v>
      </c>
      <c r="D3569" s="1">
        <v>22276.501613519999</v>
      </c>
      <c r="E3569" s="1">
        <v>4.8319999999999998E-5</v>
      </c>
      <c r="F3569" s="1" t="s">
        <v>3</v>
      </c>
      <c r="G3569" s="1" t="s">
        <v>3716</v>
      </c>
      <c r="H3569" s="1">
        <v>0</v>
      </c>
      <c r="I3569" s="1">
        <v>9992</v>
      </c>
    </row>
    <row r="3570" spans="1:9" x14ac:dyDescent="0.25">
      <c r="A3570" s="1">
        <v>2</v>
      </c>
      <c r="B3570" s="1">
        <v>23278</v>
      </c>
      <c r="C3570" s="1">
        <v>82.981200000000001</v>
      </c>
      <c r="D3570" s="1">
        <v>187.2158</v>
      </c>
      <c r="E3570" s="1">
        <v>869382</v>
      </c>
      <c r="F3570" s="1">
        <v>319.36790000000002</v>
      </c>
      <c r="G3570" s="1">
        <v>34.5593</v>
      </c>
      <c r="H3570" s="1">
        <v>13.5874321837348</v>
      </c>
    </row>
    <row r="3571" spans="1:9" x14ac:dyDescent="0.25">
      <c r="A3571" s="1">
        <v>0</v>
      </c>
      <c r="B3571" s="1" t="s">
        <v>3012</v>
      </c>
      <c r="C3571" s="1">
        <v>4</v>
      </c>
    </row>
    <row r="3572" spans="1:9" x14ac:dyDescent="0.25">
      <c r="A3572" s="1">
        <v>1</v>
      </c>
      <c r="B3572" s="1" t="s">
        <v>3717</v>
      </c>
      <c r="C3572" s="1" t="s">
        <v>3718</v>
      </c>
      <c r="D3572" s="1">
        <v>22276.528650380002</v>
      </c>
      <c r="E3572" s="1">
        <v>1.9179999999999999E-5</v>
      </c>
      <c r="F3572" s="1" t="s">
        <v>3</v>
      </c>
      <c r="G3572" s="1" t="s">
        <v>3719</v>
      </c>
      <c r="H3572" s="1">
        <v>0</v>
      </c>
      <c r="I3572" s="1">
        <v>9990</v>
      </c>
    </row>
    <row r="3573" spans="1:9" x14ac:dyDescent="0.25">
      <c r="A3573" s="1">
        <v>2</v>
      </c>
      <c r="B3573" s="1">
        <v>23317</v>
      </c>
      <c r="C3573" s="1">
        <v>82.533900000000003</v>
      </c>
      <c r="D3573" s="1">
        <v>98.192599999999999</v>
      </c>
      <c r="E3573" s="1">
        <v>20690</v>
      </c>
      <c r="F3573" s="1">
        <v>118.9188</v>
      </c>
      <c r="G3573" s="1">
        <v>241.41079999999999</v>
      </c>
      <c r="H3573" s="1">
        <v>14.886030205135301</v>
      </c>
    </row>
    <row r="3574" spans="1:9" x14ac:dyDescent="0.25">
      <c r="A3574" s="1">
        <v>0</v>
      </c>
      <c r="B3574" s="1" t="s">
        <v>2979</v>
      </c>
      <c r="C3574" s="1" t="s">
        <v>3720</v>
      </c>
    </row>
    <row r="3575" spans="1:9" x14ac:dyDescent="0.25">
      <c r="A3575" s="1">
        <v>1</v>
      </c>
      <c r="B3575" s="1" t="s">
        <v>3721</v>
      </c>
      <c r="C3575" s="1" t="s">
        <v>3722</v>
      </c>
      <c r="D3575" s="1">
        <v>22276.477791540001</v>
      </c>
      <c r="E3575" s="1">
        <v>1.3E-6</v>
      </c>
      <c r="F3575" s="1" t="s">
        <v>3</v>
      </c>
      <c r="G3575" s="1" t="s">
        <v>3723</v>
      </c>
      <c r="H3575" s="1">
        <v>0</v>
      </c>
      <c r="I3575" s="1">
        <v>9999</v>
      </c>
    </row>
    <row r="3576" spans="1:9" x14ac:dyDescent="0.25">
      <c r="A3576" s="1">
        <v>2</v>
      </c>
      <c r="B3576" s="1">
        <v>23323</v>
      </c>
      <c r="C3576" s="1">
        <v>99.013199999999998</v>
      </c>
      <c r="D3576" s="1">
        <v>277.59710000000001</v>
      </c>
      <c r="E3576" s="1">
        <v>1087</v>
      </c>
      <c r="F3576" s="1">
        <v>88.799000000000007</v>
      </c>
      <c r="G3576" s="1">
        <v>271.33120000000002</v>
      </c>
      <c r="H3576" s="1">
        <v>14.239016074525001</v>
      </c>
    </row>
    <row r="3577" spans="1:9" x14ac:dyDescent="0.25">
      <c r="A3577" s="1">
        <v>0</v>
      </c>
      <c r="B3577" s="1" t="s">
        <v>3724</v>
      </c>
      <c r="C3577" s="1" t="s">
        <v>3725</v>
      </c>
    </row>
    <row r="3578" spans="1:9" x14ac:dyDescent="0.25">
      <c r="A3578" s="1">
        <v>1</v>
      </c>
      <c r="B3578" s="1" t="s">
        <v>3726</v>
      </c>
      <c r="C3578" s="1" t="s">
        <v>3727</v>
      </c>
      <c r="D3578" s="1">
        <v>22276.37081094</v>
      </c>
      <c r="E3578" s="1">
        <v>1.183E-5</v>
      </c>
      <c r="F3578" s="1" t="s">
        <v>3</v>
      </c>
      <c r="G3578" s="1" t="s">
        <v>3728</v>
      </c>
      <c r="H3578" s="1">
        <v>0</v>
      </c>
      <c r="I3578" s="1">
        <v>9996</v>
      </c>
    </row>
    <row r="3579" spans="1:9" x14ac:dyDescent="0.25">
      <c r="A3579" s="1">
        <v>2</v>
      </c>
      <c r="B3579" s="1">
        <v>23342</v>
      </c>
      <c r="C3579" s="1">
        <v>97.814499999999995</v>
      </c>
      <c r="D3579" s="1">
        <v>319.09059999999999</v>
      </c>
      <c r="E3579" s="1">
        <v>1571</v>
      </c>
      <c r="F3579" s="1">
        <v>122.97029999999999</v>
      </c>
      <c r="G3579" s="1">
        <v>237.166</v>
      </c>
      <c r="H3579" s="1">
        <v>14.7989121850348</v>
      </c>
    </row>
    <row r="3580" spans="1:9" x14ac:dyDescent="0.25">
      <c r="A3580" s="1">
        <v>0</v>
      </c>
      <c r="B3580" s="1" t="s">
        <v>145</v>
      </c>
      <c r="C3580" s="1">
        <v>2297</v>
      </c>
    </row>
    <row r="3581" spans="1:9" x14ac:dyDescent="0.25">
      <c r="A3581" s="1">
        <v>1</v>
      </c>
      <c r="B3581" s="1" t="s">
        <v>3729</v>
      </c>
      <c r="C3581" s="1" t="s">
        <v>3730</v>
      </c>
      <c r="D3581" s="1">
        <v>22276.527631180001</v>
      </c>
      <c r="E3581" s="1">
        <v>-1.5E-6</v>
      </c>
      <c r="F3581" s="1" t="s">
        <v>3</v>
      </c>
      <c r="G3581" s="1">
        <f>-54568-4</f>
        <v>-54572</v>
      </c>
      <c r="H3581" s="1">
        <v>0</v>
      </c>
      <c r="I3581" s="1">
        <v>9992</v>
      </c>
    </row>
    <row r="3582" spans="1:9" x14ac:dyDescent="0.25">
      <c r="A3582" s="1">
        <v>2</v>
      </c>
      <c r="B3582" s="1">
        <v>23404</v>
      </c>
      <c r="C3582" s="1">
        <v>71.016199999999998</v>
      </c>
      <c r="D3582" s="1">
        <v>203.55240000000001</v>
      </c>
      <c r="E3582" s="1">
        <v>12824</v>
      </c>
      <c r="F3582" s="1">
        <v>89.277000000000001</v>
      </c>
      <c r="G3582" s="1">
        <v>270.9821</v>
      </c>
      <c r="H3582" s="1">
        <v>14.135881924373701</v>
      </c>
    </row>
    <row r="3583" spans="1:9" x14ac:dyDescent="0.25">
      <c r="A3583" s="1">
        <v>0</v>
      </c>
      <c r="B3583" s="1" t="s">
        <v>3731</v>
      </c>
      <c r="C3583" s="1" t="s">
        <v>3732</v>
      </c>
    </row>
    <row r="3584" spans="1:9" x14ac:dyDescent="0.25">
      <c r="A3584" s="1">
        <v>1</v>
      </c>
      <c r="B3584" s="1" t="s">
        <v>3733</v>
      </c>
      <c r="C3584" s="1" t="s">
        <v>3734</v>
      </c>
      <c r="D3584" s="1">
        <v>22276.46784184</v>
      </c>
      <c r="E3584" s="1">
        <v>-1.1000000000000001E-7</v>
      </c>
      <c r="F3584" s="1" t="s">
        <v>3</v>
      </c>
      <c r="G3584" s="1" t="s">
        <v>3735</v>
      </c>
      <c r="H3584" s="1">
        <v>0</v>
      </c>
      <c r="I3584" s="1">
        <v>9991</v>
      </c>
    </row>
    <row r="3585" spans="1:9" x14ac:dyDescent="0.25">
      <c r="A3585" s="1">
        <v>2</v>
      </c>
      <c r="B3585" s="1">
        <v>23411</v>
      </c>
      <c r="C3585" s="1">
        <v>73.614999999999995</v>
      </c>
      <c r="D3585" s="1">
        <v>177.4195</v>
      </c>
      <c r="E3585" s="1">
        <v>28287</v>
      </c>
      <c r="F3585" s="1">
        <v>129.40940000000001</v>
      </c>
      <c r="G3585" s="1">
        <v>44.200800000000001</v>
      </c>
      <c r="H3585" s="1">
        <v>12.4083353326126</v>
      </c>
    </row>
    <row r="3586" spans="1:9" x14ac:dyDescent="0.25">
      <c r="A3586" s="1">
        <v>0</v>
      </c>
      <c r="B3586" s="1" t="s">
        <v>145</v>
      </c>
      <c r="C3586" s="1">
        <v>2298</v>
      </c>
    </row>
    <row r="3587" spans="1:9" x14ac:dyDescent="0.25">
      <c r="A3587" s="1">
        <v>1</v>
      </c>
      <c r="B3587" s="1" t="s">
        <v>3736</v>
      </c>
      <c r="C3587" s="1" t="s">
        <v>3737</v>
      </c>
      <c r="D3587" s="1">
        <v>22276.472553750002</v>
      </c>
      <c r="E3587" s="1">
        <v>1.6500000000000001E-6</v>
      </c>
      <c r="F3587" s="1" t="s">
        <v>3</v>
      </c>
      <c r="G3587" s="1" t="s">
        <v>3738</v>
      </c>
      <c r="H3587" s="1">
        <v>0</v>
      </c>
      <c r="I3587" s="1">
        <v>9999</v>
      </c>
    </row>
    <row r="3588" spans="1:9" x14ac:dyDescent="0.25">
      <c r="A3588" s="1">
        <v>2</v>
      </c>
      <c r="B3588" s="1">
        <v>23431</v>
      </c>
      <c r="C3588" s="1">
        <v>74.027699999999996</v>
      </c>
      <c r="D3588" s="1">
        <v>91.404200000000003</v>
      </c>
      <c r="E3588" s="1">
        <v>16450</v>
      </c>
      <c r="F3588" s="1">
        <v>353.69589999999999</v>
      </c>
      <c r="G3588" s="1">
        <v>6.3981000000000003</v>
      </c>
      <c r="H3588" s="1">
        <v>14.3043502045021</v>
      </c>
    </row>
    <row r="3589" spans="1:9" x14ac:dyDescent="0.25">
      <c r="A3589" s="1">
        <v>0</v>
      </c>
      <c r="B3589" s="1" t="s">
        <v>1665</v>
      </c>
      <c r="C3589" s="1" t="s">
        <v>3739</v>
      </c>
    </row>
    <row r="3590" spans="1:9" x14ac:dyDescent="0.25">
      <c r="A3590" s="1">
        <v>1</v>
      </c>
      <c r="B3590" s="1" t="s">
        <v>3740</v>
      </c>
      <c r="C3590" s="1" t="s">
        <v>3741</v>
      </c>
      <c r="D3590" s="1">
        <v>22276.598844640001</v>
      </c>
      <c r="E3590" s="1">
        <v>-3.9000000000000002E-7</v>
      </c>
      <c r="F3590" s="1" t="s">
        <v>3</v>
      </c>
      <c r="G3590" s="1" t="s">
        <v>3742</v>
      </c>
      <c r="H3590" s="1">
        <v>0</v>
      </c>
      <c r="I3590" s="1">
        <v>9991</v>
      </c>
    </row>
    <row r="3591" spans="1:9" x14ac:dyDescent="0.25">
      <c r="A3591" s="1">
        <v>2</v>
      </c>
      <c r="B3591" s="1">
        <v>23439</v>
      </c>
      <c r="C3591" s="1">
        <v>64.821100000000001</v>
      </c>
      <c r="D3591" s="1">
        <v>330.69940000000003</v>
      </c>
      <c r="E3591" s="1">
        <v>168014</v>
      </c>
      <c r="F3591" s="1">
        <v>254.1001</v>
      </c>
      <c r="G3591" s="1">
        <v>104.1349</v>
      </c>
      <c r="H3591" s="1">
        <v>11.275726101436801</v>
      </c>
    </row>
    <row r="3592" spans="1:9" x14ac:dyDescent="0.25">
      <c r="A3592" s="1">
        <v>0</v>
      </c>
      <c r="B3592" s="1" t="s">
        <v>145</v>
      </c>
      <c r="C3592" s="1">
        <v>2299</v>
      </c>
    </row>
    <row r="3593" spans="1:9" x14ac:dyDescent="0.25">
      <c r="A3593" s="1">
        <v>1</v>
      </c>
      <c r="B3593" s="1" t="s">
        <v>3743</v>
      </c>
      <c r="C3593" s="1" t="s">
        <v>3744</v>
      </c>
      <c r="D3593" s="1">
        <v>22276.52381997</v>
      </c>
      <c r="E3593" s="1">
        <v>4.2E-7</v>
      </c>
      <c r="F3593" s="1" t="s">
        <v>3</v>
      </c>
      <c r="G3593" s="1" t="s">
        <v>3745</v>
      </c>
      <c r="H3593" s="1">
        <v>0</v>
      </c>
      <c r="I3593" s="1">
        <v>9994</v>
      </c>
    </row>
    <row r="3594" spans="1:9" x14ac:dyDescent="0.25">
      <c r="A3594" s="1">
        <v>2</v>
      </c>
      <c r="B3594" s="1">
        <v>23441</v>
      </c>
      <c r="C3594" s="1">
        <v>82.565200000000004</v>
      </c>
      <c r="D3594" s="1">
        <v>83.371099999999998</v>
      </c>
      <c r="E3594" s="1">
        <v>7907</v>
      </c>
      <c r="F3594" s="1">
        <v>39.1584</v>
      </c>
      <c r="G3594" s="1">
        <v>321.00790000000001</v>
      </c>
      <c r="H3594" s="1">
        <v>12.637400222808401</v>
      </c>
    </row>
    <row r="3595" spans="1:9" x14ac:dyDescent="0.25">
      <c r="A3595" s="1">
        <v>0</v>
      </c>
      <c r="B3595" s="1" t="s">
        <v>145</v>
      </c>
      <c r="C3595" s="1">
        <v>2300</v>
      </c>
    </row>
    <row r="3596" spans="1:9" x14ac:dyDescent="0.25">
      <c r="A3596" s="1">
        <v>1</v>
      </c>
      <c r="B3596" s="1" t="s">
        <v>3746</v>
      </c>
      <c r="C3596" s="1" t="s">
        <v>3747</v>
      </c>
      <c r="D3596" s="1">
        <v>22276.497608580001</v>
      </c>
      <c r="E3596" s="1">
        <v>3.3999999999999997E-7</v>
      </c>
      <c r="F3596" s="1" t="s">
        <v>3</v>
      </c>
      <c r="G3596" s="1" t="s">
        <v>3748</v>
      </c>
      <c r="H3596" s="1">
        <v>0</v>
      </c>
      <c r="I3596" s="1">
        <v>9994</v>
      </c>
    </row>
    <row r="3597" spans="1:9" x14ac:dyDescent="0.25">
      <c r="A3597" s="1">
        <v>2</v>
      </c>
      <c r="B3597" s="1">
        <v>23442</v>
      </c>
      <c r="C3597" s="1">
        <v>82.558199999999999</v>
      </c>
      <c r="D3597" s="1">
        <v>89.425200000000004</v>
      </c>
      <c r="E3597" s="1">
        <v>3332</v>
      </c>
      <c r="F3597" s="1">
        <v>74.181799999999996</v>
      </c>
      <c r="G3597" s="1">
        <v>339.64870000000002</v>
      </c>
      <c r="H3597" s="1">
        <v>12.6275413727986</v>
      </c>
    </row>
    <row r="3598" spans="1:9" x14ac:dyDescent="0.25">
      <c r="A3598" s="1">
        <v>0</v>
      </c>
      <c r="B3598" s="1" t="s">
        <v>145</v>
      </c>
      <c r="C3598" s="1">
        <v>2301</v>
      </c>
    </row>
    <row r="3599" spans="1:9" x14ac:dyDescent="0.25">
      <c r="A3599" s="1">
        <v>1</v>
      </c>
      <c r="B3599" s="1" t="s">
        <v>3749</v>
      </c>
      <c r="C3599" s="1" t="s">
        <v>3750</v>
      </c>
      <c r="D3599" s="1">
        <v>22276.504362690001</v>
      </c>
      <c r="E3599" s="1">
        <v>4.2E-7</v>
      </c>
      <c r="F3599" s="1" t="s">
        <v>3</v>
      </c>
      <c r="G3599" s="1" t="s">
        <v>3751</v>
      </c>
      <c r="H3599" s="1">
        <v>0</v>
      </c>
      <c r="I3599" s="1">
        <v>9995</v>
      </c>
    </row>
    <row r="3600" spans="1:9" x14ac:dyDescent="0.25">
      <c r="A3600" s="1">
        <v>2</v>
      </c>
      <c r="B3600" s="1">
        <v>23443</v>
      </c>
      <c r="C3600" s="1">
        <v>82.566999999999993</v>
      </c>
      <c r="D3600" s="1">
        <v>104.4802</v>
      </c>
      <c r="E3600" s="1">
        <v>1647</v>
      </c>
      <c r="F3600" s="1">
        <v>12.473100000000001</v>
      </c>
      <c r="G3600" s="1">
        <v>45.5655</v>
      </c>
      <c r="H3600" s="1">
        <v>12.621710202792499</v>
      </c>
    </row>
    <row r="3601" spans="1:9" x14ac:dyDescent="0.25">
      <c r="A3601" s="1">
        <v>0</v>
      </c>
      <c r="B3601" s="1" t="s">
        <v>145</v>
      </c>
      <c r="C3601" s="1">
        <v>2302</v>
      </c>
    </row>
    <row r="3602" spans="1:9" x14ac:dyDescent="0.25">
      <c r="A3602" s="1">
        <v>1</v>
      </c>
      <c r="B3602" s="1" t="s">
        <v>3752</v>
      </c>
      <c r="C3602" s="1" t="s">
        <v>3753</v>
      </c>
      <c r="D3602" s="1">
        <v>22276.339375129999</v>
      </c>
      <c r="E3602" s="1">
        <v>2.8999999999999998E-7</v>
      </c>
      <c r="F3602" s="1" t="s">
        <v>3</v>
      </c>
      <c r="G3602" s="1" t="s">
        <v>3754</v>
      </c>
      <c r="H3602" s="1">
        <v>0</v>
      </c>
      <c r="I3602" s="1">
        <v>9996</v>
      </c>
    </row>
    <row r="3603" spans="1:9" x14ac:dyDescent="0.25">
      <c r="A3603" s="1">
        <v>2</v>
      </c>
      <c r="B3603" s="1">
        <v>23444</v>
      </c>
      <c r="C3603" s="1">
        <v>82.560699999999997</v>
      </c>
      <c r="D3603" s="1">
        <v>110.3142</v>
      </c>
      <c r="E3603" s="1">
        <v>7206</v>
      </c>
      <c r="F3603" s="1">
        <v>9.9804999999999993</v>
      </c>
      <c r="G3603" s="1">
        <v>163.26669999999999</v>
      </c>
      <c r="H3603" s="1">
        <v>12.6121968027827</v>
      </c>
    </row>
    <row r="3604" spans="1:9" x14ac:dyDescent="0.25">
      <c r="A3604" s="1">
        <v>0</v>
      </c>
      <c r="B3604" s="1" t="s">
        <v>145</v>
      </c>
      <c r="C3604" s="1">
        <v>2303</v>
      </c>
    </row>
    <row r="3605" spans="1:9" x14ac:dyDescent="0.25">
      <c r="A3605" s="1">
        <v>1</v>
      </c>
      <c r="B3605" s="1" t="s">
        <v>3755</v>
      </c>
      <c r="C3605" s="1" t="s">
        <v>3756</v>
      </c>
      <c r="D3605" s="1">
        <v>22276.332233699999</v>
      </c>
      <c r="E3605" s="1">
        <v>2.2000000000000001E-7</v>
      </c>
      <c r="F3605" s="1" t="s">
        <v>3</v>
      </c>
      <c r="G3605" s="1" t="s">
        <v>3757</v>
      </c>
      <c r="H3605" s="1">
        <v>0</v>
      </c>
      <c r="I3605" s="1">
        <v>9997</v>
      </c>
    </row>
    <row r="3606" spans="1:9" x14ac:dyDescent="0.25">
      <c r="A3606" s="1">
        <v>2</v>
      </c>
      <c r="B3606" s="1">
        <v>23445</v>
      </c>
      <c r="C3606" s="1">
        <v>82.571600000000004</v>
      </c>
      <c r="D3606" s="1">
        <v>126.8494</v>
      </c>
      <c r="E3606" s="1">
        <v>11674</v>
      </c>
      <c r="F3606" s="1">
        <v>26.716699999999999</v>
      </c>
      <c r="G3606" s="1">
        <v>146.40369999999999</v>
      </c>
      <c r="H3606" s="1">
        <v>12.6050743827753</v>
      </c>
    </row>
    <row r="3607" spans="1:9" x14ac:dyDescent="0.25">
      <c r="A3607" s="1">
        <v>0</v>
      </c>
      <c r="B3607" s="1" t="s">
        <v>145</v>
      </c>
      <c r="C3607" s="1">
        <v>2304</v>
      </c>
    </row>
    <row r="3608" spans="1:9" x14ac:dyDescent="0.25">
      <c r="A3608" s="1">
        <v>1</v>
      </c>
      <c r="B3608" s="1" t="s">
        <v>3758</v>
      </c>
      <c r="C3608" s="1" t="s">
        <v>3759</v>
      </c>
      <c r="D3608" s="1">
        <v>22276.538635559999</v>
      </c>
      <c r="E3608" s="1">
        <v>3.7E-7</v>
      </c>
      <c r="F3608" s="1" t="s">
        <v>3</v>
      </c>
      <c r="G3608" s="1" t="s">
        <v>3760</v>
      </c>
      <c r="H3608" s="1">
        <v>0</v>
      </c>
      <c r="I3608" s="1">
        <v>9999</v>
      </c>
    </row>
    <row r="3609" spans="1:9" x14ac:dyDescent="0.25">
      <c r="A3609" s="1">
        <v>2</v>
      </c>
      <c r="B3609" s="1">
        <v>23446</v>
      </c>
      <c r="C3609" s="1">
        <v>82.566000000000003</v>
      </c>
      <c r="D3609" s="1">
        <v>103.9516</v>
      </c>
      <c r="E3609" s="1">
        <v>4159</v>
      </c>
      <c r="F3609" s="1">
        <v>13.200100000000001</v>
      </c>
      <c r="G3609" s="1">
        <v>41.347700000000003</v>
      </c>
      <c r="H3609" s="1">
        <v>12.621472212790399</v>
      </c>
    </row>
    <row r="3610" spans="1:9" x14ac:dyDescent="0.25">
      <c r="A3610" s="1">
        <v>0</v>
      </c>
      <c r="B3610" s="1" t="s">
        <v>657</v>
      </c>
      <c r="C3610" s="1">
        <v>14</v>
      </c>
    </row>
    <row r="3611" spans="1:9" x14ac:dyDescent="0.25">
      <c r="A3611" s="1">
        <v>1</v>
      </c>
      <c r="B3611" s="1" t="s">
        <v>3761</v>
      </c>
      <c r="C3611" s="1" t="s">
        <v>3762</v>
      </c>
      <c r="D3611" s="1">
        <v>22276.52101063</v>
      </c>
      <c r="E3611" s="1">
        <v>5.9999999999999997E-7</v>
      </c>
      <c r="F3611" s="1" t="s">
        <v>3</v>
      </c>
      <c r="G3611" s="1" t="s">
        <v>3763</v>
      </c>
      <c r="H3611" s="1">
        <v>0</v>
      </c>
      <c r="I3611" s="1">
        <v>9995</v>
      </c>
    </row>
    <row r="3612" spans="1:9" x14ac:dyDescent="0.25">
      <c r="A3612" s="1">
        <v>2</v>
      </c>
      <c r="B3612" s="1">
        <v>23455</v>
      </c>
      <c r="C3612" s="1">
        <v>98.443100000000001</v>
      </c>
      <c r="D3612" s="1">
        <v>297.35730000000001</v>
      </c>
      <c r="E3612" s="1">
        <v>9809</v>
      </c>
      <c r="F3612" s="1">
        <v>20.72</v>
      </c>
      <c r="G3612" s="1">
        <v>339.43700000000001</v>
      </c>
      <c r="H3612" s="1">
        <v>14.142110144319799</v>
      </c>
    </row>
    <row r="3613" spans="1:9" x14ac:dyDescent="0.25">
      <c r="A3613" s="1">
        <v>0</v>
      </c>
      <c r="B3613" s="1" t="s">
        <v>3764</v>
      </c>
    </row>
    <row r="3614" spans="1:9" x14ac:dyDescent="0.25">
      <c r="A3614" s="1">
        <v>1</v>
      </c>
      <c r="B3614" s="1" t="s">
        <v>3765</v>
      </c>
      <c r="C3614" s="1" t="s">
        <v>3766</v>
      </c>
      <c r="D3614" s="1">
        <v>22276.47822198</v>
      </c>
      <c r="E3614" s="1">
        <v>4.7E-7</v>
      </c>
      <c r="F3614" s="1" t="s">
        <v>3</v>
      </c>
      <c r="G3614" s="1" t="s">
        <v>3767</v>
      </c>
      <c r="H3614" s="1">
        <v>0</v>
      </c>
      <c r="I3614" s="1">
        <v>9991</v>
      </c>
    </row>
    <row r="3615" spans="1:9" x14ac:dyDescent="0.25">
      <c r="A3615" s="1">
        <v>2</v>
      </c>
      <c r="B3615" s="1">
        <v>23463</v>
      </c>
      <c r="C3615" s="1">
        <v>82.923599999999993</v>
      </c>
      <c r="D3615" s="1">
        <v>296.15530000000001</v>
      </c>
      <c r="E3615" s="1">
        <v>37645</v>
      </c>
      <c r="F3615" s="1">
        <v>297.55529999999999</v>
      </c>
      <c r="G3615" s="1">
        <v>177.2997</v>
      </c>
      <c r="H3615" s="1">
        <v>13.7254516438673</v>
      </c>
    </row>
    <row r="3616" spans="1:9" x14ac:dyDescent="0.25">
      <c r="A3616" s="1">
        <v>0</v>
      </c>
      <c r="B3616" s="1" t="s">
        <v>3768</v>
      </c>
    </row>
    <row r="3617" spans="1:9" x14ac:dyDescent="0.25">
      <c r="A3617" s="1">
        <v>1</v>
      </c>
      <c r="B3617" s="1" t="s">
        <v>3769</v>
      </c>
      <c r="C3617" s="1" t="s">
        <v>3770</v>
      </c>
      <c r="D3617" s="1">
        <v>22276.512099790001</v>
      </c>
      <c r="E3617" s="1">
        <v>1.19E-6</v>
      </c>
      <c r="F3617" s="1" t="s">
        <v>3</v>
      </c>
      <c r="G3617" s="1" t="s">
        <v>3771</v>
      </c>
      <c r="H3617" s="1">
        <v>0</v>
      </c>
      <c r="I3617" s="1">
        <v>9998</v>
      </c>
    </row>
    <row r="3618" spans="1:9" x14ac:dyDescent="0.25">
      <c r="A3618" s="1">
        <v>2</v>
      </c>
      <c r="B3618" s="1">
        <v>23464</v>
      </c>
      <c r="C3618" s="1">
        <v>82.924199999999999</v>
      </c>
      <c r="D3618" s="1">
        <v>299.2208</v>
      </c>
      <c r="E3618" s="1">
        <v>39675</v>
      </c>
      <c r="F3618" s="1">
        <v>308.52420000000001</v>
      </c>
      <c r="G3618" s="1">
        <v>51.235799999999998</v>
      </c>
      <c r="H3618" s="1">
        <v>13.7267466938643</v>
      </c>
    </row>
    <row r="3619" spans="1:9" x14ac:dyDescent="0.25">
      <c r="A3619" s="1">
        <v>0</v>
      </c>
      <c r="B3619" s="1" t="s">
        <v>3772</v>
      </c>
    </row>
    <row r="3620" spans="1:9" x14ac:dyDescent="0.25">
      <c r="A3620" s="1">
        <v>1</v>
      </c>
      <c r="B3620" s="1" t="s">
        <v>3773</v>
      </c>
      <c r="C3620" s="1" t="s">
        <v>3774</v>
      </c>
      <c r="D3620" s="1">
        <v>22276.51851274</v>
      </c>
      <c r="E3620" s="1">
        <v>3.9999999999999998E-7</v>
      </c>
      <c r="F3620" s="1" t="s">
        <v>3</v>
      </c>
      <c r="G3620" s="1" t="s">
        <v>3775</v>
      </c>
      <c r="H3620" s="1">
        <v>0</v>
      </c>
      <c r="I3620" s="1">
        <v>9993</v>
      </c>
    </row>
    <row r="3621" spans="1:9" x14ac:dyDescent="0.25">
      <c r="A3621" s="1">
        <v>2</v>
      </c>
      <c r="B3621" s="1">
        <v>23465</v>
      </c>
      <c r="C3621" s="1">
        <v>82.924099999999996</v>
      </c>
      <c r="D3621" s="1">
        <v>302.28190000000001</v>
      </c>
      <c r="E3621" s="1">
        <v>36585</v>
      </c>
      <c r="F3621" s="1">
        <v>322.49380000000002</v>
      </c>
      <c r="G3621" s="1">
        <v>153.6284</v>
      </c>
      <c r="H3621" s="1">
        <v>13.719167863863699</v>
      </c>
    </row>
    <row r="3622" spans="1:9" x14ac:dyDescent="0.25">
      <c r="A3622" s="1">
        <v>0</v>
      </c>
      <c r="B3622" s="1" t="s">
        <v>145</v>
      </c>
      <c r="C3622" s="1">
        <v>2310</v>
      </c>
    </row>
    <row r="3623" spans="1:9" x14ac:dyDescent="0.25">
      <c r="A3623" s="1">
        <v>1</v>
      </c>
      <c r="B3623" s="1" t="s">
        <v>3776</v>
      </c>
      <c r="C3623" s="1" t="s">
        <v>3777</v>
      </c>
      <c r="D3623" s="1">
        <v>22274.35366135</v>
      </c>
      <c r="E3623" s="1">
        <v>9.9999999999999995E-7</v>
      </c>
      <c r="F3623" s="1" t="s">
        <v>3</v>
      </c>
      <c r="G3623" s="1" t="s">
        <v>3778</v>
      </c>
      <c r="H3623" s="1">
        <v>0</v>
      </c>
      <c r="I3623" s="1">
        <v>9996</v>
      </c>
    </row>
    <row r="3624" spans="1:9" x14ac:dyDescent="0.25">
      <c r="A3624" s="1">
        <v>2</v>
      </c>
      <c r="B3624" s="1">
        <v>23526</v>
      </c>
      <c r="C3624" s="1">
        <v>82.9435</v>
      </c>
      <c r="D3624" s="1">
        <v>67.226100000000002</v>
      </c>
      <c r="E3624" s="1">
        <v>23134</v>
      </c>
      <c r="F3624" s="1">
        <v>95.616</v>
      </c>
      <c r="G3624" s="1">
        <v>284.25709999999998</v>
      </c>
      <c r="H3624" s="1">
        <v>13.7208823337811</v>
      </c>
    </row>
    <row r="3625" spans="1:9" x14ac:dyDescent="0.25">
      <c r="A3625" s="1">
        <v>0</v>
      </c>
      <c r="B3625" s="1" t="s">
        <v>2855</v>
      </c>
      <c r="C3625" s="1" t="s">
        <v>2185</v>
      </c>
      <c r="D3625" s="1" t="s">
        <v>3779</v>
      </c>
      <c r="E3625" s="1" t="s">
        <v>2857</v>
      </c>
      <c r="F3625" s="1" t="s">
        <v>3780</v>
      </c>
    </row>
    <row r="3626" spans="1:9" x14ac:dyDescent="0.25">
      <c r="A3626" s="1">
        <v>1</v>
      </c>
      <c r="B3626" s="1" t="s">
        <v>3781</v>
      </c>
      <c r="C3626" s="1" t="s">
        <v>3782</v>
      </c>
      <c r="D3626" s="1">
        <v>22276.512395099999</v>
      </c>
      <c r="E3626" s="1">
        <v>2.0999999999999998E-6</v>
      </c>
      <c r="F3626" s="1" t="s">
        <v>3</v>
      </c>
      <c r="G3626" s="1" t="s">
        <v>3783</v>
      </c>
      <c r="H3626" s="1">
        <v>0</v>
      </c>
      <c r="I3626" s="1">
        <v>9999</v>
      </c>
    </row>
    <row r="3627" spans="1:9" x14ac:dyDescent="0.25">
      <c r="A3627" s="1">
        <v>2</v>
      </c>
      <c r="B3627" s="1">
        <v>23533</v>
      </c>
      <c r="C3627" s="1">
        <v>98.827500000000001</v>
      </c>
      <c r="D3627" s="1">
        <v>281.53680000000003</v>
      </c>
      <c r="E3627" s="1">
        <v>7767</v>
      </c>
      <c r="F3627" s="1">
        <v>61.3611</v>
      </c>
      <c r="G3627" s="1">
        <v>101.7407</v>
      </c>
      <c r="H3627" s="1">
        <v>14.160481334216801</v>
      </c>
    </row>
    <row r="3628" spans="1:9" x14ac:dyDescent="0.25">
      <c r="A3628" s="1">
        <v>0</v>
      </c>
      <c r="B3628" s="1" t="s">
        <v>3784</v>
      </c>
      <c r="C3628" s="1" t="s">
        <v>3785</v>
      </c>
      <c r="D3628" s="1">
        <v>1</v>
      </c>
    </row>
    <row r="3629" spans="1:9" x14ac:dyDescent="0.25">
      <c r="A3629" s="1">
        <v>1</v>
      </c>
      <c r="B3629" s="1" t="s">
        <v>3786</v>
      </c>
      <c r="C3629" s="1" t="s">
        <v>3787</v>
      </c>
      <c r="D3629" s="1">
        <v>22276.476475290001</v>
      </c>
      <c r="E3629" s="1">
        <v>3.1420000000000001E-5</v>
      </c>
      <c r="F3629" s="1" t="s">
        <v>3</v>
      </c>
      <c r="G3629" s="1" t="s">
        <v>3788</v>
      </c>
      <c r="H3629" s="1">
        <v>0</v>
      </c>
      <c r="I3629" s="1">
        <v>9994</v>
      </c>
    </row>
    <row r="3630" spans="1:9" x14ac:dyDescent="0.25">
      <c r="A3630" s="1">
        <v>2</v>
      </c>
      <c r="B3630" s="1">
        <v>23545</v>
      </c>
      <c r="C3630" s="1">
        <v>69.971500000000006</v>
      </c>
      <c r="D3630" s="1">
        <v>337.089</v>
      </c>
      <c r="E3630" s="1">
        <v>6510</v>
      </c>
      <c r="F3630" s="1">
        <v>336.80009999999999</v>
      </c>
      <c r="G3630" s="1">
        <v>23.285</v>
      </c>
      <c r="H3630" s="1">
        <v>14.731231714663901</v>
      </c>
    </row>
    <row r="3631" spans="1:9" x14ac:dyDescent="0.25">
      <c r="A3631" s="1">
        <v>0</v>
      </c>
      <c r="B3631" s="1" t="s">
        <v>3784</v>
      </c>
      <c r="C3631" s="1" t="s">
        <v>3785</v>
      </c>
      <c r="D3631" s="1">
        <v>2</v>
      </c>
    </row>
    <row r="3632" spans="1:9" x14ac:dyDescent="0.25">
      <c r="A3632" s="1">
        <v>1</v>
      </c>
      <c r="B3632" s="1" t="s">
        <v>3789</v>
      </c>
      <c r="C3632" s="1" t="s">
        <v>3790</v>
      </c>
      <c r="D3632" s="1">
        <v>22276.46086712</v>
      </c>
      <c r="E3632" s="1">
        <v>4.3279999999999999E-5</v>
      </c>
      <c r="F3632" s="1" t="s">
        <v>3</v>
      </c>
      <c r="G3632" s="1" t="s">
        <v>3791</v>
      </c>
      <c r="H3632" s="1">
        <v>0</v>
      </c>
      <c r="I3632" s="1">
        <v>9991</v>
      </c>
    </row>
    <row r="3633" spans="1:9" x14ac:dyDescent="0.25">
      <c r="A3633" s="1">
        <v>2</v>
      </c>
      <c r="B3633" s="1">
        <v>23546</v>
      </c>
      <c r="C3633" s="1">
        <v>69.974199999999996</v>
      </c>
      <c r="D3633" s="1">
        <v>355.01440000000002</v>
      </c>
      <c r="E3633" s="1">
        <v>8720</v>
      </c>
      <c r="F3633" s="1">
        <v>334.42649999999998</v>
      </c>
      <c r="G3633" s="1">
        <v>25.6447</v>
      </c>
      <c r="H3633" s="1">
        <v>14.721955534660699</v>
      </c>
    </row>
    <row r="3634" spans="1:9" x14ac:dyDescent="0.25">
      <c r="A3634" s="1">
        <v>0</v>
      </c>
      <c r="B3634" s="1" t="s">
        <v>3792</v>
      </c>
      <c r="C3634" s="1">
        <v>1</v>
      </c>
      <c r="D3634" s="1" t="s">
        <v>3793</v>
      </c>
    </row>
    <row r="3635" spans="1:9" x14ac:dyDescent="0.25">
      <c r="A3635" s="1">
        <v>1</v>
      </c>
      <c r="B3635" s="1" t="s">
        <v>3794</v>
      </c>
      <c r="C3635" s="1" t="s">
        <v>3795</v>
      </c>
      <c r="D3635" s="1">
        <v>22276.562740050002</v>
      </c>
      <c r="E3635" s="1">
        <v>1.5650000000000001E-5</v>
      </c>
      <c r="F3635" s="1" t="s">
        <v>3</v>
      </c>
      <c r="G3635" s="1" t="s">
        <v>3796</v>
      </c>
      <c r="H3635" s="1">
        <v>0</v>
      </c>
      <c r="I3635" s="1">
        <v>9992</v>
      </c>
    </row>
    <row r="3636" spans="1:9" x14ac:dyDescent="0.25">
      <c r="A3636" s="1">
        <v>2</v>
      </c>
      <c r="B3636" s="1">
        <v>23547</v>
      </c>
      <c r="C3636" s="1">
        <v>69.978999999999999</v>
      </c>
      <c r="D3636" s="1">
        <v>218.98330000000001</v>
      </c>
      <c r="E3636" s="1">
        <v>7698</v>
      </c>
      <c r="F3636" s="1">
        <v>131.9436</v>
      </c>
      <c r="G3636" s="1">
        <v>228.23599999999999</v>
      </c>
      <c r="H3636" s="1">
        <v>14.605509344603201</v>
      </c>
    </row>
    <row r="3637" spans="1:9" x14ac:dyDescent="0.25">
      <c r="A3637" s="1">
        <v>0</v>
      </c>
      <c r="B3637" s="1" t="s">
        <v>3377</v>
      </c>
      <c r="C3637" s="1">
        <v>2</v>
      </c>
    </row>
    <row r="3638" spans="1:9" x14ac:dyDescent="0.25">
      <c r="A3638" s="1">
        <v>1</v>
      </c>
      <c r="B3638" s="1" t="s">
        <v>3797</v>
      </c>
      <c r="C3638" s="1" t="s">
        <v>3798</v>
      </c>
      <c r="D3638" s="1">
        <v>22276.34198153</v>
      </c>
      <c r="E3638" s="1">
        <v>1.2354999999999999E-4</v>
      </c>
      <c r="F3638" s="1" t="s">
        <v>3</v>
      </c>
      <c r="G3638" s="1" t="s">
        <v>3799</v>
      </c>
      <c r="H3638" s="1">
        <v>0</v>
      </c>
      <c r="I3638" s="1">
        <v>9994</v>
      </c>
    </row>
    <row r="3639" spans="1:9" x14ac:dyDescent="0.25">
      <c r="A3639" s="1">
        <v>2</v>
      </c>
      <c r="B3639" s="1">
        <v>23560</v>
      </c>
      <c r="C3639" s="1">
        <v>98.497</v>
      </c>
      <c r="D3639" s="1">
        <v>196.68809999999999</v>
      </c>
      <c r="E3639" s="1">
        <v>3308</v>
      </c>
      <c r="F3639" s="1">
        <v>156.2252</v>
      </c>
      <c r="G3639" s="1">
        <v>203.91370000000001</v>
      </c>
      <c r="H3639" s="1">
        <v>15.279627134697799</v>
      </c>
    </row>
    <row r="3640" spans="1:9" x14ac:dyDescent="0.25">
      <c r="A3640" s="1">
        <v>0</v>
      </c>
      <c r="B3640" s="1" t="s">
        <v>145</v>
      </c>
      <c r="C3640" s="1">
        <v>2315</v>
      </c>
    </row>
    <row r="3641" spans="1:9" x14ac:dyDescent="0.25">
      <c r="A3641" s="1">
        <v>1</v>
      </c>
      <c r="B3641" s="1" t="s">
        <v>3800</v>
      </c>
      <c r="C3641" s="1" t="s">
        <v>3801</v>
      </c>
      <c r="D3641" s="1">
        <v>22276.496676670002</v>
      </c>
      <c r="E3641" s="1">
        <v>6.4000000000000001E-7</v>
      </c>
      <c r="F3641" s="1" t="s">
        <v>3</v>
      </c>
      <c r="G3641" s="1" t="s">
        <v>3802</v>
      </c>
      <c r="H3641" s="1">
        <v>0</v>
      </c>
      <c r="I3641" s="1">
        <v>9990</v>
      </c>
    </row>
    <row r="3642" spans="1:9" x14ac:dyDescent="0.25">
      <c r="A3642" s="1">
        <v>2</v>
      </c>
      <c r="B3642" s="1">
        <v>23603</v>
      </c>
      <c r="C3642" s="1">
        <v>82.907799999999995</v>
      </c>
      <c r="D3642" s="1">
        <v>175.74299999999999</v>
      </c>
      <c r="E3642" s="1">
        <v>31516</v>
      </c>
      <c r="F3642" s="1">
        <v>17.031600000000001</v>
      </c>
      <c r="G3642" s="1">
        <v>157.7655</v>
      </c>
      <c r="H3642" s="1">
        <v>13.7290252636507</v>
      </c>
    </row>
    <row r="3643" spans="1:9" x14ac:dyDescent="0.25">
      <c r="A3643" s="1">
        <v>0</v>
      </c>
      <c r="B3643" s="1" t="s">
        <v>3803</v>
      </c>
    </row>
    <row r="3644" spans="1:9" x14ac:dyDescent="0.25">
      <c r="A3644" s="1">
        <v>1</v>
      </c>
      <c r="B3644" s="1" t="s">
        <v>3804</v>
      </c>
      <c r="C3644" s="1" t="s">
        <v>3805</v>
      </c>
      <c r="D3644" s="1">
        <v>22276.532169040001</v>
      </c>
      <c r="E3644" s="1">
        <v>4.3789999999999999E-5</v>
      </c>
      <c r="F3644" s="1" t="s">
        <v>3</v>
      </c>
      <c r="G3644" s="1" t="s">
        <v>3806</v>
      </c>
      <c r="H3644" s="1">
        <v>0</v>
      </c>
      <c r="I3644" s="1">
        <v>9999</v>
      </c>
    </row>
    <row r="3645" spans="1:9" x14ac:dyDescent="0.25">
      <c r="A3645" s="1">
        <v>2</v>
      </c>
      <c r="B3645" s="1">
        <v>23606</v>
      </c>
      <c r="C3645" s="1">
        <v>98.245699999999999</v>
      </c>
      <c r="D3645" s="1">
        <v>357.02260000000001</v>
      </c>
      <c r="E3645" s="1">
        <v>6202</v>
      </c>
      <c r="F3645" s="1">
        <v>76.010099999999994</v>
      </c>
      <c r="G3645" s="1">
        <v>284.18079999999998</v>
      </c>
      <c r="H3645" s="1">
        <v>14.969595774754399</v>
      </c>
    </row>
    <row r="3646" spans="1:9" x14ac:dyDescent="0.25">
      <c r="A3646" s="1">
        <v>0</v>
      </c>
      <c r="B3646" s="1" t="s">
        <v>3807</v>
      </c>
    </row>
    <row r="3647" spans="1:9" x14ac:dyDescent="0.25">
      <c r="A3647" s="1">
        <v>1</v>
      </c>
      <c r="B3647" s="1" t="s">
        <v>3808</v>
      </c>
      <c r="C3647" s="1" t="s">
        <v>3809</v>
      </c>
      <c r="D3647" s="1">
        <v>22276.56398038</v>
      </c>
      <c r="E3647" s="1">
        <v>1.1579999999999999E-5</v>
      </c>
      <c r="F3647" s="1" t="s">
        <v>3</v>
      </c>
      <c r="G3647" s="1" t="s">
        <v>3810</v>
      </c>
      <c r="H3647" s="1">
        <v>0</v>
      </c>
      <c r="I3647" s="1">
        <v>9999</v>
      </c>
    </row>
    <row r="3648" spans="1:9" x14ac:dyDescent="0.25">
      <c r="A3648" s="1">
        <v>2</v>
      </c>
      <c r="B3648" s="1">
        <v>23607</v>
      </c>
      <c r="C3648" s="1">
        <v>98.188299999999998</v>
      </c>
      <c r="D3648" s="1">
        <v>189.6583</v>
      </c>
      <c r="E3648" s="1">
        <v>5290</v>
      </c>
      <c r="F3648" s="1">
        <v>186.61799999999999</v>
      </c>
      <c r="G3648" s="1">
        <v>173.49610000000001</v>
      </c>
      <c r="H3648" s="1">
        <v>14.789477184656601</v>
      </c>
    </row>
    <row r="3649" spans="1:9" x14ac:dyDescent="0.25">
      <c r="A3649" s="1">
        <v>0</v>
      </c>
      <c r="B3649" s="1" t="s">
        <v>3811</v>
      </c>
      <c r="C3649" s="1">
        <v>1</v>
      </c>
    </row>
    <row r="3650" spans="1:9" x14ac:dyDescent="0.25">
      <c r="A3650" s="1">
        <v>1</v>
      </c>
      <c r="B3650" s="1" t="s">
        <v>3812</v>
      </c>
      <c r="C3650" s="1" t="s">
        <v>3813</v>
      </c>
      <c r="D3650" s="1">
        <v>22276.428402969999</v>
      </c>
      <c r="E3650" s="1">
        <v>1.8709999999999999E-5</v>
      </c>
      <c r="F3650" s="1" t="s">
        <v>3</v>
      </c>
      <c r="G3650" s="1" t="s">
        <v>3814</v>
      </c>
      <c r="H3650" s="1">
        <v>0</v>
      </c>
      <c r="I3650" s="1">
        <v>9995</v>
      </c>
    </row>
    <row r="3651" spans="1:9" x14ac:dyDescent="0.25">
      <c r="A3651" s="1">
        <v>2</v>
      </c>
      <c r="B3651" s="1">
        <v>23657</v>
      </c>
      <c r="C3651" s="1">
        <v>82.525899999999993</v>
      </c>
      <c r="D3651" s="1">
        <v>242.7877</v>
      </c>
      <c r="E3651" s="1">
        <v>22404</v>
      </c>
      <c r="F3651" s="1">
        <v>152.2225</v>
      </c>
      <c r="G3651" s="1">
        <v>208.01939999999999</v>
      </c>
      <c r="H3651" s="1">
        <v>14.868966354644501</v>
      </c>
    </row>
    <row r="3652" spans="1:9" x14ac:dyDescent="0.25">
      <c r="A3652" s="1">
        <v>0</v>
      </c>
      <c r="B3652" s="1" t="s">
        <v>145</v>
      </c>
      <c r="C3652" s="1">
        <v>2322</v>
      </c>
    </row>
    <row r="3653" spans="1:9" x14ac:dyDescent="0.25">
      <c r="A3653" s="1">
        <v>1</v>
      </c>
      <c r="B3653" s="1" t="s">
        <v>3815</v>
      </c>
      <c r="C3653" s="1" t="s">
        <v>3816</v>
      </c>
      <c r="D3653" s="1">
        <v>22276.504158700001</v>
      </c>
      <c r="E3653" s="1">
        <v>-1.6E-7</v>
      </c>
      <c r="F3653" s="1" t="s">
        <v>3</v>
      </c>
      <c r="G3653" s="1" t="s">
        <v>3817</v>
      </c>
      <c r="H3653" s="1">
        <v>0</v>
      </c>
      <c r="I3653" s="1">
        <v>9998</v>
      </c>
    </row>
    <row r="3654" spans="1:9" x14ac:dyDescent="0.25">
      <c r="A3654" s="1">
        <v>2</v>
      </c>
      <c r="B3654" s="1">
        <v>23704</v>
      </c>
      <c r="C3654" s="1">
        <v>70.981700000000004</v>
      </c>
      <c r="D3654" s="1">
        <v>309.27870000000001</v>
      </c>
      <c r="E3654" s="1">
        <v>7929</v>
      </c>
      <c r="F3654" s="1">
        <v>37.185299999999998</v>
      </c>
      <c r="G3654" s="1">
        <v>322.98160000000001</v>
      </c>
      <c r="H3654" s="1">
        <v>14.1346423038895</v>
      </c>
    </row>
    <row r="3655" spans="1:9" x14ac:dyDescent="0.25">
      <c r="A3655" s="1">
        <v>0</v>
      </c>
      <c r="B3655" s="1" t="s">
        <v>3818</v>
      </c>
    </row>
    <row r="3656" spans="1:9" x14ac:dyDescent="0.25">
      <c r="A3656" s="1">
        <v>1</v>
      </c>
      <c r="B3656" s="1" t="s">
        <v>3819</v>
      </c>
      <c r="C3656" s="1" t="s">
        <v>3820</v>
      </c>
      <c r="D3656" s="1">
        <v>22276.493888600002</v>
      </c>
      <c r="E3656" s="1">
        <v>2.7199999999999998E-6</v>
      </c>
      <c r="F3656" s="1" t="s">
        <v>3</v>
      </c>
      <c r="G3656" s="1" t="s">
        <v>3821</v>
      </c>
      <c r="H3656" s="1">
        <v>0</v>
      </c>
      <c r="I3656" s="1">
        <v>9998</v>
      </c>
    </row>
    <row r="3657" spans="1:9" x14ac:dyDescent="0.25">
      <c r="A3657" s="1">
        <v>2</v>
      </c>
      <c r="B3657" s="1">
        <v>23710</v>
      </c>
      <c r="C3657" s="1">
        <v>98.561700000000002</v>
      </c>
      <c r="D3657" s="1">
        <v>284.07709999999997</v>
      </c>
      <c r="E3657" s="1">
        <v>1392</v>
      </c>
      <c r="F3657" s="1">
        <v>85.736699999999999</v>
      </c>
      <c r="G3657" s="1">
        <v>274.39749999999998</v>
      </c>
      <c r="H3657" s="1">
        <v>14.3096547940479</v>
      </c>
    </row>
    <row r="3658" spans="1:9" x14ac:dyDescent="0.25">
      <c r="A3658" s="1">
        <v>0</v>
      </c>
      <c r="B3658" s="1" t="s">
        <v>3822</v>
      </c>
    </row>
    <row r="3659" spans="1:9" x14ac:dyDescent="0.25">
      <c r="A3659" s="1">
        <v>1</v>
      </c>
      <c r="B3659" s="1" t="s">
        <v>3823</v>
      </c>
      <c r="C3659" s="1" t="s">
        <v>3824</v>
      </c>
      <c r="D3659" s="1">
        <v>22276.50893317</v>
      </c>
      <c r="E3659" s="1">
        <v>-3.3000000000000002E-7</v>
      </c>
      <c r="F3659" s="1" t="s">
        <v>3</v>
      </c>
      <c r="G3659" s="1" t="s">
        <v>3825</v>
      </c>
      <c r="H3659" s="1">
        <v>0</v>
      </c>
      <c r="I3659" s="1">
        <v>9991</v>
      </c>
    </row>
    <row r="3660" spans="1:9" x14ac:dyDescent="0.25">
      <c r="A3660" s="1">
        <v>2</v>
      </c>
      <c r="B3660" s="1">
        <v>23711</v>
      </c>
      <c r="C3660" s="1">
        <v>100.614</v>
      </c>
      <c r="D3660" s="1">
        <v>291.29610000000002</v>
      </c>
      <c r="E3660" s="1">
        <v>367347</v>
      </c>
      <c r="F3660" s="1">
        <v>274.10390000000001</v>
      </c>
      <c r="G3660" s="1">
        <v>256.98259999999999</v>
      </c>
      <c r="H3660" s="1">
        <v>13.1274404828941</v>
      </c>
    </row>
    <row r="3661" spans="1:9" x14ac:dyDescent="0.25">
      <c r="A3661" s="1">
        <v>0</v>
      </c>
      <c r="B3661" s="1" t="s">
        <v>2979</v>
      </c>
      <c r="C3661" s="1" t="s">
        <v>3826</v>
      </c>
    </row>
    <row r="3662" spans="1:9" x14ac:dyDescent="0.25">
      <c r="A3662" s="1">
        <v>1</v>
      </c>
      <c r="B3662" s="1" t="s">
        <v>3827</v>
      </c>
      <c r="C3662" s="1" t="s">
        <v>3828</v>
      </c>
      <c r="D3662" s="1">
        <v>22276.492314380001</v>
      </c>
      <c r="E3662" s="1">
        <v>1.81E-6</v>
      </c>
      <c r="F3662" s="1" t="s">
        <v>3</v>
      </c>
      <c r="G3662" s="1" t="s">
        <v>832</v>
      </c>
      <c r="H3662" s="1">
        <v>0</v>
      </c>
      <c r="I3662" s="1">
        <v>9997</v>
      </c>
    </row>
    <row r="3663" spans="1:9" x14ac:dyDescent="0.25">
      <c r="A3663" s="1">
        <v>2</v>
      </c>
      <c r="B3663" s="1">
        <v>23751</v>
      </c>
      <c r="C3663" s="1">
        <v>98.936000000000007</v>
      </c>
      <c r="D3663" s="1">
        <v>243.87</v>
      </c>
      <c r="E3663" s="1">
        <v>854</v>
      </c>
      <c r="F3663" s="1">
        <v>84.5197</v>
      </c>
      <c r="G3663" s="1">
        <v>275.6078</v>
      </c>
      <c r="H3663" s="1">
        <v>14.227488793891601</v>
      </c>
    </row>
    <row r="3664" spans="1:9" x14ac:dyDescent="0.25">
      <c r="A3664" s="1">
        <v>0</v>
      </c>
      <c r="B3664" s="1" t="s">
        <v>3829</v>
      </c>
    </row>
    <row r="3665" spans="1:9" x14ac:dyDescent="0.25">
      <c r="A3665" s="1">
        <v>1</v>
      </c>
      <c r="B3665" s="1" t="s">
        <v>3830</v>
      </c>
      <c r="C3665" s="1" t="s">
        <v>3831</v>
      </c>
      <c r="D3665" s="1">
        <v>22276.082792550002</v>
      </c>
      <c r="E3665" s="1">
        <v>-1.4999999999999999E-7</v>
      </c>
      <c r="F3665" s="1" t="s">
        <v>3</v>
      </c>
      <c r="G3665" s="1" t="s">
        <v>3832</v>
      </c>
      <c r="H3665" s="1">
        <v>0</v>
      </c>
      <c r="I3665" s="1">
        <v>9994</v>
      </c>
    </row>
    <row r="3666" spans="1:9" x14ac:dyDescent="0.25">
      <c r="A3666" s="1">
        <v>2</v>
      </c>
      <c r="B3666" s="1">
        <v>23752</v>
      </c>
      <c r="C3666" s="1">
        <v>98.924700000000001</v>
      </c>
      <c r="D3666" s="1">
        <v>317.14980000000003</v>
      </c>
      <c r="E3666" s="1">
        <v>6546</v>
      </c>
      <c r="F3666" s="1">
        <v>88.961399999999998</v>
      </c>
      <c r="G3666" s="1">
        <v>271.23149999999998</v>
      </c>
      <c r="H3666" s="1">
        <v>14.2587210339249</v>
      </c>
    </row>
    <row r="3667" spans="1:9" x14ac:dyDescent="0.25">
      <c r="A3667" s="1">
        <v>0</v>
      </c>
      <c r="B3667" s="1" t="s">
        <v>145</v>
      </c>
      <c r="C3667" s="1">
        <v>2327</v>
      </c>
    </row>
    <row r="3668" spans="1:9" x14ac:dyDescent="0.25">
      <c r="A3668" s="1">
        <v>1</v>
      </c>
      <c r="B3668" s="1" t="s">
        <v>3833</v>
      </c>
      <c r="C3668" s="1" t="s">
        <v>3834</v>
      </c>
      <c r="D3668" s="1">
        <v>22276.491946850001</v>
      </c>
      <c r="E3668" s="1">
        <v>7.9999999999999996E-7</v>
      </c>
      <c r="F3668" s="1" t="s">
        <v>3</v>
      </c>
      <c r="G3668" s="1" t="s">
        <v>3835</v>
      </c>
      <c r="H3668" s="1">
        <v>0</v>
      </c>
      <c r="I3668" s="1">
        <v>9999</v>
      </c>
    </row>
    <row r="3669" spans="1:9" x14ac:dyDescent="0.25">
      <c r="A3669" s="1">
        <v>2</v>
      </c>
      <c r="B3669" s="1">
        <v>23773</v>
      </c>
      <c r="C3669" s="1">
        <v>82.985900000000001</v>
      </c>
      <c r="D3669" s="1">
        <v>40.5364</v>
      </c>
      <c r="E3669" s="1">
        <v>49070</v>
      </c>
      <c r="F3669" s="1">
        <v>74.372200000000007</v>
      </c>
      <c r="G3669" s="1">
        <v>356.39620000000002</v>
      </c>
      <c r="H3669" s="1">
        <v>13.7456825233978</v>
      </c>
    </row>
    <row r="3670" spans="1:9" x14ac:dyDescent="0.25">
      <c r="A3670" s="1">
        <v>0</v>
      </c>
      <c r="B3670" s="1" t="s">
        <v>3836</v>
      </c>
      <c r="C3670" s="1" t="s">
        <v>3837</v>
      </c>
      <c r="D3670" s="1">
        <v>1</v>
      </c>
    </row>
    <row r="3671" spans="1:9" x14ac:dyDescent="0.25">
      <c r="A3671" s="1">
        <v>1</v>
      </c>
      <c r="B3671" s="1" t="s">
        <v>3838</v>
      </c>
      <c r="C3671" s="1" t="s">
        <v>3839</v>
      </c>
      <c r="D3671" s="1">
        <v>22276.485884059999</v>
      </c>
      <c r="E3671" s="1">
        <v>3.3999999999999997E-7</v>
      </c>
      <c r="F3671" s="1" t="s">
        <v>3</v>
      </c>
      <c r="G3671" s="1" t="s">
        <v>3840</v>
      </c>
      <c r="H3671" s="1">
        <v>0</v>
      </c>
      <c r="I3671" s="1">
        <v>9996</v>
      </c>
    </row>
    <row r="3672" spans="1:9" x14ac:dyDescent="0.25">
      <c r="A3672" s="1">
        <v>2</v>
      </c>
      <c r="B3672" s="1">
        <v>23787</v>
      </c>
      <c r="C3672" s="1">
        <v>82.572400000000002</v>
      </c>
      <c r="D3672" s="1">
        <v>85.048699999999997</v>
      </c>
      <c r="E3672" s="1">
        <v>10304</v>
      </c>
      <c r="F3672" s="1">
        <v>233.9076</v>
      </c>
      <c r="G3672" s="1">
        <v>179.8629</v>
      </c>
      <c r="H3672" s="1">
        <v>12.640541852284001</v>
      </c>
    </row>
    <row r="3673" spans="1:9" x14ac:dyDescent="0.25">
      <c r="A3673" s="1">
        <v>0</v>
      </c>
      <c r="B3673" s="1" t="s">
        <v>3836</v>
      </c>
      <c r="C3673" s="1" t="s">
        <v>3837</v>
      </c>
      <c r="D3673" s="1">
        <v>2</v>
      </c>
    </row>
    <row r="3674" spans="1:9" x14ac:dyDescent="0.25">
      <c r="A3674" s="1">
        <v>1</v>
      </c>
      <c r="B3674" s="1" t="s">
        <v>3841</v>
      </c>
      <c r="C3674" s="1" t="s">
        <v>3842</v>
      </c>
      <c r="D3674" s="1">
        <v>22276.45169763</v>
      </c>
      <c r="E3674" s="1">
        <v>3.8000000000000001E-7</v>
      </c>
      <c r="F3674" s="1" t="s">
        <v>3</v>
      </c>
      <c r="G3674" s="1" t="s">
        <v>3843</v>
      </c>
      <c r="H3674" s="1">
        <v>0</v>
      </c>
      <c r="I3674" s="1">
        <v>9996</v>
      </c>
    </row>
    <row r="3675" spans="1:9" x14ac:dyDescent="0.25">
      <c r="A3675" s="1">
        <v>2</v>
      </c>
      <c r="B3675" s="1">
        <v>23788</v>
      </c>
      <c r="C3675" s="1">
        <v>82.5655</v>
      </c>
      <c r="D3675" s="1">
        <v>89.999799999999993</v>
      </c>
      <c r="E3675" s="1">
        <v>5946</v>
      </c>
      <c r="F3675" s="1">
        <v>256.142</v>
      </c>
      <c r="G3675" s="1">
        <v>103.9011</v>
      </c>
      <c r="H3675" s="1">
        <v>12.631632332273</v>
      </c>
    </row>
    <row r="3676" spans="1:9" x14ac:dyDescent="0.25">
      <c r="A3676" s="1">
        <v>0</v>
      </c>
      <c r="B3676" s="1" t="s">
        <v>3836</v>
      </c>
      <c r="C3676" s="1" t="s">
        <v>3837</v>
      </c>
      <c r="D3676" s="1">
        <v>3</v>
      </c>
    </row>
    <row r="3677" spans="1:9" x14ac:dyDescent="0.25">
      <c r="A3677" s="1">
        <v>1</v>
      </c>
      <c r="B3677" s="1" t="s">
        <v>3844</v>
      </c>
      <c r="C3677" s="1" t="s">
        <v>3845</v>
      </c>
      <c r="D3677" s="1">
        <v>22276.46793083</v>
      </c>
      <c r="E3677" s="1">
        <v>4.4000000000000002E-7</v>
      </c>
      <c r="F3677" s="1" t="s">
        <v>3</v>
      </c>
      <c r="G3677" s="1" t="s">
        <v>3846</v>
      </c>
      <c r="H3677" s="1">
        <v>0</v>
      </c>
      <c r="I3677" s="1">
        <v>9998</v>
      </c>
    </row>
    <row r="3678" spans="1:9" x14ac:dyDescent="0.25">
      <c r="A3678" s="1">
        <v>2</v>
      </c>
      <c r="B3678" s="1">
        <v>23789</v>
      </c>
      <c r="C3678" s="1">
        <v>82.573599999999999</v>
      </c>
      <c r="D3678" s="1">
        <v>103.5048</v>
      </c>
      <c r="E3678" s="1">
        <v>4378</v>
      </c>
      <c r="F3678" s="1">
        <v>246.85599999999999</v>
      </c>
      <c r="G3678" s="1">
        <v>113.20699999999999</v>
      </c>
      <c r="H3678" s="1">
        <v>12.626265212269301</v>
      </c>
    </row>
    <row r="3679" spans="1:9" x14ac:dyDescent="0.25">
      <c r="A3679" s="1">
        <v>0</v>
      </c>
      <c r="B3679" s="1" t="s">
        <v>145</v>
      </c>
      <c r="C3679" s="1">
        <v>2328</v>
      </c>
    </row>
    <row r="3680" spans="1:9" x14ac:dyDescent="0.25">
      <c r="A3680" s="1">
        <v>1</v>
      </c>
      <c r="B3680" s="1" t="s">
        <v>3847</v>
      </c>
      <c r="C3680" s="1" t="s">
        <v>3848</v>
      </c>
      <c r="D3680" s="1">
        <v>22276.519907580001</v>
      </c>
      <c r="E3680" s="1">
        <v>2.6E-7</v>
      </c>
      <c r="F3680" s="1" t="s">
        <v>3</v>
      </c>
      <c r="G3680" s="1" t="s">
        <v>3849</v>
      </c>
      <c r="H3680" s="1">
        <v>0</v>
      </c>
      <c r="I3680" s="1">
        <v>9996</v>
      </c>
    </row>
    <row r="3681" spans="1:9" x14ac:dyDescent="0.25">
      <c r="A3681" s="1">
        <v>2</v>
      </c>
      <c r="B3681" s="1">
        <v>23790</v>
      </c>
      <c r="C3681" s="1">
        <v>82.572699999999998</v>
      </c>
      <c r="D3681" s="1">
        <v>103.1767</v>
      </c>
      <c r="E3681" s="1">
        <v>6821</v>
      </c>
      <c r="F3681" s="1">
        <v>239.36789999999999</v>
      </c>
      <c r="G3681" s="1">
        <v>120.67400000000001</v>
      </c>
      <c r="H3681" s="1">
        <v>12.6255051122677</v>
      </c>
    </row>
    <row r="3682" spans="1:9" x14ac:dyDescent="0.25">
      <c r="A3682" s="1">
        <v>0</v>
      </c>
      <c r="B3682" s="1" t="s">
        <v>145</v>
      </c>
      <c r="C3682" s="1">
        <v>2329</v>
      </c>
    </row>
    <row r="3683" spans="1:9" x14ac:dyDescent="0.25">
      <c r="A3683" s="1">
        <v>1</v>
      </c>
      <c r="B3683" s="1" t="s">
        <v>3850</v>
      </c>
      <c r="C3683" s="1" t="s">
        <v>3851</v>
      </c>
      <c r="D3683" s="1">
        <v>22276.50050677</v>
      </c>
      <c r="E3683" s="1">
        <v>3.1E-7</v>
      </c>
      <c r="F3683" s="1" t="s">
        <v>3</v>
      </c>
      <c r="G3683" s="1" t="s">
        <v>3852</v>
      </c>
      <c r="H3683" s="1">
        <v>0</v>
      </c>
      <c r="I3683" s="1">
        <v>9995</v>
      </c>
    </row>
    <row r="3684" spans="1:9" x14ac:dyDescent="0.25">
      <c r="A3684" s="1">
        <v>2</v>
      </c>
      <c r="B3684" s="1">
        <v>23791</v>
      </c>
      <c r="C3684" s="1">
        <v>82.567099999999996</v>
      </c>
      <c r="D3684" s="1">
        <v>108.69710000000001</v>
      </c>
      <c r="E3684" s="1">
        <v>7922</v>
      </c>
      <c r="F3684" s="1">
        <v>243.327</v>
      </c>
      <c r="G3684" s="1">
        <v>176.9195</v>
      </c>
      <c r="H3684" s="1">
        <v>12.6165288622578</v>
      </c>
    </row>
    <row r="3685" spans="1:9" x14ac:dyDescent="0.25">
      <c r="A3685" s="1">
        <v>0</v>
      </c>
      <c r="B3685" s="1" t="s">
        <v>145</v>
      </c>
      <c r="C3685" s="1">
        <v>2330</v>
      </c>
    </row>
    <row r="3686" spans="1:9" x14ac:dyDescent="0.25">
      <c r="A3686" s="1">
        <v>1</v>
      </c>
      <c r="B3686" s="1" t="s">
        <v>3853</v>
      </c>
      <c r="C3686" s="1" t="s">
        <v>3854</v>
      </c>
      <c r="D3686" s="1">
        <v>22276.070545269999</v>
      </c>
      <c r="E3686" s="1">
        <v>2.2000000000000001E-7</v>
      </c>
      <c r="F3686" s="1" t="s">
        <v>3</v>
      </c>
      <c r="G3686" s="1" t="s">
        <v>3855</v>
      </c>
      <c r="H3686" s="1">
        <v>0</v>
      </c>
      <c r="I3686" s="1">
        <v>9994</v>
      </c>
    </row>
    <row r="3687" spans="1:9" x14ac:dyDescent="0.25">
      <c r="A3687" s="1">
        <v>2</v>
      </c>
      <c r="B3687" s="1">
        <v>23792</v>
      </c>
      <c r="C3687" s="1">
        <v>82.577399999999997</v>
      </c>
      <c r="D3687" s="1">
        <v>124.86199999999999</v>
      </c>
      <c r="E3687" s="1">
        <v>10675</v>
      </c>
      <c r="F3687" s="1">
        <v>255.1095</v>
      </c>
      <c r="G3687" s="1">
        <v>104.8813</v>
      </c>
      <c r="H3687" s="1">
        <v>12.609232522251</v>
      </c>
    </row>
    <row r="3688" spans="1:9" x14ac:dyDescent="0.25">
      <c r="A3688" s="1">
        <v>0</v>
      </c>
      <c r="B3688" s="1" t="s">
        <v>3373</v>
      </c>
      <c r="C3688" s="1">
        <v>2</v>
      </c>
    </row>
    <row r="3689" spans="1:9" x14ac:dyDescent="0.25">
      <c r="A3689" s="1">
        <v>1</v>
      </c>
      <c r="B3689" s="1" t="s">
        <v>3856</v>
      </c>
      <c r="C3689" s="1" t="s">
        <v>3857</v>
      </c>
      <c r="D3689" s="1">
        <v>22276.18482459</v>
      </c>
      <c r="E3689" s="1">
        <v>1.5400000000000001E-6</v>
      </c>
      <c r="F3689" s="1" t="s">
        <v>3</v>
      </c>
      <c r="G3689" s="1" t="s">
        <v>3858</v>
      </c>
      <c r="H3689" s="1">
        <v>0</v>
      </c>
      <c r="I3689" s="1">
        <v>9992</v>
      </c>
    </row>
    <row r="3690" spans="1:9" x14ac:dyDescent="0.25">
      <c r="A3690" s="1">
        <v>2</v>
      </c>
      <c r="B3690" s="1">
        <v>23814</v>
      </c>
      <c r="C3690" s="1">
        <v>90.0548</v>
      </c>
      <c r="D3690" s="1">
        <v>336.62200000000001</v>
      </c>
      <c r="E3690" s="1">
        <v>19978</v>
      </c>
      <c r="F3690" s="1">
        <v>254.37</v>
      </c>
      <c r="G3690" s="1">
        <v>105.5288</v>
      </c>
      <c r="H3690" s="1">
        <v>14.246331143805101</v>
      </c>
    </row>
    <row r="3691" spans="1:9" x14ac:dyDescent="0.25">
      <c r="A3691" s="1">
        <v>0</v>
      </c>
      <c r="B3691" s="1" t="s">
        <v>2979</v>
      </c>
      <c r="C3691" s="1" t="s">
        <v>3859</v>
      </c>
    </row>
    <row r="3692" spans="1:9" x14ac:dyDescent="0.25">
      <c r="A3692" s="1">
        <v>1</v>
      </c>
      <c r="B3692" s="1" t="s">
        <v>3860</v>
      </c>
      <c r="C3692" s="1" t="s">
        <v>3861</v>
      </c>
      <c r="D3692" s="1">
        <v>22276.450023490001</v>
      </c>
      <c r="E3692" s="1">
        <v>1.75E-6</v>
      </c>
      <c r="F3692" s="1" t="s">
        <v>3</v>
      </c>
      <c r="G3692" s="1" t="s">
        <v>3862</v>
      </c>
      <c r="H3692" s="1">
        <v>0</v>
      </c>
      <c r="I3692" s="1">
        <v>9990</v>
      </c>
    </row>
    <row r="3693" spans="1:9" x14ac:dyDescent="0.25">
      <c r="A3693" s="1">
        <v>2</v>
      </c>
      <c r="B3693" s="1">
        <v>23827</v>
      </c>
      <c r="C3693" s="1">
        <v>98.962100000000007</v>
      </c>
      <c r="D3693" s="1">
        <v>245.17679999999999</v>
      </c>
      <c r="E3693" s="1">
        <v>2725</v>
      </c>
      <c r="F3693" s="1">
        <v>206.50890000000001</v>
      </c>
      <c r="G3693" s="1">
        <v>153.5949</v>
      </c>
      <c r="H3693" s="1">
        <v>14.227542543774399</v>
      </c>
    </row>
    <row r="3694" spans="1:9" x14ac:dyDescent="0.25">
      <c r="A3694" s="1">
        <v>0</v>
      </c>
      <c r="B3694" s="1" t="s">
        <v>3863</v>
      </c>
    </row>
    <row r="3695" spans="1:9" x14ac:dyDescent="0.25">
      <c r="A3695" s="1">
        <v>1</v>
      </c>
      <c r="B3695" s="1" t="s">
        <v>3864</v>
      </c>
      <c r="C3695" s="1" t="s">
        <v>3865</v>
      </c>
      <c r="D3695" s="1">
        <v>22276.46169362</v>
      </c>
      <c r="E3695" s="1">
        <v>-1.9599999999999999E-6</v>
      </c>
      <c r="F3695" s="1" t="s">
        <v>3</v>
      </c>
      <c r="G3695" s="1">
        <f>-10743-3</f>
        <v>-10746</v>
      </c>
      <c r="H3695" s="1">
        <v>0</v>
      </c>
      <c r="I3695" s="1">
        <v>9992</v>
      </c>
    </row>
    <row r="3696" spans="1:9" x14ac:dyDescent="0.25">
      <c r="A3696" s="1">
        <v>2</v>
      </c>
      <c r="B3696" s="1">
        <v>23851</v>
      </c>
      <c r="C3696" s="1">
        <v>98.894099999999995</v>
      </c>
      <c r="D3696" s="1">
        <v>222.1439</v>
      </c>
      <c r="E3696" s="1">
        <v>7738</v>
      </c>
      <c r="F3696" s="1">
        <v>12.6769</v>
      </c>
      <c r="G3696" s="1">
        <v>347.4588</v>
      </c>
      <c r="H3696" s="1">
        <v>13.981319893493</v>
      </c>
    </row>
    <row r="3697" spans="1:9" x14ac:dyDescent="0.25">
      <c r="A3697" s="1">
        <v>0</v>
      </c>
      <c r="B3697" s="1" t="s">
        <v>3866</v>
      </c>
      <c r="C3697" s="1" t="s">
        <v>3867</v>
      </c>
    </row>
    <row r="3698" spans="1:9" x14ac:dyDescent="0.25">
      <c r="A3698" s="1">
        <v>1</v>
      </c>
      <c r="B3698" s="1" t="s">
        <v>3868</v>
      </c>
      <c r="C3698" s="1" t="s">
        <v>3869</v>
      </c>
      <c r="D3698" s="1">
        <v>22276.342307539999</v>
      </c>
      <c r="E3698" s="1">
        <v>1.203E-5</v>
      </c>
      <c r="F3698" s="1" t="s">
        <v>3</v>
      </c>
      <c r="G3698" s="1" t="s">
        <v>3870</v>
      </c>
      <c r="H3698" s="1">
        <v>0</v>
      </c>
      <c r="I3698" s="1">
        <v>9997</v>
      </c>
    </row>
    <row r="3699" spans="1:9" x14ac:dyDescent="0.25">
      <c r="A3699" s="1">
        <v>2</v>
      </c>
      <c r="B3699" s="1">
        <v>23940</v>
      </c>
      <c r="C3699" s="1">
        <v>98.340999999999994</v>
      </c>
      <c r="D3699" s="1">
        <v>46.447400000000002</v>
      </c>
      <c r="E3699" s="1">
        <v>28980</v>
      </c>
      <c r="F3699" s="1">
        <v>63.514200000000002</v>
      </c>
      <c r="G3699" s="1">
        <v>296.90219999999999</v>
      </c>
      <c r="H3699" s="1">
        <v>14.558326163949101</v>
      </c>
    </row>
    <row r="3700" spans="1:9" x14ac:dyDescent="0.25">
      <c r="A3700" s="1">
        <v>0</v>
      </c>
      <c r="B3700" s="1" t="s">
        <v>3871</v>
      </c>
    </row>
    <row r="3701" spans="1:9" x14ac:dyDescent="0.25">
      <c r="A3701" s="1">
        <v>1</v>
      </c>
      <c r="B3701" s="1" t="s">
        <v>3872</v>
      </c>
      <c r="C3701" s="1" t="s">
        <v>3873</v>
      </c>
      <c r="D3701" s="1">
        <v>22276.51036421</v>
      </c>
      <c r="E3701" s="1">
        <v>2.2000000000000001E-6</v>
      </c>
      <c r="F3701" s="1" t="s">
        <v>3</v>
      </c>
      <c r="G3701" s="1" t="s">
        <v>3874</v>
      </c>
      <c r="H3701" s="1">
        <v>0</v>
      </c>
      <c r="I3701" s="1">
        <v>9990</v>
      </c>
    </row>
    <row r="3702" spans="1:9" x14ac:dyDescent="0.25">
      <c r="A3702" s="1">
        <v>2</v>
      </c>
      <c r="B3702" s="1">
        <v>24277</v>
      </c>
      <c r="C3702" s="1">
        <v>98.937799999999996</v>
      </c>
      <c r="D3702" s="1">
        <v>282.14839999999998</v>
      </c>
      <c r="E3702" s="1">
        <v>2266</v>
      </c>
      <c r="F3702" s="1">
        <v>91.057900000000004</v>
      </c>
      <c r="G3702" s="1">
        <v>269.08620000000002</v>
      </c>
      <c r="H3702" s="1">
        <v>14.295752373623399</v>
      </c>
    </row>
    <row r="3703" spans="1:9" x14ac:dyDescent="0.25">
      <c r="A3703" s="1">
        <v>0</v>
      </c>
      <c r="B3703" s="1" t="s">
        <v>2698</v>
      </c>
      <c r="C3703" s="1">
        <v>2</v>
      </c>
    </row>
    <row r="3704" spans="1:9" x14ac:dyDescent="0.25">
      <c r="A3704" s="1">
        <v>1</v>
      </c>
      <c r="B3704" s="1" t="s">
        <v>3875</v>
      </c>
      <c r="C3704" s="1" t="s">
        <v>3876</v>
      </c>
      <c r="D3704" s="1">
        <v>22276.463633269999</v>
      </c>
      <c r="E3704" s="1">
        <v>3.3000000000000002E-7</v>
      </c>
      <c r="F3704" s="1" t="s">
        <v>3</v>
      </c>
      <c r="G3704" s="1" t="s">
        <v>3877</v>
      </c>
      <c r="H3704" s="1">
        <v>0</v>
      </c>
      <c r="I3704" s="1">
        <v>9993</v>
      </c>
    </row>
    <row r="3705" spans="1:9" x14ac:dyDescent="0.25">
      <c r="A3705" s="1">
        <v>2</v>
      </c>
      <c r="B3705" s="1">
        <v>24278</v>
      </c>
      <c r="C3705" s="1">
        <v>98.515600000000006</v>
      </c>
      <c r="D3705" s="1">
        <v>285.28579999999999</v>
      </c>
      <c r="E3705" s="1">
        <v>350352</v>
      </c>
      <c r="F3705" s="1">
        <v>3.2101000000000002</v>
      </c>
      <c r="G3705" s="1">
        <v>357.11750000000001</v>
      </c>
      <c r="H3705" s="1">
        <v>13.531209092902101</v>
      </c>
    </row>
    <row r="3706" spans="1:9" x14ac:dyDescent="0.25">
      <c r="A3706" s="1">
        <v>0</v>
      </c>
      <c r="B3706" s="1" t="s">
        <v>3878</v>
      </c>
    </row>
    <row r="3707" spans="1:9" x14ac:dyDescent="0.25">
      <c r="A3707" s="1">
        <v>1</v>
      </c>
      <c r="B3707" s="1" t="s">
        <v>3879</v>
      </c>
      <c r="C3707" s="1" t="s">
        <v>3880</v>
      </c>
      <c r="D3707" s="1">
        <v>22276.45346208</v>
      </c>
      <c r="E3707" s="1">
        <v>6.2370000000000001E-5</v>
      </c>
      <c r="F3707" s="1" t="s">
        <v>3</v>
      </c>
      <c r="G3707" s="1" t="s">
        <v>3881</v>
      </c>
      <c r="H3707" s="1">
        <v>0</v>
      </c>
      <c r="I3707" s="1">
        <v>9990</v>
      </c>
    </row>
    <row r="3708" spans="1:9" x14ac:dyDescent="0.25">
      <c r="A3708" s="1">
        <v>2</v>
      </c>
      <c r="B3708" s="1">
        <v>24285</v>
      </c>
      <c r="C3708" s="1">
        <v>82.954899999999995</v>
      </c>
      <c r="D3708" s="1">
        <v>57.595700000000001</v>
      </c>
      <c r="E3708" s="1">
        <v>1841987</v>
      </c>
      <c r="F3708" s="1">
        <v>1.6045</v>
      </c>
      <c r="G3708" s="1">
        <v>358.99130000000002</v>
      </c>
      <c r="H3708" s="1">
        <v>11.5980969</v>
      </c>
      <c r="I3708" s="1">
        <v>74256</v>
      </c>
    </row>
    <row r="3709" spans="1:9" x14ac:dyDescent="0.25">
      <c r="A3709" s="1">
        <v>0</v>
      </c>
      <c r="B3709" s="1" t="s">
        <v>145</v>
      </c>
      <c r="C3709" s="1">
        <v>2333</v>
      </c>
    </row>
    <row r="3710" spans="1:9" x14ac:dyDescent="0.25">
      <c r="A3710" s="1">
        <v>1</v>
      </c>
      <c r="B3710" s="1" t="s">
        <v>3882</v>
      </c>
      <c r="C3710" s="1" t="s">
        <v>3883</v>
      </c>
      <c r="D3710" s="1">
        <v>22276.4840085</v>
      </c>
      <c r="E3710" s="1">
        <v>1.28E-6</v>
      </c>
      <c r="F3710" s="1" t="s">
        <v>3</v>
      </c>
      <c r="G3710" s="1" t="s">
        <v>3884</v>
      </c>
      <c r="H3710" s="1">
        <v>0</v>
      </c>
      <c r="I3710" s="1">
        <v>9990</v>
      </c>
    </row>
    <row r="3711" spans="1:9" x14ac:dyDescent="0.25">
      <c r="A3711" s="1">
        <v>2</v>
      </c>
      <c r="B3711" s="1">
        <v>24297</v>
      </c>
      <c r="C3711" s="1">
        <v>70.901899999999998</v>
      </c>
      <c r="D3711" s="1">
        <v>302.86070000000001</v>
      </c>
      <c r="E3711" s="1">
        <v>24575</v>
      </c>
      <c r="F3711" s="1">
        <v>187.5934</v>
      </c>
      <c r="G3711" s="1">
        <v>172.48179999999999</v>
      </c>
      <c r="H3711" s="1">
        <v>14.1339169334513</v>
      </c>
    </row>
    <row r="3712" spans="1:9" x14ac:dyDescent="0.25">
      <c r="A3712" s="1">
        <v>0</v>
      </c>
      <c r="B3712" s="1" t="s">
        <v>145</v>
      </c>
      <c r="C3712" s="1">
        <v>2334</v>
      </c>
    </row>
    <row r="3713" spans="1:9" x14ac:dyDescent="0.25">
      <c r="A3713" s="1">
        <v>1</v>
      </c>
      <c r="B3713" s="1" t="s">
        <v>3885</v>
      </c>
      <c r="C3713" s="1" t="s">
        <v>3886</v>
      </c>
      <c r="D3713" s="1">
        <v>22276.470064630001</v>
      </c>
      <c r="E3713" s="1">
        <v>6.1999999999999999E-7</v>
      </c>
      <c r="F3713" s="1" t="s">
        <v>3</v>
      </c>
      <c r="G3713" s="1" t="s">
        <v>3887</v>
      </c>
      <c r="H3713" s="1">
        <v>0</v>
      </c>
      <c r="I3713" s="1">
        <v>9990</v>
      </c>
    </row>
    <row r="3714" spans="1:9" x14ac:dyDescent="0.25">
      <c r="A3714" s="1">
        <v>2</v>
      </c>
      <c r="B3714" s="1">
        <v>24304</v>
      </c>
      <c r="C3714" s="1">
        <v>82.938999999999993</v>
      </c>
      <c r="D3714" s="1">
        <v>1.81</v>
      </c>
      <c r="E3714" s="1">
        <v>30964</v>
      </c>
      <c r="F3714" s="1">
        <v>68.0077</v>
      </c>
      <c r="G3714" s="1">
        <v>303.70830000000001</v>
      </c>
      <c r="H3714" s="1">
        <v>13.7361905230691</v>
      </c>
    </row>
    <row r="3715" spans="1:9" x14ac:dyDescent="0.25">
      <c r="A3715" s="1">
        <v>0</v>
      </c>
      <c r="B3715" s="1" t="s">
        <v>3888</v>
      </c>
    </row>
    <row r="3716" spans="1:9" x14ac:dyDescent="0.25">
      <c r="A3716" s="1">
        <v>1</v>
      </c>
      <c r="B3716" s="1" t="s">
        <v>3889</v>
      </c>
      <c r="C3716" s="1" t="s">
        <v>3890</v>
      </c>
      <c r="D3716" s="1">
        <v>22276.334871089999</v>
      </c>
      <c r="E3716" s="1">
        <v>5.8999999999999996E-7</v>
      </c>
      <c r="F3716" s="1" t="s">
        <v>3</v>
      </c>
      <c r="G3716" s="1" t="s">
        <v>3891</v>
      </c>
      <c r="H3716" s="1">
        <v>0</v>
      </c>
      <c r="I3716" s="1">
        <v>9998</v>
      </c>
    </row>
    <row r="3717" spans="1:9" x14ac:dyDescent="0.25">
      <c r="A3717" s="1">
        <v>2</v>
      </c>
      <c r="B3717" s="1">
        <v>24305</v>
      </c>
      <c r="C3717" s="1">
        <v>82.941400000000002</v>
      </c>
      <c r="D3717" s="1">
        <v>1.4486000000000001</v>
      </c>
      <c r="E3717" s="1">
        <v>31215</v>
      </c>
      <c r="F3717" s="1">
        <v>60.314900000000002</v>
      </c>
      <c r="G3717" s="1">
        <v>300.11079999999998</v>
      </c>
      <c r="H3717" s="1">
        <v>13.738656663068401</v>
      </c>
    </row>
    <row r="3718" spans="1:9" x14ac:dyDescent="0.25">
      <c r="A3718" s="1">
        <v>0</v>
      </c>
      <c r="B3718" s="1" t="s">
        <v>145</v>
      </c>
      <c r="C3718" s="1">
        <v>2336</v>
      </c>
    </row>
    <row r="3719" spans="1:9" x14ac:dyDescent="0.25">
      <c r="A3719" s="1">
        <v>1</v>
      </c>
      <c r="B3719" s="1" t="s">
        <v>3892</v>
      </c>
      <c r="C3719" s="1" t="s">
        <v>3893</v>
      </c>
      <c r="D3719" s="1">
        <v>22276.137122960001</v>
      </c>
      <c r="E3719" s="1">
        <v>2.4999999999999999E-7</v>
      </c>
      <c r="F3719" s="1" t="s">
        <v>3</v>
      </c>
      <c r="G3719" s="1" t="s">
        <v>3894</v>
      </c>
      <c r="H3719" s="1">
        <v>0</v>
      </c>
      <c r="I3719" s="1">
        <v>9994</v>
      </c>
    </row>
    <row r="3720" spans="1:9" x14ac:dyDescent="0.25">
      <c r="A3720" s="1">
        <v>2</v>
      </c>
      <c r="B3720" s="1">
        <v>24677</v>
      </c>
      <c r="C3720" s="1">
        <v>82.938500000000005</v>
      </c>
      <c r="D3720" s="1">
        <v>123.4607</v>
      </c>
      <c r="E3720" s="1">
        <v>25057</v>
      </c>
      <c r="F3720" s="1">
        <v>72.580399999999997</v>
      </c>
      <c r="G3720" s="1">
        <v>48.953600000000002</v>
      </c>
      <c r="H3720" s="1">
        <v>13.715260882905399</v>
      </c>
    </row>
    <row r="3721" spans="1:9" x14ac:dyDescent="0.25">
      <c r="A3721" s="1">
        <v>0</v>
      </c>
      <c r="B3721" s="1" t="s">
        <v>145</v>
      </c>
      <c r="C3721" s="1">
        <v>2337</v>
      </c>
    </row>
    <row r="3722" spans="1:9" x14ac:dyDescent="0.25">
      <c r="A3722" s="1">
        <v>1</v>
      </c>
      <c r="B3722" s="1" t="s">
        <v>3895</v>
      </c>
      <c r="C3722" s="1" t="s">
        <v>3896</v>
      </c>
      <c r="D3722" s="1">
        <v>22276.500846679999</v>
      </c>
      <c r="E3722" s="1">
        <v>3.9999999999999998E-7</v>
      </c>
      <c r="F3722" s="1" t="s">
        <v>3</v>
      </c>
      <c r="G3722" s="1" t="s">
        <v>3897</v>
      </c>
      <c r="H3722" s="1">
        <v>0</v>
      </c>
      <c r="I3722" s="1">
        <v>9990</v>
      </c>
    </row>
    <row r="3723" spans="1:9" x14ac:dyDescent="0.25">
      <c r="A3723" s="1">
        <v>2</v>
      </c>
      <c r="B3723" s="1">
        <v>24725</v>
      </c>
      <c r="C3723" s="1">
        <v>82.608800000000002</v>
      </c>
      <c r="D3723" s="1">
        <v>57.197899999999997</v>
      </c>
      <c r="E3723" s="1">
        <v>8293</v>
      </c>
      <c r="F3723" s="1">
        <v>304.84899999999999</v>
      </c>
      <c r="G3723" s="1">
        <v>55.182000000000002</v>
      </c>
      <c r="H3723" s="1">
        <v>12.606789691794001</v>
      </c>
    </row>
    <row r="3724" spans="1:9" x14ac:dyDescent="0.25">
      <c r="A3724" s="1">
        <v>0</v>
      </c>
      <c r="B3724" s="1" t="s">
        <v>145</v>
      </c>
      <c r="C3724" s="1">
        <v>2338</v>
      </c>
    </row>
    <row r="3725" spans="1:9" x14ac:dyDescent="0.25">
      <c r="A3725" s="1">
        <v>1</v>
      </c>
      <c r="B3725" s="1" t="s">
        <v>3898</v>
      </c>
      <c r="C3725" s="1" t="s">
        <v>3899</v>
      </c>
      <c r="D3725" s="1">
        <v>22276.401186309999</v>
      </c>
      <c r="E3725" s="1">
        <v>-2.9999999999999997E-8</v>
      </c>
      <c r="F3725" s="1" t="s">
        <v>3</v>
      </c>
      <c r="G3725" s="1">
        <f>-75300-4</f>
        <v>-75304</v>
      </c>
      <c r="H3725" s="1">
        <v>0</v>
      </c>
      <c r="I3725" s="1">
        <v>9990</v>
      </c>
    </row>
    <row r="3726" spans="1:9" x14ac:dyDescent="0.25">
      <c r="A3726" s="1">
        <v>2</v>
      </c>
      <c r="B3726" s="1">
        <v>24726</v>
      </c>
      <c r="C3726" s="1">
        <v>82.602199999999996</v>
      </c>
      <c r="D3726" s="1">
        <v>42.806399999999996</v>
      </c>
      <c r="E3726" s="1">
        <v>4224</v>
      </c>
      <c r="F3726" s="1">
        <v>272.39550000000003</v>
      </c>
      <c r="G3726" s="1">
        <v>87.665199999999999</v>
      </c>
      <c r="H3726" s="1">
        <v>12.6134934817992</v>
      </c>
    </row>
    <row r="3727" spans="1:9" x14ac:dyDescent="0.25">
      <c r="A3727" s="1">
        <v>0</v>
      </c>
      <c r="B3727" s="1" t="s">
        <v>145</v>
      </c>
      <c r="C3727" s="1">
        <v>2339</v>
      </c>
    </row>
    <row r="3728" spans="1:9" x14ac:dyDescent="0.25">
      <c r="A3728" s="1">
        <v>1</v>
      </c>
      <c r="B3728" s="1" t="s">
        <v>3900</v>
      </c>
      <c r="C3728" s="1" t="s">
        <v>3901</v>
      </c>
      <c r="D3728" s="1">
        <v>22276.40788115</v>
      </c>
      <c r="E3728" s="1">
        <v>1.8E-7</v>
      </c>
      <c r="F3728" s="1" t="s">
        <v>3</v>
      </c>
      <c r="G3728" s="1" t="s">
        <v>3902</v>
      </c>
      <c r="H3728" s="1">
        <v>0</v>
      </c>
      <c r="I3728" s="1">
        <v>9998</v>
      </c>
    </row>
    <row r="3729" spans="1:9" x14ac:dyDescent="0.25">
      <c r="A3729" s="1">
        <v>2</v>
      </c>
      <c r="B3729" s="1">
        <v>24727</v>
      </c>
      <c r="C3729" s="1">
        <v>82.608199999999997</v>
      </c>
      <c r="D3729" s="1">
        <v>35.570099999999996</v>
      </c>
      <c r="E3729" s="1">
        <v>833</v>
      </c>
      <c r="F3729" s="1">
        <v>132.5976</v>
      </c>
      <c r="G3729" s="1">
        <v>292.37079999999997</v>
      </c>
      <c r="H3729" s="1">
        <v>12.6233459818089</v>
      </c>
    </row>
    <row r="3730" spans="1:9" x14ac:dyDescent="0.25">
      <c r="A3730" s="1">
        <v>0</v>
      </c>
      <c r="B3730" s="1" t="s">
        <v>3836</v>
      </c>
      <c r="C3730" s="1" t="s">
        <v>3837</v>
      </c>
      <c r="D3730" s="1">
        <v>4</v>
      </c>
    </row>
    <row r="3731" spans="1:9" x14ac:dyDescent="0.25">
      <c r="A3731" s="1">
        <v>1</v>
      </c>
      <c r="B3731" s="1" t="s">
        <v>3903</v>
      </c>
      <c r="C3731" s="1" t="s">
        <v>3904</v>
      </c>
      <c r="D3731" s="1">
        <v>22276.54452661</v>
      </c>
      <c r="E3731" s="1">
        <v>1.8E-7</v>
      </c>
      <c r="F3731" s="1" t="s">
        <v>3</v>
      </c>
      <c r="G3731" s="1" t="s">
        <v>3905</v>
      </c>
      <c r="H3731" s="1">
        <v>0</v>
      </c>
      <c r="I3731" s="1">
        <v>9991</v>
      </c>
    </row>
    <row r="3732" spans="1:9" x14ac:dyDescent="0.25">
      <c r="A3732" s="1">
        <v>2</v>
      </c>
      <c r="B3732" s="1">
        <v>24728</v>
      </c>
      <c r="C3732" s="1">
        <v>82.610100000000003</v>
      </c>
      <c r="D3732" s="1">
        <v>18.886700000000001</v>
      </c>
      <c r="E3732" s="1">
        <v>7881</v>
      </c>
      <c r="F3732" s="1">
        <v>22.008700000000001</v>
      </c>
      <c r="G3732" s="1">
        <v>338.13420000000002</v>
      </c>
      <c r="H3732" s="1">
        <v>12.6387078118233</v>
      </c>
    </row>
    <row r="3733" spans="1:9" x14ac:dyDescent="0.25">
      <c r="A3733" s="1">
        <v>0</v>
      </c>
      <c r="B3733" s="1" t="s">
        <v>3836</v>
      </c>
      <c r="C3733" s="1" t="s">
        <v>3837</v>
      </c>
      <c r="D3733" s="1">
        <v>5</v>
      </c>
    </row>
    <row r="3734" spans="1:9" x14ac:dyDescent="0.25">
      <c r="A3734" s="1">
        <v>1</v>
      </c>
      <c r="B3734" s="1" t="s">
        <v>3906</v>
      </c>
      <c r="C3734" s="1" t="s">
        <v>3907</v>
      </c>
      <c r="D3734" s="1">
        <v>22276.557306909999</v>
      </c>
      <c r="E3734" s="1">
        <v>2.8999999999999998E-7</v>
      </c>
      <c r="F3734" s="1" t="s">
        <v>3</v>
      </c>
      <c r="G3734" s="1" t="s">
        <v>3908</v>
      </c>
      <c r="H3734" s="1">
        <v>0</v>
      </c>
      <c r="I3734" s="1">
        <v>9994</v>
      </c>
    </row>
    <row r="3735" spans="1:9" x14ac:dyDescent="0.25">
      <c r="A3735" s="1">
        <v>2</v>
      </c>
      <c r="B3735" s="1">
        <v>24729</v>
      </c>
      <c r="C3735" s="1">
        <v>82.603700000000003</v>
      </c>
      <c r="D3735" s="1">
        <v>24.345700000000001</v>
      </c>
      <c r="E3735" s="1">
        <v>5058</v>
      </c>
      <c r="F3735" s="1">
        <v>84.404799999999994</v>
      </c>
      <c r="G3735" s="1">
        <v>286.78199999999998</v>
      </c>
      <c r="H3735" s="1">
        <v>12.6293446618171</v>
      </c>
    </row>
    <row r="3736" spans="1:9" x14ac:dyDescent="0.25">
      <c r="A3736" s="1">
        <v>0</v>
      </c>
      <c r="B3736" s="1" t="s">
        <v>3836</v>
      </c>
      <c r="C3736" s="1" t="s">
        <v>3837</v>
      </c>
      <c r="D3736" s="1">
        <v>6</v>
      </c>
    </row>
    <row r="3737" spans="1:9" x14ac:dyDescent="0.25">
      <c r="A3737" s="1">
        <v>1</v>
      </c>
      <c r="B3737" s="1" t="s">
        <v>3909</v>
      </c>
      <c r="C3737" s="1" t="s">
        <v>3910</v>
      </c>
      <c r="D3737" s="1">
        <v>22276.403349159998</v>
      </c>
      <c r="E3737" s="1">
        <v>3.3000000000000002E-7</v>
      </c>
      <c r="F3737" s="1" t="s">
        <v>3</v>
      </c>
      <c r="G3737" s="1" t="s">
        <v>3418</v>
      </c>
      <c r="H3737" s="1">
        <v>0</v>
      </c>
      <c r="I3737" s="1">
        <v>9992</v>
      </c>
    </row>
    <row r="3738" spans="1:9" x14ac:dyDescent="0.25">
      <c r="A3738" s="1">
        <v>2</v>
      </c>
      <c r="B3738" s="1">
        <v>24730</v>
      </c>
      <c r="C3738" s="1">
        <v>82.611099999999993</v>
      </c>
      <c r="D3738" s="1">
        <v>37.134599999999999</v>
      </c>
      <c r="E3738" s="1">
        <v>3210</v>
      </c>
      <c r="F3738" s="1">
        <v>130.86089999999999</v>
      </c>
      <c r="G3738" s="1">
        <v>229.27600000000001</v>
      </c>
      <c r="H3738" s="1">
        <v>12.6244173018097</v>
      </c>
    </row>
    <row r="3739" spans="1:9" x14ac:dyDescent="0.25">
      <c r="A3739" s="1">
        <v>0</v>
      </c>
      <c r="B3739" s="1" t="s">
        <v>2855</v>
      </c>
      <c r="C3739" s="1" t="s">
        <v>2185</v>
      </c>
      <c r="D3739" s="1" t="s">
        <v>3911</v>
      </c>
      <c r="E3739" s="1" t="s">
        <v>2857</v>
      </c>
      <c r="F3739" s="1" t="s">
        <v>3912</v>
      </c>
    </row>
    <row r="3740" spans="1:9" x14ac:dyDescent="0.25">
      <c r="A3740" s="1">
        <v>1</v>
      </c>
      <c r="B3740" s="1" t="s">
        <v>3913</v>
      </c>
      <c r="C3740" s="1" t="s">
        <v>3914</v>
      </c>
      <c r="D3740" s="1">
        <v>22276.516145950001</v>
      </c>
      <c r="E3740" s="1">
        <v>7.8000000000000005E-7</v>
      </c>
      <c r="F3740" s="1" t="s">
        <v>3</v>
      </c>
      <c r="G3740" s="1" t="s">
        <v>3915</v>
      </c>
      <c r="H3740" s="1">
        <v>0</v>
      </c>
      <c r="I3740" s="1">
        <v>9991</v>
      </c>
    </row>
    <row r="3741" spans="1:9" x14ac:dyDescent="0.25">
      <c r="A3741" s="1">
        <v>2</v>
      </c>
      <c r="B3741" s="1">
        <v>24753</v>
      </c>
      <c r="C3741" s="1">
        <v>98.945899999999995</v>
      </c>
      <c r="D3741" s="1">
        <v>311.59039999999999</v>
      </c>
      <c r="E3741" s="1">
        <v>8439</v>
      </c>
      <c r="F3741" s="1">
        <v>355.20060000000001</v>
      </c>
      <c r="G3741" s="1">
        <v>4.9085999999999999</v>
      </c>
      <c r="H3741" s="1">
        <v>14.160313993168099</v>
      </c>
    </row>
    <row r="3742" spans="1:9" x14ac:dyDescent="0.25">
      <c r="A3742" s="1">
        <v>0</v>
      </c>
      <c r="B3742" s="1" t="s">
        <v>145</v>
      </c>
      <c r="C3742" s="1">
        <v>2341</v>
      </c>
    </row>
    <row r="3743" spans="1:9" x14ac:dyDescent="0.25">
      <c r="A3743" s="1">
        <v>1</v>
      </c>
      <c r="B3743" s="1" t="s">
        <v>3916</v>
      </c>
      <c r="C3743" s="1" t="s">
        <v>3917</v>
      </c>
      <c r="D3743" s="1">
        <v>22276.435185779999</v>
      </c>
      <c r="E3743" s="1">
        <v>7.5000000000000002E-7</v>
      </c>
      <c r="F3743" s="1" t="s">
        <v>3</v>
      </c>
      <c r="G3743" s="1" t="s">
        <v>3918</v>
      </c>
      <c r="H3743" s="1">
        <v>0</v>
      </c>
      <c r="I3743" s="1">
        <v>9994</v>
      </c>
    </row>
    <row r="3744" spans="1:9" x14ac:dyDescent="0.25">
      <c r="A3744" s="1">
        <v>2</v>
      </c>
      <c r="B3744" s="1">
        <v>24772</v>
      </c>
      <c r="C3744" s="1">
        <v>82.924000000000007</v>
      </c>
      <c r="D3744" s="1">
        <v>43.945599999999999</v>
      </c>
      <c r="E3744" s="1">
        <v>26539</v>
      </c>
      <c r="F3744" s="1">
        <v>53.585099999999997</v>
      </c>
      <c r="G3744" s="1">
        <v>7.3209</v>
      </c>
      <c r="H3744" s="1">
        <v>13.7144919247364</v>
      </c>
    </row>
    <row r="3745" spans="1:9" x14ac:dyDescent="0.25">
      <c r="A3745" s="1">
        <v>0</v>
      </c>
      <c r="B3745" s="1" t="s">
        <v>3919</v>
      </c>
      <c r="C3745" s="1">
        <v>7</v>
      </c>
    </row>
    <row r="3746" spans="1:9" x14ac:dyDescent="0.25">
      <c r="A3746" s="1">
        <v>1</v>
      </c>
      <c r="B3746" s="1" t="s">
        <v>3920</v>
      </c>
      <c r="C3746" s="1" t="s">
        <v>3921</v>
      </c>
      <c r="D3746" s="1">
        <v>22276.41047689</v>
      </c>
      <c r="E3746" s="1">
        <v>4.9400000000000001E-6</v>
      </c>
      <c r="F3746" s="1" t="s">
        <v>3</v>
      </c>
      <c r="G3746" s="1" t="s">
        <v>3922</v>
      </c>
      <c r="H3746" s="1">
        <v>0</v>
      </c>
      <c r="I3746" s="1">
        <v>9992</v>
      </c>
    </row>
    <row r="3747" spans="1:9" x14ac:dyDescent="0.25">
      <c r="A3747" s="1">
        <v>2</v>
      </c>
      <c r="B3747" s="1">
        <v>24793</v>
      </c>
      <c r="C3747" s="1">
        <v>86.397999999999996</v>
      </c>
      <c r="D3747" s="1">
        <v>230.36269999999999</v>
      </c>
      <c r="E3747" s="1">
        <v>2290</v>
      </c>
      <c r="F3747" s="1">
        <v>89.0685</v>
      </c>
      <c r="G3747" s="1">
        <v>271.07729999999998</v>
      </c>
      <c r="H3747" s="1">
        <v>14.345479743302199</v>
      </c>
    </row>
    <row r="3748" spans="1:9" x14ac:dyDescent="0.25">
      <c r="A3748" s="1">
        <v>0</v>
      </c>
      <c r="B3748" s="1" t="s">
        <v>3919</v>
      </c>
      <c r="C3748" s="1">
        <v>5</v>
      </c>
    </row>
    <row r="3749" spans="1:9" x14ac:dyDescent="0.25">
      <c r="A3749" s="1">
        <v>1</v>
      </c>
      <c r="B3749" s="1" t="s">
        <v>3923</v>
      </c>
      <c r="C3749" s="1" t="s">
        <v>3924</v>
      </c>
      <c r="D3749" s="1">
        <v>22276.477110579999</v>
      </c>
      <c r="E3749" s="1">
        <v>3.3739999999999999E-5</v>
      </c>
      <c r="F3749" s="1" t="s">
        <v>3</v>
      </c>
      <c r="G3749" s="1" t="s">
        <v>3925</v>
      </c>
      <c r="H3749" s="1">
        <v>0</v>
      </c>
      <c r="I3749" s="1">
        <v>9992</v>
      </c>
    </row>
    <row r="3750" spans="1:9" x14ac:dyDescent="0.25">
      <c r="A3750" s="1">
        <v>2</v>
      </c>
      <c r="B3750" s="1">
        <v>24795</v>
      </c>
      <c r="C3750" s="1">
        <v>86.4024</v>
      </c>
      <c r="D3750" s="1">
        <v>173.34350000000001</v>
      </c>
      <c r="E3750" s="1">
        <v>137247</v>
      </c>
      <c r="F3750" s="1">
        <v>44.002400000000002</v>
      </c>
      <c r="G3750" s="1">
        <v>317.20249999999999</v>
      </c>
      <c r="H3750" s="1">
        <v>14.8171415933869</v>
      </c>
    </row>
    <row r="3751" spans="1:9" x14ac:dyDescent="0.25">
      <c r="A3751" s="1">
        <v>0</v>
      </c>
      <c r="B3751" s="1" t="s">
        <v>3919</v>
      </c>
      <c r="C3751" s="1">
        <v>4</v>
      </c>
    </row>
    <row r="3752" spans="1:9" x14ac:dyDescent="0.25">
      <c r="A3752" s="1">
        <v>1</v>
      </c>
      <c r="B3752" s="1" t="s">
        <v>3926</v>
      </c>
      <c r="C3752" s="1" t="s">
        <v>3927</v>
      </c>
      <c r="D3752" s="1">
        <v>22276.393137949999</v>
      </c>
      <c r="E3752" s="1">
        <v>4.9799999999999998E-6</v>
      </c>
      <c r="F3752" s="1" t="s">
        <v>3</v>
      </c>
      <c r="G3752" s="1" t="s">
        <v>3928</v>
      </c>
      <c r="H3752" s="1">
        <v>0</v>
      </c>
      <c r="I3752" s="1">
        <v>9993</v>
      </c>
    </row>
    <row r="3753" spans="1:9" x14ac:dyDescent="0.25">
      <c r="A3753" s="1">
        <v>2</v>
      </c>
      <c r="B3753" s="1">
        <v>24796</v>
      </c>
      <c r="C3753" s="1">
        <v>86.398099999999999</v>
      </c>
      <c r="D3753" s="1">
        <v>227.90600000000001</v>
      </c>
      <c r="E3753" s="1">
        <v>2033</v>
      </c>
      <c r="F3753" s="1">
        <v>89.709299999999999</v>
      </c>
      <c r="G3753" s="1">
        <v>270.43369999999999</v>
      </c>
      <c r="H3753" s="1">
        <v>14.354526133306999</v>
      </c>
    </row>
    <row r="3754" spans="1:9" x14ac:dyDescent="0.25">
      <c r="A3754" s="1">
        <v>0</v>
      </c>
      <c r="B3754" s="1" t="s">
        <v>3919</v>
      </c>
      <c r="C3754" s="1">
        <v>914</v>
      </c>
    </row>
    <row r="3755" spans="1:9" x14ac:dyDescent="0.25">
      <c r="A3755" s="1">
        <v>1</v>
      </c>
      <c r="B3755" s="1" t="s">
        <v>3929</v>
      </c>
      <c r="C3755" s="1" t="s">
        <v>3930</v>
      </c>
      <c r="D3755" s="1">
        <v>22276.394135449998</v>
      </c>
      <c r="E3755" s="1">
        <v>5.8799999999999996E-6</v>
      </c>
      <c r="F3755" s="1" t="s">
        <v>3</v>
      </c>
      <c r="G3755" s="1" t="s">
        <v>3931</v>
      </c>
      <c r="H3755" s="1">
        <v>0</v>
      </c>
      <c r="I3755" s="1">
        <v>9997</v>
      </c>
    </row>
    <row r="3756" spans="1:9" x14ac:dyDescent="0.25">
      <c r="A3756" s="1">
        <v>2</v>
      </c>
      <c r="B3756" s="1">
        <v>24836</v>
      </c>
      <c r="C3756" s="1">
        <v>86.393100000000004</v>
      </c>
      <c r="D3756" s="1">
        <v>239.35069999999999</v>
      </c>
      <c r="E3756" s="1">
        <v>1171</v>
      </c>
      <c r="F3756" s="1">
        <v>146.1035</v>
      </c>
      <c r="G3756" s="1">
        <v>214.02379999999999</v>
      </c>
      <c r="H3756" s="1">
        <v>14.3917710846498</v>
      </c>
    </row>
    <row r="3757" spans="1:9" x14ac:dyDescent="0.25">
      <c r="A3757" s="1">
        <v>0</v>
      </c>
      <c r="B3757" s="1" t="s">
        <v>3919</v>
      </c>
      <c r="C3757" s="1">
        <v>16</v>
      </c>
    </row>
    <row r="3758" spans="1:9" x14ac:dyDescent="0.25">
      <c r="A3758" s="1">
        <v>1</v>
      </c>
      <c r="B3758" s="1" t="s">
        <v>3932</v>
      </c>
      <c r="C3758" s="1" t="s">
        <v>3933</v>
      </c>
      <c r="D3758" s="1">
        <v>22276.505114340001</v>
      </c>
      <c r="E3758" s="1">
        <v>5.1100000000000002E-6</v>
      </c>
      <c r="F3758" s="1" t="s">
        <v>3</v>
      </c>
      <c r="G3758" s="1" t="s">
        <v>3934</v>
      </c>
      <c r="H3758" s="1">
        <v>0</v>
      </c>
      <c r="I3758" s="1">
        <v>9998</v>
      </c>
    </row>
    <row r="3759" spans="1:9" x14ac:dyDescent="0.25">
      <c r="A3759" s="1">
        <v>2</v>
      </c>
      <c r="B3759" s="1">
        <v>24841</v>
      </c>
      <c r="C3759" s="1">
        <v>86.399199999999993</v>
      </c>
      <c r="D3759" s="1">
        <v>259.66000000000003</v>
      </c>
      <c r="E3759" s="1">
        <v>4549</v>
      </c>
      <c r="F3759" s="1">
        <v>78.425700000000006</v>
      </c>
      <c r="G3759" s="1">
        <v>281.745</v>
      </c>
      <c r="H3759" s="1">
        <v>14.371265833250799</v>
      </c>
    </row>
    <row r="3760" spans="1:9" x14ac:dyDescent="0.25">
      <c r="A3760" s="1">
        <v>0</v>
      </c>
      <c r="B3760" s="1" t="s">
        <v>3919</v>
      </c>
      <c r="C3760" s="1">
        <v>911</v>
      </c>
    </row>
    <row r="3761" spans="1:9" x14ac:dyDescent="0.25">
      <c r="A3761" s="1">
        <v>1</v>
      </c>
      <c r="B3761" s="1" t="s">
        <v>3935</v>
      </c>
      <c r="C3761" s="1" t="s">
        <v>3936</v>
      </c>
      <c r="D3761" s="1">
        <v>22276.490978720001</v>
      </c>
      <c r="E3761" s="1">
        <v>6.5400000000000001E-6</v>
      </c>
      <c r="F3761" s="1" t="s">
        <v>3</v>
      </c>
      <c r="G3761" s="1" t="s">
        <v>3409</v>
      </c>
      <c r="H3761" s="1">
        <v>0</v>
      </c>
      <c r="I3761" s="1">
        <v>9991</v>
      </c>
    </row>
    <row r="3762" spans="1:9" x14ac:dyDescent="0.25">
      <c r="A3762" s="1">
        <v>2</v>
      </c>
      <c r="B3762" s="1">
        <v>24842</v>
      </c>
      <c r="C3762" s="1">
        <v>86.441900000000004</v>
      </c>
      <c r="D3762" s="1">
        <v>259.2713</v>
      </c>
      <c r="E3762" s="1">
        <v>15759</v>
      </c>
      <c r="F3762" s="1">
        <v>138.8878</v>
      </c>
      <c r="G3762" s="1">
        <v>221.35149999999999</v>
      </c>
      <c r="H3762" s="1">
        <v>14.4546932133231</v>
      </c>
    </row>
    <row r="3763" spans="1:9" x14ac:dyDescent="0.25">
      <c r="A3763" s="1">
        <v>0</v>
      </c>
      <c r="B3763" s="1" t="s">
        <v>3919</v>
      </c>
      <c r="C3763" s="1">
        <v>17</v>
      </c>
    </row>
    <row r="3764" spans="1:9" x14ac:dyDescent="0.25">
      <c r="A3764" s="1">
        <v>1</v>
      </c>
      <c r="B3764" s="1" t="s">
        <v>3937</v>
      </c>
      <c r="C3764" s="1" t="s">
        <v>3938</v>
      </c>
      <c r="D3764" s="1">
        <v>22276.49882832</v>
      </c>
      <c r="E3764" s="1">
        <v>4.2799999999999997E-6</v>
      </c>
      <c r="F3764" s="1" t="s">
        <v>3</v>
      </c>
      <c r="G3764" s="1" t="s">
        <v>3939</v>
      </c>
      <c r="H3764" s="1">
        <v>0</v>
      </c>
      <c r="I3764" s="1">
        <v>9997</v>
      </c>
    </row>
    <row r="3765" spans="1:9" x14ac:dyDescent="0.25">
      <c r="A3765" s="1">
        <v>2</v>
      </c>
      <c r="B3765" s="1">
        <v>24870</v>
      </c>
      <c r="C3765" s="1">
        <v>86.390600000000006</v>
      </c>
      <c r="D3765" s="1">
        <v>289.43819999999999</v>
      </c>
      <c r="E3765" s="1">
        <v>2945</v>
      </c>
      <c r="F3765" s="1">
        <v>53.555999999999997</v>
      </c>
      <c r="G3765" s="1">
        <v>306.5908</v>
      </c>
      <c r="H3765" s="1">
        <v>14.3618381332175</v>
      </c>
    </row>
    <row r="3766" spans="1:9" x14ac:dyDescent="0.25">
      <c r="A3766" s="1">
        <v>0</v>
      </c>
      <c r="B3766" s="1" t="s">
        <v>3919</v>
      </c>
      <c r="C3766" s="1">
        <v>920</v>
      </c>
    </row>
    <row r="3767" spans="1:9" x14ac:dyDescent="0.25">
      <c r="A3767" s="1">
        <v>1</v>
      </c>
      <c r="B3767" s="1" t="s">
        <v>3940</v>
      </c>
      <c r="C3767" s="1" t="s">
        <v>3941</v>
      </c>
      <c r="D3767" s="1">
        <v>22276.51582755</v>
      </c>
      <c r="E3767" s="1">
        <v>5.0000000000000004E-6</v>
      </c>
      <c r="F3767" s="1" t="s">
        <v>3</v>
      </c>
      <c r="G3767" s="1" t="s">
        <v>3942</v>
      </c>
      <c r="H3767" s="1">
        <v>0</v>
      </c>
      <c r="I3767" s="1">
        <v>9995</v>
      </c>
    </row>
    <row r="3768" spans="1:9" x14ac:dyDescent="0.25">
      <c r="A3768" s="1">
        <v>2</v>
      </c>
      <c r="B3768" s="1">
        <v>24871</v>
      </c>
      <c r="C3768" s="1">
        <v>86.391599999999997</v>
      </c>
      <c r="D3768" s="1">
        <v>270.9658</v>
      </c>
      <c r="E3768" s="1">
        <v>13867</v>
      </c>
      <c r="F3768" s="1">
        <v>95.342399999999998</v>
      </c>
      <c r="G3768" s="1">
        <v>264.93579999999997</v>
      </c>
      <c r="H3768" s="1">
        <v>14.3989678332438</v>
      </c>
    </row>
    <row r="3769" spans="1:9" x14ac:dyDescent="0.25">
      <c r="A3769" s="1">
        <v>0</v>
      </c>
      <c r="B3769" s="1" t="s">
        <v>3919</v>
      </c>
      <c r="C3769" s="1">
        <v>921</v>
      </c>
    </row>
    <row r="3770" spans="1:9" x14ac:dyDescent="0.25">
      <c r="A3770" s="1">
        <v>1</v>
      </c>
      <c r="B3770" s="1" t="s">
        <v>3943</v>
      </c>
      <c r="C3770" s="1" t="s">
        <v>3944</v>
      </c>
      <c r="D3770" s="1">
        <v>22276.351311750001</v>
      </c>
      <c r="E3770" s="1">
        <v>1.2322E-4</v>
      </c>
      <c r="F3770" s="1" t="s">
        <v>3</v>
      </c>
      <c r="G3770" s="1" t="s">
        <v>3945</v>
      </c>
      <c r="H3770" s="1">
        <v>0</v>
      </c>
      <c r="I3770" s="1">
        <v>9992</v>
      </c>
    </row>
    <row r="3771" spans="1:9" x14ac:dyDescent="0.25">
      <c r="A3771" s="1">
        <v>2</v>
      </c>
      <c r="B3771" s="1">
        <v>24873</v>
      </c>
      <c r="C3771" s="1">
        <v>86.391900000000007</v>
      </c>
      <c r="D3771" s="1">
        <v>229.36089999999999</v>
      </c>
      <c r="E3771" s="1">
        <v>10103</v>
      </c>
      <c r="F3771" s="1">
        <v>79.821399999999997</v>
      </c>
      <c r="G3771" s="1">
        <v>280.41660000000002</v>
      </c>
      <c r="H3771" s="1">
        <v>15.165754593802401</v>
      </c>
    </row>
    <row r="3772" spans="1:9" x14ac:dyDescent="0.25">
      <c r="A3772" s="1">
        <v>0</v>
      </c>
      <c r="B3772" s="1" t="s">
        <v>3792</v>
      </c>
      <c r="C3772" s="1">
        <v>2</v>
      </c>
      <c r="D3772" s="1" t="s">
        <v>3946</v>
      </c>
    </row>
    <row r="3773" spans="1:9" x14ac:dyDescent="0.25">
      <c r="A3773" s="1">
        <v>1</v>
      </c>
      <c r="B3773" s="1" t="s">
        <v>3947</v>
      </c>
      <c r="C3773" s="1" t="s">
        <v>3948</v>
      </c>
      <c r="D3773" s="1">
        <v>22276.326645630001</v>
      </c>
      <c r="E3773" s="1">
        <v>3.9199999999999997E-6</v>
      </c>
      <c r="F3773" s="1" t="s">
        <v>3</v>
      </c>
      <c r="G3773" s="1" t="s">
        <v>3949</v>
      </c>
      <c r="H3773" s="1">
        <v>0</v>
      </c>
      <c r="I3773" s="1">
        <v>9993</v>
      </c>
    </row>
    <row r="3774" spans="1:9" x14ac:dyDescent="0.25">
      <c r="A3774" s="1">
        <v>2</v>
      </c>
      <c r="B3774" s="1">
        <v>24883</v>
      </c>
      <c r="C3774" s="1">
        <v>98.693899999999999</v>
      </c>
      <c r="D3774" s="1">
        <v>40.1173</v>
      </c>
      <c r="E3774" s="1">
        <v>2992</v>
      </c>
      <c r="F3774" s="1">
        <v>136.5547</v>
      </c>
      <c r="G3774" s="1">
        <v>223.5873</v>
      </c>
      <c r="H3774" s="1">
        <v>14.337898843287601</v>
      </c>
    </row>
    <row r="3775" spans="1:9" x14ac:dyDescent="0.25">
      <c r="A3775" s="1">
        <v>0</v>
      </c>
      <c r="B3775" s="1" t="s">
        <v>3919</v>
      </c>
      <c r="C3775" s="1">
        <v>26</v>
      </c>
    </row>
    <row r="3776" spans="1:9" x14ac:dyDescent="0.25">
      <c r="A3776" s="1">
        <v>1</v>
      </c>
      <c r="B3776" s="1" t="s">
        <v>3950</v>
      </c>
      <c r="C3776" s="1" t="s">
        <v>3951</v>
      </c>
      <c r="D3776" s="1">
        <v>22276.221508580002</v>
      </c>
      <c r="E3776" s="1">
        <v>4.2200000000000003E-6</v>
      </c>
      <c r="F3776" s="1" t="s">
        <v>3</v>
      </c>
      <c r="G3776" s="1" t="s">
        <v>3952</v>
      </c>
      <c r="H3776" s="1">
        <v>0</v>
      </c>
      <c r="I3776" s="1">
        <v>9992</v>
      </c>
    </row>
    <row r="3777" spans="1:9" x14ac:dyDescent="0.25">
      <c r="A3777" s="1">
        <v>2</v>
      </c>
      <c r="B3777" s="1">
        <v>24903</v>
      </c>
      <c r="C3777" s="1">
        <v>86.402000000000001</v>
      </c>
      <c r="D3777" s="1">
        <v>164.97190000000001</v>
      </c>
      <c r="E3777" s="1">
        <v>2220</v>
      </c>
      <c r="F3777" s="1">
        <v>87.960700000000003</v>
      </c>
      <c r="G3777" s="1">
        <v>272.18439999999998</v>
      </c>
      <c r="H3777" s="1">
        <v>14.3562951631493</v>
      </c>
    </row>
    <row r="3778" spans="1:9" x14ac:dyDescent="0.25">
      <c r="A3778" s="1">
        <v>0</v>
      </c>
      <c r="B3778" s="1" t="s">
        <v>3919</v>
      </c>
      <c r="C3778" s="1">
        <v>22</v>
      </c>
    </row>
    <row r="3779" spans="1:9" x14ac:dyDescent="0.25">
      <c r="A3779" s="1">
        <v>1</v>
      </c>
      <c r="B3779" s="1" t="s">
        <v>3953</v>
      </c>
      <c r="C3779" s="1" t="s">
        <v>3954</v>
      </c>
      <c r="D3779" s="1">
        <v>22276.432537789999</v>
      </c>
      <c r="E3779" s="1">
        <v>3.9099999999999998E-6</v>
      </c>
      <c r="F3779" s="1" t="s">
        <v>3</v>
      </c>
      <c r="G3779" s="1" t="s">
        <v>3955</v>
      </c>
      <c r="H3779" s="1">
        <v>0</v>
      </c>
      <c r="I3779" s="1">
        <v>9992</v>
      </c>
    </row>
    <row r="3780" spans="1:9" x14ac:dyDescent="0.25">
      <c r="A3780" s="1">
        <v>2</v>
      </c>
      <c r="B3780" s="1">
        <v>24907</v>
      </c>
      <c r="C3780" s="1">
        <v>86.402699999999996</v>
      </c>
      <c r="D3780" s="1">
        <v>167.63310000000001</v>
      </c>
      <c r="E3780" s="1">
        <v>2008</v>
      </c>
      <c r="F3780" s="1">
        <v>85.799199999999999</v>
      </c>
      <c r="G3780" s="1">
        <v>274.34339999999997</v>
      </c>
      <c r="H3780" s="1">
        <v>14.345588633150999</v>
      </c>
    </row>
    <row r="3781" spans="1:9" x14ac:dyDescent="0.25">
      <c r="A3781" s="1">
        <v>0</v>
      </c>
      <c r="B3781" s="1" t="s">
        <v>3956</v>
      </c>
    </row>
    <row r="3782" spans="1:9" x14ac:dyDescent="0.25">
      <c r="A3782" s="1">
        <v>1</v>
      </c>
      <c r="B3782" s="1" t="s">
        <v>3957</v>
      </c>
      <c r="C3782" s="1" t="s">
        <v>3958</v>
      </c>
      <c r="D3782" s="1">
        <v>22276.440348880002</v>
      </c>
      <c r="E3782" s="1">
        <v>2.8399999999999999E-6</v>
      </c>
      <c r="F3782" s="1" t="s">
        <v>3</v>
      </c>
      <c r="G3782" s="1" t="s">
        <v>3959</v>
      </c>
      <c r="H3782" s="1">
        <v>0</v>
      </c>
      <c r="I3782" s="1">
        <v>9991</v>
      </c>
    </row>
    <row r="3783" spans="1:9" x14ac:dyDescent="0.25">
      <c r="A3783" s="1">
        <v>2</v>
      </c>
      <c r="B3783" s="1">
        <v>24920</v>
      </c>
      <c r="C3783" s="1">
        <v>69.954700000000003</v>
      </c>
      <c r="D3783" s="1">
        <v>186.10390000000001</v>
      </c>
      <c r="E3783" s="1">
        <v>24791</v>
      </c>
      <c r="F3783" s="1">
        <v>315.53590000000003</v>
      </c>
      <c r="G3783" s="1">
        <v>44.377200000000002</v>
      </c>
      <c r="H3783" s="1">
        <v>14.2657833130566</v>
      </c>
    </row>
    <row r="3784" spans="1:9" x14ac:dyDescent="0.25">
      <c r="A3784" s="1">
        <v>0</v>
      </c>
      <c r="B3784" s="1" t="s">
        <v>3960</v>
      </c>
      <c r="C3784" s="1" t="s">
        <v>3961</v>
      </c>
      <c r="D3784" s="1">
        <v>1</v>
      </c>
    </row>
    <row r="3785" spans="1:9" x14ac:dyDescent="0.25">
      <c r="A3785" s="1">
        <v>1</v>
      </c>
      <c r="B3785" s="1" t="s">
        <v>3962</v>
      </c>
      <c r="C3785" s="1" t="s">
        <v>3963</v>
      </c>
      <c r="D3785" s="1">
        <v>22276.357290399999</v>
      </c>
      <c r="E3785" s="1">
        <v>6.0399999999999998E-6</v>
      </c>
      <c r="F3785" s="1" t="s">
        <v>3</v>
      </c>
      <c r="G3785" s="1" t="s">
        <v>3964</v>
      </c>
      <c r="H3785" s="1">
        <v>0</v>
      </c>
      <c r="I3785" s="1">
        <v>9992</v>
      </c>
    </row>
    <row r="3786" spans="1:9" x14ac:dyDescent="0.25">
      <c r="A3786" s="1">
        <v>2</v>
      </c>
      <c r="B3786" s="1">
        <v>24925</v>
      </c>
      <c r="C3786" s="1">
        <v>86.336100000000002</v>
      </c>
      <c r="D3786" s="1">
        <v>231.43979999999999</v>
      </c>
      <c r="E3786" s="1">
        <v>8823</v>
      </c>
      <c r="F3786" s="1">
        <v>55.174799999999998</v>
      </c>
      <c r="G3786" s="1">
        <v>305.03039999999999</v>
      </c>
      <c r="H3786" s="1">
        <v>14.8543188135842</v>
      </c>
    </row>
    <row r="3787" spans="1:9" x14ac:dyDescent="0.25">
      <c r="A3787" s="1">
        <v>0</v>
      </c>
      <c r="B3787" s="1" t="s">
        <v>3960</v>
      </c>
      <c r="C3787" s="1" t="s">
        <v>3961</v>
      </c>
      <c r="D3787" s="1">
        <v>2</v>
      </c>
    </row>
    <row r="3788" spans="1:9" x14ac:dyDescent="0.25">
      <c r="A3788" s="1">
        <v>1</v>
      </c>
      <c r="B3788" s="1" t="s">
        <v>3965</v>
      </c>
      <c r="C3788" s="1" t="s">
        <v>3966</v>
      </c>
      <c r="D3788" s="1">
        <v>22276.42901756</v>
      </c>
      <c r="E3788" s="1">
        <v>5.9499999999999998E-6</v>
      </c>
      <c r="F3788" s="1" t="s">
        <v>3</v>
      </c>
      <c r="G3788" s="1" t="s">
        <v>3967</v>
      </c>
      <c r="H3788" s="1">
        <v>0</v>
      </c>
      <c r="I3788" s="1">
        <v>9993</v>
      </c>
    </row>
    <row r="3789" spans="1:9" x14ac:dyDescent="0.25">
      <c r="A3789" s="1">
        <v>2</v>
      </c>
      <c r="B3789" s="1">
        <v>24926</v>
      </c>
      <c r="C3789" s="1">
        <v>86.335700000000003</v>
      </c>
      <c r="D3789" s="1">
        <v>232.84180000000001</v>
      </c>
      <c r="E3789" s="1">
        <v>9846</v>
      </c>
      <c r="F3789" s="1">
        <v>62.301200000000001</v>
      </c>
      <c r="G3789" s="1">
        <v>297.92099999999999</v>
      </c>
      <c r="H3789" s="1">
        <v>14.8519734735823</v>
      </c>
    </row>
    <row r="3790" spans="1:9" x14ac:dyDescent="0.25">
      <c r="A3790" s="1">
        <v>0</v>
      </c>
      <c r="B3790" s="1" t="s">
        <v>3919</v>
      </c>
      <c r="C3790" s="1">
        <v>29</v>
      </c>
    </row>
    <row r="3791" spans="1:9" x14ac:dyDescent="0.25">
      <c r="A3791" s="1">
        <v>1</v>
      </c>
      <c r="B3791" s="1" t="s">
        <v>3968</v>
      </c>
      <c r="C3791" s="1" t="s">
        <v>3969</v>
      </c>
      <c r="D3791" s="1">
        <v>22276.28464899</v>
      </c>
      <c r="E3791" s="1">
        <v>5.0300000000000001E-6</v>
      </c>
      <c r="F3791" s="1" t="s">
        <v>3</v>
      </c>
      <c r="G3791" s="1" t="s">
        <v>3970</v>
      </c>
      <c r="H3791" s="1">
        <v>0</v>
      </c>
      <c r="I3791" s="1">
        <v>9992</v>
      </c>
    </row>
    <row r="3792" spans="1:9" x14ac:dyDescent="0.25">
      <c r="A3792" s="1">
        <v>2</v>
      </c>
      <c r="B3792" s="1">
        <v>24944</v>
      </c>
      <c r="C3792" s="1">
        <v>86.403300000000002</v>
      </c>
      <c r="D3792" s="1">
        <v>197.7655</v>
      </c>
      <c r="E3792" s="1">
        <v>1853</v>
      </c>
      <c r="F3792" s="1">
        <v>87.705500000000001</v>
      </c>
      <c r="G3792" s="1">
        <v>272.43529999999998</v>
      </c>
      <c r="H3792" s="1">
        <v>14.349980393115301</v>
      </c>
    </row>
    <row r="3793" spans="1:9" x14ac:dyDescent="0.25">
      <c r="A3793" s="1">
        <v>0</v>
      </c>
      <c r="B3793" s="1" t="s">
        <v>3919</v>
      </c>
      <c r="C3793" s="1">
        <v>33</v>
      </c>
    </row>
    <row r="3794" spans="1:9" x14ac:dyDescent="0.25">
      <c r="A3794" s="1">
        <v>1</v>
      </c>
      <c r="B3794" s="1" t="s">
        <v>3971</v>
      </c>
      <c r="C3794" s="1" t="s">
        <v>3972</v>
      </c>
      <c r="D3794" s="1">
        <v>22276.330478020001</v>
      </c>
      <c r="E3794" s="1">
        <v>3.3500000000000001E-6</v>
      </c>
      <c r="F3794" s="1" t="s">
        <v>3</v>
      </c>
      <c r="G3794" s="1" t="s">
        <v>3973</v>
      </c>
      <c r="H3794" s="1">
        <v>0</v>
      </c>
      <c r="I3794" s="1">
        <v>9992</v>
      </c>
    </row>
    <row r="3795" spans="1:9" x14ac:dyDescent="0.25">
      <c r="A3795" s="1">
        <v>2</v>
      </c>
      <c r="B3795" s="1">
        <v>24946</v>
      </c>
      <c r="C3795" s="1">
        <v>86.394800000000004</v>
      </c>
      <c r="D3795" s="1">
        <v>197.08940000000001</v>
      </c>
      <c r="E3795" s="1">
        <v>9917</v>
      </c>
      <c r="F3795" s="1">
        <v>65.6297</v>
      </c>
      <c r="G3795" s="1">
        <v>294.5933</v>
      </c>
      <c r="H3795" s="1">
        <v>14.3386564431114</v>
      </c>
    </row>
    <row r="3796" spans="1:9" x14ac:dyDescent="0.25">
      <c r="A3796" s="1">
        <v>0</v>
      </c>
      <c r="B3796" s="1" t="s">
        <v>3919</v>
      </c>
      <c r="C3796" s="1">
        <v>28</v>
      </c>
    </row>
    <row r="3797" spans="1:9" x14ac:dyDescent="0.25">
      <c r="A3797" s="1">
        <v>1</v>
      </c>
      <c r="B3797" s="1" t="s">
        <v>3974</v>
      </c>
      <c r="C3797" s="1" t="s">
        <v>3975</v>
      </c>
      <c r="D3797" s="1">
        <v>22276.483492430001</v>
      </c>
      <c r="E3797" s="1">
        <v>4.4800000000000003E-6</v>
      </c>
      <c r="F3797" s="1" t="s">
        <v>3</v>
      </c>
      <c r="G3797" s="1" t="s">
        <v>3976</v>
      </c>
      <c r="H3797" s="1">
        <v>0</v>
      </c>
      <c r="I3797" s="1">
        <v>9990</v>
      </c>
    </row>
    <row r="3798" spans="1:9" x14ac:dyDescent="0.25">
      <c r="A3798" s="1">
        <v>2</v>
      </c>
      <c r="B3798" s="1">
        <v>24948</v>
      </c>
      <c r="C3798" s="1">
        <v>86.403999999999996</v>
      </c>
      <c r="D3798" s="1">
        <v>195.76910000000001</v>
      </c>
      <c r="E3798" s="1">
        <v>2467</v>
      </c>
      <c r="F3798" s="1">
        <v>83.468400000000003</v>
      </c>
      <c r="G3798" s="1">
        <v>276.67939999999999</v>
      </c>
      <c r="H3798" s="1">
        <v>14.3593002031204</v>
      </c>
    </row>
    <row r="3799" spans="1:9" x14ac:dyDescent="0.25">
      <c r="A3799" s="1">
        <v>0</v>
      </c>
      <c r="B3799" s="1" t="s">
        <v>145</v>
      </c>
      <c r="C3799" s="1">
        <v>2346</v>
      </c>
    </row>
    <row r="3800" spans="1:9" x14ac:dyDescent="0.25">
      <c r="A3800" s="1">
        <v>1</v>
      </c>
      <c r="B3800" s="1" t="s">
        <v>3977</v>
      </c>
      <c r="C3800" s="1" t="s">
        <v>3978</v>
      </c>
      <c r="D3800" s="1">
        <v>22276.5080767</v>
      </c>
      <c r="E3800" s="1">
        <v>5.7999999999999995E-7</v>
      </c>
      <c r="F3800" s="1" t="s">
        <v>3</v>
      </c>
      <c r="G3800" s="1" t="s">
        <v>3979</v>
      </c>
      <c r="H3800" s="1">
        <v>0</v>
      </c>
      <c r="I3800" s="1">
        <v>9996</v>
      </c>
    </row>
    <row r="3801" spans="1:9" x14ac:dyDescent="0.25">
      <c r="A3801" s="1">
        <v>2</v>
      </c>
      <c r="B3801" s="1">
        <v>24953</v>
      </c>
      <c r="C3801" s="1">
        <v>82.917900000000003</v>
      </c>
      <c r="D3801" s="1">
        <v>280.1189</v>
      </c>
      <c r="E3801" s="1">
        <v>40118</v>
      </c>
      <c r="F3801" s="1">
        <v>163.7432</v>
      </c>
      <c r="G3801" s="1">
        <v>308.19540000000001</v>
      </c>
      <c r="H3801" s="1">
        <v>13.7963387325984</v>
      </c>
    </row>
    <row r="3802" spans="1:9" x14ac:dyDescent="0.25">
      <c r="A3802" s="1">
        <v>0</v>
      </c>
      <c r="B3802" s="1" t="s">
        <v>3772</v>
      </c>
      <c r="C3802" s="1" t="s">
        <v>3980</v>
      </c>
    </row>
    <row r="3803" spans="1:9" x14ac:dyDescent="0.25">
      <c r="A3803" s="1">
        <v>1</v>
      </c>
      <c r="B3803" s="1" t="s">
        <v>3981</v>
      </c>
      <c r="C3803" s="1" t="s">
        <v>3982</v>
      </c>
      <c r="D3803" s="1">
        <v>22276.531107639999</v>
      </c>
      <c r="E3803" s="1">
        <v>1.0100000000000001E-6</v>
      </c>
      <c r="F3803" s="1" t="s">
        <v>3</v>
      </c>
      <c r="G3803" s="1" t="s">
        <v>1934</v>
      </c>
      <c r="H3803" s="1">
        <v>0</v>
      </c>
      <c r="I3803" s="1">
        <v>9997</v>
      </c>
    </row>
    <row r="3804" spans="1:9" x14ac:dyDescent="0.25">
      <c r="A3804" s="1">
        <v>2</v>
      </c>
      <c r="B3804" s="1">
        <v>24954</v>
      </c>
      <c r="C3804" s="1">
        <v>82.918300000000002</v>
      </c>
      <c r="D3804" s="1">
        <v>277.92610000000002</v>
      </c>
      <c r="E3804" s="1">
        <v>40121</v>
      </c>
      <c r="F3804" s="1">
        <v>154.9965</v>
      </c>
      <c r="G3804" s="1">
        <v>326.62259999999998</v>
      </c>
      <c r="H3804" s="1">
        <v>13.800659382604101</v>
      </c>
    </row>
    <row r="3805" spans="1:9" x14ac:dyDescent="0.25">
      <c r="A3805" s="1">
        <v>0</v>
      </c>
      <c r="B3805" s="1" t="s">
        <v>3919</v>
      </c>
      <c r="C3805" s="1">
        <v>36</v>
      </c>
    </row>
    <row r="3806" spans="1:9" x14ac:dyDescent="0.25">
      <c r="A3806" s="1">
        <v>1</v>
      </c>
      <c r="B3806" s="1" t="s">
        <v>3983</v>
      </c>
      <c r="C3806" s="1" t="s">
        <v>3984</v>
      </c>
      <c r="D3806" s="1">
        <v>22276.40224747</v>
      </c>
      <c r="E3806" s="1">
        <v>3.7299999999999999E-6</v>
      </c>
      <c r="F3806" s="1" t="s">
        <v>3</v>
      </c>
      <c r="G3806" s="1" t="s">
        <v>3985</v>
      </c>
      <c r="H3806" s="1">
        <v>0</v>
      </c>
      <c r="I3806" s="1">
        <v>9996</v>
      </c>
    </row>
    <row r="3807" spans="1:9" x14ac:dyDescent="0.25">
      <c r="A3807" s="1">
        <v>2</v>
      </c>
      <c r="B3807" s="1">
        <v>24967</v>
      </c>
      <c r="C3807" s="1">
        <v>86.399299999999997</v>
      </c>
      <c r="D3807" s="1">
        <v>227.42230000000001</v>
      </c>
      <c r="E3807" s="1">
        <v>2094</v>
      </c>
      <c r="F3807" s="1">
        <v>79.468699999999998</v>
      </c>
      <c r="G3807" s="1">
        <v>280.6746</v>
      </c>
      <c r="H3807" s="1">
        <v>14.360096083103899</v>
      </c>
    </row>
    <row r="3808" spans="1:9" x14ac:dyDescent="0.25">
      <c r="A3808" s="1">
        <v>0</v>
      </c>
      <c r="B3808" s="1" t="s">
        <v>2979</v>
      </c>
      <c r="C3808" s="1" t="s">
        <v>3986</v>
      </c>
    </row>
    <row r="3809" spans="1:9" x14ac:dyDescent="0.25">
      <c r="A3809" s="1">
        <v>1</v>
      </c>
      <c r="B3809" s="1" t="s">
        <v>3987</v>
      </c>
      <c r="C3809" s="1" t="s">
        <v>3988</v>
      </c>
      <c r="D3809" s="1">
        <v>22276.455500479999</v>
      </c>
      <c r="E3809" s="1">
        <v>2.21E-6</v>
      </c>
      <c r="F3809" s="1" t="s">
        <v>3</v>
      </c>
      <c r="G3809" s="1" t="s">
        <v>3989</v>
      </c>
      <c r="H3809" s="1">
        <v>0</v>
      </c>
      <c r="I3809" s="1">
        <v>9991</v>
      </c>
    </row>
    <row r="3810" spans="1:9" x14ac:dyDescent="0.25">
      <c r="A3810" s="1">
        <v>2</v>
      </c>
      <c r="B3810" s="1">
        <v>24971</v>
      </c>
      <c r="C3810" s="1">
        <v>98.667000000000002</v>
      </c>
      <c r="D3810" s="1">
        <v>229.4221</v>
      </c>
      <c r="E3810" s="1">
        <v>52123</v>
      </c>
      <c r="F3810" s="1">
        <v>254.27950000000001</v>
      </c>
      <c r="G3810" s="1">
        <v>105.26390000000001</v>
      </c>
      <c r="H3810" s="1">
        <v>14.341649533086301</v>
      </c>
    </row>
    <row r="3811" spans="1:9" x14ac:dyDescent="0.25">
      <c r="A3811" s="1">
        <v>0</v>
      </c>
      <c r="B3811" s="1" t="s">
        <v>3919</v>
      </c>
      <c r="C3811" s="1">
        <v>39</v>
      </c>
    </row>
    <row r="3812" spans="1:9" x14ac:dyDescent="0.25">
      <c r="A3812" s="1">
        <v>1</v>
      </c>
      <c r="B3812" s="1" t="s">
        <v>3990</v>
      </c>
      <c r="C3812" s="1" t="s">
        <v>3991</v>
      </c>
      <c r="D3812" s="1">
        <v>22276.495520730001</v>
      </c>
      <c r="E3812" s="1">
        <v>8.0199999999999994E-6</v>
      </c>
      <c r="F3812" s="1" t="s">
        <v>3</v>
      </c>
      <c r="G3812" s="1" t="s">
        <v>3992</v>
      </c>
      <c r="H3812" s="1">
        <v>0</v>
      </c>
      <c r="I3812" s="1">
        <v>9993</v>
      </c>
    </row>
    <row r="3813" spans="1:9" x14ac:dyDescent="0.25">
      <c r="A3813" s="1">
        <v>2</v>
      </c>
      <c r="B3813" s="1">
        <v>25042</v>
      </c>
      <c r="C3813" s="1">
        <v>86.386300000000006</v>
      </c>
      <c r="D3813" s="1">
        <v>273.67500000000001</v>
      </c>
      <c r="E3813" s="1">
        <v>18993</v>
      </c>
      <c r="F3813" s="1">
        <v>6.0720000000000001</v>
      </c>
      <c r="G3813" s="1">
        <v>354.07089999999999</v>
      </c>
      <c r="H3813" s="1">
        <v>14.4673474830605</v>
      </c>
    </row>
    <row r="3814" spans="1:9" x14ac:dyDescent="0.25">
      <c r="A3814" s="1">
        <v>0</v>
      </c>
      <c r="B3814" s="1" t="s">
        <v>3919</v>
      </c>
      <c r="C3814" s="1">
        <v>38</v>
      </c>
    </row>
    <row r="3815" spans="1:9" x14ac:dyDescent="0.25">
      <c r="A3815" s="1">
        <v>1</v>
      </c>
      <c r="B3815" s="1" t="s">
        <v>3993</v>
      </c>
      <c r="C3815" s="1" t="s">
        <v>3994</v>
      </c>
      <c r="D3815" s="1">
        <v>22276.471555610002</v>
      </c>
      <c r="E3815" s="1">
        <v>4.5499999999999996E-6</v>
      </c>
      <c r="F3815" s="1" t="s">
        <v>3</v>
      </c>
      <c r="G3815" s="1" t="s">
        <v>3995</v>
      </c>
      <c r="H3815" s="1">
        <v>0</v>
      </c>
      <c r="I3815" s="1">
        <v>9990</v>
      </c>
    </row>
    <row r="3816" spans="1:9" x14ac:dyDescent="0.25">
      <c r="A3816" s="1">
        <v>2</v>
      </c>
      <c r="B3816" s="1">
        <v>25043</v>
      </c>
      <c r="C3816" s="1">
        <v>86.3904</v>
      </c>
      <c r="D3816" s="1">
        <v>288.03339999999997</v>
      </c>
      <c r="E3816" s="1">
        <v>3806</v>
      </c>
      <c r="F3816" s="1">
        <v>91.82</v>
      </c>
      <c r="G3816" s="1">
        <v>268.3433</v>
      </c>
      <c r="H3816" s="1">
        <v>14.3644338530409</v>
      </c>
    </row>
    <row r="3817" spans="1:9" x14ac:dyDescent="0.25">
      <c r="A3817" s="1">
        <v>0</v>
      </c>
      <c r="B3817" s="1" t="s">
        <v>3919</v>
      </c>
      <c r="C3817" s="1">
        <v>42</v>
      </c>
    </row>
    <row r="3818" spans="1:9" x14ac:dyDescent="0.25">
      <c r="A3818" s="1">
        <v>1</v>
      </c>
      <c r="B3818" s="1" t="s">
        <v>3996</v>
      </c>
      <c r="C3818" s="1" t="s">
        <v>3997</v>
      </c>
      <c r="D3818" s="1">
        <v>22276.493418919999</v>
      </c>
      <c r="E3818" s="1">
        <v>4.0899999999999998E-6</v>
      </c>
      <c r="F3818" s="1" t="s">
        <v>3</v>
      </c>
      <c r="G3818" s="1" t="s">
        <v>3998</v>
      </c>
      <c r="H3818" s="1">
        <v>0</v>
      </c>
      <c r="I3818" s="1">
        <v>9999</v>
      </c>
    </row>
    <row r="3819" spans="1:9" x14ac:dyDescent="0.25">
      <c r="A3819" s="1">
        <v>2</v>
      </c>
      <c r="B3819" s="1">
        <v>25077</v>
      </c>
      <c r="C3819" s="1">
        <v>86.391300000000001</v>
      </c>
      <c r="D3819" s="1">
        <v>293.00940000000003</v>
      </c>
      <c r="E3819" s="1">
        <v>2789</v>
      </c>
      <c r="F3819" s="1">
        <v>92.459000000000003</v>
      </c>
      <c r="G3819" s="1">
        <v>267.69260000000003</v>
      </c>
      <c r="H3819" s="1">
        <v>14.348127872995001</v>
      </c>
    </row>
    <row r="3820" spans="1:9" x14ac:dyDescent="0.25">
      <c r="A3820" s="1">
        <v>0</v>
      </c>
      <c r="B3820" s="1" t="s">
        <v>3919</v>
      </c>
      <c r="C3820" s="1">
        <v>44</v>
      </c>
    </row>
    <row r="3821" spans="1:9" x14ac:dyDescent="0.25">
      <c r="A3821" s="1">
        <v>1</v>
      </c>
      <c r="B3821" s="1" t="s">
        <v>3999</v>
      </c>
      <c r="C3821" s="1" t="s">
        <v>4000</v>
      </c>
      <c r="D3821" s="1">
        <v>22276.491154160001</v>
      </c>
      <c r="E3821" s="1">
        <v>4.8799999999999999E-6</v>
      </c>
      <c r="F3821" s="1" t="s">
        <v>3</v>
      </c>
      <c r="G3821" s="1" t="s">
        <v>4001</v>
      </c>
      <c r="H3821" s="1">
        <v>0</v>
      </c>
      <c r="I3821" s="1">
        <v>9990</v>
      </c>
    </row>
    <row r="3822" spans="1:9" x14ac:dyDescent="0.25">
      <c r="A3822" s="1">
        <v>2</v>
      </c>
      <c r="B3822" s="1">
        <v>25078</v>
      </c>
      <c r="C3822" s="1">
        <v>86.389899999999997</v>
      </c>
      <c r="D3822" s="1">
        <v>277.56349999999998</v>
      </c>
      <c r="E3822" s="1">
        <v>3647</v>
      </c>
      <c r="F3822" s="1">
        <v>62.974400000000003</v>
      </c>
      <c r="G3822" s="1">
        <v>297.18259999999998</v>
      </c>
      <c r="H3822" s="1">
        <v>14.385560983016299</v>
      </c>
    </row>
    <row r="3823" spans="1:9" x14ac:dyDescent="0.25">
      <c r="A3823" s="1">
        <v>0</v>
      </c>
      <c r="B3823" s="1" t="s">
        <v>3919</v>
      </c>
      <c r="C3823" s="1">
        <v>45</v>
      </c>
    </row>
    <row r="3824" spans="1:9" x14ac:dyDescent="0.25">
      <c r="A3824" s="1">
        <v>1</v>
      </c>
      <c r="B3824" s="1" t="s">
        <v>4002</v>
      </c>
      <c r="C3824" s="1" t="s">
        <v>4003</v>
      </c>
      <c r="D3824" s="1">
        <v>22276.249341489998</v>
      </c>
      <c r="E3824" s="1">
        <v>8.2880000000000006E-5</v>
      </c>
      <c r="F3824" s="1" t="s">
        <v>3</v>
      </c>
      <c r="G3824" s="1" t="s">
        <v>4004</v>
      </c>
      <c r="H3824" s="1">
        <v>0</v>
      </c>
      <c r="I3824" s="1">
        <v>9996</v>
      </c>
    </row>
    <row r="3825" spans="1:9" x14ac:dyDescent="0.25">
      <c r="A3825" s="1">
        <v>2</v>
      </c>
      <c r="B3825" s="1">
        <v>25104</v>
      </c>
      <c r="C3825" s="1">
        <v>86.382199999999997</v>
      </c>
      <c r="D3825" s="1">
        <v>150.71629999999999</v>
      </c>
      <c r="E3825" s="1">
        <v>200517</v>
      </c>
      <c r="F3825" s="1">
        <v>317.55619999999999</v>
      </c>
      <c r="G3825" s="1">
        <v>41.03</v>
      </c>
      <c r="H3825" s="1">
        <v>14.8809631430381</v>
      </c>
    </row>
    <row r="3826" spans="1:9" x14ac:dyDescent="0.25">
      <c r="A3826" s="1">
        <v>0</v>
      </c>
      <c r="B3826" s="1" t="s">
        <v>3919</v>
      </c>
      <c r="C3826" s="1">
        <v>24</v>
      </c>
    </row>
    <row r="3827" spans="1:9" x14ac:dyDescent="0.25">
      <c r="A3827" s="1">
        <v>1</v>
      </c>
      <c r="B3827" s="1" t="s">
        <v>4005</v>
      </c>
      <c r="C3827" s="1" t="s">
        <v>4006</v>
      </c>
      <c r="D3827" s="1">
        <v>22276.363125920001</v>
      </c>
      <c r="E3827" s="1">
        <v>4.3800000000000004E-6</v>
      </c>
      <c r="F3827" s="1" t="s">
        <v>3</v>
      </c>
      <c r="G3827" s="1" t="s">
        <v>4007</v>
      </c>
      <c r="H3827" s="1">
        <v>0</v>
      </c>
      <c r="I3827" s="1">
        <v>9994</v>
      </c>
    </row>
    <row r="3828" spans="1:9" x14ac:dyDescent="0.25">
      <c r="A3828" s="1">
        <v>2</v>
      </c>
      <c r="B3828" s="1">
        <v>25105</v>
      </c>
      <c r="C3828" s="1">
        <v>86.3917</v>
      </c>
      <c r="D3828" s="1">
        <v>138.40979999999999</v>
      </c>
      <c r="E3828" s="1">
        <v>13623</v>
      </c>
      <c r="F3828" s="1">
        <v>95.632300000000001</v>
      </c>
      <c r="G3828" s="1">
        <v>264.64299999999997</v>
      </c>
      <c r="H3828" s="1">
        <v>14.4029368930095</v>
      </c>
    </row>
    <row r="3829" spans="1:9" x14ac:dyDescent="0.25">
      <c r="A3829" s="1">
        <v>0</v>
      </c>
      <c r="B3829" s="1" t="s">
        <v>3784</v>
      </c>
      <c r="C3829" s="1" t="s">
        <v>3785</v>
      </c>
      <c r="D3829" s="1">
        <v>8</v>
      </c>
    </row>
    <row r="3830" spans="1:9" x14ac:dyDescent="0.25">
      <c r="A3830" s="1">
        <v>1</v>
      </c>
      <c r="B3830" s="1" t="s">
        <v>4008</v>
      </c>
      <c r="C3830" s="1" t="s">
        <v>4009</v>
      </c>
      <c r="D3830" s="1">
        <v>22276.424201459999</v>
      </c>
      <c r="E3830" s="1">
        <v>1.5860000000000001E-5</v>
      </c>
      <c r="F3830" s="1" t="s">
        <v>3</v>
      </c>
      <c r="G3830" s="1" t="s">
        <v>4010</v>
      </c>
      <c r="H3830" s="1">
        <v>0</v>
      </c>
      <c r="I3830" s="1">
        <v>9998</v>
      </c>
    </row>
    <row r="3831" spans="1:9" x14ac:dyDescent="0.25">
      <c r="A3831" s="1">
        <v>2</v>
      </c>
      <c r="B3831" s="1">
        <v>25112</v>
      </c>
      <c r="C3831" s="1">
        <v>45.016800000000003</v>
      </c>
      <c r="D3831" s="1">
        <v>43.220999999999997</v>
      </c>
      <c r="E3831" s="1">
        <v>7635</v>
      </c>
      <c r="F3831" s="1">
        <v>295.97070000000002</v>
      </c>
      <c r="G3831" s="1">
        <v>64.035499999999999</v>
      </c>
      <c r="H3831" s="1">
        <v>14.398466842987601</v>
      </c>
    </row>
    <row r="3832" spans="1:9" x14ac:dyDescent="0.25">
      <c r="A3832" s="1">
        <v>0</v>
      </c>
      <c r="B3832" s="1" t="s">
        <v>3784</v>
      </c>
      <c r="C3832" s="1" t="s">
        <v>3785</v>
      </c>
      <c r="D3832" s="1">
        <v>10</v>
      </c>
    </row>
    <row r="3833" spans="1:9" x14ac:dyDescent="0.25">
      <c r="A3833" s="1">
        <v>1</v>
      </c>
      <c r="B3833" s="1" t="s">
        <v>4011</v>
      </c>
      <c r="C3833" s="1" t="s">
        <v>4012</v>
      </c>
      <c r="D3833" s="1">
        <v>22276.411691680001</v>
      </c>
      <c r="E3833" s="1">
        <v>1.5869999999999999E-5</v>
      </c>
      <c r="F3833" s="1" t="s">
        <v>3</v>
      </c>
      <c r="G3833" s="1" t="s">
        <v>4013</v>
      </c>
      <c r="H3833" s="1">
        <v>0</v>
      </c>
      <c r="I3833" s="1">
        <v>9999</v>
      </c>
    </row>
    <row r="3834" spans="1:9" x14ac:dyDescent="0.25">
      <c r="A3834" s="1">
        <v>2</v>
      </c>
      <c r="B3834" s="1">
        <v>25113</v>
      </c>
      <c r="C3834" s="1">
        <v>45.018300000000004</v>
      </c>
      <c r="D3834" s="1">
        <v>44.8598</v>
      </c>
      <c r="E3834" s="1">
        <v>5951</v>
      </c>
      <c r="F3834" s="1">
        <v>265.4563</v>
      </c>
      <c r="G3834" s="1">
        <v>94.560599999999994</v>
      </c>
      <c r="H3834" s="1">
        <v>14.398334124739099</v>
      </c>
    </row>
    <row r="3835" spans="1:9" x14ac:dyDescent="0.25">
      <c r="A3835" s="1">
        <v>0</v>
      </c>
      <c r="B3835" s="1" t="s">
        <v>3784</v>
      </c>
      <c r="C3835" s="1" t="s">
        <v>3785</v>
      </c>
      <c r="D3835" s="1">
        <v>11</v>
      </c>
    </row>
    <row r="3836" spans="1:9" x14ac:dyDescent="0.25">
      <c r="A3836" s="1">
        <v>1</v>
      </c>
      <c r="B3836" s="1" t="s">
        <v>4014</v>
      </c>
      <c r="C3836" s="1" t="s">
        <v>4015</v>
      </c>
      <c r="D3836" s="1">
        <v>22276.38615495</v>
      </c>
      <c r="E3836" s="1">
        <v>1.418E-5</v>
      </c>
      <c r="F3836" s="1" t="s">
        <v>3</v>
      </c>
      <c r="G3836" s="1" t="s">
        <v>4016</v>
      </c>
      <c r="H3836" s="1">
        <v>0</v>
      </c>
      <c r="I3836" s="1">
        <v>9990</v>
      </c>
    </row>
    <row r="3837" spans="1:9" x14ac:dyDescent="0.25">
      <c r="A3837" s="1">
        <v>2</v>
      </c>
      <c r="B3837" s="1">
        <v>25114</v>
      </c>
      <c r="C3837" s="1">
        <v>45.016800000000003</v>
      </c>
      <c r="D3837" s="1">
        <v>44.633400000000002</v>
      </c>
      <c r="E3837" s="1">
        <v>6737</v>
      </c>
      <c r="F3837" s="1">
        <v>267.29829999999998</v>
      </c>
      <c r="G3837" s="1">
        <v>92.709500000000006</v>
      </c>
      <c r="H3837" s="1">
        <v>14.3974509929888</v>
      </c>
    </row>
    <row r="3838" spans="1:9" x14ac:dyDescent="0.25">
      <c r="A3838" s="1">
        <v>0</v>
      </c>
      <c r="B3838" s="1" t="s">
        <v>3784</v>
      </c>
      <c r="C3838" s="1" t="s">
        <v>3785</v>
      </c>
      <c r="D3838" s="1">
        <v>12</v>
      </c>
    </row>
    <row r="3839" spans="1:9" x14ac:dyDescent="0.25">
      <c r="A3839" s="1">
        <v>1</v>
      </c>
      <c r="B3839" s="1" t="s">
        <v>4017</v>
      </c>
      <c r="C3839" s="1" t="s">
        <v>4018</v>
      </c>
      <c r="D3839" s="1">
        <v>22276.415241769999</v>
      </c>
      <c r="E3839" s="1">
        <v>1.485E-5</v>
      </c>
      <c r="F3839" s="1" t="s">
        <v>3</v>
      </c>
      <c r="G3839" s="1" t="s">
        <v>4019</v>
      </c>
      <c r="H3839" s="1">
        <v>0</v>
      </c>
      <c r="I3839" s="1">
        <v>9992</v>
      </c>
    </row>
    <row r="3840" spans="1:9" x14ac:dyDescent="0.25">
      <c r="A3840" s="1">
        <v>2</v>
      </c>
      <c r="B3840" s="1">
        <v>25115</v>
      </c>
      <c r="C3840" s="1">
        <v>45.017499999999998</v>
      </c>
      <c r="D3840" s="1">
        <v>44.1509</v>
      </c>
      <c r="E3840" s="1">
        <v>5607</v>
      </c>
      <c r="F3840" s="1">
        <v>266.24149999999997</v>
      </c>
      <c r="G3840" s="1">
        <v>93.779300000000006</v>
      </c>
      <c r="H3840" s="1">
        <v>14.3976817229868</v>
      </c>
    </row>
    <row r="3841" spans="1:9" x14ac:dyDescent="0.25">
      <c r="A3841" s="1">
        <v>0</v>
      </c>
      <c r="B3841" s="1" t="s">
        <v>3784</v>
      </c>
      <c r="C3841" s="1" t="s">
        <v>3785</v>
      </c>
      <c r="D3841" s="1">
        <v>9</v>
      </c>
    </row>
    <row r="3842" spans="1:9" x14ac:dyDescent="0.25">
      <c r="A3842" s="1">
        <v>1</v>
      </c>
      <c r="B3842" s="1" t="s">
        <v>4020</v>
      </c>
      <c r="C3842" s="1" t="s">
        <v>4021</v>
      </c>
      <c r="D3842" s="1">
        <v>22276.486573909999</v>
      </c>
      <c r="E3842" s="1">
        <v>1.4919999999999999E-5</v>
      </c>
      <c r="F3842" s="1" t="s">
        <v>3</v>
      </c>
      <c r="G3842" s="1" t="s">
        <v>4022</v>
      </c>
      <c r="H3842" s="1">
        <v>0</v>
      </c>
      <c r="I3842" s="1">
        <v>9994</v>
      </c>
    </row>
    <row r="3843" spans="1:9" x14ac:dyDescent="0.25">
      <c r="A3843" s="1">
        <v>2</v>
      </c>
      <c r="B3843" s="1">
        <v>25116</v>
      </c>
      <c r="C3843" s="1">
        <v>45.018099999999997</v>
      </c>
      <c r="D3843" s="1">
        <v>44.380400000000002</v>
      </c>
      <c r="E3843" s="1">
        <v>7053</v>
      </c>
      <c r="F3843" s="1">
        <v>255.63030000000001</v>
      </c>
      <c r="G3843" s="1">
        <v>104.3763</v>
      </c>
      <c r="H3843" s="1">
        <v>14.397542222988999</v>
      </c>
    </row>
    <row r="3844" spans="1:9" x14ac:dyDescent="0.25">
      <c r="A3844" s="1">
        <v>0</v>
      </c>
      <c r="B3844" s="1" t="s">
        <v>3784</v>
      </c>
      <c r="C3844" s="1" t="s">
        <v>3785</v>
      </c>
      <c r="D3844" s="1">
        <v>5</v>
      </c>
    </row>
    <row r="3845" spans="1:9" x14ac:dyDescent="0.25">
      <c r="A3845" s="1">
        <v>1</v>
      </c>
      <c r="B3845" s="1" t="s">
        <v>4023</v>
      </c>
      <c r="C3845" s="1" t="s">
        <v>4024</v>
      </c>
      <c r="D3845" s="1">
        <v>22276.489637760002</v>
      </c>
      <c r="E3845" s="1">
        <v>1.5460000000000001E-5</v>
      </c>
      <c r="F3845" s="1" t="s">
        <v>3</v>
      </c>
      <c r="G3845" s="1" t="s">
        <v>4025</v>
      </c>
      <c r="H3845" s="1">
        <v>0</v>
      </c>
      <c r="I3845" s="1">
        <v>9996</v>
      </c>
    </row>
    <row r="3846" spans="1:9" x14ac:dyDescent="0.25">
      <c r="A3846" s="1">
        <v>2</v>
      </c>
      <c r="B3846" s="1">
        <v>25117</v>
      </c>
      <c r="C3846" s="1">
        <v>45.017899999999997</v>
      </c>
      <c r="D3846" s="1">
        <v>44.121000000000002</v>
      </c>
      <c r="E3846" s="1">
        <v>3123</v>
      </c>
      <c r="F3846" s="1">
        <v>269.52760000000001</v>
      </c>
      <c r="G3846" s="1">
        <v>90.521500000000003</v>
      </c>
      <c r="H3846" s="1">
        <v>14.399844432979901</v>
      </c>
    </row>
    <row r="3847" spans="1:9" x14ac:dyDescent="0.25">
      <c r="A3847" s="1">
        <v>0</v>
      </c>
      <c r="B3847" s="1" t="s">
        <v>3784</v>
      </c>
      <c r="C3847" s="1" t="s">
        <v>3785</v>
      </c>
      <c r="D3847" s="1">
        <v>6</v>
      </c>
    </row>
    <row r="3848" spans="1:9" x14ac:dyDescent="0.25">
      <c r="A3848" s="1">
        <v>1</v>
      </c>
      <c r="B3848" s="1" t="s">
        <v>4026</v>
      </c>
      <c r="C3848" s="1" t="s">
        <v>4027</v>
      </c>
      <c r="D3848" s="1">
        <v>22276.42761431</v>
      </c>
      <c r="E3848" s="1">
        <v>1.613E-5</v>
      </c>
      <c r="F3848" s="1" t="s">
        <v>3</v>
      </c>
      <c r="G3848" s="1" t="s">
        <v>4028</v>
      </c>
      <c r="H3848" s="1">
        <v>0</v>
      </c>
      <c r="I3848" s="1">
        <v>9990</v>
      </c>
    </row>
    <row r="3849" spans="1:9" x14ac:dyDescent="0.25">
      <c r="A3849" s="1">
        <v>2</v>
      </c>
      <c r="B3849" s="1">
        <v>25118</v>
      </c>
      <c r="C3849" s="1">
        <v>45.017200000000003</v>
      </c>
      <c r="D3849" s="1">
        <v>44.287799999999997</v>
      </c>
      <c r="E3849" s="1">
        <v>2160</v>
      </c>
      <c r="F3849" s="1">
        <v>268.9391</v>
      </c>
      <c r="G3849" s="1">
        <v>136.0275</v>
      </c>
      <c r="H3849" s="1">
        <v>14.398400452989</v>
      </c>
    </row>
    <row r="3850" spans="1:9" x14ac:dyDescent="0.25">
      <c r="A3850" s="1">
        <v>0</v>
      </c>
      <c r="B3850" s="1" t="s">
        <v>3784</v>
      </c>
      <c r="C3850" s="1" t="s">
        <v>3785</v>
      </c>
      <c r="D3850" s="1">
        <v>7</v>
      </c>
    </row>
    <row r="3851" spans="1:9" x14ac:dyDescent="0.25">
      <c r="A3851" s="1">
        <v>1</v>
      </c>
      <c r="B3851" s="1" t="s">
        <v>4029</v>
      </c>
      <c r="C3851" s="1" t="s">
        <v>4030</v>
      </c>
      <c r="D3851" s="1">
        <v>22276.46008583</v>
      </c>
      <c r="E3851" s="1">
        <v>1.4610000000000001E-5</v>
      </c>
      <c r="F3851" s="1" t="s">
        <v>3</v>
      </c>
      <c r="G3851" s="1" t="s">
        <v>4031</v>
      </c>
      <c r="H3851" s="1">
        <v>0</v>
      </c>
      <c r="I3851" s="1">
        <v>9999</v>
      </c>
    </row>
    <row r="3852" spans="1:9" x14ac:dyDescent="0.25">
      <c r="A3852" s="1">
        <v>2</v>
      </c>
      <c r="B3852" s="1">
        <v>25119</v>
      </c>
      <c r="C3852" s="1">
        <v>45.0167</v>
      </c>
      <c r="D3852" s="1">
        <v>44.481099999999998</v>
      </c>
      <c r="E3852" s="1">
        <v>3942</v>
      </c>
      <c r="F3852" s="1">
        <v>263.2747</v>
      </c>
      <c r="G3852" s="1">
        <v>96.7654</v>
      </c>
      <c r="H3852" s="1">
        <v>14.398211692988999</v>
      </c>
    </row>
    <row r="3853" spans="1:9" x14ac:dyDescent="0.25">
      <c r="A3853" s="1">
        <v>0</v>
      </c>
      <c r="B3853" s="1" t="s">
        <v>4032</v>
      </c>
    </row>
    <row r="3854" spans="1:9" x14ac:dyDescent="0.25">
      <c r="A3854" s="1">
        <v>1</v>
      </c>
      <c r="B3854" s="1" t="s">
        <v>4033</v>
      </c>
      <c r="C3854" s="1" t="s">
        <v>4034</v>
      </c>
      <c r="D3854" s="1">
        <v>22276.50770351</v>
      </c>
      <c r="E3854" s="1">
        <v>6.5840000000000007E-5</v>
      </c>
      <c r="F3854" s="1" t="s">
        <v>3</v>
      </c>
      <c r="G3854" s="1" t="s">
        <v>4035</v>
      </c>
      <c r="H3854" s="1">
        <v>0</v>
      </c>
      <c r="I3854" s="1">
        <v>9990</v>
      </c>
    </row>
    <row r="3855" spans="1:9" x14ac:dyDescent="0.25">
      <c r="A3855" s="1">
        <v>2</v>
      </c>
      <c r="B3855" s="1">
        <v>25157</v>
      </c>
      <c r="C3855" s="1">
        <v>108.0364</v>
      </c>
      <c r="D3855" s="1">
        <v>164.70840000000001</v>
      </c>
      <c r="E3855" s="1">
        <v>159316</v>
      </c>
      <c r="F3855" s="1">
        <v>183.25069999999999</v>
      </c>
      <c r="G3855" s="1">
        <v>176.7646</v>
      </c>
      <c r="H3855" s="1">
        <v>15.048501483196601</v>
      </c>
    </row>
    <row r="3856" spans="1:9" x14ac:dyDescent="0.25">
      <c r="A3856" s="1">
        <v>0</v>
      </c>
      <c r="B3856" s="1" t="s">
        <v>3784</v>
      </c>
      <c r="C3856" s="1" t="s">
        <v>3785</v>
      </c>
      <c r="D3856" s="1">
        <v>3</v>
      </c>
    </row>
    <row r="3857" spans="1:9" x14ac:dyDescent="0.25">
      <c r="A3857" s="1">
        <v>1</v>
      </c>
      <c r="B3857" s="1" t="s">
        <v>4036</v>
      </c>
      <c r="C3857" s="1" t="s">
        <v>4037</v>
      </c>
      <c r="D3857" s="1">
        <v>22276.455257419999</v>
      </c>
      <c r="E3857" s="1">
        <v>8.2500000000000006E-6</v>
      </c>
      <c r="F3857" s="1" t="s">
        <v>3</v>
      </c>
      <c r="G3857" s="1" t="s">
        <v>4038</v>
      </c>
      <c r="H3857" s="1">
        <v>0</v>
      </c>
      <c r="I3857" s="1">
        <v>9998</v>
      </c>
    </row>
    <row r="3858" spans="1:9" x14ac:dyDescent="0.25">
      <c r="A3858" s="1">
        <v>2</v>
      </c>
      <c r="B3858" s="1">
        <v>25158</v>
      </c>
      <c r="C3858" s="1">
        <v>107.9915</v>
      </c>
      <c r="D3858" s="1">
        <v>273.6087</v>
      </c>
      <c r="E3858" s="1">
        <v>47832</v>
      </c>
      <c r="F3858" s="1">
        <v>171.07220000000001</v>
      </c>
      <c r="G3858" s="1">
        <v>189.1276</v>
      </c>
      <c r="H3858" s="1">
        <v>14.301852882826401</v>
      </c>
    </row>
    <row r="3859" spans="1:9" x14ac:dyDescent="0.25">
      <c r="A3859" s="1">
        <v>0</v>
      </c>
      <c r="B3859" s="1" t="s">
        <v>3784</v>
      </c>
      <c r="C3859" s="1" t="s">
        <v>3785</v>
      </c>
      <c r="D3859" s="1">
        <v>4</v>
      </c>
    </row>
    <row r="3860" spans="1:9" x14ac:dyDescent="0.25">
      <c r="A3860" s="1">
        <v>1</v>
      </c>
      <c r="B3860" s="1" t="s">
        <v>4039</v>
      </c>
      <c r="C3860" s="1" t="s">
        <v>4040</v>
      </c>
      <c r="D3860" s="1">
        <v>22276.487376810001</v>
      </c>
      <c r="E3860" s="1">
        <v>9.5400000000000001E-6</v>
      </c>
      <c r="F3860" s="1" t="s">
        <v>3</v>
      </c>
      <c r="G3860" s="1" t="s">
        <v>4041</v>
      </c>
      <c r="H3860" s="1">
        <v>0</v>
      </c>
      <c r="I3860" s="1">
        <v>9997</v>
      </c>
    </row>
    <row r="3861" spans="1:9" x14ac:dyDescent="0.25">
      <c r="A3861" s="1">
        <v>2</v>
      </c>
      <c r="B3861" s="1">
        <v>25159</v>
      </c>
      <c r="C3861" s="1">
        <v>107.9898</v>
      </c>
      <c r="D3861" s="1">
        <v>276.19209999999998</v>
      </c>
      <c r="E3861" s="1">
        <v>43247</v>
      </c>
      <c r="F3861" s="1">
        <v>169.63829999999999</v>
      </c>
      <c r="G3861" s="1">
        <v>190.56549999999999</v>
      </c>
      <c r="H3861" s="1">
        <v>14.3047138828291</v>
      </c>
    </row>
    <row r="3862" spans="1:9" x14ac:dyDescent="0.25">
      <c r="A3862" s="1">
        <v>0</v>
      </c>
      <c r="B3862" s="1" t="s">
        <v>4042</v>
      </c>
      <c r="C3862" s="1" t="s">
        <v>4043</v>
      </c>
    </row>
    <row r="3863" spans="1:9" x14ac:dyDescent="0.25">
      <c r="A3863" s="1">
        <v>1</v>
      </c>
      <c r="B3863" s="1" t="s">
        <v>4044</v>
      </c>
      <c r="C3863" s="1" t="s">
        <v>4045</v>
      </c>
      <c r="D3863" s="1">
        <v>22276.44686059</v>
      </c>
      <c r="E3863" s="1">
        <v>-5.8999999999999996E-7</v>
      </c>
      <c r="F3863" s="1" t="s">
        <v>3</v>
      </c>
      <c r="G3863" s="1" t="s">
        <v>4046</v>
      </c>
      <c r="H3863" s="1">
        <v>0</v>
      </c>
      <c r="I3863" s="1">
        <v>9998</v>
      </c>
    </row>
    <row r="3864" spans="1:9" x14ac:dyDescent="0.25">
      <c r="A3864" s="1">
        <v>2</v>
      </c>
      <c r="B3864" s="1">
        <v>25162</v>
      </c>
      <c r="C3864" s="1">
        <v>52.004899999999999</v>
      </c>
      <c r="D3864" s="1">
        <v>327.94560000000001</v>
      </c>
      <c r="E3864" s="1">
        <v>1325</v>
      </c>
      <c r="F3864" s="1">
        <v>340.68939999999998</v>
      </c>
      <c r="G3864" s="1">
        <v>122.6618</v>
      </c>
      <c r="H3864" s="1">
        <v>12.3814765612135</v>
      </c>
    </row>
    <row r="3865" spans="1:9" x14ac:dyDescent="0.25">
      <c r="A3865" s="1">
        <v>0</v>
      </c>
      <c r="B3865" s="1" t="s">
        <v>4042</v>
      </c>
      <c r="C3865" s="1" t="s">
        <v>4047</v>
      </c>
    </row>
    <row r="3866" spans="1:9" x14ac:dyDescent="0.25">
      <c r="A3866" s="1">
        <v>1</v>
      </c>
      <c r="B3866" s="1" t="s">
        <v>4048</v>
      </c>
      <c r="C3866" s="1" t="s">
        <v>4049</v>
      </c>
      <c r="D3866" s="1">
        <v>22276.49491057</v>
      </c>
      <c r="E3866" s="1">
        <v>-6.8999999999999996E-7</v>
      </c>
      <c r="F3866" s="1" t="s">
        <v>3</v>
      </c>
      <c r="G3866" s="1" t="s">
        <v>4050</v>
      </c>
      <c r="H3866" s="1">
        <v>0</v>
      </c>
      <c r="I3866" s="1">
        <v>9999</v>
      </c>
    </row>
    <row r="3867" spans="1:9" x14ac:dyDescent="0.25">
      <c r="A3867" s="1">
        <v>2</v>
      </c>
      <c r="B3867" s="1">
        <v>25163</v>
      </c>
      <c r="C3867" s="1">
        <v>51.999200000000002</v>
      </c>
      <c r="D3867" s="1">
        <v>187.1644</v>
      </c>
      <c r="E3867" s="1">
        <v>2478</v>
      </c>
      <c r="F3867" s="1">
        <v>262.36950000000002</v>
      </c>
      <c r="G3867" s="1">
        <v>268.63330000000002</v>
      </c>
      <c r="H3867" s="1">
        <v>12.633185681368399</v>
      </c>
    </row>
    <row r="3868" spans="1:9" x14ac:dyDescent="0.25">
      <c r="A3868" s="1">
        <v>0</v>
      </c>
      <c r="B3868" s="1" t="s">
        <v>4042</v>
      </c>
      <c r="C3868" s="1" t="s">
        <v>4051</v>
      </c>
    </row>
    <row r="3869" spans="1:9" x14ac:dyDescent="0.25">
      <c r="A3869" s="1">
        <v>1</v>
      </c>
      <c r="B3869" s="1" t="s">
        <v>4052</v>
      </c>
      <c r="C3869" s="1" t="s">
        <v>4053</v>
      </c>
      <c r="D3869" s="1">
        <v>22276.475252200002</v>
      </c>
      <c r="E3869" s="1">
        <v>-5.8999999999999996E-7</v>
      </c>
      <c r="F3869" s="1" t="s">
        <v>3</v>
      </c>
      <c r="G3869" s="1" t="s">
        <v>4054</v>
      </c>
      <c r="H3869" s="1">
        <v>0</v>
      </c>
      <c r="I3869" s="1">
        <v>9993</v>
      </c>
    </row>
    <row r="3870" spans="1:9" x14ac:dyDescent="0.25">
      <c r="A3870" s="1">
        <v>2</v>
      </c>
      <c r="B3870" s="1">
        <v>25164</v>
      </c>
      <c r="C3870" s="1">
        <v>52.000399999999999</v>
      </c>
      <c r="D3870" s="1">
        <v>196.67429999999999</v>
      </c>
      <c r="E3870" s="1">
        <v>1503</v>
      </c>
      <c r="F3870" s="1">
        <v>110.5822</v>
      </c>
      <c r="G3870" s="1">
        <v>249.51589999999999</v>
      </c>
      <c r="H3870" s="1">
        <v>11.614856120000001</v>
      </c>
      <c r="I3870" s="1">
        <v>69369</v>
      </c>
    </row>
    <row r="3871" spans="1:9" x14ac:dyDescent="0.25">
      <c r="A3871" s="1">
        <v>0</v>
      </c>
      <c r="B3871" s="1" t="s">
        <v>4042</v>
      </c>
      <c r="C3871" s="1" t="s">
        <v>4055</v>
      </c>
    </row>
    <row r="3872" spans="1:9" x14ac:dyDescent="0.25">
      <c r="A3872" s="1">
        <v>1</v>
      </c>
      <c r="B3872" s="1" t="s">
        <v>4056</v>
      </c>
      <c r="C3872" s="1" t="s">
        <v>4057</v>
      </c>
      <c r="D3872" s="1">
        <v>22276.589647119999</v>
      </c>
      <c r="E3872" s="1">
        <v>-8.0000000000000002E-8</v>
      </c>
      <c r="F3872" s="1" t="s">
        <v>3</v>
      </c>
      <c r="G3872" s="1" t="s">
        <v>4058</v>
      </c>
      <c r="H3872" s="1">
        <v>0</v>
      </c>
      <c r="I3872" s="1">
        <v>9991</v>
      </c>
    </row>
    <row r="3873" spans="1:9" x14ac:dyDescent="0.25">
      <c r="A3873" s="1">
        <v>2</v>
      </c>
      <c r="B3873" s="1">
        <v>25165</v>
      </c>
      <c r="C3873" s="1">
        <v>51.959200000000003</v>
      </c>
      <c r="D3873" s="1">
        <v>24.292200000000001</v>
      </c>
      <c r="E3873" s="1">
        <v>8337</v>
      </c>
      <c r="F3873" s="1">
        <v>104.16970000000001</v>
      </c>
      <c r="G3873" s="1">
        <v>268.94139999999999</v>
      </c>
      <c r="H3873" s="1">
        <v>12.118525251134701</v>
      </c>
    </row>
    <row r="3874" spans="1:9" x14ac:dyDescent="0.25">
      <c r="A3874" s="1">
        <v>0</v>
      </c>
      <c r="B3874" s="1" t="s">
        <v>2626</v>
      </c>
      <c r="C3874" s="1">
        <v>4</v>
      </c>
    </row>
    <row r="3875" spans="1:9" x14ac:dyDescent="0.25">
      <c r="A3875" s="1">
        <v>1</v>
      </c>
      <c r="B3875" s="1" t="s">
        <v>4059</v>
      </c>
      <c r="C3875" s="1" t="s">
        <v>4060</v>
      </c>
      <c r="D3875" s="1">
        <v>22276.509497750001</v>
      </c>
      <c r="E3875" s="1">
        <v>4.5700000000000003E-6</v>
      </c>
      <c r="F3875" s="1" t="s">
        <v>3</v>
      </c>
      <c r="G3875" s="1" t="s">
        <v>4061</v>
      </c>
      <c r="H3875" s="1">
        <v>0</v>
      </c>
      <c r="I3875" s="1">
        <v>9999</v>
      </c>
    </row>
    <row r="3876" spans="1:9" x14ac:dyDescent="0.25">
      <c r="A3876" s="1">
        <v>2</v>
      </c>
      <c r="B3876" s="1">
        <v>25260</v>
      </c>
      <c r="C3876" s="1">
        <v>98.270899999999997</v>
      </c>
      <c r="D3876" s="1">
        <v>7.7099000000000002</v>
      </c>
      <c r="E3876" s="1">
        <v>14159</v>
      </c>
      <c r="F3876" s="1">
        <v>81.547200000000004</v>
      </c>
      <c r="G3876" s="1">
        <v>278.73289999999997</v>
      </c>
      <c r="H3876" s="1">
        <v>14.5386657528261</v>
      </c>
    </row>
    <row r="3877" spans="1:9" x14ac:dyDescent="0.25">
      <c r="A3877" s="1">
        <v>0</v>
      </c>
      <c r="B3877" s="1" t="s">
        <v>3919</v>
      </c>
      <c r="C3877" s="1">
        <v>51</v>
      </c>
    </row>
    <row r="3878" spans="1:9" x14ac:dyDescent="0.25">
      <c r="A3878" s="1">
        <v>1</v>
      </c>
      <c r="B3878" s="1" t="s">
        <v>4062</v>
      </c>
      <c r="C3878" s="1" t="s">
        <v>4063</v>
      </c>
      <c r="D3878" s="1">
        <v>22276.421330689998</v>
      </c>
      <c r="E3878" s="1">
        <v>9.522E-5</v>
      </c>
      <c r="F3878" s="1" t="s">
        <v>3</v>
      </c>
      <c r="G3878" s="1" t="s">
        <v>4064</v>
      </c>
      <c r="H3878" s="1">
        <v>0</v>
      </c>
      <c r="I3878" s="1">
        <v>9991</v>
      </c>
    </row>
    <row r="3879" spans="1:9" x14ac:dyDescent="0.25">
      <c r="A3879" s="1">
        <v>2</v>
      </c>
      <c r="B3879" s="1">
        <v>25262</v>
      </c>
      <c r="C3879" s="1">
        <v>86.401399999999995</v>
      </c>
      <c r="D3879" s="1">
        <v>161.9795</v>
      </c>
      <c r="E3879" s="1">
        <v>188504</v>
      </c>
      <c r="F3879" s="1">
        <v>284.428</v>
      </c>
      <c r="G3879" s="1">
        <v>73.609399999999994</v>
      </c>
      <c r="H3879" s="1">
        <v>14.936143922979801</v>
      </c>
    </row>
    <row r="3880" spans="1:9" x14ac:dyDescent="0.25">
      <c r="A3880" s="1">
        <v>0</v>
      </c>
      <c r="B3880" s="1" t="s">
        <v>3919</v>
      </c>
      <c r="C3880" s="1">
        <v>57</v>
      </c>
    </row>
    <row r="3881" spans="1:9" x14ac:dyDescent="0.25">
      <c r="A3881" s="1">
        <v>1</v>
      </c>
      <c r="B3881" s="1" t="s">
        <v>4065</v>
      </c>
      <c r="C3881" s="1" t="s">
        <v>4066</v>
      </c>
      <c r="D3881" s="1">
        <v>22276.543147069999</v>
      </c>
      <c r="E3881" s="1">
        <v>4.0799999999999999E-6</v>
      </c>
      <c r="F3881" s="1" t="s">
        <v>3</v>
      </c>
      <c r="G3881" s="1" t="s">
        <v>4067</v>
      </c>
      <c r="H3881" s="1">
        <v>0</v>
      </c>
      <c r="I3881" s="1">
        <v>9997</v>
      </c>
    </row>
    <row r="3882" spans="1:9" x14ac:dyDescent="0.25">
      <c r="A3882" s="1">
        <v>2</v>
      </c>
      <c r="B3882" s="1">
        <v>25273</v>
      </c>
      <c r="C3882" s="1">
        <v>86.403599999999997</v>
      </c>
      <c r="D3882" s="1">
        <v>198.65369999999999</v>
      </c>
      <c r="E3882" s="1">
        <v>2060</v>
      </c>
      <c r="F3882" s="1">
        <v>85.147599999999997</v>
      </c>
      <c r="G3882" s="1">
        <v>274.99560000000002</v>
      </c>
      <c r="H3882" s="1">
        <v>14.3458788828313</v>
      </c>
    </row>
    <row r="3883" spans="1:9" x14ac:dyDescent="0.25">
      <c r="A3883" s="1">
        <v>0</v>
      </c>
      <c r="B3883" s="1" t="s">
        <v>4068</v>
      </c>
    </row>
    <row r="3884" spans="1:9" x14ac:dyDescent="0.25">
      <c r="A3884" s="1">
        <v>1</v>
      </c>
      <c r="B3884" s="1" t="s">
        <v>4069</v>
      </c>
      <c r="C3884" s="1" t="s">
        <v>4070</v>
      </c>
      <c r="D3884" s="1">
        <v>22276.516137800001</v>
      </c>
      <c r="E3884" s="1">
        <v>8.3040000000000005E-5</v>
      </c>
      <c r="F3884" s="1" t="s">
        <v>3</v>
      </c>
      <c r="G3884" s="1" t="s">
        <v>4071</v>
      </c>
      <c r="H3884" s="1">
        <v>0</v>
      </c>
      <c r="I3884" s="1">
        <v>9996</v>
      </c>
    </row>
    <row r="3885" spans="1:9" x14ac:dyDescent="0.25">
      <c r="A3885" s="1">
        <v>2</v>
      </c>
      <c r="B3885" s="1">
        <v>25280</v>
      </c>
      <c r="C3885" s="1">
        <v>97.465599999999995</v>
      </c>
      <c r="D3885" s="1">
        <v>101.9038</v>
      </c>
      <c r="E3885" s="1">
        <v>21388</v>
      </c>
      <c r="F3885" s="1">
        <v>182.3364</v>
      </c>
      <c r="G3885" s="1">
        <v>177.7773</v>
      </c>
      <c r="H3885" s="1">
        <v>15.166788603427101</v>
      </c>
    </row>
    <row r="3886" spans="1:9" x14ac:dyDescent="0.25">
      <c r="A3886" s="1">
        <v>0</v>
      </c>
      <c r="B3886" s="1" t="s">
        <v>3919</v>
      </c>
      <c r="C3886" s="1">
        <v>63</v>
      </c>
    </row>
    <row r="3887" spans="1:9" x14ac:dyDescent="0.25">
      <c r="A3887" s="1">
        <v>1</v>
      </c>
      <c r="B3887" s="1" t="s">
        <v>4072</v>
      </c>
      <c r="C3887" s="1" t="s">
        <v>4073</v>
      </c>
      <c r="D3887" s="1">
        <v>22276.365690030001</v>
      </c>
      <c r="E3887" s="1">
        <v>3.8099999999999999E-6</v>
      </c>
      <c r="F3887" s="1" t="s">
        <v>3</v>
      </c>
      <c r="G3887" s="1" t="s">
        <v>4074</v>
      </c>
      <c r="H3887" s="1">
        <v>0</v>
      </c>
      <c r="I3887" s="1">
        <v>9992</v>
      </c>
    </row>
    <row r="3888" spans="1:9" x14ac:dyDescent="0.25">
      <c r="A3888" s="1">
        <v>2</v>
      </c>
      <c r="B3888" s="1">
        <v>25286</v>
      </c>
      <c r="C3888" s="1">
        <v>86.398399999999995</v>
      </c>
      <c r="D3888" s="1">
        <v>135.7681</v>
      </c>
      <c r="E3888" s="1">
        <v>1838</v>
      </c>
      <c r="F3888" s="1">
        <v>91.602500000000006</v>
      </c>
      <c r="G3888" s="1">
        <v>268.53809999999999</v>
      </c>
      <c r="H3888" s="1">
        <v>14.3505006928211</v>
      </c>
    </row>
    <row r="3889" spans="1:9" x14ac:dyDescent="0.25">
      <c r="A3889" s="1">
        <v>0</v>
      </c>
      <c r="B3889" s="1" t="s">
        <v>4042</v>
      </c>
      <c r="C3889" s="1" t="s">
        <v>4075</v>
      </c>
    </row>
    <row r="3890" spans="1:9" x14ac:dyDescent="0.25">
      <c r="A3890" s="1">
        <v>1</v>
      </c>
      <c r="B3890" s="1" t="s">
        <v>4076</v>
      </c>
      <c r="C3890" s="1" t="s">
        <v>4077</v>
      </c>
      <c r="D3890" s="1">
        <v>22276.393284410002</v>
      </c>
      <c r="E3890" s="1">
        <v>-7.0999999999999998E-7</v>
      </c>
      <c r="F3890" s="1" t="s">
        <v>3</v>
      </c>
      <c r="G3890" s="1" t="s">
        <v>4078</v>
      </c>
      <c r="H3890" s="1">
        <v>0</v>
      </c>
      <c r="I3890" s="1">
        <v>9998</v>
      </c>
    </row>
    <row r="3891" spans="1:9" x14ac:dyDescent="0.25">
      <c r="A3891" s="1">
        <v>2</v>
      </c>
      <c r="B3891" s="1">
        <v>25306</v>
      </c>
      <c r="C3891" s="1">
        <v>51.982100000000003</v>
      </c>
      <c r="D3891" s="1">
        <v>140.8595</v>
      </c>
      <c r="E3891" s="1">
        <v>1152</v>
      </c>
      <c r="F3891" s="1">
        <v>22.091000000000001</v>
      </c>
      <c r="G3891" s="1">
        <v>148.846</v>
      </c>
      <c r="H3891" s="1">
        <v>11.65451064</v>
      </c>
      <c r="I3891" s="1">
        <v>75993</v>
      </c>
    </row>
    <row r="3892" spans="1:9" x14ac:dyDescent="0.25">
      <c r="A3892" s="1">
        <v>0</v>
      </c>
      <c r="B3892" s="1" t="s">
        <v>4042</v>
      </c>
      <c r="C3892" s="1" t="s">
        <v>4079</v>
      </c>
    </row>
    <row r="3893" spans="1:9" x14ac:dyDescent="0.25">
      <c r="A3893" s="1">
        <v>1</v>
      </c>
      <c r="B3893" s="1" t="s">
        <v>4080</v>
      </c>
      <c r="C3893" s="1" t="s">
        <v>4081</v>
      </c>
      <c r="D3893" s="1">
        <v>22276.378321479999</v>
      </c>
      <c r="E3893" s="1">
        <v>-7.3E-7</v>
      </c>
      <c r="F3893" s="1" t="s">
        <v>3</v>
      </c>
      <c r="G3893" s="1" t="s">
        <v>4082</v>
      </c>
      <c r="H3893" s="1">
        <v>0</v>
      </c>
      <c r="I3893" s="1">
        <v>9995</v>
      </c>
    </row>
    <row r="3894" spans="1:9" x14ac:dyDescent="0.25">
      <c r="A3894" s="1">
        <v>2</v>
      </c>
      <c r="B3894" s="1">
        <v>25307</v>
      </c>
      <c r="C3894" s="1">
        <v>51.992100000000001</v>
      </c>
      <c r="D3894" s="1">
        <v>156.4555</v>
      </c>
      <c r="E3894" s="1">
        <v>3514</v>
      </c>
      <c r="F3894" s="1">
        <v>123.7439</v>
      </c>
      <c r="G3894" s="1">
        <v>48.779299999999999</v>
      </c>
      <c r="H3894" s="1">
        <v>11.5814575110237</v>
      </c>
    </row>
    <row r="3895" spans="1:9" x14ac:dyDescent="0.25">
      <c r="A3895" s="1">
        <v>0</v>
      </c>
      <c r="B3895" s="1" t="s">
        <v>4042</v>
      </c>
      <c r="C3895" s="1" t="s">
        <v>4083</v>
      </c>
    </row>
    <row r="3896" spans="1:9" x14ac:dyDescent="0.25">
      <c r="A3896" s="1">
        <v>1</v>
      </c>
      <c r="B3896" s="1" t="s">
        <v>4084</v>
      </c>
      <c r="C3896" s="1" t="s">
        <v>4085</v>
      </c>
      <c r="D3896" s="1">
        <v>22276.557942179999</v>
      </c>
      <c r="E3896" s="1">
        <v>-5.7999999999999995E-7</v>
      </c>
      <c r="F3896" s="1" t="s">
        <v>3</v>
      </c>
      <c r="G3896" s="1" t="s">
        <v>4086</v>
      </c>
      <c r="H3896" s="1">
        <v>0</v>
      </c>
      <c r="I3896" s="1">
        <v>9997</v>
      </c>
    </row>
    <row r="3897" spans="1:9" x14ac:dyDescent="0.25">
      <c r="A3897" s="1">
        <v>2</v>
      </c>
      <c r="B3897" s="1">
        <v>25308</v>
      </c>
      <c r="C3897" s="1">
        <v>51.980899999999998</v>
      </c>
      <c r="D3897" s="1">
        <v>209.24350000000001</v>
      </c>
      <c r="E3897" s="1">
        <v>12678</v>
      </c>
      <c r="F3897" s="1">
        <v>118.1067</v>
      </c>
      <c r="G3897" s="1">
        <v>52.7958</v>
      </c>
      <c r="H3897" s="1">
        <v>11.488449900000001</v>
      </c>
      <c r="I3897" s="1">
        <v>80568</v>
      </c>
    </row>
    <row r="3898" spans="1:9" x14ac:dyDescent="0.25">
      <c r="A3898" s="1">
        <v>0</v>
      </c>
      <c r="B3898" s="1" t="s">
        <v>4042</v>
      </c>
      <c r="C3898" s="1" t="s">
        <v>4087</v>
      </c>
    </row>
    <row r="3899" spans="1:9" x14ac:dyDescent="0.25">
      <c r="A3899" s="1">
        <v>1</v>
      </c>
      <c r="B3899" s="1" t="s">
        <v>4088</v>
      </c>
      <c r="C3899" s="1" t="s">
        <v>4089</v>
      </c>
      <c r="D3899" s="1">
        <v>22276.487244240001</v>
      </c>
      <c r="E3899" s="1">
        <v>-5.7999999999999995E-7</v>
      </c>
      <c r="F3899" s="1" t="s">
        <v>3</v>
      </c>
      <c r="G3899" s="1" t="s">
        <v>4090</v>
      </c>
      <c r="H3899" s="1">
        <v>0</v>
      </c>
      <c r="I3899" s="1">
        <v>9997</v>
      </c>
    </row>
    <row r="3900" spans="1:9" x14ac:dyDescent="0.25">
      <c r="A3900" s="1">
        <v>2</v>
      </c>
      <c r="B3900" s="1">
        <v>25309</v>
      </c>
      <c r="C3900" s="1">
        <v>51.996299999999998</v>
      </c>
      <c r="D3900" s="1">
        <v>181.48480000000001</v>
      </c>
      <c r="E3900" s="1">
        <v>1922</v>
      </c>
      <c r="F3900" s="1">
        <v>256.67110000000002</v>
      </c>
      <c r="G3900" s="1">
        <v>274.08190000000002</v>
      </c>
      <c r="H3900" s="1">
        <v>12.360087491157</v>
      </c>
    </row>
    <row r="3901" spans="1:9" x14ac:dyDescent="0.25">
      <c r="A3901" s="1">
        <v>0</v>
      </c>
      <c r="B3901" s="1" t="s">
        <v>3919</v>
      </c>
      <c r="C3901" s="1">
        <v>69</v>
      </c>
    </row>
    <row r="3902" spans="1:9" x14ac:dyDescent="0.25">
      <c r="A3902" s="1">
        <v>1</v>
      </c>
      <c r="B3902" s="1" t="s">
        <v>4091</v>
      </c>
      <c r="C3902" s="1" t="s">
        <v>4092</v>
      </c>
      <c r="D3902" s="1">
        <v>22276.418556289998</v>
      </c>
      <c r="E3902" s="1">
        <v>4.8099999999999997E-6</v>
      </c>
      <c r="F3902" s="1" t="s">
        <v>3</v>
      </c>
      <c r="G3902" s="1" t="s">
        <v>4093</v>
      </c>
      <c r="H3902" s="1">
        <v>0</v>
      </c>
      <c r="I3902" s="1">
        <v>9999</v>
      </c>
    </row>
    <row r="3903" spans="1:9" x14ac:dyDescent="0.25">
      <c r="A3903" s="1">
        <v>2</v>
      </c>
      <c r="B3903" s="1">
        <v>25319</v>
      </c>
      <c r="C3903" s="1">
        <v>86.402100000000004</v>
      </c>
      <c r="D3903" s="1">
        <v>151.88669999999999</v>
      </c>
      <c r="E3903" s="1">
        <v>3847</v>
      </c>
      <c r="F3903" s="1">
        <v>59.950200000000002</v>
      </c>
      <c r="G3903" s="1">
        <v>300.20780000000002</v>
      </c>
      <c r="H3903" s="1">
        <v>14.3912143028092</v>
      </c>
    </row>
    <row r="3904" spans="1:9" x14ac:dyDescent="0.25">
      <c r="A3904" s="1">
        <v>0</v>
      </c>
      <c r="B3904" s="1" t="s">
        <v>3919</v>
      </c>
      <c r="C3904" s="1">
        <v>71</v>
      </c>
    </row>
    <row r="3905" spans="1:9" x14ac:dyDescent="0.25">
      <c r="A3905" s="1">
        <v>1</v>
      </c>
      <c r="B3905" s="1" t="s">
        <v>4094</v>
      </c>
      <c r="C3905" s="1" t="s">
        <v>4095</v>
      </c>
      <c r="D3905" s="1">
        <v>22276.35785687</v>
      </c>
      <c r="E3905" s="1">
        <v>3.8999999999999999E-6</v>
      </c>
      <c r="F3905" s="1" t="s">
        <v>3</v>
      </c>
      <c r="G3905" s="1" t="s">
        <v>4096</v>
      </c>
      <c r="H3905" s="1">
        <v>0</v>
      </c>
      <c r="I3905" s="1">
        <v>9998</v>
      </c>
    </row>
    <row r="3906" spans="1:9" x14ac:dyDescent="0.25">
      <c r="A3906" s="1">
        <v>2</v>
      </c>
      <c r="B3906" s="1">
        <v>25320</v>
      </c>
      <c r="C3906" s="1">
        <v>86.3994</v>
      </c>
      <c r="D3906" s="1">
        <v>146.89859999999999</v>
      </c>
      <c r="E3906" s="1">
        <v>4104</v>
      </c>
      <c r="F3906" s="1">
        <v>95.125799999999998</v>
      </c>
      <c r="G3906" s="1">
        <v>265.04090000000002</v>
      </c>
      <c r="H3906" s="1">
        <v>14.394913592814101</v>
      </c>
    </row>
    <row r="3907" spans="1:9" x14ac:dyDescent="0.25">
      <c r="A3907" s="1">
        <v>0</v>
      </c>
      <c r="B3907" s="1" t="s">
        <v>657</v>
      </c>
      <c r="C3907" s="1">
        <v>15</v>
      </c>
    </row>
    <row r="3908" spans="1:9" x14ac:dyDescent="0.25">
      <c r="A3908" s="1">
        <v>1</v>
      </c>
      <c r="B3908" s="1" t="s">
        <v>4097</v>
      </c>
      <c r="C3908" s="1" t="s">
        <v>4098</v>
      </c>
      <c r="D3908" s="1">
        <v>22276.533763330001</v>
      </c>
      <c r="E3908" s="1">
        <v>1.79E-6</v>
      </c>
      <c r="F3908" s="1" t="s">
        <v>3</v>
      </c>
      <c r="G3908" s="1" t="s">
        <v>4099</v>
      </c>
      <c r="H3908" s="1">
        <v>0</v>
      </c>
      <c r="I3908" s="1">
        <v>9997</v>
      </c>
    </row>
    <row r="3909" spans="1:9" x14ac:dyDescent="0.25">
      <c r="A3909" s="1">
        <v>2</v>
      </c>
      <c r="B3909" s="1">
        <v>25338</v>
      </c>
      <c r="C3909" s="1">
        <v>98.637100000000004</v>
      </c>
      <c r="D3909" s="1">
        <v>304.62040000000002</v>
      </c>
      <c r="E3909" s="1">
        <v>10023</v>
      </c>
      <c r="F3909" s="1">
        <v>348.71890000000002</v>
      </c>
      <c r="G3909" s="1">
        <v>11.3765</v>
      </c>
      <c r="H3909" s="1">
        <v>14.2617673426842</v>
      </c>
    </row>
    <row r="3910" spans="1:9" x14ac:dyDescent="0.25">
      <c r="A3910" s="1">
        <v>0</v>
      </c>
      <c r="B3910" s="1" t="s">
        <v>3919</v>
      </c>
      <c r="C3910" s="1">
        <v>73</v>
      </c>
    </row>
    <row r="3911" spans="1:9" x14ac:dyDescent="0.25">
      <c r="A3911" s="1">
        <v>1</v>
      </c>
      <c r="B3911" s="1" t="s">
        <v>4100</v>
      </c>
      <c r="C3911" s="1" t="s">
        <v>4101</v>
      </c>
      <c r="D3911" s="1">
        <v>22276.484403400002</v>
      </c>
      <c r="E3911" s="1">
        <v>5.4500000000000003E-6</v>
      </c>
      <c r="F3911" s="1" t="s">
        <v>3</v>
      </c>
      <c r="G3911" s="1" t="s">
        <v>4102</v>
      </c>
      <c r="H3911" s="1">
        <v>0</v>
      </c>
      <c r="I3911" s="1">
        <v>9995</v>
      </c>
    </row>
    <row r="3912" spans="1:9" x14ac:dyDescent="0.25">
      <c r="A3912" s="1">
        <v>2</v>
      </c>
      <c r="B3912" s="1">
        <v>25344</v>
      </c>
      <c r="C3912" s="1">
        <v>86.436899999999994</v>
      </c>
      <c r="D3912" s="1">
        <v>105.2698</v>
      </c>
      <c r="E3912" s="1">
        <v>2772</v>
      </c>
      <c r="F3912" s="1">
        <v>87.970799999999997</v>
      </c>
      <c r="G3912" s="1">
        <v>272.18130000000002</v>
      </c>
      <c r="H3912" s="1">
        <v>14.4951171628739</v>
      </c>
    </row>
    <row r="3913" spans="1:9" x14ac:dyDescent="0.25">
      <c r="A3913" s="1">
        <v>0</v>
      </c>
      <c r="B3913" s="1" t="s">
        <v>145</v>
      </c>
      <c r="C3913" s="1">
        <v>2352</v>
      </c>
    </row>
    <row r="3914" spans="1:9" x14ac:dyDescent="0.25">
      <c r="A3914" s="1">
        <v>1</v>
      </c>
      <c r="B3914" s="1" t="s">
        <v>4103</v>
      </c>
      <c r="C3914" s="1" t="s">
        <v>4104</v>
      </c>
      <c r="D3914" s="1">
        <v>22276.493669020001</v>
      </c>
      <c r="E3914" s="1">
        <v>2.8999999999999998E-7</v>
      </c>
      <c r="F3914" s="1" t="s">
        <v>3</v>
      </c>
      <c r="G3914" s="1" t="s">
        <v>4105</v>
      </c>
      <c r="H3914" s="1">
        <v>0</v>
      </c>
      <c r="I3914" s="1">
        <v>9992</v>
      </c>
    </row>
    <row r="3915" spans="1:9" x14ac:dyDescent="0.25">
      <c r="A3915" s="1">
        <v>2</v>
      </c>
      <c r="B3915" s="1">
        <v>25363</v>
      </c>
      <c r="C3915" s="1">
        <v>82.587800000000001</v>
      </c>
      <c r="D3915" s="1">
        <v>80.977400000000003</v>
      </c>
      <c r="E3915" s="1">
        <v>351846</v>
      </c>
      <c r="F3915" s="1">
        <v>222.946</v>
      </c>
      <c r="G3915" s="1">
        <v>193.34219999999999</v>
      </c>
      <c r="H3915" s="1">
        <v>12.20104499</v>
      </c>
      <c r="I3915" s="1">
        <v>82338</v>
      </c>
    </row>
    <row r="3916" spans="1:9" x14ac:dyDescent="0.25">
      <c r="A3916" s="1">
        <v>0</v>
      </c>
      <c r="B3916" s="1" t="s">
        <v>145</v>
      </c>
      <c r="C3916" s="1">
        <v>2353</v>
      </c>
    </row>
    <row r="3917" spans="1:9" x14ac:dyDescent="0.25">
      <c r="A3917" s="1">
        <v>1</v>
      </c>
      <c r="B3917" s="1" t="s">
        <v>4106</v>
      </c>
      <c r="C3917" s="1" t="s">
        <v>4107</v>
      </c>
      <c r="D3917" s="1">
        <v>22276.482274239999</v>
      </c>
      <c r="E3917" s="1">
        <v>5.0999999999999999E-7</v>
      </c>
      <c r="F3917" s="1" t="s">
        <v>3</v>
      </c>
      <c r="G3917" s="1" t="s">
        <v>4108</v>
      </c>
      <c r="H3917" s="1">
        <v>0</v>
      </c>
      <c r="I3917" s="1">
        <v>9997</v>
      </c>
    </row>
    <row r="3918" spans="1:9" x14ac:dyDescent="0.25">
      <c r="A3918" s="1">
        <v>2</v>
      </c>
      <c r="B3918" s="1">
        <v>25364</v>
      </c>
      <c r="C3918" s="1">
        <v>82.588499999999996</v>
      </c>
      <c r="D3918" s="1">
        <v>61.956000000000003</v>
      </c>
      <c r="E3918" s="1">
        <v>356184</v>
      </c>
      <c r="F3918" s="1">
        <v>160.78059999999999</v>
      </c>
      <c r="G3918" s="1">
        <v>200.71019999999999</v>
      </c>
      <c r="H3918" s="1">
        <v>12.21812557</v>
      </c>
      <c r="I3918" s="1">
        <v>83838</v>
      </c>
    </row>
    <row r="3919" spans="1:9" x14ac:dyDescent="0.25">
      <c r="A3919" s="1">
        <v>0</v>
      </c>
      <c r="B3919" s="1" t="s">
        <v>145</v>
      </c>
      <c r="C3919" s="1">
        <v>2354</v>
      </c>
    </row>
    <row r="3920" spans="1:9" x14ac:dyDescent="0.25">
      <c r="A3920" s="1">
        <v>1</v>
      </c>
      <c r="B3920" s="1" t="s">
        <v>4109</v>
      </c>
      <c r="C3920" s="1" t="s">
        <v>4110</v>
      </c>
      <c r="D3920" s="1">
        <v>22276.480757140002</v>
      </c>
      <c r="E3920" s="1">
        <v>2.9999999999999999E-7</v>
      </c>
      <c r="F3920" s="1" t="s">
        <v>3</v>
      </c>
      <c r="G3920" s="1" t="s">
        <v>4111</v>
      </c>
      <c r="H3920" s="1">
        <v>0</v>
      </c>
      <c r="I3920" s="1">
        <v>9998</v>
      </c>
    </row>
    <row r="3921" spans="1:9" x14ac:dyDescent="0.25">
      <c r="A3921" s="1">
        <v>2</v>
      </c>
      <c r="B3921" s="1">
        <v>25365</v>
      </c>
      <c r="C3921" s="1">
        <v>82.581000000000003</v>
      </c>
      <c r="D3921" s="1">
        <v>67.287800000000004</v>
      </c>
      <c r="E3921" s="1">
        <v>353060</v>
      </c>
      <c r="F3921" s="1">
        <v>199.4015</v>
      </c>
      <c r="G3921" s="1">
        <v>219.29519999999999</v>
      </c>
      <c r="H3921" s="1">
        <v>12.20849299</v>
      </c>
      <c r="I3921" s="1">
        <v>83008</v>
      </c>
    </row>
    <row r="3922" spans="1:9" x14ac:dyDescent="0.25">
      <c r="A3922" s="1">
        <v>0</v>
      </c>
      <c r="B3922" s="1" t="s">
        <v>145</v>
      </c>
      <c r="C3922" s="1">
        <v>2355</v>
      </c>
    </row>
    <row r="3923" spans="1:9" x14ac:dyDescent="0.25">
      <c r="A3923" s="1">
        <v>1</v>
      </c>
      <c r="B3923" s="1" t="s">
        <v>4112</v>
      </c>
      <c r="C3923" s="1" t="s">
        <v>4113</v>
      </c>
      <c r="D3923" s="1">
        <v>22276.506540130002</v>
      </c>
      <c r="E3923" s="1">
        <v>4.4000000000000002E-7</v>
      </c>
      <c r="F3923" s="1" t="s">
        <v>3</v>
      </c>
      <c r="G3923" s="1" t="s">
        <v>4114</v>
      </c>
      <c r="H3923" s="1">
        <v>0</v>
      </c>
      <c r="I3923" s="1">
        <v>9991</v>
      </c>
    </row>
    <row r="3924" spans="1:9" x14ac:dyDescent="0.25">
      <c r="A3924" s="1">
        <v>2</v>
      </c>
      <c r="B3924" s="1">
        <v>25366</v>
      </c>
      <c r="C3924" s="1">
        <v>82.587500000000006</v>
      </c>
      <c r="D3924" s="1">
        <v>61.730400000000003</v>
      </c>
      <c r="E3924" s="1">
        <v>353663</v>
      </c>
      <c r="F3924" s="1">
        <v>163.2139</v>
      </c>
      <c r="G3924" s="1">
        <v>268.11950000000002</v>
      </c>
      <c r="H3924" s="1">
        <v>12.217876029999999</v>
      </c>
      <c r="I3924" s="1">
        <v>83832</v>
      </c>
    </row>
    <row r="3925" spans="1:9" x14ac:dyDescent="0.25">
      <c r="A3925" s="1">
        <v>0</v>
      </c>
      <c r="B3925" s="1" t="s">
        <v>145</v>
      </c>
      <c r="C3925" s="1">
        <v>2356</v>
      </c>
    </row>
    <row r="3926" spans="1:9" x14ac:dyDescent="0.25">
      <c r="A3926" s="1">
        <v>1</v>
      </c>
      <c r="B3926" s="1" t="s">
        <v>4115</v>
      </c>
      <c r="C3926" s="1" t="s">
        <v>4116</v>
      </c>
      <c r="D3926" s="1">
        <v>22276.41009904</v>
      </c>
      <c r="E3926" s="1">
        <v>-2E-8</v>
      </c>
      <c r="F3926" s="1" t="s">
        <v>3</v>
      </c>
      <c r="G3926" s="1">
        <f>-10609-3</f>
        <v>-10612</v>
      </c>
      <c r="H3926" s="1">
        <v>0</v>
      </c>
      <c r="I3926" s="1">
        <v>9998</v>
      </c>
    </row>
    <row r="3927" spans="1:9" x14ac:dyDescent="0.25">
      <c r="A3927" s="1">
        <v>2</v>
      </c>
      <c r="B3927" s="1">
        <v>25367</v>
      </c>
      <c r="C3927" s="1">
        <v>82.581699999999998</v>
      </c>
      <c r="D3927" s="1">
        <v>49.729100000000003</v>
      </c>
      <c r="E3927" s="1">
        <v>356719</v>
      </c>
      <c r="F3927" s="1">
        <v>143.0676</v>
      </c>
      <c r="G3927" s="1">
        <v>219.55369999999999</v>
      </c>
      <c r="H3927" s="1">
        <v>12.223988589999999</v>
      </c>
      <c r="I3927" s="1">
        <v>84357</v>
      </c>
    </row>
    <row r="3928" spans="1:9" x14ac:dyDescent="0.25">
      <c r="A3928" s="1">
        <v>0</v>
      </c>
      <c r="B3928" s="1" t="s">
        <v>145</v>
      </c>
      <c r="C3928" s="1">
        <v>2357</v>
      </c>
    </row>
    <row r="3929" spans="1:9" x14ac:dyDescent="0.25">
      <c r="A3929" s="1">
        <v>1</v>
      </c>
      <c r="B3929" s="1" t="s">
        <v>4117</v>
      </c>
      <c r="C3929" s="1" t="s">
        <v>4118</v>
      </c>
      <c r="D3929" s="1">
        <v>22276.402420800001</v>
      </c>
      <c r="E3929" s="1">
        <v>2.9999999999999997E-8</v>
      </c>
      <c r="F3929" s="1" t="s">
        <v>3</v>
      </c>
      <c r="G3929" s="1">
        <f>-71110-4</f>
        <v>-71114</v>
      </c>
      <c r="H3929" s="1">
        <v>0</v>
      </c>
      <c r="I3929" s="1">
        <v>9997</v>
      </c>
    </row>
    <row r="3930" spans="1:9" x14ac:dyDescent="0.25">
      <c r="A3930" s="1">
        <v>2</v>
      </c>
      <c r="B3930" s="1">
        <v>25368</v>
      </c>
      <c r="C3930" s="1">
        <v>82.589200000000005</v>
      </c>
      <c r="D3930" s="1">
        <v>44.438800000000001</v>
      </c>
      <c r="E3930" s="1">
        <v>356926</v>
      </c>
      <c r="F3930" s="1">
        <v>105.6953</v>
      </c>
      <c r="G3930" s="1">
        <v>258.37880000000001</v>
      </c>
      <c r="H3930" s="1">
        <v>12.233536450000001</v>
      </c>
      <c r="I3930" s="1">
        <v>85223</v>
      </c>
    </row>
    <row r="3931" spans="1:9" x14ac:dyDescent="0.25">
      <c r="A3931" s="1">
        <v>0</v>
      </c>
      <c r="B3931" s="1" t="s">
        <v>3724</v>
      </c>
      <c r="C3931" s="1" t="s">
        <v>4119</v>
      </c>
    </row>
    <row r="3932" spans="1:9" x14ac:dyDescent="0.25">
      <c r="A3932" s="1">
        <v>1</v>
      </c>
      <c r="B3932" s="1" t="s">
        <v>4120</v>
      </c>
      <c r="C3932" s="1" t="s">
        <v>4121</v>
      </c>
      <c r="D3932" s="1">
        <v>22276.55873153</v>
      </c>
      <c r="E3932" s="1">
        <v>4.7999999999999996E-7</v>
      </c>
      <c r="F3932" s="1" t="s">
        <v>3</v>
      </c>
      <c r="G3932" s="1" t="s">
        <v>4122</v>
      </c>
      <c r="H3932" s="1">
        <v>0</v>
      </c>
      <c r="I3932" s="1">
        <v>9998</v>
      </c>
    </row>
    <row r="3933" spans="1:9" x14ac:dyDescent="0.25">
      <c r="A3933" s="1">
        <v>2</v>
      </c>
      <c r="B3933" s="1">
        <v>25394</v>
      </c>
      <c r="C3933" s="1">
        <v>98.756200000000007</v>
      </c>
      <c r="D3933" s="1">
        <v>218.66739999999999</v>
      </c>
      <c r="E3933" s="1">
        <v>2427</v>
      </c>
      <c r="F3933" s="1">
        <v>83.302499999999995</v>
      </c>
      <c r="G3933" s="1">
        <v>276.84289999999999</v>
      </c>
      <c r="H3933" s="1">
        <v>14.2443673525972</v>
      </c>
    </row>
    <row r="3934" spans="1:9" x14ac:dyDescent="0.25">
      <c r="A3934" s="1">
        <v>0</v>
      </c>
      <c r="B3934" s="1" t="s">
        <v>4123</v>
      </c>
      <c r="C3934" s="1" t="s">
        <v>127</v>
      </c>
    </row>
    <row r="3935" spans="1:9" x14ac:dyDescent="0.25">
      <c r="A3935" s="1">
        <v>1</v>
      </c>
      <c r="B3935" s="1" t="s">
        <v>4124</v>
      </c>
      <c r="C3935" s="1" t="s">
        <v>4125</v>
      </c>
      <c r="D3935" s="1">
        <v>22276.45788822</v>
      </c>
      <c r="E3935" s="1">
        <v>2.4399999999999999E-6</v>
      </c>
      <c r="F3935" s="1" t="s">
        <v>3</v>
      </c>
      <c r="G3935" s="1" t="s">
        <v>4126</v>
      </c>
      <c r="H3935" s="1">
        <v>0</v>
      </c>
      <c r="I3935" s="1">
        <v>9995</v>
      </c>
    </row>
    <row r="3936" spans="1:9" x14ac:dyDescent="0.25">
      <c r="A3936" s="1">
        <v>2</v>
      </c>
      <c r="B3936" s="1">
        <v>25395</v>
      </c>
      <c r="C3936" s="1">
        <v>98.789699999999996</v>
      </c>
      <c r="D3936" s="1">
        <v>226.20840000000001</v>
      </c>
      <c r="E3936" s="1">
        <v>3887</v>
      </c>
      <c r="F3936" s="1">
        <v>69.677400000000006</v>
      </c>
      <c r="G3936" s="1">
        <v>290.48219999999998</v>
      </c>
      <c r="H3936" s="1">
        <v>14.254079312600499</v>
      </c>
    </row>
    <row r="3937" spans="1:9" x14ac:dyDescent="0.25">
      <c r="A3937" s="1">
        <v>0</v>
      </c>
      <c r="B3937" s="1" t="s">
        <v>4127</v>
      </c>
    </row>
    <row r="3938" spans="1:9" x14ac:dyDescent="0.25">
      <c r="A3938" s="1">
        <v>1</v>
      </c>
      <c r="B3938" s="1" t="s">
        <v>4128</v>
      </c>
      <c r="C3938" s="1" t="s">
        <v>4129</v>
      </c>
      <c r="D3938" s="1">
        <v>22276.434882050002</v>
      </c>
      <c r="E3938" s="1">
        <v>2.3599999999999999E-6</v>
      </c>
      <c r="F3938" s="1" t="s">
        <v>3</v>
      </c>
      <c r="G3938" s="1" t="s">
        <v>4130</v>
      </c>
      <c r="H3938" s="1">
        <v>0</v>
      </c>
      <c r="I3938" s="1">
        <v>9994</v>
      </c>
    </row>
    <row r="3939" spans="1:9" x14ac:dyDescent="0.25">
      <c r="A3939" s="1">
        <v>2</v>
      </c>
      <c r="B3939" s="1">
        <v>25396</v>
      </c>
      <c r="C3939" s="1">
        <v>98.805800000000005</v>
      </c>
      <c r="D3939" s="1">
        <v>226.54900000000001</v>
      </c>
      <c r="E3939" s="1">
        <v>3678</v>
      </c>
      <c r="F3939" s="1">
        <v>103.5026</v>
      </c>
      <c r="G3939" s="1">
        <v>256.65620000000001</v>
      </c>
      <c r="H3939" s="1">
        <v>14.246929462593</v>
      </c>
    </row>
    <row r="3940" spans="1:9" x14ac:dyDescent="0.25">
      <c r="A3940" s="1">
        <v>0</v>
      </c>
      <c r="B3940" s="1" t="s">
        <v>4131</v>
      </c>
      <c r="C3940" s="1" t="s">
        <v>27</v>
      </c>
    </row>
    <row r="3941" spans="1:9" x14ac:dyDescent="0.25">
      <c r="A3941" s="1">
        <v>1</v>
      </c>
      <c r="B3941" s="1" t="s">
        <v>4132</v>
      </c>
      <c r="C3941" s="1" t="s">
        <v>4133</v>
      </c>
      <c r="D3941" s="1">
        <v>22276.442809889999</v>
      </c>
      <c r="E3941" s="1">
        <v>1.39E-6</v>
      </c>
      <c r="F3941" s="1" t="s">
        <v>3</v>
      </c>
      <c r="G3941" s="1" t="s">
        <v>4134</v>
      </c>
      <c r="H3941" s="1">
        <v>0</v>
      </c>
      <c r="I3941" s="1">
        <v>9990</v>
      </c>
    </row>
    <row r="3942" spans="1:9" x14ac:dyDescent="0.25">
      <c r="A3942" s="1">
        <v>2</v>
      </c>
      <c r="B3942" s="1">
        <v>25397</v>
      </c>
      <c r="C3942" s="1">
        <v>98.828999999999994</v>
      </c>
      <c r="D3942" s="1">
        <v>227.24709999999999</v>
      </c>
      <c r="E3942" s="1">
        <v>1930</v>
      </c>
      <c r="F3942" s="1">
        <v>124.5445</v>
      </c>
      <c r="G3942" s="1">
        <v>235.5916</v>
      </c>
      <c r="H3942" s="1">
        <v>14.2377437525879</v>
      </c>
    </row>
    <row r="3943" spans="1:9" x14ac:dyDescent="0.25">
      <c r="A3943" s="1">
        <v>0</v>
      </c>
      <c r="B3943" s="1" t="s">
        <v>4135</v>
      </c>
    </row>
    <row r="3944" spans="1:9" x14ac:dyDescent="0.25">
      <c r="A3944" s="1">
        <v>1</v>
      </c>
      <c r="B3944" s="1" t="s">
        <v>4136</v>
      </c>
      <c r="C3944" s="1" t="s">
        <v>4137</v>
      </c>
      <c r="D3944" s="1">
        <v>22276.469545560001</v>
      </c>
      <c r="E3944" s="1">
        <v>8.0000000000000002E-8</v>
      </c>
      <c r="F3944" s="1" t="s">
        <v>3</v>
      </c>
      <c r="G3944" s="1" t="s">
        <v>4138</v>
      </c>
      <c r="H3944" s="1">
        <v>0</v>
      </c>
      <c r="I3944" s="1">
        <v>9994</v>
      </c>
    </row>
    <row r="3945" spans="1:9" x14ac:dyDescent="0.25">
      <c r="A3945" s="1">
        <v>2</v>
      </c>
      <c r="B3945" s="1">
        <v>25398</v>
      </c>
      <c r="C3945" s="1">
        <v>98.8245</v>
      </c>
      <c r="D3945" s="1">
        <v>223.57040000000001</v>
      </c>
      <c r="E3945" s="1">
        <v>2139</v>
      </c>
      <c r="F3945" s="1">
        <v>118.4285</v>
      </c>
      <c r="G3945" s="1">
        <v>241.71090000000001</v>
      </c>
      <c r="H3945" s="1">
        <v>14.228663632585601</v>
      </c>
    </row>
    <row r="3946" spans="1:9" x14ac:dyDescent="0.25">
      <c r="A3946" s="1">
        <v>0</v>
      </c>
      <c r="B3946" s="1" t="s">
        <v>4139</v>
      </c>
      <c r="C3946" s="1">
        <v>2</v>
      </c>
    </row>
    <row r="3947" spans="1:9" x14ac:dyDescent="0.25">
      <c r="A3947" s="1">
        <v>1</v>
      </c>
      <c r="B3947" s="1" t="s">
        <v>4140</v>
      </c>
      <c r="C3947" s="1" t="s">
        <v>4141</v>
      </c>
      <c r="D3947" s="1">
        <v>22276.429631160001</v>
      </c>
      <c r="E3947" s="1">
        <v>1.8700000000000001E-6</v>
      </c>
      <c r="F3947" s="1" t="s">
        <v>3</v>
      </c>
      <c r="G3947" s="1" t="s">
        <v>4142</v>
      </c>
      <c r="H3947" s="1">
        <v>0</v>
      </c>
      <c r="I3947" s="1">
        <v>9997</v>
      </c>
    </row>
    <row r="3948" spans="1:9" x14ac:dyDescent="0.25">
      <c r="A3948" s="1">
        <v>2</v>
      </c>
      <c r="B3948" s="1">
        <v>25399</v>
      </c>
      <c r="C3948" s="1">
        <v>98.792000000000002</v>
      </c>
      <c r="D3948" s="1">
        <v>224.73419999999999</v>
      </c>
      <c r="E3948" s="1">
        <v>2816</v>
      </c>
      <c r="F3948" s="1">
        <v>70.375399999999999</v>
      </c>
      <c r="G3948" s="1">
        <v>289.77289999999999</v>
      </c>
      <c r="H3948" s="1">
        <v>14.2477495525864</v>
      </c>
    </row>
    <row r="3949" spans="1:9" x14ac:dyDescent="0.25">
      <c r="A3949" s="1">
        <v>0</v>
      </c>
      <c r="B3949" s="1" t="s">
        <v>145</v>
      </c>
      <c r="C3949" s="1">
        <v>2360</v>
      </c>
    </row>
    <row r="3950" spans="1:9" x14ac:dyDescent="0.25">
      <c r="A3950" s="1">
        <v>1</v>
      </c>
      <c r="B3950" s="1" t="s">
        <v>4143</v>
      </c>
      <c r="C3950" s="1" t="s">
        <v>4144</v>
      </c>
      <c r="D3950" s="1">
        <v>22276.383755139999</v>
      </c>
      <c r="E3950" s="1">
        <v>-2.3300000000000001E-6</v>
      </c>
      <c r="F3950" s="1" t="s">
        <v>3</v>
      </c>
      <c r="G3950" s="1">
        <f>-99867-4</f>
        <v>-99871</v>
      </c>
      <c r="H3950" s="1">
        <v>0</v>
      </c>
      <c r="I3950" s="1">
        <v>9991</v>
      </c>
    </row>
    <row r="3951" spans="1:9" x14ac:dyDescent="0.25">
      <c r="A3951" s="1">
        <v>2</v>
      </c>
      <c r="B3951" s="1">
        <v>25406</v>
      </c>
      <c r="C3951" s="1">
        <v>70.825699999999998</v>
      </c>
      <c r="D3951" s="1">
        <v>258.4819</v>
      </c>
      <c r="E3951" s="1">
        <v>6230</v>
      </c>
      <c r="F3951" s="1">
        <v>209.11959999999999</v>
      </c>
      <c r="G3951" s="1">
        <v>150.95769999999999</v>
      </c>
      <c r="H3951" s="1">
        <v>14.1248524224701</v>
      </c>
    </row>
    <row r="3952" spans="1:9" x14ac:dyDescent="0.25">
      <c r="A3952" s="1">
        <v>0</v>
      </c>
      <c r="B3952" s="1" t="s">
        <v>3784</v>
      </c>
      <c r="C3952" s="1" t="s">
        <v>3785</v>
      </c>
      <c r="D3952" s="1">
        <v>17</v>
      </c>
    </row>
    <row r="3953" spans="1:9" x14ac:dyDescent="0.25">
      <c r="A3953" s="1">
        <v>1</v>
      </c>
      <c r="B3953" s="1" t="s">
        <v>4145</v>
      </c>
      <c r="C3953" s="1" t="s">
        <v>4146</v>
      </c>
      <c r="D3953" s="1">
        <v>22276.5291316</v>
      </c>
      <c r="E3953" s="1">
        <v>1.0139999999999999E-5</v>
      </c>
      <c r="F3953" s="1" t="s">
        <v>3</v>
      </c>
      <c r="G3953" s="1" t="s">
        <v>4147</v>
      </c>
      <c r="H3953" s="1">
        <v>0</v>
      </c>
      <c r="I3953" s="1">
        <v>9998</v>
      </c>
    </row>
    <row r="3954" spans="1:9" x14ac:dyDescent="0.25">
      <c r="A3954" s="1">
        <v>2</v>
      </c>
      <c r="B3954" s="1">
        <v>25413</v>
      </c>
      <c r="C3954" s="1">
        <v>44.994799999999998</v>
      </c>
      <c r="D3954" s="1">
        <v>223.0506</v>
      </c>
      <c r="E3954" s="1">
        <v>3789</v>
      </c>
      <c r="F3954" s="1">
        <v>319.25630000000001</v>
      </c>
      <c r="G3954" s="1">
        <v>40.799900000000001</v>
      </c>
      <c r="H3954" s="1">
        <v>14.314550982615</v>
      </c>
    </row>
    <row r="3955" spans="1:9" x14ac:dyDescent="0.25">
      <c r="A3955" s="1">
        <v>0</v>
      </c>
      <c r="B3955" s="1" t="s">
        <v>3784</v>
      </c>
      <c r="C3955" s="1" t="s">
        <v>3785</v>
      </c>
      <c r="D3955" s="1">
        <v>18</v>
      </c>
    </row>
    <row r="3956" spans="1:9" x14ac:dyDescent="0.25">
      <c r="A3956" s="1">
        <v>1</v>
      </c>
      <c r="B3956" s="1" t="s">
        <v>4148</v>
      </c>
      <c r="C3956" s="1" t="s">
        <v>4149</v>
      </c>
      <c r="D3956" s="1">
        <v>22276.061823619999</v>
      </c>
      <c r="E3956" s="1">
        <v>9.9000000000000001E-6</v>
      </c>
      <c r="F3956" s="1" t="s">
        <v>3</v>
      </c>
      <c r="G3956" s="1" t="s">
        <v>4150</v>
      </c>
      <c r="H3956" s="1">
        <v>0</v>
      </c>
      <c r="I3956" s="1">
        <v>9996</v>
      </c>
    </row>
    <row r="3957" spans="1:9" x14ac:dyDescent="0.25">
      <c r="A3957" s="1">
        <v>2</v>
      </c>
      <c r="B3957" s="1">
        <v>25414</v>
      </c>
      <c r="C3957" s="1">
        <v>44.994300000000003</v>
      </c>
      <c r="D3957" s="1">
        <v>163.36600000000001</v>
      </c>
      <c r="E3957" s="1">
        <v>5032</v>
      </c>
      <c r="F3957" s="1">
        <v>7.0347999999999997</v>
      </c>
      <c r="G3957" s="1">
        <v>353.05689999999998</v>
      </c>
      <c r="H3957" s="1">
        <v>14.336629442622399</v>
      </c>
    </row>
    <row r="3958" spans="1:9" x14ac:dyDescent="0.25">
      <c r="A3958" s="1">
        <v>0</v>
      </c>
      <c r="B3958" s="1" t="s">
        <v>3784</v>
      </c>
      <c r="C3958" s="1" t="s">
        <v>3785</v>
      </c>
      <c r="D3958" s="1">
        <v>19</v>
      </c>
    </row>
    <row r="3959" spans="1:9" x14ac:dyDescent="0.25">
      <c r="A3959" s="1">
        <v>1</v>
      </c>
      <c r="B3959" s="1" t="s">
        <v>4151</v>
      </c>
      <c r="C3959" s="1" t="s">
        <v>4152</v>
      </c>
      <c r="D3959" s="1">
        <v>22276.144812890001</v>
      </c>
      <c r="E3959" s="1">
        <v>1.1420000000000001E-5</v>
      </c>
      <c r="F3959" s="1" t="s">
        <v>3</v>
      </c>
      <c r="G3959" s="1" t="s">
        <v>4153</v>
      </c>
      <c r="H3959" s="1">
        <v>0</v>
      </c>
      <c r="I3959" s="1">
        <v>9996</v>
      </c>
    </row>
    <row r="3960" spans="1:9" x14ac:dyDescent="0.25">
      <c r="A3960" s="1">
        <v>2</v>
      </c>
      <c r="B3960" s="1">
        <v>25415</v>
      </c>
      <c r="C3960" s="1">
        <v>44.995100000000001</v>
      </c>
      <c r="D3960" s="1">
        <v>163.82839999999999</v>
      </c>
      <c r="E3960" s="1">
        <v>3910</v>
      </c>
      <c r="F3960" s="1">
        <v>358.94619999999998</v>
      </c>
      <c r="G3960" s="1">
        <v>128.90450000000001</v>
      </c>
      <c r="H3960" s="1">
        <v>14.335972192622201</v>
      </c>
    </row>
    <row r="3961" spans="1:9" x14ac:dyDescent="0.25">
      <c r="A3961" s="1">
        <v>0</v>
      </c>
      <c r="B3961" s="1" t="s">
        <v>3784</v>
      </c>
      <c r="C3961" s="1" t="s">
        <v>3785</v>
      </c>
      <c r="D3961" s="1">
        <v>20</v>
      </c>
    </row>
    <row r="3962" spans="1:9" x14ac:dyDescent="0.25">
      <c r="A3962" s="1">
        <v>1</v>
      </c>
      <c r="B3962" s="1" t="s">
        <v>4154</v>
      </c>
      <c r="C3962" s="1" t="s">
        <v>4155</v>
      </c>
      <c r="D3962" s="1">
        <v>22276.428041319999</v>
      </c>
      <c r="E3962" s="1">
        <v>8.0700000000000007E-6</v>
      </c>
      <c r="F3962" s="1" t="s">
        <v>3</v>
      </c>
      <c r="G3962" s="1" t="s">
        <v>4156</v>
      </c>
      <c r="H3962" s="1">
        <v>0</v>
      </c>
      <c r="I3962" s="1">
        <v>9991</v>
      </c>
    </row>
    <row r="3963" spans="1:9" x14ac:dyDescent="0.25">
      <c r="A3963" s="1">
        <v>2</v>
      </c>
      <c r="B3963" s="1">
        <v>25416</v>
      </c>
      <c r="C3963" s="1">
        <v>44.994999999999997</v>
      </c>
      <c r="D3963" s="1">
        <v>162.93440000000001</v>
      </c>
      <c r="E3963" s="1">
        <v>1135</v>
      </c>
      <c r="F3963" s="1">
        <v>347.02089999999998</v>
      </c>
      <c r="G3963" s="1">
        <v>13.0608</v>
      </c>
      <c r="H3963" s="1">
        <v>14.335127802623701</v>
      </c>
    </row>
    <row r="3964" spans="1:9" x14ac:dyDescent="0.25">
      <c r="A3964" s="1">
        <v>0</v>
      </c>
      <c r="B3964" s="1" t="s">
        <v>3784</v>
      </c>
      <c r="C3964" s="1" t="s">
        <v>3785</v>
      </c>
      <c r="D3964" s="1">
        <v>16</v>
      </c>
    </row>
    <row r="3965" spans="1:9" x14ac:dyDescent="0.25">
      <c r="A3965" s="1">
        <v>1</v>
      </c>
      <c r="B3965" s="1" t="s">
        <v>4157</v>
      </c>
      <c r="C3965" s="1" t="s">
        <v>4158</v>
      </c>
      <c r="D3965" s="1">
        <v>22276.509021850001</v>
      </c>
      <c r="E3965" s="1">
        <v>1.1929999999999999E-5</v>
      </c>
      <c r="F3965" s="1" t="s">
        <v>3</v>
      </c>
      <c r="G3965" s="1" t="s">
        <v>4159</v>
      </c>
      <c r="H3965" s="1">
        <v>0</v>
      </c>
      <c r="I3965" s="1">
        <v>9998</v>
      </c>
    </row>
    <row r="3966" spans="1:9" x14ac:dyDescent="0.25">
      <c r="A3966" s="1">
        <v>2</v>
      </c>
      <c r="B3966" s="1">
        <v>25417</v>
      </c>
      <c r="C3966" s="1">
        <v>44.994900000000001</v>
      </c>
      <c r="D3966" s="1">
        <v>161.1968</v>
      </c>
      <c r="E3966" s="1">
        <v>4646</v>
      </c>
      <c r="F3966" s="1">
        <v>22.576000000000001</v>
      </c>
      <c r="G3966" s="1">
        <v>337.529</v>
      </c>
      <c r="H3966" s="1">
        <v>14.3389516526228</v>
      </c>
    </row>
    <row r="3967" spans="1:9" x14ac:dyDescent="0.25">
      <c r="A3967" s="1">
        <v>0</v>
      </c>
      <c r="B3967" s="1" t="s">
        <v>3784</v>
      </c>
      <c r="C3967" s="1" t="s">
        <v>3785</v>
      </c>
      <c r="D3967" s="1">
        <v>15</v>
      </c>
    </row>
    <row r="3968" spans="1:9" x14ac:dyDescent="0.25">
      <c r="A3968" s="1">
        <v>1</v>
      </c>
      <c r="B3968" s="1" t="s">
        <v>4160</v>
      </c>
      <c r="C3968" s="1" t="s">
        <v>4161</v>
      </c>
      <c r="D3968" s="1">
        <v>22276.40418913</v>
      </c>
      <c r="E3968" s="1">
        <v>1.0879999999999999E-5</v>
      </c>
      <c r="F3968" s="1" t="s">
        <v>3</v>
      </c>
      <c r="G3968" s="1" t="s">
        <v>4162</v>
      </c>
      <c r="H3968" s="1">
        <v>0</v>
      </c>
      <c r="I3968" s="1">
        <v>9992</v>
      </c>
    </row>
    <row r="3969" spans="1:9" x14ac:dyDescent="0.25">
      <c r="A3969" s="1">
        <v>2</v>
      </c>
      <c r="B3969" s="1">
        <v>25418</v>
      </c>
      <c r="C3969" s="1">
        <v>44.997799999999998</v>
      </c>
      <c r="D3969" s="1">
        <v>164.56549999999999</v>
      </c>
      <c r="E3969" s="1">
        <v>4183</v>
      </c>
      <c r="F3969" s="1">
        <v>24.102499999999999</v>
      </c>
      <c r="G3969" s="1">
        <v>147.06</v>
      </c>
      <c r="H3969" s="1">
        <v>14.336909702622799</v>
      </c>
    </row>
    <row r="3970" spans="1:9" x14ac:dyDescent="0.25">
      <c r="A3970" s="1">
        <v>0</v>
      </c>
      <c r="B3970" s="1" t="s">
        <v>3784</v>
      </c>
      <c r="C3970" s="1" t="s">
        <v>3785</v>
      </c>
      <c r="D3970" s="1">
        <v>14</v>
      </c>
    </row>
    <row r="3971" spans="1:9" x14ac:dyDescent="0.25">
      <c r="A3971" s="1">
        <v>1</v>
      </c>
      <c r="B3971" s="1" t="s">
        <v>4163</v>
      </c>
      <c r="C3971" s="1" t="s">
        <v>4164</v>
      </c>
      <c r="D3971" s="1">
        <v>22276.116107990001</v>
      </c>
      <c r="E3971" s="1">
        <v>1.0689999999999999E-5</v>
      </c>
      <c r="F3971" s="1" t="s">
        <v>3</v>
      </c>
      <c r="G3971" s="1" t="s">
        <v>4165</v>
      </c>
      <c r="H3971" s="1">
        <v>0</v>
      </c>
      <c r="I3971" s="1">
        <v>9999</v>
      </c>
    </row>
    <row r="3972" spans="1:9" x14ac:dyDescent="0.25">
      <c r="A3972" s="1">
        <v>2</v>
      </c>
      <c r="B3972" s="1">
        <v>25419</v>
      </c>
      <c r="C3972" s="1">
        <v>44.997300000000003</v>
      </c>
      <c r="D3972" s="1">
        <v>165.5034</v>
      </c>
      <c r="E3972" s="1">
        <v>3117</v>
      </c>
      <c r="F3972" s="1">
        <v>9.2942</v>
      </c>
      <c r="G3972" s="1">
        <v>144.36160000000001</v>
      </c>
      <c r="H3972" s="1">
        <v>14.3373725526219</v>
      </c>
    </row>
    <row r="3973" spans="1:9" x14ac:dyDescent="0.25">
      <c r="A3973" s="1">
        <v>0</v>
      </c>
      <c r="B3973" s="1" t="s">
        <v>3784</v>
      </c>
      <c r="C3973" s="1" t="s">
        <v>3785</v>
      </c>
      <c r="D3973" s="1">
        <v>13</v>
      </c>
    </row>
    <row r="3974" spans="1:9" x14ac:dyDescent="0.25">
      <c r="A3974" s="1">
        <v>1</v>
      </c>
      <c r="B3974" s="1" t="s">
        <v>4166</v>
      </c>
      <c r="C3974" s="1" t="s">
        <v>4167</v>
      </c>
      <c r="D3974" s="1">
        <v>22276.4198034</v>
      </c>
      <c r="E3974" s="1">
        <v>9.6399999999999992E-6</v>
      </c>
      <c r="F3974" s="1" t="s">
        <v>3</v>
      </c>
      <c r="G3974" s="1" t="s">
        <v>4168</v>
      </c>
      <c r="H3974" s="1">
        <v>0</v>
      </c>
      <c r="I3974" s="1">
        <v>9998</v>
      </c>
    </row>
    <row r="3975" spans="1:9" x14ac:dyDescent="0.25">
      <c r="A3975" s="1">
        <v>2</v>
      </c>
      <c r="B3975" s="1">
        <v>25420</v>
      </c>
      <c r="C3975" s="1">
        <v>44.998199999999997</v>
      </c>
      <c r="D3975" s="1">
        <v>166.6979</v>
      </c>
      <c r="E3975" s="1">
        <v>5415</v>
      </c>
      <c r="F3975" s="1">
        <v>9.5856999999999992</v>
      </c>
      <c r="G3975" s="1">
        <v>350.50909999999999</v>
      </c>
      <c r="H3975" s="1">
        <v>14.334517552613301</v>
      </c>
    </row>
    <row r="3976" spans="1:9" x14ac:dyDescent="0.25">
      <c r="A3976" s="1">
        <v>0</v>
      </c>
      <c r="B3976" s="1" t="s">
        <v>3919</v>
      </c>
      <c r="C3976" s="1">
        <v>82</v>
      </c>
    </row>
    <row r="3977" spans="1:9" x14ac:dyDescent="0.25">
      <c r="A3977" s="1">
        <v>1</v>
      </c>
      <c r="B3977" s="1" t="s">
        <v>4169</v>
      </c>
      <c r="C3977" s="1" t="s">
        <v>4170</v>
      </c>
      <c r="D3977" s="1">
        <v>22276.54351765</v>
      </c>
      <c r="E3977" s="1">
        <v>1.2631E-4</v>
      </c>
      <c r="F3977" s="1" t="s">
        <v>3</v>
      </c>
      <c r="G3977" s="1" t="s">
        <v>4171</v>
      </c>
      <c r="H3977" s="1">
        <v>0</v>
      </c>
      <c r="I3977" s="1">
        <v>9994</v>
      </c>
    </row>
    <row r="3978" spans="1:9" x14ac:dyDescent="0.25">
      <c r="A3978" s="1">
        <v>2</v>
      </c>
      <c r="B3978" s="1">
        <v>25467</v>
      </c>
      <c r="C3978" s="1">
        <v>86.401899999999998</v>
      </c>
      <c r="D3978" s="1">
        <v>215.8279</v>
      </c>
      <c r="E3978" s="1">
        <v>165593</v>
      </c>
      <c r="F3978" s="1">
        <v>321.57889999999998</v>
      </c>
      <c r="G3978" s="1">
        <v>37.373800000000003</v>
      </c>
      <c r="H3978" s="1">
        <v>14.948504012750499</v>
      </c>
    </row>
    <row r="3979" spans="1:9" x14ac:dyDescent="0.25">
      <c r="A3979" s="1">
        <v>0</v>
      </c>
      <c r="B3979" s="1" t="s">
        <v>3784</v>
      </c>
      <c r="C3979" s="1" t="s">
        <v>3785</v>
      </c>
      <c r="D3979" s="1">
        <v>21</v>
      </c>
    </row>
    <row r="3980" spans="1:9" x14ac:dyDescent="0.25">
      <c r="A3980" s="1">
        <v>1</v>
      </c>
      <c r="B3980" s="1" t="s">
        <v>4172</v>
      </c>
      <c r="C3980" s="1" t="s">
        <v>4173</v>
      </c>
      <c r="D3980" s="1">
        <v>22276.23640415</v>
      </c>
      <c r="E3980" s="1">
        <v>1.0499999999999999E-5</v>
      </c>
      <c r="F3980" s="1" t="s">
        <v>3</v>
      </c>
      <c r="G3980" s="1" t="s">
        <v>4174</v>
      </c>
      <c r="H3980" s="1">
        <v>0</v>
      </c>
      <c r="I3980" s="1">
        <v>9990</v>
      </c>
    </row>
    <row r="3981" spans="1:9" x14ac:dyDescent="0.25">
      <c r="A3981" s="1">
        <v>2</v>
      </c>
      <c r="B3981" s="1">
        <v>25475</v>
      </c>
      <c r="C3981" s="1">
        <v>45.008899999999997</v>
      </c>
      <c r="D3981" s="1">
        <v>251.41890000000001</v>
      </c>
      <c r="E3981" s="1">
        <v>2403</v>
      </c>
      <c r="F3981" s="1">
        <v>304.4744</v>
      </c>
      <c r="G3981" s="1">
        <v>55.587600000000002</v>
      </c>
      <c r="H3981" s="1">
        <v>14.334895592553201</v>
      </c>
    </row>
    <row r="3982" spans="1:9" x14ac:dyDescent="0.25">
      <c r="A3982" s="1">
        <v>0</v>
      </c>
      <c r="B3982" s="1" t="s">
        <v>3784</v>
      </c>
      <c r="C3982" s="1" t="s">
        <v>3785</v>
      </c>
      <c r="D3982" s="1">
        <v>22</v>
      </c>
    </row>
    <row r="3983" spans="1:9" x14ac:dyDescent="0.25">
      <c r="A3983" s="1">
        <v>1</v>
      </c>
      <c r="B3983" s="1" t="s">
        <v>4175</v>
      </c>
      <c r="C3983" s="1" t="s">
        <v>4176</v>
      </c>
      <c r="D3983" s="1">
        <v>22276.355034339998</v>
      </c>
      <c r="E3983" s="1">
        <v>1.225E-5</v>
      </c>
      <c r="F3983" s="1" t="s">
        <v>3</v>
      </c>
      <c r="G3983" s="1" t="s">
        <v>4177</v>
      </c>
      <c r="H3983" s="1">
        <v>0</v>
      </c>
      <c r="I3983" s="1">
        <v>9991</v>
      </c>
    </row>
    <row r="3984" spans="1:9" x14ac:dyDescent="0.25">
      <c r="A3984" s="1">
        <v>2</v>
      </c>
      <c r="B3984" s="1">
        <v>25476</v>
      </c>
      <c r="C3984" s="1">
        <v>45.008499999999998</v>
      </c>
      <c r="D3984" s="1">
        <v>249.71459999999999</v>
      </c>
      <c r="E3984" s="1">
        <v>4173</v>
      </c>
      <c r="F3984" s="1">
        <v>310.57409999999999</v>
      </c>
      <c r="G3984" s="1">
        <v>49.474200000000003</v>
      </c>
      <c r="H3984" s="1">
        <v>14.3369214225531</v>
      </c>
    </row>
    <row r="3985" spans="1:9" x14ac:dyDescent="0.25">
      <c r="A3985" s="1">
        <v>0</v>
      </c>
      <c r="B3985" s="1" t="s">
        <v>3784</v>
      </c>
      <c r="C3985" s="1" t="s">
        <v>3785</v>
      </c>
      <c r="D3985" s="1">
        <v>23</v>
      </c>
    </row>
    <row r="3986" spans="1:9" x14ac:dyDescent="0.25">
      <c r="A3986" s="1">
        <v>1</v>
      </c>
      <c r="B3986" s="1" t="s">
        <v>4178</v>
      </c>
      <c r="C3986" s="1" t="s">
        <v>4179</v>
      </c>
      <c r="D3986" s="1">
        <v>22276.25365622</v>
      </c>
      <c r="E3986" s="1">
        <v>1.152E-5</v>
      </c>
      <c r="F3986" s="1" t="s">
        <v>3</v>
      </c>
      <c r="G3986" s="1" t="s">
        <v>4180</v>
      </c>
      <c r="H3986" s="1">
        <v>0</v>
      </c>
      <c r="I3986" s="1">
        <v>9999</v>
      </c>
    </row>
    <row r="3987" spans="1:9" x14ac:dyDescent="0.25">
      <c r="A3987" s="1">
        <v>2</v>
      </c>
      <c r="B3987" s="1">
        <v>25477</v>
      </c>
      <c r="C3987" s="1">
        <v>45.008899999999997</v>
      </c>
      <c r="D3987" s="1">
        <v>253.64009999999999</v>
      </c>
      <c r="E3987" s="1">
        <v>3468</v>
      </c>
      <c r="F3987" s="1">
        <v>307.58109999999999</v>
      </c>
      <c r="G3987" s="1">
        <v>52.472000000000001</v>
      </c>
      <c r="H3987" s="1">
        <v>14.333997102554701</v>
      </c>
    </row>
    <row r="3988" spans="1:9" x14ac:dyDescent="0.25">
      <c r="A3988" s="1">
        <v>0</v>
      </c>
      <c r="B3988" s="1" t="s">
        <v>3784</v>
      </c>
      <c r="C3988" s="1" t="s">
        <v>3785</v>
      </c>
      <c r="D3988" s="1">
        <v>24</v>
      </c>
    </row>
    <row r="3989" spans="1:9" x14ac:dyDescent="0.25">
      <c r="A3989" s="1">
        <v>1</v>
      </c>
      <c r="B3989" s="1" t="s">
        <v>4181</v>
      </c>
      <c r="C3989" s="1" t="s">
        <v>4182</v>
      </c>
      <c r="D3989" s="1">
        <v>22276.204776390001</v>
      </c>
      <c r="E3989" s="1">
        <v>1.152E-5</v>
      </c>
      <c r="F3989" s="1" t="s">
        <v>3</v>
      </c>
      <c r="G3989" s="1" t="s">
        <v>4183</v>
      </c>
      <c r="H3989" s="1">
        <v>0</v>
      </c>
      <c r="I3989" s="1">
        <v>9999</v>
      </c>
    </row>
    <row r="3990" spans="1:9" x14ac:dyDescent="0.25">
      <c r="A3990" s="1">
        <v>2</v>
      </c>
      <c r="B3990" s="1">
        <v>25478</v>
      </c>
      <c r="C3990" s="1">
        <v>45.009</v>
      </c>
      <c r="D3990" s="1">
        <v>253.80609999999999</v>
      </c>
      <c r="E3990" s="1">
        <v>2976</v>
      </c>
      <c r="F3990" s="1">
        <v>309.41800000000001</v>
      </c>
      <c r="G3990" s="1">
        <v>50.640300000000003</v>
      </c>
      <c r="H3990" s="1">
        <v>14.3356583325548</v>
      </c>
    </row>
    <row r="3991" spans="1:9" x14ac:dyDescent="0.25">
      <c r="A3991" s="1">
        <v>0</v>
      </c>
      <c r="B3991" s="1" t="s">
        <v>3784</v>
      </c>
      <c r="C3991" s="1" t="s">
        <v>3785</v>
      </c>
      <c r="D3991" s="1">
        <v>25</v>
      </c>
    </row>
    <row r="3992" spans="1:9" x14ac:dyDescent="0.25">
      <c r="A3992" s="1">
        <v>1</v>
      </c>
      <c r="B3992" s="1" t="s">
        <v>4184</v>
      </c>
      <c r="C3992" s="1" t="s">
        <v>4185</v>
      </c>
      <c r="D3992" s="1">
        <v>22276.30758886</v>
      </c>
      <c r="E3992" s="1">
        <v>1.171E-5</v>
      </c>
      <c r="F3992" s="1" t="s">
        <v>3</v>
      </c>
      <c r="G3992" s="1" t="s">
        <v>4186</v>
      </c>
      <c r="H3992" s="1">
        <v>0</v>
      </c>
      <c r="I3992" s="1">
        <v>9998</v>
      </c>
    </row>
    <row r="3993" spans="1:9" x14ac:dyDescent="0.25">
      <c r="A3993" s="1">
        <v>2</v>
      </c>
      <c r="B3993" s="1">
        <v>25479</v>
      </c>
      <c r="C3993" s="1">
        <v>45.007800000000003</v>
      </c>
      <c r="D3993" s="1">
        <v>251.57839999999999</v>
      </c>
      <c r="E3993" s="1">
        <v>5171</v>
      </c>
      <c r="F3993" s="1">
        <v>332.55329999999998</v>
      </c>
      <c r="G3993" s="1">
        <v>27.504000000000001</v>
      </c>
      <c r="H3993" s="1">
        <v>14.3357641525579</v>
      </c>
    </row>
    <row r="3994" spans="1:9" x14ac:dyDescent="0.25">
      <c r="A3994" s="1">
        <v>0</v>
      </c>
      <c r="B3994" s="1" t="s">
        <v>3784</v>
      </c>
      <c r="C3994" s="1" t="s">
        <v>3785</v>
      </c>
      <c r="D3994" s="1">
        <v>26</v>
      </c>
    </row>
    <row r="3995" spans="1:9" x14ac:dyDescent="0.25">
      <c r="A3995" s="1">
        <v>1</v>
      </c>
      <c r="B3995" s="1" t="s">
        <v>4187</v>
      </c>
      <c r="C3995" s="1" t="s">
        <v>4188</v>
      </c>
      <c r="D3995" s="1">
        <v>22276.292625990001</v>
      </c>
      <c r="E3995" s="1">
        <v>1.1049999999999999E-5</v>
      </c>
      <c r="F3995" s="1" t="s">
        <v>3</v>
      </c>
      <c r="G3995" s="1" t="s">
        <v>4189</v>
      </c>
      <c r="H3995" s="1">
        <v>0</v>
      </c>
      <c r="I3995" s="1">
        <v>9991</v>
      </c>
    </row>
    <row r="3996" spans="1:9" x14ac:dyDescent="0.25">
      <c r="A3996" s="1">
        <v>2</v>
      </c>
      <c r="B3996" s="1">
        <v>25480</v>
      </c>
      <c r="C3996" s="1">
        <v>45.007399999999997</v>
      </c>
      <c r="D3996" s="1">
        <v>244.02879999999999</v>
      </c>
      <c r="E3996" s="1">
        <v>6681</v>
      </c>
      <c r="F3996" s="1">
        <v>357.73689999999999</v>
      </c>
      <c r="G3996" s="1">
        <v>2.3447</v>
      </c>
      <c r="H3996" s="1">
        <v>14.3330488125575</v>
      </c>
    </row>
    <row r="3997" spans="1:9" x14ac:dyDescent="0.25">
      <c r="A3997" s="1">
        <v>0</v>
      </c>
      <c r="B3997" s="1" t="s">
        <v>3784</v>
      </c>
      <c r="C3997" s="1" t="s">
        <v>3785</v>
      </c>
      <c r="D3997" s="1">
        <v>27</v>
      </c>
    </row>
    <row r="3998" spans="1:9" x14ac:dyDescent="0.25">
      <c r="A3998" s="1">
        <v>1</v>
      </c>
      <c r="B3998" s="1" t="s">
        <v>4190</v>
      </c>
      <c r="C3998" s="1" t="s">
        <v>4191</v>
      </c>
      <c r="D3998" s="1">
        <v>22276.210379690001</v>
      </c>
      <c r="E3998" s="1">
        <v>1.1430000000000001E-5</v>
      </c>
      <c r="F3998" s="1" t="s">
        <v>3</v>
      </c>
      <c r="G3998" s="1" t="s">
        <v>4192</v>
      </c>
      <c r="H3998" s="1">
        <v>0</v>
      </c>
      <c r="I3998" s="1">
        <v>9991</v>
      </c>
    </row>
    <row r="3999" spans="1:9" x14ac:dyDescent="0.25">
      <c r="A3999" s="1">
        <v>2</v>
      </c>
      <c r="B3999" s="1">
        <v>25481</v>
      </c>
      <c r="C3999" s="1">
        <v>45.006399999999999</v>
      </c>
      <c r="D3999" s="1">
        <v>252.20869999999999</v>
      </c>
      <c r="E3999" s="1">
        <v>1498</v>
      </c>
      <c r="F3999" s="1">
        <v>294.06209999999999</v>
      </c>
      <c r="G3999" s="1">
        <v>66.006900000000002</v>
      </c>
      <c r="H3999" s="1">
        <v>14.3352292725571</v>
      </c>
    </row>
    <row r="4000" spans="1:9" x14ac:dyDescent="0.25">
      <c r="A4000" s="1">
        <v>0</v>
      </c>
      <c r="B4000" s="1" t="s">
        <v>3784</v>
      </c>
      <c r="C4000" s="1" t="s">
        <v>3785</v>
      </c>
      <c r="D4000" s="1">
        <v>28</v>
      </c>
    </row>
    <row r="4001" spans="1:9" x14ac:dyDescent="0.25">
      <c r="A4001" s="1">
        <v>1</v>
      </c>
      <c r="B4001" s="1" t="s">
        <v>4193</v>
      </c>
      <c r="C4001" s="1" t="s">
        <v>4194</v>
      </c>
      <c r="D4001" s="1">
        <v>22276.481465839999</v>
      </c>
      <c r="E4001" s="1">
        <v>1.013E-5</v>
      </c>
      <c r="F4001" s="1" t="s">
        <v>3</v>
      </c>
      <c r="G4001" s="1" t="s">
        <v>4195</v>
      </c>
      <c r="H4001" s="1">
        <v>0</v>
      </c>
      <c r="I4001" s="1">
        <v>9996</v>
      </c>
    </row>
    <row r="4002" spans="1:9" x14ac:dyDescent="0.25">
      <c r="A4002" s="1">
        <v>2</v>
      </c>
      <c r="B4002" s="1">
        <v>25482</v>
      </c>
      <c r="C4002" s="1">
        <v>45.006900000000002</v>
      </c>
      <c r="D4002" s="1">
        <v>191.74969999999999</v>
      </c>
      <c r="E4002" s="1">
        <v>4691</v>
      </c>
      <c r="F4002" s="1">
        <v>23.704599999999999</v>
      </c>
      <c r="G4002" s="1">
        <v>336.40159999999997</v>
      </c>
      <c r="H4002" s="1">
        <v>14.3413648725657</v>
      </c>
    </row>
    <row r="4003" spans="1:9" x14ac:dyDescent="0.25">
      <c r="A4003" s="1">
        <v>0</v>
      </c>
      <c r="B4003" s="1" t="s">
        <v>4196</v>
      </c>
    </row>
    <row r="4004" spans="1:9" x14ac:dyDescent="0.25">
      <c r="A4004" s="1">
        <v>1</v>
      </c>
      <c r="B4004" s="1" t="s">
        <v>4197</v>
      </c>
      <c r="C4004" s="1" t="s">
        <v>4198</v>
      </c>
      <c r="D4004" s="1">
        <v>22276.427525350002</v>
      </c>
      <c r="E4004" s="1">
        <v>7.7300000000000005E-6</v>
      </c>
      <c r="F4004" s="1" t="s">
        <v>3</v>
      </c>
      <c r="G4004" s="1" t="s">
        <v>4199</v>
      </c>
      <c r="H4004" s="1">
        <v>0</v>
      </c>
      <c r="I4004" s="1">
        <v>9994</v>
      </c>
    </row>
    <row r="4005" spans="1:9" x14ac:dyDescent="0.25">
      <c r="A4005" s="1">
        <v>2</v>
      </c>
      <c r="B4005" s="1">
        <v>25489</v>
      </c>
      <c r="C4005" s="1">
        <v>84.982799999999997</v>
      </c>
      <c r="D4005" s="1">
        <v>62.704300000000003</v>
      </c>
      <c r="E4005" s="1">
        <v>9387</v>
      </c>
      <c r="F4005" s="1">
        <v>177.83690000000001</v>
      </c>
      <c r="G4005" s="1">
        <v>182.28749999999999</v>
      </c>
      <c r="H4005" s="1">
        <v>14.4907444726724</v>
      </c>
    </row>
    <row r="4006" spans="1:9" x14ac:dyDescent="0.25">
      <c r="A4006" s="1">
        <v>0</v>
      </c>
      <c r="B4006" s="1" t="s">
        <v>3569</v>
      </c>
      <c r="C4006" s="1">
        <v>2</v>
      </c>
    </row>
    <row r="4007" spans="1:9" x14ac:dyDescent="0.25">
      <c r="A4007" s="1">
        <v>1</v>
      </c>
      <c r="B4007" s="1" t="s">
        <v>4200</v>
      </c>
      <c r="C4007" s="1" t="s">
        <v>4201</v>
      </c>
      <c r="D4007" s="1">
        <v>22276.330107310001</v>
      </c>
      <c r="E4007" s="1">
        <v>4.7099999999999998E-6</v>
      </c>
      <c r="F4007" s="1" t="s">
        <v>3</v>
      </c>
      <c r="G4007" s="1" t="s">
        <v>4202</v>
      </c>
      <c r="H4007" s="1">
        <v>0</v>
      </c>
      <c r="I4007" s="1">
        <v>9995</v>
      </c>
    </row>
    <row r="4008" spans="1:9" x14ac:dyDescent="0.25">
      <c r="A4008" s="1">
        <v>2</v>
      </c>
      <c r="B4008" s="1">
        <v>25504</v>
      </c>
      <c r="C4008" s="1">
        <v>24.994700000000002</v>
      </c>
      <c r="D4008" s="1">
        <v>126.6985</v>
      </c>
      <c r="E4008" s="1">
        <v>17006</v>
      </c>
      <c r="F4008" s="1">
        <v>241.0497</v>
      </c>
      <c r="G4008" s="1">
        <v>281.17599999999999</v>
      </c>
      <c r="H4008" s="1">
        <v>14.4423700926445</v>
      </c>
    </row>
    <row r="4009" spans="1:9" x14ac:dyDescent="0.25">
      <c r="A4009" s="1">
        <v>0</v>
      </c>
      <c r="B4009" s="1" t="s">
        <v>4203</v>
      </c>
      <c r="C4009" s="1">
        <v>1</v>
      </c>
    </row>
    <row r="4010" spans="1:9" x14ac:dyDescent="0.25">
      <c r="A4010" s="1">
        <v>1</v>
      </c>
      <c r="B4010" s="1" t="s">
        <v>4204</v>
      </c>
      <c r="C4010" s="1" t="s">
        <v>4205</v>
      </c>
      <c r="D4010" s="1">
        <v>22276.366822100001</v>
      </c>
      <c r="E4010" s="1">
        <v>8.9099999999999994E-6</v>
      </c>
      <c r="F4010" s="1" t="s">
        <v>3</v>
      </c>
      <c r="G4010" s="1" t="s">
        <v>4206</v>
      </c>
      <c r="H4010" s="1">
        <v>0</v>
      </c>
      <c r="I4010" s="1">
        <v>9998</v>
      </c>
    </row>
    <row r="4011" spans="1:9" x14ac:dyDescent="0.25">
      <c r="A4011" s="1">
        <v>2</v>
      </c>
      <c r="B4011" s="1">
        <v>25509</v>
      </c>
      <c r="C4011" s="1">
        <v>31.430399999999999</v>
      </c>
      <c r="D4011" s="1">
        <v>250.9641</v>
      </c>
      <c r="E4011" s="1">
        <v>345400</v>
      </c>
      <c r="F4011" s="1">
        <v>53.605499999999999</v>
      </c>
      <c r="G4011" s="1">
        <v>309.59190000000001</v>
      </c>
      <c r="H4011" s="1">
        <v>14.307351472517601</v>
      </c>
    </row>
    <row r="4012" spans="1:9" x14ac:dyDescent="0.25">
      <c r="A4012" s="1">
        <v>0</v>
      </c>
      <c r="B4012" s="1" t="s">
        <v>4207</v>
      </c>
      <c r="C4012" s="1" t="s">
        <v>88</v>
      </c>
    </row>
    <row r="4013" spans="1:9" x14ac:dyDescent="0.25">
      <c r="A4013" s="1">
        <v>1</v>
      </c>
      <c r="B4013" s="1" t="s">
        <v>4208</v>
      </c>
      <c r="C4013" s="1" t="s">
        <v>4209</v>
      </c>
      <c r="D4013" s="1">
        <v>22276.233711730001</v>
      </c>
      <c r="E4013" s="1">
        <v>6.5889999999999994E-5</v>
      </c>
      <c r="F4013" s="1" t="s">
        <v>3</v>
      </c>
      <c r="G4013" s="1" t="s">
        <v>4210</v>
      </c>
      <c r="H4013" s="1">
        <v>0</v>
      </c>
      <c r="I4013" s="1">
        <v>9990</v>
      </c>
    </row>
    <row r="4014" spans="1:9" x14ac:dyDescent="0.25">
      <c r="A4014" s="1">
        <v>2</v>
      </c>
      <c r="B4014" s="1">
        <v>25520</v>
      </c>
      <c r="C4014" s="1">
        <v>28.440200000000001</v>
      </c>
      <c r="D4014" s="1">
        <v>107.71169999999999</v>
      </c>
      <c r="E4014" s="1">
        <v>4204</v>
      </c>
      <c r="F4014" s="1">
        <v>250.001</v>
      </c>
      <c r="G4014" s="1">
        <v>110.0133</v>
      </c>
      <c r="H4014" s="1">
        <v>15.3208482933039</v>
      </c>
    </row>
    <row r="4015" spans="1:9" x14ac:dyDescent="0.25">
      <c r="A4015" s="1">
        <v>0</v>
      </c>
      <c r="B4015" s="1" t="s">
        <v>3919</v>
      </c>
      <c r="C4015" s="1">
        <v>2</v>
      </c>
    </row>
    <row r="4016" spans="1:9" x14ac:dyDescent="0.25">
      <c r="A4016" s="1">
        <v>1</v>
      </c>
      <c r="B4016" s="1" t="s">
        <v>4211</v>
      </c>
      <c r="C4016" s="1" t="s">
        <v>4212</v>
      </c>
      <c r="D4016" s="1">
        <v>22276.565408170001</v>
      </c>
      <c r="E4016" s="1">
        <v>1.3626999999999999E-4</v>
      </c>
      <c r="F4016" s="1" t="s">
        <v>3</v>
      </c>
      <c r="G4016" s="1" t="s">
        <v>4213</v>
      </c>
      <c r="H4016" s="1">
        <v>0</v>
      </c>
      <c r="I4016" s="1">
        <v>9993</v>
      </c>
    </row>
    <row r="4017" spans="1:9" x14ac:dyDescent="0.25">
      <c r="A4017" s="1">
        <v>2</v>
      </c>
      <c r="B4017" s="1">
        <v>25527</v>
      </c>
      <c r="C4017" s="1">
        <v>85.527500000000003</v>
      </c>
      <c r="D4017" s="1">
        <v>326.29579999999999</v>
      </c>
      <c r="E4017" s="1">
        <v>8987</v>
      </c>
      <c r="F4017" s="1">
        <v>144.67930000000001</v>
      </c>
      <c r="G4017" s="1">
        <v>215.50479999999999</v>
      </c>
      <c r="H4017" s="1">
        <v>15.242499963119601</v>
      </c>
    </row>
    <row r="4018" spans="1:9" x14ac:dyDescent="0.25">
      <c r="A4018" s="1">
        <v>0</v>
      </c>
      <c r="B4018" s="1" t="s">
        <v>4214</v>
      </c>
      <c r="C4018" s="1" t="s">
        <v>4215</v>
      </c>
    </row>
    <row r="4019" spans="1:9" x14ac:dyDescent="0.25">
      <c r="A4019" s="1">
        <v>1</v>
      </c>
      <c r="B4019" s="1" t="s">
        <v>4216</v>
      </c>
      <c r="C4019" s="1" t="s">
        <v>4217</v>
      </c>
      <c r="D4019" s="1">
        <v>22276.697173870001</v>
      </c>
      <c r="E4019" s="1">
        <v>1.3952999999999999E-4</v>
      </c>
      <c r="F4019" s="1" t="s">
        <v>3</v>
      </c>
      <c r="G4019" s="1" t="s">
        <v>4218</v>
      </c>
      <c r="H4019" s="1">
        <v>0</v>
      </c>
      <c r="I4019" s="1">
        <v>9990</v>
      </c>
    </row>
    <row r="4020" spans="1:9" x14ac:dyDescent="0.25">
      <c r="A4020" s="1">
        <v>2</v>
      </c>
      <c r="B4020" s="1">
        <v>25544</v>
      </c>
      <c r="C4020" s="1">
        <v>51.642099999999999</v>
      </c>
      <c r="D4020" s="1">
        <v>158.98310000000001</v>
      </c>
      <c r="E4020" s="1">
        <v>3016</v>
      </c>
      <c r="F4020" s="1">
        <v>255.2757</v>
      </c>
      <c r="G4020" s="1">
        <v>154.9828</v>
      </c>
      <c r="H4020" s="1">
        <v>15.4969516436201</v>
      </c>
    </row>
    <row r="4021" spans="1:9" x14ac:dyDescent="0.25">
      <c r="A4021" s="1">
        <v>0</v>
      </c>
      <c r="B4021" s="1" t="s">
        <v>4219</v>
      </c>
    </row>
    <row r="4022" spans="1:9" x14ac:dyDescent="0.25">
      <c r="A4022" s="1">
        <v>1</v>
      </c>
      <c r="B4022" s="1" t="s">
        <v>4220</v>
      </c>
      <c r="C4022" s="1" t="s">
        <v>4221</v>
      </c>
      <c r="D4022" s="1">
        <v>22276.172626809999</v>
      </c>
      <c r="E4022" s="1">
        <v>2.3830000000000001E-5</v>
      </c>
      <c r="F4022" s="1" t="s">
        <v>3</v>
      </c>
      <c r="G4022" s="1" t="s">
        <v>4222</v>
      </c>
      <c r="H4022" s="1">
        <v>0</v>
      </c>
      <c r="I4022" s="1">
        <v>9990</v>
      </c>
    </row>
    <row r="4023" spans="1:9" x14ac:dyDescent="0.25">
      <c r="A4023" s="1">
        <v>2</v>
      </c>
      <c r="B4023" s="1">
        <v>25560</v>
      </c>
      <c r="C4023" s="1">
        <v>69.897800000000004</v>
      </c>
      <c r="D4023" s="1">
        <v>74.714200000000005</v>
      </c>
      <c r="E4023" s="1">
        <v>7072</v>
      </c>
      <c r="F4023" s="1">
        <v>181.6174</v>
      </c>
      <c r="G4023" s="1">
        <v>178.49610000000001</v>
      </c>
      <c r="H4023" s="1">
        <v>14.950482332941201</v>
      </c>
    </row>
    <row r="4024" spans="1:9" x14ac:dyDescent="0.25">
      <c r="A4024" s="1">
        <v>0</v>
      </c>
      <c r="B4024" s="1" t="s">
        <v>3102</v>
      </c>
      <c r="C4024" s="1">
        <v>5</v>
      </c>
    </row>
    <row r="4025" spans="1:9" x14ac:dyDescent="0.25">
      <c r="A4025" s="1">
        <v>1</v>
      </c>
      <c r="B4025" s="1" t="s">
        <v>4223</v>
      </c>
      <c r="C4025" s="1" t="s">
        <v>4224</v>
      </c>
      <c r="D4025" s="1">
        <v>22276.541550890001</v>
      </c>
      <c r="E4025" s="1">
        <v>5.8999999999999996E-7</v>
      </c>
      <c r="F4025" s="1" t="s">
        <v>3</v>
      </c>
      <c r="G4025" s="1" t="s">
        <v>4225</v>
      </c>
      <c r="H4025" s="1">
        <v>0</v>
      </c>
      <c r="I4025" s="1">
        <v>9991</v>
      </c>
    </row>
    <row r="4026" spans="1:9" x14ac:dyDescent="0.25">
      <c r="A4026" s="1">
        <v>2</v>
      </c>
      <c r="B4026" s="1">
        <v>25567</v>
      </c>
      <c r="C4026" s="1">
        <v>82.952399999999997</v>
      </c>
      <c r="D4026" s="1">
        <v>4.1231</v>
      </c>
      <c r="E4026" s="1">
        <v>24573</v>
      </c>
      <c r="F4026" s="1">
        <v>261.16359999999997</v>
      </c>
      <c r="G4026" s="1">
        <v>109.67529999999999</v>
      </c>
      <c r="H4026" s="1">
        <v>13.7189349419219</v>
      </c>
    </row>
    <row r="4027" spans="1:9" x14ac:dyDescent="0.25">
      <c r="A4027" s="1">
        <v>0</v>
      </c>
      <c r="B4027" s="1" t="s">
        <v>3768</v>
      </c>
      <c r="C4027" s="1">
        <v>2</v>
      </c>
    </row>
    <row r="4028" spans="1:9" x14ac:dyDescent="0.25">
      <c r="A4028" s="1">
        <v>1</v>
      </c>
      <c r="B4028" s="1" t="s">
        <v>4226</v>
      </c>
      <c r="C4028" s="1" t="s">
        <v>4227</v>
      </c>
      <c r="D4028" s="1">
        <v>22276.364131679999</v>
      </c>
      <c r="E4028" s="1">
        <v>1.31E-6</v>
      </c>
      <c r="F4028" s="1" t="s">
        <v>3</v>
      </c>
      <c r="G4028" s="1" t="s">
        <v>4228</v>
      </c>
      <c r="H4028" s="1">
        <v>0</v>
      </c>
      <c r="I4028" s="1">
        <v>9990</v>
      </c>
    </row>
    <row r="4029" spans="1:9" x14ac:dyDescent="0.25">
      <c r="A4029" s="1">
        <v>2</v>
      </c>
      <c r="B4029" s="1">
        <v>25568</v>
      </c>
      <c r="C4029" s="1">
        <v>82.953900000000004</v>
      </c>
      <c r="D4029" s="1">
        <v>1.5195000000000001</v>
      </c>
      <c r="E4029" s="1">
        <v>23953</v>
      </c>
      <c r="F4029" s="1">
        <v>244.5172</v>
      </c>
      <c r="G4029" s="1">
        <v>184.2157</v>
      </c>
      <c r="H4029" s="1">
        <v>13.7267698919234</v>
      </c>
    </row>
    <row r="4030" spans="1:9" x14ac:dyDescent="0.25">
      <c r="A4030" s="1">
        <v>0</v>
      </c>
      <c r="B4030" s="1" t="s">
        <v>145</v>
      </c>
      <c r="C4030" s="1">
        <v>2361</v>
      </c>
    </row>
    <row r="4031" spans="1:9" x14ac:dyDescent="0.25">
      <c r="A4031" s="1">
        <v>1</v>
      </c>
      <c r="B4031" s="1" t="s">
        <v>4229</v>
      </c>
      <c r="C4031" s="1" t="s">
        <v>4230</v>
      </c>
      <c r="D4031" s="1">
        <v>22276.152753359998</v>
      </c>
      <c r="E4031" s="1">
        <v>6.0999999999999998E-7</v>
      </c>
      <c r="F4031" s="1" t="s">
        <v>3</v>
      </c>
      <c r="G4031" s="1" t="s">
        <v>4231</v>
      </c>
      <c r="H4031" s="1">
        <v>0</v>
      </c>
      <c r="I4031" s="1">
        <v>9995</v>
      </c>
    </row>
    <row r="4032" spans="1:9" x14ac:dyDescent="0.25">
      <c r="A4032" s="1">
        <v>2</v>
      </c>
      <c r="B4032" s="1">
        <v>25590</v>
      </c>
      <c r="C4032" s="1">
        <v>82.931600000000003</v>
      </c>
      <c r="D4032" s="1">
        <v>126.5667</v>
      </c>
      <c r="E4032" s="1">
        <v>30242</v>
      </c>
      <c r="F4032" s="1">
        <v>269.32650000000001</v>
      </c>
      <c r="G4032" s="1">
        <v>213.8921</v>
      </c>
      <c r="H4032" s="1">
        <v>13.730288931910099</v>
      </c>
    </row>
    <row r="4033" spans="1:9" x14ac:dyDescent="0.25">
      <c r="A4033" s="1">
        <v>0</v>
      </c>
      <c r="B4033" s="1" t="s">
        <v>2630</v>
      </c>
      <c r="C4033" s="1">
        <v>141</v>
      </c>
    </row>
    <row r="4034" spans="1:9" x14ac:dyDescent="0.25">
      <c r="A4034" s="1">
        <v>1</v>
      </c>
      <c r="B4034" s="1" t="s">
        <v>4232</v>
      </c>
      <c r="C4034" s="1" t="s">
        <v>4233</v>
      </c>
      <c r="D4034" s="1">
        <v>22276.47829942</v>
      </c>
      <c r="E4034" s="1">
        <v>5.0499999999999999E-6</v>
      </c>
      <c r="F4034" s="1" t="s">
        <v>3</v>
      </c>
      <c r="G4034" s="1" t="s">
        <v>4234</v>
      </c>
      <c r="H4034" s="1">
        <v>0</v>
      </c>
      <c r="I4034" s="1">
        <v>9994</v>
      </c>
    </row>
    <row r="4035" spans="1:9" x14ac:dyDescent="0.25">
      <c r="A4035" s="1">
        <v>2</v>
      </c>
      <c r="B4035" s="1">
        <v>25615</v>
      </c>
      <c r="C4035" s="1">
        <v>84.981200000000001</v>
      </c>
      <c r="D4035" s="1">
        <v>89.804299999999998</v>
      </c>
      <c r="E4035" s="1">
        <v>6481</v>
      </c>
      <c r="F4035" s="1">
        <v>313.70100000000002</v>
      </c>
      <c r="G4035" s="1">
        <v>46.365200000000002</v>
      </c>
      <c r="H4035" s="1">
        <v>14.4532949317851</v>
      </c>
    </row>
    <row r="4036" spans="1:9" x14ac:dyDescent="0.25">
      <c r="A4036" s="1">
        <v>0</v>
      </c>
      <c r="B4036" s="1" t="s">
        <v>4235</v>
      </c>
      <c r="C4036" s="1">
        <v>1</v>
      </c>
    </row>
    <row r="4037" spans="1:9" x14ac:dyDescent="0.25">
      <c r="A4037" s="1">
        <v>1</v>
      </c>
      <c r="B4037" s="1" t="s">
        <v>4236</v>
      </c>
      <c r="C4037" s="1" t="s">
        <v>4237</v>
      </c>
      <c r="D4037" s="1">
        <v>22276.493034530002</v>
      </c>
      <c r="E4037" s="1">
        <v>3.9870999999999998E-4</v>
      </c>
      <c r="F4037" s="1" t="s">
        <v>3</v>
      </c>
      <c r="G4037" s="1" t="s">
        <v>4238</v>
      </c>
      <c r="H4037" s="1">
        <v>0</v>
      </c>
      <c r="I4037" s="1">
        <v>9996</v>
      </c>
    </row>
    <row r="4038" spans="1:9" x14ac:dyDescent="0.25">
      <c r="A4038" s="1">
        <v>2</v>
      </c>
      <c r="B4038" s="1">
        <v>25616</v>
      </c>
      <c r="C4038" s="1">
        <v>34.934399999999997</v>
      </c>
      <c r="D4038" s="1">
        <v>67.279600000000002</v>
      </c>
      <c r="E4038" s="1">
        <v>15867</v>
      </c>
      <c r="F4038" s="1">
        <v>187.94970000000001</v>
      </c>
      <c r="G4038" s="1">
        <v>172.09729999999999</v>
      </c>
      <c r="H4038" s="1">
        <v>15.4317951330576</v>
      </c>
    </row>
    <row r="4039" spans="1:9" x14ac:dyDescent="0.25">
      <c r="A4039" s="1">
        <v>0</v>
      </c>
      <c r="B4039" s="1" t="s">
        <v>4042</v>
      </c>
      <c r="C4039" s="1" t="s">
        <v>4239</v>
      </c>
    </row>
    <row r="4040" spans="1:9" x14ac:dyDescent="0.25">
      <c r="A4040" s="1">
        <v>1</v>
      </c>
      <c r="B4040" s="1" t="s">
        <v>4240</v>
      </c>
      <c r="C4040" s="1" t="s">
        <v>4241</v>
      </c>
      <c r="D4040" s="1">
        <v>22276.469764609999</v>
      </c>
      <c r="E4040" s="1">
        <v>-1.06E-6</v>
      </c>
      <c r="F4040" s="1" t="s">
        <v>3</v>
      </c>
      <c r="G4040" s="1">
        <f>-96887-5</f>
        <v>-96892</v>
      </c>
      <c r="H4040" s="1">
        <v>0</v>
      </c>
      <c r="I4040" s="1">
        <v>9992</v>
      </c>
    </row>
    <row r="4041" spans="1:9" x14ac:dyDescent="0.25">
      <c r="A4041" s="1">
        <v>2</v>
      </c>
      <c r="B4041" s="1">
        <v>25621</v>
      </c>
      <c r="C4041" s="1">
        <v>52.010100000000001</v>
      </c>
      <c r="D4041" s="1">
        <v>180.80340000000001</v>
      </c>
      <c r="E4041" s="1">
        <v>10589</v>
      </c>
      <c r="F4041" s="1">
        <v>103.77119999999999</v>
      </c>
      <c r="G4041" s="1">
        <v>67.132400000000004</v>
      </c>
      <c r="H4041" s="1">
        <v>12.62405384</v>
      </c>
      <c r="I4041" s="1">
        <v>90978</v>
      </c>
    </row>
    <row r="4042" spans="1:9" x14ac:dyDescent="0.25">
      <c r="A4042" s="1">
        <v>0</v>
      </c>
      <c r="B4042" s="1" t="s">
        <v>4042</v>
      </c>
      <c r="C4042" s="1" t="s">
        <v>4242</v>
      </c>
    </row>
    <row r="4043" spans="1:9" x14ac:dyDescent="0.25">
      <c r="A4043" s="1">
        <v>1</v>
      </c>
      <c r="B4043" s="1" t="s">
        <v>4243</v>
      </c>
      <c r="C4043" s="1" t="s">
        <v>4244</v>
      </c>
      <c r="D4043" s="1">
        <v>22276.45946736</v>
      </c>
      <c r="E4043" s="1">
        <v>-8.0999999999999997E-7</v>
      </c>
      <c r="F4043" s="1" t="s">
        <v>3</v>
      </c>
      <c r="G4043" s="1" t="s">
        <v>4245</v>
      </c>
      <c r="H4043" s="1">
        <v>0</v>
      </c>
      <c r="I4043" s="1">
        <v>9994</v>
      </c>
    </row>
    <row r="4044" spans="1:9" x14ac:dyDescent="0.25">
      <c r="A4044" s="1">
        <v>2</v>
      </c>
      <c r="B4044" s="1">
        <v>25622</v>
      </c>
      <c r="C4044" s="1">
        <v>51.991100000000003</v>
      </c>
      <c r="D4044" s="1">
        <v>183.5455</v>
      </c>
      <c r="E4044" s="1">
        <v>1110</v>
      </c>
      <c r="F4044" s="1">
        <v>43.726900000000001</v>
      </c>
      <c r="G4044" s="1">
        <v>127.4939</v>
      </c>
      <c r="H4044" s="1">
        <v>12.61928606</v>
      </c>
      <c r="I4044" s="1">
        <v>90544</v>
      </c>
    </row>
    <row r="4045" spans="1:9" x14ac:dyDescent="0.25">
      <c r="A4045" s="1">
        <v>0</v>
      </c>
      <c r="B4045" s="1" t="s">
        <v>4042</v>
      </c>
      <c r="C4045" s="1" t="s">
        <v>4246</v>
      </c>
    </row>
    <row r="4046" spans="1:9" x14ac:dyDescent="0.25">
      <c r="A4046" s="1">
        <v>1</v>
      </c>
      <c r="B4046" s="1" t="s">
        <v>4247</v>
      </c>
      <c r="C4046" s="1" t="s">
        <v>4248</v>
      </c>
      <c r="D4046" s="1">
        <v>22276.433340759999</v>
      </c>
      <c r="E4046" s="1">
        <v>-1.3599999999999999E-6</v>
      </c>
      <c r="F4046" s="1" t="s">
        <v>3</v>
      </c>
      <c r="G4046" s="1">
        <f>-77190-3</f>
        <v>-77193</v>
      </c>
      <c r="H4046" s="1">
        <v>0</v>
      </c>
      <c r="I4046" s="1">
        <v>9998</v>
      </c>
    </row>
    <row r="4047" spans="1:9" x14ac:dyDescent="0.25">
      <c r="A4047" s="1">
        <v>2</v>
      </c>
      <c r="B4047" s="1">
        <v>25623</v>
      </c>
      <c r="C4047" s="1">
        <v>51.997900000000001</v>
      </c>
      <c r="D4047" s="1">
        <v>323.67250000000001</v>
      </c>
      <c r="E4047" s="1">
        <v>10934</v>
      </c>
      <c r="F4047" s="1">
        <v>320.96600000000001</v>
      </c>
      <c r="G4047" s="1">
        <v>139.1156</v>
      </c>
      <c r="H4047" s="1">
        <v>11.86554241</v>
      </c>
      <c r="I4047" s="1">
        <v>61720</v>
      </c>
    </row>
    <row r="4048" spans="1:9" x14ac:dyDescent="0.25">
      <c r="A4048" s="1">
        <v>0</v>
      </c>
      <c r="B4048" s="1" t="s">
        <v>4042</v>
      </c>
      <c r="C4048" s="1" t="s">
        <v>4249</v>
      </c>
    </row>
    <row r="4049" spans="1:9" x14ac:dyDescent="0.25">
      <c r="A4049" s="1">
        <v>1</v>
      </c>
      <c r="B4049" s="1" t="s">
        <v>4250</v>
      </c>
      <c r="C4049" s="1" t="s">
        <v>4251</v>
      </c>
      <c r="D4049" s="1">
        <v>22276.48775909</v>
      </c>
      <c r="E4049" s="1">
        <v>-8.6000000000000002E-7</v>
      </c>
      <c r="F4049" s="1" t="s">
        <v>3</v>
      </c>
      <c r="G4049" s="1" t="s">
        <v>4252</v>
      </c>
      <c r="H4049" s="1">
        <v>0</v>
      </c>
      <c r="I4049" s="1">
        <v>9992</v>
      </c>
    </row>
    <row r="4050" spans="1:9" x14ac:dyDescent="0.25">
      <c r="A4050" s="1">
        <v>2</v>
      </c>
      <c r="B4050" s="1">
        <v>25624</v>
      </c>
      <c r="C4050" s="1">
        <v>51.999899999999997</v>
      </c>
      <c r="D4050" s="1">
        <v>35.859699999999997</v>
      </c>
      <c r="E4050" s="1">
        <v>2195</v>
      </c>
      <c r="F4050" s="1">
        <v>137.9659</v>
      </c>
      <c r="G4050" s="1">
        <v>299.8005</v>
      </c>
      <c r="H4050" s="1">
        <v>12.32466573</v>
      </c>
      <c r="I4050" s="1">
        <v>80580</v>
      </c>
    </row>
    <row r="4051" spans="1:9" x14ac:dyDescent="0.25">
      <c r="A4051" s="1">
        <v>0</v>
      </c>
      <c r="B4051" s="1" t="s">
        <v>4253</v>
      </c>
    </row>
    <row r="4052" spans="1:9" x14ac:dyDescent="0.25">
      <c r="A4052" s="1">
        <v>1</v>
      </c>
      <c r="B4052" s="1" t="s">
        <v>4254</v>
      </c>
      <c r="C4052" s="1" t="s">
        <v>4255</v>
      </c>
      <c r="D4052" s="1">
        <v>22276.474348780001</v>
      </c>
      <c r="E4052" s="1">
        <v>7.8999999999999995E-7</v>
      </c>
      <c r="F4052" s="1" t="s">
        <v>3</v>
      </c>
      <c r="G4052" s="1" t="s">
        <v>4256</v>
      </c>
      <c r="H4052" s="1">
        <v>0</v>
      </c>
      <c r="I4052" s="1">
        <v>9997</v>
      </c>
    </row>
    <row r="4053" spans="1:9" x14ac:dyDescent="0.25">
      <c r="A4053" s="1">
        <v>2</v>
      </c>
      <c r="B4053" s="1">
        <v>25634</v>
      </c>
      <c r="C4053" s="1">
        <v>98.394800000000004</v>
      </c>
      <c r="D4053" s="1">
        <v>285.07929999999999</v>
      </c>
      <c r="E4053" s="1">
        <v>10396</v>
      </c>
      <c r="F4053" s="1">
        <v>12.666</v>
      </c>
      <c r="G4053" s="1">
        <v>347.47770000000003</v>
      </c>
      <c r="H4053" s="1">
        <v>14.194511492223601</v>
      </c>
    </row>
    <row r="4054" spans="1:9" x14ac:dyDescent="0.25">
      <c r="A4054" s="1">
        <v>0</v>
      </c>
      <c r="B4054" s="1" t="s">
        <v>4257</v>
      </c>
    </row>
    <row r="4055" spans="1:9" x14ac:dyDescent="0.25">
      <c r="A4055" s="1">
        <v>1</v>
      </c>
      <c r="B4055" s="1" t="s">
        <v>4258</v>
      </c>
      <c r="C4055" s="1" t="s">
        <v>4259</v>
      </c>
      <c r="D4055" s="1">
        <v>22276.527326570002</v>
      </c>
      <c r="E4055" s="1">
        <v>5.7300000000000002E-6</v>
      </c>
      <c r="F4055" s="1" t="s">
        <v>3</v>
      </c>
      <c r="G4055" s="1" t="s">
        <v>4260</v>
      </c>
      <c r="H4055" s="1">
        <v>0</v>
      </c>
      <c r="I4055" s="1">
        <v>9999</v>
      </c>
    </row>
    <row r="4056" spans="1:9" x14ac:dyDescent="0.25">
      <c r="A4056" s="1">
        <v>2</v>
      </c>
      <c r="B4056" s="1">
        <v>25635</v>
      </c>
      <c r="C4056" s="1">
        <v>96.447900000000004</v>
      </c>
      <c r="D4056" s="1">
        <v>116.09059999999999</v>
      </c>
      <c r="E4056" s="1">
        <v>137547</v>
      </c>
      <c r="F4056" s="1">
        <v>195.6345</v>
      </c>
      <c r="G4056" s="1">
        <v>164.05869999999999</v>
      </c>
      <c r="H4056" s="1">
        <v>14.4854305424592</v>
      </c>
    </row>
    <row r="4057" spans="1:9" x14ac:dyDescent="0.25">
      <c r="A4057" s="1">
        <v>0</v>
      </c>
      <c r="B4057" s="1" t="s">
        <v>4261</v>
      </c>
    </row>
    <row r="4058" spans="1:9" x14ac:dyDescent="0.25">
      <c r="A4058" s="1">
        <v>1</v>
      </c>
      <c r="B4058" s="1" t="s">
        <v>4262</v>
      </c>
      <c r="C4058" s="1" t="s">
        <v>4263</v>
      </c>
      <c r="D4058" s="1">
        <v>22276.495584640001</v>
      </c>
      <c r="E4058" s="1">
        <v>2.7599999999999998E-6</v>
      </c>
      <c r="F4058" s="1" t="s">
        <v>3</v>
      </c>
      <c r="G4058" s="1" t="s">
        <v>4264</v>
      </c>
      <c r="H4058" s="1">
        <v>0</v>
      </c>
      <c r="I4058" s="1">
        <v>9993</v>
      </c>
    </row>
    <row r="4059" spans="1:9" x14ac:dyDescent="0.25">
      <c r="A4059" s="1">
        <v>2</v>
      </c>
      <c r="B4059" s="1">
        <v>25636</v>
      </c>
      <c r="C4059" s="1">
        <v>96.4512</v>
      </c>
      <c r="D4059" s="1">
        <v>91.838499999999996</v>
      </c>
      <c r="E4059" s="1">
        <v>143855</v>
      </c>
      <c r="F4059" s="1">
        <v>306.47669999999999</v>
      </c>
      <c r="G4059" s="1">
        <v>52.3245</v>
      </c>
      <c r="H4059" s="1">
        <v>14.448902022437901</v>
      </c>
    </row>
    <row r="4060" spans="1:9" x14ac:dyDescent="0.25">
      <c r="A4060" s="1">
        <v>0</v>
      </c>
      <c r="B4060" s="1" t="s">
        <v>4042</v>
      </c>
      <c r="C4060" s="1" t="s">
        <v>4265</v>
      </c>
    </row>
    <row r="4061" spans="1:9" x14ac:dyDescent="0.25">
      <c r="A4061" s="1">
        <v>1</v>
      </c>
      <c r="B4061" s="1" t="s">
        <v>4266</v>
      </c>
      <c r="C4061" s="1" t="s">
        <v>4267</v>
      </c>
      <c r="D4061" s="1">
        <v>22276.47055813</v>
      </c>
      <c r="E4061" s="1">
        <v>-4.4999999999999998E-7</v>
      </c>
      <c r="F4061" s="1" t="s">
        <v>3</v>
      </c>
      <c r="G4061" s="1" t="s">
        <v>4031</v>
      </c>
      <c r="H4061" s="1">
        <v>0</v>
      </c>
      <c r="I4061" s="1">
        <v>9997</v>
      </c>
    </row>
    <row r="4062" spans="1:9" x14ac:dyDescent="0.25">
      <c r="A4062" s="1">
        <v>2</v>
      </c>
      <c r="B4062" s="1">
        <v>25649</v>
      </c>
      <c r="C4062" s="1">
        <v>52.002600000000001</v>
      </c>
      <c r="D4062" s="1">
        <v>95.851200000000006</v>
      </c>
      <c r="E4062" s="1">
        <v>2740</v>
      </c>
      <c r="F4062" s="1">
        <v>36.8367</v>
      </c>
      <c r="G4062" s="1">
        <v>338.39519999999999</v>
      </c>
      <c r="H4062" s="1">
        <v>12.02458489</v>
      </c>
      <c r="I4062" s="1">
        <v>57557</v>
      </c>
    </row>
    <row r="4063" spans="1:9" x14ac:dyDescent="0.25">
      <c r="A4063" s="1">
        <v>0</v>
      </c>
      <c r="B4063" s="1" t="s">
        <v>4042</v>
      </c>
      <c r="C4063" s="1" t="s">
        <v>4268</v>
      </c>
    </row>
    <row r="4064" spans="1:9" x14ac:dyDescent="0.25">
      <c r="A4064" s="1">
        <v>1</v>
      </c>
      <c r="B4064" s="1" t="s">
        <v>4269</v>
      </c>
      <c r="C4064" s="1" t="s">
        <v>4270</v>
      </c>
      <c r="D4064" s="1">
        <v>22276.409276480001</v>
      </c>
      <c r="E4064" s="1">
        <v>-7.1999999999999999E-7</v>
      </c>
      <c r="F4064" s="1" t="s">
        <v>3</v>
      </c>
      <c r="G4064" s="1" t="s">
        <v>4271</v>
      </c>
      <c r="H4064" s="1">
        <v>0</v>
      </c>
      <c r="I4064" s="1">
        <v>9994</v>
      </c>
    </row>
    <row r="4065" spans="1:9" x14ac:dyDescent="0.25">
      <c r="A4065" s="1">
        <v>2</v>
      </c>
      <c r="B4065" s="1">
        <v>25650</v>
      </c>
      <c r="C4065" s="1">
        <v>52.002499999999998</v>
      </c>
      <c r="D4065" s="1">
        <v>307.35939999999999</v>
      </c>
      <c r="E4065" s="1">
        <v>2529</v>
      </c>
      <c r="F4065" s="1">
        <v>172.87450000000001</v>
      </c>
      <c r="G4065" s="1">
        <v>187.21279999999999</v>
      </c>
      <c r="H4065" s="1">
        <v>11.966314089999999</v>
      </c>
      <c r="I4065" s="1">
        <v>60024</v>
      </c>
    </row>
    <row r="4066" spans="1:9" x14ac:dyDescent="0.25">
      <c r="A4066" s="1">
        <v>0</v>
      </c>
      <c r="B4066" s="1" t="s">
        <v>4042</v>
      </c>
      <c r="C4066" s="1" t="s">
        <v>4272</v>
      </c>
    </row>
    <row r="4067" spans="1:9" x14ac:dyDescent="0.25">
      <c r="A4067" s="1">
        <v>1</v>
      </c>
      <c r="B4067" s="1" t="s">
        <v>4273</v>
      </c>
      <c r="C4067" s="1" t="s">
        <v>4274</v>
      </c>
      <c r="D4067" s="1">
        <v>22276.222255519999</v>
      </c>
      <c r="E4067" s="1">
        <v>-1.1999999999999999E-7</v>
      </c>
      <c r="F4067" s="1" t="s">
        <v>3</v>
      </c>
      <c r="G4067" s="1" t="s">
        <v>4275</v>
      </c>
      <c r="H4067" s="1">
        <v>0</v>
      </c>
      <c r="I4067" s="1">
        <v>9990</v>
      </c>
    </row>
    <row r="4068" spans="1:9" x14ac:dyDescent="0.25">
      <c r="A4068" s="1">
        <v>2</v>
      </c>
      <c r="B4068" s="1">
        <v>25651</v>
      </c>
      <c r="C4068" s="1">
        <v>52.004899999999999</v>
      </c>
      <c r="D4068" s="1">
        <v>82.715100000000007</v>
      </c>
      <c r="E4068" s="1">
        <v>2991</v>
      </c>
      <c r="F4068" s="1">
        <v>80.534400000000005</v>
      </c>
      <c r="G4068" s="1">
        <v>90.459599999999995</v>
      </c>
      <c r="H4068" s="1">
        <v>12.09362295</v>
      </c>
      <c r="I4068" s="1">
        <v>64125</v>
      </c>
    </row>
    <row r="4069" spans="1:9" x14ac:dyDescent="0.25">
      <c r="A4069" s="1">
        <v>0</v>
      </c>
      <c r="B4069" s="1" t="s">
        <v>4042</v>
      </c>
      <c r="C4069" s="1" t="s">
        <v>4276</v>
      </c>
    </row>
    <row r="4070" spans="1:9" x14ac:dyDescent="0.25">
      <c r="A4070" s="1">
        <v>1</v>
      </c>
      <c r="B4070" s="1" t="s">
        <v>4277</v>
      </c>
      <c r="C4070" s="1" t="s">
        <v>4278</v>
      </c>
      <c r="D4070" s="1">
        <v>22276.559826569999</v>
      </c>
      <c r="E4070" s="1">
        <v>-2.8000000000000002E-7</v>
      </c>
      <c r="F4070" s="1" t="s">
        <v>3</v>
      </c>
      <c r="G4070" s="1" t="s">
        <v>4279</v>
      </c>
      <c r="H4070" s="1">
        <v>0</v>
      </c>
      <c r="I4070" s="1">
        <v>9994</v>
      </c>
    </row>
    <row r="4071" spans="1:9" x14ac:dyDescent="0.25">
      <c r="A4071" s="1">
        <v>2</v>
      </c>
      <c r="B4071" s="1">
        <v>25652</v>
      </c>
      <c r="C4071" s="1">
        <v>52.000900000000001</v>
      </c>
      <c r="D4071" s="1">
        <v>311.51979999999998</v>
      </c>
      <c r="E4071" s="1">
        <v>1982</v>
      </c>
      <c r="F4071" s="1">
        <v>150.74850000000001</v>
      </c>
      <c r="G4071" s="1">
        <v>6.8297999999999996</v>
      </c>
      <c r="H4071" s="1">
        <v>12.62356406</v>
      </c>
      <c r="I4071" s="1">
        <v>86536</v>
      </c>
    </row>
    <row r="4072" spans="1:9" x14ac:dyDescent="0.25">
      <c r="A4072" s="1">
        <v>0</v>
      </c>
      <c r="B4072" s="1" t="s">
        <v>4042</v>
      </c>
      <c r="C4072" s="1" t="s">
        <v>4280</v>
      </c>
    </row>
    <row r="4073" spans="1:9" x14ac:dyDescent="0.25">
      <c r="A4073" s="1">
        <v>1</v>
      </c>
      <c r="B4073" s="1" t="s">
        <v>4281</v>
      </c>
      <c r="C4073" s="1" t="s">
        <v>4282</v>
      </c>
      <c r="D4073" s="1">
        <v>22276.232661260001</v>
      </c>
      <c r="E4073" s="1">
        <v>-1.9000000000000001E-7</v>
      </c>
      <c r="F4073" s="1" t="s">
        <v>3</v>
      </c>
      <c r="G4073" s="1" t="s">
        <v>4283</v>
      </c>
      <c r="H4073" s="1">
        <v>0</v>
      </c>
      <c r="I4073" s="1">
        <v>9994</v>
      </c>
    </row>
    <row r="4074" spans="1:9" x14ac:dyDescent="0.25">
      <c r="A4074" s="1">
        <v>2</v>
      </c>
      <c r="B4074" s="1">
        <v>25676</v>
      </c>
      <c r="C4074" s="1">
        <v>51.9955</v>
      </c>
      <c r="D4074" s="1">
        <v>240.97489999999999</v>
      </c>
      <c r="E4074" s="1">
        <v>1394</v>
      </c>
      <c r="F4074" s="1">
        <v>33.710299999999997</v>
      </c>
      <c r="G4074" s="1">
        <v>339.1139</v>
      </c>
      <c r="H4074" s="1">
        <v>12.270012980000001</v>
      </c>
      <c r="I4074" s="1">
        <v>72113</v>
      </c>
    </row>
    <row r="4075" spans="1:9" x14ac:dyDescent="0.25">
      <c r="A4075" s="1">
        <v>0</v>
      </c>
      <c r="B4075" s="1" t="s">
        <v>4042</v>
      </c>
      <c r="C4075" s="1" t="s">
        <v>4284</v>
      </c>
    </row>
    <row r="4076" spans="1:9" x14ac:dyDescent="0.25">
      <c r="A4076" s="1">
        <v>1</v>
      </c>
      <c r="B4076" s="1" t="s">
        <v>4285</v>
      </c>
      <c r="C4076" s="1" t="s">
        <v>4286</v>
      </c>
      <c r="D4076" s="1">
        <v>22276.391496839999</v>
      </c>
      <c r="E4076" s="1">
        <v>5.3000000000000001E-7</v>
      </c>
      <c r="F4076" s="1" t="s">
        <v>3</v>
      </c>
      <c r="G4076" s="1" t="s">
        <v>4287</v>
      </c>
      <c r="H4076" s="1">
        <v>0</v>
      </c>
      <c r="I4076" s="1">
        <v>9991</v>
      </c>
    </row>
    <row r="4077" spans="1:9" x14ac:dyDescent="0.25">
      <c r="A4077" s="1">
        <v>2</v>
      </c>
      <c r="B4077" s="1">
        <v>25677</v>
      </c>
      <c r="C4077" s="1">
        <v>51.988100000000003</v>
      </c>
      <c r="D4077" s="1">
        <v>301.43720000000002</v>
      </c>
      <c r="E4077" s="1">
        <v>1292</v>
      </c>
      <c r="F4077" s="1">
        <v>109.0891</v>
      </c>
      <c r="G4077" s="1">
        <v>354.05410000000001</v>
      </c>
      <c r="H4077" s="1">
        <v>12.13833419</v>
      </c>
      <c r="I4077" s="1">
        <v>65180</v>
      </c>
    </row>
    <row r="4078" spans="1:9" x14ac:dyDescent="0.25">
      <c r="A4078" s="1">
        <v>0</v>
      </c>
      <c r="B4078" s="1" t="s">
        <v>4042</v>
      </c>
      <c r="C4078" s="1" t="s">
        <v>4288</v>
      </c>
    </row>
    <row r="4079" spans="1:9" x14ac:dyDescent="0.25">
      <c r="A4079" s="1">
        <v>1</v>
      </c>
      <c r="B4079" s="1" t="s">
        <v>4289</v>
      </c>
      <c r="C4079" s="1" t="s">
        <v>4290</v>
      </c>
      <c r="D4079" s="1">
        <v>22276.35545503</v>
      </c>
      <c r="E4079" s="1">
        <v>-5.3000000000000001E-7</v>
      </c>
      <c r="F4079" s="1" t="s">
        <v>3</v>
      </c>
      <c r="G4079" s="1" t="s">
        <v>4291</v>
      </c>
      <c r="H4079" s="1">
        <v>0</v>
      </c>
      <c r="I4079" s="1">
        <v>9994</v>
      </c>
    </row>
    <row r="4080" spans="1:9" x14ac:dyDescent="0.25">
      <c r="A4080" s="1">
        <v>2</v>
      </c>
      <c r="B4080" s="1">
        <v>25678</v>
      </c>
      <c r="C4080" s="1">
        <v>51.994900000000001</v>
      </c>
      <c r="D4080" s="1">
        <v>129.32320000000001</v>
      </c>
      <c r="E4080" s="1">
        <v>5762</v>
      </c>
      <c r="F4080" s="1">
        <v>301.14420000000001</v>
      </c>
      <c r="G4080" s="1">
        <v>230.30269999999999</v>
      </c>
      <c r="H4080" s="1">
        <v>11.90212425</v>
      </c>
      <c r="I4080" s="1">
        <v>53691</v>
      </c>
    </row>
    <row r="4081" spans="1:9" x14ac:dyDescent="0.25">
      <c r="A4081" s="1">
        <v>0</v>
      </c>
      <c r="B4081" s="1" t="s">
        <v>4042</v>
      </c>
      <c r="C4081" s="1" t="s">
        <v>4292</v>
      </c>
    </row>
    <row r="4082" spans="1:9" x14ac:dyDescent="0.25">
      <c r="A4082" s="1">
        <v>1</v>
      </c>
      <c r="B4082" s="1" t="s">
        <v>4293</v>
      </c>
      <c r="C4082" s="1" t="s">
        <v>4294</v>
      </c>
      <c r="D4082" s="1">
        <v>22276.444570970001</v>
      </c>
      <c r="E4082" s="1">
        <v>-4.4999999999999998E-7</v>
      </c>
      <c r="F4082" s="1" t="s">
        <v>3</v>
      </c>
      <c r="G4082" s="1" t="s">
        <v>4295</v>
      </c>
      <c r="H4082" s="1">
        <v>0</v>
      </c>
      <c r="I4082" s="1">
        <v>9999</v>
      </c>
    </row>
    <row r="4083" spans="1:9" x14ac:dyDescent="0.25">
      <c r="A4083" s="1">
        <v>2</v>
      </c>
      <c r="B4083" s="1">
        <v>25679</v>
      </c>
      <c r="C4083" s="1">
        <v>52.002400000000002</v>
      </c>
      <c r="D4083" s="1">
        <v>319.24040000000002</v>
      </c>
      <c r="E4083" s="1">
        <v>3166</v>
      </c>
      <c r="F4083" s="1">
        <v>75.802300000000002</v>
      </c>
      <c r="G4083" s="1">
        <v>27.658799999999999</v>
      </c>
      <c r="H4083" s="1">
        <v>12.220315729999999</v>
      </c>
      <c r="I4083" s="1">
        <v>64493</v>
      </c>
    </row>
    <row r="4084" spans="1:9" x14ac:dyDescent="0.25">
      <c r="A4084" s="1">
        <v>0</v>
      </c>
      <c r="B4084" s="1" t="s">
        <v>854</v>
      </c>
      <c r="C4084" s="1">
        <v>7</v>
      </c>
    </row>
    <row r="4085" spans="1:9" x14ac:dyDescent="0.25">
      <c r="A4085" s="1">
        <v>1</v>
      </c>
      <c r="B4085" s="1" t="s">
        <v>4296</v>
      </c>
      <c r="C4085" s="1" t="s">
        <v>4297</v>
      </c>
      <c r="D4085" s="1">
        <v>22276.45644061</v>
      </c>
      <c r="E4085" s="1">
        <v>3.0699999999999998E-6</v>
      </c>
      <c r="F4085" s="1" t="s">
        <v>3</v>
      </c>
      <c r="G4085" s="1" t="s">
        <v>4298</v>
      </c>
      <c r="H4085" s="1">
        <v>0</v>
      </c>
      <c r="I4085" s="1">
        <v>9992</v>
      </c>
    </row>
    <row r="4086" spans="1:9" x14ac:dyDescent="0.25">
      <c r="A4086" s="1">
        <v>2</v>
      </c>
      <c r="B4086" s="1">
        <v>25682</v>
      </c>
      <c r="C4086" s="1">
        <v>97.968299999999999</v>
      </c>
      <c r="D4086" s="1">
        <v>320.39609999999999</v>
      </c>
      <c r="E4086" s="1">
        <v>1653</v>
      </c>
      <c r="F4086" s="1">
        <v>95.948700000000002</v>
      </c>
      <c r="G4086" s="1">
        <v>264.19099999999997</v>
      </c>
      <c r="H4086" s="1">
        <v>14.598112012483201</v>
      </c>
    </row>
    <row r="4087" spans="1:9" x14ac:dyDescent="0.25">
      <c r="A4087" s="1">
        <v>0</v>
      </c>
      <c r="B4087" s="1" t="s">
        <v>199</v>
      </c>
      <c r="C4087" s="1">
        <v>36</v>
      </c>
      <c r="D4087" s="1" t="s">
        <v>3147</v>
      </c>
      <c r="E4087" s="1" t="s">
        <v>333</v>
      </c>
    </row>
    <row r="4088" spans="1:9" x14ac:dyDescent="0.25">
      <c r="A4088" s="1">
        <v>1</v>
      </c>
      <c r="B4088" s="1" t="s">
        <v>4299</v>
      </c>
      <c r="C4088" s="1" t="s">
        <v>4300</v>
      </c>
      <c r="D4088" s="1">
        <v>22276.394929310001</v>
      </c>
      <c r="E4088" s="1">
        <v>5.5899999999999998E-6</v>
      </c>
      <c r="F4088" s="1" t="s">
        <v>3</v>
      </c>
      <c r="G4088" s="1" t="s">
        <v>4301</v>
      </c>
      <c r="H4088" s="1">
        <v>0</v>
      </c>
      <c r="I4088" s="1">
        <v>9993</v>
      </c>
    </row>
    <row r="4089" spans="1:9" x14ac:dyDescent="0.25">
      <c r="A4089" s="1">
        <v>2</v>
      </c>
      <c r="B4089" s="1">
        <v>25693</v>
      </c>
      <c r="C4089" s="1">
        <v>64.554500000000004</v>
      </c>
      <c r="D4089" s="1">
        <v>282.90980000000002</v>
      </c>
      <c r="E4089" s="1">
        <v>34361</v>
      </c>
      <c r="F4089" s="1">
        <v>228.85929999999999</v>
      </c>
      <c r="G4089" s="1">
        <v>130.9546</v>
      </c>
      <c r="H4089" s="1">
        <v>14.8120154426627</v>
      </c>
    </row>
    <row r="4090" spans="1:9" x14ac:dyDescent="0.25">
      <c r="A4090" s="1">
        <v>0</v>
      </c>
      <c r="B4090" s="1" t="s">
        <v>3027</v>
      </c>
      <c r="C4090" s="1" t="s">
        <v>3826</v>
      </c>
    </row>
    <row r="4091" spans="1:9" x14ac:dyDescent="0.25">
      <c r="A4091" s="1">
        <v>1</v>
      </c>
      <c r="B4091" s="1" t="s">
        <v>4302</v>
      </c>
      <c r="C4091" s="1" t="s">
        <v>4303</v>
      </c>
      <c r="D4091" s="1">
        <v>22276.345310420002</v>
      </c>
      <c r="E4091" s="1">
        <v>1.2850000000000001E-5</v>
      </c>
      <c r="F4091" s="1" t="s">
        <v>3</v>
      </c>
      <c r="G4091" s="1" t="s">
        <v>4304</v>
      </c>
      <c r="H4091" s="1">
        <v>0</v>
      </c>
      <c r="I4091" s="1">
        <v>9991</v>
      </c>
    </row>
    <row r="4092" spans="1:9" x14ac:dyDescent="0.25">
      <c r="A4092" s="1">
        <v>2</v>
      </c>
      <c r="B4092" s="1">
        <v>25730</v>
      </c>
      <c r="C4092" s="1">
        <v>99.0124</v>
      </c>
      <c r="D4092" s="1">
        <v>311.22629999999998</v>
      </c>
      <c r="E4092" s="1">
        <v>14924</v>
      </c>
      <c r="F4092" s="1">
        <v>147.34549999999999</v>
      </c>
      <c r="G4092" s="1">
        <v>222.56659999999999</v>
      </c>
      <c r="H4092" s="1">
        <v>14.1724090320598</v>
      </c>
    </row>
    <row r="4093" spans="1:9" x14ac:dyDescent="0.25">
      <c r="A4093" s="1">
        <v>0</v>
      </c>
      <c r="B4093" s="1" t="s">
        <v>4305</v>
      </c>
    </row>
    <row r="4094" spans="1:9" x14ac:dyDescent="0.25">
      <c r="A4094" s="1">
        <v>1</v>
      </c>
      <c r="B4094" s="1" t="s">
        <v>4306</v>
      </c>
      <c r="C4094" s="1" t="s">
        <v>4307</v>
      </c>
      <c r="D4094" s="1">
        <v>22276.0851415</v>
      </c>
      <c r="E4094" s="1">
        <v>1.1000000000000001E-7</v>
      </c>
      <c r="F4094" s="1" t="s">
        <v>3</v>
      </c>
      <c r="G4094" s="1" t="s">
        <v>4308</v>
      </c>
      <c r="H4094" s="1">
        <v>0</v>
      </c>
      <c r="I4094" s="1">
        <v>9999</v>
      </c>
    </row>
    <row r="4095" spans="1:9" x14ac:dyDescent="0.25">
      <c r="A4095" s="1">
        <v>2</v>
      </c>
      <c r="B4095" s="1">
        <v>25731</v>
      </c>
      <c r="C4095" s="1">
        <v>98.916799999999995</v>
      </c>
      <c r="D4095" s="1">
        <v>317.93220000000002</v>
      </c>
      <c r="E4095" s="1">
        <v>16228</v>
      </c>
      <c r="F4095" s="1">
        <v>231.72669999999999</v>
      </c>
      <c r="G4095" s="1">
        <v>128.24449999999999</v>
      </c>
      <c r="H4095" s="1">
        <v>14.125254162042699</v>
      </c>
    </row>
    <row r="4096" spans="1:9" x14ac:dyDescent="0.25">
      <c r="A4096" s="1">
        <v>0</v>
      </c>
      <c r="B4096" s="1" t="s">
        <v>4309</v>
      </c>
    </row>
    <row r="4097" spans="1:9" x14ac:dyDescent="0.25">
      <c r="A4097" s="1">
        <v>1</v>
      </c>
      <c r="B4097" s="1" t="s">
        <v>4310</v>
      </c>
      <c r="C4097" s="1" t="s">
        <v>4311</v>
      </c>
      <c r="D4097" s="1">
        <v>22276.546651950001</v>
      </c>
      <c r="E4097" s="1">
        <v>2.4731999999999998E-4</v>
      </c>
      <c r="F4097" s="1" t="s">
        <v>3</v>
      </c>
      <c r="G4097" s="1" t="s">
        <v>4312</v>
      </c>
      <c r="H4097" s="1">
        <v>0</v>
      </c>
      <c r="I4097" s="1">
        <v>9993</v>
      </c>
    </row>
    <row r="4098" spans="1:9" x14ac:dyDescent="0.25">
      <c r="A4098" s="1">
        <v>2</v>
      </c>
      <c r="B4098" s="1">
        <v>25735</v>
      </c>
      <c r="C4098" s="1">
        <v>97.251900000000006</v>
      </c>
      <c r="D4098" s="1">
        <v>116.378</v>
      </c>
      <c r="E4098" s="1">
        <v>5722</v>
      </c>
      <c r="F4098" s="1">
        <v>102.2478</v>
      </c>
      <c r="G4098" s="1">
        <v>257.94189999999998</v>
      </c>
      <c r="H4098" s="1">
        <v>15.5920643930576</v>
      </c>
    </row>
    <row r="4099" spans="1:9" x14ac:dyDescent="0.25">
      <c r="A4099" s="1">
        <v>0</v>
      </c>
      <c r="B4099" s="1" t="s">
        <v>4313</v>
      </c>
    </row>
    <row r="4100" spans="1:9" x14ac:dyDescent="0.25">
      <c r="A4100" s="1">
        <v>1</v>
      </c>
      <c r="B4100" s="1" t="s">
        <v>4314</v>
      </c>
      <c r="C4100" s="1" t="s">
        <v>4315</v>
      </c>
      <c r="D4100" s="1">
        <v>22276.552435419999</v>
      </c>
      <c r="E4100" s="1">
        <v>1.768E-5</v>
      </c>
      <c r="F4100" s="1" t="s">
        <v>3</v>
      </c>
      <c r="G4100" s="1" t="s">
        <v>4316</v>
      </c>
      <c r="H4100" s="1">
        <v>0</v>
      </c>
      <c r="I4100" s="1">
        <v>9994</v>
      </c>
    </row>
    <row r="4101" spans="1:9" x14ac:dyDescent="0.25">
      <c r="A4101" s="1">
        <v>2</v>
      </c>
      <c r="B4101" s="1">
        <v>25736</v>
      </c>
      <c r="C4101" s="1">
        <v>97.754000000000005</v>
      </c>
      <c r="D4101" s="1">
        <v>215.82310000000001</v>
      </c>
      <c r="E4101" s="1">
        <v>5983</v>
      </c>
      <c r="F4101" s="1">
        <v>126.83759999999999</v>
      </c>
      <c r="G4101" s="1">
        <v>233.33699999999999</v>
      </c>
      <c r="H4101" s="1">
        <v>14.5022239723331</v>
      </c>
    </row>
    <row r="4102" spans="1:9" x14ac:dyDescent="0.25">
      <c r="A4102" s="1">
        <v>0</v>
      </c>
      <c r="B4102" s="1" t="s">
        <v>3657</v>
      </c>
      <c r="C4102" s="1">
        <v>3</v>
      </c>
    </row>
    <row r="4103" spans="1:9" x14ac:dyDescent="0.25">
      <c r="A4103" s="1">
        <v>1</v>
      </c>
      <c r="B4103" s="1" t="s">
        <v>4317</v>
      </c>
      <c r="C4103" s="1" t="s">
        <v>4318</v>
      </c>
      <c r="D4103" s="1">
        <v>22276.491417519999</v>
      </c>
      <c r="E4103" s="1">
        <v>4.1699999999999999E-6</v>
      </c>
      <c r="F4103" s="1" t="s">
        <v>3</v>
      </c>
      <c r="G4103" s="1" t="s">
        <v>4319</v>
      </c>
      <c r="H4103" s="1">
        <v>0</v>
      </c>
      <c r="I4103" s="1">
        <v>9998</v>
      </c>
    </row>
    <row r="4104" spans="1:9" x14ac:dyDescent="0.25">
      <c r="A4104" s="1">
        <v>2</v>
      </c>
      <c r="B4104" s="1">
        <v>25756</v>
      </c>
      <c r="C4104" s="1">
        <v>98.592500000000001</v>
      </c>
      <c r="D4104" s="1">
        <v>246.02119999999999</v>
      </c>
      <c r="E4104" s="1">
        <v>14896</v>
      </c>
      <c r="F4104" s="1">
        <v>76.245199999999997</v>
      </c>
      <c r="G4104" s="1">
        <v>284.0401</v>
      </c>
      <c r="H4104" s="1">
        <v>14.540114792383299</v>
      </c>
    </row>
    <row r="4105" spans="1:9" x14ac:dyDescent="0.25">
      <c r="A4105" s="1">
        <v>0</v>
      </c>
      <c r="B4105" s="1" t="s">
        <v>3388</v>
      </c>
    </row>
    <row r="4106" spans="1:9" x14ac:dyDescent="0.25">
      <c r="A4106" s="1">
        <v>1</v>
      </c>
      <c r="B4106" s="1" t="s">
        <v>4320</v>
      </c>
      <c r="C4106" s="1" t="s">
        <v>4321</v>
      </c>
      <c r="D4106" s="1">
        <v>22276.428053060001</v>
      </c>
      <c r="E4106" s="1">
        <v>1.5999999999999999E-6</v>
      </c>
      <c r="F4106" s="1" t="s">
        <v>3</v>
      </c>
      <c r="G4106" s="1" t="s">
        <v>4322</v>
      </c>
      <c r="H4106" s="1">
        <v>0</v>
      </c>
      <c r="I4106" s="1">
        <v>9990</v>
      </c>
    </row>
    <row r="4107" spans="1:9" x14ac:dyDescent="0.25">
      <c r="A4107" s="1">
        <v>2</v>
      </c>
      <c r="B4107" s="1">
        <v>25757</v>
      </c>
      <c r="C4107" s="1">
        <v>98.496499999999997</v>
      </c>
      <c r="D4107" s="1">
        <v>220.08779999999999</v>
      </c>
      <c r="E4107" s="1">
        <v>15054</v>
      </c>
      <c r="F4107" s="1">
        <v>145.01230000000001</v>
      </c>
      <c r="G4107" s="1">
        <v>215.2064</v>
      </c>
      <c r="H4107" s="1">
        <v>14.5152222123694</v>
      </c>
    </row>
    <row r="4108" spans="1:9" x14ac:dyDescent="0.25">
      <c r="A4108" s="1">
        <v>0</v>
      </c>
      <c r="B4108" s="1" t="s">
        <v>2979</v>
      </c>
      <c r="C4108" s="1" t="s">
        <v>4323</v>
      </c>
      <c r="D4108" s="1" t="s">
        <v>4324</v>
      </c>
      <c r="E4108" s="1" t="s">
        <v>90</v>
      </c>
    </row>
    <row r="4109" spans="1:9" x14ac:dyDescent="0.25">
      <c r="A4109" s="1">
        <v>1</v>
      </c>
      <c r="B4109" s="1" t="s">
        <v>4325</v>
      </c>
      <c r="C4109" s="1" t="s">
        <v>4326</v>
      </c>
      <c r="D4109" s="1">
        <v>22276.542348880001</v>
      </c>
      <c r="E4109" s="1">
        <v>4.9100000000000004E-6</v>
      </c>
      <c r="F4109" s="1" t="s">
        <v>3</v>
      </c>
      <c r="G4109" s="1" t="s">
        <v>4327</v>
      </c>
      <c r="H4109" s="1">
        <v>0</v>
      </c>
      <c r="I4109" s="1">
        <v>9991</v>
      </c>
    </row>
    <row r="4110" spans="1:9" x14ac:dyDescent="0.25">
      <c r="A4110" s="1">
        <v>2</v>
      </c>
      <c r="B4110" s="1">
        <v>25758</v>
      </c>
      <c r="C4110" s="1">
        <v>97.922200000000004</v>
      </c>
      <c r="D4110" s="1">
        <v>301.27690000000001</v>
      </c>
      <c r="E4110" s="1">
        <v>4099</v>
      </c>
      <c r="F4110" s="1">
        <v>55.9071</v>
      </c>
      <c r="G4110" s="1">
        <v>304.25150000000002</v>
      </c>
      <c r="H4110" s="1">
        <v>14.528051202375501</v>
      </c>
    </row>
    <row r="4111" spans="1:9" x14ac:dyDescent="0.25">
      <c r="A4111" s="1">
        <v>0</v>
      </c>
      <c r="B4111" s="1" t="s">
        <v>4042</v>
      </c>
      <c r="C4111" s="1" t="s">
        <v>4328</v>
      </c>
    </row>
    <row r="4112" spans="1:9" x14ac:dyDescent="0.25">
      <c r="A4112" s="1">
        <v>1</v>
      </c>
      <c r="B4112" s="1" t="s">
        <v>4329</v>
      </c>
      <c r="C4112" s="1" t="s">
        <v>4330</v>
      </c>
      <c r="D4112" s="1">
        <v>22276.508459680001</v>
      </c>
      <c r="E4112" s="1">
        <v>-5.8999999999999996E-7</v>
      </c>
      <c r="F4112" s="1" t="s">
        <v>3</v>
      </c>
      <c r="G4112" s="1" t="s">
        <v>4331</v>
      </c>
      <c r="H4112" s="1">
        <v>0</v>
      </c>
      <c r="I4112" s="1">
        <v>9990</v>
      </c>
    </row>
    <row r="4113" spans="1:9" x14ac:dyDescent="0.25">
      <c r="A4113" s="1">
        <v>2</v>
      </c>
      <c r="B4113" s="1">
        <v>25772</v>
      </c>
      <c r="C4113" s="1">
        <v>51.987099999999998</v>
      </c>
      <c r="D4113" s="1">
        <v>3.7141000000000002</v>
      </c>
      <c r="E4113" s="1">
        <v>16209</v>
      </c>
      <c r="F4113" s="1">
        <v>8.7660999999999998</v>
      </c>
      <c r="G4113" s="1">
        <v>351.34249999999997</v>
      </c>
      <c r="H4113" s="1">
        <v>11.319083943592601</v>
      </c>
    </row>
    <row r="4114" spans="1:9" x14ac:dyDescent="0.25">
      <c r="A4114" s="1">
        <v>0</v>
      </c>
      <c r="B4114" s="1" t="s">
        <v>4332</v>
      </c>
    </row>
    <row r="4115" spans="1:9" x14ac:dyDescent="0.25">
      <c r="A4115" s="1">
        <v>1</v>
      </c>
      <c r="B4115" s="1" t="s">
        <v>4333</v>
      </c>
      <c r="C4115" s="1" t="s">
        <v>4334</v>
      </c>
      <c r="D4115" s="1">
        <v>22276.524800269999</v>
      </c>
      <c r="E4115" s="1">
        <v>3.9400000000000004E-6</v>
      </c>
      <c r="F4115" s="1" t="s">
        <v>3</v>
      </c>
      <c r="G4115" s="1" t="s">
        <v>4335</v>
      </c>
      <c r="H4115" s="1">
        <v>0</v>
      </c>
      <c r="I4115" s="1">
        <v>9993</v>
      </c>
    </row>
    <row r="4116" spans="1:9" x14ac:dyDescent="0.25">
      <c r="A4116" s="1">
        <v>2</v>
      </c>
      <c r="B4116" s="1">
        <v>25789</v>
      </c>
      <c r="C4116" s="1">
        <v>98.458699999999993</v>
      </c>
      <c r="D4116" s="1">
        <v>144.3091</v>
      </c>
      <c r="E4116" s="1">
        <v>99881</v>
      </c>
      <c r="F4116" s="1">
        <v>98.916799999999995</v>
      </c>
      <c r="G4116" s="1">
        <v>262.3349</v>
      </c>
      <c r="H4116" s="1">
        <v>14.496368662164</v>
      </c>
    </row>
    <row r="4117" spans="1:9" x14ac:dyDescent="0.25">
      <c r="A4117" s="1">
        <v>0</v>
      </c>
      <c r="B4117" s="1" t="s">
        <v>4336</v>
      </c>
      <c r="C4117" s="1">
        <v>1</v>
      </c>
    </row>
    <row r="4118" spans="1:9" x14ac:dyDescent="0.25">
      <c r="A4118" s="1">
        <v>1</v>
      </c>
      <c r="B4118" s="1" t="s">
        <v>4337</v>
      </c>
      <c r="C4118" s="1" t="s">
        <v>4338</v>
      </c>
      <c r="D4118" s="1">
        <v>22276.542111620001</v>
      </c>
      <c r="E4118" s="1">
        <v>5.1000000000000003E-6</v>
      </c>
      <c r="F4118" s="1" t="s">
        <v>3</v>
      </c>
      <c r="G4118" s="1" t="s">
        <v>4339</v>
      </c>
      <c r="H4118" s="1">
        <v>0</v>
      </c>
      <c r="I4118" s="1">
        <v>9991</v>
      </c>
    </row>
    <row r="4119" spans="1:9" x14ac:dyDescent="0.25">
      <c r="A4119" s="1">
        <v>2</v>
      </c>
      <c r="B4119" s="1">
        <v>25791</v>
      </c>
      <c r="C4119" s="1">
        <v>24.985299999999999</v>
      </c>
      <c r="D4119" s="1">
        <v>44.644599999999997</v>
      </c>
      <c r="E4119" s="1">
        <v>10105</v>
      </c>
      <c r="F4119" s="1">
        <v>231.75200000000001</v>
      </c>
      <c r="G4119" s="1">
        <v>128.20779999999999</v>
      </c>
      <c r="H4119" s="1">
        <v>14.429548072282801</v>
      </c>
    </row>
    <row r="4120" spans="1:9" x14ac:dyDescent="0.25">
      <c r="A4120" s="1">
        <v>0</v>
      </c>
      <c r="B4120" s="1" t="s">
        <v>4042</v>
      </c>
      <c r="C4120" s="1" t="s">
        <v>4340</v>
      </c>
    </row>
    <row r="4121" spans="1:9" x14ac:dyDescent="0.25">
      <c r="A4121" s="1">
        <v>1</v>
      </c>
      <c r="B4121" s="1" t="s">
        <v>4341</v>
      </c>
      <c r="C4121" s="1" t="s">
        <v>4342</v>
      </c>
      <c r="D4121" s="1">
        <v>22276.29039849</v>
      </c>
      <c r="E4121" s="1">
        <v>-5.2E-7</v>
      </c>
      <c r="F4121" s="1" t="s">
        <v>3</v>
      </c>
      <c r="G4121" s="1" t="s">
        <v>4343</v>
      </c>
      <c r="H4121" s="1">
        <v>0</v>
      </c>
      <c r="I4121" s="1">
        <v>9991</v>
      </c>
    </row>
    <row r="4122" spans="1:9" x14ac:dyDescent="0.25">
      <c r="A4122" s="1">
        <v>2</v>
      </c>
      <c r="B4122" s="1">
        <v>25853</v>
      </c>
      <c r="C4122" s="1">
        <v>51.977400000000003</v>
      </c>
      <c r="D4122" s="1">
        <v>264.02460000000002</v>
      </c>
      <c r="E4122" s="1">
        <v>740</v>
      </c>
      <c r="F4122" s="1">
        <v>272.87720000000002</v>
      </c>
      <c r="G4122" s="1">
        <v>87.195400000000006</v>
      </c>
      <c r="H4122" s="1">
        <v>11.42178942</v>
      </c>
      <c r="I4122" s="1">
        <v>19506</v>
      </c>
    </row>
    <row r="4123" spans="1:9" x14ac:dyDescent="0.25">
      <c r="A4123" s="1">
        <v>0</v>
      </c>
      <c r="B4123" s="1" t="s">
        <v>4042</v>
      </c>
      <c r="C4123" s="1" t="s">
        <v>4344</v>
      </c>
    </row>
    <row r="4124" spans="1:9" x14ac:dyDescent="0.25">
      <c r="A4124" s="1">
        <v>1</v>
      </c>
      <c r="B4124" s="1" t="s">
        <v>4345</v>
      </c>
      <c r="C4124" s="1" t="s">
        <v>4346</v>
      </c>
      <c r="D4124" s="1">
        <v>22276.364972650001</v>
      </c>
      <c r="E4124" s="1">
        <v>-8.8000000000000004E-7</v>
      </c>
      <c r="F4124" s="1" t="s">
        <v>3</v>
      </c>
      <c r="G4124" s="1">
        <f>-26800-3</f>
        <v>-26803</v>
      </c>
      <c r="H4124" s="1">
        <v>0</v>
      </c>
      <c r="I4124" s="1">
        <v>9990</v>
      </c>
    </row>
    <row r="4125" spans="1:9" x14ac:dyDescent="0.25">
      <c r="A4125" s="1">
        <v>2</v>
      </c>
      <c r="B4125" s="1">
        <v>25854</v>
      </c>
      <c r="C4125" s="1">
        <v>51.985100000000003</v>
      </c>
      <c r="D4125" s="1">
        <v>132.7448</v>
      </c>
      <c r="E4125" s="1">
        <v>4789</v>
      </c>
      <c r="F4125" s="1">
        <v>65.139099999999999</v>
      </c>
      <c r="G4125" s="1">
        <v>294.9923</v>
      </c>
      <c r="H4125" s="1">
        <v>11.550807649999999</v>
      </c>
      <c r="I4125" s="1">
        <v>35898</v>
      </c>
    </row>
    <row r="4126" spans="1:9" x14ac:dyDescent="0.25">
      <c r="A4126" s="1">
        <v>0</v>
      </c>
      <c r="B4126" s="1" t="s">
        <v>3012</v>
      </c>
      <c r="C4126" s="1" t="s">
        <v>4347</v>
      </c>
    </row>
    <row r="4127" spans="1:9" x14ac:dyDescent="0.25">
      <c r="A4127" s="1">
        <v>1</v>
      </c>
      <c r="B4127" s="1" t="s">
        <v>4348</v>
      </c>
      <c r="C4127" s="1" t="s">
        <v>4349</v>
      </c>
      <c r="D4127" s="1">
        <v>22276.10395764</v>
      </c>
      <c r="E4127" s="1">
        <v>5.3399999999999997E-6</v>
      </c>
      <c r="F4127" s="1" t="s">
        <v>3</v>
      </c>
      <c r="G4127" s="1" t="s">
        <v>4350</v>
      </c>
      <c r="H4127" s="1">
        <v>0</v>
      </c>
      <c r="I4127" s="1">
        <v>9994</v>
      </c>
    </row>
    <row r="4128" spans="1:9" x14ac:dyDescent="0.25">
      <c r="A4128" s="1">
        <v>2</v>
      </c>
      <c r="B4128" s="1">
        <v>25860</v>
      </c>
      <c r="C4128" s="1">
        <v>98.128699999999995</v>
      </c>
      <c r="D4128" s="1">
        <v>316.84199999999998</v>
      </c>
      <c r="E4128" s="1">
        <v>1849</v>
      </c>
      <c r="F4128" s="1">
        <v>84.188999999999993</v>
      </c>
      <c r="G4128" s="1">
        <v>275.95299999999997</v>
      </c>
      <c r="H4128" s="1">
        <v>14.7703008624914</v>
      </c>
    </row>
    <row r="4129" spans="1:9" x14ac:dyDescent="0.25">
      <c r="A4129" s="1">
        <v>0</v>
      </c>
      <c r="B4129" s="1" t="s">
        <v>4042</v>
      </c>
      <c r="C4129" s="1" t="s">
        <v>4351</v>
      </c>
    </row>
    <row r="4130" spans="1:9" x14ac:dyDescent="0.25">
      <c r="A4130" s="1">
        <v>1</v>
      </c>
      <c r="B4130" s="1" t="s">
        <v>4352</v>
      </c>
      <c r="C4130" s="1" t="s">
        <v>4353</v>
      </c>
      <c r="D4130" s="1">
        <v>22276.418807890001</v>
      </c>
      <c r="E4130" s="1">
        <v>-6.8999999999999996E-7</v>
      </c>
      <c r="F4130" s="1" t="s">
        <v>3</v>
      </c>
      <c r="G4130" s="1" t="s">
        <v>4354</v>
      </c>
      <c r="H4130" s="1">
        <v>0</v>
      </c>
      <c r="I4130" s="1">
        <v>9994</v>
      </c>
    </row>
    <row r="4131" spans="1:9" x14ac:dyDescent="0.25">
      <c r="A4131" s="1">
        <v>2</v>
      </c>
      <c r="B4131" s="1">
        <v>25872</v>
      </c>
      <c r="C4131" s="1">
        <v>51.935299999999998</v>
      </c>
      <c r="D4131" s="1">
        <v>160.54470000000001</v>
      </c>
      <c r="E4131" s="1">
        <v>12522</v>
      </c>
      <c r="F4131" s="1">
        <v>277.0856</v>
      </c>
      <c r="G4131" s="1">
        <v>253.68729999999999</v>
      </c>
      <c r="H4131" s="1">
        <v>11.33832739</v>
      </c>
      <c r="I4131" s="1">
        <v>12935</v>
      </c>
    </row>
    <row r="4132" spans="1:9" x14ac:dyDescent="0.25">
      <c r="A4132" s="1">
        <v>0</v>
      </c>
      <c r="B4132" s="1" t="s">
        <v>4042</v>
      </c>
      <c r="C4132" s="1" t="s">
        <v>4355</v>
      </c>
    </row>
    <row r="4133" spans="1:9" x14ac:dyDescent="0.25">
      <c r="A4133" s="1">
        <v>1</v>
      </c>
      <c r="B4133" s="1" t="s">
        <v>4356</v>
      </c>
      <c r="C4133" s="1" t="s">
        <v>4357</v>
      </c>
      <c r="D4133" s="1">
        <v>22276.59402466</v>
      </c>
      <c r="E4133" s="1">
        <v>-9.7000000000000003E-7</v>
      </c>
      <c r="F4133" s="1" t="s">
        <v>3</v>
      </c>
      <c r="G4133" s="1">
        <f>-85711-3</f>
        <v>-85714</v>
      </c>
      <c r="H4133" s="1">
        <v>0</v>
      </c>
      <c r="I4133" s="1">
        <v>9997</v>
      </c>
    </row>
    <row r="4134" spans="1:9" x14ac:dyDescent="0.25">
      <c r="A4134" s="1">
        <v>2</v>
      </c>
      <c r="B4134" s="1">
        <v>25874</v>
      </c>
      <c r="C4134" s="1">
        <v>51.938000000000002</v>
      </c>
      <c r="D4134" s="1">
        <v>228.4211</v>
      </c>
      <c r="E4134" s="1">
        <v>14056</v>
      </c>
      <c r="F4134" s="1">
        <v>65.874600000000001</v>
      </c>
      <c r="G4134" s="1">
        <v>105.10420000000001</v>
      </c>
      <c r="H4134" s="1">
        <v>11.256753010000001</v>
      </c>
      <c r="I4134" s="1">
        <v>11653</v>
      </c>
    </row>
    <row r="4135" spans="1:9" x14ac:dyDescent="0.25">
      <c r="A4135" s="1">
        <v>0</v>
      </c>
      <c r="B4135" s="1" t="s">
        <v>4042</v>
      </c>
      <c r="C4135" s="1" t="s">
        <v>4358</v>
      </c>
    </row>
    <row r="4136" spans="1:9" x14ac:dyDescent="0.25">
      <c r="A4136" s="1">
        <v>1</v>
      </c>
      <c r="B4136" s="1" t="s">
        <v>4359</v>
      </c>
      <c r="C4136" s="1" t="s">
        <v>4360</v>
      </c>
      <c r="D4136" s="1">
        <v>22276.265368429998</v>
      </c>
      <c r="E4136" s="1">
        <v>-1.0100000000000001E-6</v>
      </c>
      <c r="F4136" s="1" t="s">
        <v>3</v>
      </c>
      <c r="G4136" s="1" t="s">
        <v>4361</v>
      </c>
      <c r="H4136" s="1">
        <v>0</v>
      </c>
      <c r="I4136" s="1">
        <v>9993</v>
      </c>
    </row>
    <row r="4137" spans="1:9" x14ac:dyDescent="0.25">
      <c r="A4137" s="1">
        <v>2</v>
      </c>
      <c r="B4137" s="1">
        <v>25875</v>
      </c>
      <c r="C4137" s="1">
        <v>51.960700000000003</v>
      </c>
      <c r="D4137" s="1">
        <v>258.70479999999998</v>
      </c>
      <c r="E4137" s="1">
        <v>64002</v>
      </c>
      <c r="F4137" s="1">
        <v>86.180199999999999</v>
      </c>
      <c r="G4137" s="1">
        <v>274.63740000000001</v>
      </c>
      <c r="H4137" s="1">
        <v>12.505233430000001</v>
      </c>
      <c r="I4137" s="1">
        <v>66573</v>
      </c>
    </row>
    <row r="4138" spans="1:9" x14ac:dyDescent="0.25">
      <c r="A4138" s="1">
        <v>0</v>
      </c>
      <c r="B4138" s="1" t="s">
        <v>4042</v>
      </c>
      <c r="C4138" s="1" t="s">
        <v>4362</v>
      </c>
    </row>
    <row r="4139" spans="1:9" x14ac:dyDescent="0.25">
      <c r="A4139" s="1">
        <v>1</v>
      </c>
      <c r="B4139" s="1" t="s">
        <v>4363</v>
      </c>
      <c r="C4139" s="1" t="s">
        <v>4364</v>
      </c>
      <c r="D4139" s="1">
        <v>22276.481851770001</v>
      </c>
      <c r="E4139" s="1">
        <v>-8.6000000000000002E-7</v>
      </c>
      <c r="F4139" s="1" t="s">
        <v>3</v>
      </c>
      <c r="G4139" s="1">
        <f>-38975-3</f>
        <v>-38978</v>
      </c>
      <c r="H4139" s="1">
        <v>0</v>
      </c>
      <c r="I4139" s="1">
        <v>9994</v>
      </c>
    </row>
    <row r="4140" spans="1:9" x14ac:dyDescent="0.25">
      <c r="A4140" s="1">
        <v>2</v>
      </c>
      <c r="B4140" s="1">
        <v>25885</v>
      </c>
      <c r="C4140" s="1">
        <v>52.014000000000003</v>
      </c>
      <c r="D4140" s="1">
        <v>72.227000000000004</v>
      </c>
      <c r="E4140" s="1">
        <v>4703</v>
      </c>
      <c r="F4140" s="1">
        <v>248.15389999999999</v>
      </c>
      <c r="G4140" s="1">
        <v>148.12280000000001</v>
      </c>
      <c r="H4140" s="1">
        <v>11.39193948</v>
      </c>
      <c r="I4140" s="1">
        <v>6480</v>
      </c>
    </row>
    <row r="4141" spans="1:9" x14ac:dyDescent="0.25">
      <c r="A4141" s="1">
        <v>0</v>
      </c>
      <c r="B4141" s="1" t="s">
        <v>4042</v>
      </c>
      <c r="C4141" s="1" t="s">
        <v>4365</v>
      </c>
    </row>
    <row r="4142" spans="1:9" x14ac:dyDescent="0.25">
      <c r="A4142" s="1">
        <v>1</v>
      </c>
      <c r="B4142" s="1" t="s">
        <v>4366</v>
      </c>
      <c r="C4142" s="1" t="s">
        <v>4367</v>
      </c>
      <c r="D4142" s="1">
        <v>22276.405290660001</v>
      </c>
      <c r="E4142" s="1">
        <v>-7.6000000000000003E-7</v>
      </c>
      <c r="F4142" s="1" t="s">
        <v>3</v>
      </c>
      <c r="G4142" s="1">
        <f>-20954-3</f>
        <v>-20957</v>
      </c>
      <c r="H4142" s="1">
        <v>0</v>
      </c>
      <c r="I4142" s="1">
        <v>9993</v>
      </c>
    </row>
    <row r="4143" spans="1:9" x14ac:dyDescent="0.25">
      <c r="A4143" s="1">
        <v>2</v>
      </c>
      <c r="B4143" s="1">
        <v>25886</v>
      </c>
      <c r="C4143" s="1">
        <v>52.000300000000003</v>
      </c>
      <c r="D4143" s="1">
        <v>324.71730000000002</v>
      </c>
      <c r="E4143" s="1">
        <v>3312</v>
      </c>
      <c r="F4143" s="1">
        <v>201.7851</v>
      </c>
      <c r="G4143" s="1">
        <v>171.18199999999999</v>
      </c>
      <c r="H4143" s="1">
        <v>11.27644899</v>
      </c>
      <c r="I4143" s="1">
        <v>8011</v>
      </c>
    </row>
    <row r="4144" spans="1:9" x14ac:dyDescent="0.25">
      <c r="A4144" s="1">
        <v>0</v>
      </c>
      <c r="B4144" s="1" t="s">
        <v>145</v>
      </c>
      <c r="C4144" s="1">
        <v>2366</v>
      </c>
    </row>
    <row r="4145" spans="1:9" x14ac:dyDescent="0.25">
      <c r="A4145" s="1">
        <v>1</v>
      </c>
      <c r="B4145" s="1" t="s">
        <v>4368</v>
      </c>
      <c r="C4145" s="1" t="s">
        <v>4369</v>
      </c>
      <c r="D4145" s="1">
        <v>22276.501843229998</v>
      </c>
      <c r="E4145" s="1">
        <v>7.4000000000000001E-7</v>
      </c>
      <c r="F4145" s="1" t="s">
        <v>3</v>
      </c>
      <c r="G4145" s="1" t="s">
        <v>4370</v>
      </c>
      <c r="H4145" s="1">
        <v>0</v>
      </c>
      <c r="I4145" s="1">
        <v>9990</v>
      </c>
    </row>
    <row r="4146" spans="1:9" x14ac:dyDescent="0.25">
      <c r="A4146" s="1">
        <v>2</v>
      </c>
      <c r="B4146" s="1">
        <v>25892</v>
      </c>
      <c r="C4146" s="1">
        <v>82.930700000000002</v>
      </c>
      <c r="D4146" s="1">
        <v>47.447299999999998</v>
      </c>
      <c r="E4146" s="1">
        <v>32007</v>
      </c>
      <c r="F4146" s="1">
        <v>165.91849999999999</v>
      </c>
      <c r="G4146" s="1">
        <v>267.0204</v>
      </c>
      <c r="H4146" s="1">
        <v>13.7450487415911</v>
      </c>
    </row>
    <row r="4147" spans="1:9" x14ac:dyDescent="0.25">
      <c r="A4147" s="1">
        <v>0</v>
      </c>
      <c r="B4147" s="1" t="s">
        <v>4042</v>
      </c>
      <c r="C4147" s="1" t="s">
        <v>4371</v>
      </c>
    </row>
    <row r="4148" spans="1:9" x14ac:dyDescent="0.25">
      <c r="A4148" s="1">
        <v>1</v>
      </c>
      <c r="B4148" s="1" t="s">
        <v>4372</v>
      </c>
      <c r="C4148" s="1" t="s">
        <v>4373</v>
      </c>
      <c r="D4148" s="1">
        <v>22276.550956700001</v>
      </c>
      <c r="E4148" s="1">
        <v>-1.1000000000000001E-6</v>
      </c>
      <c r="F4148" s="1" t="s">
        <v>3</v>
      </c>
      <c r="G4148" s="1">
        <f>-34782-3</f>
        <v>-34785</v>
      </c>
      <c r="H4148" s="1">
        <v>0</v>
      </c>
      <c r="I4148" s="1">
        <v>9991</v>
      </c>
    </row>
    <row r="4149" spans="1:9" x14ac:dyDescent="0.25">
      <c r="A4149" s="1">
        <v>2</v>
      </c>
      <c r="B4149" s="1">
        <v>25907</v>
      </c>
      <c r="C4149" s="1">
        <v>51.992800000000003</v>
      </c>
      <c r="D4149" s="1">
        <v>226.29939999999999</v>
      </c>
      <c r="E4149" s="1">
        <v>2000</v>
      </c>
      <c r="F4149" s="1">
        <v>130.6225</v>
      </c>
      <c r="G4149" s="1">
        <v>229.47839999999999</v>
      </c>
      <c r="H4149" s="1">
        <v>11.931562434236399</v>
      </c>
    </row>
    <row r="4150" spans="1:9" x14ac:dyDescent="0.25">
      <c r="A4150" s="1">
        <v>0</v>
      </c>
      <c r="B4150" s="1" t="s">
        <v>4042</v>
      </c>
      <c r="C4150" s="1" t="s">
        <v>4374</v>
      </c>
    </row>
    <row r="4151" spans="1:9" x14ac:dyDescent="0.25">
      <c r="A4151" s="1">
        <v>1</v>
      </c>
      <c r="B4151" s="1" t="s">
        <v>4375</v>
      </c>
      <c r="C4151" s="1" t="s">
        <v>4376</v>
      </c>
      <c r="D4151" s="1">
        <v>22276.358327630001</v>
      </c>
      <c r="E4151" s="1">
        <v>-1.48E-6</v>
      </c>
      <c r="F4151" s="1" t="s">
        <v>3</v>
      </c>
      <c r="G4151" s="1">
        <f>-67624-3</f>
        <v>-67627</v>
      </c>
      <c r="H4151" s="1">
        <v>0</v>
      </c>
      <c r="I4151" s="1">
        <v>9994</v>
      </c>
    </row>
    <row r="4152" spans="1:9" x14ac:dyDescent="0.25">
      <c r="A4152" s="1">
        <v>2</v>
      </c>
      <c r="B4152" s="1">
        <v>25908</v>
      </c>
      <c r="C4152" s="1">
        <v>51.999499999999998</v>
      </c>
      <c r="D4152" s="1">
        <v>308.2901</v>
      </c>
      <c r="E4152" s="1">
        <v>8829</v>
      </c>
      <c r="F4152" s="1">
        <v>221.7646</v>
      </c>
      <c r="G4152" s="1">
        <v>151.4821</v>
      </c>
      <c r="H4152" s="1">
        <v>12.07405179</v>
      </c>
      <c r="I4152" s="1">
        <v>28864</v>
      </c>
    </row>
    <row r="4153" spans="1:9" x14ac:dyDescent="0.25">
      <c r="A4153" s="1">
        <v>0</v>
      </c>
      <c r="B4153" s="1" t="s">
        <v>4042</v>
      </c>
      <c r="C4153" s="1" t="s">
        <v>4377</v>
      </c>
    </row>
    <row r="4154" spans="1:9" x14ac:dyDescent="0.25">
      <c r="A4154" s="1">
        <v>1</v>
      </c>
      <c r="B4154" s="1" t="s">
        <v>4378</v>
      </c>
      <c r="C4154" s="1" t="s">
        <v>4379</v>
      </c>
      <c r="D4154" s="1">
        <v>22276.175666589999</v>
      </c>
      <c r="E4154" s="1">
        <v>-1.0899999999999999E-6</v>
      </c>
      <c r="F4154" s="1" t="s">
        <v>3</v>
      </c>
      <c r="G4154" s="1">
        <f>-16770-3</f>
        <v>-16773</v>
      </c>
      <c r="H4154" s="1">
        <v>0</v>
      </c>
      <c r="I4154" s="1">
        <v>9996</v>
      </c>
    </row>
    <row r="4155" spans="1:9" x14ac:dyDescent="0.25">
      <c r="A4155" s="1">
        <v>2</v>
      </c>
      <c r="B4155" s="1">
        <v>25909</v>
      </c>
      <c r="C4155" s="1">
        <v>51.9893</v>
      </c>
      <c r="D4155" s="1">
        <v>248.8622</v>
      </c>
      <c r="E4155" s="1">
        <v>12967</v>
      </c>
      <c r="F4155" s="1">
        <v>52.6387</v>
      </c>
      <c r="G4155" s="1">
        <v>307.56389999999999</v>
      </c>
      <c r="H4155" s="1">
        <v>12.202487534151199</v>
      </c>
    </row>
    <row r="4156" spans="1:9" x14ac:dyDescent="0.25">
      <c r="A4156" s="1">
        <v>0</v>
      </c>
      <c r="B4156" s="1" t="s">
        <v>4042</v>
      </c>
      <c r="C4156" s="1" t="s">
        <v>4380</v>
      </c>
    </row>
    <row r="4157" spans="1:9" x14ac:dyDescent="0.25">
      <c r="A4157" s="1">
        <v>1</v>
      </c>
      <c r="B4157" s="1" t="s">
        <v>4381</v>
      </c>
      <c r="C4157" s="1" t="s">
        <v>4382</v>
      </c>
      <c r="D4157" s="1">
        <v>22276.51233881</v>
      </c>
      <c r="E4157" s="1">
        <v>-5.4000000000000002E-7</v>
      </c>
      <c r="F4157" s="1" t="s">
        <v>3</v>
      </c>
      <c r="G4157" s="1" t="s">
        <v>4383</v>
      </c>
      <c r="H4157" s="1">
        <v>0</v>
      </c>
      <c r="I4157" s="1">
        <v>9995</v>
      </c>
    </row>
    <row r="4158" spans="1:9" x14ac:dyDescent="0.25">
      <c r="A4158" s="1">
        <v>2</v>
      </c>
      <c r="B4158" s="1">
        <v>25910</v>
      </c>
      <c r="C4158" s="1">
        <v>52.002099999999999</v>
      </c>
      <c r="D4158" s="1">
        <v>306.7167</v>
      </c>
      <c r="E4158" s="1">
        <v>6676</v>
      </c>
      <c r="F4158" s="1">
        <v>238.57640000000001</v>
      </c>
      <c r="G4158" s="1">
        <v>121.4435</v>
      </c>
      <c r="H4158" s="1">
        <v>12.29369456</v>
      </c>
      <c r="I4158" s="1">
        <v>46804</v>
      </c>
    </row>
    <row r="4159" spans="1:9" x14ac:dyDescent="0.25">
      <c r="A4159" s="1">
        <v>0</v>
      </c>
      <c r="B4159" s="1" t="s">
        <v>4384</v>
      </c>
      <c r="C4159" s="1">
        <v>2</v>
      </c>
    </row>
    <row r="4160" spans="1:9" x14ac:dyDescent="0.25">
      <c r="A4160" s="1">
        <v>1</v>
      </c>
      <c r="B4160" s="1" t="s">
        <v>4385</v>
      </c>
      <c r="C4160" s="1" t="s">
        <v>4386</v>
      </c>
      <c r="D4160" s="1">
        <v>22276.509887</v>
      </c>
      <c r="E4160" s="1">
        <v>2.0950000000000001E-5</v>
      </c>
      <c r="F4160" s="1" t="s">
        <v>3</v>
      </c>
      <c r="G4160" s="1" t="s">
        <v>4387</v>
      </c>
      <c r="H4160" s="1">
        <v>0</v>
      </c>
      <c r="I4160" s="1">
        <v>9997</v>
      </c>
    </row>
    <row r="4161" spans="1:9" x14ac:dyDescent="0.25">
      <c r="A4161" s="1">
        <v>2</v>
      </c>
      <c r="B4161" s="1">
        <v>25919</v>
      </c>
      <c r="C4161" s="1">
        <v>98.236800000000002</v>
      </c>
      <c r="D4161" s="1">
        <v>86.368899999999996</v>
      </c>
      <c r="E4161" s="1">
        <v>6958</v>
      </c>
      <c r="F4161" s="1">
        <v>333.19139999999999</v>
      </c>
      <c r="G4161" s="1">
        <v>26.894100000000002</v>
      </c>
      <c r="H4161" s="1">
        <v>14.884653602370999</v>
      </c>
    </row>
    <row r="4162" spans="1:9" x14ac:dyDescent="0.25">
      <c r="A4162" s="1">
        <v>0</v>
      </c>
      <c r="B4162" s="1" t="s">
        <v>4388</v>
      </c>
      <c r="C4162" s="1">
        <v>1</v>
      </c>
    </row>
    <row r="4163" spans="1:9" x14ac:dyDescent="0.25">
      <c r="A4163" s="1">
        <v>1</v>
      </c>
      <c r="B4163" s="1" t="s">
        <v>4389</v>
      </c>
      <c r="C4163" s="1" t="s">
        <v>4390</v>
      </c>
      <c r="D4163" s="1">
        <v>22276.519844580002</v>
      </c>
      <c r="E4163" s="1">
        <v>2.7800000000000001E-6</v>
      </c>
      <c r="F4163" s="1" t="s">
        <v>3</v>
      </c>
      <c r="G4163" s="1" t="s">
        <v>4391</v>
      </c>
      <c r="H4163" s="1">
        <v>0</v>
      </c>
      <c r="I4163" s="1">
        <v>9999</v>
      </c>
    </row>
    <row r="4164" spans="1:9" x14ac:dyDescent="0.25">
      <c r="A4164" s="1">
        <v>2</v>
      </c>
      <c r="B4164" s="1">
        <v>25940</v>
      </c>
      <c r="C4164" s="1">
        <v>98.718299999999999</v>
      </c>
      <c r="D4164" s="1">
        <v>235.7081</v>
      </c>
      <c r="E4164" s="1">
        <v>5764</v>
      </c>
      <c r="F4164" s="1">
        <v>38.396900000000002</v>
      </c>
      <c r="G4164" s="1">
        <v>321.76249999999999</v>
      </c>
      <c r="H4164" s="1">
        <v>14.356686812033301</v>
      </c>
    </row>
    <row r="4165" spans="1:9" x14ac:dyDescent="0.25">
      <c r="A4165" s="1">
        <v>0</v>
      </c>
      <c r="B4165" s="1" t="s">
        <v>4392</v>
      </c>
      <c r="C4165" s="1">
        <v>1</v>
      </c>
    </row>
    <row r="4166" spans="1:9" x14ac:dyDescent="0.25">
      <c r="A4166" s="1">
        <v>1</v>
      </c>
      <c r="B4166" s="1" t="s">
        <v>4393</v>
      </c>
      <c r="C4166" s="1" t="s">
        <v>4394</v>
      </c>
      <c r="D4166" s="1">
        <v>22276.481584009998</v>
      </c>
      <c r="E4166" s="1">
        <v>6.4300000000000003E-6</v>
      </c>
      <c r="F4166" s="1" t="s">
        <v>3</v>
      </c>
      <c r="G4166" s="1" t="s">
        <v>4395</v>
      </c>
      <c r="H4166" s="1">
        <v>0</v>
      </c>
      <c r="I4166" s="1">
        <v>9997</v>
      </c>
    </row>
    <row r="4167" spans="1:9" x14ac:dyDescent="0.25">
      <c r="A4167" s="1">
        <v>2</v>
      </c>
      <c r="B4167" s="1">
        <v>25941</v>
      </c>
      <c r="C4167" s="1">
        <v>98.669899999999998</v>
      </c>
      <c r="D4167" s="1">
        <v>254.21549999999999</v>
      </c>
      <c r="E4167" s="1">
        <v>9778</v>
      </c>
      <c r="F4167" s="1">
        <v>94.687799999999996</v>
      </c>
      <c r="G4167" s="1">
        <v>265.54329999999999</v>
      </c>
      <c r="H4167" s="1">
        <v>14.5224244521612</v>
      </c>
    </row>
    <row r="4168" spans="1:9" x14ac:dyDescent="0.25">
      <c r="A4168" s="1">
        <v>0</v>
      </c>
      <c r="B4168" s="1" t="s">
        <v>4042</v>
      </c>
      <c r="C4168" s="1" t="s">
        <v>4396</v>
      </c>
    </row>
    <row r="4169" spans="1:9" x14ac:dyDescent="0.25">
      <c r="A4169" s="1">
        <v>1</v>
      </c>
      <c r="B4169" s="1" t="s">
        <v>4397</v>
      </c>
      <c r="C4169" s="1" t="s">
        <v>4398</v>
      </c>
      <c r="D4169" s="1">
        <v>22276.238858100001</v>
      </c>
      <c r="E4169" s="1">
        <v>-6.9999999999999997E-7</v>
      </c>
      <c r="F4169" s="1" t="s">
        <v>3</v>
      </c>
      <c r="G4169" s="1" t="s">
        <v>4399</v>
      </c>
      <c r="H4169" s="1">
        <v>0</v>
      </c>
      <c r="I4169" s="1">
        <v>9996</v>
      </c>
    </row>
    <row r="4170" spans="1:9" x14ac:dyDescent="0.25">
      <c r="A4170" s="1">
        <v>2</v>
      </c>
      <c r="B4170" s="1">
        <v>25943</v>
      </c>
      <c r="C4170" s="1">
        <v>51.997199999999999</v>
      </c>
      <c r="D4170" s="1">
        <v>271.79829999999998</v>
      </c>
      <c r="E4170" s="1">
        <v>2622</v>
      </c>
      <c r="F4170" s="1">
        <v>125.9746</v>
      </c>
      <c r="G4170" s="1">
        <v>234.13460000000001</v>
      </c>
      <c r="H4170" s="1">
        <v>12.24760421</v>
      </c>
      <c r="I4170" s="1">
        <v>45877</v>
      </c>
    </row>
    <row r="4171" spans="1:9" x14ac:dyDescent="0.25">
      <c r="A4171" s="1">
        <v>0</v>
      </c>
      <c r="B4171" s="1" t="s">
        <v>4042</v>
      </c>
      <c r="C4171" s="1" t="s">
        <v>4400</v>
      </c>
    </row>
    <row r="4172" spans="1:9" x14ac:dyDescent="0.25">
      <c r="A4172" s="1">
        <v>1</v>
      </c>
      <c r="B4172" s="1" t="s">
        <v>4401</v>
      </c>
      <c r="C4172" s="1" t="s">
        <v>4402</v>
      </c>
      <c r="D4172" s="1">
        <v>22276.495256900002</v>
      </c>
      <c r="E4172" s="1">
        <v>-6.4000000000000001E-7</v>
      </c>
      <c r="F4172" s="1" t="s">
        <v>3</v>
      </c>
      <c r="G4172" s="1" t="s">
        <v>4403</v>
      </c>
      <c r="H4172" s="1">
        <v>0</v>
      </c>
      <c r="I4172" s="1">
        <v>9992</v>
      </c>
    </row>
    <row r="4173" spans="1:9" x14ac:dyDescent="0.25">
      <c r="A4173" s="1">
        <v>2</v>
      </c>
      <c r="B4173" s="1">
        <v>25944</v>
      </c>
      <c r="C4173" s="1">
        <v>52.004899999999999</v>
      </c>
      <c r="D4173" s="1">
        <v>359.09899999999999</v>
      </c>
      <c r="E4173" s="1">
        <v>1006</v>
      </c>
      <c r="F4173" s="1">
        <v>143.64830000000001</v>
      </c>
      <c r="G4173" s="1">
        <v>229.10910000000001</v>
      </c>
      <c r="H4173" s="1">
        <v>11.9994380145547</v>
      </c>
    </row>
    <row r="4174" spans="1:9" x14ac:dyDescent="0.25">
      <c r="A4174" s="1">
        <v>0</v>
      </c>
      <c r="B4174" s="1" t="s">
        <v>4042</v>
      </c>
      <c r="C4174" s="1" t="s">
        <v>4404</v>
      </c>
    </row>
    <row r="4175" spans="1:9" x14ac:dyDescent="0.25">
      <c r="A4175" s="1">
        <v>1</v>
      </c>
      <c r="B4175" s="1" t="s">
        <v>4405</v>
      </c>
      <c r="C4175" s="1" t="s">
        <v>4406</v>
      </c>
      <c r="D4175" s="1">
        <v>22276.47463361</v>
      </c>
      <c r="E4175" s="1">
        <v>-1.2899999999999999E-6</v>
      </c>
      <c r="F4175" s="1" t="s">
        <v>3</v>
      </c>
      <c r="G4175" s="1">
        <f>-48339-3</f>
        <v>-48342</v>
      </c>
      <c r="H4175" s="1">
        <v>0</v>
      </c>
      <c r="I4175" s="1">
        <v>9993</v>
      </c>
    </row>
    <row r="4176" spans="1:9" x14ac:dyDescent="0.25">
      <c r="A4176" s="1">
        <v>2</v>
      </c>
      <c r="B4176" s="1">
        <v>25945</v>
      </c>
      <c r="C4176" s="1">
        <v>51.999299999999998</v>
      </c>
      <c r="D4176" s="1">
        <v>26.497499999999999</v>
      </c>
      <c r="E4176" s="1">
        <v>1297</v>
      </c>
      <c r="F4176" s="1">
        <v>48.425699999999999</v>
      </c>
      <c r="G4176" s="1">
        <v>29.943100000000001</v>
      </c>
      <c r="H4176" s="1">
        <v>12.047533230000001</v>
      </c>
      <c r="I4176" s="1">
        <v>43572</v>
      </c>
    </row>
    <row r="4177" spans="1:9" x14ac:dyDescent="0.25">
      <c r="A4177" s="1">
        <v>0</v>
      </c>
      <c r="B4177" s="1" t="s">
        <v>4042</v>
      </c>
      <c r="C4177" s="1" t="s">
        <v>4407</v>
      </c>
    </row>
    <row r="4178" spans="1:9" x14ac:dyDescent="0.25">
      <c r="A4178" s="1">
        <v>1</v>
      </c>
      <c r="B4178" s="1" t="s">
        <v>4408</v>
      </c>
      <c r="C4178" s="1" t="s">
        <v>4409</v>
      </c>
      <c r="D4178" s="1">
        <v>22276.477998620001</v>
      </c>
      <c r="E4178" s="1">
        <v>-3.7E-7</v>
      </c>
      <c r="F4178" s="1" t="s">
        <v>3</v>
      </c>
      <c r="G4178" s="1" t="s">
        <v>4410</v>
      </c>
      <c r="H4178" s="1">
        <v>0</v>
      </c>
      <c r="I4178" s="1">
        <v>9992</v>
      </c>
    </row>
    <row r="4179" spans="1:9" x14ac:dyDescent="0.25">
      <c r="A4179" s="1">
        <v>2</v>
      </c>
      <c r="B4179" s="1">
        <v>25946</v>
      </c>
      <c r="C4179" s="1">
        <v>51.998800000000003</v>
      </c>
      <c r="D4179" s="1">
        <v>337.87430000000001</v>
      </c>
      <c r="E4179" s="1">
        <v>1237</v>
      </c>
      <c r="F4179" s="1">
        <v>349.4468</v>
      </c>
      <c r="G4179" s="1">
        <v>113.3683</v>
      </c>
      <c r="H4179" s="1">
        <v>12.15982794</v>
      </c>
      <c r="I4179" s="1">
        <v>44386</v>
      </c>
    </row>
    <row r="4180" spans="1:9" x14ac:dyDescent="0.25">
      <c r="A4180" s="1">
        <v>0</v>
      </c>
      <c r="B4180" s="1" t="s">
        <v>4042</v>
      </c>
      <c r="C4180" s="1" t="s">
        <v>4411</v>
      </c>
    </row>
    <row r="4181" spans="1:9" x14ac:dyDescent="0.25">
      <c r="A4181" s="1">
        <v>1</v>
      </c>
      <c r="B4181" s="1" t="s">
        <v>4412</v>
      </c>
      <c r="C4181" s="1" t="s">
        <v>4413</v>
      </c>
      <c r="D4181" s="1">
        <v>22276.516647830002</v>
      </c>
      <c r="E4181" s="1">
        <v>-8.8999999999999995E-7</v>
      </c>
      <c r="F4181" s="1" t="s">
        <v>3</v>
      </c>
      <c r="G4181" s="1" t="s">
        <v>4414</v>
      </c>
      <c r="H4181" s="1">
        <v>0</v>
      </c>
      <c r="I4181" s="1">
        <v>9996</v>
      </c>
    </row>
    <row r="4182" spans="1:9" x14ac:dyDescent="0.25">
      <c r="A4182" s="1">
        <v>2</v>
      </c>
      <c r="B4182" s="1">
        <v>25961</v>
      </c>
      <c r="C4182" s="1">
        <v>51.986699999999999</v>
      </c>
      <c r="D4182" s="1">
        <v>36.730200000000004</v>
      </c>
      <c r="E4182" s="1">
        <v>2361</v>
      </c>
      <c r="F4182" s="1">
        <v>332.01350000000002</v>
      </c>
      <c r="G4182" s="1">
        <v>28.060400000000001</v>
      </c>
      <c r="H4182" s="1">
        <v>12.62244828</v>
      </c>
      <c r="I4182" s="1">
        <v>55482</v>
      </c>
    </row>
    <row r="4183" spans="1:9" x14ac:dyDescent="0.25">
      <c r="A4183" s="1">
        <v>0</v>
      </c>
      <c r="B4183" s="1" t="s">
        <v>4042</v>
      </c>
      <c r="C4183" s="1" t="s">
        <v>4415</v>
      </c>
    </row>
    <row r="4184" spans="1:9" x14ac:dyDescent="0.25">
      <c r="A4184" s="1">
        <v>1</v>
      </c>
      <c r="B4184" s="1" t="s">
        <v>4416</v>
      </c>
      <c r="C4184" s="1" t="s">
        <v>4417</v>
      </c>
      <c r="D4184" s="1">
        <v>22276.536295729999</v>
      </c>
      <c r="E4184" s="1">
        <v>-9.1999999999999998E-7</v>
      </c>
      <c r="F4184" s="1" t="s">
        <v>3</v>
      </c>
      <c r="G4184" s="1">
        <f>-17841-3</f>
        <v>-17844</v>
      </c>
      <c r="H4184" s="1">
        <v>0</v>
      </c>
      <c r="I4184" s="1">
        <v>9996</v>
      </c>
    </row>
    <row r="4185" spans="1:9" x14ac:dyDescent="0.25">
      <c r="A4185" s="1">
        <v>2</v>
      </c>
      <c r="B4185" s="1">
        <v>25962</v>
      </c>
      <c r="C4185" s="1">
        <v>51.988199999999999</v>
      </c>
      <c r="D4185" s="1">
        <v>58.595500000000001</v>
      </c>
      <c r="E4185" s="1">
        <v>13923</v>
      </c>
      <c r="F4185" s="1">
        <v>338.19319999999999</v>
      </c>
      <c r="G4185" s="1">
        <v>96.939099999999996</v>
      </c>
      <c r="H4185" s="1">
        <v>11.794058509999999</v>
      </c>
      <c r="I4185" s="1">
        <v>21857</v>
      </c>
    </row>
    <row r="4186" spans="1:9" x14ac:dyDescent="0.25">
      <c r="A4186" s="1">
        <v>0</v>
      </c>
      <c r="B4186" s="1" t="s">
        <v>4042</v>
      </c>
      <c r="C4186" s="1" t="s">
        <v>4418</v>
      </c>
    </row>
    <row r="4187" spans="1:9" x14ac:dyDescent="0.25">
      <c r="A4187" s="1">
        <v>1</v>
      </c>
      <c r="B4187" s="1" t="s">
        <v>4419</v>
      </c>
      <c r="C4187" s="1" t="s">
        <v>4420</v>
      </c>
      <c r="D4187" s="1">
        <v>22276.383010320002</v>
      </c>
      <c r="E4187" s="1">
        <v>-6.0999999999999998E-7</v>
      </c>
      <c r="F4187" s="1" t="s">
        <v>3</v>
      </c>
      <c r="G4187" s="1" t="s">
        <v>4421</v>
      </c>
      <c r="H4187" s="1">
        <v>0</v>
      </c>
      <c r="I4187" s="1">
        <v>9996</v>
      </c>
    </row>
    <row r="4188" spans="1:9" x14ac:dyDescent="0.25">
      <c r="A4188" s="1">
        <v>2</v>
      </c>
      <c r="B4188" s="1">
        <v>25963</v>
      </c>
      <c r="C4188" s="1">
        <v>51.978700000000003</v>
      </c>
      <c r="D4188" s="1">
        <v>248.2774</v>
      </c>
      <c r="E4188" s="1">
        <v>2767</v>
      </c>
      <c r="F4188" s="1">
        <v>345.41269999999997</v>
      </c>
      <c r="G4188" s="1">
        <v>159.43260000000001</v>
      </c>
      <c r="H4188" s="1">
        <v>11.998559090000001</v>
      </c>
      <c r="I4188" s="1">
        <v>50546</v>
      </c>
    </row>
    <row r="4189" spans="1:9" x14ac:dyDescent="0.25">
      <c r="A4189" s="1">
        <v>0</v>
      </c>
      <c r="B4189" s="1" t="s">
        <v>4042</v>
      </c>
      <c r="C4189" s="1" t="s">
        <v>4422</v>
      </c>
    </row>
    <row r="4190" spans="1:9" x14ac:dyDescent="0.25">
      <c r="A4190" s="1">
        <v>1</v>
      </c>
      <c r="B4190" s="1" t="s">
        <v>4423</v>
      </c>
      <c r="C4190" s="1" t="s">
        <v>4424</v>
      </c>
      <c r="D4190" s="1">
        <v>22276.27148358</v>
      </c>
      <c r="E4190" s="1">
        <v>-9.1999999999999998E-7</v>
      </c>
      <c r="F4190" s="1" t="s">
        <v>3</v>
      </c>
      <c r="G4190" s="1">
        <f>-18989-3</f>
        <v>-18992</v>
      </c>
      <c r="H4190" s="1">
        <v>0</v>
      </c>
      <c r="I4190" s="1">
        <v>9990</v>
      </c>
    </row>
    <row r="4191" spans="1:9" x14ac:dyDescent="0.25">
      <c r="A4191" s="1">
        <v>2</v>
      </c>
      <c r="B4191" s="1">
        <v>25964</v>
      </c>
      <c r="C4191" s="1">
        <v>51.978000000000002</v>
      </c>
      <c r="D4191" s="1">
        <v>230.23929999999999</v>
      </c>
      <c r="E4191" s="1">
        <v>5636</v>
      </c>
      <c r="F4191" s="1">
        <v>272.43340000000001</v>
      </c>
      <c r="G4191" s="1">
        <v>231.68090000000001</v>
      </c>
      <c r="H4191" s="1">
        <v>11.767394080000001</v>
      </c>
      <c r="I4191" s="1">
        <v>4879</v>
      </c>
    </row>
    <row r="4192" spans="1:9" x14ac:dyDescent="0.25">
      <c r="A4192" s="1">
        <v>0</v>
      </c>
      <c r="B4192" s="1" t="s">
        <v>4425</v>
      </c>
      <c r="C4192" s="1" t="s">
        <v>27</v>
      </c>
    </row>
    <row r="4193" spans="1:9" x14ac:dyDescent="0.25">
      <c r="A4193" s="1">
        <v>1</v>
      </c>
      <c r="B4193" s="1" t="s">
        <v>4426</v>
      </c>
      <c r="C4193" s="1" t="s">
        <v>4427</v>
      </c>
      <c r="D4193" s="1">
        <v>22276.505764310001</v>
      </c>
      <c r="E4193" s="1">
        <v>7.08E-6</v>
      </c>
      <c r="F4193" s="1" t="s">
        <v>3</v>
      </c>
      <c r="G4193" s="1" t="s">
        <v>4428</v>
      </c>
      <c r="H4193" s="1">
        <v>0</v>
      </c>
      <c r="I4193" s="1">
        <v>9998</v>
      </c>
    </row>
    <row r="4194" spans="1:9" x14ac:dyDescent="0.25">
      <c r="A4194" s="1">
        <v>2</v>
      </c>
      <c r="B4194" s="1">
        <v>25977</v>
      </c>
      <c r="C4194" s="1">
        <v>98.316299999999998</v>
      </c>
      <c r="D4194" s="1">
        <v>115.0671</v>
      </c>
      <c r="E4194" s="1">
        <v>1911</v>
      </c>
      <c r="F4194" s="1">
        <v>124.1679</v>
      </c>
      <c r="G4194" s="1">
        <v>235.97149999999999</v>
      </c>
      <c r="H4194" s="1">
        <v>14.8287737749929</v>
      </c>
    </row>
    <row r="4195" spans="1:9" x14ac:dyDescent="0.25">
      <c r="A4195" s="1">
        <v>0</v>
      </c>
      <c r="B4195" s="1" t="s">
        <v>4429</v>
      </c>
    </row>
    <row r="4196" spans="1:9" x14ac:dyDescent="0.25">
      <c r="A4196" s="1">
        <v>1</v>
      </c>
      <c r="B4196" s="1" t="s">
        <v>4430</v>
      </c>
      <c r="C4196" s="1" t="s">
        <v>4431</v>
      </c>
      <c r="D4196" s="1">
        <v>22276.503547290002</v>
      </c>
      <c r="E4196" s="1">
        <v>6.4930000000000003E-5</v>
      </c>
      <c r="F4196" s="1" t="s">
        <v>3</v>
      </c>
      <c r="G4196" s="1" t="s">
        <v>4432</v>
      </c>
      <c r="H4196" s="1">
        <v>0</v>
      </c>
      <c r="I4196" s="1">
        <v>9995</v>
      </c>
    </row>
    <row r="4197" spans="1:9" x14ac:dyDescent="0.25">
      <c r="A4197" s="1">
        <v>2</v>
      </c>
      <c r="B4197" s="1">
        <v>25978</v>
      </c>
      <c r="C4197" s="1">
        <v>98.205100000000002</v>
      </c>
      <c r="D4197" s="1">
        <v>243.06389999999999</v>
      </c>
      <c r="E4197" s="1">
        <v>7084</v>
      </c>
      <c r="F4197" s="1">
        <v>9.5090000000000003</v>
      </c>
      <c r="G4197" s="1">
        <v>350.62639999999999</v>
      </c>
      <c r="H4197" s="1">
        <v>14.991963375037299</v>
      </c>
    </row>
    <row r="4198" spans="1:9" x14ac:dyDescent="0.25">
      <c r="A4198" s="1">
        <v>0</v>
      </c>
      <c r="B4198" s="1" t="s">
        <v>3784</v>
      </c>
      <c r="C4198" s="1" t="s">
        <v>3785</v>
      </c>
      <c r="D4198" s="1">
        <v>30</v>
      </c>
    </row>
    <row r="4199" spans="1:9" x14ac:dyDescent="0.25">
      <c r="A4199" s="1">
        <v>1</v>
      </c>
      <c r="B4199" s="1" t="s">
        <v>4433</v>
      </c>
      <c r="C4199" s="1" t="s">
        <v>4434</v>
      </c>
      <c r="D4199" s="1">
        <v>22276.44525303</v>
      </c>
      <c r="E4199" s="1">
        <v>9.9799999999999993E-6</v>
      </c>
      <c r="F4199" s="1" t="s">
        <v>3</v>
      </c>
      <c r="G4199" s="1" t="s">
        <v>4435</v>
      </c>
      <c r="H4199" s="1">
        <v>0</v>
      </c>
      <c r="I4199" s="1">
        <v>9994</v>
      </c>
    </row>
    <row r="4200" spans="1:9" x14ac:dyDescent="0.25">
      <c r="A4200" s="1">
        <v>2</v>
      </c>
      <c r="B4200" s="1">
        <v>25980</v>
      </c>
      <c r="C4200" s="1">
        <v>45.033099999999997</v>
      </c>
      <c r="D4200" s="1">
        <v>68.2149</v>
      </c>
      <c r="E4200" s="1">
        <v>6450</v>
      </c>
      <c r="F4200" s="1">
        <v>124.4192</v>
      </c>
      <c r="G4200" s="1">
        <v>235.72649999999999</v>
      </c>
      <c r="H4200" s="1">
        <v>14.334340091925601</v>
      </c>
    </row>
    <row r="4201" spans="1:9" x14ac:dyDescent="0.25">
      <c r="A4201" s="1">
        <v>0</v>
      </c>
      <c r="B4201" s="1" t="s">
        <v>3784</v>
      </c>
      <c r="C4201" s="1" t="s">
        <v>3785</v>
      </c>
      <c r="D4201" s="1">
        <v>31</v>
      </c>
    </row>
    <row r="4202" spans="1:9" x14ac:dyDescent="0.25">
      <c r="A4202" s="1">
        <v>1</v>
      </c>
      <c r="B4202" s="1" t="s">
        <v>4436</v>
      </c>
      <c r="C4202" s="1" t="s">
        <v>4437</v>
      </c>
      <c r="D4202" s="1">
        <v>22276.490336340001</v>
      </c>
      <c r="E4202" s="1">
        <v>9.4900000000000006E-6</v>
      </c>
      <c r="F4202" s="1" t="s">
        <v>3</v>
      </c>
      <c r="G4202" s="1" t="s">
        <v>4438</v>
      </c>
      <c r="H4202" s="1">
        <v>0</v>
      </c>
      <c r="I4202" s="1">
        <v>9998</v>
      </c>
    </row>
    <row r="4203" spans="1:9" x14ac:dyDescent="0.25">
      <c r="A4203" s="1">
        <v>2</v>
      </c>
      <c r="B4203" s="1">
        <v>25981</v>
      </c>
      <c r="C4203" s="1">
        <v>45.024099999999997</v>
      </c>
      <c r="D4203" s="1">
        <v>62.2194</v>
      </c>
      <c r="E4203" s="1">
        <v>3945</v>
      </c>
      <c r="F4203" s="1">
        <v>153.2338</v>
      </c>
      <c r="G4203" s="1">
        <v>206.87129999999999</v>
      </c>
      <c r="H4203" s="1">
        <v>14.334626131921199</v>
      </c>
    </row>
    <row r="4204" spans="1:9" x14ac:dyDescent="0.25">
      <c r="A4204" s="1">
        <v>0</v>
      </c>
      <c r="B4204" s="1" t="s">
        <v>3784</v>
      </c>
      <c r="C4204" s="1" t="s">
        <v>3785</v>
      </c>
      <c r="D4204" s="1">
        <v>32</v>
      </c>
    </row>
    <row r="4205" spans="1:9" x14ac:dyDescent="0.25">
      <c r="A4205" s="1">
        <v>1</v>
      </c>
      <c r="B4205" s="1" t="s">
        <v>4439</v>
      </c>
      <c r="C4205" s="1" t="s">
        <v>4440</v>
      </c>
      <c r="D4205" s="1">
        <v>22276.467868039999</v>
      </c>
      <c r="E4205" s="1">
        <v>8.0199999999999994E-6</v>
      </c>
      <c r="F4205" s="1" t="s">
        <v>3</v>
      </c>
      <c r="G4205" s="1" t="s">
        <v>4441</v>
      </c>
      <c r="H4205" s="1">
        <v>0</v>
      </c>
      <c r="I4205" s="1">
        <v>9991</v>
      </c>
    </row>
    <row r="4206" spans="1:9" x14ac:dyDescent="0.25">
      <c r="A4206" s="1">
        <v>2</v>
      </c>
      <c r="B4206" s="1">
        <v>25982</v>
      </c>
      <c r="C4206" s="1">
        <v>45.017299999999999</v>
      </c>
      <c r="D4206" s="1">
        <v>71.841800000000006</v>
      </c>
      <c r="E4206" s="1">
        <v>6490</v>
      </c>
      <c r="F4206" s="1">
        <v>150.0017</v>
      </c>
      <c r="G4206" s="1">
        <v>210.12020000000001</v>
      </c>
      <c r="H4206" s="1">
        <v>14.324452771928099</v>
      </c>
    </row>
    <row r="4207" spans="1:9" x14ac:dyDescent="0.25">
      <c r="A4207" s="1">
        <v>0</v>
      </c>
      <c r="B4207" s="1" t="s">
        <v>3784</v>
      </c>
      <c r="C4207" s="1" t="s">
        <v>3785</v>
      </c>
      <c r="D4207" s="1">
        <v>33</v>
      </c>
    </row>
    <row r="4208" spans="1:9" x14ac:dyDescent="0.25">
      <c r="A4208" s="1">
        <v>1</v>
      </c>
      <c r="B4208" s="1" t="s">
        <v>4442</v>
      </c>
      <c r="C4208" s="1" t="s">
        <v>4443</v>
      </c>
      <c r="D4208" s="1">
        <v>22276.488414390002</v>
      </c>
      <c r="E4208" s="1">
        <v>1.166E-5</v>
      </c>
      <c r="F4208" s="1" t="s">
        <v>3</v>
      </c>
      <c r="G4208" s="1" t="s">
        <v>4444</v>
      </c>
      <c r="H4208" s="1">
        <v>0</v>
      </c>
      <c r="I4208" s="1">
        <v>9996</v>
      </c>
    </row>
    <row r="4209" spans="1:9" x14ac:dyDescent="0.25">
      <c r="A4209" s="1">
        <v>2</v>
      </c>
      <c r="B4209" s="1">
        <v>25983</v>
      </c>
      <c r="C4209" s="1">
        <v>45.031799999999997</v>
      </c>
      <c r="D4209" s="1">
        <v>356.07510000000002</v>
      </c>
      <c r="E4209" s="1">
        <v>8985</v>
      </c>
      <c r="F4209" s="1">
        <v>160.58529999999999</v>
      </c>
      <c r="G4209" s="1">
        <v>212.1618</v>
      </c>
      <c r="H4209" s="1">
        <v>14.357308621939399</v>
      </c>
    </row>
    <row r="4210" spans="1:9" x14ac:dyDescent="0.25">
      <c r="A4210" s="1">
        <v>0</v>
      </c>
      <c r="B4210" s="1" t="s">
        <v>3784</v>
      </c>
      <c r="C4210" s="1" t="s">
        <v>3785</v>
      </c>
      <c r="D4210" s="1">
        <v>36</v>
      </c>
    </row>
    <row r="4211" spans="1:9" x14ac:dyDescent="0.25">
      <c r="A4211" s="1">
        <v>1</v>
      </c>
      <c r="B4211" s="1" t="s">
        <v>4445</v>
      </c>
      <c r="C4211" s="1" t="s">
        <v>4446</v>
      </c>
      <c r="D4211" s="1">
        <v>22276.482935610002</v>
      </c>
      <c r="E4211" s="1">
        <v>8.7600000000000008E-6</v>
      </c>
      <c r="F4211" s="1" t="s">
        <v>3</v>
      </c>
      <c r="G4211" s="1" t="s">
        <v>4447</v>
      </c>
      <c r="H4211" s="1">
        <v>0</v>
      </c>
      <c r="I4211" s="1">
        <v>9999</v>
      </c>
    </row>
    <row r="4212" spans="1:9" x14ac:dyDescent="0.25">
      <c r="A4212" s="1">
        <v>2</v>
      </c>
      <c r="B4212" s="1">
        <v>25984</v>
      </c>
      <c r="C4212" s="1">
        <v>45.0383</v>
      </c>
      <c r="D4212" s="1">
        <v>71.459800000000001</v>
      </c>
      <c r="E4212" s="1">
        <v>2479</v>
      </c>
      <c r="F4212" s="1">
        <v>53.610700000000001</v>
      </c>
      <c r="G4212" s="1">
        <v>306.49680000000001</v>
      </c>
      <c r="H4212" s="1">
        <v>14.334907471925</v>
      </c>
    </row>
    <row r="4213" spans="1:9" x14ac:dyDescent="0.25">
      <c r="A4213" s="1">
        <v>0</v>
      </c>
      <c r="B4213" s="1" t="s">
        <v>3784</v>
      </c>
      <c r="C4213" s="1" t="s">
        <v>3785</v>
      </c>
      <c r="D4213" s="1">
        <v>35</v>
      </c>
    </row>
    <row r="4214" spans="1:9" x14ac:dyDescent="0.25">
      <c r="A4214" s="1">
        <v>1</v>
      </c>
      <c r="B4214" s="1" t="s">
        <v>4448</v>
      </c>
      <c r="C4214" s="1" t="s">
        <v>4449</v>
      </c>
      <c r="D4214" s="1">
        <v>22276.496596109999</v>
      </c>
      <c r="E4214" s="1">
        <v>8.9099999999999994E-6</v>
      </c>
      <c r="F4214" s="1" t="s">
        <v>3</v>
      </c>
      <c r="G4214" s="1" t="s">
        <v>4450</v>
      </c>
      <c r="H4214" s="1">
        <v>0</v>
      </c>
      <c r="I4214" s="1">
        <v>9990</v>
      </c>
    </row>
    <row r="4215" spans="1:9" x14ac:dyDescent="0.25">
      <c r="A4215" s="1">
        <v>2</v>
      </c>
      <c r="B4215" s="1">
        <v>25985</v>
      </c>
      <c r="C4215" s="1">
        <v>45.040700000000001</v>
      </c>
      <c r="D4215" s="1">
        <v>72.936400000000006</v>
      </c>
      <c r="E4215" s="1">
        <v>3768</v>
      </c>
      <c r="F4215" s="1">
        <v>156.1319</v>
      </c>
      <c r="G4215" s="1">
        <v>203.97030000000001</v>
      </c>
      <c r="H4215" s="1">
        <v>14.3345558719291</v>
      </c>
    </row>
    <row r="4216" spans="1:9" x14ac:dyDescent="0.25">
      <c r="A4216" s="1">
        <v>0</v>
      </c>
      <c r="B4216" s="1" t="s">
        <v>3784</v>
      </c>
      <c r="C4216" s="1" t="s">
        <v>3785</v>
      </c>
      <c r="D4216" s="1">
        <v>34</v>
      </c>
    </row>
    <row r="4217" spans="1:9" x14ac:dyDescent="0.25">
      <c r="A4217" s="1">
        <v>1</v>
      </c>
      <c r="B4217" s="1" t="s">
        <v>4451</v>
      </c>
      <c r="C4217" s="1" t="s">
        <v>4452</v>
      </c>
      <c r="D4217" s="1">
        <v>22276.163280230001</v>
      </c>
      <c r="E4217" s="1">
        <v>9.0899999999999994E-6</v>
      </c>
      <c r="F4217" s="1" t="s">
        <v>3</v>
      </c>
      <c r="G4217" s="1" t="s">
        <v>4453</v>
      </c>
      <c r="H4217" s="1">
        <v>0</v>
      </c>
      <c r="I4217" s="1">
        <v>9990</v>
      </c>
    </row>
    <row r="4218" spans="1:9" x14ac:dyDescent="0.25">
      <c r="A4218" s="1">
        <v>2</v>
      </c>
      <c r="B4218" s="1">
        <v>25986</v>
      </c>
      <c r="C4218" s="1">
        <v>45.040199999999999</v>
      </c>
      <c r="D4218" s="1">
        <v>74.789900000000003</v>
      </c>
      <c r="E4218" s="1">
        <v>3612</v>
      </c>
      <c r="F4218" s="1">
        <v>101.2664</v>
      </c>
      <c r="G4218" s="1">
        <v>258.85890000000001</v>
      </c>
      <c r="H4218" s="1">
        <v>14.333775101929801</v>
      </c>
    </row>
    <row r="4219" spans="1:9" x14ac:dyDescent="0.25">
      <c r="A4219" s="1">
        <v>0</v>
      </c>
      <c r="B4219" s="1" t="s">
        <v>2855</v>
      </c>
      <c r="C4219" s="1" t="s">
        <v>2185</v>
      </c>
      <c r="D4219" s="1" t="s">
        <v>4454</v>
      </c>
      <c r="E4219" s="1" t="s">
        <v>2857</v>
      </c>
      <c r="F4219" s="1" t="s">
        <v>4455</v>
      </c>
    </row>
    <row r="4220" spans="1:9" x14ac:dyDescent="0.25">
      <c r="A4220" s="1">
        <v>1</v>
      </c>
      <c r="B4220" s="1" t="s">
        <v>4456</v>
      </c>
      <c r="C4220" s="1" t="s">
        <v>4457</v>
      </c>
      <c r="D4220" s="1">
        <v>22276.552271920002</v>
      </c>
      <c r="E4220" s="1">
        <v>2.1100000000000001E-6</v>
      </c>
      <c r="F4220" s="1" t="s">
        <v>3</v>
      </c>
      <c r="G4220" s="1" t="s">
        <v>4458</v>
      </c>
      <c r="H4220" s="1">
        <v>0</v>
      </c>
      <c r="I4220" s="1">
        <v>9996</v>
      </c>
    </row>
    <row r="4221" spans="1:9" x14ac:dyDescent="0.25">
      <c r="A4221" s="1">
        <v>2</v>
      </c>
      <c r="B4221" s="1">
        <v>25991</v>
      </c>
      <c r="C4221" s="1">
        <v>99.061499999999995</v>
      </c>
      <c r="D4221" s="1">
        <v>270.01760000000002</v>
      </c>
      <c r="E4221" s="1">
        <v>9163</v>
      </c>
      <c r="F4221" s="1">
        <v>239.98390000000001</v>
      </c>
      <c r="G4221" s="1">
        <v>227.05539999999999</v>
      </c>
      <c r="H4221" s="1">
        <v>14.1657613317907</v>
      </c>
    </row>
    <row r="4222" spans="1:9" x14ac:dyDescent="0.25">
      <c r="A4222" s="1">
        <v>0</v>
      </c>
      <c r="B4222" s="1" t="s">
        <v>4459</v>
      </c>
    </row>
    <row r="4223" spans="1:9" x14ac:dyDescent="0.25">
      <c r="A4223" s="1">
        <v>1</v>
      </c>
      <c r="B4223" s="1" t="s">
        <v>4460</v>
      </c>
      <c r="C4223" s="1" t="s">
        <v>4461</v>
      </c>
      <c r="D4223" s="1">
        <v>22276.501964470001</v>
      </c>
      <c r="E4223" s="1">
        <v>4.9400000000000001E-6</v>
      </c>
      <c r="F4223" s="1" t="s">
        <v>3</v>
      </c>
      <c r="G4223" s="1" t="s">
        <v>4462</v>
      </c>
      <c r="H4223" s="1">
        <v>0</v>
      </c>
      <c r="I4223" s="1">
        <v>9999</v>
      </c>
    </row>
    <row r="4224" spans="1:9" x14ac:dyDescent="0.25">
      <c r="A4224" s="1">
        <v>2</v>
      </c>
      <c r="B4224" s="1">
        <v>25994</v>
      </c>
      <c r="C4224" s="1">
        <v>98.127600000000001</v>
      </c>
      <c r="D4224" s="1">
        <v>345.89400000000001</v>
      </c>
      <c r="E4224" s="1">
        <v>1018</v>
      </c>
      <c r="F4224" s="1">
        <v>93.660200000000003</v>
      </c>
      <c r="G4224" s="1">
        <v>34.137700000000002</v>
      </c>
      <c r="H4224" s="1">
        <v>14.571662842122301</v>
      </c>
    </row>
    <row r="4225" spans="1:9" x14ac:dyDescent="0.25">
      <c r="A4225" s="1">
        <v>0</v>
      </c>
      <c r="B4225" s="1" t="s">
        <v>4463</v>
      </c>
    </row>
    <row r="4226" spans="1:9" x14ac:dyDescent="0.25">
      <c r="A4226" s="1">
        <v>1</v>
      </c>
      <c r="B4226" s="1" t="s">
        <v>4464</v>
      </c>
      <c r="C4226" s="1" t="s">
        <v>4465</v>
      </c>
      <c r="D4226" s="1">
        <v>22276.38306941</v>
      </c>
      <c r="E4226" s="1">
        <v>9.5200000000000003E-6</v>
      </c>
      <c r="F4226" s="1" t="s">
        <v>3</v>
      </c>
      <c r="G4226" s="1" t="s">
        <v>4466</v>
      </c>
      <c r="H4226" s="1">
        <v>0</v>
      </c>
      <c r="I4226" s="1">
        <v>9991</v>
      </c>
    </row>
    <row r="4227" spans="1:9" x14ac:dyDescent="0.25">
      <c r="A4227" s="1">
        <v>2</v>
      </c>
      <c r="B4227" s="1">
        <v>26032</v>
      </c>
      <c r="C4227" s="1">
        <v>98.131799999999998</v>
      </c>
      <c r="D4227" s="1">
        <v>49.345199999999998</v>
      </c>
      <c r="E4227" s="1">
        <v>3491</v>
      </c>
      <c r="F4227" s="1">
        <v>249.0378</v>
      </c>
      <c r="G4227" s="1">
        <v>111.04600000000001</v>
      </c>
      <c r="H4227" s="1">
        <v>14.699528392199401</v>
      </c>
    </row>
    <row r="4228" spans="1:9" x14ac:dyDescent="0.25">
      <c r="A4228" s="1">
        <v>0</v>
      </c>
      <c r="B4228" s="1" t="s">
        <v>4467</v>
      </c>
    </row>
    <row r="4229" spans="1:9" x14ac:dyDescent="0.25">
      <c r="A4229" s="1">
        <v>1</v>
      </c>
      <c r="B4229" s="1" t="s">
        <v>4468</v>
      </c>
      <c r="C4229" s="1" t="s">
        <v>4469</v>
      </c>
      <c r="D4229" s="1">
        <v>22276.572912669999</v>
      </c>
      <c r="E4229" s="1">
        <v>6.5100000000000004E-6</v>
      </c>
      <c r="F4229" s="1" t="s">
        <v>3</v>
      </c>
      <c r="G4229" s="1" t="s">
        <v>4470</v>
      </c>
      <c r="H4229" s="1">
        <v>0</v>
      </c>
      <c r="I4229" s="1">
        <v>9992</v>
      </c>
    </row>
    <row r="4230" spans="1:9" x14ac:dyDescent="0.25">
      <c r="A4230" s="1">
        <v>2</v>
      </c>
      <c r="B4230" s="1">
        <v>26033</v>
      </c>
      <c r="C4230" s="1">
        <v>98.173000000000002</v>
      </c>
      <c r="D4230" s="1">
        <v>37.443100000000001</v>
      </c>
      <c r="E4230" s="1">
        <v>28315</v>
      </c>
      <c r="F4230" s="1">
        <v>30.315899999999999</v>
      </c>
      <c r="G4230" s="1">
        <v>329.96730000000002</v>
      </c>
      <c r="H4230" s="1">
        <v>14.6266087121494</v>
      </c>
    </row>
    <row r="4231" spans="1:9" x14ac:dyDescent="0.25">
      <c r="A4231" s="1">
        <v>0</v>
      </c>
      <c r="B4231" s="1" t="s">
        <v>4471</v>
      </c>
    </row>
    <row r="4232" spans="1:9" x14ac:dyDescent="0.25">
      <c r="A4232" s="1">
        <v>1</v>
      </c>
      <c r="B4232" s="1" t="s">
        <v>4472</v>
      </c>
      <c r="C4232" s="1" t="s">
        <v>4473</v>
      </c>
      <c r="D4232" s="1">
        <v>22276.449646059998</v>
      </c>
      <c r="E4232" s="1">
        <v>6.9099999999999999E-6</v>
      </c>
      <c r="F4232" s="1" t="s">
        <v>3</v>
      </c>
      <c r="G4232" s="1" t="s">
        <v>4474</v>
      </c>
      <c r="H4232" s="1">
        <v>0</v>
      </c>
      <c r="I4232" s="1">
        <v>9993</v>
      </c>
    </row>
    <row r="4233" spans="1:9" x14ac:dyDescent="0.25">
      <c r="A4233" s="1">
        <v>2</v>
      </c>
      <c r="B4233" s="1">
        <v>26061</v>
      </c>
      <c r="C4233" s="1">
        <v>100.194</v>
      </c>
      <c r="D4233" s="1">
        <v>354.73439999999999</v>
      </c>
      <c r="E4233" s="1">
        <v>34155</v>
      </c>
      <c r="F4233" s="1">
        <v>126.6949</v>
      </c>
      <c r="G4233" s="1">
        <v>233.7381</v>
      </c>
      <c r="H4233" s="1">
        <v>14.417653811917701</v>
      </c>
    </row>
    <row r="4234" spans="1:9" x14ac:dyDescent="0.25">
      <c r="A4234" s="1">
        <v>0</v>
      </c>
      <c r="B4234" s="1" t="s">
        <v>4475</v>
      </c>
    </row>
    <row r="4235" spans="1:9" x14ac:dyDescent="0.25">
      <c r="A4235" s="1">
        <v>1</v>
      </c>
      <c r="B4235" s="1" t="s">
        <v>4476</v>
      </c>
      <c r="C4235" s="1" t="s">
        <v>4477</v>
      </c>
      <c r="D4235" s="1">
        <v>22276.032383450001</v>
      </c>
      <c r="E4235" s="1">
        <v>1.06E-6</v>
      </c>
      <c r="F4235" s="1" t="s">
        <v>3</v>
      </c>
      <c r="G4235" s="1" t="s">
        <v>4478</v>
      </c>
      <c r="H4235" s="1">
        <v>0</v>
      </c>
      <c r="I4235" s="1">
        <v>9999</v>
      </c>
    </row>
    <row r="4236" spans="1:9" x14ac:dyDescent="0.25">
      <c r="A4236" s="1">
        <v>2</v>
      </c>
      <c r="B4236" s="1">
        <v>26063</v>
      </c>
      <c r="C4236" s="1">
        <v>100.2261</v>
      </c>
      <c r="D4236" s="1">
        <v>301.66140000000001</v>
      </c>
      <c r="E4236" s="1">
        <v>35750</v>
      </c>
      <c r="F4236" s="1">
        <v>255.16300000000001</v>
      </c>
      <c r="G4236" s="1">
        <v>104.55889999999999</v>
      </c>
      <c r="H4236" s="1">
        <v>14.3689608018888</v>
      </c>
    </row>
    <row r="4237" spans="1:9" x14ac:dyDescent="0.25">
      <c r="A4237" s="1">
        <v>0</v>
      </c>
      <c r="B4237" s="1" t="s">
        <v>4479</v>
      </c>
    </row>
    <row r="4238" spans="1:9" x14ac:dyDescent="0.25">
      <c r="A4238" s="1">
        <v>1</v>
      </c>
      <c r="B4238" s="1" t="s">
        <v>4480</v>
      </c>
      <c r="C4238" s="1" t="s">
        <v>4481</v>
      </c>
      <c r="D4238" s="1">
        <v>22276.342917360002</v>
      </c>
      <c r="E4238" s="1">
        <v>1.28E-6</v>
      </c>
      <c r="F4238" s="1" t="s">
        <v>3</v>
      </c>
      <c r="G4238" s="1" t="s">
        <v>4482</v>
      </c>
      <c r="H4238" s="1">
        <v>0</v>
      </c>
      <c r="I4238" s="1">
        <v>9996</v>
      </c>
    </row>
    <row r="4239" spans="1:9" x14ac:dyDescent="0.25">
      <c r="A4239" s="1">
        <v>2</v>
      </c>
      <c r="B4239" s="1">
        <v>26064</v>
      </c>
      <c r="C4239" s="1">
        <v>100.2296</v>
      </c>
      <c r="D4239" s="1">
        <v>296.08429999999998</v>
      </c>
      <c r="E4239" s="1">
        <v>36981</v>
      </c>
      <c r="F4239" s="1">
        <v>273.66059999999999</v>
      </c>
      <c r="G4239" s="1">
        <v>86.034599999999998</v>
      </c>
      <c r="H4239" s="1">
        <v>14.363330151884901</v>
      </c>
    </row>
    <row r="4240" spans="1:9" x14ac:dyDescent="0.25">
      <c r="A4240" s="1">
        <v>0</v>
      </c>
      <c r="B4240" s="1" t="s">
        <v>4483</v>
      </c>
    </row>
    <row r="4241" spans="1:9" x14ac:dyDescent="0.25">
      <c r="A4241" s="1">
        <v>1</v>
      </c>
      <c r="B4241" s="1" t="s">
        <v>4484</v>
      </c>
      <c r="C4241" s="1" t="s">
        <v>4485</v>
      </c>
      <c r="D4241" s="1">
        <v>22276.077106969999</v>
      </c>
      <c r="E4241" s="1">
        <v>1.3599999999999999E-6</v>
      </c>
      <c r="F4241" s="1" t="s">
        <v>3</v>
      </c>
      <c r="G4241" s="1" t="s">
        <v>4486</v>
      </c>
      <c r="H4241" s="1">
        <v>0</v>
      </c>
      <c r="I4241" s="1">
        <v>9997</v>
      </c>
    </row>
    <row r="4242" spans="1:9" x14ac:dyDescent="0.25">
      <c r="A4242" s="1">
        <v>2</v>
      </c>
      <c r="B4242" s="1">
        <v>26065</v>
      </c>
      <c r="C4242" s="1">
        <v>100.2265</v>
      </c>
      <c r="D4242" s="1">
        <v>304.65120000000002</v>
      </c>
      <c r="E4242" s="1">
        <v>36040</v>
      </c>
      <c r="F4242" s="1">
        <v>254.48939999999999</v>
      </c>
      <c r="G4242" s="1">
        <v>105.2306</v>
      </c>
      <c r="H4242" s="1">
        <v>14.370542961891299</v>
      </c>
    </row>
    <row r="4243" spans="1:9" x14ac:dyDescent="0.25">
      <c r="A4243" s="1">
        <v>0</v>
      </c>
      <c r="B4243" s="1" t="s">
        <v>145</v>
      </c>
      <c r="C4243" s="1">
        <v>2369</v>
      </c>
    </row>
    <row r="4244" spans="1:9" x14ac:dyDescent="0.25">
      <c r="A4244" s="1">
        <v>1</v>
      </c>
      <c r="B4244" s="1" t="s">
        <v>4487</v>
      </c>
      <c r="C4244" s="1" t="s">
        <v>4488</v>
      </c>
      <c r="D4244" s="1">
        <v>22276.42734744</v>
      </c>
      <c r="E4244" s="1">
        <v>1.3400000000000001E-6</v>
      </c>
      <c r="F4244" s="1" t="s">
        <v>3</v>
      </c>
      <c r="G4244" s="1" t="s">
        <v>4489</v>
      </c>
      <c r="H4244" s="1">
        <v>0</v>
      </c>
      <c r="I4244" s="1">
        <v>9997</v>
      </c>
    </row>
    <row r="4245" spans="1:9" x14ac:dyDescent="0.25">
      <c r="A4245" s="1">
        <v>2</v>
      </c>
      <c r="B4245" s="1">
        <v>26069</v>
      </c>
      <c r="C4245" s="1">
        <v>70.995199999999997</v>
      </c>
      <c r="D4245" s="1">
        <v>266.81079999999997</v>
      </c>
      <c r="E4245" s="1">
        <v>11101</v>
      </c>
      <c r="F4245" s="1">
        <v>192.54570000000001</v>
      </c>
      <c r="G4245" s="1">
        <v>167.53899999999999</v>
      </c>
      <c r="H4245" s="1">
        <v>14.1349906943277</v>
      </c>
    </row>
    <row r="4246" spans="1:9" x14ac:dyDescent="0.25">
      <c r="A4246" s="1">
        <v>0</v>
      </c>
      <c r="B4246" s="1" t="s">
        <v>4490</v>
      </c>
      <c r="C4246" s="1" t="s">
        <v>4491</v>
      </c>
      <c r="D4246" s="1" t="s">
        <v>4492</v>
      </c>
    </row>
    <row r="4247" spans="1:9" x14ac:dyDescent="0.25">
      <c r="A4247" s="1">
        <v>1</v>
      </c>
      <c r="B4247" s="1" t="s">
        <v>4493</v>
      </c>
      <c r="C4247" s="1" t="s">
        <v>4494</v>
      </c>
      <c r="D4247" s="1">
        <v>22276.580228309998</v>
      </c>
      <c r="E4247" s="1">
        <v>8.8999999999999995E-6</v>
      </c>
      <c r="F4247" s="1" t="s">
        <v>3</v>
      </c>
      <c r="G4247" s="1" t="s">
        <v>4495</v>
      </c>
      <c r="H4247" s="1">
        <v>0</v>
      </c>
      <c r="I4247" s="1">
        <v>9990</v>
      </c>
    </row>
    <row r="4248" spans="1:9" x14ac:dyDescent="0.25">
      <c r="A4248" s="1">
        <v>2</v>
      </c>
      <c r="B4248" s="1">
        <v>26080</v>
      </c>
      <c r="C4248" s="1">
        <v>100.19029999999999</v>
      </c>
      <c r="D4248" s="1">
        <v>19.309200000000001</v>
      </c>
      <c r="E4248" s="1">
        <v>31767</v>
      </c>
      <c r="F4248" s="1">
        <v>75.3523</v>
      </c>
      <c r="G4248" s="1">
        <v>285.11799999999999</v>
      </c>
      <c r="H4248" s="1">
        <v>14.4369776719147</v>
      </c>
    </row>
    <row r="4249" spans="1:9" x14ac:dyDescent="0.25">
      <c r="A4249" s="1">
        <v>0</v>
      </c>
      <c r="B4249" s="1" t="s">
        <v>4042</v>
      </c>
      <c r="C4249" s="1" t="s">
        <v>4496</v>
      </c>
    </row>
    <row r="4250" spans="1:9" x14ac:dyDescent="0.25">
      <c r="A4250" s="1">
        <v>1</v>
      </c>
      <c r="B4250" s="1" t="s">
        <v>4497</v>
      </c>
      <c r="C4250" s="1" t="s">
        <v>4498</v>
      </c>
      <c r="D4250" s="1">
        <v>22276.558122779999</v>
      </c>
      <c r="E4250" s="1">
        <v>-1.02E-6</v>
      </c>
      <c r="F4250" s="1" t="s">
        <v>3</v>
      </c>
      <c r="G4250" s="1">
        <f>-28892-3</f>
        <v>-28895</v>
      </c>
      <c r="H4250" s="1">
        <v>0</v>
      </c>
      <c r="I4250" s="1">
        <v>9999</v>
      </c>
    </row>
    <row r="4251" spans="1:9" x14ac:dyDescent="0.25">
      <c r="A4251" s="1">
        <v>2</v>
      </c>
      <c r="B4251" s="1">
        <v>26081</v>
      </c>
      <c r="C4251" s="1">
        <v>51.994500000000002</v>
      </c>
      <c r="D4251" s="1">
        <v>192.5402</v>
      </c>
      <c r="E4251" s="1">
        <v>3948</v>
      </c>
      <c r="F4251" s="1">
        <v>223.98589999999999</v>
      </c>
      <c r="G4251" s="1">
        <v>308.54790000000003</v>
      </c>
      <c r="H4251" s="1">
        <v>11.86135955</v>
      </c>
      <c r="I4251" s="1">
        <v>40371</v>
      </c>
    </row>
    <row r="4252" spans="1:9" x14ac:dyDescent="0.25">
      <c r="A4252" s="1">
        <v>0</v>
      </c>
      <c r="B4252" s="1" t="s">
        <v>4042</v>
      </c>
      <c r="C4252" s="1" t="s">
        <v>4499</v>
      </c>
    </row>
    <row r="4253" spans="1:9" x14ac:dyDescent="0.25">
      <c r="A4253" s="1">
        <v>1</v>
      </c>
      <c r="B4253" s="1" t="s">
        <v>4500</v>
      </c>
      <c r="C4253" s="1" t="s">
        <v>4501</v>
      </c>
      <c r="D4253" s="1">
        <v>22276.593205320001</v>
      </c>
      <c r="E4253" s="1">
        <v>-2.4999999999999999E-7</v>
      </c>
      <c r="F4253" s="1" t="s">
        <v>3</v>
      </c>
      <c r="G4253" s="1" t="s">
        <v>4502</v>
      </c>
      <c r="H4253" s="1">
        <v>0</v>
      </c>
      <c r="I4253" s="1">
        <v>9992</v>
      </c>
    </row>
    <row r="4254" spans="1:9" x14ac:dyDescent="0.25">
      <c r="A4254" s="1">
        <v>2</v>
      </c>
      <c r="B4254" s="1">
        <v>26082</v>
      </c>
      <c r="C4254" s="1">
        <v>51.982599999999998</v>
      </c>
      <c r="D4254" s="1">
        <v>119.79430000000001</v>
      </c>
      <c r="E4254" s="1">
        <v>6964</v>
      </c>
      <c r="F4254" s="1">
        <v>155.82239999999999</v>
      </c>
      <c r="G4254" s="1">
        <v>237.92850000000001</v>
      </c>
      <c r="H4254" s="1">
        <v>12.4339149837376</v>
      </c>
    </row>
    <row r="4255" spans="1:9" x14ac:dyDescent="0.25">
      <c r="A4255" s="1">
        <v>0</v>
      </c>
      <c r="B4255" s="1" t="s">
        <v>4042</v>
      </c>
      <c r="C4255" s="1" t="s">
        <v>4503</v>
      </c>
    </row>
    <row r="4256" spans="1:9" x14ac:dyDescent="0.25">
      <c r="A4256" s="1">
        <v>1</v>
      </c>
      <c r="B4256" s="1" t="s">
        <v>4504</v>
      </c>
      <c r="C4256" s="1" t="s">
        <v>4505</v>
      </c>
      <c r="D4256" s="1">
        <v>22276.359052780001</v>
      </c>
      <c r="E4256" s="1">
        <v>2.8999999999999998E-7</v>
      </c>
      <c r="F4256" s="1" t="s">
        <v>3</v>
      </c>
      <c r="G4256" s="1" t="s">
        <v>4506</v>
      </c>
      <c r="H4256" s="1">
        <v>0</v>
      </c>
      <c r="I4256" s="1">
        <v>9992</v>
      </c>
    </row>
    <row r="4257" spans="1:9" x14ac:dyDescent="0.25">
      <c r="A4257" s="1">
        <v>2</v>
      </c>
      <c r="B4257" s="1">
        <v>26083</v>
      </c>
      <c r="C4257" s="1">
        <v>52.0017</v>
      </c>
      <c r="D4257" s="1">
        <v>300.76819999999998</v>
      </c>
      <c r="E4257" s="1">
        <v>3186</v>
      </c>
      <c r="F4257" s="1">
        <v>282.97300000000001</v>
      </c>
      <c r="G4257" s="1">
        <v>90.212699999999998</v>
      </c>
      <c r="H4257" s="1">
        <v>12.175967139999999</v>
      </c>
      <c r="I4257" s="1">
        <v>32033</v>
      </c>
    </row>
    <row r="4258" spans="1:9" x14ac:dyDescent="0.25">
      <c r="A4258" s="1">
        <v>0</v>
      </c>
      <c r="B4258" s="1" t="s">
        <v>4042</v>
      </c>
      <c r="C4258" s="1" t="s">
        <v>4507</v>
      </c>
    </row>
    <row r="4259" spans="1:9" x14ac:dyDescent="0.25">
      <c r="A4259" s="1">
        <v>1</v>
      </c>
      <c r="B4259" s="1" t="s">
        <v>4508</v>
      </c>
      <c r="C4259" s="1" t="s">
        <v>4509</v>
      </c>
      <c r="D4259" s="1">
        <v>22276.463415080001</v>
      </c>
      <c r="E4259" s="1">
        <v>-4.9999999999999998E-7</v>
      </c>
      <c r="F4259" s="1" t="s">
        <v>3</v>
      </c>
      <c r="G4259" s="1" t="s">
        <v>4510</v>
      </c>
      <c r="H4259" s="1">
        <v>0</v>
      </c>
      <c r="I4259" s="1">
        <v>9999</v>
      </c>
    </row>
    <row r="4260" spans="1:9" x14ac:dyDescent="0.25">
      <c r="A4260" s="1">
        <v>2</v>
      </c>
      <c r="B4260" s="1">
        <v>26084</v>
      </c>
      <c r="C4260" s="1">
        <v>52.002800000000001</v>
      </c>
      <c r="D4260" s="1">
        <v>303.27089999999998</v>
      </c>
      <c r="E4260" s="1">
        <v>1414</v>
      </c>
      <c r="F4260" s="1">
        <v>332.6</v>
      </c>
      <c r="G4260" s="1">
        <v>27.4757</v>
      </c>
      <c r="H4260" s="1">
        <v>11.88499326</v>
      </c>
      <c r="I4260" s="1">
        <v>49766</v>
      </c>
    </row>
    <row r="4261" spans="1:9" x14ac:dyDescent="0.25">
      <c r="A4261" s="1">
        <v>0</v>
      </c>
      <c r="B4261" s="1" t="s">
        <v>4511</v>
      </c>
    </row>
    <row r="4262" spans="1:9" x14ac:dyDescent="0.25">
      <c r="A4262" s="1">
        <v>1</v>
      </c>
      <c r="B4262" s="1" t="s">
        <v>4512</v>
      </c>
      <c r="C4262" s="1" t="s">
        <v>4513</v>
      </c>
      <c r="D4262" s="1">
        <v>22276.541859469999</v>
      </c>
      <c r="E4262" s="1">
        <v>2.5799999999999999E-6</v>
      </c>
      <c r="F4262" s="1" t="s">
        <v>3</v>
      </c>
      <c r="G4262" s="1" t="s">
        <v>4514</v>
      </c>
      <c r="H4262" s="1">
        <v>0</v>
      </c>
      <c r="I4262" s="1">
        <v>9990</v>
      </c>
    </row>
    <row r="4263" spans="1:9" x14ac:dyDescent="0.25">
      <c r="A4263" s="1">
        <v>2</v>
      </c>
      <c r="B4263" s="1">
        <v>26086</v>
      </c>
      <c r="C4263" s="1">
        <v>64.853399999999993</v>
      </c>
      <c r="D4263" s="1">
        <v>331.863</v>
      </c>
      <c r="E4263" s="1">
        <v>23613</v>
      </c>
      <c r="F4263" s="1">
        <v>275.4769</v>
      </c>
      <c r="G4263" s="1">
        <v>84.365200000000002</v>
      </c>
      <c r="H4263" s="1">
        <v>14.9538486423585</v>
      </c>
    </row>
    <row r="4264" spans="1:9" x14ac:dyDescent="0.25">
      <c r="A4264" s="1">
        <v>0</v>
      </c>
      <c r="B4264" s="1" t="s">
        <v>4490</v>
      </c>
      <c r="C4264" s="1">
        <v>3</v>
      </c>
    </row>
    <row r="4265" spans="1:9" x14ac:dyDescent="0.25">
      <c r="A4265" s="1">
        <v>1</v>
      </c>
      <c r="B4265" s="1" t="s">
        <v>4515</v>
      </c>
      <c r="C4265" s="1" t="s">
        <v>4516</v>
      </c>
      <c r="D4265" s="1">
        <v>22276.41944999</v>
      </c>
      <c r="E4265" s="1">
        <v>2.1250000000000002E-5</v>
      </c>
      <c r="F4265" s="1" t="s">
        <v>3</v>
      </c>
      <c r="G4265" s="1" t="s">
        <v>4517</v>
      </c>
      <c r="H4265" s="1">
        <v>0</v>
      </c>
      <c r="I4265" s="1">
        <v>9998</v>
      </c>
    </row>
    <row r="4266" spans="1:9" x14ac:dyDescent="0.25">
      <c r="A4266" s="1">
        <v>2</v>
      </c>
      <c r="B4266" s="1">
        <v>26091</v>
      </c>
      <c r="C4266" s="1">
        <v>100.2093</v>
      </c>
      <c r="D4266" s="1">
        <v>73.340900000000005</v>
      </c>
      <c r="E4266" s="1">
        <v>28862</v>
      </c>
      <c r="F4266" s="1">
        <v>283.42840000000001</v>
      </c>
      <c r="G4266" s="1">
        <v>76.368799999999993</v>
      </c>
      <c r="H4266" s="1">
        <v>14.5024315719371</v>
      </c>
    </row>
    <row r="4267" spans="1:9" x14ac:dyDescent="0.25">
      <c r="A4267" s="1">
        <v>0</v>
      </c>
      <c r="B4267" s="1" t="s">
        <v>4490</v>
      </c>
      <c r="C4267" s="1">
        <v>4</v>
      </c>
    </row>
    <row r="4268" spans="1:9" x14ac:dyDescent="0.25">
      <c r="A4268" s="1">
        <v>1</v>
      </c>
      <c r="B4268" s="1" t="s">
        <v>4518</v>
      </c>
      <c r="C4268" s="1" t="s">
        <v>4519</v>
      </c>
      <c r="D4268" s="1">
        <v>22276.228266239999</v>
      </c>
      <c r="E4268" s="1">
        <v>9.6600000000000007E-6</v>
      </c>
      <c r="F4268" s="1" t="s">
        <v>3</v>
      </c>
      <c r="G4268" s="1" t="s">
        <v>4520</v>
      </c>
      <c r="H4268" s="1">
        <v>0</v>
      </c>
      <c r="I4268" s="1">
        <v>9991</v>
      </c>
    </row>
    <row r="4269" spans="1:9" x14ac:dyDescent="0.25">
      <c r="A4269" s="1">
        <v>2</v>
      </c>
      <c r="B4269" s="1">
        <v>26092</v>
      </c>
      <c r="C4269" s="1">
        <v>100.17919999999999</v>
      </c>
      <c r="D4269" s="1">
        <v>9.3889999999999993</v>
      </c>
      <c r="E4269" s="1">
        <v>34091</v>
      </c>
      <c r="F4269" s="1">
        <v>62.009300000000003</v>
      </c>
      <c r="G4269" s="1">
        <v>298.45339999999999</v>
      </c>
      <c r="H4269" s="1">
        <v>14.4413006819074</v>
      </c>
    </row>
    <row r="4270" spans="1:9" x14ac:dyDescent="0.25">
      <c r="A4270" s="1">
        <v>0</v>
      </c>
      <c r="B4270" s="1" t="s">
        <v>4490</v>
      </c>
      <c r="C4270" s="1">
        <v>5</v>
      </c>
    </row>
    <row r="4271" spans="1:9" x14ac:dyDescent="0.25">
      <c r="A4271" s="1">
        <v>1</v>
      </c>
      <c r="B4271" s="1" t="s">
        <v>4521</v>
      </c>
      <c r="C4271" s="1" t="s">
        <v>4522</v>
      </c>
      <c r="D4271" s="1">
        <v>22276.492461829999</v>
      </c>
      <c r="E4271" s="1">
        <v>2.4360000000000001E-5</v>
      </c>
      <c r="F4271" s="1" t="s">
        <v>3</v>
      </c>
      <c r="G4271" s="1" t="s">
        <v>4523</v>
      </c>
      <c r="H4271" s="1">
        <v>0</v>
      </c>
      <c r="I4271" s="1">
        <v>9997</v>
      </c>
    </row>
    <row r="4272" spans="1:9" x14ac:dyDescent="0.25">
      <c r="A4272" s="1">
        <v>2</v>
      </c>
      <c r="B4272" s="1">
        <v>26093</v>
      </c>
      <c r="C4272" s="1">
        <v>100.21299999999999</v>
      </c>
      <c r="D4272" s="1">
        <v>98.782799999999995</v>
      </c>
      <c r="E4272" s="1">
        <v>29267</v>
      </c>
      <c r="F4272" s="1">
        <v>213.49289999999999</v>
      </c>
      <c r="G4272" s="1">
        <v>146.441</v>
      </c>
      <c r="H4272" s="1">
        <v>14.5306222919522</v>
      </c>
    </row>
    <row r="4273" spans="1:9" x14ac:dyDescent="0.25">
      <c r="A4273" s="1">
        <v>0</v>
      </c>
      <c r="B4273" s="1" t="s">
        <v>4490</v>
      </c>
      <c r="C4273" s="1">
        <v>6</v>
      </c>
    </row>
    <row r="4274" spans="1:9" x14ac:dyDescent="0.25">
      <c r="A4274" s="1">
        <v>1</v>
      </c>
      <c r="B4274" s="1" t="s">
        <v>4524</v>
      </c>
      <c r="C4274" s="1" t="s">
        <v>4525</v>
      </c>
      <c r="D4274" s="1">
        <v>22276.185569329999</v>
      </c>
      <c r="E4274" s="1">
        <v>8.5299999999999996E-6</v>
      </c>
      <c r="F4274" s="1" t="s">
        <v>3</v>
      </c>
      <c r="G4274" s="1" t="s">
        <v>4526</v>
      </c>
      <c r="H4274" s="1">
        <v>0</v>
      </c>
      <c r="I4274" s="1">
        <v>9994</v>
      </c>
    </row>
    <row r="4275" spans="1:9" x14ac:dyDescent="0.25">
      <c r="A4275" s="1">
        <v>2</v>
      </c>
      <c r="B4275" s="1">
        <v>26094</v>
      </c>
      <c r="C4275" s="1">
        <v>100.1857</v>
      </c>
      <c r="D4275" s="1">
        <v>2.4687000000000001</v>
      </c>
      <c r="E4275" s="1">
        <v>34536</v>
      </c>
      <c r="F4275" s="1">
        <v>94.788600000000002</v>
      </c>
      <c r="G4275" s="1">
        <v>265.72430000000003</v>
      </c>
      <c r="H4275" s="1">
        <v>14.430934011898</v>
      </c>
    </row>
    <row r="4276" spans="1:9" x14ac:dyDescent="0.25">
      <c r="A4276" s="1">
        <v>0</v>
      </c>
      <c r="B4276" s="1" t="s">
        <v>4527</v>
      </c>
      <c r="C4276" s="1">
        <v>1</v>
      </c>
    </row>
    <row r="4277" spans="1:9" x14ac:dyDescent="0.25">
      <c r="A4277" s="1">
        <v>1</v>
      </c>
      <c r="B4277" s="1" t="s">
        <v>4528</v>
      </c>
      <c r="C4277" s="1" t="s">
        <v>4529</v>
      </c>
      <c r="D4277" s="1">
        <v>22276.505554629999</v>
      </c>
      <c r="E4277" s="1">
        <v>2.3240000000000001E-5</v>
      </c>
      <c r="F4277" s="1" t="s">
        <v>3</v>
      </c>
      <c r="G4277" s="1" t="s">
        <v>4530</v>
      </c>
      <c r="H4277" s="1">
        <v>0</v>
      </c>
      <c r="I4277" s="1">
        <v>9998</v>
      </c>
    </row>
    <row r="4278" spans="1:9" x14ac:dyDescent="0.25">
      <c r="A4278" s="1">
        <v>2</v>
      </c>
      <c r="B4278" s="1">
        <v>26365</v>
      </c>
      <c r="C4278" s="1">
        <v>86.343699999999998</v>
      </c>
      <c r="D4278" s="1">
        <v>71.511099999999999</v>
      </c>
      <c r="E4278" s="1">
        <v>11030</v>
      </c>
      <c r="F4278" s="1">
        <v>29.6722</v>
      </c>
      <c r="G4278" s="1">
        <v>330.51440000000002</v>
      </c>
      <c r="H4278" s="1">
        <v>15.1888173323647</v>
      </c>
    </row>
    <row r="4279" spans="1:9" x14ac:dyDescent="0.25">
      <c r="A4279" s="1">
        <v>0</v>
      </c>
      <c r="B4279" s="1" t="s">
        <v>4527</v>
      </c>
      <c r="C4279" s="1">
        <v>2</v>
      </c>
    </row>
    <row r="4280" spans="1:9" x14ac:dyDescent="0.25">
      <c r="A4280" s="1">
        <v>1</v>
      </c>
      <c r="B4280" s="1" t="s">
        <v>4531</v>
      </c>
      <c r="C4280" s="1" t="s">
        <v>4532</v>
      </c>
      <c r="D4280" s="1">
        <v>22276.464903010001</v>
      </c>
      <c r="E4280" s="1">
        <v>2.389E-5</v>
      </c>
      <c r="F4280" s="1" t="s">
        <v>3</v>
      </c>
      <c r="G4280" s="1" t="s">
        <v>4533</v>
      </c>
      <c r="H4280" s="1">
        <v>0</v>
      </c>
      <c r="I4280" s="1">
        <v>9994</v>
      </c>
    </row>
    <row r="4281" spans="1:9" x14ac:dyDescent="0.25">
      <c r="A4281" s="1">
        <v>2</v>
      </c>
      <c r="B4281" s="1">
        <v>26366</v>
      </c>
      <c r="C4281" s="1">
        <v>86.346100000000007</v>
      </c>
      <c r="D4281" s="1">
        <v>68.255300000000005</v>
      </c>
      <c r="E4281" s="1">
        <v>5498</v>
      </c>
      <c r="F4281" s="1">
        <v>326.50139999999999</v>
      </c>
      <c r="G4281" s="1">
        <v>33.588000000000001</v>
      </c>
      <c r="H4281" s="1">
        <v>15.198695802371301</v>
      </c>
    </row>
    <row r="4282" spans="1:9" x14ac:dyDescent="0.25">
      <c r="A4282" s="1">
        <v>0</v>
      </c>
      <c r="B4282" s="1" t="s">
        <v>4534</v>
      </c>
    </row>
    <row r="4283" spans="1:9" x14ac:dyDescent="0.25">
      <c r="A4283" s="1">
        <v>1</v>
      </c>
      <c r="B4283" s="1" t="s">
        <v>4535</v>
      </c>
      <c r="C4283" s="1" t="s">
        <v>4536</v>
      </c>
      <c r="D4283" s="1">
        <v>22276.496433759999</v>
      </c>
      <c r="E4283" s="1">
        <v>1.7624000000000001E-4</v>
      </c>
      <c r="F4283" s="1" t="s">
        <v>3</v>
      </c>
      <c r="G4283" s="1" t="s">
        <v>4537</v>
      </c>
      <c r="H4283" s="1">
        <v>0</v>
      </c>
      <c r="I4283" s="1">
        <v>9994</v>
      </c>
    </row>
    <row r="4284" spans="1:9" x14ac:dyDescent="0.25">
      <c r="A4284" s="1">
        <v>2</v>
      </c>
      <c r="B4284" s="1">
        <v>26374</v>
      </c>
      <c r="C4284" s="1">
        <v>68.932900000000004</v>
      </c>
      <c r="D4284" s="1">
        <v>4.8757000000000001</v>
      </c>
      <c r="E4284" s="1">
        <v>615920</v>
      </c>
      <c r="F4284" s="1">
        <v>227.7251</v>
      </c>
      <c r="G4284" s="1">
        <v>127.0061</v>
      </c>
      <c r="H4284" s="1">
        <v>14.142612891283999</v>
      </c>
    </row>
    <row r="4285" spans="1:9" x14ac:dyDescent="0.25">
      <c r="A4285" s="1">
        <v>0</v>
      </c>
      <c r="B4285" s="1" t="s">
        <v>3102</v>
      </c>
      <c r="C4285" s="1">
        <v>6</v>
      </c>
    </row>
    <row r="4286" spans="1:9" x14ac:dyDescent="0.25">
      <c r="A4286" s="1">
        <v>1</v>
      </c>
      <c r="B4286" s="1" t="s">
        <v>4538</v>
      </c>
      <c r="C4286" s="1" t="s">
        <v>4539</v>
      </c>
      <c r="D4286" s="1">
        <v>22276.460414630001</v>
      </c>
      <c r="E4286" s="1">
        <v>5.3499999999999996E-6</v>
      </c>
      <c r="F4286" s="1" t="s">
        <v>3</v>
      </c>
      <c r="G4286" s="1" t="s">
        <v>4540</v>
      </c>
      <c r="H4286" s="1">
        <v>0</v>
      </c>
      <c r="I4286" s="1">
        <v>9992</v>
      </c>
    </row>
    <row r="4287" spans="1:9" x14ac:dyDescent="0.25">
      <c r="A4287" s="1">
        <v>2</v>
      </c>
      <c r="B4287" s="1">
        <v>26384</v>
      </c>
      <c r="C4287" s="1">
        <v>97.774299999999997</v>
      </c>
      <c r="D4287" s="1">
        <v>293.92099999999999</v>
      </c>
      <c r="E4287" s="1">
        <v>14441</v>
      </c>
      <c r="F4287" s="1">
        <v>7.4955999999999996</v>
      </c>
      <c r="G4287" s="1">
        <v>352.64699999999999</v>
      </c>
      <c r="H4287" s="1">
        <v>14.6717615919033</v>
      </c>
    </row>
    <row r="4288" spans="1:9" x14ac:dyDescent="0.25">
      <c r="A4288" s="1">
        <v>0</v>
      </c>
      <c r="B4288" s="1" t="s">
        <v>4541</v>
      </c>
      <c r="C4288" s="1">
        <v>1</v>
      </c>
    </row>
    <row r="4289" spans="1:9" x14ac:dyDescent="0.25">
      <c r="A4289" s="1">
        <v>1</v>
      </c>
      <c r="B4289" s="1" t="s">
        <v>4542</v>
      </c>
      <c r="C4289" s="1" t="s">
        <v>4543</v>
      </c>
      <c r="D4289" s="1">
        <v>22276.499433960002</v>
      </c>
      <c r="E4289" s="1">
        <v>5.2100000000000001E-6</v>
      </c>
      <c r="F4289" s="1" t="s">
        <v>3</v>
      </c>
      <c r="G4289" s="1" t="s">
        <v>4544</v>
      </c>
      <c r="H4289" s="1">
        <v>0</v>
      </c>
      <c r="I4289" s="1">
        <v>9997</v>
      </c>
    </row>
    <row r="4290" spans="1:9" x14ac:dyDescent="0.25">
      <c r="A4290" s="1">
        <v>2</v>
      </c>
      <c r="B4290" s="1">
        <v>26385</v>
      </c>
      <c r="C4290" s="1">
        <v>97.802199999999999</v>
      </c>
      <c r="D4290" s="1">
        <v>292.45179999999999</v>
      </c>
      <c r="E4290" s="1">
        <v>16980</v>
      </c>
      <c r="F4290" s="1">
        <v>86.683999999999997</v>
      </c>
      <c r="G4290" s="1">
        <v>273.63060000000002</v>
      </c>
      <c r="H4290" s="1">
        <v>14.6480647718864</v>
      </c>
    </row>
    <row r="4291" spans="1:9" x14ac:dyDescent="0.25">
      <c r="A4291" s="1">
        <v>0</v>
      </c>
      <c r="B4291" s="1" t="s">
        <v>4545</v>
      </c>
      <c r="C4291" s="1">
        <v>1</v>
      </c>
    </row>
    <row r="4292" spans="1:9" x14ac:dyDescent="0.25">
      <c r="A4292" s="1">
        <v>1</v>
      </c>
      <c r="B4292" s="1" t="s">
        <v>4546</v>
      </c>
      <c r="C4292" s="1" t="s">
        <v>4547</v>
      </c>
      <c r="D4292" s="1">
        <v>22276.381019600001</v>
      </c>
      <c r="E4292" s="1">
        <v>1.063E-5</v>
      </c>
      <c r="F4292" s="1" t="s">
        <v>3</v>
      </c>
      <c r="G4292" s="1" t="s">
        <v>4548</v>
      </c>
      <c r="H4292" s="1">
        <v>0</v>
      </c>
      <c r="I4292" s="1">
        <v>9999</v>
      </c>
    </row>
    <row r="4293" spans="1:9" x14ac:dyDescent="0.25">
      <c r="A4293" s="1">
        <v>2</v>
      </c>
      <c r="B4293" s="1">
        <v>26386</v>
      </c>
      <c r="C4293" s="1">
        <v>97.771699999999996</v>
      </c>
      <c r="D4293" s="1">
        <v>307.56950000000001</v>
      </c>
      <c r="E4293" s="1">
        <v>9574</v>
      </c>
      <c r="F4293" s="1">
        <v>303.57549999999998</v>
      </c>
      <c r="G4293" s="1">
        <v>56.453699999999998</v>
      </c>
      <c r="H4293" s="1">
        <v>14.691583014494499</v>
      </c>
    </row>
    <row r="4294" spans="1:9" x14ac:dyDescent="0.25">
      <c r="A4294" s="1">
        <v>0</v>
      </c>
      <c r="B4294" s="1" t="s">
        <v>657</v>
      </c>
      <c r="C4294" s="1">
        <v>16</v>
      </c>
    </row>
    <row r="4295" spans="1:9" x14ac:dyDescent="0.25">
      <c r="A4295" s="1">
        <v>1</v>
      </c>
      <c r="B4295" s="1" t="s">
        <v>4549</v>
      </c>
      <c r="C4295" s="1" t="s">
        <v>4550</v>
      </c>
      <c r="D4295" s="1">
        <v>22276.570800000001</v>
      </c>
      <c r="E4295" s="1">
        <v>8.0999999999999997E-7</v>
      </c>
      <c r="F4295" s="1" t="s">
        <v>3</v>
      </c>
      <c r="G4295" s="1" t="s">
        <v>4551</v>
      </c>
      <c r="H4295" s="1">
        <v>0</v>
      </c>
      <c r="I4295" s="1">
        <v>9991</v>
      </c>
    </row>
    <row r="4296" spans="1:9" x14ac:dyDescent="0.25">
      <c r="A4296" s="1">
        <v>2</v>
      </c>
      <c r="B4296" s="1">
        <v>26536</v>
      </c>
      <c r="C4296" s="1">
        <v>98.624799999999993</v>
      </c>
      <c r="D4296" s="1">
        <v>331.68419999999998</v>
      </c>
      <c r="E4296" s="1">
        <v>9955</v>
      </c>
      <c r="F4296" s="1">
        <v>211.77090000000001</v>
      </c>
      <c r="G4296" s="1">
        <v>148.28639999999999</v>
      </c>
      <c r="H4296" s="1">
        <v>14.133464144326201</v>
      </c>
    </row>
    <row r="4297" spans="1:9" x14ac:dyDescent="0.25">
      <c r="A4297" s="1">
        <v>0</v>
      </c>
      <c r="B4297" s="1" t="s">
        <v>4552</v>
      </c>
      <c r="C4297" s="1" t="s">
        <v>2782</v>
      </c>
    </row>
    <row r="4298" spans="1:9" x14ac:dyDescent="0.25">
      <c r="A4298" s="1">
        <v>1</v>
      </c>
      <c r="B4298" s="1" t="s">
        <v>4553</v>
      </c>
      <c r="C4298" s="1" t="s">
        <v>4554</v>
      </c>
      <c r="D4298" s="1">
        <v>22276.258834550001</v>
      </c>
      <c r="E4298" s="1">
        <v>1.7799999999999999E-5</v>
      </c>
      <c r="F4298" s="1" t="s">
        <v>3</v>
      </c>
      <c r="G4298" s="1" t="s">
        <v>4555</v>
      </c>
      <c r="H4298" s="1">
        <v>0</v>
      </c>
      <c r="I4298" s="1">
        <v>9991</v>
      </c>
    </row>
    <row r="4299" spans="1:9" x14ac:dyDescent="0.25">
      <c r="A4299" s="1">
        <v>2</v>
      </c>
      <c r="B4299" s="1">
        <v>26545</v>
      </c>
      <c r="C4299" s="1">
        <v>64.554500000000004</v>
      </c>
      <c r="D4299" s="1">
        <v>204.99930000000001</v>
      </c>
      <c r="E4299" s="1">
        <v>39565</v>
      </c>
      <c r="F4299" s="1">
        <v>316.64060000000001</v>
      </c>
      <c r="G4299" s="1">
        <v>43.158999999999999</v>
      </c>
      <c r="H4299" s="1">
        <v>14.8576237719153</v>
      </c>
    </row>
    <row r="4300" spans="1:9" x14ac:dyDescent="0.25">
      <c r="A4300" s="1">
        <v>0</v>
      </c>
      <c r="B4300" s="1" t="s">
        <v>4556</v>
      </c>
      <c r="C4300" s="1">
        <v>1</v>
      </c>
    </row>
    <row r="4301" spans="1:9" x14ac:dyDescent="0.25">
      <c r="A4301" s="1">
        <v>1</v>
      </c>
      <c r="B4301" s="1" t="s">
        <v>4557</v>
      </c>
      <c r="C4301" s="1" t="s">
        <v>4558</v>
      </c>
      <c r="D4301" s="1">
        <v>22276.477850300002</v>
      </c>
      <c r="E4301" s="1">
        <v>2.8690000000000001E-5</v>
      </c>
      <c r="F4301" s="1" t="s">
        <v>3</v>
      </c>
      <c r="G4301" s="1" t="s">
        <v>4559</v>
      </c>
      <c r="H4301" s="1">
        <v>0</v>
      </c>
      <c r="I4301" s="1">
        <v>9992</v>
      </c>
    </row>
    <row r="4302" spans="1:9" x14ac:dyDescent="0.25">
      <c r="A4302" s="1">
        <v>2</v>
      </c>
      <c r="B4302" s="1">
        <v>26546</v>
      </c>
      <c r="C4302" s="1">
        <v>64.556700000000006</v>
      </c>
      <c r="D4302" s="1">
        <v>36.241500000000002</v>
      </c>
      <c r="E4302" s="1">
        <v>40783</v>
      </c>
      <c r="F4302" s="1">
        <v>297.06310000000002</v>
      </c>
      <c r="G4302" s="1">
        <v>62.632100000000001</v>
      </c>
      <c r="H4302" s="1">
        <v>14.9211481519497</v>
      </c>
    </row>
    <row r="4303" spans="1:9" x14ac:dyDescent="0.25">
      <c r="A4303" s="1">
        <v>0</v>
      </c>
      <c r="B4303" s="1" t="s">
        <v>4560</v>
      </c>
    </row>
    <row r="4304" spans="1:9" x14ac:dyDescent="0.25">
      <c r="A4304" s="1">
        <v>1</v>
      </c>
      <c r="B4304" s="1" t="s">
        <v>4561</v>
      </c>
      <c r="C4304" s="1" t="s">
        <v>4562</v>
      </c>
      <c r="D4304" s="1">
        <v>22276.479758019999</v>
      </c>
      <c r="E4304" s="1">
        <v>3.044E-5</v>
      </c>
      <c r="F4304" s="1" t="s">
        <v>3</v>
      </c>
      <c r="G4304" s="1" t="s">
        <v>4563</v>
      </c>
      <c r="H4304" s="1">
        <v>0</v>
      </c>
      <c r="I4304" s="1">
        <v>9990</v>
      </c>
    </row>
    <row r="4305" spans="1:9" x14ac:dyDescent="0.25">
      <c r="A4305" s="1">
        <v>2</v>
      </c>
      <c r="B4305" s="1">
        <v>26547</v>
      </c>
      <c r="C4305" s="1">
        <v>64.5501</v>
      </c>
      <c r="D4305" s="1">
        <v>91.312899999999999</v>
      </c>
      <c r="E4305" s="1">
        <v>40781</v>
      </c>
      <c r="F4305" s="1">
        <v>319.21469999999999</v>
      </c>
      <c r="G4305" s="1">
        <v>40.591200000000001</v>
      </c>
      <c r="H4305" s="1">
        <v>14.9175116019361</v>
      </c>
    </row>
    <row r="4306" spans="1:9" x14ac:dyDescent="0.25">
      <c r="A4306" s="1">
        <v>0</v>
      </c>
      <c r="B4306" s="1" t="s">
        <v>4564</v>
      </c>
      <c r="C4306" s="1">
        <v>1</v>
      </c>
    </row>
    <row r="4307" spans="1:9" x14ac:dyDescent="0.25">
      <c r="A4307" s="1">
        <v>1</v>
      </c>
      <c r="B4307" s="1" t="s">
        <v>4565</v>
      </c>
      <c r="C4307" s="1" t="s">
        <v>4566</v>
      </c>
      <c r="D4307" s="1">
        <v>22276.511297059998</v>
      </c>
      <c r="E4307" s="1">
        <v>2.0769999999999999E-5</v>
      </c>
      <c r="F4307" s="1" t="s">
        <v>3</v>
      </c>
      <c r="G4307" s="1" t="s">
        <v>4567</v>
      </c>
      <c r="H4307" s="1">
        <v>0</v>
      </c>
      <c r="I4307" s="1">
        <v>9995</v>
      </c>
    </row>
    <row r="4308" spans="1:9" x14ac:dyDescent="0.25">
      <c r="A4308" s="1">
        <v>2</v>
      </c>
      <c r="B4308" s="1">
        <v>26548</v>
      </c>
      <c r="C4308" s="1">
        <v>64.550200000000004</v>
      </c>
      <c r="D4308" s="1">
        <v>75.6066</v>
      </c>
      <c r="E4308" s="1">
        <v>39561</v>
      </c>
      <c r="F4308" s="1">
        <v>304.267</v>
      </c>
      <c r="G4308" s="1">
        <v>55.4696</v>
      </c>
      <c r="H4308" s="1">
        <v>14.904084571939</v>
      </c>
    </row>
    <row r="4309" spans="1:9" x14ac:dyDescent="0.25">
      <c r="A4309" s="1">
        <v>0</v>
      </c>
      <c r="B4309" s="1" t="s">
        <v>4552</v>
      </c>
      <c r="C4309" s="1" t="s">
        <v>27</v>
      </c>
    </row>
    <row r="4310" spans="1:9" x14ac:dyDescent="0.25">
      <c r="A4310" s="1">
        <v>1</v>
      </c>
      <c r="B4310" s="1" t="s">
        <v>4568</v>
      </c>
      <c r="C4310" s="1" t="s">
        <v>4569</v>
      </c>
      <c r="D4310" s="1">
        <v>22276.544920529999</v>
      </c>
      <c r="E4310" s="1">
        <v>1.791E-5</v>
      </c>
      <c r="F4310" s="1" t="s">
        <v>3</v>
      </c>
      <c r="G4310" s="1" t="s">
        <v>4570</v>
      </c>
      <c r="H4310" s="1">
        <v>0</v>
      </c>
      <c r="I4310" s="1">
        <v>9994</v>
      </c>
    </row>
    <row r="4311" spans="1:9" x14ac:dyDescent="0.25">
      <c r="A4311" s="1">
        <v>2</v>
      </c>
      <c r="B4311" s="1">
        <v>26549</v>
      </c>
      <c r="C4311" s="1">
        <v>64.550200000000004</v>
      </c>
      <c r="D4311" s="1">
        <v>251.0772</v>
      </c>
      <c r="E4311" s="1">
        <v>39145</v>
      </c>
      <c r="F4311" s="1">
        <v>325.08080000000001</v>
      </c>
      <c r="G4311" s="1">
        <v>34.773099999999999</v>
      </c>
      <c r="H4311" s="1">
        <v>14.8429988019038</v>
      </c>
    </row>
    <row r="4312" spans="1:9" x14ac:dyDescent="0.25">
      <c r="A4312" s="1">
        <v>0</v>
      </c>
      <c r="B4312" s="1" t="s">
        <v>4571</v>
      </c>
      <c r="C4312" s="1">
        <v>2</v>
      </c>
    </row>
    <row r="4313" spans="1:9" x14ac:dyDescent="0.25">
      <c r="A4313" s="1">
        <v>1</v>
      </c>
      <c r="B4313" s="1" t="s">
        <v>4572</v>
      </c>
      <c r="C4313" s="1" t="s">
        <v>4573</v>
      </c>
      <c r="D4313" s="1">
        <v>22276.526246289999</v>
      </c>
      <c r="E4313" s="1">
        <v>7.6089999999999998E-5</v>
      </c>
      <c r="F4313" s="1" t="s">
        <v>3</v>
      </c>
      <c r="G4313" s="1" t="s">
        <v>4574</v>
      </c>
      <c r="H4313" s="1">
        <v>0</v>
      </c>
      <c r="I4313" s="1">
        <v>9996</v>
      </c>
    </row>
    <row r="4314" spans="1:9" x14ac:dyDescent="0.25">
      <c r="A4314" s="1">
        <v>2</v>
      </c>
      <c r="B4314" s="1">
        <v>26561</v>
      </c>
      <c r="C4314" s="1">
        <v>1.9482999999999999</v>
      </c>
      <c r="D4314" s="1">
        <v>237.25649999999999</v>
      </c>
      <c r="E4314" s="1">
        <v>17322</v>
      </c>
      <c r="F4314" s="1">
        <v>306.93799999999999</v>
      </c>
      <c r="G4314" s="1">
        <v>52.907699999999998</v>
      </c>
      <c r="H4314" s="1">
        <v>15.106846882072499</v>
      </c>
    </row>
    <row r="4315" spans="1:9" x14ac:dyDescent="0.25">
      <c r="A4315" s="1">
        <v>0</v>
      </c>
      <c r="B4315" s="1" t="s">
        <v>4575</v>
      </c>
      <c r="C4315" s="1">
        <v>1</v>
      </c>
    </row>
    <row r="4316" spans="1:9" x14ac:dyDescent="0.25">
      <c r="A4316" s="1">
        <v>1</v>
      </c>
      <c r="B4316" s="1" t="s">
        <v>4576</v>
      </c>
      <c r="C4316" s="1" t="s">
        <v>4577</v>
      </c>
      <c r="D4316" s="1">
        <v>22276.508148180001</v>
      </c>
      <c r="E4316" s="1">
        <v>9.6099999999999995E-6</v>
      </c>
      <c r="F4316" s="1" t="s">
        <v>3</v>
      </c>
      <c r="G4316" s="1" t="s">
        <v>4578</v>
      </c>
      <c r="H4316" s="1">
        <v>0</v>
      </c>
      <c r="I4316" s="1">
        <v>9990</v>
      </c>
    </row>
    <row r="4317" spans="1:9" x14ac:dyDescent="0.25">
      <c r="A4317" s="1">
        <v>2</v>
      </c>
      <c r="B4317" s="1">
        <v>26619</v>
      </c>
      <c r="C4317" s="1">
        <v>97.928100000000001</v>
      </c>
      <c r="D4317" s="1">
        <v>240.82140000000001</v>
      </c>
      <c r="E4317" s="1">
        <v>11376</v>
      </c>
      <c r="F4317" s="1">
        <v>92.343900000000005</v>
      </c>
      <c r="G4317" s="1">
        <v>267.9067</v>
      </c>
      <c r="H4317" s="1">
        <v>14.649228934482601</v>
      </c>
    </row>
    <row r="4318" spans="1:9" x14ac:dyDescent="0.25">
      <c r="A4318" s="1">
        <v>0</v>
      </c>
      <c r="B4318" s="1" t="s">
        <v>4579</v>
      </c>
      <c r="C4318" s="1" t="s">
        <v>4580</v>
      </c>
    </row>
    <row r="4319" spans="1:9" x14ac:dyDescent="0.25">
      <c r="A4319" s="1">
        <v>1</v>
      </c>
      <c r="B4319" s="1" t="s">
        <v>4581</v>
      </c>
      <c r="C4319" s="1" t="s">
        <v>4582</v>
      </c>
      <c r="D4319" s="1">
        <v>22276.473805760001</v>
      </c>
      <c r="E4319" s="1">
        <v>8.3899999999999993E-6</v>
      </c>
      <c r="F4319" s="1" t="s">
        <v>3</v>
      </c>
      <c r="G4319" s="1" t="s">
        <v>4583</v>
      </c>
      <c r="H4319" s="1">
        <v>0</v>
      </c>
      <c r="I4319" s="1">
        <v>9990</v>
      </c>
    </row>
    <row r="4320" spans="1:9" x14ac:dyDescent="0.25">
      <c r="A4320" s="1">
        <v>2</v>
      </c>
      <c r="B4320" s="1">
        <v>26620</v>
      </c>
      <c r="C4320" s="1">
        <v>98.377200000000002</v>
      </c>
      <c r="D4320" s="1">
        <v>237.76429999999999</v>
      </c>
      <c r="E4320" s="1">
        <v>1099</v>
      </c>
      <c r="F4320" s="1">
        <v>77.307299999999998</v>
      </c>
      <c r="G4320" s="1">
        <v>282.82479999999998</v>
      </c>
      <c r="H4320" s="1">
        <v>14.592915351633</v>
      </c>
    </row>
    <row r="4321" spans="1:9" x14ac:dyDescent="0.25">
      <c r="A4321" s="1">
        <v>0</v>
      </c>
      <c r="B4321" s="1" t="s">
        <v>4584</v>
      </c>
    </row>
    <row r="4322" spans="1:9" x14ac:dyDescent="0.25">
      <c r="A4322" s="1">
        <v>1</v>
      </c>
      <c r="B4322" s="1" t="s">
        <v>4585</v>
      </c>
      <c r="C4322" s="1" t="s">
        <v>4586</v>
      </c>
      <c r="D4322" s="1">
        <v>22276.489016119998</v>
      </c>
      <c r="E4322" s="1">
        <v>4.2699999999999998E-6</v>
      </c>
      <c r="F4322" s="1" t="s">
        <v>3</v>
      </c>
      <c r="G4322" s="1" t="s">
        <v>4587</v>
      </c>
      <c r="H4322" s="1">
        <v>0</v>
      </c>
      <c r="I4322" s="1">
        <v>9990</v>
      </c>
    </row>
    <row r="4323" spans="1:9" x14ac:dyDescent="0.25">
      <c r="A4323" s="1">
        <v>2</v>
      </c>
      <c r="B4323" s="1">
        <v>26621</v>
      </c>
      <c r="C4323" s="1">
        <v>95.394999999999996</v>
      </c>
      <c r="D4323" s="1">
        <v>126.0003</v>
      </c>
      <c r="E4323" s="1">
        <v>713015</v>
      </c>
      <c r="F4323" s="1">
        <v>136.91040000000001</v>
      </c>
      <c r="G4323" s="1">
        <v>229.01580000000001</v>
      </c>
      <c r="H4323" s="1">
        <v>13.042762079999999</v>
      </c>
      <c r="I4323" s="1">
        <v>40636</v>
      </c>
    </row>
    <row r="4324" spans="1:9" x14ac:dyDescent="0.25">
      <c r="A4324" s="1">
        <v>0</v>
      </c>
      <c r="B4324" s="1" t="s">
        <v>4588</v>
      </c>
    </row>
    <row r="4325" spans="1:9" x14ac:dyDescent="0.25">
      <c r="A4325" s="1">
        <v>1</v>
      </c>
      <c r="B4325" s="1" t="s">
        <v>4589</v>
      </c>
      <c r="C4325" s="1" t="s">
        <v>4590</v>
      </c>
      <c r="D4325" s="1">
        <v>22276.512849549999</v>
      </c>
      <c r="E4325" s="1">
        <v>5.825E-5</v>
      </c>
      <c r="F4325" s="1" t="s">
        <v>3</v>
      </c>
      <c r="G4325" s="1" t="s">
        <v>4591</v>
      </c>
      <c r="H4325" s="1">
        <v>0</v>
      </c>
      <c r="I4325" s="1">
        <v>9999</v>
      </c>
    </row>
    <row r="4326" spans="1:9" x14ac:dyDescent="0.25">
      <c r="A4326" s="1">
        <v>2</v>
      </c>
      <c r="B4326" s="1">
        <v>26702</v>
      </c>
      <c r="C4326" s="1">
        <v>97.519800000000004</v>
      </c>
      <c r="D4326" s="1">
        <v>289.32159999999999</v>
      </c>
      <c r="E4326" s="1">
        <v>8836</v>
      </c>
      <c r="F4326" s="1">
        <v>277.74310000000003</v>
      </c>
      <c r="G4326" s="1">
        <v>82.279499999999999</v>
      </c>
      <c r="H4326" s="1">
        <v>15.106659671825801</v>
      </c>
    </row>
    <row r="4327" spans="1:9" x14ac:dyDescent="0.25">
      <c r="A4327" s="1">
        <v>0</v>
      </c>
      <c r="B4327" s="1" t="s">
        <v>145</v>
      </c>
      <c r="C4327" s="1">
        <v>2378</v>
      </c>
    </row>
    <row r="4328" spans="1:9" x14ac:dyDescent="0.25">
      <c r="A4328" s="1">
        <v>1</v>
      </c>
      <c r="B4328" s="1" t="s">
        <v>4592</v>
      </c>
      <c r="C4328" s="1" t="s">
        <v>4593</v>
      </c>
      <c r="D4328" s="1">
        <v>22276.46805227</v>
      </c>
      <c r="E4328" s="1">
        <v>7.3E-7</v>
      </c>
      <c r="F4328" s="1" t="s">
        <v>3</v>
      </c>
      <c r="G4328" s="1" t="s">
        <v>4594</v>
      </c>
      <c r="H4328" s="1">
        <v>0</v>
      </c>
      <c r="I4328" s="1">
        <v>9999</v>
      </c>
    </row>
    <row r="4329" spans="1:9" x14ac:dyDescent="0.25">
      <c r="A4329" s="1">
        <v>2</v>
      </c>
      <c r="B4329" s="1">
        <v>26818</v>
      </c>
      <c r="C4329" s="1">
        <v>82.928299999999993</v>
      </c>
      <c r="D4329" s="1">
        <v>144.1782</v>
      </c>
      <c r="E4329" s="1">
        <v>32032</v>
      </c>
      <c r="F4329" s="1">
        <v>212.6259</v>
      </c>
      <c r="G4329" s="1">
        <v>147.29150000000001</v>
      </c>
      <c r="H4329" s="1">
        <v>13.739765029999999</v>
      </c>
      <c r="I4329" s="1">
        <v>69146</v>
      </c>
    </row>
    <row r="4330" spans="1:9" x14ac:dyDescent="0.25">
      <c r="A4330" s="1">
        <v>0</v>
      </c>
      <c r="B4330" s="1" t="s">
        <v>4490</v>
      </c>
      <c r="C4330" s="1">
        <v>9</v>
      </c>
    </row>
    <row r="4331" spans="1:9" x14ac:dyDescent="0.25">
      <c r="A4331" s="1">
        <v>1</v>
      </c>
      <c r="B4331" s="1" t="s">
        <v>4595</v>
      </c>
      <c r="C4331" s="1" t="s">
        <v>4596</v>
      </c>
      <c r="D4331" s="1">
        <v>22276.527511920001</v>
      </c>
      <c r="E4331" s="1">
        <v>7.6000000000000003E-7</v>
      </c>
      <c r="F4331" s="1" t="s">
        <v>3</v>
      </c>
      <c r="G4331" s="1" t="s">
        <v>4597</v>
      </c>
      <c r="H4331" s="1">
        <v>0</v>
      </c>
      <c r="I4331" s="1">
        <v>9991</v>
      </c>
    </row>
    <row r="4332" spans="1:9" x14ac:dyDescent="0.25">
      <c r="A4332" s="1">
        <v>2</v>
      </c>
      <c r="B4332" s="1">
        <v>26930</v>
      </c>
      <c r="C4332" s="1">
        <v>67.000100000000003</v>
      </c>
      <c r="D4332" s="1">
        <v>86.415099999999995</v>
      </c>
      <c r="E4332" s="1">
        <v>10800</v>
      </c>
      <c r="F4332" s="1">
        <v>255.6378</v>
      </c>
      <c r="G4332" s="1">
        <v>104.3524</v>
      </c>
      <c r="H4332" s="1">
        <v>14.308181940000001</v>
      </c>
      <c r="I4332" s="1">
        <v>97167</v>
      </c>
    </row>
    <row r="4333" spans="1:9" x14ac:dyDescent="0.25">
      <c r="A4333" s="1">
        <v>0</v>
      </c>
      <c r="B4333" s="1" t="s">
        <v>4598</v>
      </c>
    </row>
    <row r="4334" spans="1:9" x14ac:dyDescent="0.25">
      <c r="A4334" s="1">
        <v>1</v>
      </c>
      <c r="B4334" s="1" t="s">
        <v>4599</v>
      </c>
      <c r="C4334" s="1" t="s">
        <v>4600</v>
      </c>
      <c r="D4334" s="1">
        <v>22276.036662319999</v>
      </c>
      <c r="E4334" s="1">
        <v>1.42E-6</v>
      </c>
      <c r="F4334" s="1" t="s">
        <v>3</v>
      </c>
      <c r="G4334" s="1" t="s">
        <v>4601</v>
      </c>
      <c r="H4334" s="1">
        <v>0</v>
      </c>
      <c r="I4334" s="1">
        <v>9993</v>
      </c>
    </row>
    <row r="4335" spans="1:9" x14ac:dyDescent="0.25">
      <c r="A4335" s="1">
        <v>2</v>
      </c>
      <c r="B4335" s="1">
        <v>26931</v>
      </c>
      <c r="C4335" s="1">
        <v>67.050299999999993</v>
      </c>
      <c r="D4335" s="1">
        <v>140.7029</v>
      </c>
      <c r="E4335" s="1">
        <v>5707</v>
      </c>
      <c r="F4335" s="1">
        <v>258.4597</v>
      </c>
      <c r="G4335" s="1">
        <v>101.5864</v>
      </c>
      <c r="H4335" s="1">
        <v>14.30739069</v>
      </c>
      <c r="I4335" s="1">
        <v>96794</v>
      </c>
    </row>
    <row r="4336" spans="1:9" x14ac:dyDescent="0.25">
      <c r="A4336" s="1">
        <v>0</v>
      </c>
      <c r="B4336" s="1" t="s">
        <v>4602</v>
      </c>
    </row>
    <row r="4337" spans="1:9" x14ac:dyDescent="0.25">
      <c r="A4337" s="1">
        <v>1</v>
      </c>
      <c r="B4337" s="1" t="s">
        <v>4603</v>
      </c>
      <c r="C4337" s="1" t="s">
        <v>4604</v>
      </c>
      <c r="D4337" s="1">
        <v>22276.339380540001</v>
      </c>
      <c r="E4337" s="1">
        <v>9.1999999999999998E-7</v>
      </c>
      <c r="F4337" s="1" t="s">
        <v>3</v>
      </c>
      <c r="G4337" s="1" t="s">
        <v>4605</v>
      </c>
      <c r="H4337" s="1">
        <v>0</v>
      </c>
      <c r="I4337" s="1">
        <v>9997</v>
      </c>
    </row>
    <row r="4338" spans="1:9" x14ac:dyDescent="0.25">
      <c r="A4338" s="1">
        <v>2</v>
      </c>
      <c r="B4338" s="1">
        <v>26932</v>
      </c>
      <c r="C4338" s="1">
        <v>67.055199999999999</v>
      </c>
      <c r="D4338" s="1">
        <v>145.26599999999999</v>
      </c>
      <c r="E4338" s="1">
        <v>6778</v>
      </c>
      <c r="F4338" s="1">
        <v>245.9529</v>
      </c>
      <c r="G4338" s="1">
        <v>114.08629999999999</v>
      </c>
      <c r="H4338" s="1">
        <v>14.304428980000001</v>
      </c>
      <c r="I4338" s="1">
        <v>96840</v>
      </c>
    </row>
    <row r="4339" spans="1:9" x14ac:dyDescent="0.25">
      <c r="A4339" s="1">
        <v>0</v>
      </c>
      <c r="B4339" s="1" t="s">
        <v>4606</v>
      </c>
    </row>
    <row r="4340" spans="1:9" x14ac:dyDescent="0.25">
      <c r="A4340" s="1">
        <v>1</v>
      </c>
      <c r="B4340" s="1" t="s">
        <v>4607</v>
      </c>
      <c r="C4340" s="1" t="s">
        <v>4608</v>
      </c>
      <c r="D4340" s="1">
        <v>22276.573821189999</v>
      </c>
      <c r="E4340" s="1">
        <v>5.8189999999999997E-5</v>
      </c>
      <c r="F4340" s="1" t="s">
        <v>3</v>
      </c>
      <c r="G4340" s="1" t="s">
        <v>4609</v>
      </c>
      <c r="H4340" s="1">
        <v>0</v>
      </c>
      <c r="I4340" s="1">
        <v>9992</v>
      </c>
    </row>
    <row r="4341" spans="1:9" x14ac:dyDescent="0.25">
      <c r="A4341" s="1">
        <v>2</v>
      </c>
      <c r="B4341" s="1">
        <v>26957</v>
      </c>
      <c r="C4341" s="1">
        <v>97.838999999999999</v>
      </c>
      <c r="D4341" s="1">
        <v>64.564400000000006</v>
      </c>
      <c r="E4341" s="1">
        <v>34360</v>
      </c>
      <c r="F4341" s="1">
        <v>241.45150000000001</v>
      </c>
      <c r="G4341" s="1">
        <v>118.32599999999999</v>
      </c>
      <c r="H4341" s="1">
        <v>15.146564631506299</v>
      </c>
    </row>
    <row r="4342" spans="1:9" x14ac:dyDescent="0.25">
      <c r="A4342" s="1">
        <v>0</v>
      </c>
      <c r="B4342" s="1" t="s">
        <v>4610</v>
      </c>
      <c r="C4342" s="1">
        <v>1</v>
      </c>
    </row>
    <row r="4343" spans="1:9" x14ac:dyDescent="0.25">
      <c r="A4343" s="1">
        <v>1</v>
      </c>
      <c r="B4343" s="1" t="s">
        <v>4611</v>
      </c>
      <c r="C4343" s="1" t="s">
        <v>4612</v>
      </c>
      <c r="D4343" s="1">
        <v>22276.48440831</v>
      </c>
      <c r="E4343" s="1">
        <v>3.4799999999999999E-5</v>
      </c>
      <c r="F4343" s="1" t="s">
        <v>3</v>
      </c>
      <c r="G4343" s="1" t="s">
        <v>4613</v>
      </c>
      <c r="H4343" s="1">
        <v>0</v>
      </c>
      <c r="I4343" s="1">
        <v>9995</v>
      </c>
    </row>
    <row r="4344" spans="1:9" x14ac:dyDescent="0.25">
      <c r="A4344" s="1">
        <v>2</v>
      </c>
      <c r="B4344" s="1">
        <v>26958</v>
      </c>
      <c r="C4344" s="1">
        <v>97.834199999999996</v>
      </c>
      <c r="D4344" s="1">
        <v>236.41630000000001</v>
      </c>
      <c r="E4344" s="1">
        <v>70856</v>
      </c>
      <c r="F4344" s="1">
        <v>344.8451</v>
      </c>
      <c r="G4344" s="1">
        <v>15.0647</v>
      </c>
      <c r="H4344" s="1">
        <v>14.9663549914056</v>
      </c>
    </row>
    <row r="4345" spans="1:9" x14ac:dyDescent="0.25">
      <c r="A4345" s="1">
        <v>0</v>
      </c>
      <c r="B4345" s="1" t="s">
        <v>4614</v>
      </c>
      <c r="C4345" s="1">
        <v>2</v>
      </c>
    </row>
    <row r="4346" spans="1:9" x14ac:dyDescent="0.25">
      <c r="A4346" s="1">
        <v>1</v>
      </c>
      <c r="B4346" s="1" t="s">
        <v>4615</v>
      </c>
      <c r="C4346" s="1" t="s">
        <v>4616</v>
      </c>
      <c r="D4346" s="1">
        <v>22276.246667070001</v>
      </c>
      <c r="E4346" s="1">
        <v>2.8551999999999999E-4</v>
      </c>
      <c r="F4346" s="1" t="s">
        <v>3</v>
      </c>
      <c r="G4346" s="1" t="s">
        <v>4617</v>
      </c>
      <c r="H4346" s="1">
        <v>0</v>
      </c>
      <c r="I4346" s="1">
        <v>9998</v>
      </c>
    </row>
    <row r="4347" spans="1:9" x14ac:dyDescent="0.25">
      <c r="A4347" s="1">
        <v>2</v>
      </c>
      <c r="B4347" s="1">
        <v>26959</v>
      </c>
      <c r="C4347" s="1">
        <v>97.762200000000007</v>
      </c>
      <c r="D4347" s="1">
        <v>15.505699999999999</v>
      </c>
      <c r="E4347" s="1">
        <v>5886</v>
      </c>
      <c r="F4347" s="1">
        <v>354.30770000000001</v>
      </c>
      <c r="G4347" s="1">
        <v>5.8103999999999996</v>
      </c>
      <c r="H4347" s="1">
        <v>15.4694084146983</v>
      </c>
    </row>
    <row r="4348" spans="1:9" x14ac:dyDescent="0.25">
      <c r="A4348" s="1">
        <v>0</v>
      </c>
      <c r="B4348" s="1" t="s">
        <v>4618</v>
      </c>
    </row>
    <row r="4349" spans="1:9" x14ac:dyDescent="0.25">
      <c r="A4349" s="1">
        <v>1</v>
      </c>
      <c r="B4349" s="1" t="s">
        <v>4619</v>
      </c>
      <c r="C4349" s="1" t="s">
        <v>4620</v>
      </c>
      <c r="D4349" s="1">
        <v>22276.530124389999</v>
      </c>
      <c r="E4349" s="1">
        <v>-7.5000000000000002E-7</v>
      </c>
      <c r="F4349" s="1" t="s">
        <v>3</v>
      </c>
      <c r="G4349" s="1">
        <f>-57178-4</f>
        <v>-57182</v>
      </c>
      <c r="H4349" s="1">
        <v>0</v>
      </c>
      <c r="I4349" s="1">
        <v>9996</v>
      </c>
    </row>
    <row r="4350" spans="1:9" x14ac:dyDescent="0.25">
      <c r="A4350" s="1">
        <v>2</v>
      </c>
      <c r="B4350" s="1">
        <v>26997</v>
      </c>
      <c r="C4350" s="1">
        <v>66.041899999999998</v>
      </c>
      <c r="D4350" s="1">
        <v>19.311399999999999</v>
      </c>
      <c r="E4350" s="1">
        <v>8941</v>
      </c>
      <c r="F4350" s="1">
        <v>261.762</v>
      </c>
      <c r="G4350" s="1">
        <v>109.43</v>
      </c>
      <c r="H4350" s="1">
        <v>12.8400879697496</v>
      </c>
    </row>
    <row r="4351" spans="1:9" x14ac:dyDescent="0.25">
      <c r="A4351" s="1">
        <v>0</v>
      </c>
      <c r="B4351" s="1" t="s">
        <v>4621</v>
      </c>
    </row>
    <row r="4352" spans="1:9" x14ac:dyDescent="0.25">
      <c r="A4352" s="1">
        <v>1</v>
      </c>
      <c r="B4352" s="1" t="s">
        <v>4622</v>
      </c>
      <c r="C4352" s="1" t="s">
        <v>4623</v>
      </c>
      <c r="D4352" s="1">
        <v>22276.50038279</v>
      </c>
      <c r="E4352" s="1">
        <v>1.5330000000000001E-5</v>
      </c>
      <c r="F4352" s="1" t="s">
        <v>3</v>
      </c>
      <c r="G4352" s="1" t="s">
        <v>4624</v>
      </c>
      <c r="H4352" s="1">
        <v>0</v>
      </c>
      <c r="I4352" s="1">
        <v>9995</v>
      </c>
    </row>
    <row r="4353" spans="1:9" x14ac:dyDescent="0.25">
      <c r="A4353" s="1">
        <v>2</v>
      </c>
      <c r="B4353" s="1">
        <v>26998</v>
      </c>
      <c r="C4353" s="1">
        <v>74.071899999999999</v>
      </c>
      <c r="D4353" s="1">
        <v>64.366</v>
      </c>
      <c r="E4353" s="1">
        <v>2144</v>
      </c>
      <c r="F4353" s="1">
        <v>274.0548</v>
      </c>
      <c r="G4353" s="1">
        <v>86.038799999999995</v>
      </c>
      <c r="H4353" s="1">
        <v>14.888224861292199</v>
      </c>
    </row>
    <row r="4354" spans="1:9" x14ac:dyDescent="0.25">
      <c r="A4354" s="1">
        <v>0</v>
      </c>
      <c r="B4354" s="1" t="s">
        <v>627</v>
      </c>
      <c r="C4354" s="1" t="s">
        <v>4625</v>
      </c>
    </row>
    <row r="4355" spans="1:9" x14ac:dyDescent="0.25">
      <c r="A4355" s="1">
        <v>1</v>
      </c>
      <c r="B4355" s="1" t="s">
        <v>4626</v>
      </c>
      <c r="C4355" s="1" t="s">
        <v>4627</v>
      </c>
      <c r="D4355" s="1">
        <v>22276.436840300001</v>
      </c>
      <c r="E4355" s="1">
        <v>1.4999999999999999E-7</v>
      </c>
      <c r="F4355" s="1" t="s">
        <v>3</v>
      </c>
      <c r="G4355" s="1" t="s">
        <v>4628</v>
      </c>
      <c r="H4355" s="1">
        <v>0</v>
      </c>
      <c r="I4355" s="1">
        <v>9993</v>
      </c>
    </row>
    <row r="4356" spans="1:9" x14ac:dyDescent="0.25">
      <c r="A4356" s="1">
        <v>2</v>
      </c>
      <c r="B4356" s="1">
        <v>27001</v>
      </c>
      <c r="C4356" s="1">
        <v>99.696700000000007</v>
      </c>
      <c r="D4356" s="1">
        <v>63.827399999999997</v>
      </c>
      <c r="E4356" s="1">
        <v>14268</v>
      </c>
      <c r="F4356" s="1">
        <v>59.585599999999999</v>
      </c>
      <c r="G4356" s="1">
        <v>311.36430000000001</v>
      </c>
      <c r="H4356" s="1">
        <v>13.688725079999999</v>
      </c>
      <c r="I4356" s="1">
        <v>39794</v>
      </c>
    </row>
    <row r="4357" spans="1:9" x14ac:dyDescent="0.25">
      <c r="A4357" s="1">
        <v>0</v>
      </c>
      <c r="B4357" s="1" t="s">
        <v>4629</v>
      </c>
    </row>
    <row r="4358" spans="1:9" x14ac:dyDescent="0.25">
      <c r="A4358" s="1">
        <v>1</v>
      </c>
      <c r="B4358" s="1" t="s">
        <v>4630</v>
      </c>
      <c r="C4358" s="1" t="s">
        <v>4631</v>
      </c>
      <c r="D4358" s="1">
        <v>22276.386767929998</v>
      </c>
      <c r="E4358" s="1">
        <v>3.9999999999999998E-7</v>
      </c>
      <c r="F4358" s="1" t="s">
        <v>3</v>
      </c>
      <c r="G4358" s="1" t="s">
        <v>4632</v>
      </c>
      <c r="H4358" s="1">
        <v>0</v>
      </c>
      <c r="I4358" s="1">
        <v>9992</v>
      </c>
    </row>
    <row r="4359" spans="1:9" x14ac:dyDescent="0.25">
      <c r="A4359" s="1">
        <v>2</v>
      </c>
      <c r="B4359" s="1">
        <v>27002</v>
      </c>
      <c r="C4359" s="1">
        <v>99.628</v>
      </c>
      <c r="D4359" s="1">
        <v>56.169600000000003</v>
      </c>
      <c r="E4359" s="1">
        <v>19545</v>
      </c>
      <c r="F4359" s="1">
        <v>11.9794</v>
      </c>
      <c r="G4359" s="1">
        <v>47.364699999999999</v>
      </c>
      <c r="H4359" s="1">
        <v>13.703756820000001</v>
      </c>
      <c r="I4359" s="1">
        <v>40934</v>
      </c>
    </row>
    <row r="4360" spans="1:9" x14ac:dyDescent="0.25">
      <c r="A4360" s="1">
        <v>0</v>
      </c>
      <c r="B4360" s="1" t="s">
        <v>4633</v>
      </c>
      <c r="C4360" s="1" t="s">
        <v>127</v>
      </c>
    </row>
    <row r="4361" spans="1:9" x14ac:dyDescent="0.25">
      <c r="A4361" s="1">
        <v>1</v>
      </c>
      <c r="B4361" s="1" t="s">
        <v>4634</v>
      </c>
      <c r="C4361" s="1" t="s">
        <v>4635</v>
      </c>
      <c r="D4361" s="1">
        <v>22276.353020220002</v>
      </c>
      <c r="E4361" s="1">
        <v>7.0000000000000005E-8</v>
      </c>
      <c r="F4361" s="1" t="s">
        <v>3</v>
      </c>
      <c r="G4361" s="1" t="s">
        <v>4636</v>
      </c>
      <c r="H4361" s="1">
        <v>0</v>
      </c>
      <c r="I4361" s="1">
        <v>9992</v>
      </c>
    </row>
    <row r="4362" spans="1:9" x14ac:dyDescent="0.25">
      <c r="A4362" s="1">
        <v>2</v>
      </c>
      <c r="B4362" s="1">
        <v>27003</v>
      </c>
      <c r="C4362" s="1">
        <v>99.635400000000004</v>
      </c>
      <c r="D4362" s="1">
        <v>56.2376</v>
      </c>
      <c r="E4362" s="1">
        <v>20378</v>
      </c>
      <c r="F4362" s="1">
        <v>12.4411</v>
      </c>
      <c r="G4362" s="1">
        <v>347.72340000000003</v>
      </c>
      <c r="H4362" s="1">
        <v>13.702761049999999</v>
      </c>
      <c r="I4362" s="1">
        <v>40659</v>
      </c>
    </row>
    <row r="4363" spans="1:9" x14ac:dyDescent="0.25">
      <c r="A4363" s="1">
        <v>0</v>
      </c>
      <c r="B4363" s="1" t="s">
        <v>4637</v>
      </c>
      <c r="C4363" s="1" t="s">
        <v>3388</v>
      </c>
    </row>
    <row r="4364" spans="1:9" x14ac:dyDescent="0.25">
      <c r="A4364" s="1">
        <v>1</v>
      </c>
      <c r="B4364" s="1" t="s">
        <v>4638</v>
      </c>
      <c r="C4364" s="1" t="s">
        <v>4639</v>
      </c>
      <c r="D4364" s="1">
        <v>22276.391658460001</v>
      </c>
      <c r="E4364" s="1">
        <v>-4.0000000000000001E-8</v>
      </c>
      <c r="F4364" s="1" t="s">
        <v>3</v>
      </c>
      <c r="G4364" s="1" t="s">
        <v>4640</v>
      </c>
      <c r="H4364" s="1">
        <v>0</v>
      </c>
      <c r="I4364" s="1">
        <v>9996</v>
      </c>
    </row>
    <row r="4365" spans="1:9" x14ac:dyDescent="0.25">
      <c r="A4365" s="1">
        <v>2</v>
      </c>
      <c r="B4365" s="1">
        <v>27004</v>
      </c>
      <c r="C4365" s="1">
        <v>99.642899999999997</v>
      </c>
      <c r="D4365" s="1">
        <v>56.857300000000002</v>
      </c>
      <c r="E4365" s="1">
        <v>20034</v>
      </c>
      <c r="F4365" s="1">
        <v>16.9894</v>
      </c>
      <c r="G4365" s="1">
        <v>43.5946</v>
      </c>
      <c r="H4365" s="1">
        <v>13.70161014</v>
      </c>
      <c r="I4365" s="1">
        <v>40924</v>
      </c>
    </row>
    <row r="4366" spans="1:9" x14ac:dyDescent="0.25">
      <c r="A4366" s="1">
        <v>0</v>
      </c>
      <c r="B4366" s="1" t="s">
        <v>4641</v>
      </c>
    </row>
    <row r="4367" spans="1:9" x14ac:dyDescent="0.25">
      <c r="A4367" s="1">
        <v>1</v>
      </c>
      <c r="B4367" s="1" t="s">
        <v>4642</v>
      </c>
      <c r="C4367" s="1" t="s">
        <v>4643</v>
      </c>
      <c r="D4367" s="1">
        <v>22276.560052789999</v>
      </c>
      <c r="E4367" s="1">
        <v>-2.8999999999999998E-7</v>
      </c>
      <c r="F4367" s="1" t="s">
        <v>3</v>
      </c>
      <c r="G4367" s="1" t="s">
        <v>4644</v>
      </c>
      <c r="H4367" s="1">
        <v>0</v>
      </c>
      <c r="I4367" s="1">
        <v>9994</v>
      </c>
    </row>
    <row r="4368" spans="1:9" x14ac:dyDescent="0.25">
      <c r="A4368" s="1">
        <v>2</v>
      </c>
      <c r="B4368" s="1">
        <v>27005</v>
      </c>
      <c r="C4368" s="1">
        <v>99.5916</v>
      </c>
      <c r="D4368" s="1">
        <v>55.277500000000003</v>
      </c>
      <c r="E4368" s="1">
        <v>18406</v>
      </c>
      <c r="F4368" s="1">
        <v>359.53730000000002</v>
      </c>
      <c r="G4368" s="1">
        <v>0.57599999999999996</v>
      </c>
      <c r="H4368" s="1">
        <v>13.7088745</v>
      </c>
      <c r="I4368" s="1">
        <v>41174</v>
      </c>
    </row>
    <row r="4369" spans="1:9" x14ac:dyDescent="0.25">
      <c r="A4369" s="1">
        <v>0</v>
      </c>
      <c r="B4369" s="1" t="s">
        <v>145</v>
      </c>
      <c r="C4369" s="1">
        <v>2384</v>
      </c>
    </row>
    <row r="4370" spans="1:9" x14ac:dyDescent="0.25">
      <c r="A4370" s="1">
        <v>1</v>
      </c>
      <c r="B4370" s="1" t="s">
        <v>4645</v>
      </c>
      <c r="C4370" s="1" t="s">
        <v>4646</v>
      </c>
      <c r="D4370" s="1">
        <v>22276.462350590002</v>
      </c>
      <c r="E4370" s="1">
        <v>7.0000000000000005E-8</v>
      </c>
      <c r="F4370" s="1" t="s">
        <v>3</v>
      </c>
      <c r="G4370" s="1">
        <f>-21875-4</f>
        <v>-21879</v>
      </c>
      <c r="H4370" s="1">
        <v>0</v>
      </c>
      <c r="I4370" s="1">
        <v>9991</v>
      </c>
    </row>
    <row r="4371" spans="1:9" x14ac:dyDescent="0.25">
      <c r="A4371" s="1">
        <v>2</v>
      </c>
      <c r="B4371" s="1">
        <v>27055</v>
      </c>
      <c r="C4371" s="1">
        <v>82.551400000000001</v>
      </c>
      <c r="D4371" s="1">
        <v>16.6233</v>
      </c>
      <c r="E4371" s="1">
        <v>10816</v>
      </c>
      <c r="F4371" s="1">
        <v>65.903400000000005</v>
      </c>
      <c r="G4371" s="1">
        <v>294.31830000000002</v>
      </c>
      <c r="H4371" s="1">
        <v>12.5984011595498</v>
      </c>
    </row>
    <row r="4372" spans="1:9" x14ac:dyDescent="0.25">
      <c r="A4372" s="1">
        <v>0</v>
      </c>
      <c r="B4372" s="1" t="s">
        <v>145</v>
      </c>
      <c r="C4372" s="1">
        <v>2385</v>
      </c>
    </row>
    <row r="4373" spans="1:9" x14ac:dyDescent="0.25">
      <c r="A4373" s="1">
        <v>1</v>
      </c>
      <c r="B4373" s="1" t="s">
        <v>4647</v>
      </c>
      <c r="C4373" s="1" t="s">
        <v>4648</v>
      </c>
      <c r="D4373" s="1">
        <v>22276.490776729999</v>
      </c>
      <c r="E4373" s="1">
        <v>2.4999999999999999E-7</v>
      </c>
      <c r="F4373" s="1" t="s">
        <v>3</v>
      </c>
      <c r="G4373" s="1" t="s">
        <v>4649</v>
      </c>
      <c r="H4373" s="1">
        <v>0</v>
      </c>
      <c r="I4373" s="1">
        <v>9991</v>
      </c>
    </row>
    <row r="4374" spans="1:9" x14ac:dyDescent="0.25">
      <c r="A4374" s="1">
        <v>2</v>
      </c>
      <c r="B4374" s="1">
        <v>27056</v>
      </c>
      <c r="C4374" s="1">
        <v>82.543000000000006</v>
      </c>
      <c r="D4374" s="1">
        <v>4.915</v>
      </c>
      <c r="E4374" s="1">
        <v>6637</v>
      </c>
      <c r="F4374" s="1">
        <v>53.000900000000001</v>
      </c>
      <c r="G4374" s="1">
        <v>307.16879999999998</v>
      </c>
      <c r="H4374" s="1">
        <v>12.6051909295551</v>
      </c>
    </row>
    <row r="4375" spans="1:9" x14ac:dyDescent="0.25">
      <c r="A4375" s="1">
        <v>0</v>
      </c>
      <c r="B4375" s="1" t="s">
        <v>145</v>
      </c>
      <c r="C4375" s="1">
        <v>2386</v>
      </c>
    </row>
    <row r="4376" spans="1:9" x14ac:dyDescent="0.25">
      <c r="A4376" s="1">
        <v>1</v>
      </c>
      <c r="B4376" s="1" t="s">
        <v>4650</v>
      </c>
      <c r="C4376" s="1" t="s">
        <v>4651</v>
      </c>
      <c r="D4376" s="1">
        <v>22276.31688214</v>
      </c>
      <c r="E4376" s="1">
        <v>1.1000000000000001E-7</v>
      </c>
      <c r="F4376" s="1" t="s">
        <v>3</v>
      </c>
      <c r="G4376" s="1" t="s">
        <v>4652</v>
      </c>
      <c r="H4376" s="1">
        <v>0</v>
      </c>
      <c r="I4376" s="1">
        <v>9990</v>
      </c>
    </row>
    <row r="4377" spans="1:9" x14ac:dyDescent="0.25">
      <c r="A4377" s="1">
        <v>2</v>
      </c>
      <c r="B4377" s="1">
        <v>27057</v>
      </c>
      <c r="C4377" s="1">
        <v>82.549599999999998</v>
      </c>
      <c r="D4377" s="1">
        <v>0.24049999999999999</v>
      </c>
      <c r="E4377" s="1">
        <v>757</v>
      </c>
      <c r="F4377" s="1">
        <v>133.6559</v>
      </c>
      <c r="G4377" s="1">
        <v>226.45939999999999</v>
      </c>
      <c r="H4377" s="1">
        <v>12.6156803595591</v>
      </c>
    </row>
    <row r="4378" spans="1:9" x14ac:dyDescent="0.25">
      <c r="A4378" s="1">
        <v>0</v>
      </c>
      <c r="B4378" s="1" t="s">
        <v>3836</v>
      </c>
      <c r="C4378" s="1" t="s">
        <v>3837</v>
      </c>
      <c r="D4378" s="1">
        <v>7</v>
      </c>
    </row>
    <row r="4379" spans="1:9" x14ac:dyDescent="0.25">
      <c r="A4379" s="1">
        <v>1</v>
      </c>
      <c r="B4379" s="1" t="s">
        <v>4653</v>
      </c>
      <c r="C4379" s="1" t="s">
        <v>4654</v>
      </c>
      <c r="D4379" s="1">
        <v>22276.47475578</v>
      </c>
      <c r="E4379" s="1">
        <v>4.9999999999999998E-8</v>
      </c>
      <c r="F4379" s="1" t="s">
        <v>3</v>
      </c>
      <c r="G4379" s="1">
        <f>-33093-4</f>
        <v>-33097</v>
      </c>
      <c r="H4379" s="1">
        <v>0</v>
      </c>
      <c r="I4379" s="1">
        <v>9990</v>
      </c>
    </row>
    <row r="4380" spans="1:9" x14ac:dyDescent="0.25">
      <c r="A4380" s="1">
        <v>2</v>
      </c>
      <c r="B4380" s="1">
        <v>27058</v>
      </c>
      <c r="C4380" s="1">
        <v>82.539100000000005</v>
      </c>
      <c r="D4380" s="1">
        <v>349.66410000000002</v>
      </c>
      <c r="E4380" s="1">
        <v>3613</v>
      </c>
      <c r="F4380" s="1">
        <v>163.18279999999999</v>
      </c>
      <c r="G4380" s="1">
        <v>196.9383</v>
      </c>
      <c r="H4380" s="1">
        <v>12.6203614895638</v>
      </c>
    </row>
    <row r="4381" spans="1:9" x14ac:dyDescent="0.25">
      <c r="A4381" s="1">
        <v>0</v>
      </c>
      <c r="B4381" s="1" t="s">
        <v>3836</v>
      </c>
      <c r="C4381" s="1" t="s">
        <v>3837</v>
      </c>
      <c r="D4381" s="1">
        <v>8</v>
      </c>
    </row>
    <row r="4382" spans="1:9" x14ac:dyDescent="0.25">
      <c r="A4382" s="1">
        <v>1</v>
      </c>
      <c r="B4382" s="1" t="s">
        <v>4655</v>
      </c>
      <c r="C4382" s="1" t="s">
        <v>4656</v>
      </c>
      <c r="D4382" s="1">
        <v>22276.50732664</v>
      </c>
      <c r="E4382" s="1">
        <v>3.4999999999999998E-7</v>
      </c>
      <c r="F4382" s="1" t="s">
        <v>3</v>
      </c>
      <c r="G4382" s="1" t="s">
        <v>4657</v>
      </c>
      <c r="H4382" s="1">
        <v>0</v>
      </c>
      <c r="I4382" s="1">
        <v>9990</v>
      </c>
    </row>
    <row r="4383" spans="1:9" x14ac:dyDescent="0.25">
      <c r="A4383" s="1">
        <v>2</v>
      </c>
      <c r="B4383" s="1">
        <v>27059</v>
      </c>
      <c r="C4383" s="1">
        <v>82.547899999999998</v>
      </c>
      <c r="D4383" s="1">
        <v>358.92700000000002</v>
      </c>
      <c r="E4383" s="1">
        <v>2894</v>
      </c>
      <c r="F4383" s="1">
        <v>81.683700000000002</v>
      </c>
      <c r="G4383" s="1">
        <v>278.45830000000001</v>
      </c>
      <c r="H4383" s="1">
        <v>12.615049749562401</v>
      </c>
    </row>
    <row r="4384" spans="1:9" x14ac:dyDescent="0.25">
      <c r="A4384" s="1">
        <v>0</v>
      </c>
      <c r="B4384" s="1" t="s">
        <v>3836</v>
      </c>
      <c r="C4384" s="1" t="s">
        <v>3837</v>
      </c>
      <c r="D4384" s="1">
        <v>9</v>
      </c>
    </row>
    <row r="4385" spans="1:9" x14ac:dyDescent="0.25">
      <c r="A4385" s="1">
        <v>1</v>
      </c>
      <c r="B4385" s="1" t="s">
        <v>4658</v>
      </c>
      <c r="C4385" s="1" t="s">
        <v>4659</v>
      </c>
      <c r="D4385" s="1">
        <v>22276.485247000001</v>
      </c>
      <c r="E4385" s="1">
        <v>1.3E-7</v>
      </c>
      <c r="F4385" s="1" t="s">
        <v>3</v>
      </c>
      <c r="G4385" s="1" t="s">
        <v>4660</v>
      </c>
      <c r="H4385" s="1">
        <v>0</v>
      </c>
      <c r="I4385" s="1">
        <v>9995</v>
      </c>
    </row>
    <row r="4386" spans="1:9" x14ac:dyDescent="0.25">
      <c r="A4386" s="1">
        <v>2</v>
      </c>
      <c r="B4386" s="1">
        <v>27060</v>
      </c>
      <c r="C4386" s="1">
        <v>82.544300000000007</v>
      </c>
      <c r="D4386" s="1">
        <v>344.73349999999999</v>
      </c>
      <c r="E4386" s="1">
        <v>9399</v>
      </c>
      <c r="F4386" s="1">
        <v>130.52510000000001</v>
      </c>
      <c r="G4386" s="1">
        <v>229.666</v>
      </c>
      <c r="H4386" s="1">
        <v>12.6301269395739</v>
      </c>
    </row>
    <row r="4387" spans="1:9" x14ac:dyDescent="0.25">
      <c r="A4387" s="1">
        <v>0</v>
      </c>
      <c r="B4387" s="1" t="s">
        <v>4661</v>
      </c>
    </row>
    <row r="4388" spans="1:9" x14ac:dyDescent="0.25">
      <c r="A4388" s="1">
        <v>1</v>
      </c>
      <c r="B4388" s="1" t="s">
        <v>4662</v>
      </c>
      <c r="C4388" s="1" t="s">
        <v>4663</v>
      </c>
      <c r="D4388" s="1">
        <v>22276.52096179</v>
      </c>
      <c r="E4388" s="1">
        <v>4.4121999999999998E-4</v>
      </c>
      <c r="F4388" s="1" t="s">
        <v>3</v>
      </c>
      <c r="G4388" s="1" t="s">
        <v>4664</v>
      </c>
      <c r="H4388" s="1">
        <v>0</v>
      </c>
      <c r="I4388" s="1">
        <v>9993</v>
      </c>
    </row>
    <row r="4389" spans="1:9" x14ac:dyDescent="0.25">
      <c r="A4389" s="1">
        <v>2</v>
      </c>
      <c r="B4389" s="1">
        <v>27370</v>
      </c>
      <c r="C4389" s="1">
        <v>38.031999999999996</v>
      </c>
      <c r="D4389" s="1">
        <v>46.237699999999997</v>
      </c>
      <c r="E4389" s="1">
        <v>7867</v>
      </c>
      <c r="F4389" s="1">
        <v>36.349400000000003</v>
      </c>
      <c r="G4389" s="1">
        <v>323.78149999999999</v>
      </c>
      <c r="H4389" s="1">
        <v>15.482530571433401</v>
      </c>
    </row>
    <row r="4390" spans="1:9" x14ac:dyDescent="0.25">
      <c r="A4390" s="1">
        <v>0</v>
      </c>
      <c r="B4390" s="1" t="s">
        <v>4665</v>
      </c>
    </row>
    <row r="4391" spans="1:9" x14ac:dyDescent="0.25">
      <c r="A4391" s="1">
        <v>1</v>
      </c>
      <c r="B4391" s="1" t="s">
        <v>4666</v>
      </c>
      <c r="C4391" s="1" t="s">
        <v>4667</v>
      </c>
      <c r="D4391" s="1">
        <v>22276.513225340001</v>
      </c>
      <c r="E4391" s="1">
        <v>2.52E-6</v>
      </c>
      <c r="F4391" s="1" t="s">
        <v>3</v>
      </c>
      <c r="G4391" s="1" t="s">
        <v>4668</v>
      </c>
      <c r="H4391" s="1">
        <v>0</v>
      </c>
      <c r="I4391" s="1">
        <v>9993</v>
      </c>
    </row>
    <row r="4392" spans="1:9" x14ac:dyDescent="0.25">
      <c r="A4392" s="1">
        <v>2</v>
      </c>
      <c r="B4392" s="1">
        <v>27386</v>
      </c>
      <c r="C4392" s="1">
        <v>98.196399999999997</v>
      </c>
      <c r="D4392" s="1">
        <v>252.61439999999999</v>
      </c>
      <c r="E4392" s="1">
        <v>1218</v>
      </c>
      <c r="F4392" s="1">
        <v>86.039599999999993</v>
      </c>
      <c r="G4392" s="1">
        <v>23.531199999999998</v>
      </c>
      <c r="H4392" s="1">
        <v>14.38160309</v>
      </c>
      <c r="I4392" s="1">
        <v>78997</v>
      </c>
    </row>
    <row r="4393" spans="1:9" x14ac:dyDescent="0.25">
      <c r="A4393" s="1">
        <v>0</v>
      </c>
      <c r="B4393" s="1" t="s">
        <v>2626</v>
      </c>
      <c r="C4393" s="1">
        <v>5</v>
      </c>
    </row>
    <row r="4394" spans="1:9" x14ac:dyDescent="0.25">
      <c r="A4394" s="1">
        <v>1</v>
      </c>
      <c r="B4394" s="1" t="s">
        <v>4669</v>
      </c>
      <c r="C4394" s="1" t="s">
        <v>4670</v>
      </c>
      <c r="D4394" s="1">
        <v>22276.42706125</v>
      </c>
      <c r="E4394" s="1">
        <v>4.2300000000000002E-6</v>
      </c>
      <c r="F4394" s="1" t="s">
        <v>3</v>
      </c>
      <c r="G4394" s="1" t="s">
        <v>4671</v>
      </c>
      <c r="H4394" s="1">
        <v>0</v>
      </c>
      <c r="I4394" s="1">
        <v>9997</v>
      </c>
    </row>
    <row r="4395" spans="1:9" x14ac:dyDescent="0.25">
      <c r="A4395" s="1">
        <v>2</v>
      </c>
      <c r="B4395" s="1">
        <v>27421</v>
      </c>
      <c r="C4395" s="1">
        <v>98.175200000000004</v>
      </c>
      <c r="D4395" s="1">
        <v>341.49130000000002</v>
      </c>
      <c r="E4395" s="1">
        <v>135150</v>
      </c>
      <c r="F4395" s="1">
        <v>145.6892</v>
      </c>
      <c r="G4395" s="1">
        <v>215.31309999999999</v>
      </c>
      <c r="H4395" s="1">
        <v>14.52336646</v>
      </c>
      <c r="I4395" s="1">
        <v>66373</v>
      </c>
    </row>
    <row r="4396" spans="1:9" x14ac:dyDescent="0.25">
      <c r="A4396" s="1">
        <v>0</v>
      </c>
      <c r="B4396" s="1" t="s">
        <v>4672</v>
      </c>
      <c r="C4396" s="1" t="s">
        <v>4673</v>
      </c>
    </row>
    <row r="4397" spans="1:9" x14ac:dyDescent="0.25">
      <c r="A4397" s="1">
        <v>1</v>
      </c>
      <c r="B4397" s="1" t="s">
        <v>4674</v>
      </c>
      <c r="C4397" s="1" t="s">
        <v>4675</v>
      </c>
      <c r="D4397" s="1">
        <v>22276.45371251</v>
      </c>
      <c r="E4397" s="1">
        <v>3.3900000000000002E-6</v>
      </c>
      <c r="F4397" s="1" t="s">
        <v>3</v>
      </c>
      <c r="G4397" s="1" t="s">
        <v>4676</v>
      </c>
      <c r="H4397" s="1">
        <v>0</v>
      </c>
      <c r="I4397" s="1">
        <v>9990</v>
      </c>
    </row>
    <row r="4398" spans="1:9" x14ac:dyDescent="0.25">
      <c r="A4398" s="1">
        <v>2</v>
      </c>
      <c r="B4398" s="1">
        <v>27422</v>
      </c>
      <c r="C4398" s="1">
        <v>98.458100000000002</v>
      </c>
      <c r="D4398" s="1">
        <v>219.24870000000001</v>
      </c>
      <c r="E4398" s="1">
        <v>11033</v>
      </c>
      <c r="F4398" s="1">
        <v>280.49779999999998</v>
      </c>
      <c r="G4398" s="1">
        <v>79.496099999999998</v>
      </c>
      <c r="H4398" s="1">
        <v>14.294561979999999</v>
      </c>
      <c r="I4398" s="1">
        <v>64884</v>
      </c>
    </row>
    <row r="4399" spans="1:9" x14ac:dyDescent="0.25">
      <c r="A4399" s="1">
        <v>0</v>
      </c>
      <c r="B4399" s="1" t="s">
        <v>4677</v>
      </c>
    </row>
    <row r="4400" spans="1:9" x14ac:dyDescent="0.25">
      <c r="A4400" s="1">
        <v>1</v>
      </c>
      <c r="B4400" s="1" t="s">
        <v>4678</v>
      </c>
      <c r="C4400" s="1" t="s">
        <v>4679</v>
      </c>
      <c r="D4400" s="1">
        <v>22276.58274396</v>
      </c>
      <c r="E4400" s="1">
        <v>1.0550000000000001E-5</v>
      </c>
      <c r="F4400" s="1" t="s">
        <v>3</v>
      </c>
      <c r="G4400" s="1" t="s">
        <v>4680</v>
      </c>
      <c r="H4400" s="1">
        <v>0</v>
      </c>
      <c r="I4400" s="1">
        <v>9991</v>
      </c>
    </row>
    <row r="4401" spans="1:9" x14ac:dyDescent="0.25">
      <c r="A4401" s="1">
        <v>2</v>
      </c>
      <c r="B4401" s="1">
        <v>27424</v>
      </c>
      <c r="C4401" s="1">
        <v>98.254800000000003</v>
      </c>
      <c r="D4401" s="1">
        <v>217.48699999999999</v>
      </c>
      <c r="E4401" s="1">
        <v>745</v>
      </c>
      <c r="F4401" s="1">
        <v>75.451700000000002</v>
      </c>
      <c r="G4401" s="1">
        <v>98.032399999999996</v>
      </c>
      <c r="H4401" s="1">
        <v>14.57410192</v>
      </c>
      <c r="I4401" s="1">
        <v>85936</v>
      </c>
    </row>
    <row r="4402" spans="1:9" x14ac:dyDescent="0.25">
      <c r="A4402" s="1">
        <v>0</v>
      </c>
      <c r="B4402" s="1" t="s">
        <v>4681</v>
      </c>
      <c r="C4402" s="1">
        <v>1</v>
      </c>
    </row>
    <row r="4403" spans="1:9" x14ac:dyDescent="0.25">
      <c r="A4403" s="1">
        <v>1</v>
      </c>
      <c r="B4403" s="1" t="s">
        <v>4682</v>
      </c>
      <c r="C4403" s="1" t="s">
        <v>4683</v>
      </c>
      <c r="D4403" s="1">
        <v>22276.428790369999</v>
      </c>
      <c r="E4403" s="1">
        <v>4.4499999999999997E-6</v>
      </c>
      <c r="F4403" s="1" t="s">
        <v>3</v>
      </c>
      <c r="G4403" s="1" t="s">
        <v>4684</v>
      </c>
      <c r="H4403" s="1">
        <v>0</v>
      </c>
      <c r="I4403" s="1">
        <v>9993</v>
      </c>
    </row>
    <row r="4404" spans="1:9" x14ac:dyDescent="0.25">
      <c r="A4404" s="1">
        <v>2</v>
      </c>
      <c r="B4404" s="1">
        <v>27430</v>
      </c>
      <c r="C4404" s="1">
        <v>98.546700000000001</v>
      </c>
      <c r="D4404" s="1">
        <v>223.0231</v>
      </c>
      <c r="E4404" s="1">
        <v>10016</v>
      </c>
      <c r="F4404" s="1">
        <v>99.318200000000004</v>
      </c>
      <c r="G4404" s="1">
        <v>260.91340000000002</v>
      </c>
      <c r="H4404" s="1">
        <v>14.312574359999999</v>
      </c>
      <c r="I4404" s="1">
        <v>64191</v>
      </c>
    </row>
    <row r="4405" spans="1:9" x14ac:dyDescent="0.25">
      <c r="A4405" s="1">
        <v>0</v>
      </c>
      <c r="B4405" s="1" t="s">
        <v>3027</v>
      </c>
      <c r="C4405" s="1" t="s">
        <v>3986</v>
      </c>
    </row>
    <row r="4406" spans="1:9" x14ac:dyDescent="0.25">
      <c r="A4406" s="1">
        <v>1</v>
      </c>
      <c r="B4406" s="1" t="s">
        <v>4685</v>
      </c>
      <c r="C4406" s="1" t="s">
        <v>4686</v>
      </c>
      <c r="D4406" s="1">
        <v>22276.501542890001</v>
      </c>
      <c r="E4406" s="1">
        <v>1.2500000000000001E-6</v>
      </c>
      <c r="F4406" s="1" t="s">
        <v>3</v>
      </c>
      <c r="G4406" s="1" t="s">
        <v>4687</v>
      </c>
      <c r="H4406" s="1">
        <v>0</v>
      </c>
      <c r="I4406" s="1">
        <v>9998</v>
      </c>
    </row>
    <row r="4407" spans="1:9" x14ac:dyDescent="0.25">
      <c r="A4407" s="1">
        <v>2</v>
      </c>
      <c r="B4407" s="1">
        <v>27431</v>
      </c>
      <c r="C4407" s="1">
        <v>99.127300000000005</v>
      </c>
      <c r="D4407" s="1">
        <v>298.64580000000001</v>
      </c>
      <c r="E4407" s="1">
        <v>16424</v>
      </c>
      <c r="F4407" s="1">
        <v>78.667400000000001</v>
      </c>
      <c r="G4407" s="1">
        <v>281.63400000000001</v>
      </c>
      <c r="H4407" s="1">
        <v>14.09783625</v>
      </c>
      <c r="I4407" s="1">
        <v>48851</v>
      </c>
    </row>
    <row r="4408" spans="1:9" x14ac:dyDescent="0.25">
      <c r="A4408" s="1">
        <v>0</v>
      </c>
      <c r="B4408" s="1" t="s">
        <v>145</v>
      </c>
      <c r="C4408" s="1">
        <v>2389</v>
      </c>
    </row>
    <row r="4409" spans="1:9" x14ac:dyDescent="0.25">
      <c r="A4409" s="1">
        <v>1</v>
      </c>
      <c r="B4409" s="1" t="s">
        <v>4688</v>
      </c>
      <c r="C4409" s="1" t="s">
        <v>4689</v>
      </c>
      <c r="D4409" s="1">
        <v>22276.494256670001</v>
      </c>
      <c r="E4409" s="1">
        <v>6.3E-7</v>
      </c>
      <c r="F4409" s="1" t="s">
        <v>3</v>
      </c>
      <c r="G4409" s="1" t="s">
        <v>4690</v>
      </c>
      <c r="H4409" s="1">
        <v>0</v>
      </c>
      <c r="I4409" s="1">
        <v>9999</v>
      </c>
    </row>
    <row r="4410" spans="1:9" x14ac:dyDescent="0.25">
      <c r="A4410" s="1">
        <v>2</v>
      </c>
      <c r="B4410" s="1">
        <v>27436</v>
      </c>
      <c r="C4410" s="1">
        <v>82.946700000000007</v>
      </c>
      <c r="D4410" s="1">
        <v>90.052599999999998</v>
      </c>
      <c r="E4410" s="1">
        <v>47667</v>
      </c>
      <c r="F4410" s="1">
        <v>74.742699999999999</v>
      </c>
      <c r="G4410" s="1">
        <v>338.63209999999998</v>
      </c>
      <c r="H4410" s="1">
        <v>13.74982833</v>
      </c>
      <c r="I4410" s="1">
        <v>21213</v>
      </c>
    </row>
    <row r="4411" spans="1:9" x14ac:dyDescent="0.25">
      <c r="A4411" s="1">
        <v>0</v>
      </c>
      <c r="B4411" s="1" t="s">
        <v>657</v>
      </c>
      <c r="C4411" s="1">
        <v>17</v>
      </c>
    </row>
    <row r="4412" spans="1:9" x14ac:dyDescent="0.25">
      <c r="A4412" s="1">
        <v>1</v>
      </c>
      <c r="B4412" s="1" t="s">
        <v>4691</v>
      </c>
      <c r="C4412" s="1" t="s">
        <v>4692</v>
      </c>
      <c r="D4412" s="1">
        <v>22276.55403815</v>
      </c>
      <c r="E4412" s="1">
        <v>1.79E-6</v>
      </c>
      <c r="F4412" s="1" t="s">
        <v>3</v>
      </c>
      <c r="G4412" s="1" t="s">
        <v>4693</v>
      </c>
      <c r="H4412" s="1">
        <v>0</v>
      </c>
      <c r="I4412" s="1">
        <v>9999</v>
      </c>
    </row>
    <row r="4413" spans="1:9" x14ac:dyDescent="0.25">
      <c r="A4413" s="1">
        <v>2</v>
      </c>
      <c r="B4413" s="1">
        <v>27453</v>
      </c>
      <c r="C4413" s="1">
        <v>98.680499999999995</v>
      </c>
      <c r="D4413" s="1">
        <v>220.59229999999999</v>
      </c>
      <c r="E4413" s="1">
        <v>11183</v>
      </c>
      <c r="F4413" s="1">
        <v>322.51569999999998</v>
      </c>
      <c r="G4413" s="1">
        <v>37.5242</v>
      </c>
      <c r="H4413" s="1">
        <v>14.2514614</v>
      </c>
      <c r="I4413" s="1">
        <v>54258</v>
      </c>
    </row>
    <row r="4414" spans="1:9" x14ac:dyDescent="0.25">
      <c r="A4414" s="1">
        <v>0</v>
      </c>
      <c r="B4414" s="1" t="s">
        <v>145</v>
      </c>
      <c r="C4414" s="1">
        <v>2390</v>
      </c>
    </row>
    <row r="4415" spans="1:9" x14ac:dyDescent="0.25">
      <c r="A4415" s="1">
        <v>1</v>
      </c>
      <c r="B4415" s="1" t="s">
        <v>4694</v>
      </c>
      <c r="C4415" s="1" t="s">
        <v>4695</v>
      </c>
      <c r="D4415" s="1">
        <v>22276.464511999999</v>
      </c>
      <c r="E4415" s="1">
        <v>3.3999999999999997E-7</v>
      </c>
      <c r="F4415" s="1" t="s">
        <v>3</v>
      </c>
      <c r="G4415" s="1" t="s">
        <v>4696</v>
      </c>
      <c r="H4415" s="1">
        <v>0</v>
      </c>
      <c r="I4415" s="1">
        <v>9990</v>
      </c>
    </row>
    <row r="4416" spans="1:9" x14ac:dyDescent="0.25">
      <c r="A4416" s="1">
        <v>2</v>
      </c>
      <c r="B4416" s="1">
        <v>27464</v>
      </c>
      <c r="C4416" s="1">
        <v>82.478399999999993</v>
      </c>
      <c r="D4416" s="1">
        <v>110.7611</v>
      </c>
      <c r="E4416" s="1">
        <v>25277</v>
      </c>
      <c r="F4416" s="1">
        <v>339.33679999999998</v>
      </c>
      <c r="G4416" s="1">
        <v>20.668600000000001</v>
      </c>
      <c r="H4416" s="1">
        <v>12.4458248091954</v>
      </c>
    </row>
    <row r="4417" spans="1:9" x14ac:dyDescent="0.25">
      <c r="A4417" s="1">
        <v>0</v>
      </c>
      <c r="B4417" s="1" t="s">
        <v>145</v>
      </c>
      <c r="C4417" s="1">
        <v>2391</v>
      </c>
    </row>
    <row r="4418" spans="1:9" x14ac:dyDescent="0.25">
      <c r="A4418" s="1">
        <v>1</v>
      </c>
      <c r="B4418" s="1" t="s">
        <v>4697</v>
      </c>
      <c r="C4418" s="1" t="s">
        <v>4698</v>
      </c>
      <c r="D4418" s="1">
        <v>22276.509009670001</v>
      </c>
      <c r="E4418" s="1">
        <v>2.4999999999999999E-7</v>
      </c>
      <c r="F4418" s="1" t="s">
        <v>3</v>
      </c>
      <c r="G4418" s="1" t="s">
        <v>4699</v>
      </c>
      <c r="H4418" s="1">
        <v>0</v>
      </c>
      <c r="I4418" s="1">
        <v>9992</v>
      </c>
    </row>
    <row r="4419" spans="1:9" x14ac:dyDescent="0.25">
      <c r="A4419" s="1">
        <v>2</v>
      </c>
      <c r="B4419" s="1">
        <v>27465</v>
      </c>
      <c r="C4419" s="1">
        <v>82.478399999999993</v>
      </c>
      <c r="D4419" s="1">
        <v>107.8197</v>
      </c>
      <c r="E4419" s="1">
        <v>26063</v>
      </c>
      <c r="F4419" s="1">
        <v>334.93740000000003</v>
      </c>
      <c r="G4419" s="1">
        <v>25.044799999999999</v>
      </c>
      <c r="H4419" s="1">
        <v>12.449035889197701</v>
      </c>
    </row>
    <row r="4420" spans="1:9" x14ac:dyDescent="0.25">
      <c r="A4420" s="1">
        <v>0</v>
      </c>
      <c r="B4420" s="1" t="s">
        <v>145</v>
      </c>
      <c r="C4420" s="1">
        <v>2392</v>
      </c>
    </row>
    <row r="4421" spans="1:9" x14ac:dyDescent="0.25">
      <c r="A4421" s="1">
        <v>1</v>
      </c>
      <c r="B4421" s="1" t="s">
        <v>4700</v>
      </c>
      <c r="C4421" s="1" t="s">
        <v>4701</v>
      </c>
      <c r="D4421" s="1">
        <v>22276.330072370001</v>
      </c>
      <c r="E4421" s="1">
        <v>-9.5000000000000001E-7</v>
      </c>
      <c r="F4421" s="1" t="s">
        <v>3</v>
      </c>
      <c r="G4421" s="1">
        <f>-24268-3</f>
        <v>-24271</v>
      </c>
      <c r="H4421" s="1">
        <v>0</v>
      </c>
      <c r="I4421" s="1">
        <v>9997</v>
      </c>
    </row>
    <row r="4422" spans="1:9" x14ac:dyDescent="0.25">
      <c r="A4422" s="1">
        <v>2</v>
      </c>
      <c r="B4422" s="1">
        <v>27470</v>
      </c>
      <c r="C4422" s="1">
        <v>63.410899999999998</v>
      </c>
      <c r="D4422" s="1">
        <v>243.89060000000001</v>
      </c>
      <c r="E4422" s="1">
        <v>550178</v>
      </c>
      <c r="F4422" s="1">
        <v>354.55549999999999</v>
      </c>
      <c r="G4422" s="1">
        <v>106.9825</v>
      </c>
      <c r="H4422" s="1">
        <v>12.0678825989002</v>
      </c>
    </row>
    <row r="4423" spans="1:9" x14ac:dyDescent="0.25">
      <c r="A4423" s="1">
        <v>0</v>
      </c>
      <c r="B4423" s="1" t="s">
        <v>3102</v>
      </c>
      <c r="C4423" s="1">
        <v>7</v>
      </c>
    </row>
    <row r="4424" spans="1:9" x14ac:dyDescent="0.25">
      <c r="A4424" s="1">
        <v>1</v>
      </c>
      <c r="B4424" s="1" t="s">
        <v>4702</v>
      </c>
      <c r="C4424" s="1" t="s">
        <v>4703</v>
      </c>
      <c r="D4424" s="1">
        <v>22276.458055759998</v>
      </c>
      <c r="E4424" s="1">
        <v>7.8000000000000005E-7</v>
      </c>
      <c r="F4424" s="1" t="s">
        <v>3</v>
      </c>
      <c r="G4424" s="1" t="s">
        <v>4704</v>
      </c>
      <c r="H4424" s="1">
        <v>0</v>
      </c>
      <c r="I4424" s="1">
        <v>9993</v>
      </c>
    </row>
    <row r="4425" spans="1:9" x14ac:dyDescent="0.25">
      <c r="A4425" s="1">
        <v>2</v>
      </c>
      <c r="B4425" s="1">
        <v>27534</v>
      </c>
      <c r="C4425" s="1">
        <v>82.932699999999997</v>
      </c>
      <c r="D4425" s="1">
        <v>250.24469999999999</v>
      </c>
      <c r="E4425" s="1">
        <v>37349</v>
      </c>
      <c r="F4425" s="1">
        <v>130.53530000000001</v>
      </c>
      <c r="G4425" s="1">
        <v>342.51589999999999</v>
      </c>
      <c r="H4425" s="1">
        <v>13.72762683</v>
      </c>
      <c r="I4425" s="1">
        <v>2954</v>
      </c>
    </row>
    <row r="4426" spans="1:9" x14ac:dyDescent="0.25">
      <c r="A4426" s="1">
        <v>0</v>
      </c>
      <c r="B4426" s="1" t="s">
        <v>4705</v>
      </c>
      <c r="C4426" s="1">
        <v>1</v>
      </c>
    </row>
    <row r="4427" spans="1:9" x14ac:dyDescent="0.25">
      <c r="A4427" s="1">
        <v>1</v>
      </c>
      <c r="B4427" s="1" t="s">
        <v>4706</v>
      </c>
      <c r="C4427" s="1" t="s">
        <v>4707</v>
      </c>
      <c r="D4427" s="1">
        <v>22276.401285749998</v>
      </c>
      <c r="E4427" s="1">
        <v>1.1950000000000001E-5</v>
      </c>
      <c r="F4427" s="1" t="s">
        <v>3</v>
      </c>
      <c r="G4427" s="1" t="s">
        <v>4708</v>
      </c>
      <c r="H4427" s="1">
        <v>0</v>
      </c>
      <c r="I4427" s="1">
        <v>9991</v>
      </c>
    </row>
    <row r="4428" spans="1:9" x14ac:dyDescent="0.25">
      <c r="A4428" s="1">
        <v>2</v>
      </c>
      <c r="B4428" s="1">
        <v>27559</v>
      </c>
      <c r="C4428" s="1">
        <v>98.116100000000003</v>
      </c>
      <c r="D4428" s="1">
        <v>62.127299999999998</v>
      </c>
      <c r="E4428" s="1">
        <v>20722</v>
      </c>
      <c r="F4428" s="1">
        <v>286.64389999999997</v>
      </c>
      <c r="G4428" s="1">
        <v>73.249300000000005</v>
      </c>
      <c r="H4428" s="1">
        <v>14.72925764</v>
      </c>
      <c r="I4428" s="1">
        <v>63754</v>
      </c>
    </row>
    <row r="4429" spans="1:9" x14ac:dyDescent="0.25">
      <c r="A4429" s="1">
        <v>0</v>
      </c>
      <c r="B4429" s="1" t="s">
        <v>4709</v>
      </c>
    </row>
    <row r="4430" spans="1:9" x14ac:dyDescent="0.25">
      <c r="A4430" s="1">
        <v>1</v>
      </c>
      <c r="B4430" s="1" t="s">
        <v>4710</v>
      </c>
      <c r="C4430" s="1" t="s">
        <v>4711</v>
      </c>
      <c r="D4430" s="1">
        <v>22276.48504095</v>
      </c>
      <c r="E4430" s="1">
        <v>6.8800000000000002E-6</v>
      </c>
      <c r="F4430" s="1" t="s">
        <v>3</v>
      </c>
      <c r="G4430" s="1" t="s">
        <v>4712</v>
      </c>
      <c r="H4430" s="1">
        <v>0</v>
      </c>
      <c r="I4430" s="1">
        <v>9999</v>
      </c>
    </row>
    <row r="4431" spans="1:9" x14ac:dyDescent="0.25">
      <c r="A4431" s="1">
        <v>2</v>
      </c>
      <c r="B4431" s="1">
        <v>27560</v>
      </c>
      <c r="C4431" s="1">
        <v>98.466300000000004</v>
      </c>
      <c r="D4431" s="1">
        <v>81.595100000000002</v>
      </c>
      <c r="E4431" s="1">
        <v>39686</v>
      </c>
      <c r="F4431" s="1">
        <v>242.87090000000001</v>
      </c>
      <c r="G4431" s="1">
        <v>116.84520000000001</v>
      </c>
      <c r="H4431" s="1">
        <v>14.58249577</v>
      </c>
      <c r="I4431" s="1">
        <v>53828</v>
      </c>
    </row>
    <row r="4432" spans="1:9" x14ac:dyDescent="0.25">
      <c r="A4432" s="1">
        <v>0</v>
      </c>
      <c r="B4432" s="1" t="s">
        <v>4713</v>
      </c>
      <c r="C4432" s="1" t="s">
        <v>4714</v>
      </c>
    </row>
    <row r="4433" spans="1:9" x14ac:dyDescent="0.25">
      <c r="A4433" s="1">
        <v>1</v>
      </c>
      <c r="B4433" s="1" t="s">
        <v>4715</v>
      </c>
      <c r="C4433" s="1" t="s">
        <v>4716</v>
      </c>
      <c r="D4433" s="1">
        <v>22276.549186290002</v>
      </c>
      <c r="E4433" s="1">
        <v>5.6899999999999997E-6</v>
      </c>
      <c r="F4433" s="1" t="s">
        <v>3</v>
      </c>
      <c r="G4433" s="1" t="s">
        <v>4717</v>
      </c>
      <c r="H4433" s="1">
        <v>0</v>
      </c>
      <c r="I4433" s="1">
        <v>9996</v>
      </c>
    </row>
    <row r="4434" spans="1:9" x14ac:dyDescent="0.25">
      <c r="A4434" s="1">
        <v>2</v>
      </c>
      <c r="B4434" s="1">
        <v>27561</v>
      </c>
      <c r="C4434" s="1">
        <v>98.513300000000001</v>
      </c>
      <c r="D4434" s="1">
        <v>86.492900000000006</v>
      </c>
      <c r="E4434" s="1">
        <v>45474</v>
      </c>
      <c r="F4434" s="1">
        <v>336.18889999999999</v>
      </c>
      <c r="G4434" s="1">
        <v>23.720400000000001</v>
      </c>
      <c r="H4434" s="1">
        <v>14.561631589999999</v>
      </c>
      <c r="I4434" s="1">
        <v>53650</v>
      </c>
    </row>
    <row r="4435" spans="1:9" x14ac:dyDescent="0.25">
      <c r="A4435" s="1">
        <v>0</v>
      </c>
      <c r="B4435" s="1" t="s">
        <v>3871</v>
      </c>
      <c r="C4435" s="1">
        <v>2</v>
      </c>
    </row>
    <row r="4436" spans="1:9" x14ac:dyDescent="0.25">
      <c r="A4436" s="1">
        <v>1</v>
      </c>
      <c r="B4436" s="1" t="s">
        <v>4718</v>
      </c>
      <c r="C4436" s="1" t="s">
        <v>4719</v>
      </c>
      <c r="D4436" s="1">
        <v>22276.54738634</v>
      </c>
      <c r="E4436" s="1">
        <v>3.2799999999999999E-6</v>
      </c>
      <c r="F4436" s="1" t="s">
        <v>3</v>
      </c>
      <c r="G4436" s="1" t="s">
        <v>4720</v>
      </c>
      <c r="H4436" s="1">
        <v>0</v>
      </c>
      <c r="I4436" s="1">
        <v>9996</v>
      </c>
    </row>
    <row r="4437" spans="1:9" x14ac:dyDescent="0.25">
      <c r="A4437" s="1">
        <v>2</v>
      </c>
      <c r="B4437" s="1">
        <v>27597</v>
      </c>
      <c r="C4437" s="1">
        <v>98.614800000000002</v>
      </c>
      <c r="D4437" s="1">
        <v>218.83519999999999</v>
      </c>
      <c r="E4437" s="1">
        <v>2059</v>
      </c>
      <c r="F4437" s="1">
        <v>69.912499999999994</v>
      </c>
      <c r="G4437" s="1">
        <v>290.22770000000003</v>
      </c>
      <c r="H4437" s="1">
        <v>14.27653667</v>
      </c>
      <c r="I4437" s="1">
        <v>31397</v>
      </c>
    </row>
    <row r="4438" spans="1:9" x14ac:dyDescent="0.25">
      <c r="A4438" s="1">
        <v>0</v>
      </c>
      <c r="B4438" s="1" t="s">
        <v>4721</v>
      </c>
    </row>
    <row r="4439" spans="1:9" x14ac:dyDescent="0.25">
      <c r="A4439" s="1">
        <v>1</v>
      </c>
      <c r="B4439" s="1" t="s">
        <v>4722</v>
      </c>
      <c r="C4439" s="1" t="s">
        <v>4723</v>
      </c>
      <c r="D4439" s="1">
        <v>22276.47002836</v>
      </c>
      <c r="E4439" s="1">
        <v>1.8700000000000001E-6</v>
      </c>
      <c r="F4439" s="1" t="s">
        <v>3</v>
      </c>
      <c r="G4439" s="1" t="s">
        <v>4724</v>
      </c>
      <c r="H4439" s="1">
        <v>0</v>
      </c>
      <c r="I4439" s="1">
        <v>9994</v>
      </c>
    </row>
    <row r="4440" spans="1:9" x14ac:dyDescent="0.25">
      <c r="A4440" s="1">
        <v>2</v>
      </c>
      <c r="B4440" s="1">
        <v>27598</v>
      </c>
      <c r="C4440" s="1">
        <v>98.669600000000003</v>
      </c>
      <c r="D4440" s="1">
        <v>221.23390000000001</v>
      </c>
      <c r="E4440" s="1">
        <v>8636</v>
      </c>
      <c r="F4440" s="1">
        <v>334.72410000000002</v>
      </c>
      <c r="G4440" s="1">
        <v>25.351600000000001</v>
      </c>
      <c r="H4440" s="1">
        <v>14.288255360000001</v>
      </c>
      <c r="I4440" s="1">
        <v>32535</v>
      </c>
    </row>
    <row r="4441" spans="1:9" x14ac:dyDescent="0.25">
      <c r="A4441" s="1">
        <v>0</v>
      </c>
      <c r="B4441" s="1" t="s">
        <v>4725</v>
      </c>
    </row>
    <row r="4442" spans="1:9" x14ac:dyDescent="0.25">
      <c r="A4442" s="1">
        <v>1</v>
      </c>
      <c r="B4442" s="1" t="s">
        <v>4726</v>
      </c>
      <c r="C4442" s="1" t="s">
        <v>4727</v>
      </c>
      <c r="D4442" s="1">
        <v>22276.387830560001</v>
      </c>
      <c r="E4442" s="1">
        <v>2.8200000000000001E-6</v>
      </c>
      <c r="F4442" s="1" t="s">
        <v>3</v>
      </c>
      <c r="G4442" s="1" t="s">
        <v>4728</v>
      </c>
      <c r="H4442" s="1">
        <v>0</v>
      </c>
      <c r="I4442" s="1">
        <v>9991</v>
      </c>
    </row>
    <row r="4443" spans="1:9" x14ac:dyDescent="0.25">
      <c r="A4443" s="1">
        <v>2</v>
      </c>
      <c r="B4443" s="1">
        <v>27599</v>
      </c>
      <c r="C4443" s="1">
        <v>98.631399999999999</v>
      </c>
      <c r="D4443" s="1">
        <v>219.84829999999999</v>
      </c>
      <c r="E4443" s="1">
        <v>9191</v>
      </c>
      <c r="F4443" s="1">
        <v>320.51740000000001</v>
      </c>
      <c r="G4443" s="1">
        <v>39.533700000000003</v>
      </c>
      <c r="H4443" s="1">
        <v>14.296390629999999</v>
      </c>
      <c r="I4443" s="1">
        <v>32976</v>
      </c>
    </row>
    <row r="4444" spans="1:9" x14ac:dyDescent="0.25">
      <c r="A4444" s="1">
        <v>0</v>
      </c>
      <c r="B4444" s="1" t="s">
        <v>4729</v>
      </c>
      <c r="C4444" s="1" t="s">
        <v>4730</v>
      </c>
    </row>
    <row r="4445" spans="1:9" x14ac:dyDescent="0.25">
      <c r="A4445" s="1">
        <v>1</v>
      </c>
      <c r="B4445" s="1" t="s">
        <v>4731</v>
      </c>
      <c r="C4445" s="1" t="s">
        <v>4732</v>
      </c>
      <c r="D4445" s="1">
        <v>22276.451362309999</v>
      </c>
      <c r="E4445" s="1">
        <v>2.2500000000000001E-6</v>
      </c>
      <c r="F4445" s="1" t="s">
        <v>3</v>
      </c>
      <c r="G4445" s="1" t="s">
        <v>4733</v>
      </c>
      <c r="H4445" s="1">
        <v>0</v>
      </c>
      <c r="I4445" s="1">
        <v>9995</v>
      </c>
    </row>
    <row r="4446" spans="1:9" x14ac:dyDescent="0.25">
      <c r="A4446" s="1">
        <v>2</v>
      </c>
      <c r="B4446" s="1">
        <v>27600</v>
      </c>
      <c r="C4446" s="1">
        <v>98.628</v>
      </c>
      <c r="D4446" s="1">
        <v>219.25579999999999</v>
      </c>
      <c r="E4446" s="1">
        <v>10088</v>
      </c>
      <c r="F4446" s="1">
        <v>316.35829999999999</v>
      </c>
      <c r="G4446" s="1">
        <v>43.68</v>
      </c>
      <c r="H4446" s="1">
        <v>14.297902649999999</v>
      </c>
      <c r="I4446" s="1">
        <v>33167</v>
      </c>
    </row>
    <row r="4447" spans="1:9" x14ac:dyDescent="0.25">
      <c r="A4447" s="1">
        <v>0</v>
      </c>
      <c r="B4447" s="1" t="s">
        <v>4713</v>
      </c>
      <c r="C4447" s="1">
        <v>2</v>
      </c>
    </row>
    <row r="4448" spans="1:9" x14ac:dyDescent="0.25">
      <c r="A4448" s="1">
        <v>1</v>
      </c>
      <c r="B4448" s="1" t="s">
        <v>4734</v>
      </c>
      <c r="C4448" s="1" t="s">
        <v>4735</v>
      </c>
      <c r="D4448" s="1">
        <v>22276.558415259999</v>
      </c>
      <c r="E4448" s="1">
        <v>8.0199999999999994E-6</v>
      </c>
      <c r="F4448" s="1" t="s">
        <v>3</v>
      </c>
      <c r="G4448" s="1" t="s">
        <v>4736</v>
      </c>
      <c r="H4448" s="1">
        <v>0</v>
      </c>
      <c r="I4448" s="1">
        <v>9991</v>
      </c>
    </row>
    <row r="4449" spans="1:9" x14ac:dyDescent="0.25">
      <c r="A4449" s="1">
        <v>2</v>
      </c>
      <c r="B4449" s="1">
        <v>27605</v>
      </c>
      <c r="C4449" s="1">
        <v>64.555300000000003</v>
      </c>
      <c r="D4449" s="1">
        <v>318.41550000000001</v>
      </c>
      <c r="E4449" s="1">
        <v>82777</v>
      </c>
      <c r="F4449" s="1">
        <v>274.24829999999997</v>
      </c>
      <c r="G4449" s="1">
        <v>84.916300000000007</v>
      </c>
      <c r="H4449" s="1">
        <v>14.754994310000001</v>
      </c>
      <c r="I4449" s="1">
        <v>64747</v>
      </c>
    </row>
    <row r="4450" spans="1:9" x14ac:dyDescent="0.25">
      <c r="A4450" s="1">
        <v>0</v>
      </c>
      <c r="B4450" s="1" t="s">
        <v>4737</v>
      </c>
      <c r="C4450" s="1" t="s">
        <v>127</v>
      </c>
    </row>
    <row r="4451" spans="1:9" x14ac:dyDescent="0.25">
      <c r="A4451" s="1">
        <v>1</v>
      </c>
      <c r="B4451" s="1" t="s">
        <v>4738</v>
      </c>
      <c r="C4451" s="1" t="s">
        <v>4739</v>
      </c>
      <c r="D4451" s="1">
        <v>22276.50129212</v>
      </c>
      <c r="E4451" s="1">
        <v>9.0499999999999997E-6</v>
      </c>
      <c r="F4451" s="1" t="s">
        <v>3</v>
      </c>
      <c r="G4451" s="1" t="s">
        <v>4740</v>
      </c>
      <c r="H4451" s="1">
        <v>0</v>
      </c>
      <c r="I4451" s="1">
        <v>9999</v>
      </c>
    </row>
    <row r="4452" spans="1:9" x14ac:dyDescent="0.25">
      <c r="A4452" s="1">
        <v>2</v>
      </c>
      <c r="B4452" s="1">
        <v>27606</v>
      </c>
      <c r="C4452" s="1">
        <v>64.555800000000005</v>
      </c>
      <c r="D4452" s="1">
        <v>61.698700000000002</v>
      </c>
      <c r="E4452" s="1">
        <v>91248</v>
      </c>
      <c r="F4452" s="1">
        <v>280.82679999999999</v>
      </c>
      <c r="G4452" s="1">
        <v>78.257300000000001</v>
      </c>
      <c r="H4452" s="1">
        <v>14.727035709999999</v>
      </c>
      <c r="I4452" s="1">
        <v>62659</v>
      </c>
    </row>
    <row r="4453" spans="1:9" x14ac:dyDescent="0.25">
      <c r="A4453" s="1">
        <v>0</v>
      </c>
      <c r="B4453" s="1" t="s">
        <v>4552</v>
      </c>
      <c r="C4453" s="1" t="s">
        <v>3826</v>
      </c>
    </row>
    <row r="4454" spans="1:9" x14ac:dyDescent="0.25">
      <c r="A4454" s="1">
        <v>1</v>
      </c>
      <c r="B4454" s="1" t="s">
        <v>4741</v>
      </c>
      <c r="C4454" s="1" t="s">
        <v>4742</v>
      </c>
      <c r="D4454" s="1">
        <v>22276.510470320001</v>
      </c>
      <c r="E4454" s="1">
        <v>1.3890000000000001E-5</v>
      </c>
      <c r="F4454" s="1" t="s">
        <v>3</v>
      </c>
      <c r="G4454" s="1" t="s">
        <v>4743</v>
      </c>
      <c r="H4454" s="1">
        <v>0</v>
      </c>
      <c r="I4454" s="1">
        <v>9994</v>
      </c>
    </row>
    <row r="4455" spans="1:9" x14ac:dyDescent="0.25">
      <c r="A4455" s="1">
        <v>2</v>
      </c>
      <c r="B4455" s="1">
        <v>27607</v>
      </c>
      <c r="C4455" s="1">
        <v>64.555499999999995</v>
      </c>
      <c r="D4455" s="1">
        <v>331.1961</v>
      </c>
      <c r="E4455" s="1">
        <v>81655</v>
      </c>
      <c r="F4455" s="1">
        <v>273.81610000000001</v>
      </c>
      <c r="G4455" s="1">
        <v>85.360799999999998</v>
      </c>
      <c r="H4455" s="1">
        <v>14.7627813</v>
      </c>
      <c r="I4455" s="1">
        <v>64325</v>
      </c>
    </row>
    <row r="4456" spans="1:9" x14ac:dyDescent="0.25">
      <c r="A4456" s="1">
        <v>0</v>
      </c>
      <c r="B4456" s="1" t="s">
        <v>4560</v>
      </c>
      <c r="C4456" s="1">
        <v>2</v>
      </c>
    </row>
    <row r="4457" spans="1:9" x14ac:dyDescent="0.25">
      <c r="A4457" s="1">
        <v>1</v>
      </c>
      <c r="B4457" s="1" t="s">
        <v>4744</v>
      </c>
      <c r="C4457" s="1" t="s">
        <v>4745</v>
      </c>
      <c r="D4457" s="1">
        <v>22276.330833880002</v>
      </c>
      <c r="E4457" s="1">
        <v>1.3519999999999999E-5</v>
      </c>
      <c r="F4457" s="1" t="s">
        <v>3</v>
      </c>
      <c r="G4457" s="1" t="s">
        <v>4746</v>
      </c>
      <c r="H4457" s="1">
        <v>0</v>
      </c>
      <c r="I4457" s="1">
        <v>9997</v>
      </c>
    </row>
    <row r="4458" spans="1:9" x14ac:dyDescent="0.25">
      <c r="A4458" s="1">
        <v>2</v>
      </c>
      <c r="B4458" s="1">
        <v>27608</v>
      </c>
      <c r="C4458" s="1">
        <v>64.554000000000002</v>
      </c>
      <c r="D4458" s="1">
        <v>235.99350000000001</v>
      </c>
      <c r="E4458" s="1">
        <v>66764</v>
      </c>
      <c r="F4458" s="1">
        <v>263.63380000000001</v>
      </c>
      <c r="G4458" s="1">
        <v>95.715999999999994</v>
      </c>
      <c r="H4458" s="1">
        <v>14.78618782</v>
      </c>
      <c r="I4458" s="1">
        <v>66388</v>
      </c>
    </row>
    <row r="4459" spans="1:9" x14ac:dyDescent="0.25">
      <c r="A4459" s="1">
        <v>0</v>
      </c>
      <c r="B4459" s="1" t="s">
        <v>4747</v>
      </c>
      <c r="C4459" s="1">
        <v>2</v>
      </c>
    </row>
    <row r="4460" spans="1:9" x14ac:dyDescent="0.25">
      <c r="A4460" s="1">
        <v>1</v>
      </c>
      <c r="B4460" s="1" t="s">
        <v>4748</v>
      </c>
      <c r="C4460" s="1" t="s">
        <v>4749</v>
      </c>
      <c r="D4460" s="1">
        <v>22276.444836840001</v>
      </c>
      <c r="E4460" s="1">
        <v>4.0400000000000003E-6</v>
      </c>
      <c r="F4460" s="1" t="s">
        <v>3</v>
      </c>
      <c r="G4460" s="1" t="s">
        <v>4750</v>
      </c>
      <c r="H4460" s="1">
        <v>0</v>
      </c>
      <c r="I4460" s="1">
        <v>9996</v>
      </c>
    </row>
    <row r="4461" spans="1:9" x14ac:dyDescent="0.25">
      <c r="A4461" s="1">
        <v>2</v>
      </c>
      <c r="B4461" s="1">
        <v>27609</v>
      </c>
      <c r="C4461" s="1">
        <v>64.556600000000003</v>
      </c>
      <c r="D4461" s="1">
        <v>181.7037</v>
      </c>
      <c r="E4461" s="1">
        <v>53085</v>
      </c>
      <c r="F4461" s="1">
        <v>253.33189999999999</v>
      </c>
      <c r="G4461" s="1">
        <v>106.19540000000001</v>
      </c>
      <c r="H4461" s="1">
        <v>14.78797657</v>
      </c>
      <c r="I4461" s="1">
        <v>67484</v>
      </c>
    </row>
    <row r="4462" spans="1:9" x14ac:dyDescent="0.25">
      <c r="A4462" s="1">
        <v>0</v>
      </c>
      <c r="B4462" s="1" t="s">
        <v>4737</v>
      </c>
      <c r="C4462" s="1" t="s">
        <v>123</v>
      </c>
    </row>
    <row r="4463" spans="1:9" x14ac:dyDescent="0.25">
      <c r="A4463" s="1">
        <v>1</v>
      </c>
      <c r="B4463" s="1" t="s">
        <v>4751</v>
      </c>
      <c r="C4463" s="1" t="s">
        <v>4752</v>
      </c>
      <c r="D4463" s="1">
        <v>22276.438936160001</v>
      </c>
      <c r="E4463" s="1">
        <v>1.028E-5</v>
      </c>
      <c r="F4463" s="1" t="s">
        <v>3</v>
      </c>
      <c r="G4463" s="1" t="s">
        <v>4753</v>
      </c>
      <c r="H4463" s="1">
        <v>0</v>
      </c>
      <c r="I4463" s="1">
        <v>9990</v>
      </c>
    </row>
    <row r="4464" spans="1:9" x14ac:dyDescent="0.25">
      <c r="A4464" s="1">
        <v>2</v>
      </c>
      <c r="B4464" s="1">
        <v>27612</v>
      </c>
      <c r="C4464" s="1">
        <v>64.555599999999998</v>
      </c>
      <c r="D4464" s="1">
        <v>184.08959999999999</v>
      </c>
      <c r="E4464" s="1">
        <v>58856</v>
      </c>
      <c r="F4464" s="1">
        <v>257.73180000000002</v>
      </c>
      <c r="G4464" s="1">
        <v>101.7192</v>
      </c>
      <c r="H4464" s="1">
        <v>14.80023935</v>
      </c>
      <c r="I4464" s="1">
        <v>67067</v>
      </c>
    </row>
    <row r="4465" spans="1:9" x14ac:dyDescent="0.25">
      <c r="A4465" s="1">
        <v>0</v>
      </c>
      <c r="B4465" s="1" t="s">
        <v>4754</v>
      </c>
    </row>
    <row r="4466" spans="1:9" x14ac:dyDescent="0.25">
      <c r="A4466" s="1">
        <v>1</v>
      </c>
      <c r="B4466" s="1" t="s">
        <v>4755</v>
      </c>
      <c r="C4466" s="1" t="s">
        <v>4756</v>
      </c>
      <c r="D4466" s="1">
        <v>22276.48123007</v>
      </c>
      <c r="E4466" s="1">
        <v>1.2100000000000001E-6</v>
      </c>
      <c r="F4466" s="1" t="s">
        <v>3</v>
      </c>
      <c r="G4466" s="1" t="s">
        <v>4757</v>
      </c>
      <c r="H4466" s="1">
        <v>0</v>
      </c>
      <c r="I4466" s="1">
        <v>9992</v>
      </c>
    </row>
    <row r="4467" spans="1:9" x14ac:dyDescent="0.25">
      <c r="A4467" s="1">
        <v>2</v>
      </c>
      <c r="B4467" s="1">
        <v>27640</v>
      </c>
      <c r="C4467" s="1">
        <v>98.719700000000003</v>
      </c>
      <c r="D4467" s="1">
        <v>283.73320000000001</v>
      </c>
      <c r="E4467" s="1">
        <v>14824</v>
      </c>
      <c r="F4467" s="1">
        <v>143.41990000000001</v>
      </c>
      <c r="G4467" s="1">
        <v>341.702</v>
      </c>
      <c r="H4467" s="1">
        <v>14.19153994</v>
      </c>
      <c r="I4467" s="1">
        <v>22300</v>
      </c>
    </row>
    <row r="4468" spans="1:9" x14ac:dyDescent="0.25">
      <c r="A4468" s="1">
        <v>0</v>
      </c>
      <c r="B4468" s="1" t="s">
        <v>4758</v>
      </c>
    </row>
    <row r="4469" spans="1:9" x14ac:dyDescent="0.25">
      <c r="A4469" s="1">
        <v>1</v>
      </c>
      <c r="B4469" s="1" t="s">
        <v>4759</v>
      </c>
      <c r="C4469" s="1" t="s">
        <v>4760</v>
      </c>
      <c r="D4469" s="1">
        <v>22276.161004779999</v>
      </c>
      <c r="E4469" s="1">
        <v>5.219E-5</v>
      </c>
      <c r="F4469" s="1" t="s">
        <v>3</v>
      </c>
      <c r="G4469" s="1" t="s">
        <v>4761</v>
      </c>
      <c r="H4469" s="1">
        <v>0</v>
      </c>
      <c r="I4469" s="1">
        <v>9999</v>
      </c>
    </row>
    <row r="4470" spans="1:9" x14ac:dyDescent="0.25">
      <c r="A4470" s="1">
        <v>2</v>
      </c>
      <c r="B4470" s="1">
        <v>27643</v>
      </c>
      <c r="C4470" s="1">
        <v>94.0501</v>
      </c>
      <c r="D4470" s="1">
        <v>330.61989999999997</v>
      </c>
      <c r="E4470" s="1">
        <v>16457</v>
      </c>
      <c r="F4470" s="1">
        <v>165.68709999999999</v>
      </c>
      <c r="G4470" s="1">
        <v>194.4836</v>
      </c>
      <c r="H4470" s="1">
        <v>15.1066903</v>
      </c>
      <c r="I4470" s="1">
        <v>80948</v>
      </c>
    </row>
    <row r="4471" spans="1:9" x14ac:dyDescent="0.25">
      <c r="A4471" s="1">
        <v>0</v>
      </c>
      <c r="B4471" s="1" t="s">
        <v>4762</v>
      </c>
    </row>
    <row r="4472" spans="1:9" x14ac:dyDescent="0.25">
      <c r="A4472" s="1">
        <v>1</v>
      </c>
      <c r="B4472" s="1" t="s">
        <v>4763</v>
      </c>
      <c r="C4472" s="1" t="s">
        <v>4764</v>
      </c>
      <c r="D4472" s="1">
        <v>22276.51000405</v>
      </c>
      <c r="E4472" s="1">
        <v>2.5950000000000001E-5</v>
      </c>
      <c r="F4472" s="1" t="s">
        <v>3</v>
      </c>
      <c r="G4472" s="1" t="s">
        <v>4765</v>
      </c>
      <c r="H4472" s="1">
        <v>0</v>
      </c>
      <c r="I4472" s="1">
        <v>9998</v>
      </c>
    </row>
    <row r="4473" spans="1:9" x14ac:dyDescent="0.25">
      <c r="A4473" s="1">
        <v>2</v>
      </c>
      <c r="B4473" s="1">
        <v>27651</v>
      </c>
      <c r="C4473" s="1">
        <v>39.996099999999998</v>
      </c>
      <c r="D4473" s="1">
        <v>334.03399999999999</v>
      </c>
      <c r="E4473" s="1">
        <v>22318</v>
      </c>
      <c r="F4473" s="1">
        <v>155.3571</v>
      </c>
      <c r="G4473" s="1">
        <v>204.8289</v>
      </c>
      <c r="H4473" s="1">
        <v>14.90167005</v>
      </c>
      <c r="I4473" s="1">
        <v>69191</v>
      </c>
    </row>
    <row r="4474" spans="1:9" x14ac:dyDescent="0.25">
      <c r="A4474" s="1">
        <v>0</v>
      </c>
      <c r="B4474" s="1" t="s">
        <v>4766</v>
      </c>
      <c r="C4474" s="1">
        <v>10</v>
      </c>
    </row>
    <row r="4475" spans="1:9" x14ac:dyDescent="0.25">
      <c r="A4475" s="1">
        <v>1</v>
      </c>
      <c r="B4475" s="1" t="s">
        <v>4767</v>
      </c>
      <c r="C4475" s="1" t="s">
        <v>4768</v>
      </c>
      <c r="D4475" s="1">
        <v>22276.082893949999</v>
      </c>
      <c r="E4475" s="1">
        <v>2.3940000000000001E-5</v>
      </c>
      <c r="F4475" s="1" t="s">
        <v>3</v>
      </c>
      <c r="G4475" s="1" t="s">
        <v>4769</v>
      </c>
      <c r="H4475" s="1">
        <v>0</v>
      </c>
      <c r="I4475" s="1">
        <v>9990</v>
      </c>
    </row>
    <row r="4476" spans="1:9" x14ac:dyDescent="0.25">
      <c r="A4476" s="1">
        <v>2</v>
      </c>
      <c r="B4476" s="1">
        <v>27664</v>
      </c>
      <c r="C4476" s="1">
        <v>39.750100000000003</v>
      </c>
      <c r="D4476" s="1">
        <v>56.771700000000003</v>
      </c>
      <c r="E4476" s="1">
        <v>174342</v>
      </c>
      <c r="F4476" s="1">
        <v>251.66820000000001</v>
      </c>
      <c r="G4476" s="1">
        <v>106.5065</v>
      </c>
      <c r="H4476" s="1">
        <v>14.803295540000001</v>
      </c>
      <c r="I4476" s="1">
        <v>61423</v>
      </c>
    </row>
    <row r="4477" spans="1:9" x14ac:dyDescent="0.25">
      <c r="A4477" s="1">
        <v>0</v>
      </c>
      <c r="B4477" s="1" t="s">
        <v>4770</v>
      </c>
    </row>
    <row r="4478" spans="1:9" x14ac:dyDescent="0.25">
      <c r="A4478" s="1">
        <v>1</v>
      </c>
      <c r="B4478" s="1" t="s">
        <v>4771</v>
      </c>
      <c r="C4478" s="1" t="s">
        <v>4772</v>
      </c>
      <c r="D4478" s="1">
        <v>22276.341191200001</v>
      </c>
      <c r="E4478" s="1">
        <v>8.9199999999999993E-6</v>
      </c>
      <c r="F4478" s="1" t="s">
        <v>3</v>
      </c>
      <c r="G4478" s="1" t="s">
        <v>4773</v>
      </c>
      <c r="H4478" s="1">
        <v>0</v>
      </c>
      <c r="I4478" s="1">
        <v>9999</v>
      </c>
    </row>
    <row r="4479" spans="1:9" x14ac:dyDescent="0.25">
      <c r="A4479" s="1">
        <v>2</v>
      </c>
      <c r="B4479" s="1">
        <v>27783</v>
      </c>
      <c r="C4479" s="1">
        <v>28.9968</v>
      </c>
      <c r="D4479" s="1">
        <v>149.17660000000001</v>
      </c>
      <c r="E4479" s="1">
        <v>3624</v>
      </c>
      <c r="F4479" s="1">
        <v>36.794800000000002</v>
      </c>
      <c r="G4479" s="1">
        <v>323.28879999999998</v>
      </c>
      <c r="H4479" s="1">
        <v>14.625453370000001</v>
      </c>
      <c r="I4479" s="1">
        <v>38743</v>
      </c>
    </row>
    <row r="4480" spans="1:9" x14ac:dyDescent="0.25">
      <c r="A4480" s="1">
        <v>0</v>
      </c>
      <c r="B4480" s="1" t="s">
        <v>145</v>
      </c>
      <c r="C4480" s="1">
        <v>2398</v>
      </c>
    </row>
    <row r="4481" spans="1:9" x14ac:dyDescent="0.25">
      <c r="A4481" s="1">
        <v>1</v>
      </c>
      <c r="B4481" s="1" t="s">
        <v>4774</v>
      </c>
      <c r="C4481" s="1" t="s">
        <v>4775</v>
      </c>
      <c r="D4481" s="1">
        <v>22276.476371979999</v>
      </c>
      <c r="E4481" s="1">
        <v>2.9999999999999999E-7</v>
      </c>
      <c r="F4481" s="1" t="s">
        <v>3</v>
      </c>
      <c r="G4481" s="1" t="s">
        <v>4776</v>
      </c>
      <c r="H4481" s="1">
        <v>0</v>
      </c>
      <c r="I4481" s="1">
        <v>9999</v>
      </c>
    </row>
    <row r="4482" spans="1:9" x14ac:dyDescent="0.25">
      <c r="A4482" s="1">
        <v>2</v>
      </c>
      <c r="B4482" s="1">
        <v>27818</v>
      </c>
      <c r="C4482" s="1">
        <v>82.948300000000003</v>
      </c>
      <c r="D4482" s="1">
        <v>52.001899999999999</v>
      </c>
      <c r="E4482" s="1">
        <v>32515</v>
      </c>
      <c r="F4482" s="1">
        <v>110.8561</v>
      </c>
      <c r="G4482" s="1">
        <v>249.60839999999999</v>
      </c>
      <c r="H4482" s="1">
        <v>13.722177049681999</v>
      </c>
    </row>
    <row r="4483" spans="1:9" x14ac:dyDescent="0.25">
      <c r="A4483" s="1">
        <v>0</v>
      </c>
      <c r="B4483" s="1" t="s">
        <v>4777</v>
      </c>
    </row>
    <row r="4484" spans="1:9" x14ac:dyDescent="0.25">
      <c r="A4484" s="1">
        <v>1</v>
      </c>
      <c r="B4484" s="1" t="s">
        <v>4778</v>
      </c>
      <c r="C4484" s="1" t="s">
        <v>4779</v>
      </c>
      <c r="D4484" s="1">
        <v>22276.519215299999</v>
      </c>
      <c r="E4484" s="1">
        <v>1.86E-6</v>
      </c>
      <c r="F4484" s="1" t="s">
        <v>3</v>
      </c>
      <c r="G4484" s="1" t="s">
        <v>4780</v>
      </c>
      <c r="H4484" s="1">
        <v>0</v>
      </c>
      <c r="I4484" s="1">
        <v>9994</v>
      </c>
    </row>
    <row r="4485" spans="1:9" x14ac:dyDescent="0.25">
      <c r="A4485" s="1">
        <v>2</v>
      </c>
      <c r="B4485" s="1">
        <v>27840</v>
      </c>
      <c r="C4485" s="1">
        <v>98.439899999999994</v>
      </c>
      <c r="D4485" s="1">
        <v>240.20859999999999</v>
      </c>
      <c r="E4485" s="1">
        <v>99203</v>
      </c>
      <c r="F4485" s="1">
        <v>64.948999999999998</v>
      </c>
      <c r="G4485" s="1">
        <v>296.19569999999999</v>
      </c>
      <c r="H4485" s="1">
        <v>14.39030775</v>
      </c>
      <c r="I4485" s="1">
        <v>11406</v>
      </c>
    </row>
    <row r="4486" spans="1:9" x14ac:dyDescent="0.25">
      <c r="A4486" s="1">
        <v>0</v>
      </c>
      <c r="B4486" s="1" t="s">
        <v>4781</v>
      </c>
    </row>
    <row r="4487" spans="1:9" x14ac:dyDescent="0.25">
      <c r="A4487" s="1">
        <v>1</v>
      </c>
      <c r="B4487" s="1" t="s">
        <v>4782</v>
      </c>
      <c r="C4487" s="1" t="s">
        <v>4783</v>
      </c>
      <c r="D4487" s="1">
        <v>22276.46321908</v>
      </c>
      <c r="E4487" s="1">
        <v>2.8600000000000001E-6</v>
      </c>
      <c r="F4487" s="1" t="s">
        <v>3</v>
      </c>
      <c r="G4487" s="1" t="s">
        <v>4784</v>
      </c>
      <c r="H4487" s="1">
        <v>0</v>
      </c>
      <c r="I4487" s="1">
        <v>9997</v>
      </c>
    </row>
    <row r="4488" spans="1:9" x14ac:dyDescent="0.25">
      <c r="A4488" s="1">
        <v>2</v>
      </c>
      <c r="B4488" s="1">
        <v>27842</v>
      </c>
      <c r="C4488" s="1">
        <v>98.688299999999998</v>
      </c>
      <c r="D4488" s="1">
        <v>281.42759999999998</v>
      </c>
      <c r="E4488" s="1">
        <v>10367</v>
      </c>
      <c r="F4488" s="1">
        <v>120.1533</v>
      </c>
      <c r="G4488" s="1">
        <v>240.06729999999999</v>
      </c>
      <c r="H4488" s="1">
        <v>14.224755699993899</v>
      </c>
    </row>
    <row r="4489" spans="1:9" x14ac:dyDescent="0.25">
      <c r="A4489" s="1">
        <v>0</v>
      </c>
      <c r="B4489" s="1" t="s">
        <v>4785</v>
      </c>
    </row>
    <row r="4490" spans="1:9" x14ac:dyDescent="0.25">
      <c r="A4490" s="1">
        <v>1</v>
      </c>
      <c r="B4490" s="1" t="s">
        <v>4786</v>
      </c>
      <c r="C4490" s="1" t="s">
        <v>4787</v>
      </c>
      <c r="D4490" s="1">
        <v>22276.460751989998</v>
      </c>
      <c r="E4490" s="1">
        <v>1.02E-6</v>
      </c>
      <c r="F4490" s="1" t="s">
        <v>3</v>
      </c>
      <c r="G4490" s="1" t="s">
        <v>4788</v>
      </c>
      <c r="H4490" s="1">
        <v>0</v>
      </c>
      <c r="I4490" s="1">
        <v>9994</v>
      </c>
    </row>
    <row r="4491" spans="1:9" x14ac:dyDescent="0.25">
      <c r="A4491" s="1">
        <v>2</v>
      </c>
      <c r="B4491" s="1">
        <v>27843</v>
      </c>
      <c r="C4491" s="1">
        <v>98.7102</v>
      </c>
      <c r="D4491" s="1">
        <v>282.48660000000001</v>
      </c>
      <c r="E4491" s="1">
        <v>9735</v>
      </c>
      <c r="F4491" s="1">
        <v>190.54769999999999</v>
      </c>
      <c r="G4491" s="1">
        <v>169.5497</v>
      </c>
      <c r="H4491" s="1">
        <v>14.2070378599858</v>
      </c>
    </row>
    <row r="4492" spans="1:9" x14ac:dyDescent="0.25">
      <c r="A4492" s="1">
        <v>0</v>
      </c>
      <c r="B4492" s="1" t="s">
        <v>4789</v>
      </c>
    </row>
    <row r="4493" spans="1:9" x14ac:dyDescent="0.25">
      <c r="A4493" s="1">
        <v>1</v>
      </c>
      <c r="B4493" s="1" t="s">
        <v>4790</v>
      </c>
      <c r="C4493" s="1" t="s">
        <v>4791</v>
      </c>
      <c r="D4493" s="1">
        <v>22276.468191430002</v>
      </c>
      <c r="E4493" s="1">
        <v>3.72E-6</v>
      </c>
      <c r="F4493" s="1" t="s">
        <v>3</v>
      </c>
      <c r="G4493" s="1" t="s">
        <v>4792</v>
      </c>
      <c r="H4493" s="1">
        <v>0</v>
      </c>
      <c r="I4493" s="1">
        <v>9992</v>
      </c>
    </row>
    <row r="4494" spans="1:9" x14ac:dyDescent="0.25">
      <c r="A4494" s="1">
        <v>2</v>
      </c>
      <c r="B4494" s="1">
        <v>27844</v>
      </c>
      <c r="C4494" s="1">
        <v>98.681399999999996</v>
      </c>
      <c r="D4494" s="1">
        <v>282.53649999999999</v>
      </c>
      <c r="E4494" s="1">
        <v>10466</v>
      </c>
      <c r="F4494" s="1">
        <v>143.952</v>
      </c>
      <c r="G4494" s="1">
        <v>216.23660000000001</v>
      </c>
      <c r="H4494" s="1">
        <v>14.2250358999922</v>
      </c>
    </row>
    <row r="4495" spans="1:9" x14ac:dyDescent="0.25">
      <c r="A4495" s="1">
        <v>0</v>
      </c>
      <c r="B4495" s="1" t="s">
        <v>4793</v>
      </c>
    </row>
    <row r="4496" spans="1:9" x14ac:dyDescent="0.25">
      <c r="A4496" s="1">
        <v>1</v>
      </c>
      <c r="B4496" s="1" t="s">
        <v>4794</v>
      </c>
      <c r="C4496" s="1" t="s">
        <v>4795</v>
      </c>
      <c r="D4496" s="1">
        <v>22276.439342599999</v>
      </c>
      <c r="E4496" s="1">
        <v>4.9400000000000001E-6</v>
      </c>
      <c r="F4496" s="1" t="s">
        <v>3</v>
      </c>
      <c r="G4496" s="1" t="s">
        <v>4796</v>
      </c>
      <c r="H4496" s="1">
        <v>0</v>
      </c>
      <c r="I4496" s="1">
        <v>9994</v>
      </c>
    </row>
    <row r="4497" spans="1:9" x14ac:dyDescent="0.25">
      <c r="A4497" s="1">
        <v>2</v>
      </c>
      <c r="B4497" s="1">
        <v>27845</v>
      </c>
      <c r="C4497" s="1">
        <v>98.674199999999999</v>
      </c>
      <c r="D4497" s="1">
        <v>283.40800000000002</v>
      </c>
      <c r="E4497" s="1">
        <v>9191</v>
      </c>
      <c r="F4497" s="1">
        <v>164.00040000000001</v>
      </c>
      <c r="G4497" s="1">
        <v>196.14660000000001</v>
      </c>
      <c r="H4497" s="1">
        <v>14.2260667499911</v>
      </c>
    </row>
    <row r="4498" spans="1:9" x14ac:dyDescent="0.25">
      <c r="A4498" s="1">
        <v>0</v>
      </c>
      <c r="B4498" s="1" t="s">
        <v>4797</v>
      </c>
      <c r="C4498" s="1" t="s">
        <v>4798</v>
      </c>
    </row>
    <row r="4499" spans="1:9" x14ac:dyDescent="0.25">
      <c r="A4499" s="1">
        <v>1</v>
      </c>
      <c r="B4499" s="1" t="s">
        <v>4799</v>
      </c>
      <c r="C4499" s="1" t="s">
        <v>4800</v>
      </c>
      <c r="D4499" s="1">
        <v>22276.45962713</v>
      </c>
      <c r="E4499" s="1">
        <v>2.9500000000000001E-6</v>
      </c>
      <c r="F4499" s="1" t="s">
        <v>3</v>
      </c>
      <c r="G4499" s="1" t="s">
        <v>4801</v>
      </c>
      <c r="H4499" s="1">
        <v>0</v>
      </c>
      <c r="I4499" s="1">
        <v>9996</v>
      </c>
    </row>
    <row r="4500" spans="1:9" x14ac:dyDescent="0.25">
      <c r="A4500" s="1">
        <v>2</v>
      </c>
      <c r="B4500" s="1">
        <v>27846</v>
      </c>
      <c r="C4500" s="1">
        <v>98.688299999999998</v>
      </c>
      <c r="D4500" s="1">
        <v>281.43470000000002</v>
      </c>
      <c r="E4500" s="1">
        <v>10362</v>
      </c>
      <c r="F4500" s="1">
        <v>120.2077</v>
      </c>
      <c r="G4500" s="1">
        <v>240.0128</v>
      </c>
      <c r="H4500" s="1">
        <v>14.224796509992601</v>
      </c>
    </row>
    <row r="4501" spans="1:9" x14ac:dyDescent="0.25">
      <c r="A4501" s="1">
        <v>0</v>
      </c>
      <c r="B4501" s="1" t="s">
        <v>4802</v>
      </c>
    </row>
    <row r="4502" spans="1:9" x14ac:dyDescent="0.25">
      <c r="A4502" s="1">
        <v>1</v>
      </c>
      <c r="B4502" s="1" t="s">
        <v>4803</v>
      </c>
      <c r="C4502" s="1" t="s">
        <v>4804</v>
      </c>
      <c r="D4502" s="1">
        <v>22276.483821649999</v>
      </c>
      <c r="E4502" s="1">
        <v>2.7800000000000001E-6</v>
      </c>
      <c r="F4502" s="1" t="s">
        <v>3</v>
      </c>
      <c r="G4502" s="1" t="s">
        <v>4805</v>
      </c>
      <c r="H4502" s="1">
        <v>0</v>
      </c>
      <c r="I4502" s="1">
        <v>9999</v>
      </c>
    </row>
    <row r="4503" spans="1:9" x14ac:dyDescent="0.25">
      <c r="A4503" s="1">
        <v>2</v>
      </c>
      <c r="B4503" s="1">
        <v>27847</v>
      </c>
      <c r="C4503" s="1">
        <v>98.689499999999995</v>
      </c>
      <c r="D4503" s="1">
        <v>281.42939999999999</v>
      </c>
      <c r="E4503" s="1">
        <v>10330</v>
      </c>
      <c r="F4503" s="1">
        <v>121.1746</v>
      </c>
      <c r="G4503" s="1">
        <v>239.0446</v>
      </c>
      <c r="H4503" s="1">
        <v>14.2240407399935</v>
      </c>
    </row>
    <row r="4504" spans="1:9" x14ac:dyDescent="0.25">
      <c r="A4504" s="1">
        <v>0</v>
      </c>
      <c r="B4504" s="1" t="s">
        <v>4798</v>
      </c>
      <c r="C4504" s="1" t="s">
        <v>4806</v>
      </c>
      <c r="D4504" s="1">
        <v>4</v>
      </c>
    </row>
    <row r="4505" spans="1:9" x14ac:dyDescent="0.25">
      <c r="A4505" s="1">
        <v>1</v>
      </c>
      <c r="B4505" s="1" t="s">
        <v>4807</v>
      </c>
      <c r="C4505" s="1" t="s">
        <v>4808</v>
      </c>
      <c r="D4505" s="1">
        <v>22276.465035109999</v>
      </c>
      <c r="E4505" s="1">
        <v>3.1200000000000002E-6</v>
      </c>
      <c r="F4505" s="1" t="s">
        <v>3</v>
      </c>
      <c r="G4505" s="1" t="s">
        <v>4809</v>
      </c>
      <c r="H4505" s="1">
        <v>0</v>
      </c>
      <c r="I4505" s="1">
        <v>9997</v>
      </c>
    </row>
    <row r="4506" spans="1:9" x14ac:dyDescent="0.25">
      <c r="A4506" s="1">
        <v>2</v>
      </c>
      <c r="B4506" s="1">
        <v>27848</v>
      </c>
      <c r="C4506" s="1">
        <v>98.685599999999994</v>
      </c>
      <c r="D4506" s="1">
        <v>283.02940000000001</v>
      </c>
      <c r="E4506" s="1">
        <v>10123</v>
      </c>
      <c r="F4506" s="1">
        <v>157.69149999999999</v>
      </c>
      <c r="G4506" s="1">
        <v>202.47049999999999</v>
      </c>
      <c r="H4506" s="1">
        <v>14.2205367299903</v>
      </c>
    </row>
    <row r="4507" spans="1:9" x14ac:dyDescent="0.25">
      <c r="A4507" s="1">
        <v>0</v>
      </c>
      <c r="B4507" s="1" t="s">
        <v>4810</v>
      </c>
      <c r="C4507" s="1">
        <v>1</v>
      </c>
    </row>
    <row r="4508" spans="1:9" x14ac:dyDescent="0.25">
      <c r="A4508" s="1">
        <v>1</v>
      </c>
      <c r="B4508" s="1" t="s">
        <v>4811</v>
      </c>
      <c r="C4508" s="1" t="s">
        <v>4812</v>
      </c>
      <c r="D4508" s="1">
        <v>22276.500282450001</v>
      </c>
      <c r="E4508" s="1">
        <v>7.3900000000000004E-6</v>
      </c>
      <c r="F4508" s="1" t="s">
        <v>3</v>
      </c>
      <c r="G4508" s="1" t="s">
        <v>4813</v>
      </c>
      <c r="H4508" s="1">
        <v>0</v>
      </c>
      <c r="I4508" s="1">
        <v>9994</v>
      </c>
    </row>
    <row r="4509" spans="1:9" x14ac:dyDescent="0.25">
      <c r="A4509" s="1">
        <v>2</v>
      </c>
      <c r="B4509" s="1">
        <v>27858</v>
      </c>
      <c r="C4509" s="1">
        <v>73.933800000000005</v>
      </c>
      <c r="D4509" s="1">
        <v>330.75069999999999</v>
      </c>
      <c r="E4509" s="1">
        <v>8583</v>
      </c>
      <c r="F4509" s="1">
        <v>335.31099999999998</v>
      </c>
      <c r="G4509" s="1">
        <v>24.7653</v>
      </c>
      <c r="H4509" s="1">
        <v>14.776515959999999</v>
      </c>
      <c r="I4509" s="1">
        <v>31394</v>
      </c>
    </row>
    <row r="4510" spans="1:9" x14ac:dyDescent="0.25">
      <c r="A4510" s="1">
        <v>0</v>
      </c>
      <c r="B4510" s="1" t="s">
        <v>145</v>
      </c>
      <c r="C4510" s="1">
        <v>2400</v>
      </c>
    </row>
    <row r="4511" spans="1:9" x14ac:dyDescent="0.25">
      <c r="A4511" s="1">
        <v>1</v>
      </c>
      <c r="B4511" s="1" t="s">
        <v>4814</v>
      </c>
      <c r="C4511" s="1" t="s">
        <v>4815</v>
      </c>
      <c r="D4511" s="1">
        <v>22276.4593862</v>
      </c>
      <c r="E4511" s="1">
        <v>2.4999999999999999E-7</v>
      </c>
      <c r="F4511" s="1" t="s">
        <v>3</v>
      </c>
      <c r="G4511" s="1" t="s">
        <v>4816</v>
      </c>
      <c r="H4511" s="1">
        <v>0</v>
      </c>
      <c r="I4511" s="1">
        <v>9990</v>
      </c>
    </row>
    <row r="4512" spans="1:9" x14ac:dyDescent="0.25">
      <c r="A4512" s="1">
        <v>2</v>
      </c>
      <c r="B4512" s="1">
        <v>27868</v>
      </c>
      <c r="C4512" s="1">
        <v>82.465199999999996</v>
      </c>
      <c r="D4512" s="1">
        <v>98.017600000000002</v>
      </c>
      <c r="E4512" s="1">
        <v>22011</v>
      </c>
      <c r="F4512" s="1">
        <v>133.88</v>
      </c>
      <c r="G4512" s="1">
        <v>226.4111</v>
      </c>
      <c r="H4512" s="1">
        <v>12.451485848692901</v>
      </c>
    </row>
    <row r="4513" spans="1:9" x14ac:dyDescent="0.25">
      <c r="A4513" s="1">
        <v>0</v>
      </c>
      <c r="B4513" s="1" t="s">
        <v>145</v>
      </c>
      <c r="C4513" s="1">
        <v>2401</v>
      </c>
    </row>
    <row r="4514" spans="1:9" x14ac:dyDescent="0.25">
      <c r="A4514" s="1">
        <v>1</v>
      </c>
      <c r="B4514" s="1" t="s">
        <v>4817</v>
      </c>
      <c r="C4514" s="1" t="s">
        <v>4818</v>
      </c>
      <c r="D4514" s="1">
        <v>22276.522354960001</v>
      </c>
      <c r="E4514" s="1">
        <v>1.9999999999999999E-7</v>
      </c>
      <c r="F4514" s="1" t="s">
        <v>3</v>
      </c>
      <c r="G4514" s="1" t="s">
        <v>4819</v>
      </c>
      <c r="H4514" s="1">
        <v>0</v>
      </c>
      <c r="I4514" s="1">
        <v>9997</v>
      </c>
    </row>
    <row r="4515" spans="1:9" x14ac:dyDescent="0.25">
      <c r="A4515" s="1">
        <v>2</v>
      </c>
      <c r="B4515" s="1">
        <v>27869</v>
      </c>
      <c r="C4515" s="1">
        <v>82.464100000000002</v>
      </c>
      <c r="D4515" s="1">
        <v>94.941999999999993</v>
      </c>
      <c r="E4515" s="1">
        <v>22868</v>
      </c>
      <c r="F4515" s="1">
        <v>130.98060000000001</v>
      </c>
      <c r="G4515" s="1">
        <v>229.32550000000001</v>
      </c>
      <c r="H4515" s="1">
        <v>12.454647888695201</v>
      </c>
    </row>
    <row r="4516" spans="1:9" x14ac:dyDescent="0.25">
      <c r="A4516" s="1">
        <v>0</v>
      </c>
      <c r="B4516" s="1" t="s">
        <v>4709</v>
      </c>
      <c r="C4516" s="1">
        <v>4</v>
      </c>
    </row>
    <row r="4517" spans="1:9" x14ac:dyDescent="0.25">
      <c r="A4517" s="1">
        <v>1</v>
      </c>
      <c r="B4517" s="1" t="s">
        <v>4820</v>
      </c>
      <c r="C4517" s="1" t="s">
        <v>4821</v>
      </c>
      <c r="D4517" s="1">
        <v>22276.475010769998</v>
      </c>
      <c r="E4517" s="1">
        <v>1.1389999999999999E-5</v>
      </c>
      <c r="F4517" s="1" t="s">
        <v>3</v>
      </c>
      <c r="G4517" s="1" t="s">
        <v>4822</v>
      </c>
      <c r="H4517" s="1">
        <v>0</v>
      </c>
      <c r="I4517" s="1">
        <v>9993</v>
      </c>
    </row>
    <row r="4518" spans="1:9" x14ac:dyDescent="0.25">
      <c r="A4518" s="1">
        <v>2</v>
      </c>
      <c r="B4518" s="1">
        <v>27939</v>
      </c>
      <c r="C4518" s="1">
        <v>98.208299999999994</v>
      </c>
      <c r="D4518" s="1">
        <v>57.2682</v>
      </c>
      <c r="E4518" s="1">
        <v>11950</v>
      </c>
      <c r="F4518" s="1">
        <v>223.4546</v>
      </c>
      <c r="G4518" s="1">
        <v>136.57130000000001</v>
      </c>
      <c r="H4518" s="1">
        <v>14.67494024</v>
      </c>
      <c r="I4518" s="1">
        <v>16884</v>
      </c>
    </row>
    <row r="4519" spans="1:9" x14ac:dyDescent="0.25">
      <c r="A4519" s="1">
        <v>0</v>
      </c>
      <c r="B4519" s="1" t="s">
        <v>4713</v>
      </c>
      <c r="C4519" s="1" t="s">
        <v>4823</v>
      </c>
    </row>
    <row r="4520" spans="1:9" x14ac:dyDescent="0.25">
      <c r="A4520" s="1">
        <v>1</v>
      </c>
      <c r="B4520" s="1" t="s">
        <v>4824</v>
      </c>
      <c r="C4520" s="1" t="s">
        <v>4825</v>
      </c>
      <c r="D4520" s="1">
        <v>22276.35945969</v>
      </c>
      <c r="E4520" s="1">
        <v>8.6500000000000002E-6</v>
      </c>
      <c r="F4520" s="1" t="s">
        <v>3</v>
      </c>
      <c r="G4520" s="1" t="s">
        <v>4826</v>
      </c>
      <c r="H4520" s="1">
        <v>0</v>
      </c>
      <c r="I4520" s="1">
        <v>9993</v>
      </c>
    </row>
    <row r="4521" spans="1:9" x14ac:dyDescent="0.25">
      <c r="A4521" s="1">
        <v>2</v>
      </c>
      <c r="B4521" s="1">
        <v>27940</v>
      </c>
      <c r="C4521" s="1">
        <v>98.227699999999999</v>
      </c>
      <c r="D4521" s="1">
        <v>52.807000000000002</v>
      </c>
      <c r="E4521" s="1">
        <v>12889</v>
      </c>
      <c r="F4521" s="1">
        <v>295.17880000000002</v>
      </c>
      <c r="G4521" s="1">
        <v>64.8078</v>
      </c>
      <c r="H4521" s="1">
        <v>14.655819449999999</v>
      </c>
      <c r="I4521" s="1">
        <v>16142</v>
      </c>
    </row>
    <row r="4522" spans="1:9" x14ac:dyDescent="0.25">
      <c r="A4522" s="1">
        <v>0</v>
      </c>
      <c r="B4522" s="1" t="s">
        <v>4827</v>
      </c>
      <c r="C4522" s="1">
        <v>1</v>
      </c>
    </row>
    <row r="4523" spans="1:9" x14ac:dyDescent="0.25">
      <c r="A4523" s="1">
        <v>1</v>
      </c>
      <c r="B4523" s="1" t="s">
        <v>4828</v>
      </c>
      <c r="C4523" s="1" t="s">
        <v>4829</v>
      </c>
      <c r="D4523" s="1">
        <v>22276.475741679998</v>
      </c>
      <c r="E4523" s="1">
        <v>1.504E-5</v>
      </c>
      <c r="F4523" s="1" t="s">
        <v>3</v>
      </c>
      <c r="G4523" s="1" t="s">
        <v>4830</v>
      </c>
      <c r="H4523" s="1">
        <v>0</v>
      </c>
      <c r="I4523" s="1">
        <v>9994</v>
      </c>
    </row>
    <row r="4524" spans="1:9" x14ac:dyDescent="0.25">
      <c r="A4524" s="1">
        <v>2</v>
      </c>
      <c r="B4524" s="1">
        <v>27941</v>
      </c>
      <c r="C4524" s="1">
        <v>97.939099999999996</v>
      </c>
      <c r="D4524" s="1">
        <v>81.318200000000004</v>
      </c>
      <c r="E4524" s="1">
        <v>49285</v>
      </c>
      <c r="F4524" s="1">
        <v>35.669499999999999</v>
      </c>
      <c r="G4524" s="1">
        <v>324.77949999999998</v>
      </c>
      <c r="H4524" s="1">
        <v>14.82672846</v>
      </c>
      <c r="I4524" s="1">
        <v>22872</v>
      </c>
    </row>
    <row r="4525" spans="1:9" x14ac:dyDescent="0.25">
      <c r="A4525" s="1">
        <v>0</v>
      </c>
      <c r="B4525" s="1" t="s">
        <v>4831</v>
      </c>
    </row>
    <row r="4526" spans="1:9" x14ac:dyDescent="0.25">
      <c r="A4526" s="1">
        <v>1</v>
      </c>
      <c r="B4526" s="1" t="s">
        <v>4832</v>
      </c>
      <c r="C4526" s="1" t="s">
        <v>4833</v>
      </c>
      <c r="D4526" s="1">
        <v>22276.392475950001</v>
      </c>
      <c r="E4526" s="1">
        <v>1.5109999999999999E-5</v>
      </c>
      <c r="F4526" s="1" t="s">
        <v>3</v>
      </c>
      <c r="G4526" s="1" t="s">
        <v>4834</v>
      </c>
      <c r="H4526" s="1">
        <v>0</v>
      </c>
      <c r="I4526" s="1">
        <v>9995</v>
      </c>
    </row>
    <row r="4527" spans="1:9" x14ac:dyDescent="0.25">
      <c r="A4527" s="1">
        <v>2</v>
      </c>
      <c r="B4527" s="1">
        <v>27942</v>
      </c>
      <c r="C4527" s="1">
        <v>97.986999999999995</v>
      </c>
      <c r="D4527" s="1">
        <v>74.162199999999999</v>
      </c>
      <c r="E4527" s="1">
        <v>59940</v>
      </c>
      <c r="F4527" s="1">
        <v>281.72739999999999</v>
      </c>
      <c r="G4527" s="1">
        <v>77.721599999999995</v>
      </c>
      <c r="H4527" s="1">
        <v>14.800716530000001</v>
      </c>
      <c r="I4527" s="1">
        <v>22195</v>
      </c>
    </row>
    <row r="4528" spans="1:9" x14ac:dyDescent="0.25">
      <c r="A4528" s="1">
        <v>0</v>
      </c>
      <c r="B4528" s="1" t="s">
        <v>4835</v>
      </c>
      <c r="C4528" s="1">
        <v>1</v>
      </c>
    </row>
    <row r="4529" spans="1:9" x14ac:dyDescent="0.25">
      <c r="A4529" s="1">
        <v>1</v>
      </c>
      <c r="B4529" s="1" t="s">
        <v>4836</v>
      </c>
      <c r="C4529" s="1" t="s">
        <v>4837</v>
      </c>
      <c r="D4529" s="1">
        <v>22276.39715529</v>
      </c>
      <c r="E4529" s="1">
        <v>3.5700000000000001E-6</v>
      </c>
      <c r="F4529" s="1" t="s">
        <v>3</v>
      </c>
      <c r="G4529" s="1" t="s">
        <v>4838</v>
      </c>
      <c r="H4529" s="1">
        <v>0</v>
      </c>
      <c r="I4529" s="1">
        <v>9992</v>
      </c>
    </row>
    <row r="4530" spans="1:9" x14ac:dyDescent="0.25">
      <c r="A4530" s="1">
        <v>2</v>
      </c>
      <c r="B4530" s="1">
        <v>27943</v>
      </c>
      <c r="C4530" s="1">
        <v>98.217399999999998</v>
      </c>
      <c r="D4530" s="1">
        <v>49.220799999999997</v>
      </c>
      <c r="E4530" s="1">
        <v>10207</v>
      </c>
      <c r="F4530" s="1">
        <v>276.78910000000002</v>
      </c>
      <c r="G4530" s="1">
        <v>83.216300000000004</v>
      </c>
      <c r="H4530" s="1">
        <v>14.64694688</v>
      </c>
      <c r="I4530" s="1">
        <v>16009</v>
      </c>
    </row>
    <row r="4531" spans="1:9" x14ac:dyDescent="0.25">
      <c r="A4531" s="1">
        <v>0</v>
      </c>
      <c r="B4531" s="1" t="s">
        <v>4839</v>
      </c>
    </row>
    <row r="4532" spans="1:9" x14ac:dyDescent="0.25">
      <c r="A4532" s="1">
        <v>1</v>
      </c>
      <c r="B4532" s="1" t="s">
        <v>4840</v>
      </c>
      <c r="C4532" s="1" t="s">
        <v>4841</v>
      </c>
      <c r="D4532" s="1">
        <v>22276.551248160002</v>
      </c>
      <c r="E4532" s="1">
        <v>1.13E-6</v>
      </c>
      <c r="F4532" s="1" t="s">
        <v>3</v>
      </c>
      <c r="G4532" s="1" t="s">
        <v>4842</v>
      </c>
      <c r="H4532" s="1">
        <v>0</v>
      </c>
      <c r="I4532" s="1">
        <v>9992</v>
      </c>
    </row>
    <row r="4533" spans="1:9" x14ac:dyDescent="0.25">
      <c r="A4533" s="1">
        <v>2</v>
      </c>
      <c r="B4533" s="1">
        <v>27944</v>
      </c>
      <c r="C4533" s="1">
        <v>98.227699999999999</v>
      </c>
      <c r="D4533" s="1">
        <v>45.114699999999999</v>
      </c>
      <c r="E4533" s="1">
        <v>11349</v>
      </c>
      <c r="F4533" s="1">
        <v>307.95600000000002</v>
      </c>
      <c r="G4533" s="1">
        <v>52.061500000000002</v>
      </c>
      <c r="H4533" s="1">
        <v>14.632575539999999</v>
      </c>
      <c r="I4533" s="1">
        <v>15516</v>
      </c>
    </row>
    <row r="4534" spans="1:9" x14ac:dyDescent="0.25">
      <c r="A4534" s="1">
        <v>0</v>
      </c>
      <c r="B4534" s="1" t="s">
        <v>4843</v>
      </c>
      <c r="C4534" s="1">
        <v>4</v>
      </c>
    </row>
    <row r="4535" spans="1:9" x14ac:dyDescent="0.25">
      <c r="A4535" s="1">
        <v>1</v>
      </c>
      <c r="B4535" s="1" t="s">
        <v>4844</v>
      </c>
      <c r="C4535" s="1" t="s">
        <v>4845</v>
      </c>
      <c r="D4535" s="1">
        <v>22276.355478450001</v>
      </c>
      <c r="E4535" s="1">
        <v>5.7699999999999998E-6</v>
      </c>
      <c r="F4535" s="1" t="s">
        <v>3</v>
      </c>
      <c r="G4535" s="1" t="s">
        <v>4846</v>
      </c>
      <c r="H4535" s="1">
        <v>0</v>
      </c>
      <c r="I4535" s="1">
        <v>9992</v>
      </c>
    </row>
    <row r="4536" spans="1:9" x14ac:dyDescent="0.25">
      <c r="A4536" s="1">
        <v>2</v>
      </c>
      <c r="B4536" s="1">
        <v>27945</v>
      </c>
      <c r="C4536" s="1">
        <v>98.206599999999995</v>
      </c>
      <c r="D4536" s="1">
        <v>48.7211</v>
      </c>
      <c r="E4536" s="1">
        <v>10842</v>
      </c>
      <c r="F4536" s="1">
        <v>268.29160000000002</v>
      </c>
      <c r="G4536" s="1">
        <v>91.704499999999996</v>
      </c>
      <c r="H4536" s="1">
        <v>14.651576029999999</v>
      </c>
      <c r="I4536" s="1">
        <v>15754</v>
      </c>
    </row>
    <row r="4537" spans="1:9" x14ac:dyDescent="0.25">
      <c r="A4537" s="1">
        <v>0</v>
      </c>
      <c r="B4537" s="1" t="s">
        <v>2979</v>
      </c>
      <c r="C4537" s="1" t="s">
        <v>4847</v>
      </c>
    </row>
    <row r="4538" spans="1:9" x14ac:dyDescent="0.25">
      <c r="A4538" s="1">
        <v>1</v>
      </c>
      <c r="B4538" s="1" t="s">
        <v>4848</v>
      </c>
      <c r="C4538" s="1" t="s">
        <v>4849</v>
      </c>
      <c r="D4538" s="1">
        <v>22276.45090145</v>
      </c>
      <c r="E4538" s="1">
        <v>1.59E-6</v>
      </c>
      <c r="F4538" s="1" t="s">
        <v>3</v>
      </c>
      <c r="G4538" s="1" t="s">
        <v>4850</v>
      </c>
      <c r="H4538" s="1">
        <v>0</v>
      </c>
      <c r="I4538" s="1">
        <v>9994</v>
      </c>
    </row>
    <row r="4539" spans="1:9" x14ac:dyDescent="0.25">
      <c r="A4539" s="1">
        <v>2</v>
      </c>
      <c r="B4539" s="1">
        <v>28051</v>
      </c>
      <c r="C4539" s="1">
        <v>98.395600000000002</v>
      </c>
      <c r="D4539" s="1">
        <v>344.3997</v>
      </c>
      <c r="E4539" s="1">
        <v>59636</v>
      </c>
      <c r="F4539" s="1">
        <v>57.275500000000001</v>
      </c>
      <c r="G4539" s="1">
        <v>303.4171</v>
      </c>
      <c r="H4539" s="1">
        <v>14.342160799865001</v>
      </c>
    </row>
    <row r="4540" spans="1:9" x14ac:dyDescent="0.25">
      <c r="A4540" s="1">
        <v>0</v>
      </c>
      <c r="B4540" s="1" t="s">
        <v>2855</v>
      </c>
      <c r="C4540" s="1" t="s">
        <v>4851</v>
      </c>
      <c r="D4540" s="1" t="s">
        <v>4852</v>
      </c>
      <c r="E4540" s="1" t="s">
        <v>2857</v>
      </c>
      <c r="F4540" s="1" t="s">
        <v>4853</v>
      </c>
    </row>
    <row r="4541" spans="1:9" x14ac:dyDescent="0.25">
      <c r="A4541" s="1">
        <v>1</v>
      </c>
      <c r="B4541" s="1" t="s">
        <v>4854</v>
      </c>
      <c r="C4541" s="1" t="s">
        <v>4855</v>
      </c>
      <c r="D4541" s="1">
        <v>22276.53966876</v>
      </c>
      <c r="E4541" s="1">
        <v>1.7400000000000001E-6</v>
      </c>
      <c r="F4541" s="1" t="s">
        <v>3</v>
      </c>
      <c r="G4541" s="1" t="s">
        <v>4856</v>
      </c>
      <c r="H4541" s="1">
        <v>0</v>
      </c>
      <c r="I4541" s="1">
        <v>9999</v>
      </c>
    </row>
    <row r="4542" spans="1:9" x14ac:dyDescent="0.25">
      <c r="A4542" s="1">
        <v>2</v>
      </c>
      <c r="B4542" s="1">
        <v>28054</v>
      </c>
      <c r="C4542" s="1">
        <v>98.997900000000001</v>
      </c>
      <c r="D4542" s="1">
        <v>267.95</v>
      </c>
      <c r="E4542" s="1">
        <v>7763</v>
      </c>
      <c r="F4542" s="1">
        <v>19.508900000000001</v>
      </c>
      <c r="G4542" s="1">
        <v>89.8964</v>
      </c>
      <c r="H4542" s="1">
        <v>14.136883479783</v>
      </c>
    </row>
    <row r="4543" spans="1:9" x14ac:dyDescent="0.25">
      <c r="A4543" s="1">
        <v>0</v>
      </c>
      <c r="B4543" s="1" t="s">
        <v>4388</v>
      </c>
      <c r="C4543" s="1">
        <v>2</v>
      </c>
    </row>
    <row r="4544" spans="1:9" x14ac:dyDescent="0.25">
      <c r="A4544" s="1">
        <v>1</v>
      </c>
      <c r="B4544" s="1" t="s">
        <v>4857</v>
      </c>
      <c r="C4544" s="1" t="s">
        <v>4858</v>
      </c>
      <c r="D4544" s="1">
        <v>22276.45450018</v>
      </c>
      <c r="E4544" s="1">
        <v>1.46E-6</v>
      </c>
      <c r="F4544" s="1" t="s">
        <v>3</v>
      </c>
      <c r="G4544" s="1" t="s">
        <v>4859</v>
      </c>
      <c r="H4544" s="1">
        <v>0</v>
      </c>
      <c r="I4544" s="1">
        <v>9991</v>
      </c>
    </row>
    <row r="4545" spans="1:9" x14ac:dyDescent="0.25">
      <c r="A4545" s="1">
        <v>2</v>
      </c>
      <c r="B4545" s="1">
        <v>28057</v>
      </c>
      <c r="C4545" s="1">
        <v>98.564999999999998</v>
      </c>
      <c r="D4545" s="1">
        <v>220.39599999999999</v>
      </c>
      <c r="E4545" s="1">
        <v>1043</v>
      </c>
      <c r="F4545" s="1">
        <v>127.2761</v>
      </c>
      <c r="G4545" s="1">
        <v>232.85040000000001</v>
      </c>
      <c r="H4545" s="1">
        <v>14.357202039930399</v>
      </c>
    </row>
    <row r="4546" spans="1:9" x14ac:dyDescent="0.25">
      <c r="A4546" s="1">
        <v>0</v>
      </c>
      <c r="B4546" s="1" t="s">
        <v>4860</v>
      </c>
      <c r="C4546" s="1" t="s">
        <v>4861</v>
      </c>
      <c r="D4546" s="1">
        <v>1</v>
      </c>
      <c r="E4546" s="1" t="s">
        <v>4862</v>
      </c>
    </row>
    <row r="4547" spans="1:9" x14ac:dyDescent="0.25">
      <c r="A4547" s="1">
        <v>1</v>
      </c>
      <c r="B4547" s="1" t="s">
        <v>4863</v>
      </c>
      <c r="C4547" s="1" t="s">
        <v>4864</v>
      </c>
      <c r="D4547" s="1">
        <v>22276.47519447</v>
      </c>
      <c r="E4547" s="1">
        <v>2.52E-6</v>
      </c>
      <c r="F4547" s="1" t="s">
        <v>3</v>
      </c>
      <c r="G4547" s="1" t="s">
        <v>4865</v>
      </c>
      <c r="H4547" s="1">
        <v>0</v>
      </c>
      <c r="I4547" s="1">
        <v>9995</v>
      </c>
    </row>
    <row r="4548" spans="1:9" x14ac:dyDescent="0.25">
      <c r="A4548" s="1">
        <v>2</v>
      </c>
      <c r="B4548" s="1">
        <v>28058</v>
      </c>
      <c r="C4548" s="1">
        <v>98.679000000000002</v>
      </c>
      <c r="D4548" s="1">
        <v>133.4787</v>
      </c>
      <c r="E4548" s="1">
        <v>12151</v>
      </c>
      <c r="F4548" s="1">
        <v>319.3972</v>
      </c>
      <c r="G4548" s="1">
        <v>40.631300000000003</v>
      </c>
      <c r="H4548" s="1">
        <v>14.471776780000001</v>
      </c>
      <c r="I4548" s="1">
        <v>538</v>
      </c>
    </row>
    <row r="4549" spans="1:9" x14ac:dyDescent="0.25">
      <c r="A4549" s="1">
        <v>0</v>
      </c>
      <c r="B4549" s="1" t="s">
        <v>4866</v>
      </c>
      <c r="C4549" s="1">
        <v>1</v>
      </c>
    </row>
    <row r="4550" spans="1:9" x14ac:dyDescent="0.25">
      <c r="A4550" s="1">
        <v>1</v>
      </c>
      <c r="B4550" s="1" t="s">
        <v>4867</v>
      </c>
      <c r="C4550" s="1" t="s">
        <v>4868</v>
      </c>
      <c r="D4550" s="1">
        <v>22276.50334838</v>
      </c>
      <c r="E4550" s="1">
        <v>4.7999999999999996E-7</v>
      </c>
      <c r="F4550" s="1" t="s">
        <v>3</v>
      </c>
      <c r="G4550" s="1" t="s">
        <v>4869</v>
      </c>
      <c r="H4550" s="1">
        <v>0</v>
      </c>
      <c r="I4550" s="1">
        <v>9992</v>
      </c>
    </row>
    <row r="4551" spans="1:9" x14ac:dyDescent="0.25">
      <c r="A4551" s="1">
        <v>2</v>
      </c>
      <c r="B4551" s="1">
        <v>28060</v>
      </c>
      <c r="C4551" s="1">
        <v>99.433400000000006</v>
      </c>
      <c r="D4551" s="1">
        <v>271.33120000000002</v>
      </c>
      <c r="E4551" s="1">
        <v>21642</v>
      </c>
      <c r="F4551" s="1">
        <v>1.0863</v>
      </c>
      <c r="G4551" s="1">
        <v>110.6855</v>
      </c>
      <c r="H4551" s="1">
        <v>13.718569099474699</v>
      </c>
    </row>
    <row r="4552" spans="1:9" x14ac:dyDescent="0.25">
      <c r="A4552" s="1">
        <v>0</v>
      </c>
      <c r="B4552" s="1" t="s">
        <v>4870</v>
      </c>
      <c r="C4552" s="1">
        <v>1</v>
      </c>
    </row>
    <row r="4553" spans="1:9" x14ac:dyDescent="0.25">
      <c r="A4553" s="1">
        <v>1</v>
      </c>
      <c r="B4553" s="1" t="s">
        <v>4871</v>
      </c>
      <c r="C4553" s="1" t="s">
        <v>4872</v>
      </c>
      <c r="D4553" s="1">
        <v>22276.515191539998</v>
      </c>
      <c r="E4553" s="1">
        <v>5.1910000000000003E-5</v>
      </c>
      <c r="F4553" s="1" t="s">
        <v>3</v>
      </c>
      <c r="G4553" s="1" t="s">
        <v>4873</v>
      </c>
      <c r="H4553" s="1">
        <v>0</v>
      </c>
      <c r="I4553" s="1">
        <v>9994</v>
      </c>
    </row>
    <row r="4554" spans="1:9" x14ac:dyDescent="0.25">
      <c r="A4554" s="1">
        <v>2</v>
      </c>
      <c r="B4554" s="1">
        <v>28220</v>
      </c>
      <c r="C4554" s="1">
        <v>97.987300000000005</v>
      </c>
      <c r="D4554" s="1">
        <v>271.75830000000002</v>
      </c>
      <c r="E4554" s="1">
        <v>10048</v>
      </c>
      <c r="F4554" s="1">
        <v>345.15550000000002</v>
      </c>
      <c r="G4554" s="1">
        <v>14.9373</v>
      </c>
      <c r="H4554" s="1">
        <v>15.02425822</v>
      </c>
      <c r="I4554" s="1">
        <v>6243</v>
      </c>
    </row>
    <row r="4555" spans="1:9" x14ac:dyDescent="0.25">
      <c r="A4555" s="1">
        <v>0</v>
      </c>
      <c r="B4555" s="1" t="s">
        <v>4874</v>
      </c>
      <c r="C4555" s="1">
        <v>1</v>
      </c>
    </row>
    <row r="4556" spans="1:9" x14ac:dyDescent="0.25">
      <c r="A4556" s="1">
        <v>1</v>
      </c>
      <c r="B4556" s="1" t="s">
        <v>4875</v>
      </c>
      <c r="C4556" s="1" t="s">
        <v>4876</v>
      </c>
      <c r="D4556" s="1">
        <v>22276.45170736</v>
      </c>
      <c r="E4556" s="1">
        <v>2.7650000000000001E-5</v>
      </c>
      <c r="F4556" s="1" t="s">
        <v>3</v>
      </c>
      <c r="G4556" s="1" t="s">
        <v>4877</v>
      </c>
      <c r="H4556" s="1">
        <v>0</v>
      </c>
      <c r="I4556" s="1">
        <v>9994</v>
      </c>
    </row>
    <row r="4557" spans="1:9" x14ac:dyDescent="0.25">
      <c r="A4557" s="1">
        <v>2</v>
      </c>
      <c r="B4557" s="1">
        <v>28221</v>
      </c>
      <c r="C4557" s="1">
        <v>97.957400000000007</v>
      </c>
      <c r="D4557" s="1">
        <v>242.53710000000001</v>
      </c>
      <c r="E4557" s="1">
        <v>8856</v>
      </c>
      <c r="F4557" s="1">
        <v>239.94749999999999</v>
      </c>
      <c r="G4557" s="1">
        <v>120.08669999999999</v>
      </c>
      <c r="H4557" s="1">
        <v>14.95231574</v>
      </c>
      <c r="I4557" s="1">
        <v>4399</v>
      </c>
    </row>
    <row r="4558" spans="1:9" x14ac:dyDescent="0.25">
      <c r="A4558" s="1">
        <v>0</v>
      </c>
      <c r="B4558" s="1" t="s">
        <v>4878</v>
      </c>
    </row>
    <row r="4559" spans="1:9" x14ac:dyDescent="0.25">
      <c r="A4559" s="1">
        <v>1</v>
      </c>
      <c r="B4559" s="1" t="s">
        <v>4879</v>
      </c>
      <c r="C4559" s="1" t="s">
        <v>4880</v>
      </c>
      <c r="D4559" s="1">
        <v>22276.520191809999</v>
      </c>
      <c r="E4559" s="1">
        <v>1.0329999999999999E-5</v>
      </c>
      <c r="F4559" s="1" t="s">
        <v>3</v>
      </c>
      <c r="G4559" s="1" t="s">
        <v>4881</v>
      </c>
      <c r="H4559" s="1">
        <v>0</v>
      </c>
      <c r="I4559" s="1">
        <v>9996</v>
      </c>
    </row>
    <row r="4560" spans="1:9" x14ac:dyDescent="0.25">
      <c r="A4560" s="1">
        <v>2</v>
      </c>
      <c r="B4560" s="1">
        <v>28230</v>
      </c>
      <c r="C4560" s="1">
        <v>89.811700000000002</v>
      </c>
      <c r="D4560" s="1">
        <v>79.142499999999998</v>
      </c>
      <c r="E4560" s="1">
        <v>3258</v>
      </c>
      <c r="F4560" s="1">
        <v>90.573999999999998</v>
      </c>
      <c r="G4560" s="1">
        <v>269.58569999999997</v>
      </c>
      <c r="H4560" s="1">
        <v>14.7914855345212</v>
      </c>
    </row>
    <row r="4561" spans="1:9" x14ac:dyDescent="0.25">
      <c r="A4561" s="1">
        <v>0</v>
      </c>
      <c r="B4561" s="1" t="s">
        <v>4235</v>
      </c>
      <c r="C4561" s="1">
        <v>2</v>
      </c>
    </row>
    <row r="4562" spans="1:9" x14ac:dyDescent="0.25">
      <c r="A4562" s="1">
        <v>1</v>
      </c>
      <c r="B4562" s="1" t="s">
        <v>4882</v>
      </c>
      <c r="C4562" s="1" t="s">
        <v>4883</v>
      </c>
      <c r="D4562" s="1">
        <v>22276.506504410001</v>
      </c>
      <c r="E4562" s="1">
        <v>-1.84E-6</v>
      </c>
      <c r="F4562" s="1" t="s">
        <v>3</v>
      </c>
      <c r="G4562" s="1">
        <f>-95723-4</f>
        <v>-95727</v>
      </c>
      <c r="H4562" s="1">
        <v>0</v>
      </c>
      <c r="I4562" s="1">
        <v>9993</v>
      </c>
    </row>
    <row r="4563" spans="1:9" x14ac:dyDescent="0.25">
      <c r="A4563" s="1">
        <v>2</v>
      </c>
      <c r="B4563" s="1">
        <v>28254</v>
      </c>
      <c r="C4563" s="1">
        <v>98.660200000000003</v>
      </c>
      <c r="D4563" s="1">
        <v>279.54039999999998</v>
      </c>
      <c r="E4563" s="1">
        <v>2179</v>
      </c>
      <c r="F4563" s="1">
        <v>98.344099999999997</v>
      </c>
      <c r="G4563" s="1">
        <v>15.020799999999999</v>
      </c>
      <c r="H4563" s="1">
        <v>14.0069395593938</v>
      </c>
    </row>
    <row r="4564" spans="1:9" x14ac:dyDescent="0.25">
      <c r="A4564" s="1">
        <v>0</v>
      </c>
      <c r="B4564" s="1" t="s">
        <v>145</v>
      </c>
      <c r="C4564" s="1">
        <v>2406</v>
      </c>
    </row>
    <row r="4565" spans="1:9" x14ac:dyDescent="0.25">
      <c r="A4565" s="1">
        <v>1</v>
      </c>
      <c r="B4565" s="1" t="s">
        <v>4884</v>
      </c>
      <c r="C4565" s="1" t="s">
        <v>4885</v>
      </c>
      <c r="D4565" s="1">
        <v>22276.486668000001</v>
      </c>
      <c r="E4565" s="1">
        <v>4.8999999999999997E-7</v>
      </c>
      <c r="F4565" s="1" t="s">
        <v>3</v>
      </c>
      <c r="G4565" s="1" t="s">
        <v>4886</v>
      </c>
      <c r="H4565" s="1">
        <v>0</v>
      </c>
      <c r="I4565" s="1">
        <v>9992</v>
      </c>
    </row>
    <row r="4566" spans="1:9" x14ac:dyDescent="0.25">
      <c r="A4566" s="1">
        <v>2</v>
      </c>
      <c r="B4566" s="1">
        <v>28352</v>
      </c>
      <c r="C4566" s="1">
        <v>71.008099999999999</v>
      </c>
      <c r="D4566" s="1">
        <v>45.482300000000002</v>
      </c>
      <c r="E4566" s="1">
        <v>11203</v>
      </c>
      <c r="F4566" s="1">
        <v>49.572600000000001</v>
      </c>
      <c r="G4566" s="1">
        <v>310.637</v>
      </c>
      <c r="H4566" s="1">
        <v>14.117601469437799</v>
      </c>
    </row>
    <row r="4567" spans="1:9" x14ac:dyDescent="0.25">
      <c r="A4567" s="1">
        <v>0</v>
      </c>
      <c r="B4567" s="1" t="s">
        <v>4887</v>
      </c>
      <c r="C4567" s="1">
        <v>2</v>
      </c>
    </row>
    <row r="4568" spans="1:9" x14ac:dyDescent="0.25">
      <c r="A4568" s="1">
        <v>1</v>
      </c>
      <c r="B4568" s="1" t="s">
        <v>4888</v>
      </c>
      <c r="C4568" s="1" t="s">
        <v>4889</v>
      </c>
      <c r="D4568" s="1">
        <v>22276.2234312</v>
      </c>
      <c r="E4568" s="1">
        <v>2.0899999999999999E-6</v>
      </c>
      <c r="F4568" s="1" t="s">
        <v>3</v>
      </c>
      <c r="G4568" s="1" t="s">
        <v>4890</v>
      </c>
      <c r="H4568" s="1">
        <v>0</v>
      </c>
      <c r="I4568" s="1">
        <v>9994</v>
      </c>
    </row>
    <row r="4569" spans="1:9" x14ac:dyDescent="0.25">
      <c r="A4569" s="1">
        <v>2</v>
      </c>
      <c r="B4569" s="1">
        <v>28366</v>
      </c>
      <c r="C4569" s="1">
        <v>98.148399999999995</v>
      </c>
      <c r="D4569" s="1">
        <v>139.77610000000001</v>
      </c>
      <c r="E4569" s="1">
        <v>107846</v>
      </c>
      <c r="F4569" s="1">
        <v>11.6812</v>
      </c>
      <c r="G4569" s="1">
        <v>348.68400000000003</v>
      </c>
      <c r="H4569" s="1">
        <v>14.368480339572899</v>
      </c>
    </row>
    <row r="4570" spans="1:9" x14ac:dyDescent="0.25">
      <c r="A4570" s="1">
        <v>0</v>
      </c>
      <c r="B4570" s="1" t="s">
        <v>4891</v>
      </c>
    </row>
    <row r="4571" spans="1:9" x14ac:dyDescent="0.25">
      <c r="A4571" s="1">
        <v>1</v>
      </c>
      <c r="B4571" s="1" t="s">
        <v>4892</v>
      </c>
      <c r="C4571" s="1" t="s">
        <v>4893</v>
      </c>
      <c r="D4571" s="1">
        <v>22276.44693219</v>
      </c>
      <c r="E4571" s="1">
        <v>1.8989999999999999E-5</v>
      </c>
      <c r="F4571" s="1" t="s">
        <v>3</v>
      </c>
      <c r="G4571" s="1" t="s">
        <v>4894</v>
      </c>
      <c r="H4571" s="1">
        <v>0</v>
      </c>
      <c r="I4571" s="1">
        <v>9993</v>
      </c>
    </row>
    <row r="4572" spans="1:9" x14ac:dyDescent="0.25">
      <c r="A4572" s="1">
        <v>2</v>
      </c>
      <c r="B4572" s="1">
        <v>28368</v>
      </c>
      <c r="C4572" s="1">
        <v>97.945400000000006</v>
      </c>
      <c r="D4572" s="1">
        <v>234.84520000000001</v>
      </c>
      <c r="E4572" s="1">
        <v>2131</v>
      </c>
      <c r="F4572" s="1">
        <v>106.96380000000001</v>
      </c>
      <c r="G4572" s="1">
        <v>253.18049999999999</v>
      </c>
      <c r="H4572" s="1">
        <v>14.753526669806501</v>
      </c>
    </row>
    <row r="4573" spans="1:9" x14ac:dyDescent="0.25">
      <c r="A4573" s="1">
        <v>0</v>
      </c>
      <c r="B4573" s="1" t="s">
        <v>4895</v>
      </c>
      <c r="C4573" s="1">
        <v>1</v>
      </c>
    </row>
    <row r="4574" spans="1:9" x14ac:dyDescent="0.25">
      <c r="A4574" s="1">
        <v>1</v>
      </c>
      <c r="B4574" s="1" t="s">
        <v>4896</v>
      </c>
      <c r="C4574" s="1" t="s">
        <v>4897</v>
      </c>
      <c r="D4574" s="1">
        <v>22276.493900189998</v>
      </c>
      <c r="E4574" s="1">
        <v>5.48E-6</v>
      </c>
      <c r="F4574" s="1" t="s">
        <v>3</v>
      </c>
      <c r="G4574" s="1" t="s">
        <v>4898</v>
      </c>
      <c r="H4574" s="1">
        <v>0</v>
      </c>
      <c r="I4574" s="1">
        <v>9997</v>
      </c>
    </row>
    <row r="4575" spans="1:9" x14ac:dyDescent="0.25">
      <c r="A4575" s="1">
        <v>2</v>
      </c>
      <c r="B4575" s="1">
        <v>28369</v>
      </c>
      <c r="C4575" s="1">
        <v>98.453699999999998</v>
      </c>
      <c r="D4575" s="1">
        <v>238.87479999999999</v>
      </c>
      <c r="E4575" s="1">
        <v>32870</v>
      </c>
      <c r="F4575" s="1">
        <v>202.21559999999999</v>
      </c>
      <c r="G4575" s="1">
        <v>157.76169999999999</v>
      </c>
      <c r="H4575" s="1">
        <v>14.528626539675299</v>
      </c>
    </row>
    <row r="4576" spans="1:9" x14ac:dyDescent="0.25">
      <c r="A4576" s="1">
        <v>0</v>
      </c>
      <c r="B4576" s="1" t="s">
        <v>4895</v>
      </c>
      <c r="C4576" s="1">
        <v>2</v>
      </c>
    </row>
    <row r="4577" spans="1:9" x14ac:dyDescent="0.25">
      <c r="A4577" s="1">
        <v>1</v>
      </c>
      <c r="B4577" s="1" t="s">
        <v>4899</v>
      </c>
      <c r="C4577" s="1" t="s">
        <v>4900</v>
      </c>
      <c r="D4577" s="1">
        <v>22276.497127589999</v>
      </c>
      <c r="E4577" s="1">
        <v>5.9599999999999997E-6</v>
      </c>
      <c r="F4577" s="1" t="s">
        <v>3</v>
      </c>
      <c r="G4577" s="1" t="s">
        <v>4901</v>
      </c>
      <c r="H4577" s="1">
        <v>0</v>
      </c>
      <c r="I4577" s="1">
        <v>9996</v>
      </c>
    </row>
    <row r="4578" spans="1:9" x14ac:dyDescent="0.25">
      <c r="A4578" s="1">
        <v>2</v>
      </c>
      <c r="B4578" s="1">
        <v>28370</v>
      </c>
      <c r="C4578" s="1">
        <v>98.545299999999997</v>
      </c>
      <c r="D4578" s="1">
        <v>238.15899999999999</v>
      </c>
      <c r="E4578" s="1">
        <v>58404</v>
      </c>
      <c r="F4578" s="1">
        <v>35.430399999999999</v>
      </c>
      <c r="G4578" s="1">
        <v>325.07459999999998</v>
      </c>
      <c r="H4578" s="1">
        <v>14.477534239642599</v>
      </c>
    </row>
    <row r="4579" spans="1:9" x14ac:dyDescent="0.25">
      <c r="A4579" s="1">
        <v>0</v>
      </c>
      <c r="B4579" s="1" t="s">
        <v>4552</v>
      </c>
      <c r="C4579" s="1">
        <v>2</v>
      </c>
    </row>
    <row r="4580" spans="1:9" x14ac:dyDescent="0.25">
      <c r="A4580" s="1">
        <v>1</v>
      </c>
      <c r="B4580" s="1" t="s">
        <v>4902</v>
      </c>
      <c r="C4580" s="1" t="s">
        <v>4903</v>
      </c>
      <c r="D4580" s="1">
        <v>22276.491791060002</v>
      </c>
      <c r="E4580" s="1">
        <v>4.2200000000000003E-6</v>
      </c>
      <c r="F4580" s="1" t="s">
        <v>3</v>
      </c>
      <c r="G4580" s="1" t="s">
        <v>4904</v>
      </c>
      <c r="H4580" s="1">
        <v>0</v>
      </c>
      <c r="I4580" s="1">
        <v>9997</v>
      </c>
    </row>
    <row r="4581" spans="1:9" x14ac:dyDescent="0.25">
      <c r="A4581" s="1">
        <v>2</v>
      </c>
      <c r="B4581" s="1">
        <v>28371</v>
      </c>
      <c r="C4581" s="1">
        <v>98.3904</v>
      </c>
      <c r="D4581" s="1">
        <v>233.51339999999999</v>
      </c>
      <c r="E4581" s="1">
        <v>26300</v>
      </c>
      <c r="F4581" s="1">
        <v>131.3466</v>
      </c>
      <c r="G4581" s="1">
        <v>229.00110000000001</v>
      </c>
      <c r="H4581" s="1">
        <v>14.5460777696899</v>
      </c>
    </row>
    <row r="4582" spans="1:9" x14ac:dyDescent="0.25">
      <c r="A4582" s="1">
        <v>0</v>
      </c>
      <c r="B4582" s="1" t="s">
        <v>4887</v>
      </c>
      <c r="C4582" s="1">
        <v>1</v>
      </c>
    </row>
    <row r="4583" spans="1:9" x14ac:dyDescent="0.25">
      <c r="A4583" s="1">
        <v>1</v>
      </c>
      <c r="B4583" s="1" t="s">
        <v>4905</v>
      </c>
      <c r="C4583" s="1" t="s">
        <v>4906</v>
      </c>
      <c r="D4583" s="1">
        <v>22276.471187539999</v>
      </c>
      <c r="E4583" s="1">
        <v>4.6399999999999996E-6</v>
      </c>
      <c r="F4583" s="1" t="s">
        <v>3</v>
      </c>
      <c r="G4583" s="1" t="s">
        <v>4907</v>
      </c>
      <c r="H4583" s="1">
        <v>0</v>
      </c>
      <c r="I4583" s="1">
        <v>9995</v>
      </c>
    </row>
    <row r="4584" spans="1:9" x14ac:dyDescent="0.25">
      <c r="A4584" s="1">
        <v>2</v>
      </c>
      <c r="B4584" s="1">
        <v>28372</v>
      </c>
      <c r="C4584" s="1">
        <v>98.506399999999999</v>
      </c>
      <c r="D4584" s="1">
        <v>238.2568</v>
      </c>
      <c r="E4584" s="1">
        <v>45251</v>
      </c>
      <c r="F4584" s="1">
        <v>308.06610000000001</v>
      </c>
      <c r="G4584" s="1">
        <v>51.645400000000002</v>
      </c>
      <c r="H4584" s="1">
        <v>14.498522009657499</v>
      </c>
    </row>
    <row r="4585" spans="1:9" x14ac:dyDescent="0.25">
      <c r="A4585" s="1">
        <v>0</v>
      </c>
      <c r="B4585" s="1" t="s">
        <v>4560</v>
      </c>
      <c r="C4585" s="1">
        <v>3</v>
      </c>
    </row>
    <row r="4586" spans="1:9" x14ac:dyDescent="0.25">
      <c r="A4586" s="1">
        <v>1</v>
      </c>
      <c r="B4586" s="1" t="s">
        <v>4908</v>
      </c>
      <c r="C4586" s="1" t="s">
        <v>4909</v>
      </c>
      <c r="D4586" s="1">
        <v>22276.437004719999</v>
      </c>
      <c r="E4586" s="1">
        <v>6.63E-6</v>
      </c>
      <c r="F4586" s="1" t="s">
        <v>3</v>
      </c>
      <c r="G4586" s="1" t="s">
        <v>4910</v>
      </c>
      <c r="H4586" s="1">
        <v>0</v>
      </c>
      <c r="I4586" s="1">
        <v>9991</v>
      </c>
    </row>
    <row r="4587" spans="1:9" x14ac:dyDescent="0.25">
      <c r="A4587" s="1">
        <v>2</v>
      </c>
      <c r="B4587" s="1">
        <v>28373</v>
      </c>
      <c r="C4587" s="1">
        <v>98.564400000000006</v>
      </c>
      <c r="D4587" s="1">
        <v>235.13319999999999</v>
      </c>
      <c r="E4587" s="1">
        <v>69603</v>
      </c>
      <c r="F4587" s="1">
        <v>115.1605</v>
      </c>
      <c r="G4587" s="1">
        <v>245.68270000000001</v>
      </c>
      <c r="H4587" s="1">
        <v>14.4594162496336</v>
      </c>
    </row>
    <row r="4588" spans="1:9" x14ac:dyDescent="0.25">
      <c r="A4588" s="1">
        <v>0</v>
      </c>
      <c r="B4588" s="1" t="s">
        <v>4911</v>
      </c>
      <c r="C4588" s="1" t="s">
        <v>4912</v>
      </c>
    </row>
    <row r="4589" spans="1:9" x14ac:dyDescent="0.25">
      <c r="A4589" s="1">
        <v>1</v>
      </c>
      <c r="B4589" s="1" t="s">
        <v>4913</v>
      </c>
      <c r="C4589" s="1" t="s">
        <v>4914</v>
      </c>
      <c r="D4589" s="1">
        <v>22276.340730830001</v>
      </c>
      <c r="E4589" s="1">
        <v>3.05E-6</v>
      </c>
      <c r="F4589" s="1" t="s">
        <v>3</v>
      </c>
      <c r="G4589" s="1" t="s">
        <v>4915</v>
      </c>
      <c r="H4589" s="1">
        <v>0</v>
      </c>
      <c r="I4589" s="1">
        <v>9993</v>
      </c>
    </row>
    <row r="4590" spans="1:9" x14ac:dyDescent="0.25">
      <c r="A4590" s="1">
        <v>2</v>
      </c>
      <c r="B4590" s="1">
        <v>28375</v>
      </c>
      <c r="C4590" s="1">
        <v>98.493799999999993</v>
      </c>
      <c r="D4590" s="1">
        <v>211.06</v>
      </c>
      <c r="E4590" s="1">
        <v>81393</v>
      </c>
      <c r="F4590" s="1">
        <v>220.17959999999999</v>
      </c>
      <c r="G4590" s="1">
        <v>139.33580000000001</v>
      </c>
      <c r="H4590" s="1">
        <v>14.421568159604901</v>
      </c>
    </row>
    <row r="4591" spans="1:9" x14ac:dyDescent="0.25">
      <c r="A4591" s="1">
        <v>0</v>
      </c>
      <c r="B4591" s="1" t="s">
        <v>4916</v>
      </c>
    </row>
    <row r="4592" spans="1:9" x14ac:dyDescent="0.25">
      <c r="A4592" s="1">
        <v>1</v>
      </c>
      <c r="B4592" s="1" t="s">
        <v>4917</v>
      </c>
      <c r="C4592" s="1" t="s">
        <v>4918</v>
      </c>
      <c r="D4592" s="1">
        <v>22276.513419070001</v>
      </c>
      <c r="E4592" s="1">
        <v>1.048E-5</v>
      </c>
      <c r="F4592" s="1" t="s">
        <v>3</v>
      </c>
      <c r="G4592" s="1" t="s">
        <v>4919</v>
      </c>
      <c r="H4592" s="1">
        <v>0</v>
      </c>
      <c r="I4592" s="1">
        <v>9991</v>
      </c>
    </row>
    <row r="4593" spans="1:9" x14ac:dyDescent="0.25">
      <c r="A4593" s="1">
        <v>2</v>
      </c>
      <c r="B4593" s="1">
        <v>28376</v>
      </c>
      <c r="C4593" s="1">
        <v>98.216800000000006</v>
      </c>
      <c r="D4593" s="1">
        <v>218.3287</v>
      </c>
      <c r="E4593" s="1">
        <v>1299</v>
      </c>
      <c r="F4593" s="1">
        <v>82.136300000000006</v>
      </c>
      <c r="G4593" s="1">
        <v>277.99829999999997</v>
      </c>
      <c r="H4593" s="1">
        <v>14.571211879689599</v>
      </c>
    </row>
    <row r="4594" spans="1:9" x14ac:dyDescent="0.25">
      <c r="A4594" s="1">
        <v>0</v>
      </c>
      <c r="B4594" s="1" t="s">
        <v>145</v>
      </c>
      <c r="C4594" s="1">
        <v>2407</v>
      </c>
    </row>
    <row r="4595" spans="1:9" x14ac:dyDescent="0.25">
      <c r="A4595" s="1">
        <v>1</v>
      </c>
      <c r="B4595" s="1" t="s">
        <v>4920</v>
      </c>
      <c r="C4595" s="1" t="s">
        <v>4921</v>
      </c>
      <c r="D4595" s="1">
        <v>22276.335343819999</v>
      </c>
      <c r="E4595" s="1">
        <v>7.6000000000000003E-7</v>
      </c>
      <c r="F4595" s="1" t="s">
        <v>3</v>
      </c>
      <c r="G4595" s="1" t="s">
        <v>4922</v>
      </c>
      <c r="H4595" s="1">
        <v>0</v>
      </c>
      <c r="I4595" s="1">
        <v>9996</v>
      </c>
    </row>
    <row r="4596" spans="1:9" x14ac:dyDescent="0.25">
      <c r="A4596" s="1">
        <v>2</v>
      </c>
      <c r="B4596" s="1">
        <v>28380</v>
      </c>
      <c r="C4596" s="1">
        <v>82.965000000000003</v>
      </c>
      <c r="D4596" s="1">
        <v>356.55970000000002</v>
      </c>
      <c r="E4596" s="1">
        <v>40604</v>
      </c>
      <c r="F4596" s="1">
        <v>76.280900000000003</v>
      </c>
      <c r="G4596" s="1">
        <v>284.28739999999999</v>
      </c>
      <c r="H4596" s="1">
        <v>13.7612146091399</v>
      </c>
    </row>
    <row r="4597" spans="1:9" x14ac:dyDescent="0.25">
      <c r="A4597" s="1">
        <v>0</v>
      </c>
      <c r="B4597" s="1" t="s">
        <v>4923</v>
      </c>
      <c r="C4597" s="1">
        <v>6</v>
      </c>
      <c r="D4597" s="1" t="s">
        <v>4924</v>
      </c>
      <c r="E4597" s="1" t="s">
        <v>4925</v>
      </c>
      <c r="F4597" s="1" t="s">
        <v>4926</v>
      </c>
    </row>
    <row r="4598" spans="1:9" x14ac:dyDescent="0.25">
      <c r="A4598" s="1">
        <v>1</v>
      </c>
      <c r="B4598" s="1" t="s">
        <v>4927</v>
      </c>
      <c r="C4598" s="1" t="s">
        <v>4928</v>
      </c>
      <c r="D4598" s="1">
        <v>22276.522596250001</v>
      </c>
      <c r="E4598" s="1">
        <v>2.321E-5</v>
      </c>
      <c r="F4598" s="1" t="s">
        <v>3</v>
      </c>
      <c r="G4598" s="1" t="s">
        <v>4929</v>
      </c>
      <c r="H4598" s="1">
        <v>0</v>
      </c>
      <c r="I4598" s="1">
        <v>9991</v>
      </c>
    </row>
    <row r="4599" spans="1:9" x14ac:dyDescent="0.25">
      <c r="A4599" s="1">
        <v>2</v>
      </c>
      <c r="B4599" s="1">
        <v>28413</v>
      </c>
      <c r="C4599" s="1">
        <v>97.706400000000002</v>
      </c>
      <c r="D4599" s="1">
        <v>295.315</v>
      </c>
      <c r="E4599" s="1">
        <v>13087</v>
      </c>
      <c r="F4599" s="1">
        <v>57.828899999999997</v>
      </c>
      <c r="G4599" s="1">
        <v>302.42230000000001</v>
      </c>
      <c r="H4599" s="1">
        <v>14.9554381798417</v>
      </c>
    </row>
    <row r="4600" spans="1:9" x14ac:dyDescent="0.25">
      <c r="A4600" s="1">
        <v>0</v>
      </c>
      <c r="B4600" s="1" t="s">
        <v>4923</v>
      </c>
      <c r="C4600" s="1">
        <v>6</v>
      </c>
      <c r="D4600" s="1" t="s">
        <v>4930</v>
      </c>
      <c r="E4600" s="1" t="s">
        <v>4925</v>
      </c>
      <c r="F4600" s="1" t="s">
        <v>4931</v>
      </c>
    </row>
    <row r="4601" spans="1:9" x14ac:dyDescent="0.25">
      <c r="A4601" s="1">
        <v>1</v>
      </c>
      <c r="B4601" s="1" t="s">
        <v>4932</v>
      </c>
      <c r="C4601" s="1" t="s">
        <v>4933</v>
      </c>
      <c r="D4601" s="1">
        <v>22276.48740043</v>
      </c>
      <c r="E4601" s="1">
        <v>1.491E-5</v>
      </c>
      <c r="F4601" s="1" t="s">
        <v>3</v>
      </c>
      <c r="G4601" s="1" t="s">
        <v>4934</v>
      </c>
      <c r="H4601" s="1">
        <v>0</v>
      </c>
      <c r="I4601" s="1">
        <v>9993</v>
      </c>
    </row>
    <row r="4602" spans="1:9" x14ac:dyDescent="0.25">
      <c r="A4602" s="1">
        <v>2</v>
      </c>
      <c r="B4602" s="1">
        <v>28414</v>
      </c>
      <c r="C4602" s="1">
        <v>97.713200000000001</v>
      </c>
      <c r="D4602" s="1">
        <v>295.11290000000002</v>
      </c>
      <c r="E4602" s="1">
        <v>7548</v>
      </c>
      <c r="F4602" s="1">
        <v>58.484299999999998</v>
      </c>
      <c r="G4602" s="1">
        <v>301.7115</v>
      </c>
      <c r="H4602" s="1">
        <v>14.9478610398409</v>
      </c>
    </row>
    <row r="4603" spans="1:9" x14ac:dyDescent="0.25">
      <c r="A4603" s="1">
        <v>0</v>
      </c>
      <c r="B4603" s="1" t="s">
        <v>145</v>
      </c>
      <c r="C4603" s="1">
        <v>2408</v>
      </c>
    </row>
    <row r="4604" spans="1:9" x14ac:dyDescent="0.25">
      <c r="A4604" s="1">
        <v>1</v>
      </c>
      <c r="B4604" s="1" t="s">
        <v>4935</v>
      </c>
      <c r="C4604" s="1" t="s">
        <v>4936</v>
      </c>
      <c r="D4604" s="1">
        <v>22276.45002068</v>
      </c>
      <c r="E4604" s="1">
        <v>2.1E-7</v>
      </c>
      <c r="F4604" s="1" t="s">
        <v>3</v>
      </c>
      <c r="G4604" s="1" t="s">
        <v>4937</v>
      </c>
      <c r="H4604" s="1">
        <v>0</v>
      </c>
      <c r="I4604" s="1">
        <v>9994</v>
      </c>
    </row>
    <row r="4605" spans="1:9" x14ac:dyDescent="0.25">
      <c r="A4605" s="1">
        <v>2</v>
      </c>
      <c r="B4605" s="1">
        <v>28419</v>
      </c>
      <c r="C4605" s="1">
        <v>82.478800000000007</v>
      </c>
      <c r="D4605" s="1">
        <v>93.244500000000002</v>
      </c>
      <c r="E4605" s="1">
        <v>16115</v>
      </c>
      <c r="F4605" s="1">
        <v>356.7054</v>
      </c>
      <c r="G4605" s="1">
        <v>3.3919000000000001</v>
      </c>
      <c r="H4605" s="1">
        <v>12.4563312881965</v>
      </c>
    </row>
    <row r="4606" spans="1:9" x14ac:dyDescent="0.25">
      <c r="A4606" s="1">
        <v>0</v>
      </c>
      <c r="B4606" s="1" t="s">
        <v>145</v>
      </c>
      <c r="C4606" s="1">
        <v>2409</v>
      </c>
    </row>
    <row r="4607" spans="1:9" x14ac:dyDescent="0.25">
      <c r="A4607" s="1">
        <v>1</v>
      </c>
      <c r="B4607" s="1" t="s">
        <v>4938</v>
      </c>
      <c r="C4607" s="1" t="s">
        <v>4939</v>
      </c>
      <c r="D4607" s="1">
        <v>22276.5097996</v>
      </c>
      <c r="E4607" s="1">
        <v>1.9000000000000001E-7</v>
      </c>
      <c r="F4607" s="1" t="s">
        <v>3</v>
      </c>
      <c r="G4607" s="1" t="s">
        <v>4940</v>
      </c>
      <c r="H4607" s="1">
        <v>0</v>
      </c>
      <c r="I4607" s="1">
        <v>9990</v>
      </c>
    </row>
    <row r="4608" spans="1:9" x14ac:dyDescent="0.25">
      <c r="A4608" s="1">
        <v>2</v>
      </c>
      <c r="B4608" s="1">
        <v>28420</v>
      </c>
      <c r="C4608" s="1">
        <v>82.479100000000003</v>
      </c>
      <c r="D4608" s="1">
        <v>95.859300000000005</v>
      </c>
      <c r="E4608" s="1">
        <v>13896</v>
      </c>
      <c r="F4608" s="1">
        <v>6.3628</v>
      </c>
      <c r="G4608" s="1">
        <v>353.7627</v>
      </c>
      <c r="H4608" s="1">
        <v>12.4528437081946</v>
      </c>
    </row>
    <row r="4609" spans="1:9" x14ac:dyDescent="0.25">
      <c r="A4609" s="1">
        <v>0</v>
      </c>
      <c r="B4609" s="1" t="s">
        <v>4941</v>
      </c>
      <c r="C4609" s="1" t="s">
        <v>4942</v>
      </c>
      <c r="D4609" s="1">
        <v>1</v>
      </c>
    </row>
    <row r="4610" spans="1:9" x14ac:dyDescent="0.25">
      <c r="A4610" s="1">
        <v>1</v>
      </c>
      <c r="B4610" s="1" t="s">
        <v>4943</v>
      </c>
      <c r="C4610" s="1" t="s">
        <v>4944</v>
      </c>
      <c r="D4610" s="1">
        <v>22276.312904670001</v>
      </c>
      <c r="E4610" s="1">
        <v>8.8999999999999995E-6</v>
      </c>
      <c r="F4610" s="1" t="s">
        <v>3</v>
      </c>
      <c r="G4610" s="1" t="s">
        <v>4945</v>
      </c>
      <c r="H4610" s="1">
        <v>0</v>
      </c>
      <c r="I4610" s="1">
        <v>9996</v>
      </c>
    </row>
    <row r="4611" spans="1:9" x14ac:dyDescent="0.25">
      <c r="A4611" s="1">
        <v>2</v>
      </c>
      <c r="B4611" s="1">
        <v>28454</v>
      </c>
      <c r="C4611" s="1">
        <v>98.576700000000002</v>
      </c>
      <c r="D4611" s="1">
        <v>225.78030000000001</v>
      </c>
      <c r="E4611" s="1">
        <v>8860</v>
      </c>
      <c r="F4611" s="1">
        <v>248.00800000000001</v>
      </c>
      <c r="G4611" s="1">
        <v>112.0163</v>
      </c>
      <c r="H4611" s="1">
        <v>14.329231964866199</v>
      </c>
    </row>
    <row r="4612" spans="1:9" x14ac:dyDescent="0.25">
      <c r="A4612" s="1">
        <v>0</v>
      </c>
      <c r="B4612" s="1" t="s">
        <v>4941</v>
      </c>
      <c r="C4612" s="1" t="s">
        <v>4942</v>
      </c>
      <c r="D4612" s="1">
        <v>2</v>
      </c>
    </row>
    <row r="4613" spans="1:9" x14ac:dyDescent="0.25">
      <c r="A4613" s="1">
        <v>1</v>
      </c>
      <c r="B4613" s="1" t="s">
        <v>4946</v>
      </c>
      <c r="C4613" s="1" t="s">
        <v>4947</v>
      </c>
      <c r="D4613" s="1">
        <v>22276.095651029998</v>
      </c>
      <c r="E4613" s="1">
        <v>8.14E-6</v>
      </c>
      <c r="F4613" s="1" t="s">
        <v>3</v>
      </c>
      <c r="G4613" s="1" t="s">
        <v>4948</v>
      </c>
      <c r="H4613" s="1">
        <v>0</v>
      </c>
      <c r="I4613" s="1">
        <v>9992</v>
      </c>
    </row>
    <row r="4614" spans="1:9" x14ac:dyDescent="0.25">
      <c r="A4614" s="1">
        <v>2</v>
      </c>
      <c r="B4614" s="1">
        <v>28455</v>
      </c>
      <c r="C4614" s="1">
        <v>98.579599999999999</v>
      </c>
      <c r="D4614" s="1">
        <v>226.08359999999999</v>
      </c>
      <c r="E4614" s="1">
        <v>9268</v>
      </c>
      <c r="F4614" s="1">
        <v>250.64179999999999</v>
      </c>
      <c r="G4614" s="1">
        <v>109.37649999999999</v>
      </c>
      <c r="H4614" s="1">
        <v>14.330149604809</v>
      </c>
    </row>
    <row r="4615" spans="1:9" x14ac:dyDescent="0.25">
      <c r="A4615" s="1">
        <v>0</v>
      </c>
      <c r="B4615" s="1" t="s">
        <v>4949</v>
      </c>
      <c r="C4615" s="1" t="s">
        <v>4580</v>
      </c>
    </row>
    <row r="4616" spans="1:9" x14ac:dyDescent="0.25">
      <c r="A4616" s="1">
        <v>1</v>
      </c>
      <c r="B4616" s="1" t="s">
        <v>4950</v>
      </c>
      <c r="C4616" s="1" t="s">
        <v>4951</v>
      </c>
      <c r="D4616" s="1">
        <v>22276.521097879999</v>
      </c>
      <c r="E4616" s="1">
        <v>4.579E-5</v>
      </c>
      <c r="F4616" s="1" t="s">
        <v>3</v>
      </c>
      <c r="G4616" s="1" t="s">
        <v>4952</v>
      </c>
      <c r="H4616" s="1">
        <v>0</v>
      </c>
      <c r="I4616" s="1">
        <v>9991</v>
      </c>
    </row>
    <row r="4617" spans="1:9" x14ac:dyDescent="0.25">
      <c r="A4617" s="1">
        <v>2</v>
      </c>
      <c r="B4617" s="1">
        <v>28470</v>
      </c>
      <c r="C4617" s="1">
        <v>97.2273</v>
      </c>
      <c r="D4617" s="1">
        <v>123.1463</v>
      </c>
      <c r="E4617" s="1">
        <v>43327</v>
      </c>
      <c r="F4617" s="1">
        <v>227.5164</v>
      </c>
      <c r="G4617" s="1">
        <v>132.2398</v>
      </c>
      <c r="H4617" s="1">
        <v>15.043628759834499</v>
      </c>
    </row>
    <row r="4618" spans="1:9" x14ac:dyDescent="0.25">
      <c r="A4618" s="1">
        <v>0</v>
      </c>
      <c r="B4618" s="1" t="s">
        <v>4953</v>
      </c>
      <c r="C4618" s="1">
        <v>2</v>
      </c>
      <c r="D4618" s="1" t="s">
        <v>4954</v>
      </c>
    </row>
    <row r="4619" spans="1:9" x14ac:dyDescent="0.25">
      <c r="A4619" s="1">
        <v>1</v>
      </c>
      <c r="B4619" s="1" t="s">
        <v>4955</v>
      </c>
      <c r="C4619" s="1" t="s">
        <v>4956</v>
      </c>
      <c r="D4619" s="1">
        <v>22276.513293979999</v>
      </c>
      <c r="E4619" s="1">
        <v>1.03E-5</v>
      </c>
      <c r="F4619" s="1" t="s">
        <v>3</v>
      </c>
      <c r="G4619" s="1" t="s">
        <v>4957</v>
      </c>
      <c r="H4619" s="1">
        <v>0</v>
      </c>
      <c r="I4619" s="1">
        <v>9999</v>
      </c>
    </row>
    <row r="4620" spans="1:9" x14ac:dyDescent="0.25">
      <c r="A4620" s="1">
        <v>2</v>
      </c>
      <c r="B4620" s="1">
        <v>28479</v>
      </c>
      <c r="C4620" s="1">
        <v>98.103099999999998</v>
      </c>
      <c r="D4620" s="1">
        <v>291.85050000000001</v>
      </c>
      <c r="E4620" s="1">
        <v>9886</v>
      </c>
      <c r="F4620" s="1">
        <v>192.5027</v>
      </c>
      <c r="G4620" s="1">
        <v>167.59299999999999</v>
      </c>
      <c r="H4620" s="1">
        <v>14.615704829518799</v>
      </c>
    </row>
    <row r="4621" spans="1:9" x14ac:dyDescent="0.25">
      <c r="A4621" s="1">
        <v>0</v>
      </c>
      <c r="B4621" s="1" t="s">
        <v>4958</v>
      </c>
    </row>
    <row r="4622" spans="1:9" x14ac:dyDescent="0.25">
      <c r="A4622" s="1">
        <v>1</v>
      </c>
      <c r="B4622" s="1" t="s">
        <v>4959</v>
      </c>
      <c r="C4622" s="1" t="s">
        <v>4960</v>
      </c>
      <c r="D4622" s="1">
        <v>22276.29554499</v>
      </c>
      <c r="E4622" s="1">
        <v>6.9750000000000001E-5</v>
      </c>
      <c r="F4622" s="1" t="s">
        <v>3</v>
      </c>
      <c r="G4622" s="1" t="s">
        <v>4961</v>
      </c>
      <c r="H4622" s="1">
        <v>0</v>
      </c>
      <c r="I4622" s="1">
        <v>9993</v>
      </c>
    </row>
    <row r="4623" spans="1:9" x14ac:dyDescent="0.25">
      <c r="A4623" s="1">
        <v>2</v>
      </c>
      <c r="B4623" s="1">
        <v>28485</v>
      </c>
      <c r="C4623" s="1">
        <v>20.556699999999999</v>
      </c>
      <c r="D4623" s="1">
        <v>273.01639999999998</v>
      </c>
      <c r="E4623" s="1">
        <v>10393</v>
      </c>
      <c r="F4623" s="1">
        <v>224.91300000000001</v>
      </c>
      <c r="G4623" s="1">
        <v>135.0463</v>
      </c>
      <c r="H4623" s="1">
        <v>15.070184659798301</v>
      </c>
    </row>
    <row r="4624" spans="1:9" x14ac:dyDescent="0.25">
      <c r="A4624" s="1">
        <v>0</v>
      </c>
      <c r="B4624" s="1" t="s">
        <v>4425</v>
      </c>
      <c r="C4624" s="1" t="s">
        <v>17</v>
      </c>
    </row>
    <row r="4625" spans="1:9" x14ac:dyDescent="0.25">
      <c r="A4625" s="1">
        <v>1</v>
      </c>
      <c r="B4625" s="1" t="s">
        <v>4962</v>
      </c>
      <c r="C4625" s="1" t="s">
        <v>4963</v>
      </c>
      <c r="D4625" s="1">
        <v>22276.475765700001</v>
      </c>
      <c r="E4625" s="1">
        <v>1.5500000000000001E-5</v>
      </c>
      <c r="F4625" s="1" t="s">
        <v>3</v>
      </c>
      <c r="G4625" s="1" t="s">
        <v>4964</v>
      </c>
      <c r="H4625" s="1">
        <v>0</v>
      </c>
      <c r="I4625" s="1">
        <v>9996</v>
      </c>
    </row>
    <row r="4626" spans="1:9" x14ac:dyDescent="0.25">
      <c r="A4626" s="1">
        <v>2</v>
      </c>
      <c r="B4626" s="1">
        <v>28492</v>
      </c>
      <c r="C4626" s="1">
        <v>98.242199999999997</v>
      </c>
      <c r="D4626" s="1">
        <v>224.59520000000001</v>
      </c>
      <c r="E4626" s="1">
        <v>15693</v>
      </c>
      <c r="F4626" s="1">
        <v>87.105800000000002</v>
      </c>
      <c r="G4626" s="1">
        <v>273.19760000000002</v>
      </c>
      <c r="H4626" s="1">
        <v>14.933715329512401</v>
      </c>
    </row>
    <row r="4627" spans="1:9" x14ac:dyDescent="0.25">
      <c r="A4627" s="1">
        <v>0</v>
      </c>
      <c r="B4627" s="1" t="s">
        <v>4965</v>
      </c>
    </row>
    <row r="4628" spans="1:9" x14ac:dyDescent="0.25">
      <c r="A4628" s="1">
        <v>1</v>
      </c>
      <c r="B4628" s="1" t="s">
        <v>4966</v>
      </c>
      <c r="C4628" s="1" t="s">
        <v>4967</v>
      </c>
      <c r="D4628" s="1">
        <v>22276.507216049999</v>
      </c>
      <c r="E4628" s="1">
        <v>1.222E-5</v>
      </c>
      <c r="F4628" s="1" t="s">
        <v>3</v>
      </c>
      <c r="G4628" s="1" t="s">
        <v>4968</v>
      </c>
      <c r="H4628" s="1">
        <v>0</v>
      </c>
      <c r="I4628" s="1">
        <v>9995</v>
      </c>
    </row>
    <row r="4629" spans="1:9" x14ac:dyDescent="0.25">
      <c r="A4629" s="1">
        <v>2</v>
      </c>
      <c r="B4629" s="1">
        <v>28493</v>
      </c>
      <c r="C4629" s="1">
        <v>98.116299999999995</v>
      </c>
      <c r="D4629" s="1">
        <v>17.394400000000001</v>
      </c>
      <c r="E4629" s="1">
        <v>3523</v>
      </c>
      <c r="F4629" s="1">
        <v>320.66489999999999</v>
      </c>
      <c r="G4629" s="1">
        <v>39.430300000000003</v>
      </c>
      <c r="H4629" s="1">
        <v>14.741255099557799</v>
      </c>
    </row>
    <row r="4630" spans="1:9" x14ac:dyDescent="0.25">
      <c r="A4630" s="1">
        <v>0</v>
      </c>
      <c r="B4630" s="1" t="s">
        <v>4969</v>
      </c>
    </row>
    <row r="4631" spans="1:9" x14ac:dyDescent="0.25">
      <c r="A4631" s="1">
        <v>1</v>
      </c>
      <c r="B4631" s="1" t="s">
        <v>4970</v>
      </c>
      <c r="C4631" s="1" t="s">
        <v>4971</v>
      </c>
      <c r="D4631" s="1">
        <v>22276.583246940001</v>
      </c>
      <c r="E4631" s="1">
        <v>1.184E-5</v>
      </c>
      <c r="F4631" s="1" t="s">
        <v>3</v>
      </c>
      <c r="G4631" s="1" t="s">
        <v>4972</v>
      </c>
      <c r="H4631" s="1">
        <v>0</v>
      </c>
      <c r="I4631" s="1">
        <v>9990</v>
      </c>
    </row>
    <row r="4632" spans="1:9" x14ac:dyDescent="0.25">
      <c r="A4632" s="1">
        <v>2</v>
      </c>
      <c r="B4632" s="1">
        <v>28498</v>
      </c>
      <c r="C4632" s="1">
        <v>98.369200000000006</v>
      </c>
      <c r="D4632" s="1">
        <v>35.2973</v>
      </c>
      <c r="E4632" s="1">
        <v>14926</v>
      </c>
      <c r="F4632" s="1">
        <v>338.56389999999999</v>
      </c>
      <c r="G4632" s="1">
        <v>21.4939</v>
      </c>
      <c r="H4632" s="1">
        <v>14.6929032195024</v>
      </c>
    </row>
    <row r="4633" spans="1:9" x14ac:dyDescent="0.25">
      <c r="A4633" s="1">
        <v>0</v>
      </c>
      <c r="B4633" s="1" t="s">
        <v>145</v>
      </c>
      <c r="C4633" s="1">
        <v>2414</v>
      </c>
    </row>
    <row r="4634" spans="1:9" x14ac:dyDescent="0.25">
      <c r="A4634" s="1">
        <v>1</v>
      </c>
      <c r="B4634" s="1" t="s">
        <v>4973</v>
      </c>
      <c r="C4634" s="1" t="s">
        <v>4974</v>
      </c>
      <c r="D4634" s="1">
        <v>22276.47888504</v>
      </c>
      <c r="E4634" s="1">
        <v>9.2999999999999999E-7</v>
      </c>
      <c r="F4634" s="1" t="s">
        <v>3</v>
      </c>
      <c r="G4634" s="1" t="s">
        <v>4975</v>
      </c>
      <c r="H4634" s="1">
        <v>0</v>
      </c>
      <c r="I4634" s="1">
        <v>9991</v>
      </c>
    </row>
    <row r="4635" spans="1:9" x14ac:dyDescent="0.25">
      <c r="A4635" s="1">
        <v>2</v>
      </c>
      <c r="B4635" s="1">
        <v>28521</v>
      </c>
      <c r="C4635" s="1">
        <v>82.954499999999996</v>
      </c>
      <c r="D4635" s="1">
        <v>346.56869999999998</v>
      </c>
      <c r="E4635" s="1">
        <v>39089</v>
      </c>
      <c r="F4635" s="1">
        <v>224.9743</v>
      </c>
      <c r="G4635" s="1">
        <v>134.8252</v>
      </c>
      <c r="H4635" s="1">
        <v>13.876668728965299</v>
      </c>
    </row>
    <row r="4636" spans="1:9" x14ac:dyDescent="0.25">
      <c r="A4636" s="1">
        <v>0</v>
      </c>
      <c r="B4636" s="1" t="s">
        <v>4976</v>
      </c>
    </row>
    <row r="4637" spans="1:9" x14ac:dyDescent="0.25">
      <c r="A4637" s="1">
        <v>1</v>
      </c>
      <c r="B4637" s="1" t="s">
        <v>4977</v>
      </c>
      <c r="C4637" s="1" t="s">
        <v>4978</v>
      </c>
      <c r="D4637" s="1">
        <v>22276.508683690001</v>
      </c>
      <c r="E4637" s="1">
        <v>1.3400000000000001E-6</v>
      </c>
      <c r="F4637" s="1" t="s">
        <v>3</v>
      </c>
      <c r="G4637" s="1" t="s">
        <v>4979</v>
      </c>
      <c r="H4637" s="1">
        <v>0</v>
      </c>
      <c r="I4637" s="1">
        <v>9995</v>
      </c>
    </row>
    <row r="4638" spans="1:9" x14ac:dyDescent="0.25">
      <c r="A4638" s="1">
        <v>2</v>
      </c>
      <c r="B4638" s="1">
        <v>28523</v>
      </c>
      <c r="C4638" s="1">
        <v>82.953000000000003</v>
      </c>
      <c r="D4638" s="1">
        <v>348.5693</v>
      </c>
      <c r="E4638" s="1">
        <v>36928</v>
      </c>
      <c r="F4638" s="1">
        <v>233.9513</v>
      </c>
      <c r="G4638" s="1">
        <v>125.8227</v>
      </c>
      <c r="H4638" s="1">
        <v>13.875957068963199</v>
      </c>
    </row>
    <row r="4639" spans="1:9" x14ac:dyDescent="0.25">
      <c r="A4639" s="1">
        <v>0</v>
      </c>
      <c r="B4639" s="1" t="s">
        <v>4980</v>
      </c>
    </row>
    <row r="4640" spans="1:9" x14ac:dyDescent="0.25">
      <c r="A4640" s="1">
        <v>1</v>
      </c>
      <c r="B4640" s="1" t="s">
        <v>4981</v>
      </c>
      <c r="C4640" s="1" t="s">
        <v>4982</v>
      </c>
      <c r="D4640" s="1">
        <v>22276.42186903</v>
      </c>
      <c r="E4640" s="1">
        <v>1.4209999999999999E-5</v>
      </c>
      <c r="F4640" s="1" t="s">
        <v>3</v>
      </c>
      <c r="G4640" s="1" t="s">
        <v>4983</v>
      </c>
      <c r="H4640" s="1">
        <v>0</v>
      </c>
      <c r="I4640" s="1">
        <v>9999</v>
      </c>
    </row>
    <row r="4641" spans="1:9" x14ac:dyDescent="0.25">
      <c r="A4641" s="1">
        <v>2</v>
      </c>
      <c r="B4641" s="1">
        <v>28649</v>
      </c>
      <c r="C4641" s="1">
        <v>97.707400000000007</v>
      </c>
      <c r="D4641" s="1">
        <v>333.27969999999999</v>
      </c>
      <c r="E4641" s="1">
        <v>1276</v>
      </c>
      <c r="F4641" s="1">
        <v>151.7961</v>
      </c>
      <c r="G4641" s="1">
        <v>208.3323</v>
      </c>
      <c r="H4641" s="1">
        <v>14.8430115794275</v>
      </c>
    </row>
    <row r="4642" spans="1:9" x14ac:dyDescent="0.25">
      <c r="A4642" s="1">
        <v>0</v>
      </c>
      <c r="B4642" s="1" t="s">
        <v>4984</v>
      </c>
    </row>
    <row r="4643" spans="1:9" x14ac:dyDescent="0.25">
      <c r="A4643" s="1">
        <v>1</v>
      </c>
      <c r="B4643" s="1" t="s">
        <v>4985</v>
      </c>
      <c r="C4643" s="1" t="s">
        <v>4986</v>
      </c>
      <c r="D4643" s="1">
        <v>22276.431504830001</v>
      </c>
      <c r="E4643" s="1">
        <v>3.4279999999999997E-5</v>
      </c>
      <c r="F4643" s="1" t="s">
        <v>3</v>
      </c>
      <c r="G4643" s="1" t="s">
        <v>4987</v>
      </c>
      <c r="H4643" s="1">
        <v>0</v>
      </c>
      <c r="I4643" s="1">
        <v>9999</v>
      </c>
    </row>
    <row r="4644" spans="1:9" x14ac:dyDescent="0.25">
      <c r="A4644" s="1">
        <v>2</v>
      </c>
      <c r="B4644" s="1">
        <v>28650</v>
      </c>
      <c r="C4644" s="1">
        <v>97.914599999999993</v>
      </c>
      <c r="D4644" s="1">
        <v>245.1071</v>
      </c>
      <c r="E4644" s="1">
        <v>21382</v>
      </c>
      <c r="F4644" s="1">
        <v>218.72470000000001</v>
      </c>
      <c r="G4644" s="1">
        <v>141.2439</v>
      </c>
      <c r="H4644" s="1">
        <v>14.90939731944</v>
      </c>
    </row>
    <row r="4645" spans="1:9" x14ac:dyDescent="0.25">
      <c r="A4645" s="1">
        <v>0</v>
      </c>
      <c r="B4645" s="1" t="s">
        <v>657</v>
      </c>
      <c r="C4645" s="1">
        <v>18</v>
      </c>
    </row>
    <row r="4646" spans="1:9" x14ac:dyDescent="0.25">
      <c r="A4646" s="1">
        <v>1</v>
      </c>
      <c r="B4646" s="1" t="s">
        <v>4988</v>
      </c>
      <c r="C4646" s="1" t="s">
        <v>4989</v>
      </c>
      <c r="D4646" s="1">
        <v>22276.49407827</v>
      </c>
      <c r="E4646" s="1">
        <v>2.3800000000000001E-6</v>
      </c>
      <c r="F4646" s="1" t="s">
        <v>3</v>
      </c>
      <c r="G4646" s="1" t="s">
        <v>4990</v>
      </c>
      <c r="H4646" s="1">
        <v>0</v>
      </c>
      <c r="I4646" s="1">
        <v>9995</v>
      </c>
    </row>
    <row r="4647" spans="1:9" x14ac:dyDescent="0.25">
      <c r="A4647" s="1">
        <v>2</v>
      </c>
      <c r="B4647" s="1">
        <v>28654</v>
      </c>
      <c r="C4647" s="1">
        <v>98.94</v>
      </c>
      <c r="D4647" s="1">
        <v>346.79919999999998</v>
      </c>
      <c r="E4647" s="1">
        <v>14601</v>
      </c>
      <c r="F4647" s="1">
        <v>30.262899999999998</v>
      </c>
      <c r="G4647" s="1">
        <v>329.93830000000003</v>
      </c>
      <c r="H4647" s="1">
        <v>14.1278371289532</v>
      </c>
    </row>
    <row r="4648" spans="1:9" x14ac:dyDescent="0.25">
      <c r="A4648" s="1">
        <v>0</v>
      </c>
      <c r="B4648" s="1" t="s">
        <v>4991</v>
      </c>
    </row>
    <row r="4649" spans="1:9" x14ac:dyDescent="0.25">
      <c r="A4649" s="1">
        <v>1</v>
      </c>
      <c r="B4649" s="1" t="s">
        <v>4992</v>
      </c>
      <c r="C4649" s="1" t="s">
        <v>4993</v>
      </c>
      <c r="D4649" s="1">
        <v>22276.48957324</v>
      </c>
      <c r="E4649" s="1">
        <v>4.5760000000000002E-5</v>
      </c>
      <c r="F4649" s="1" t="s">
        <v>3</v>
      </c>
      <c r="G4649" s="1" t="s">
        <v>4994</v>
      </c>
      <c r="H4649" s="1">
        <v>0</v>
      </c>
      <c r="I4649" s="1">
        <v>9992</v>
      </c>
    </row>
    <row r="4650" spans="1:9" x14ac:dyDescent="0.25">
      <c r="A4650" s="1">
        <v>2</v>
      </c>
      <c r="B4650" s="1">
        <v>28737</v>
      </c>
      <c r="C4650" s="1">
        <v>97.723100000000002</v>
      </c>
      <c r="D4650" s="1">
        <v>273.42189999999999</v>
      </c>
      <c r="E4650" s="1">
        <v>31268</v>
      </c>
      <c r="F4650" s="1">
        <v>324.93490000000003</v>
      </c>
      <c r="G4650" s="1">
        <v>34.981499999999997</v>
      </c>
      <c r="H4650" s="1">
        <v>14.977860369441601</v>
      </c>
    </row>
    <row r="4651" spans="1:9" x14ac:dyDescent="0.25">
      <c r="A4651" s="1">
        <v>0</v>
      </c>
      <c r="B4651" s="1" t="s">
        <v>4995</v>
      </c>
      <c r="C4651" s="1" t="s">
        <v>4996</v>
      </c>
    </row>
    <row r="4652" spans="1:9" x14ac:dyDescent="0.25">
      <c r="A4652" s="1">
        <v>1</v>
      </c>
      <c r="B4652" s="1" t="s">
        <v>4997</v>
      </c>
      <c r="C4652" s="1" t="s">
        <v>4998</v>
      </c>
      <c r="D4652" s="1">
        <v>22276.48277432</v>
      </c>
      <c r="E4652" s="1">
        <v>9.9439999999999997E-5</v>
      </c>
      <c r="F4652" s="1" t="s">
        <v>3</v>
      </c>
      <c r="G4652" s="1" t="s">
        <v>4999</v>
      </c>
      <c r="H4652" s="1">
        <v>0</v>
      </c>
      <c r="I4652" s="1">
        <v>9991</v>
      </c>
    </row>
    <row r="4653" spans="1:9" x14ac:dyDescent="0.25">
      <c r="A4653" s="1">
        <v>2</v>
      </c>
      <c r="B4653" s="1">
        <v>28773</v>
      </c>
      <c r="C4653" s="1">
        <v>31.380600000000001</v>
      </c>
      <c r="D4653" s="1">
        <v>315.12119999999999</v>
      </c>
      <c r="E4653" s="1">
        <v>3777</v>
      </c>
      <c r="F4653" s="1">
        <v>25.109300000000001</v>
      </c>
      <c r="G4653" s="1">
        <v>334.97390000000001</v>
      </c>
      <c r="H4653" s="1">
        <v>15.2214308195149</v>
      </c>
    </row>
    <row r="4654" spans="1:9" x14ac:dyDescent="0.25">
      <c r="A4654" s="1">
        <v>0</v>
      </c>
      <c r="B4654" s="1" t="s">
        <v>5000</v>
      </c>
    </row>
    <row r="4655" spans="1:9" x14ac:dyDescent="0.25">
      <c r="A4655" s="1">
        <v>1</v>
      </c>
      <c r="B4655" s="1" t="s">
        <v>5001</v>
      </c>
      <c r="C4655" s="1" t="s">
        <v>5002</v>
      </c>
      <c r="D4655" s="1">
        <v>22276.381882019999</v>
      </c>
      <c r="E4655" s="1">
        <v>2.6610000000000001E-5</v>
      </c>
      <c r="F4655" s="1" t="s">
        <v>3</v>
      </c>
      <c r="G4655" s="1" t="s">
        <v>5003</v>
      </c>
      <c r="H4655" s="1">
        <v>0</v>
      </c>
      <c r="I4655" s="1">
        <v>9992</v>
      </c>
    </row>
    <row r="4656" spans="1:9" x14ac:dyDescent="0.25">
      <c r="A4656" s="1">
        <v>2</v>
      </c>
      <c r="B4656" s="1">
        <v>28809</v>
      </c>
      <c r="C4656" s="1">
        <v>98.103700000000003</v>
      </c>
      <c r="D4656" s="1">
        <v>64.37</v>
      </c>
      <c r="E4656" s="1">
        <v>15177</v>
      </c>
      <c r="F4656" s="1">
        <v>331.5856</v>
      </c>
      <c r="G4656" s="1">
        <v>28.453800000000001</v>
      </c>
      <c r="H4656" s="1">
        <v>15.017544649341399</v>
      </c>
    </row>
    <row r="4657" spans="1:9" x14ac:dyDescent="0.25">
      <c r="A4657" s="1">
        <v>0</v>
      </c>
      <c r="B4657" s="1" t="s">
        <v>5004</v>
      </c>
    </row>
    <row r="4658" spans="1:9" x14ac:dyDescent="0.25">
      <c r="A4658" s="1">
        <v>1</v>
      </c>
      <c r="B4658" s="1" t="s">
        <v>5005</v>
      </c>
      <c r="C4658" s="1" t="s">
        <v>5006</v>
      </c>
      <c r="D4658" s="1">
        <v>22276.446415990002</v>
      </c>
      <c r="E4658" s="1">
        <v>3.1050000000000003E-5</v>
      </c>
      <c r="F4658" s="1" t="s">
        <v>3</v>
      </c>
      <c r="G4658" s="1" t="s">
        <v>5007</v>
      </c>
      <c r="H4658" s="1">
        <v>0</v>
      </c>
      <c r="I4658" s="1">
        <v>9993</v>
      </c>
    </row>
    <row r="4659" spans="1:9" x14ac:dyDescent="0.25">
      <c r="A4659" s="1">
        <v>2</v>
      </c>
      <c r="B4659" s="1">
        <v>28810</v>
      </c>
      <c r="C4659" s="1">
        <v>98.045100000000005</v>
      </c>
      <c r="D4659" s="1">
        <v>341.19839999999999</v>
      </c>
      <c r="E4659" s="1">
        <v>26277</v>
      </c>
      <c r="F4659" s="1">
        <v>323.28609999999998</v>
      </c>
      <c r="G4659" s="1">
        <v>36.6556</v>
      </c>
      <c r="H4659" s="1">
        <v>14.9177762592821</v>
      </c>
    </row>
    <row r="4660" spans="1:9" x14ac:dyDescent="0.25">
      <c r="A4660" s="1">
        <v>0</v>
      </c>
      <c r="B4660" s="1" t="s">
        <v>5008</v>
      </c>
      <c r="C4660" s="1">
        <v>1</v>
      </c>
      <c r="D4660" s="1" t="s">
        <v>5009</v>
      </c>
    </row>
    <row r="4661" spans="1:9" x14ac:dyDescent="0.25">
      <c r="A4661" s="1">
        <v>1</v>
      </c>
      <c r="B4661" s="1" t="s">
        <v>5010</v>
      </c>
      <c r="C4661" s="1" t="s">
        <v>5011</v>
      </c>
      <c r="D4661" s="1">
        <v>22276.511484260001</v>
      </c>
      <c r="E4661" s="1">
        <v>3.6500000000000002E-6</v>
      </c>
      <c r="F4661" s="1" t="s">
        <v>3</v>
      </c>
      <c r="G4661" s="1" t="s">
        <v>5012</v>
      </c>
      <c r="H4661" s="1">
        <v>0</v>
      </c>
      <c r="I4661" s="1">
        <v>9995</v>
      </c>
    </row>
    <row r="4662" spans="1:9" x14ac:dyDescent="0.25">
      <c r="A4662" s="1">
        <v>2</v>
      </c>
      <c r="B4662" s="1">
        <v>28890</v>
      </c>
      <c r="C4662" s="1">
        <v>98.131100000000004</v>
      </c>
      <c r="D4662" s="1">
        <v>37.003100000000003</v>
      </c>
      <c r="E4662" s="1">
        <v>15038</v>
      </c>
      <c r="F4662" s="1">
        <v>191.2371</v>
      </c>
      <c r="G4662" s="1">
        <v>168.85040000000001</v>
      </c>
      <c r="H4662" s="1">
        <v>14.615011539029201</v>
      </c>
    </row>
    <row r="4663" spans="1:9" x14ac:dyDescent="0.25">
      <c r="A4663" s="1">
        <v>0</v>
      </c>
      <c r="B4663" s="1" t="s">
        <v>5013</v>
      </c>
    </row>
    <row r="4664" spans="1:9" x14ac:dyDescent="0.25">
      <c r="A4664" s="1">
        <v>1</v>
      </c>
      <c r="B4664" s="1" t="s">
        <v>5014</v>
      </c>
      <c r="C4664" s="1" t="s">
        <v>5015</v>
      </c>
      <c r="D4664" s="1">
        <v>22276.327933240002</v>
      </c>
      <c r="E4664" s="1">
        <v>4.95E-6</v>
      </c>
      <c r="F4664" s="1" t="s">
        <v>3</v>
      </c>
      <c r="G4664" s="1" t="s">
        <v>5016</v>
      </c>
      <c r="H4664" s="1">
        <v>0</v>
      </c>
      <c r="I4664" s="1">
        <v>9992</v>
      </c>
    </row>
    <row r="4665" spans="1:9" x14ac:dyDescent="0.25">
      <c r="A4665" s="1">
        <v>2</v>
      </c>
      <c r="B4665" s="1">
        <v>28891</v>
      </c>
      <c r="C4665" s="1">
        <v>98.138999999999996</v>
      </c>
      <c r="D4665" s="1">
        <v>38.397599999999997</v>
      </c>
      <c r="E4665" s="1">
        <v>16096</v>
      </c>
      <c r="F4665" s="1">
        <v>197.99719999999999</v>
      </c>
      <c r="G4665" s="1">
        <v>162.06630000000001</v>
      </c>
      <c r="H4665" s="1">
        <v>14.6170912490284</v>
      </c>
    </row>
    <row r="4666" spans="1:9" x14ac:dyDescent="0.25">
      <c r="A4666" s="1">
        <v>0</v>
      </c>
      <c r="B4666" s="1" t="s">
        <v>5017</v>
      </c>
    </row>
    <row r="4667" spans="1:9" x14ac:dyDescent="0.25">
      <c r="A4667" s="1">
        <v>1</v>
      </c>
      <c r="B4667" s="1" t="s">
        <v>5018</v>
      </c>
      <c r="C4667" s="1" t="s">
        <v>5019</v>
      </c>
      <c r="D4667" s="1">
        <v>22276.333961050001</v>
      </c>
      <c r="E4667" s="1">
        <v>1.7200000000000001E-5</v>
      </c>
      <c r="F4667" s="1" t="s">
        <v>3</v>
      </c>
      <c r="G4667" s="1" t="s">
        <v>5020</v>
      </c>
      <c r="H4667" s="1">
        <v>0</v>
      </c>
      <c r="I4667" s="1">
        <v>9997</v>
      </c>
    </row>
    <row r="4668" spans="1:9" x14ac:dyDescent="0.25">
      <c r="A4668" s="1">
        <v>2</v>
      </c>
      <c r="B4668" s="1">
        <v>28892</v>
      </c>
      <c r="C4668" s="1">
        <v>98.128299999999996</v>
      </c>
      <c r="D4668" s="1">
        <v>46.058799999999998</v>
      </c>
      <c r="E4668" s="1">
        <v>16534</v>
      </c>
      <c r="F4668" s="1">
        <v>159.41149999999999</v>
      </c>
      <c r="G4668" s="1">
        <v>200.7757</v>
      </c>
      <c r="H4668" s="1">
        <v>14.6440600090327</v>
      </c>
    </row>
    <row r="4669" spans="1:9" x14ac:dyDescent="0.25">
      <c r="A4669" s="1">
        <v>0</v>
      </c>
      <c r="B4669" s="1" t="s">
        <v>5021</v>
      </c>
      <c r="C4669" s="1">
        <v>1</v>
      </c>
    </row>
    <row r="4670" spans="1:9" x14ac:dyDescent="0.25">
      <c r="A4670" s="1">
        <v>1</v>
      </c>
      <c r="B4670" s="1" t="s">
        <v>5022</v>
      </c>
      <c r="C4670" s="1" t="s">
        <v>5023</v>
      </c>
      <c r="D4670" s="1">
        <v>22276.342251080001</v>
      </c>
      <c r="E4670" s="1">
        <v>5.57E-6</v>
      </c>
      <c r="F4670" s="1" t="s">
        <v>3</v>
      </c>
      <c r="G4670" s="1" t="s">
        <v>5024</v>
      </c>
      <c r="H4670" s="1">
        <v>0</v>
      </c>
      <c r="I4670" s="1">
        <v>9991</v>
      </c>
    </row>
    <row r="4671" spans="1:9" x14ac:dyDescent="0.25">
      <c r="A4671" s="1">
        <v>2</v>
      </c>
      <c r="B4671" s="1">
        <v>28893</v>
      </c>
      <c r="C4671" s="1">
        <v>98.124600000000001</v>
      </c>
      <c r="D4671" s="1">
        <v>37.9756</v>
      </c>
      <c r="E4671" s="1">
        <v>14935</v>
      </c>
      <c r="F4671" s="1">
        <v>190.20490000000001</v>
      </c>
      <c r="G4671" s="1">
        <v>169.88509999999999</v>
      </c>
      <c r="H4671" s="1">
        <v>14.6175906890271</v>
      </c>
    </row>
    <row r="4672" spans="1:9" x14ac:dyDescent="0.25">
      <c r="A4672" s="1">
        <v>0</v>
      </c>
      <c r="B4672" s="1" t="s">
        <v>5025</v>
      </c>
    </row>
    <row r="4673" spans="1:9" x14ac:dyDescent="0.25">
      <c r="A4673" s="1">
        <v>1</v>
      </c>
      <c r="B4673" s="1" t="s">
        <v>5026</v>
      </c>
      <c r="C4673" s="1" t="s">
        <v>5027</v>
      </c>
      <c r="D4673" s="1">
        <v>22276.311059</v>
      </c>
      <c r="E4673" s="1">
        <v>7.9699999999999999E-6</v>
      </c>
      <c r="F4673" s="1" t="s">
        <v>3</v>
      </c>
      <c r="G4673" s="1" t="s">
        <v>5028</v>
      </c>
      <c r="H4673" s="1">
        <v>0</v>
      </c>
      <c r="I4673" s="1">
        <v>9997</v>
      </c>
    </row>
    <row r="4674" spans="1:9" x14ac:dyDescent="0.25">
      <c r="A4674" s="1">
        <v>2</v>
      </c>
      <c r="B4674" s="1">
        <v>28894</v>
      </c>
      <c r="C4674" s="1">
        <v>98.136899999999997</v>
      </c>
      <c r="D4674" s="1">
        <v>39.345199999999998</v>
      </c>
      <c r="E4674" s="1">
        <v>16631</v>
      </c>
      <c r="F4674" s="1">
        <v>196.82769999999999</v>
      </c>
      <c r="G4674" s="1">
        <v>163.23750000000001</v>
      </c>
      <c r="H4674" s="1">
        <v>14.6197612590239</v>
      </c>
    </row>
    <row r="4675" spans="1:9" x14ac:dyDescent="0.25">
      <c r="A4675" s="1">
        <v>0</v>
      </c>
      <c r="B4675" s="1" t="s">
        <v>4798</v>
      </c>
      <c r="C4675" s="1" t="s">
        <v>4806</v>
      </c>
      <c r="D4675" s="1">
        <v>5</v>
      </c>
    </row>
    <row r="4676" spans="1:9" x14ac:dyDescent="0.25">
      <c r="A4676" s="1">
        <v>1</v>
      </c>
      <c r="B4676" s="1" t="s">
        <v>5029</v>
      </c>
      <c r="C4676" s="1" t="s">
        <v>5030</v>
      </c>
      <c r="D4676" s="1">
        <v>22276.339028400002</v>
      </c>
      <c r="E4676" s="1">
        <v>1.823E-5</v>
      </c>
      <c r="F4676" s="1" t="s">
        <v>3</v>
      </c>
      <c r="G4676" s="1" t="s">
        <v>5031</v>
      </c>
      <c r="H4676" s="1">
        <v>0</v>
      </c>
      <c r="I4676" s="1">
        <v>9993</v>
      </c>
    </row>
    <row r="4677" spans="1:9" x14ac:dyDescent="0.25">
      <c r="A4677" s="1">
        <v>2</v>
      </c>
      <c r="B4677" s="1">
        <v>28895</v>
      </c>
      <c r="C4677" s="1">
        <v>98.121200000000002</v>
      </c>
      <c r="D4677" s="1">
        <v>46.151200000000003</v>
      </c>
      <c r="E4677" s="1">
        <v>17062</v>
      </c>
      <c r="F4677" s="1">
        <v>157.988</v>
      </c>
      <c r="G4677" s="1">
        <v>202.20590000000001</v>
      </c>
      <c r="H4677" s="1">
        <v>14.645156269032</v>
      </c>
    </row>
    <row r="4678" spans="1:9" x14ac:dyDescent="0.25">
      <c r="A4678" s="1">
        <v>0</v>
      </c>
      <c r="B4678" s="1" t="s">
        <v>5032</v>
      </c>
      <c r="C4678" s="1" t="s">
        <v>5033</v>
      </c>
    </row>
    <row r="4679" spans="1:9" x14ac:dyDescent="0.25">
      <c r="A4679" s="1">
        <v>1</v>
      </c>
      <c r="B4679" s="1" t="s">
        <v>5034</v>
      </c>
      <c r="C4679" s="1" t="s">
        <v>5035</v>
      </c>
      <c r="D4679" s="1">
        <v>22276.34063169</v>
      </c>
      <c r="E4679" s="1">
        <v>8.49E-6</v>
      </c>
      <c r="F4679" s="1" t="s">
        <v>3</v>
      </c>
      <c r="G4679" s="1" t="s">
        <v>5036</v>
      </c>
      <c r="H4679" s="1">
        <v>0</v>
      </c>
      <c r="I4679" s="1">
        <v>9996</v>
      </c>
    </row>
    <row r="4680" spans="1:9" x14ac:dyDescent="0.25">
      <c r="A4680" s="1">
        <v>2</v>
      </c>
      <c r="B4680" s="1">
        <v>28898</v>
      </c>
      <c r="C4680" s="1">
        <v>98.178899999999999</v>
      </c>
      <c r="D4680" s="1">
        <v>38.995600000000003</v>
      </c>
      <c r="E4680" s="1">
        <v>18544</v>
      </c>
      <c r="F4680" s="1">
        <v>248.15309999999999</v>
      </c>
      <c r="G4680" s="1">
        <v>111.7697</v>
      </c>
      <c r="H4680" s="1">
        <v>14.608182765255</v>
      </c>
    </row>
    <row r="4681" spans="1:9" x14ac:dyDescent="0.25">
      <c r="A4681" s="1">
        <v>0</v>
      </c>
      <c r="B4681" s="1" t="s">
        <v>145</v>
      </c>
      <c r="C4681" s="1">
        <v>2416</v>
      </c>
    </row>
    <row r="4682" spans="1:9" x14ac:dyDescent="0.25">
      <c r="A4682" s="1">
        <v>1</v>
      </c>
      <c r="B4682" s="1" t="s">
        <v>5037</v>
      </c>
      <c r="C4682" s="1" t="s">
        <v>5038</v>
      </c>
      <c r="D4682" s="1">
        <v>22276.464721280001</v>
      </c>
      <c r="E4682" s="1">
        <v>3.7E-7</v>
      </c>
      <c r="F4682" s="1" t="s">
        <v>3</v>
      </c>
      <c r="G4682" s="1" t="s">
        <v>5039</v>
      </c>
      <c r="H4682" s="1">
        <v>0</v>
      </c>
      <c r="I4682" s="1">
        <v>9993</v>
      </c>
    </row>
    <row r="4683" spans="1:9" x14ac:dyDescent="0.25">
      <c r="A4683" s="1">
        <v>2</v>
      </c>
      <c r="B4683" s="1">
        <v>28908</v>
      </c>
      <c r="C4683" s="1">
        <v>82.463499999999996</v>
      </c>
      <c r="D4683" s="1">
        <v>92.644300000000001</v>
      </c>
      <c r="E4683" s="1">
        <v>7187</v>
      </c>
      <c r="F4683" s="1">
        <v>313.49099999999999</v>
      </c>
      <c r="G4683" s="1">
        <v>105.5257</v>
      </c>
      <c r="H4683" s="1">
        <v>12.555233137691401</v>
      </c>
    </row>
    <row r="4684" spans="1:9" x14ac:dyDescent="0.25">
      <c r="A4684" s="1">
        <v>0</v>
      </c>
      <c r="B4684" s="1" t="s">
        <v>3836</v>
      </c>
      <c r="C4684" s="1" t="s">
        <v>5040</v>
      </c>
      <c r="D4684" s="1">
        <v>1</v>
      </c>
    </row>
    <row r="4685" spans="1:9" x14ac:dyDescent="0.25">
      <c r="A4685" s="1">
        <v>1</v>
      </c>
      <c r="B4685" s="1" t="s">
        <v>5041</v>
      </c>
      <c r="C4685" s="1" t="s">
        <v>5042</v>
      </c>
      <c r="D4685" s="1">
        <v>22276.48720625</v>
      </c>
      <c r="E4685" s="1">
        <v>5.7999999999999995E-7</v>
      </c>
      <c r="F4685" s="1" t="s">
        <v>3</v>
      </c>
      <c r="G4685" s="1" t="s">
        <v>5043</v>
      </c>
      <c r="H4685" s="1">
        <v>0</v>
      </c>
      <c r="I4685" s="1">
        <v>9990</v>
      </c>
    </row>
    <row r="4686" spans="1:9" x14ac:dyDescent="0.25">
      <c r="A4686" s="1">
        <v>2</v>
      </c>
      <c r="B4686" s="1">
        <v>28909</v>
      </c>
      <c r="C4686" s="1">
        <v>82.463099999999997</v>
      </c>
      <c r="D4686" s="1">
        <v>94.7684</v>
      </c>
      <c r="E4686" s="1">
        <v>6957</v>
      </c>
      <c r="F4686" s="1">
        <v>304.0249</v>
      </c>
      <c r="G4686" s="1">
        <v>116.5986</v>
      </c>
      <c r="H4686" s="1">
        <v>12.552135407688301</v>
      </c>
    </row>
    <row r="4687" spans="1:9" x14ac:dyDescent="0.25">
      <c r="A4687" s="1">
        <v>0</v>
      </c>
      <c r="B4687" s="1" t="s">
        <v>5044</v>
      </c>
    </row>
    <row r="4688" spans="1:9" x14ac:dyDescent="0.25">
      <c r="A4688" s="1">
        <v>1</v>
      </c>
      <c r="B4688" s="1" t="s">
        <v>5045</v>
      </c>
      <c r="C4688" s="1" t="s">
        <v>5046</v>
      </c>
      <c r="D4688" s="1">
        <v>22276.489225009998</v>
      </c>
      <c r="E4688" s="1">
        <v>9.0100000000000001E-6</v>
      </c>
      <c r="F4688" s="1" t="s">
        <v>3</v>
      </c>
      <c r="G4688" s="1" t="s">
        <v>5047</v>
      </c>
      <c r="H4688" s="1">
        <v>0</v>
      </c>
      <c r="I4688" s="1">
        <v>9997</v>
      </c>
    </row>
    <row r="4689" spans="1:9" x14ac:dyDescent="0.25">
      <c r="A4689" s="1">
        <v>2</v>
      </c>
      <c r="B4689" s="1">
        <v>28931</v>
      </c>
      <c r="C4689" s="1">
        <v>97.947500000000005</v>
      </c>
      <c r="D4689" s="1">
        <v>237.37819999999999</v>
      </c>
      <c r="E4689" s="1">
        <v>1530</v>
      </c>
      <c r="F4689" s="1">
        <v>33.981000000000002</v>
      </c>
      <c r="G4689" s="1">
        <v>326.14890000000003</v>
      </c>
      <c r="H4689" s="1">
        <v>14.6332016789022</v>
      </c>
    </row>
    <row r="4690" spans="1:9" x14ac:dyDescent="0.25">
      <c r="A4690" s="1">
        <v>0</v>
      </c>
      <c r="B4690" s="1" t="s">
        <v>4995</v>
      </c>
      <c r="C4690" s="1" t="s">
        <v>5048</v>
      </c>
      <c r="D4690" s="1" t="s">
        <v>5049</v>
      </c>
    </row>
    <row r="4691" spans="1:9" x14ac:dyDescent="0.25">
      <c r="A4691" s="1">
        <v>1</v>
      </c>
      <c r="B4691" s="1" t="s">
        <v>5050</v>
      </c>
      <c r="C4691" s="1" t="s">
        <v>5051</v>
      </c>
      <c r="D4691" s="1">
        <v>22276.236474019999</v>
      </c>
      <c r="E4691" s="1">
        <v>5.3098000000000002E-4</v>
      </c>
      <c r="F4691" s="1" t="s">
        <v>3</v>
      </c>
      <c r="G4691" s="1" t="s">
        <v>5052</v>
      </c>
      <c r="H4691" s="1">
        <v>0</v>
      </c>
      <c r="I4691" s="1">
        <v>9991</v>
      </c>
    </row>
    <row r="4692" spans="1:9" x14ac:dyDescent="0.25">
      <c r="A4692" s="1">
        <v>2</v>
      </c>
      <c r="B4692" s="1">
        <v>28939</v>
      </c>
      <c r="C4692" s="1">
        <v>98.188900000000004</v>
      </c>
      <c r="D4692" s="1">
        <v>3.9460999999999999</v>
      </c>
      <c r="E4692" s="1">
        <v>61706</v>
      </c>
      <c r="F4692" s="1">
        <v>249.41550000000001</v>
      </c>
      <c r="G4692" s="1">
        <v>110.0468</v>
      </c>
      <c r="H4692" s="1">
        <v>15.5122312990976</v>
      </c>
    </row>
    <row r="4693" spans="1:9" x14ac:dyDescent="0.25">
      <c r="A4693" s="1">
        <v>0</v>
      </c>
      <c r="B4693" s="1" t="s">
        <v>5053</v>
      </c>
    </row>
    <row r="4694" spans="1:9" x14ac:dyDescent="0.25">
      <c r="A4694" s="1">
        <v>1</v>
      </c>
      <c r="B4694" s="1" t="s">
        <v>5054</v>
      </c>
      <c r="C4694" s="1" t="s">
        <v>5055</v>
      </c>
      <c r="D4694" s="1">
        <v>22276.436220880001</v>
      </c>
      <c r="E4694" s="1">
        <v>2.6644E-4</v>
      </c>
      <c r="F4694" s="1" t="s">
        <v>3</v>
      </c>
      <c r="G4694" s="1" t="s">
        <v>5056</v>
      </c>
      <c r="H4694" s="1">
        <v>0</v>
      </c>
      <c r="I4694" s="1">
        <v>9996</v>
      </c>
    </row>
    <row r="4695" spans="1:9" x14ac:dyDescent="0.25">
      <c r="A4695" s="1">
        <v>2</v>
      </c>
      <c r="B4695" s="1">
        <v>28980</v>
      </c>
      <c r="C4695" s="1">
        <v>105.5223</v>
      </c>
      <c r="D4695" s="1">
        <v>352.37979999999999</v>
      </c>
      <c r="E4695" s="1">
        <v>1948459</v>
      </c>
      <c r="F4695" s="1">
        <v>111.06740000000001</v>
      </c>
      <c r="G4695" s="1">
        <v>270.90280000000001</v>
      </c>
      <c r="H4695" s="1">
        <v>11.485732676626</v>
      </c>
    </row>
    <row r="4696" spans="1:9" x14ac:dyDescent="0.25">
      <c r="A4696" s="1">
        <v>0</v>
      </c>
      <c r="B4696" s="1" t="s">
        <v>5057</v>
      </c>
    </row>
    <row r="4697" spans="1:9" x14ac:dyDescent="0.25">
      <c r="A4697" s="1">
        <v>1</v>
      </c>
      <c r="B4697" s="1" t="s">
        <v>5058</v>
      </c>
      <c r="C4697" s="1" t="s">
        <v>5059</v>
      </c>
      <c r="D4697" s="1">
        <v>22276.48254976</v>
      </c>
      <c r="E4697" s="1">
        <v>4.3208999999999999E-4</v>
      </c>
      <c r="F4697" s="1" t="s">
        <v>5060</v>
      </c>
      <c r="G4697" s="1" t="s">
        <v>5061</v>
      </c>
      <c r="H4697" s="1">
        <v>0</v>
      </c>
      <c r="I4697" s="1">
        <v>9995</v>
      </c>
    </row>
    <row r="4698" spans="1:9" x14ac:dyDescent="0.25">
      <c r="A4698" s="1">
        <v>2</v>
      </c>
      <c r="B4698" s="1">
        <v>28981</v>
      </c>
      <c r="C4698" s="1">
        <v>105.458</v>
      </c>
      <c r="D4698" s="1">
        <v>1.3809</v>
      </c>
      <c r="E4698" s="1">
        <v>1330153</v>
      </c>
      <c r="F4698" s="1">
        <v>253.9444</v>
      </c>
      <c r="G4698" s="1">
        <v>91.1494</v>
      </c>
      <c r="H4698" s="1">
        <v>12.9556187770019</v>
      </c>
    </row>
    <row r="4699" spans="1:9" x14ac:dyDescent="0.25">
      <c r="A4699" s="1">
        <v>0</v>
      </c>
      <c r="B4699" s="1" t="s">
        <v>5062</v>
      </c>
    </row>
    <row r="4700" spans="1:9" x14ac:dyDescent="0.25">
      <c r="A4700" s="1">
        <v>1</v>
      </c>
      <c r="B4700" s="1" t="s">
        <v>5063</v>
      </c>
      <c r="C4700" s="1" t="s">
        <v>5064</v>
      </c>
      <c r="D4700" s="1">
        <v>22276.551626439999</v>
      </c>
      <c r="E4700" s="1">
        <v>3.9006000000000002E-4</v>
      </c>
      <c r="F4700" s="1" t="s">
        <v>5065</v>
      </c>
      <c r="G4700" s="1" t="s">
        <v>5066</v>
      </c>
      <c r="H4700" s="1">
        <v>0</v>
      </c>
      <c r="I4700" s="1">
        <v>9993</v>
      </c>
    </row>
    <row r="4701" spans="1:9" x14ac:dyDescent="0.25">
      <c r="A4701" s="1">
        <v>2</v>
      </c>
      <c r="B4701" s="1">
        <v>28982</v>
      </c>
      <c r="C4701" s="1">
        <v>105.5474</v>
      </c>
      <c r="D4701" s="1">
        <v>114.1692</v>
      </c>
      <c r="E4701" s="1">
        <v>1554346</v>
      </c>
      <c r="F4701" s="1">
        <v>235.89449999999999</v>
      </c>
      <c r="G4701" s="1">
        <v>108.4974</v>
      </c>
      <c r="H4701" s="1">
        <v>12.422621833770499</v>
      </c>
    </row>
    <row r="4702" spans="1:9" x14ac:dyDescent="0.25">
      <c r="A4702" s="1">
        <v>0</v>
      </c>
      <c r="B4702" s="1" t="s">
        <v>5067</v>
      </c>
      <c r="C4702" s="1" t="s">
        <v>5068</v>
      </c>
    </row>
    <row r="4703" spans="1:9" x14ac:dyDescent="0.25">
      <c r="A4703" s="1">
        <v>1</v>
      </c>
      <c r="B4703" s="1" t="s">
        <v>5069</v>
      </c>
      <c r="C4703" s="1" t="s">
        <v>5070</v>
      </c>
      <c r="D4703" s="1">
        <v>22276.493537570001</v>
      </c>
      <c r="E4703" s="1">
        <v>6.28E-6</v>
      </c>
      <c r="F4703" s="1" t="s">
        <v>3</v>
      </c>
      <c r="G4703" s="1" t="s">
        <v>5071</v>
      </c>
      <c r="H4703" s="1">
        <v>0</v>
      </c>
      <c r="I4703" s="1">
        <v>9992</v>
      </c>
    </row>
    <row r="4704" spans="1:9" x14ac:dyDescent="0.25">
      <c r="A4704" s="1">
        <v>2</v>
      </c>
      <c r="B4704" s="1">
        <v>29047</v>
      </c>
      <c r="C4704" s="1">
        <v>71.978700000000003</v>
      </c>
      <c r="D4704" s="1">
        <v>199.1737</v>
      </c>
      <c r="E4704" s="1">
        <v>48615</v>
      </c>
      <c r="F4704" s="1">
        <v>54.8889</v>
      </c>
      <c r="G4704" s="1">
        <v>305.67899999999997</v>
      </c>
      <c r="H4704" s="1">
        <v>14.2904403486099</v>
      </c>
    </row>
    <row r="4705" spans="1:9" x14ac:dyDescent="0.25">
      <c r="A4705" s="1">
        <v>0</v>
      </c>
      <c r="B4705" s="1" t="s">
        <v>5067</v>
      </c>
      <c r="C4705" s="1" t="s">
        <v>5072</v>
      </c>
    </row>
    <row r="4706" spans="1:9" x14ac:dyDescent="0.25">
      <c r="A4706" s="1">
        <v>1</v>
      </c>
      <c r="B4706" s="1" t="s">
        <v>5073</v>
      </c>
      <c r="C4706" s="1" t="s">
        <v>5074</v>
      </c>
      <c r="D4706" s="1">
        <v>22275.973784459999</v>
      </c>
      <c r="E4706" s="1">
        <v>3.8500000000000004E-6</v>
      </c>
      <c r="F4706" s="1" t="s">
        <v>3</v>
      </c>
      <c r="G4706" s="1" t="s">
        <v>3928</v>
      </c>
      <c r="H4706" s="1">
        <v>0</v>
      </c>
      <c r="I4706" s="1">
        <v>9990</v>
      </c>
    </row>
    <row r="4707" spans="1:9" x14ac:dyDescent="0.25">
      <c r="A4707" s="1">
        <v>2</v>
      </c>
      <c r="B4707" s="1">
        <v>29048</v>
      </c>
      <c r="C4707" s="1">
        <v>71.964299999999994</v>
      </c>
      <c r="D4707" s="1">
        <v>110.1827</v>
      </c>
      <c r="E4707" s="1">
        <v>43373</v>
      </c>
      <c r="F4707" s="1">
        <v>14.879300000000001</v>
      </c>
      <c r="G4707" s="1">
        <v>345.36079999999998</v>
      </c>
      <c r="H4707" s="1">
        <v>14.2900199386339</v>
      </c>
    </row>
    <row r="4708" spans="1:9" x14ac:dyDescent="0.25">
      <c r="A4708" s="1">
        <v>0</v>
      </c>
      <c r="B4708" s="1" t="s">
        <v>5067</v>
      </c>
      <c r="C4708" s="1" t="s">
        <v>5075</v>
      </c>
    </row>
    <row r="4709" spans="1:9" x14ac:dyDescent="0.25">
      <c r="A4709" s="1">
        <v>1</v>
      </c>
      <c r="B4709" s="1" t="s">
        <v>5076</v>
      </c>
      <c r="C4709" s="1" t="s">
        <v>5077</v>
      </c>
      <c r="D4709" s="1">
        <v>22276.488472109999</v>
      </c>
      <c r="E4709" s="1">
        <v>4.6299999999999997E-6</v>
      </c>
      <c r="F4709" s="1" t="s">
        <v>3</v>
      </c>
      <c r="G4709" s="1" t="s">
        <v>5078</v>
      </c>
      <c r="H4709" s="1">
        <v>0</v>
      </c>
      <c r="I4709" s="1">
        <v>9999</v>
      </c>
    </row>
    <row r="4710" spans="1:9" x14ac:dyDescent="0.25">
      <c r="A4710" s="1">
        <v>2</v>
      </c>
      <c r="B4710" s="1">
        <v>29049</v>
      </c>
      <c r="C4710" s="1">
        <v>72.018500000000003</v>
      </c>
      <c r="D4710" s="1">
        <v>285.54079999999999</v>
      </c>
      <c r="E4710" s="1">
        <v>33760</v>
      </c>
      <c r="F4710" s="1">
        <v>31.8063</v>
      </c>
      <c r="G4710" s="1">
        <v>328.51029999999997</v>
      </c>
      <c r="H4710" s="1">
        <v>14.290848138592599</v>
      </c>
    </row>
    <row r="4711" spans="1:9" x14ac:dyDescent="0.25">
      <c r="A4711" s="1">
        <v>0</v>
      </c>
      <c r="B4711" s="1" t="s">
        <v>5067</v>
      </c>
      <c r="C4711" s="1" t="s">
        <v>5079</v>
      </c>
    </row>
    <row r="4712" spans="1:9" x14ac:dyDescent="0.25">
      <c r="A4712" s="1">
        <v>1</v>
      </c>
      <c r="B4712" s="1" t="s">
        <v>5080</v>
      </c>
      <c r="C4712" s="1" t="s">
        <v>5081</v>
      </c>
      <c r="D4712" s="1">
        <v>22276.515469639999</v>
      </c>
      <c r="E4712" s="1">
        <v>1.411E-5</v>
      </c>
      <c r="F4712" s="1" t="s">
        <v>3</v>
      </c>
      <c r="G4712" s="1" t="s">
        <v>5082</v>
      </c>
      <c r="H4712" s="1">
        <v>0</v>
      </c>
      <c r="I4712" s="1">
        <v>9997</v>
      </c>
    </row>
    <row r="4713" spans="1:9" x14ac:dyDescent="0.25">
      <c r="A4713" s="1">
        <v>2</v>
      </c>
      <c r="B4713" s="1">
        <v>29050</v>
      </c>
      <c r="C4713" s="1">
        <v>72.017600000000002</v>
      </c>
      <c r="D4713" s="1">
        <v>345.56540000000001</v>
      </c>
      <c r="E4713" s="1">
        <v>51131</v>
      </c>
      <c r="F4713" s="1">
        <v>242.36770000000001</v>
      </c>
      <c r="G4713" s="1">
        <v>117.22799999999999</v>
      </c>
      <c r="H4713" s="1">
        <v>14.596486418785499</v>
      </c>
    </row>
    <row r="4714" spans="1:9" x14ac:dyDescent="0.25">
      <c r="A4714" s="1">
        <v>0</v>
      </c>
      <c r="B4714" s="1" t="s">
        <v>5067</v>
      </c>
      <c r="C4714" s="1" t="s">
        <v>5083</v>
      </c>
    </row>
    <row r="4715" spans="1:9" x14ac:dyDescent="0.25">
      <c r="A4715" s="1">
        <v>1</v>
      </c>
      <c r="B4715" s="1" t="s">
        <v>5084</v>
      </c>
      <c r="C4715" s="1" t="s">
        <v>5085</v>
      </c>
      <c r="D4715" s="1">
        <v>22276.187552060001</v>
      </c>
      <c r="E4715" s="1">
        <v>4.4399999999999998E-6</v>
      </c>
      <c r="F4715" s="1" t="s">
        <v>3</v>
      </c>
      <c r="G4715" s="1" t="s">
        <v>5086</v>
      </c>
      <c r="H4715" s="1">
        <v>0</v>
      </c>
      <c r="I4715" s="1">
        <v>9997</v>
      </c>
    </row>
    <row r="4716" spans="1:9" x14ac:dyDescent="0.25">
      <c r="A4716" s="1">
        <v>2</v>
      </c>
      <c r="B4716" s="1">
        <v>29051</v>
      </c>
      <c r="C4716" s="1">
        <v>72.005700000000004</v>
      </c>
      <c r="D4716" s="1">
        <v>186.57339999999999</v>
      </c>
      <c r="E4716" s="1">
        <v>70076</v>
      </c>
      <c r="F4716" s="1">
        <v>275.84059999999999</v>
      </c>
      <c r="G4716" s="1">
        <v>83.474500000000006</v>
      </c>
      <c r="H4716" s="1">
        <v>14.291317418618</v>
      </c>
    </row>
    <row r="4717" spans="1:9" x14ac:dyDescent="0.25">
      <c r="A4717" s="1">
        <v>0</v>
      </c>
      <c r="B4717" s="1" t="s">
        <v>5067</v>
      </c>
      <c r="C4717" s="1" t="s">
        <v>5087</v>
      </c>
    </row>
    <row r="4718" spans="1:9" x14ac:dyDescent="0.25">
      <c r="A4718" s="1">
        <v>1</v>
      </c>
      <c r="B4718" s="1" t="s">
        <v>5088</v>
      </c>
      <c r="C4718" s="1" t="s">
        <v>5089</v>
      </c>
      <c r="D4718" s="1">
        <v>22276.405430170002</v>
      </c>
      <c r="E4718" s="1">
        <v>6.5100000000000004E-6</v>
      </c>
      <c r="F4718" s="1" t="s">
        <v>3</v>
      </c>
      <c r="G4718" s="1" t="s">
        <v>5090</v>
      </c>
      <c r="H4718" s="1">
        <v>0</v>
      </c>
      <c r="I4718" s="1">
        <v>9995</v>
      </c>
    </row>
    <row r="4719" spans="1:9" x14ac:dyDescent="0.25">
      <c r="A4719" s="1">
        <v>2</v>
      </c>
      <c r="B4719" s="1">
        <v>29052</v>
      </c>
      <c r="C4719" s="1">
        <v>72.032200000000003</v>
      </c>
      <c r="D4719" s="1">
        <v>262.83819999999997</v>
      </c>
      <c r="E4719" s="1">
        <v>40566</v>
      </c>
      <c r="F4719" s="1">
        <v>349.21620000000001</v>
      </c>
      <c r="G4719" s="1">
        <v>10.81</v>
      </c>
      <c r="H4719" s="1">
        <v>14.2923125085933</v>
      </c>
    </row>
    <row r="4720" spans="1:9" x14ac:dyDescent="0.25">
      <c r="A4720" s="1">
        <v>0</v>
      </c>
      <c r="B4720" s="1" t="s">
        <v>5091</v>
      </c>
      <c r="C4720" s="1" t="s">
        <v>127</v>
      </c>
    </row>
    <row r="4721" spans="1:9" x14ac:dyDescent="0.25">
      <c r="A4721" s="1">
        <v>1</v>
      </c>
      <c r="B4721" s="1" t="s">
        <v>5092</v>
      </c>
      <c r="C4721" s="1" t="s">
        <v>5093</v>
      </c>
      <c r="D4721" s="1">
        <v>22276.61090457</v>
      </c>
      <c r="E4721" s="1">
        <v>1.3938000000000001E-4</v>
      </c>
      <c r="F4721" s="1" t="s">
        <v>3</v>
      </c>
      <c r="G4721" s="1" t="s">
        <v>5094</v>
      </c>
      <c r="H4721" s="1">
        <v>0</v>
      </c>
      <c r="I4721" s="1">
        <v>9996</v>
      </c>
    </row>
    <row r="4722" spans="1:9" x14ac:dyDescent="0.25">
      <c r="A4722" s="1">
        <v>2</v>
      </c>
      <c r="B4722" s="1">
        <v>29079</v>
      </c>
      <c r="C4722" s="1">
        <v>97.375799999999998</v>
      </c>
      <c r="D4722" s="1">
        <v>35.7714</v>
      </c>
      <c r="E4722" s="1">
        <v>3388</v>
      </c>
      <c r="F4722" s="1">
        <v>211.0309</v>
      </c>
      <c r="G4722" s="1">
        <v>205.79949999999999</v>
      </c>
      <c r="H4722" s="1">
        <v>15.2236189291285</v>
      </c>
    </row>
    <row r="4723" spans="1:9" x14ac:dyDescent="0.25">
      <c r="A4723" s="1">
        <v>0</v>
      </c>
      <c r="B4723" s="1" t="s">
        <v>5095</v>
      </c>
      <c r="C4723" s="1">
        <v>1</v>
      </c>
    </row>
    <row r="4724" spans="1:9" x14ac:dyDescent="0.25">
      <c r="A4724" s="1">
        <v>1</v>
      </c>
      <c r="B4724" s="1" t="s">
        <v>5096</v>
      </c>
      <c r="C4724" s="1" t="s">
        <v>5097</v>
      </c>
      <c r="D4724" s="1">
        <v>22276.05901977</v>
      </c>
      <c r="E4724" s="1">
        <v>8.1499999999999999E-6</v>
      </c>
      <c r="F4724" s="1" t="s">
        <v>3</v>
      </c>
      <c r="G4724" s="1" t="s">
        <v>5098</v>
      </c>
      <c r="H4724" s="1">
        <v>0</v>
      </c>
      <c r="I4724" s="1">
        <v>9996</v>
      </c>
    </row>
    <row r="4725" spans="1:9" x14ac:dyDescent="0.25">
      <c r="A4725" s="1">
        <v>2</v>
      </c>
      <c r="B4725" s="1">
        <v>29092</v>
      </c>
      <c r="C4725" s="1">
        <v>97.867099999999994</v>
      </c>
      <c r="D4725" s="1">
        <v>302.46730000000002</v>
      </c>
      <c r="E4725" s="1">
        <v>1425</v>
      </c>
      <c r="F4725" s="1">
        <v>89.927999999999997</v>
      </c>
      <c r="G4725" s="1">
        <v>270.2097</v>
      </c>
      <c r="H4725" s="1">
        <v>14.835357868888901</v>
      </c>
    </row>
    <row r="4726" spans="1:9" x14ac:dyDescent="0.25">
      <c r="A4726" s="1">
        <v>0</v>
      </c>
      <c r="B4726" s="1" t="s">
        <v>5099</v>
      </c>
    </row>
    <row r="4727" spans="1:9" x14ac:dyDescent="0.25">
      <c r="A4727" s="1">
        <v>1</v>
      </c>
      <c r="B4727" s="1" t="s">
        <v>5100</v>
      </c>
      <c r="C4727" s="1" t="s">
        <v>5101</v>
      </c>
      <c r="D4727" s="1">
        <v>22276.530408189999</v>
      </c>
      <c r="E4727" s="1">
        <v>5.0699999999999997E-6</v>
      </c>
      <c r="F4727" s="1" t="s">
        <v>3</v>
      </c>
      <c r="G4727" s="1" t="s">
        <v>5102</v>
      </c>
      <c r="H4727" s="1">
        <v>0</v>
      </c>
      <c r="I4727" s="1">
        <v>9997</v>
      </c>
    </row>
    <row r="4728" spans="1:9" x14ac:dyDescent="0.25">
      <c r="A4728" s="1">
        <v>2</v>
      </c>
      <c r="B4728" s="1">
        <v>29107</v>
      </c>
      <c r="C4728" s="1">
        <v>98.340699999999998</v>
      </c>
      <c r="D4728" s="1">
        <v>237.74680000000001</v>
      </c>
      <c r="E4728" s="1">
        <v>3031</v>
      </c>
      <c r="F4728" s="1">
        <v>358.01530000000002</v>
      </c>
      <c r="G4728" s="1">
        <v>2.1036000000000001</v>
      </c>
      <c r="H4728" s="1">
        <v>14.630969038748299</v>
      </c>
    </row>
    <row r="4729" spans="1:9" x14ac:dyDescent="0.25">
      <c r="A4729" s="1">
        <v>0</v>
      </c>
      <c r="B4729" s="1" t="s">
        <v>5103</v>
      </c>
    </row>
    <row r="4730" spans="1:9" x14ac:dyDescent="0.25">
      <c r="A4730" s="1">
        <v>1</v>
      </c>
      <c r="B4730" s="1" t="s">
        <v>5104</v>
      </c>
      <c r="C4730" s="1" t="s">
        <v>5105</v>
      </c>
      <c r="D4730" s="1">
        <v>22276.529970250001</v>
      </c>
      <c r="E4730" s="1">
        <v>1.5E-5</v>
      </c>
      <c r="F4730" s="1" t="s">
        <v>3</v>
      </c>
      <c r="G4730" s="1" t="s">
        <v>5106</v>
      </c>
      <c r="H4730" s="1">
        <v>0</v>
      </c>
      <c r="I4730" s="1">
        <v>9990</v>
      </c>
    </row>
    <row r="4731" spans="1:9" x14ac:dyDescent="0.25">
      <c r="A4731" s="1">
        <v>2</v>
      </c>
      <c r="B4731" s="1">
        <v>29108</v>
      </c>
      <c r="C4731" s="1">
        <v>98.337900000000005</v>
      </c>
      <c r="D4731" s="1">
        <v>237.27340000000001</v>
      </c>
      <c r="E4731" s="1">
        <v>1454</v>
      </c>
      <c r="F4731" s="1">
        <v>81.396500000000003</v>
      </c>
      <c r="G4731" s="1">
        <v>278.74009999999998</v>
      </c>
      <c r="H4731" s="1">
        <v>14.6309821587482</v>
      </c>
    </row>
    <row r="4732" spans="1:9" x14ac:dyDescent="0.25">
      <c r="A4732" s="1">
        <v>0</v>
      </c>
      <c r="B4732" s="1" t="s">
        <v>3724</v>
      </c>
      <c r="C4732" s="1" t="s">
        <v>5107</v>
      </c>
    </row>
    <row r="4733" spans="1:9" x14ac:dyDescent="0.25">
      <c r="A4733" s="1">
        <v>1</v>
      </c>
      <c r="B4733" s="1" t="s">
        <v>5108</v>
      </c>
      <c r="C4733" s="1" t="s">
        <v>5109</v>
      </c>
      <c r="D4733" s="1">
        <v>22276.54084827</v>
      </c>
      <c r="E4733" s="1">
        <v>2.561E-5</v>
      </c>
      <c r="F4733" s="1" t="s">
        <v>3</v>
      </c>
      <c r="G4733" s="1" t="s">
        <v>5110</v>
      </c>
      <c r="H4733" s="1">
        <v>0</v>
      </c>
      <c r="I4733" s="1">
        <v>9991</v>
      </c>
    </row>
    <row r="4734" spans="1:9" x14ac:dyDescent="0.25">
      <c r="A4734" s="1">
        <v>2</v>
      </c>
      <c r="B4734" s="1">
        <v>29228</v>
      </c>
      <c r="C4734" s="1">
        <v>69.936400000000006</v>
      </c>
      <c r="D4734" s="1">
        <v>213.5085</v>
      </c>
      <c r="E4734" s="1">
        <v>7576</v>
      </c>
      <c r="F4734" s="1">
        <v>261.4717</v>
      </c>
      <c r="G4734" s="1">
        <v>98.558599999999998</v>
      </c>
      <c r="H4734" s="1">
        <v>15.034619908986199</v>
      </c>
    </row>
    <row r="4735" spans="1:9" x14ac:dyDescent="0.25">
      <c r="A4735" s="1">
        <v>0</v>
      </c>
      <c r="B4735" s="1" t="s">
        <v>5111</v>
      </c>
      <c r="C4735" s="1">
        <v>1</v>
      </c>
    </row>
    <row r="4736" spans="1:9" x14ac:dyDescent="0.25">
      <c r="A4736" s="1">
        <v>1</v>
      </c>
      <c r="B4736" s="1" t="s">
        <v>5112</v>
      </c>
      <c r="C4736" s="1" t="s">
        <v>5113</v>
      </c>
      <c r="D4736" s="1">
        <v>22276.48615764</v>
      </c>
      <c r="E4736" s="1">
        <v>9.0409999999999997E-5</v>
      </c>
      <c r="F4736" s="1" t="s">
        <v>3</v>
      </c>
      <c r="G4736" s="1" t="s">
        <v>5114</v>
      </c>
      <c r="H4736" s="1">
        <v>0</v>
      </c>
      <c r="I4736" s="1">
        <v>9994</v>
      </c>
    </row>
    <row r="4737" spans="1:9" x14ac:dyDescent="0.25">
      <c r="A4737" s="1">
        <v>2</v>
      </c>
      <c r="B4737" s="1">
        <v>29252</v>
      </c>
      <c r="C4737" s="1">
        <v>64.521600000000007</v>
      </c>
      <c r="D4737" s="1">
        <v>76.128200000000007</v>
      </c>
      <c r="E4737" s="1">
        <v>54907</v>
      </c>
      <c r="F4737" s="1">
        <v>245.8159</v>
      </c>
      <c r="G4737" s="1">
        <v>113.72199999999999</v>
      </c>
      <c r="H4737" s="1">
        <v>15.214670088954</v>
      </c>
    </row>
    <row r="4738" spans="1:9" x14ac:dyDescent="0.25">
      <c r="A4738" s="1">
        <v>0</v>
      </c>
      <c r="B4738" s="1" t="s">
        <v>4463</v>
      </c>
      <c r="C4738" s="1">
        <v>2</v>
      </c>
    </row>
    <row r="4739" spans="1:9" x14ac:dyDescent="0.25">
      <c r="A4739" s="1">
        <v>1</v>
      </c>
      <c r="B4739" s="1" t="s">
        <v>5115</v>
      </c>
      <c r="C4739" s="1" t="s">
        <v>5116</v>
      </c>
      <c r="D4739" s="1">
        <v>22276.528978310002</v>
      </c>
      <c r="E4739" s="1">
        <v>3.8999999999999999E-6</v>
      </c>
      <c r="F4739" s="1" t="s">
        <v>3</v>
      </c>
      <c r="G4739" s="1" t="s">
        <v>5117</v>
      </c>
      <c r="H4739" s="1">
        <v>0</v>
      </c>
      <c r="I4739" s="1">
        <v>9996</v>
      </c>
    </row>
    <row r="4740" spans="1:9" x14ac:dyDescent="0.25">
      <c r="A4740" s="1">
        <v>2</v>
      </c>
      <c r="B4740" s="1">
        <v>29268</v>
      </c>
      <c r="C4740" s="1">
        <v>97.937299999999993</v>
      </c>
      <c r="D4740" s="1">
        <v>141.04990000000001</v>
      </c>
      <c r="E4740" s="1">
        <v>15787</v>
      </c>
      <c r="F4740" s="1">
        <v>39.124299999999998</v>
      </c>
      <c r="G4740" s="1">
        <v>321.11079999999998</v>
      </c>
      <c r="H4740" s="1">
        <v>14.6282338186369</v>
      </c>
    </row>
    <row r="4741" spans="1:9" x14ac:dyDescent="0.25">
      <c r="A4741" s="1">
        <v>0</v>
      </c>
      <c r="B4741" s="1" t="s">
        <v>5118</v>
      </c>
      <c r="C4741" s="1" t="s">
        <v>5119</v>
      </c>
      <c r="D4741" s="1" t="s">
        <v>5120</v>
      </c>
    </row>
    <row r="4742" spans="1:9" x14ac:dyDescent="0.25">
      <c r="A4742" s="1">
        <v>1</v>
      </c>
      <c r="B4742" s="1" t="s">
        <v>5121</v>
      </c>
      <c r="C4742" s="1" t="s">
        <v>5122</v>
      </c>
      <c r="D4742" s="1">
        <v>22276.50159308</v>
      </c>
      <c r="E4742" s="1">
        <v>7.0199999999999997E-6</v>
      </c>
      <c r="F4742" s="1" t="s">
        <v>3</v>
      </c>
      <c r="G4742" s="1" t="s">
        <v>5123</v>
      </c>
      <c r="H4742" s="1">
        <v>0</v>
      </c>
      <c r="I4742" s="1">
        <v>9996</v>
      </c>
    </row>
    <row r="4743" spans="1:9" x14ac:dyDescent="0.25">
      <c r="A4743" s="1">
        <v>2</v>
      </c>
      <c r="B4743" s="1">
        <v>29479</v>
      </c>
      <c r="C4743" s="1">
        <v>98.120099999999994</v>
      </c>
      <c r="D4743" s="1">
        <v>290.29320000000001</v>
      </c>
      <c r="E4743" s="1">
        <v>17238</v>
      </c>
      <c r="F4743" s="1">
        <v>243.8081</v>
      </c>
      <c r="G4743" s="1">
        <v>116.13500000000001</v>
      </c>
      <c r="H4743" s="1">
        <v>14.649240788565701</v>
      </c>
    </row>
    <row r="4744" spans="1:9" x14ac:dyDescent="0.25">
      <c r="A4744" s="1">
        <v>0</v>
      </c>
      <c r="B4744" s="1" t="s">
        <v>5124</v>
      </c>
    </row>
    <row r="4745" spans="1:9" x14ac:dyDescent="0.25">
      <c r="A4745" s="1">
        <v>1</v>
      </c>
      <c r="B4745" s="1" t="s">
        <v>5125</v>
      </c>
      <c r="C4745" s="1" t="s">
        <v>5126</v>
      </c>
      <c r="D4745" s="1">
        <v>22276.595376009998</v>
      </c>
      <c r="E4745" s="1">
        <v>1.7430000000000001E-5</v>
      </c>
      <c r="F4745" s="1" t="s">
        <v>3</v>
      </c>
      <c r="G4745" s="1" t="s">
        <v>5127</v>
      </c>
      <c r="H4745" s="1">
        <v>0</v>
      </c>
      <c r="I4745" s="1">
        <v>9991</v>
      </c>
    </row>
    <row r="4746" spans="1:9" x14ac:dyDescent="0.25">
      <c r="A4746" s="1">
        <v>2</v>
      </c>
      <c r="B4746" s="1">
        <v>29499</v>
      </c>
      <c r="C4746" s="1">
        <v>98.440399999999997</v>
      </c>
      <c r="D4746" s="1">
        <v>324.59640000000002</v>
      </c>
      <c r="E4746" s="1">
        <v>197951</v>
      </c>
      <c r="F4746" s="1">
        <v>29.280100000000001</v>
      </c>
      <c r="G4746" s="1">
        <v>124.98050000000001</v>
      </c>
      <c r="H4746" s="1">
        <v>14.6743361182653</v>
      </c>
    </row>
    <row r="4747" spans="1:9" x14ac:dyDescent="0.25">
      <c r="A4747" s="1">
        <v>0</v>
      </c>
      <c r="B4747" s="1" t="s">
        <v>4923</v>
      </c>
      <c r="C4747" s="1">
        <v>6</v>
      </c>
      <c r="D4747" s="1" t="s">
        <v>5128</v>
      </c>
      <c r="E4747" s="1" t="s">
        <v>4925</v>
      </c>
      <c r="F4747" s="1" t="s">
        <v>5129</v>
      </c>
    </row>
    <row r="4748" spans="1:9" x14ac:dyDescent="0.25">
      <c r="A4748" s="1">
        <v>1</v>
      </c>
      <c r="B4748" s="1" t="s">
        <v>5130</v>
      </c>
      <c r="C4748" s="1" t="s">
        <v>5131</v>
      </c>
      <c r="D4748" s="1">
        <v>22276.493716630001</v>
      </c>
      <c r="E4748" s="1">
        <v>3.1350000000000003E-5</v>
      </c>
      <c r="F4748" s="1" t="s">
        <v>3</v>
      </c>
      <c r="G4748" s="1" t="s">
        <v>5132</v>
      </c>
      <c r="H4748" s="1">
        <v>0</v>
      </c>
      <c r="I4748" s="1">
        <v>9998</v>
      </c>
    </row>
    <row r="4749" spans="1:9" x14ac:dyDescent="0.25">
      <c r="A4749" s="1">
        <v>2</v>
      </c>
      <c r="B4749" s="1">
        <v>29505</v>
      </c>
      <c r="C4749" s="1">
        <v>97.774100000000004</v>
      </c>
      <c r="D4749" s="1">
        <v>296.81979999999999</v>
      </c>
      <c r="E4749" s="1">
        <v>6129</v>
      </c>
      <c r="F4749" s="1">
        <v>112.07380000000001</v>
      </c>
      <c r="G4749" s="1">
        <v>248.11369999999999</v>
      </c>
      <c r="H4749" s="1">
        <v>14.964885778688499</v>
      </c>
    </row>
    <row r="4750" spans="1:9" x14ac:dyDescent="0.25">
      <c r="A4750" s="1">
        <v>0</v>
      </c>
      <c r="B4750" s="1" t="s">
        <v>4923</v>
      </c>
      <c r="C4750" s="1">
        <v>6</v>
      </c>
      <c r="D4750" s="1" t="s">
        <v>5133</v>
      </c>
      <c r="E4750" s="1" t="s">
        <v>4925</v>
      </c>
      <c r="F4750" s="1" t="s">
        <v>5134</v>
      </c>
    </row>
    <row r="4751" spans="1:9" x14ac:dyDescent="0.25">
      <c r="A4751" s="1">
        <v>1</v>
      </c>
      <c r="B4751" s="1" t="s">
        <v>5135</v>
      </c>
      <c r="C4751" s="1" t="s">
        <v>5136</v>
      </c>
      <c r="D4751" s="1">
        <v>22276.501264750001</v>
      </c>
      <c r="E4751" s="1">
        <v>9.8800000000000003E-6</v>
      </c>
      <c r="F4751" s="1" t="s">
        <v>3</v>
      </c>
      <c r="G4751" s="1" t="s">
        <v>5137</v>
      </c>
      <c r="H4751" s="1">
        <v>0</v>
      </c>
      <c r="I4751" s="1">
        <v>9996</v>
      </c>
    </row>
    <row r="4752" spans="1:9" x14ac:dyDescent="0.25">
      <c r="A4752" s="1">
        <v>2</v>
      </c>
      <c r="B4752" s="1">
        <v>29506</v>
      </c>
      <c r="C4752" s="1">
        <v>97.793899999999994</v>
      </c>
      <c r="D4752" s="1">
        <v>296.887</v>
      </c>
      <c r="E4752" s="1">
        <v>1652</v>
      </c>
      <c r="F4752" s="1">
        <v>167.2371</v>
      </c>
      <c r="G4752" s="1">
        <v>192.8886</v>
      </c>
      <c r="H4752" s="1">
        <v>14.9419353986827</v>
      </c>
    </row>
    <row r="4753" spans="1:9" x14ac:dyDescent="0.25">
      <c r="A4753" s="1">
        <v>0</v>
      </c>
      <c r="B4753" s="1" t="s">
        <v>2855</v>
      </c>
      <c r="C4753" s="1" t="s">
        <v>4851</v>
      </c>
      <c r="D4753" s="1" t="s">
        <v>5138</v>
      </c>
      <c r="E4753" s="1" t="s">
        <v>2857</v>
      </c>
      <c r="F4753" s="1" t="s">
        <v>5139</v>
      </c>
    </row>
    <row r="4754" spans="1:9" x14ac:dyDescent="0.25">
      <c r="A4754" s="1">
        <v>1</v>
      </c>
      <c r="B4754" s="1" t="s">
        <v>5140</v>
      </c>
      <c r="C4754" s="1" t="s">
        <v>5141</v>
      </c>
      <c r="D4754" s="1">
        <v>22276.475010279999</v>
      </c>
      <c r="E4754" s="1">
        <v>1.7E-6</v>
      </c>
      <c r="F4754" s="1" t="s">
        <v>3</v>
      </c>
      <c r="G4754" s="1" t="s">
        <v>5142</v>
      </c>
      <c r="H4754" s="1">
        <v>0</v>
      </c>
      <c r="I4754" s="1">
        <v>9997</v>
      </c>
    </row>
    <row r="4755" spans="1:9" x14ac:dyDescent="0.25">
      <c r="A4755" s="1">
        <v>2</v>
      </c>
      <c r="B4755" s="1">
        <v>29522</v>
      </c>
      <c r="C4755" s="1">
        <v>98.766400000000004</v>
      </c>
      <c r="D4755" s="1">
        <v>289.50200000000001</v>
      </c>
      <c r="E4755" s="1">
        <v>9066</v>
      </c>
      <c r="F4755" s="1">
        <v>318.88639999999998</v>
      </c>
      <c r="G4755" s="1">
        <v>41.162500000000001</v>
      </c>
      <c r="H4755" s="1">
        <v>14.1411845582117</v>
      </c>
    </row>
    <row r="4756" spans="1:9" x14ac:dyDescent="0.25">
      <c r="A4756" s="1">
        <v>0</v>
      </c>
      <c r="B4756" s="1" t="s">
        <v>5143</v>
      </c>
    </row>
    <row r="4757" spans="1:9" x14ac:dyDescent="0.25">
      <c r="A4757" s="1">
        <v>1</v>
      </c>
      <c r="B4757" s="1" t="s">
        <v>5144</v>
      </c>
      <c r="C4757" s="1" t="s">
        <v>5145</v>
      </c>
      <c r="D4757" s="1">
        <v>22276.592682999999</v>
      </c>
      <c r="E4757" s="1">
        <v>1.007E-5</v>
      </c>
      <c r="F4757" s="1" t="s">
        <v>3</v>
      </c>
      <c r="G4757" s="1" t="s">
        <v>5146</v>
      </c>
      <c r="H4757" s="1">
        <v>0</v>
      </c>
      <c r="I4757" s="1">
        <v>9990</v>
      </c>
    </row>
    <row r="4758" spans="1:9" x14ac:dyDescent="0.25">
      <c r="A4758" s="1">
        <v>2</v>
      </c>
      <c r="B4758" s="1">
        <v>29678</v>
      </c>
      <c r="C4758" s="1">
        <v>90.061400000000006</v>
      </c>
      <c r="D4758" s="1">
        <v>24.732299999999999</v>
      </c>
      <c r="E4758" s="1">
        <v>201674</v>
      </c>
      <c r="F4758" s="1">
        <v>46.808900000000001</v>
      </c>
      <c r="G4758" s="1">
        <v>314.97660000000002</v>
      </c>
      <c r="H4758" s="1">
        <v>14.449734548192801</v>
      </c>
    </row>
    <row r="4759" spans="1:9" x14ac:dyDescent="0.25">
      <c r="A4759" s="1">
        <v>0</v>
      </c>
      <c r="B4759" s="1" t="s">
        <v>5147</v>
      </c>
    </row>
    <row r="4760" spans="1:9" x14ac:dyDescent="0.25">
      <c r="A4760" s="1">
        <v>1</v>
      </c>
      <c r="B4760" s="1" t="s">
        <v>5148</v>
      </c>
      <c r="C4760" s="1" t="s">
        <v>5149</v>
      </c>
      <c r="D4760" s="1">
        <v>22276.545035020001</v>
      </c>
      <c r="E4760" s="1">
        <v>5.4500000000000003E-6</v>
      </c>
      <c r="F4760" s="1" t="s">
        <v>3</v>
      </c>
      <c r="G4760" s="1" t="s">
        <v>5150</v>
      </c>
      <c r="H4760" s="1">
        <v>0</v>
      </c>
      <c r="I4760" s="1">
        <v>9999</v>
      </c>
    </row>
    <row r="4761" spans="1:9" x14ac:dyDescent="0.25">
      <c r="A4761" s="1">
        <v>2</v>
      </c>
      <c r="B4761" s="1">
        <v>29709</v>
      </c>
      <c r="C4761" s="1">
        <v>97.979200000000006</v>
      </c>
      <c r="D4761" s="1">
        <v>238.876</v>
      </c>
      <c r="E4761" s="1">
        <v>11317</v>
      </c>
      <c r="F4761" s="1">
        <v>265.03570000000002</v>
      </c>
      <c r="G4761" s="1">
        <v>94.956199999999995</v>
      </c>
      <c r="H4761" s="1">
        <v>14.8257687985052</v>
      </c>
    </row>
    <row r="4762" spans="1:9" x14ac:dyDescent="0.25">
      <c r="A4762" s="1">
        <v>0</v>
      </c>
      <c r="B4762" s="1" t="s">
        <v>5151</v>
      </c>
      <c r="C4762" s="1" t="s">
        <v>5152</v>
      </c>
    </row>
    <row r="4763" spans="1:9" x14ac:dyDescent="0.25">
      <c r="A4763" s="1">
        <v>1</v>
      </c>
      <c r="B4763" s="1" t="s">
        <v>5153</v>
      </c>
      <c r="C4763" s="1" t="s">
        <v>5154</v>
      </c>
      <c r="D4763" s="1">
        <v>22276.3411997</v>
      </c>
      <c r="E4763" s="1">
        <v>2.8671000000000002E-4</v>
      </c>
      <c r="F4763" s="1" t="s">
        <v>3</v>
      </c>
      <c r="G4763" s="1" t="s">
        <v>5155</v>
      </c>
      <c r="H4763" s="1">
        <v>0</v>
      </c>
      <c r="I4763" s="1">
        <v>9996</v>
      </c>
    </row>
    <row r="4764" spans="1:9" x14ac:dyDescent="0.25">
      <c r="A4764" s="1">
        <v>2</v>
      </c>
      <c r="B4764" s="1">
        <v>29710</v>
      </c>
      <c r="C4764" s="1">
        <v>97.871899999999997</v>
      </c>
      <c r="D4764" s="1">
        <v>28.3292</v>
      </c>
      <c r="E4764" s="1">
        <v>142628</v>
      </c>
      <c r="F4764" s="1">
        <v>38.6419</v>
      </c>
      <c r="G4764" s="1">
        <v>322.4923</v>
      </c>
      <c r="H4764" s="1">
        <v>15.326488918527399</v>
      </c>
    </row>
    <row r="4765" spans="1:9" x14ac:dyDescent="0.25">
      <c r="A4765" s="1">
        <v>0</v>
      </c>
      <c r="B4765" s="1" t="s">
        <v>5156</v>
      </c>
      <c r="C4765" s="1">
        <v>1</v>
      </c>
    </row>
    <row r="4766" spans="1:9" x14ac:dyDescent="0.25">
      <c r="A4766" s="1">
        <v>1</v>
      </c>
      <c r="B4766" s="1" t="s">
        <v>5157</v>
      </c>
      <c r="C4766" s="1" t="s">
        <v>5158</v>
      </c>
      <c r="D4766" s="1">
        <v>22276.56100274</v>
      </c>
      <c r="E4766" s="1">
        <v>1.0188599999999999E-3</v>
      </c>
      <c r="F4766" s="1" t="s">
        <v>3</v>
      </c>
      <c r="G4766" s="1" t="s">
        <v>5159</v>
      </c>
      <c r="H4766" s="1">
        <v>0</v>
      </c>
      <c r="I4766" s="1">
        <v>9999</v>
      </c>
    </row>
    <row r="4767" spans="1:9" x14ac:dyDescent="0.25">
      <c r="A4767" s="1">
        <v>2</v>
      </c>
      <c r="B4767" s="1">
        <v>29712</v>
      </c>
      <c r="C4767" s="1">
        <v>97.385599999999997</v>
      </c>
      <c r="D4767" s="1">
        <v>307.21379999999999</v>
      </c>
      <c r="E4767" s="1">
        <v>3490</v>
      </c>
      <c r="F4767" s="1">
        <v>55.265500000000003</v>
      </c>
      <c r="G4767" s="1">
        <v>304.89210000000003</v>
      </c>
      <c r="H4767" s="1">
        <v>15.439571198608</v>
      </c>
    </row>
    <row r="4768" spans="1:9" x14ac:dyDescent="0.25">
      <c r="A4768" s="1">
        <v>0</v>
      </c>
      <c r="B4768" s="1" t="s">
        <v>5160</v>
      </c>
      <c r="C4768" s="1">
        <v>1</v>
      </c>
    </row>
    <row r="4769" spans="1:9" x14ac:dyDescent="0.25">
      <c r="A4769" s="1">
        <v>1</v>
      </c>
      <c r="B4769" s="1" t="s">
        <v>5161</v>
      </c>
      <c r="C4769" s="1" t="s">
        <v>5162</v>
      </c>
      <c r="D4769" s="1">
        <v>22276.34590538</v>
      </c>
      <c r="E4769" s="1">
        <v>3.1806E-4</v>
      </c>
      <c r="F4769" s="1" t="s">
        <v>3</v>
      </c>
      <c r="G4769" s="1" t="s">
        <v>5163</v>
      </c>
      <c r="H4769" s="1">
        <v>0</v>
      </c>
      <c r="I4769" s="1">
        <v>9992</v>
      </c>
    </row>
    <row r="4770" spans="1:9" x14ac:dyDescent="0.25">
      <c r="A4770" s="1">
        <v>2</v>
      </c>
      <c r="B4770" s="1">
        <v>30773</v>
      </c>
      <c r="C4770" s="1">
        <v>46.059199999999997</v>
      </c>
      <c r="D4770" s="1">
        <v>142.25839999999999</v>
      </c>
      <c r="E4770" s="1">
        <v>804</v>
      </c>
      <c r="F4770" s="1">
        <v>35.908299999999997</v>
      </c>
      <c r="G4770" s="1">
        <v>324.18830000000003</v>
      </c>
      <c r="H4770" s="1">
        <v>15.615315318750801</v>
      </c>
    </row>
    <row r="4771" spans="1:9" x14ac:dyDescent="0.25">
      <c r="A4771" s="1">
        <v>0</v>
      </c>
      <c r="B4771" s="1" t="s">
        <v>5164</v>
      </c>
      <c r="C4771" s="1" t="s">
        <v>5165</v>
      </c>
    </row>
    <row r="4772" spans="1:9" x14ac:dyDescent="0.25">
      <c r="A4772" s="1">
        <v>1</v>
      </c>
      <c r="B4772" s="1" t="s">
        <v>5166</v>
      </c>
      <c r="C4772" s="1" t="s">
        <v>5167</v>
      </c>
      <c r="D4772" s="1">
        <v>22276.55710763</v>
      </c>
      <c r="E4772" s="1">
        <v>4.5668E-4</v>
      </c>
      <c r="F4772" s="1" t="s">
        <v>3</v>
      </c>
      <c r="G4772" s="1" t="s">
        <v>5168</v>
      </c>
      <c r="H4772" s="1">
        <v>0</v>
      </c>
      <c r="I4772" s="1">
        <v>9994</v>
      </c>
    </row>
    <row r="4773" spans="1:9" x14ac:dyDescent="0.25">
      <c r="A4773" s="1">
        <v>2</v>
      </c>
      <c r="B4773" s="1">
        <v>30774</v>
      </c>
      <c r="C4773" s="1">
        <v>45.995399999999997</v>
      </c>
      <c r="D4773" s="1">
        <v>123.04340000000001</v>
      </c>
      <c r="E4773" s="1">
        <v>4468</v>
      </c>
      <c r="F4773" s="1">
        <v>256.75130000000001</v>
      </c>
      <c r="G4773" s="1">
        <v>103.29</v>
      </c>
      <c r="H4773" s="1">
        <v>15.591699768707</v>
      </c>
    </row>
    <row r="4774" spans="1:9" x14ac:dyDescent="0.25">
      <c r="A4774" s="1">
        <v>0</v>
      </c>
      <c r="B4774" s="1" t="s">
        <v>5169</v>
      </c>
      <c r="C4774" s="1">
        <v>1</v>
      </c>
    </row>
    <row r="4775" spans="1:9" x14ac:dyDescent="0.25">
      <c r="A4775" s="1">
        <v>1</v>
      </c>
      <c r="B4775" s="1" t="s">
        <v>5170</v>
      </c>
      <c r="C4775" s="1" t="s">
        <v>5171</v>
      </c>
      <c r="D4775" s="1">
        <v>22276.431259640001</v>
      </c>
      <c r="E4775" s="1">
        <v>2.5261000000000001E-4</v>
      </c>
      <c r="F4775" s="1" t="s">
        <v>3</v>
      </c>
      <c r="G4775" s="1" t="s">
        <v>5172</v>
      </c>
      <c r="H4775" s="1">
        <v>0</v>
      </c>
      <c r="I4775" s="1">
        <v>9991</v>
      </c>
    </row>
    <row r="4776" spans="1:9" x14ac:dyDescent="0.25">
      <c r="A4776" s="1">
        <v>2</v>
      </c>
      <c r="B4776" s="1">
        <v>30775</v>
      </c>
      <c r="C4776" s="1">
        <v>35.450000000000003</v>
      </c>
      <c r="D4776" s="1">
        <v>177.9778</v>
      </c>
      <c r="E4776" s="1">
        <v>2929</v>
      </c>
      <c r="F4776" s="1">
        <v>300.19139999999999</v>
      </c>
      <c r="G4776" s="1">
        <v>59.852200000000003</v>
      </c>
      <c r="H4776" s="1">
        <v>15.365394808636401</v>
      </c>
    </row>
    <row r="4777" spans="1:9" x14ac:dyDescent="0.25">
      <c r="A4777" s="1">
        <v>0</v>
      </c>
      <c r="B4777" s="1" t="s">
        <v>4479</v>
      </c>
      <c r="C4777" s="1">
        <v>3</v>
      </c>
    </row>
    <row r="4778" spans="1:9" x14ac:dyDescent="0.25">
      <c r="A4778" s="1">
        <v>1</v>
      </c>
      <c r="B4778" s="1" t="s">
        <v>5173</v>
      </c>
      <c r="C4778" s="1" t="s">
        <v>5174</v>
      </c>
      <c r="D4778" s="1">
        <v>22276.353526139999</v>
      </c>
      <c r="E4778" s="1">
        <v>1.10074E-3</v>
      </c>
      <c r="F4778" s="1" t="s">
        <v>3</v>
      </c>
      <c r="G4778" s="1" t="s">
        <v>5175</v>
      </c>
      <c r="H4778" s="1">
        <v>0</v>
      </c>
      <c r="I4778" s="1">
        <v>9996</v>
      </c>
    </row>
    <row r="4779" spans="1:9" x14ac:dyDescent="0.25">
      <c r="A4779" s="1">
        <v>2</v>
      </c>
      <c r="B4779" s="1">
        <v>30776</v>
      </c>
      <c r="C4779" s="1">
        <v>35.428800000000003</v>
      </c>
      <c r="D4779" s="1">
        <v>269.42529999999999</v>
      </c>
      <c r="E4779" s="1">
        <v>2869</v>
      </c>
      <c r="F4779" s="1">
        <v>230.44749999999999</v>
      </c>
      <c r="G4779" s="1">
        <v>129.60069999999999</v>
      </c>
      <c r="H4779" s="1">
        <v>15.6221335786641</v>
      </c>
    </row>
    <row r="4780" spans="1:9" x14ac:dyDescent="0.25">
      <c r="A4780" s="1">
        <v>0</v>
      </c>
      <c r="B4780" s="1" t="s">
        <v>5176</v>
      </c>
    </row>
    <row r="4781" spans="1:9" x14ac:dyDescent="0.25">
      <c r="A4781" s="1">
        <v>1</v>
      </c>
      <c r="B4781" s="1" t="s">
        <v>5177</v>
      </c>
      <c r="C4781" s="1" t="s">
        <v>5178</v>
      </c>
      <c r="D4781" s="1">
        <v>22276.476460509999</v>
      </c>
      <c r="E4781" s="1">
        <v>2.4201000000000001E-3</v>
      </c>
      <c r="F4781" s="1" t="s">
        <v>3</v>
      </c>
      <c r="G4781" s="1" t="s">
        <v>5179</v>
      </c>
      <c r="H4781" s="1">
        <v>0</v>
      </c>
      <c r="I4781" s="1">
        <v>9994</v>
      </c>
    </row>
    <row r="4782" spans="1:9" x14ac:dyDescent="0.25">
      <c r="A4782" s="1">
        <v>2</v>
      </c>
      <c r="B4782" s="1">
        <v>30777</v>
      </c>
      <c r="C4782" s="1">
        <v>35.415999999999997</v>
      </c>
      <c r="D4782" s="1">
        <v>298.66629999999998</v>
      </c>
      <c r="E4782" s="1">
        <v>2953</v>
      </c>
      <c r="F4782" s="1">
        <v>166.38929999999999</v>
      </c>
      <c r="G4782" s="1">
        <v>193.6925</v>
      </c>
      <c r="H4782" s="1">
        <v>15.7406482286609</v>
      </c>
    </row>
    <row r="4783" spans="1:9" x14ac:dyDescent="0.25">
      <c r="A4783" s="1">
        <v>0</v>
      </c>
      <c r="B4783" s="1" t="s">
        <v>4681</v>
      </c>
      <c r="C4783" s="1" t="s">
        <v>27</v>
      </c>
    </row>
    <row r="4784" spans="1:9" x14ac:dyDescent="0.25">
      <c r="A4784" s="1">
        <v>1</v>
      </c>
      <c r="B4784" s="1" t="s">
        <v>5180</v>
      </c>
      <c r="C4784" s="1" t="s">
        <v>5181</v>
      </c>
      <c r="D4784" s="1">
        <v>22276.490786170001</v>
      </c>
      <c r="E4784" s="1">
        <v>9.4E-7</v>
      </c>
      <c r="F4784" s="1" t="s">
        <v>3</v>
      </c>
      <c r="G4784" s="1" t="s">
        <v>5182</v>
      </c>
      <c r="H4784" s="1">
        <v>0</v>
      </c>
      <c r="I4784" s="1">
        <v>9997</v>
      </c>
    </row>
    <row r="4785" spans="1:9" x14ac:dyDescent="0.25">
      <c r="A4785" s="1">
        <v>2</v>
      </c>
      <c r="B4785" s="1">
        <v>31113</v>
      </c>
      <c r="C4785" s="1">
        <v>98.314899999999994</v>
      </c>
      <c r="D4785" s="1">
        <v>296.87860000000001</v>
      </c>
      <c r="E4785" s="1">
        <v>12624</v>
      </c>
      <c r="F4785" s="1">
        <v>250.91929999999999</v>
      </c>
      <c r="G4785" s="1">
        <v>109.06229999999999</v>
      </c>
      <c r="H4785" s="1">
        <v>14.303361148072099</v>
      </c>
    </row>
    <row r="4786" spans="1:9" x14ac:dyDescent="0.25">
      <c r="A4786" s="1">
        <v>0</v>
      </c>
      <c r="B4786" s="1" t="s">
        <v>5183</v>
      </c>
      <c r="C4786" s="1">
        <v>1</v>
      </c>
    </row>
    <row r="4787" spans="1:9" x14ac:dyDescent="0.25">
      <c r="A4787" s="1">
        <v>1</v>
      </c>
      <c r="B4787" s="1" t="s">
        <v>5184</v>
      </c>
      <c r="C4787" s="1" t="s">
        <v>5185</v>
      </c>
      <c r="D4787" s="1">
        <v>22276.445956439999</v>
      </c>
      <c r="E4787" s="1">
        <v>1.3679999999999999E-5</v>
      </c>
      <c r="F4787" s="1" t="s">
        <v>3</v>
      </c>
      <c r="G4787" s="1" t="s">
        <v>5186</v>
      </c>
      <c r="H4787" s="1">
        <v>0</v>
      </c>
      <c r="I4787" s="1">
        <v>9998</v>
      </c>
    </row>
    <row r="4788" spans="1:9" x14ac:dyDescent="0.25">
      <c r="A4788" s="1">
        <v>2</v>
      </c>
      <c r="B4788" s="1">
        <v>31117</v>
      </c>
      <c r="C4788" s="1">
        <v>97.881299999999996</v>
      </c>
      <c r="D4788" s="1">
        <v>228.6404</v>
      </c>
      <c r="E4788" s="1">
        <v>6554</v>
      </c>
      <c r="F4788" s="1">
        <v>128.27019999999999</v>
      </c>
      <c r="G4788" s="1">
        <v>231.90969999999999</v>
      </c>
      <c r="H4788" s="1">
        <v>14.735708448301301</v>
      </c>
    </row>
    <row r="4789" spans="1:9" x14ac:dyDescent="0.25">
      <c r="A4789" s="1">
        <v>0</v>
      </c>
      <c r="B4789" s="1" t="s">
        <v>4552</v>
      </c>
      <c r="C4789" s="1">
        <v>3</v>
      </c>
    </row>
    <row r="4790" spans="1:9" x14ac:dyDescent="0.25">
      <c r="A4790" s="1">
        <v>1</v>
      </c>
      <c r="B4790" s="1" t="s">
        <v>5187</v>
      </c>
      <c r="C4790" s="1" t="s">
        <v>5188</v>
      </c>
      <c r="D4790" s="1">
        <v>22276.446390199999</v>
      </c>
      <c r="E4790" s="1">
        <v>4.3699999999999997E-6</v>
      </c>
      <c r="F4790" s="1" t="s">
        <v>3</v>
      </c>
      <c r="G4790" s="1" t="s">
        <v>5189</v>
      </c>
      <c r="H4790" s="1">
        <v>0</v>
      </c>
      <c r="I4790" s="1">
        <v>9994</v>
      </c>
    </row>
    <row r="4791" spans="1:9" x14ac:dyDescent="0.25">
      <c r="A4791" s="1">
        <v>2</v>
      </c>
      <c r="B4791" s="1">
        <v>31118</v>
      </c>
      <c r="C4791" s="1">
        <v>97.9786</v>
      </c>
      <c r="D4791" s="1">
        <v>220.9281</v>
      </c>
      <c r="E4791" s="1">
        <v>14367</v>
      </c>
      <c r="F4791" s="1">
        <v>207.43819999999999</v>
      </c>
      <c r="G4791" s="1">
        <v>152.60659999999999</v>
      </c>
      <c r="H4791" s="1">
        <v>14.693767688289601</v>
      </c>
    </row>
    <row r="4792" spans="1:9" x14ac:dyDescent="0.25">
      <c r="A4792" s="1">
        <v>0</v>
      </c>
      <c r="B4792" s="1" t="s">
        <v>4895</v>
      </c>
      <c r="C4792" s="1">
        <v>7</v>
      </c>
    </row>
    <row r="4793" spans="1:9" x14ac:dyDescent="0.25">
      <c r="A4793" s="1">
        <v>1</v>
      </c>
      <c r="B4793" s="1" t="s">
        <v>5190</v>
      </c>
      <c r="C4793" s="1" t="s">
        <v>5191</v>
      </c>
      <c r="D4793" s="1">
        <v>22276.410786339999</v>
      </c>
      <c r="E4793" s="1">
        <v>8.1999999999999994E-6</v>
      </c>
      <c r="F4793" s="1" t="s">
        <v>3</v>
      </c>
      <c r="G4793" s="1" t="s">
        <v>5192</v>
      </c>
      <c r="H4793" s="1">
        <v>0</v>
      </c>
      <c r="I4793" s="1">
        <v>9996</v>
      </c>
    </row>
    <row r="4794" spans="1:9" x14ac:dyDescent="0.25">
      <c r="A4794" s="1">
        <v>2</v>
      </c>
      <c r="B4794" s="1">
        <v>31119</v>
      </c>
      <c r="C4794" s="1">
        <v>98.193299999999994</v>
      </c>
      <c r="D4794" s="1">
        <v>221.3013</v>
      </c>
      <c r="E4794" s="1">
        <v>60913</v>
      </c>
      <c r="F4794" s="1">
        <v>112.5457</v>
      </c>
      <c r="G4794" s="1">
        <v>248.22069999999999</v>
      </c>
      <c r="H4794" s="1">
        <v>14.6217574882448</v>
      </c>
    </row>
    <row r="4795" spans="1:9" x14ac:dyDescent="0.25">
      <c r="A4795" s="1">
        <v>0</v>
      </c>
      <c r="B4795" s="1" t="s">
        <v>4895</v>
      </c>
      <c r="C4795" s="1">
        <v>6</v>
      </c>
    </row>
    <row r="4796" spans="1:9" x14ac:dyDescent="0.25">
      <c r="A4796" s="1">
        <v>1</v>
      </c>
      <c r="B4796" s="1" t="s">
        <v>5193</v>
      </c>
      <c r="C4796" s="1" t="s">
        <v>5194</v>
      </c>
      <c r="D4796" s="1">
        <v>22276.528633000002</v>
      </c>
      <c r="E4796" s="1">
        <v>6.37E-6</v>
      </c>
      <c r="F4796" s="1" t="s">
        <v>3</v>
      </c>
      <c r="G4796" s="1" t="s">
        <v>5195</v>
      </c>
      <c r="H4796" s="1">
        <v>0</v>
      </c>
      <c r="I4796" s="1">
        <v>9992</v>
      </c>
    </row>
    <row r="4797" spans="1:9" x14ac:dyDescent="0.25">
      <c r="A4797" s="1">
        <v>2</v>
      </c>
      <c r="B4797" s="1">
        <v>31121</v>
      </c>
      <c r="C4797" s="1">
        <v>98.2333</v>
      </c>
      <c r="D4797" s="1">
        <v>216.69450000000001</v>
      </c>
      <c r="E4797" s="1">
        <v>75290</v>
      </c>
      <c r="F4797" s="1">
        <v>215.76240000000001</v>
      </c>
      <c r="G4797" s="1">
        <v>143.85210000000001</v>
      </c>
      <c r="H4797" s="1">
        <v>14.589597768227</v>
      </c>
    </row>
    <row r="4798" spans="1:9" x14ac:dyDescent="0.25">
      <c r="A4798" s="1">
        <v>0</v>
      </c>
      <c r="B4798" s="1" t="s">
        <v>5196</v>
      </c>
      <c r="C4798" s="1">
        <v>1</v>
      </c>
    </row>
    <row r="4799" spans="1:9" x14ac:dyDescent="0.25">
      <c r="A4799" s="1">
        <v>1</v>
      </c>
      <c r="B4799" s="1" t="s">
        <v>5197</v>
      </c>
      <c r="C4799" s="1" t="s">
        <v>5198</v>
      </c>
      <c r="D4799" s="1">
        <v>22276.413309510001</v>
      </c>
      <c r="E4799" s="1">
        <v>1.8260000000000001E-5</v>
      </c>
      <c r="F4799" s="1" t="s">
        <v>3</v>
      </c>
      <c r="G4799" s="1" t="s">
        <v>5199</v>
      </c>
      <c r="H4799" s="1">
        <v>0</v>
      </c>
      <c r="I4799" s="1">
        <v>9999</v>
      </c>
    </row>
    <row r="4800" spans="1:9" x14ac:dyDescent="0.25">
      <c r="A4800" s="1">
        <v>2</v>
      </c>
      <c r="B4800" s="1">
        <v>31122</v>
      </c>
      <c r="C4800" s="1">
        <v>98.268500000000003</v>
      </c>
      <c r="D4800" s="1">
        <v>231.4247</v>
      </c>
      <c r="E4800" s="1">
        <v>76388</v>
      </c>
      <c r="F4800" s="1">
        <v>196.52590000000001</v>
      </c>
      <c r="G4800" s="1">
        <v>163.3451</v>
      </c>
      <c r="H4800" s="1">
        <v>14.620584068231601</v>
      </c>
    </row>
    <row r="4801" spans="1:9" x14ac:dyDescent="0.25">
      <c r="A4801" s="1">
        <v>0</v>
      </c>
      <c r="B4801" s="1" t="s">
        <v>4895</v>
      </c>
      <c r="C4801" s="1">
        <v>5</v>
      </c>
    </row>
    <row r="4802" spans="1:9" x14ac:dyDescent="0.25">
      <c r="A4802" s="1">
        <v>1</v>
      </c>
      <c r="B4802" s="1" t="s">
        <v>5200</v>
      </c>
      <c r="C4802" s="1" t="s">
        <v>5201</v>
      </c>
      <c r="D4802" s="1">
        <v>22276.41870188</v>
      </c>
      <c r="E4802" s="1">
        <v>1.04E-5</v>
      </c>
      <c r="F4802" s="1" t="s">
        <v>3</v>
      </c>
      <c r="G4802" s="1" t="s">
        <v>5202</v>
      </c>
      <c r="H4802" s="1">
        <v>0</v>
      </c>
      <c r="I4802" s="1">
        <v>9997</v>
      </c>
    </row>
    <row r="4803" spans="1:9" x14ac:dyDescent="0.25">
      <c r="A4803" s="1">
        <v>2</v>
      </c>
      <c r="B4803" s="1">
        <v>31124</v>
      </c>
      <c r="C4803" s="1">
        <v>98.162700000000001</v>
      </c>
      <c r="D4803" s="1">
        <v>222.7989</v>
      </c>
      <c r="E4803" s="1">
        <v>52508</v>
      </c>
      <c r="F4803" s="1">
        <v>59.194000000000003</v>
      </c>
      <c r="G4803" s="1">
        <v>301.44150000000002</v>
      </c>
      <c r="H4803" s="1">
        <v>14.6390907482538</v>
      </c>
    </row>
    <row r="4804" spans="1:9" x14ac:dyDescent="0.25">
      <c r="A4804" s="1">
        <v>0</v>
      </c>
      <c r="B4804" s="1" t="s">
        <v>4895</v>
      </c>
      <c r="C4804" s="1">
        <v>3</v>
      </c>
    </row>
    <row r="4805" spans="1:9" x14ac:dyDescent="0.25">
      <c r="A4805" s="1">
        <v>1</v>
      </c>
      <c r="B4805" s="1" t="s">
        <v>5203</v>
      </c>
      <c r="C4805" s="1" t="s">
        <v>5204</v>
      </c>
      <c r="D4805" s="1">
        <v>22276.41113705</v>
      </c>
      <c r="E4805" s="1">
        <v>1.275E-5</v>
      </c>
      <c r="F4805" s="1" t="s">
        <v>3</v>
      </c>
      <c r="G4805" s="1" t="s">
        <v>5205</v>
      </c>
      <c r="H4805" s="1">
        <v>0</v>
      </c>
      <c r="I4805" s="1">
        <v>9991</v>
      </c>
    </row>
    <row r="4806" spans="1:9" x14ac:dyDescent="0.25">
      <c r="A4806" s="1">
        <v>2</v>
      </c>
      <c r="B4806" s="1">
        <v>31125</v>
      </c>
      <c r="C4806" s="1">
        <v>98.128699999999995</v>
      </c>
      <c r="D4806" s="1">
        <v>224.16229999999999</v>
      </c>
      <c r="E4806" s="1">
        <v>43147</v>
      </c>
      <c r="F4806" s="1">
        <v>5.7362000000000002</v>
      </c>
      <c r="G4806" s="1">
        <v>354.43270000000001</v>
      </c>
      <c r="H4806" s="1">
        <v>14.657493808263199</v>
      </c>
    </row>
    <row r="4807" spans="1:9" x14ac:dyDescent="0.25">
      <c r="A4807" s="1">
        <v>0</v>
      </c>
      <c r="B4807" s="1" t="s">
        <v>5206</v>
      </c>
    </row>
    <row r="4808" spans="1:9" x14ac:dyDescent="0.25">
      <c r="A4808" s="1">
        <v>1</v>
      </c>
      <c r="B4808" s="1" t="s">
        <v>5207</v>
      </c>
      <c r="C4808" s="1" t="s">
        <v>5208</v>
      </c>
      <c r="D4808" s="1">
        <v>22276.351016749999</v>
      </c>
      <c r="E4808" s="1">
        <v>1.2680000000000001E-5</v>
      </c>
      <c r="F4808" s="1" t="s">
        <v>3</v>
      </c>
      <c r="G4808" s="1" t="s">
        <v>5209</v>
      </c>
      <c r="H4808" s="1">
        <v>0</v>
      </c>
      <c r="I4808" s="1">
        <v>9996</v>
      </c>
    </row>
    <row r="4809" spans="1:9" x14ac:dyDescent="0.25">
      <c r="A4809" s="1">
        <v>2</v>
      </c>
      <c r="B4809" s="1">
        <v>31126</v>
      </c>
      <c r="C4809" s="1">
        <v>98.260099999999994</v>
      </c>
      <c r="D4809" s="1">
        <v>214.80930000000001</v>
      </c>
      <c r="E4809" s="1">
        <v>88071</v>
      </c>
      <c r="F4809" s="1">
        <v>291.60109999999997</v>
      </c>
      <c r="G4809" s="1">
        <v>67.5822</v>
      </c>
      <c r="H4809" s="1">
        <v>14.573529548214299</v>
      </c>
    </row>
    <row r="4810" spans="1:9" x14ac:dyDescent="0.25">
      <c r="A4810" s="1">
        <v>0</v>
      </c>
      <c r="B4810" s="1" t="s">
        <v>4895</v>
      </c>
      <c r="C4810" s="1">
        <v>4</v>
      </c>
    </row>
    <row r="4811" spans="1:9" x14ac:dyDescent="0.25">
      <c r="A4811" s="1">
        <v>1</v>
      </c>
      <c r="B4811" s="1" t="s">
        <v>5210</v>
      </c>
      <c r="C4811" s="1" t="s">
        <v>5211</v>
      </c>
      <c r="D4811" s="1">
        <v>22276.388061289999</v>
      </c>
      <c r="E4811" s="1">
        <v>6.99E-6</v>
      </c>
      <c r="F4811" s="1" t="s">
        <v>3</v>
      </c>
      <c r="G4811" s="1" t="s">
        <v>5212</v>
      </c>
      <c r="H4811" s="1">
        <v>0</v>
      </c>
      <c r="I4811" s="1">
        <v>9991</v>
      </c>
    </row>
    <row r="4812" spans="1:9" x14ac:dyDescent="0.25">
      <c r="A4812" s="1">
        <v>2</v>
      </c>
      <c r="B4812" s="1">
        <v>31127</v>
      </c>
      <c r="C4812" s="1">
        <v>98.215900000000005</v>
      </c>
      <c r="D4812" s="1">
        <v>219.68270000000001</v>
      </c>
      <c r="E4812" s="1">
        <v>67963</v>
      </c>
      <c r="F4812" s="1">
        <v>161.24459999999999</v>
      </c>
      <c r="G4812" s="1">
        <v>199.12819999999999</v>
      </c>
      <c r="H4812" s="1">
        <v>14.6068679782363</v>
      </c>
    </row>
    <row r="4813" spans="1:9" x14ac:dyDescent="0.25">
      <c r="A4813" s="1">
        <v>0</v>
      </c>
      <c r="B4813" s="1" t="s">
        <v>5213</v>
      </c>
      <c r="C4813" s="1">
        <v>1</v>
      </c>
    </row>
    <row r="4814" spans="1:9" x14ac:dyDescent="0.25">
      <c r="A4814" s="1">
        <v>1</v>
      </c>
      <c r="B4814" s="1" t="s">
        <v>5214</v>
      </c>
      <c r="C4814" s="1" t="s">
        <v>5215</v>
      </c>
      <c r="D4814" s="1">
        <v>22276.349196340001</v>
      </c>
      <c r="E4814" s="1">
        <v>1.8499999999999999E-5</v>
      </c>
      <c r="F4814" s="1" t="s">
        <v>3</v>
      </c>
      <c r="G4814" s="1" t="s">
        <v>5216</v>
      </c>
      <c r="H4814" s="1">
        <v>0</v>
      </c>
      <c r="I4814" s="1">
        <v>9993</v>
      </c>
    </row>
    <row r="4815" spans="1:9" x14ac:dyDescent="0.25">
      <c r="A4815" s="1">
        <v>2</v>
      </c>
      <c r="B4815" s="1">
        <v>31128</v>
      </c>
      <c r="C4815" s="1">
        <v>98.271799999999999</v>
      </c>
      <c r="D4815" s="1">
        <v>214.495</v>
      </c>
      <c r="E4815" s="1">
        <v>94789</v>
      </c>
      <c r="F4815" s="1">
        <v>324.86579999999998</v>
      </c>
      <c r="G4815" s="1">
        <v>34.6312</v>
      </c>
      <c r="H4815" s="1">
        <v>14.568583558209101</v>
      </c>
    </row>
    <row r="4816" spans="1:9" x14ac:dyDescent="0.25">
      <c r="A4816" s="1">
        <v>0</v>
      </c>
      <c r="B4816" s="1" t="s">
        <v>5217</v>
      </c>
    </row>
    <row r="4817" spans="1:9" x14ac:dyDescent="0.25">
      <c r="A4817" s="1">
        <v>1</v>
      </c>
      <c r="B4817" s="1" t="s">
        <v>5218</v>
      </c>
      <c r="C4817" s="1" t="s">
        <v>5219</v>
      </c>
      <c r="D4817" s="1">
        <v>22276.389135220001</v>
      </c>
      <c r="E4817" s="1">
        <v>2.0849999999999999E-5</v>
      </c>
      <c r="F4817" s="1" t="s">
        <v>3</v>
      </c>
      <c r="G4817" s="1" t="s">
        <v>5220</v>
      </c>
      <c r="H4817" s="1">
        <v>0</v>
      </c>
      <c r="I4817" s="1">
        <v>9993</v>
      </c>
    </row>
    <row r="4818" spans="1:9" x14ac:dyDescent="0.25">
      <c r="A4818" s="1">
        <v>2</v>
      </c>
      <c r="B4818" s="1">
        <v>31129</v>
      </c>
      <c r="C4818" s="1">
        <v>98.282499999999999</v>
      </c>
      <c r="D4818" s="1">
        <v>218.5153</v>
      </c>
      <c r="E4818" s="1">
        <v>93125</v>
      </c>
      <c r="F4818" s="1">
        <v>312.76060000000001</v>
      </c>
      <c r="G4818" s="1">
        <v>46.578400000000002</v>
      </c>
      <c r="H4818" s="1">
        <v>14.577176848211</v>
      </c>
    </row>
    <row r="4819" spans="1:9" x14ac:dyDescent="0.25">
      <c r="A4819" s="1">
        <v>0</v>
      </c>
      <c r="B4819" s="1" t="s">
        <v>5221</v>
      </c>
      <c r="C4819" s="1">
        <v>1</v>
      </c>
    </row>
    <row r="4820" spans="1:9" x14ac:dyDescent="0.25">
      <c r="A4820" s="1">
        <v>1</v>
      </c>
      <c r="B4820" s="1" t="s">
        <v>5222</v>
      </c>
      <c r="C4820" s="1" t="s">
        <v>5223</v>
      </c>
      <c r="D4820" s="1">
        <v>22276.524545690001</v>
      </c>
      <c r="E4820" s="1">
        <v>1.9320000000000001E-5</v>
      </c>
      <c r="F4820" s="1" t="s">
        <v>3</v>
      </c>
      <c r="G4820" s="1" t="s">
        <v>5224</v>
      </c>
      <c r="H4820" s="1">
        <v>0</v>
      </c>
      <c r="I4820" s="1">
        <v>9997</v>
      </c>
    </row>
    <row r="4821" spans="1:9" x14ac:dyDescent="0.25">
      <c r="A4821" s="1">
        <v>2</v>
      </c>
      <c r="B4821" s="1">
        <v>31130</v>
      </c>
      <c r="C4821" s="1">
        <v>98.276200000000003</v>
      </c>
      <c r="D4821" s="1">
        <v>216.37559999999999</v>
      </c>
      <c r="E4821" s="1">
        <v>94127</v>
      </c>
      <c r="F4821" s="1">
        <v>319.20909999999998</v>
      </c>
      <c r="G4821" s="1">
        <v>40.208599999999997</v>
      </c>
      <c r="H4821" s="1">
        <v>14.572864908208301</v>
      </c>
    </row>
    <row r="4822" spans="1:9" x14ac:dyDescent="0.25">
      <c r="A4822" s="1">
        <v>0</v>
      </c>
      <c r="B4822" s="1" t="s">
        <v>5225</v>
      </c>
    </row>
    <row r="4823" spans="1:9" x14ac:dyDescent="0.25">
      <c r="A4823" s="1">
        <v>1</v>
      </c>
      <c r="B4823" s="1" t="s">
        <v>5226</v>
      </c>
      <c r="C4823" s="1" t="s">
        <v>5227</v>
      </c>
      <c r="D4823" s="1">
        <v>22276.37782396</v>
      </c>
      <c r="E4823" s="1">
        <v>1.234E-5</v>
      </c>
      <c r="F4823" s="1" t="s">
        <v>3</v>
      </c>
      <c r="G4823" s="1" t="s">
        <v>5228</v>
      </c>
      <c r="H4823" s="1">
        <v>0</v>
      </c>
      <c r="I4823" s="1">
        <v>9993</v>
      </c>
    </row>
    <row r="4824" spans="1:9" x14ac:dyDescent="0.25">
      <c r="A4824" s="1">
        <v>2</v>
      </c>
      <c r="B4824" s="1">
        <v>31132</v>
      </c>
      <c r="C4824" s="1">
        <v>98.261099999999999</v>
      </c>
      <c r="D4824" s="1">
        <v>223.07490000000001</v>
      </c>
      <c r="E4824" s="1">
        <v>78624</v>
      </c>
      <c r="F4824" s="1">
        <v>226.2774</v>
      </c>
      <c r="G4824" s="1">
        <v>133.18969999999999</v>
      </c>
      <c r="H4824" s="1">
        <v>14.5984978882252</v>
      </c>
    </row>
    <row r="4825" spans="1:9" x14ac:dyDescent="0.25">
      <c r="A4825" s="1">
        <v>0</v>
      </c>
      <c r="B4825" s="1" t="s">
        <v>5229</v>
      </c>
      <c r="C4825" s="1">
        <v>2</v>
      </c>
    </row>
    <row r="4826" spans="1:9" x14ac:dyDescent="0.25">
      <c r="A4826" s="1">
        <v>1</v>
      </c>
      <c r="B4826" s="1" t="s">
        <v>5230</v>
      </c>
      <c r="C4826" s="1" t="s">
        <v>5231</v>
      </c>
      <c r="D4826" s="1">
        <v>22276.344238260001</v>
      </c>
      <c r="E4826" s="1">
        <v>1.218E-5</v>
      </c>
      <c r="F4826" s="1" t="s">
        <v>3</v>
      </c>
      <c r="G4826" s="1" t="s">
        <v>5232</v>
      </c>
      <c r="H4826" s="1">
        <v>0</v>
      </c>
      <c r="I4826" s="1">
        <v>9995</v>
      </c>
    </row>
    <row r="4827" spans="1:9" x14ac:dyDescent="0.25">
      <c r="A4827" s="1">
        <v>2</v>
      </c>
      <c r="B4827" s="1">
        <v>31133</v>
      </c>
      <c r="C4827" s="1">
        <v>98.260999999999996</v>
      </c>
      <c r="D4827" s="1">
        <v>223.09780000000001</v>
      </c>
      <c r="E4827" s="1">
        <v>78609</v>
      </c>
      <c r="F4827" s="1">
        <v>226.11340000000001</v>
      </c>
      <c r="G4827" s="1">
        <v>133.35560000000001</v>
      </c>
      <c r="H4827" s="1">
        <v>14.5987958782252</v>
      </c>
    </row>
    <row r="4828" spans="1:9" x14ac:dyDescent="0.25">
      <c r="A4828" s="1">
        <v>0</v>
      </c>
      <c r="B4828" s="1" t="s">
        <v>5233</v>
      </c>
    </row>
    <row r="4829" spans="1:9" x14ac:dyDescent="0.25">
      <c r="A4829" s="1">
        <v>1</v>
      </c>
      <c r="B4829" s="1" t="s">
        <v>5234</v>
      </c>
      <c r="C4829" s="1" t="s">
        <v>5235</v>
      </c>
      <c r="D4829" s="1">
        <v>22276.101864159999</v>
      </c>
      <c r="E4829" s="1">
        <v>2.0241000000000001E-4</v>
      </c>
      <c r="F4829" s="1" t="s">
        <v>3</v>
      </c>
      <c r="G4829" s="1" t="s">
        <v>4153</v>
      </c>
      <c r="H4829" s="1">
        <v>0</v>
      </c>
      <c r="I4829" s="1">
        <v>9997</v>
      </c>
    </row>
    <row r="4830" spans="1:9" x14ac:dyDescent="0.25">
      <c r="A4830" s="1">
        <v>2</v>
      </c>
      <c r="B4830" s="1">
        <v>31135</v>
      </c>
      <c r="C4830" s="1">
        <v>2.4672999999999998</v>
      </c>
      <c r="D4830" s="1">
        <v>102.2398</v>
      </c>
      <c r="E4830" s="1">
        <v>9862</v>
      </c>
      <c r="F4830" s="1">
        <v>349.65809999999999</v>
      </c>
      <c r="G4830" s="1">
        <v>10.3271</v>
      </c>
      <c r="H4830" s="1">
        <v>15.3982476949356</v>
      </c>
    </row>
    <row r="4831" spans="1:9" x14ac:dyDescent="0.25">
      <c r="A4831" s="1">
        <v>0</v>
      </c>
      <c r="B4831" s="1" t="s">
        <v>5236</v>
      </c>
    </row>
    <row r="4832" spans="1:9" x14ac:dyDescent="0.25">
      <c r="A4832" s="1">
        <v>1</v>
      </c>
      <c r="B4832" s="1" t="s">
        <v>5237</v>
      </c>
      <c r="C4832" s="1" t="s">
        <v>5238</v>
      </c>
      <c r="D4832" s="1">
        <v>22276.341642219999</v>
      </c>
      <c r="E4832" s="1">
        <v>1.8024999999999999E-4</v>
      </c>
      <c r="F4832" s="1" t="s">
        <v>3</v>
      </c>
      <c r="G4832" s="1" t="s">
        <v>5239</v>
      </c>
      <c r="H4832" s="1">
        <v>0</v>
      </c>
      <c r="I4832" s="1">
        <v>9996</v>
      </c>
    </row>
    <row r="4833" spans="1:9" x14ac:dyDescent="0.25">
      <c r="A4833" s="1">
        <v>2</v>
      </c>
      <c r="B4833" s="1">
        <v>31304</v>
      </c>
      <c r="C4833" s="1">
        <v>97.851600000000005</v>
      </c>
      <c r="D4833" s="1">
        <v>199.65870000000001</v>
      </c>
      <c r="E4833" s="1">
        <v>5339</v>
      </c>
      <c r="F4833" s="1">
        <v>27.062899999999999</v>
      </c>
      <c r="G4833" s="1">
        <v>333.0881</v>
      </c>
      <c r="H4833" s="1">
        <v>15.1921220684756</v>
      </c>
    </row>
    <row r="4834" spans="1:9" x14ac:dyDescent="0.25">
      <c r="A4834" s="1">
        <v>0</v>
      </c>
      <c r="B4834" s="1" t="s">
        <v>5095</v>
      </c>
      <c r="C4834" s="1">
        <v>2</v>
      </c>
    </row>
    <row r="4835" spans="1:9" x14ac:dyDescent="0.25">
      <c r="A4835" s="1">
        <v>1</v>
      </c>
      <c r="B4835" s="1" t="s">
        <v>5240</v>
      </c>
      <c r="C4835" s="1" t="s">
        <v>5241</v>
      </c>
      <c r="D4835" s="1">
        <v>22276.408883460001</v>
      </c>
      <c r="E4835" s="1">
        <v>1.2439999999999999E-5</v>
      </c>
      <c r="F4835" s="1" t="s">
        <v>3</v>
      </c>
      <c r="G4835" s="1" t="s">
        <v>5242</v>
      </c>
      <c r="H4835" s="1">
        <v>0</v>
      </c>
      <c r="I4835" s="1">
        <v>9996</v>
      </c>
    </row>
    <row r="4836" spans="1:9" x14ac:dyDescent="0.25">
      <c r="A4836" s="1">
        <v>2</v>
      </c>
      <c r="B4836" s="1">
        <v>31490</v>
      </c>
      <c r="C4836" s="1">
        <v>98.266400000000004</v>
      </c>
      <c r="D4836" s="1">
        <v>71.044300000000007</v>
      </c>
      <c r="E4836" s="1">
        <v>19314</v>
      </c>
      <c r="F4836" s="1">
        <v>304.97329999999999</v>
      </c>
      <c r="G4836" s="1">
        <v>54.966200000000001</v>
      </c>
      <c r="H4836" s="1">
        <v>14.7753970382748</v>
      </c>
    </row>
    <row r="4837" spans="1:9" x14ac:dyDescent="0.25">
      <c r="A4837" s="1">
        <v>0</v>
      </c>
      <c r="B4837" s="1" t="s">
        <v>4042</v>
      </c>
      <c r="C4837" s="1" t="s">
        <v>5243</v>
      </c>
    </row>
    <row r="4838" spans="1:9" x14ac:dyDescent="0.25">
      <c r="A4838" s="1">
        <v>1</v>
      </c>
      <c r="B4838" s="1" t="s">
        <v>5244</v>
      </c>
      <c r="C4838" s="1" t="s">
        <v>5245</v>
      </c>
      <c r="D4838" s="1">
        <v>22276.533152849999</v>
      </c>
      <c r="E4838" s="1">
        <v>-5.7000000000000005E-7</v>
      </c>
      <c r="F4838" s="1" t="s">
        <v>3</v>
      </c>
      <c r="G4838" s="1" t="s">
        <v>5246</v>
      </c>
      <c r="H4838" s="1">
        <v>0</v>
      </c>
      <c r="I4838" s="1">
        <v>9992</v>
      </c>
    </row>
    <row r="4839" spans="1:9" x14ac:dyDescent="0.25">
      <c r="A4839" s="1">
        <v>2</v>
      </c>
      <c r="B4839" s="1">
        <v>31571</v>
      </c>
      <c r="C4839" s="1">
        <v>51.993499999999997</v>
      </c>
      <c r="D4839" s="1">
        <v>352.51190000000003</v>
      </c>
      <c r="E4839" s="1">
        <v>847</v>
      </c>
      <c r="F4839" s="1">
        <v>137.05609999999999</v>
      </c>
      <c r="G4839" s="1">
        <v>237.0446</v>
      </c>
      <c r="H4839" s="1">
        <v>12.622662477086999</v>
      </c>
    </row>
    <row r="4840" spans="1:9" x14ac:dyDescent="0.25">
      <c r="A4840" s="1">
        <v>0</v>
      </c>
      <c r="B4840" s="1" t="s">
        <v>4042</v>
      </c>
      <c r="C4840" s="1" t="s">
        <v>5247</v>
      </c>
    </row>
    <row r="4841" spans="1:9" x14ac:dyDescent="0.25">
      <c r="A4841" s="1">
        <v>1</v>
      </c>
      <c r="B4841" s="1" t="s">
        <v>5248</v>
      </c>
      <c r="C4841" s="1" t="s">
        <v>5249</v>
      </c>
      <c r="D4841" s="1">
        <v>22276.50190001</v>
      </c>
      <c r="E4841" s="1">
        <v>-6.5000000000000002E-7</v>
      </c>
      <c r="F4841" s="1" t="s">
        <v>3</v>
      </c>
      <c r="G4841" s="1" t="s">
        <v>5250</v>
      </c>
      <c r="H4841" s="1">
        <v>0</v>
      </c>
      <c r="I4841" s="1">
        <v>9993</v>
      </c>
    </row>
    <row r="4842" spans="1:9" x14ac:dyDescent="0.25">
      <c r="A4842" s="1">
        <v>2</v>
      </c>
      <c r="B4842" s="1">
        <v>31573</v>
      </c>
      <c r="C4842" s="1">
        <v>51.995399999999997</v>
      </c>
      <c r="D4842" s="1">
        <v>308.93189999999998</v>
      </c>
      <c r="E4842" s="1">
        <v>476</v>
      </c>
      <c r="F4842" s="1">
        <v>115.6985</v>
      </c>
      <c r="G4842" s="1">
        <v>55.936199999999999</v>
      </c>
      <c r="H4842" s="1">
        <v>12.622653427098101</v>
      </c>
    </row>
    <row r="4843" spans="1:9" x14ac:dyDescent="0.25">
      <c r="A4843" s="1">
        <v>0</v>
      </c>
      <c r="B4843" s="1" t="s">
        <v>4042</v>
      </c>
      <c r="C4843" s="1" t="s">
        <v>5251</v>
      </c>
    </row>
    <row r="4844" spans="1:9" x14ac:dyDescent="0.25">
      <c r="A4844" s="1">
        <v>1</v>
      </c>
      <c r="B4844" s="1" t="s">
        <v>5252</v>
      </c>
      <c r="C4844" s="1" t="s">
        <v>5253</v>
      </c>
      <c r="D4844" s="1">
        <v>22276.388110389998</v>
      </c>
      <c r="E4844" s="1">
        <v>-9.5999999999999991E-7</v>
      </c>
      <c r="F4844" s="1" t="s">
        <v>3</v>
      </c>
      <c r="G4844" s="1" t="s">
        <v>5254</v>
      </c>
      <c r="H4844" s="1">
        <v>0</v>
      </c>
      <c r="I4844" s="1">
        <v>9997</v>
      </c>
    </row>
    <row r="4845" spans="1:9" x14ac:dyDescent="0.25">
      <c r="A4845" s="1">
        <v>2</v>
      </c>
      <c r="B4845" s="1">
        <v>31574</v>
      </c>
      <c r="C4845" s="1">
        <v>52.01</v>
      </c>
      <c r="D4845" s="1">
        <v>44.649500000000003</v>
      </c>
      <c r="E4845" s="1">
        <v>771</v>
      </c>
      <c r="F4845" s="1">
        <v>75.5261</v>
      </c>
      <c r="G4845" s="1">
        <v>318.95400000000001</v>
      </c>
      <c r="H4845" s="1">
        <v>12.622647627080701</v>
      </c>
    </row>
    <row r="4846" spans="1:9" x14ac:dyDescent="0.25">
      <c r="A4846" s="1">
        <v>0</v>
      </c>
      <c r="B4846" s="1" t="s">
        <v>4042</v>
      </c>
      <c r="C4846" s="1" t="s">
        <v>5255</v>
      </c>
    </row>
    <row r="4847" spans="1:9" x14ac:dyDescent="0.25">
      <c r="A4847" s="1">
        <v>1</v>
      </c>
      <c r="B4847" s="1" t="s">
        <v>5256</v>
      </c>
      <c r="C4847" s="1" t="s">
        <v>5257</v>
      </c>
      <c r="D4847" s="1">
        <v>22276.434469309999</v>
      </c>
      <c r="E4847" s="1">
        <v>-6.8999999999999996E-7</v>
      </c>
      <c r="F4847" s="1" t="s">
        <v>3</v>
      </c>
      <c r="G4847" s="1" t="s">
        <v>5258</v>
      </c>
      <c r="H4847" s="1">
        <v>0</v>
      </c>
      <c r="I4847" s="1">
        <v>9999</v>
      </c>
    </row>
    <row r="4848" spans="1:9" x14ac:dyDescent="0.25">
      <c r="A4848" s="1">
        <v>2</v>
      </c>
      <c r="B4848" s="1">
        <v>31576</v>
      </c>
      <c r="C4848" s="1">
        <v>52.007199999999997</v>
      </c>
      <c r="D4848" s="1">
        <v>313.81509999999997</v>
      </c>
      <c r="E4848" s="1">
        <v>1106</v>
      </c>
      <c r="F4848" s="1">
        <v>99.4011</v>
      </c>
      <c r="G4848" s="1">
        <v>5.5808</v>
      </c>
      <c r="H4848" s="1">
        <v>12.6226924637099</v>
      </c>
    </row>
    <row r="4849" spans="1:9" x14ac:dyDescent="0.25">
      <c r="A4849" s="1">
        <v>0</v>
      </c>
      <c r="B4849" s="1" t="s">
        <v>5259</v>
      </c>
      <c r="C4849" s="1">
        <v>1</v>
      </c>
    </row>
    <row r="4850" spans="1:9" x14ac:dyDescent="0.25">
      <c r="A4850" s="1">
        <v>1</v>
      </c>
      <c r="B4850" s="1" t="s">
        <v>5260</v>
      </c>
      <c r="C4850" s="1" t="s">
        <v>5261</v>
      </c>
      <c r="D4850" s="1">
        <v>22276.486227289999</v>
      </c>
      <c r="E4850" s="1">
        <v>7.9400000000000002E-6</v>
      </c>
      <c r="F4850" s="1" t="s">
        <v>3</v>
      </c>
      <c r="G4850" s="1" t="s">
        <v>5262</v>
      </c>
      <c r="H4850" s="1">
        <v>0</v>
      </c>
      <c r="I4850" s="1">
        <v>9991</v>
      </c>
    </row>
    <row r="4851" spans="1:9" x14ac:dyDescent="0.25">
      <c r="A4851" s="1">
        <v>2</v>
      </c>
      <c r="B4851" s="1">
        <v>31598</v>
      </c>
      <c r="C4851" s="1">
        <v>97.890500000000003</v>
      </c>
      <c r="D4851" s="1">
        <v>98.608800000000002</v>
      </c>
      <c r="E4851" s="1">
        <v>1399</v>
      </c>
      <c r="F4851" s="1">
        <v>92.115300000000005</v>
      </c>
      <c r="G4851" s="1">
        <v>268.02330000000001</v>
      </c>
      <c r="H4851" s="1">
        <v>14.8216439082896</v>
      </c>
    </row>
    <row r="4852" spans="1:9" x14ac:dyDescent="0.25">
      <c r="A4852" s="1">
        <v>0</v>
      </c>
      <c r="B4852" s="1" t="s">
        <v>4459</v>
      </c>
      <c r="C4852" s="1" t="s">
        <v>5263</v>
      </c>
      <c r="D4852" s="1" t="s">
        <v>5264</v>
      </c>
    </row>
    <row r="4853" spans="1:9" x14ac:dyDescent="0.25">
      <c r="A4853" s="1">
        <v>1</v>
      </c>
      <c r="B4853" s="1" t="s">
        <v>5265</v>
      </c>
      <c r="C4853" s="1" t="s">
        <v>5266</v>
      </c>
      <c r="D4853" s="1">
        <v>22276.483155869999</v>
      </c>
      <c r="E4853" s="1">
        <v>5.6799999999999998E-6</v>
      </c>
      <c r="F4853" s="1" t="s">
        <v>3</v>
      </c>
      <c r="G4853" s="1" t="s">
        <v>5267</v>
      </c>
      <c r="H4853" s="1">
        <v>0</v>
      </c>
      <c r="I4853" s="1">
        <v>9996</v>
      </c>
    </row>
    <row r="4854" spans="1:9" x14ac:dyDescent="0.25">
      <c r="A4854" s="1">
        <v>2</v>
      </c>
      <c r="B4854" s="1">
        <v>31698</v>
      </c>
      <c r="C4854" s="1">
        <v>97.446100000000001</v>
      </c>
      <c r="D4854" s="1">
        <v>282.55200000000002</v>
      </c>
      <c r="E4854" s="1">
        <v>1853</v>
      </c>
      <c r="F4854" s="1">
        <v>88.542500000000004</v>
      </c>
      <c r="G4854" s="1">
        <v>65.221800000000002</v>
      </c>
      <c r="H4854" s="1">
        <v>15.191555238485099</v>
      </c>
    </row>
    <row r="4855" spans="1:9" x14ac:dyDescent="0.25">
      <c r="A4855" s="1">
        <v>0</v>
      </c>
      <c r="B4855" s="1" t="s">
        <v>5111</v>
      </c>
      <c r="C4855" s="1">
        <v>2</v>
      </c>
    </row>
    <row r="4856" spans="1:9" x14ac:dyDescent="0.25">
      <c r="A4856" s="1">
        <v>1</v>
      </c>
      <c r="B4856" s="1" t="s">
        <v>5268</v>
      </c>
      <c r="C4856" s="1" t="s">
        <v>5269</v>
      </c>
      <c r="D4856" s="1">
        <v>22276.571454690002</v>
      </c>
      <c r="E4856" s="1">
        <v>6.5920000000000006E-5</v>
      </c>
      <c r="F4856" s="1" t="s">
        <v>3</v>
      </c>
      <c r="G4856" s="1" t="s">
        <v>5270</v>
      </c>
      <c r="H4856" s="1">
        <v>0</v>
      </c>
      <c r="I4856" s="1">
        <v>9995</v>
      </c>
    </row>
    <row r="4857" spans="1:9" x14ac:dyDescent="0.25">
      <c r="A4857" s="1">
        <v>2</v>
      </c>
      <c r="B4857" s="1">
        <v>31789</v>
      </c>
      <c r="C4857" s="1">
        <v>64.495400000000004</v>
      </c>
      <c r="D4857" s="1">
        <v>119.3013</v>
      </c>
      <c r="E4857" s="1">
        <v>56267</v>
      </c>
      <c r="F4857" s="1">
        <v>298.49040000000002</v>
      </c>
      <c r="G4857" s="1">
        <v>61.055999999999997</v>
      </c>
      <c r="H4857" s="1">
        <v>15.2035859184233</v>
      </c>
    </row>
    <row r="4858" spans="1:9" x14ac:dyDescent="0.25">
      <c r="A4858" s="1">
        <v>0</v>
      </c>
      <c r="B4858" s="1" t="s">
        <v>145</v>
      </c>
      <c r="C4858" s="1">
        <v>2428</v>
      </c>
    </row>
    <row r="4859" spans="1:9" x14ac:dyDescent="0.25">
      <c r="A4859" s="1">
        <v>1</v>
      </c>
      <c r="B4859" s="1" t="s">
        <v>5271</v>
      </c>
      <c r="C4859" s="1" t="s">
        <v>5272</v>
      </c>
      <c r="D4859" s="1">
        <v>22276.479595000001</v>
      </c>
      <c r="E4859" s="1">
        <v>-2.9999999999999999E-7</v>
      </c>
      <c r="F4859" s="1" t="s">
        <v>3</v>
      </c>
      <c r="G4859" s="1" t="s">
        <v>5273</v>
      </c>
      <c r="H4859" s="1">
        <v>0</v>
      </c>
      <c r="I4859" s="1">
        <v>9996</v>
      </c>
    </row>
    <row r="4860" spans="1:9" x14ac:dyDescent="0.25">
      <c r="A4860" s="1">
        <v>2</v>
      </c>
      <c r="B4860" s="1">
        <v>31792</v>
      </c>
      <c r="C4860" s="1">
        <v>70.953299999999999</v>
      </c>
      <c r="D4860" s="1">
        <v>313.27420000000001</v>
      </c>
      <c r="E4860" s="1">
        <v>11376</v>
      </c>
      <c r="F4860" s="1">
        <v>245.72120000000001</v>
      </c>
      <c r="G4860" s="1">
        <v>114.27209999999999</v>
      </c>
      <c r="H4860" s="1">
        <v>14.126004737871799</v>
      </c>
    </row>
    <row r="4861" spans="1:9" x14ac:dyDescent="0.25">
      <c r="A4861" s="1">
        <v>0</v>
      </c>
      <c r="B4861" s="1" t="s">
        <v>145</v>
      </c>
      <c r="C4861" s="1">
        <v>2429</v>
      </c>
    </row>
    <row r="4862" spans="1:9" x14ac:dyDescent="0.25">
      <c r="A4862" s="1">
        <v>1</v>
      </c>
      <c r="B4862" s="1" t="s">
        <v>5274</v>
      </c>
      <c r="C4862" s="1" t="s">
        <v>5275</v>
      </c>
      <c r="D4862" s="1">
        <v>22276.50983961</v>
      </c>
      <c r="E4862" s="1">
        <v>6.7000000000000004E-7</v>
      </c>
      <c r="F4862" s="1" t="s">
        <v>3</v>
      </c>
      <c r="G4862" s="1" t="s">
        <v>5276</v>
      </c>
      <c r="H4862" s="1">
        <v>0</v>
      </c>
      <c r="I4862" s="1">
        <v>9990</v>
      </c>
    </row>
    <row r="4863" spans="1:9" x14ac:dyDescent="0.25">
      <c r="A4863" s="1">
        <v>2</v>
      </c>
      <c r="B4863" s="1">
        <v>32052</v>
      </c>
      <c r="C4863" s="1">
        <v>82.977400000000003</v>
      </c>
      <c r="D4863" s="1">
        <v>122.7139</v>
      </c>
      <c r="E4863" s="1">
        <v>39546</v>
      </c>
      <c r="F4863" s="1">
        <v>53.6325</v>
      </c>
      <c r="G4863" s="1">
        <v>306.84690000000001</v>
      </c>
      <c r="H4863" s="1">
        <v>13.7497025775585</v>
      </c>
    </row>
    <row r="4864" spans="1:9" x14ac:dyDescent="0.25">
      <c r="A4864" s="1">
        <v>0</v>
      </c>
      <c r="B4864" s="1" t="s">
        <v>5277</v>
      </c>
      <c r="C4864" s="1">
        <v>1</v>
      </c>
    </row>
    <row r="4865" spans="1:9" x14ac:dyDescent="0.25">
      <c r="A4865" s="1">
        <v>1</v>
      </c>
      <c r="B4865" s="1" t="s">
        <v>5278</v>
      </c>
      <c r="C4865" s="1" t="s">
        <v>5279</v>
      </c>
      <c r="D4865" s="1">
        <v>22276.51883533</v>
      </c>
      <c r="E4865" s="1">
        <v>9.5489999999999995E-5</v>
      </c>
      <c r="F4865" s="1" t="s">
        <v>3</v>
      </c>
      <c r="G4865" s="1" t="s">
        <v>5280</v>
      </c>
      <c r="H4865" s="1">
        <v>0</v>
      </c>
      <c r="I4865" s="1">
        <v>9997</v>
      </c>
    </row>
    <row r="4866" spans="1:9" x14ac:dyDescent="0.25">
      <c r="A4866" s="1">
        <v>2</v>
      </c>
      <c r="B4866" s="1">
        <v>32060</v>
      </c>
      <c r="C4866" s="1">
        <v>97.391499999999994</v>
      </c>
      <c r="D4866" s="1">
        <v>34.445500000000003</v>
      </c>
      <c r="E4866" s="1">
        <v>6413</v>
      </c>
      <c r="F4866" s="1">
        <v>85.104699999999994</v>
      </c>
      <c r="G4866" s="1">
        <v>275.09219999999999</v>
      </c>
      <c r="H4866" s="1">
        <v>15.241335238368499</v>
      </c>
    </row>
    <row r="4867" spans="1:9" x14ac:dyDescent="0.25">
      <c r="A4867" s="1">
        <v>0</v>
      </c>
      <c r="B4867" s="1" t="s">
        <v>4388</v>
      </c>
      <c r="C4867" s="1" t="s">
        <v>5281</v>
      </c>
    </row>
    <row r="4868" spans="1:9" x14ac:dyDescent="0.25">
      <c r="A4868" s="1">
        <v>1</v>
      </c>
      <c r="B4868" s="1" t="s">
        <v>5282</v>
      </c>
      <c r="C4868" s="1" t="s">
        <v>5283</v>
      </c>
      <c r="D4868" s="1">
        <v>22276.467957770001</v>
      </c>
      <c r="E4868" s="1">
        <v>4.42E-6</v>
      </c>
      <c r="F4868" s="1" t="s">
        <v>3</v>
      </c>
      <c r="G4868" s="1" t="s">
        <v>5284</v>
      </c>
      <c r="H4868" s="1">
        <v>0</v>
      </c>
      <c r="I4868" s="1">
        <v>9996</v>
      </c>
    </row>
    <row r="4869" spans="1:9" x14ac:dyDescent="0.25">
      <c r="A4869" s="1">
        <v>2</v>
      </c>
      <c r="B4869" s="1">
        <v>32062</v>
      </c>
      <c r="C4869" s="1">
        <v>98.208699999999993</v>
      </c>
      <c r="D4869" s="1">
        <v>238.93199999999999</v>
      </c>
      <c r="E4869" s="1">
        <v>33063</v>
      </c>
      <c r="F4869" s="1">
        <v>91.788700000000006</v>
      </c>
      <c r="G4869" s="1">
        <v>268.70760000000001</v>
      </c>
      <c r="H4869" s="1">
        <v>14.399180277899699</v>
      </c>
    </row>
    <row r="4870" spans="1:9" x14ac:dyDescent="0.25">
      <c r="A4870" s="1">
        <v>0</v>
      </c>
      <c r="B4870" s="1" t="s">
        <v>4042</v>
      </c>
      <c r="C4870" s="1" t="s">
        <v>5285</v>
      </c>
    </row>
    <row r="4871" spans="1:9" x14ac:dyDescent="0.25">
      <c r="A4871" s="1">
        <v>1</v>
      </c>
      <c r="B4871" s="1" t="s">
        <v>5286</v>
      </c>
      <c r="C4871" s="1" t="s">
        <v>5287</v>
      </c>
      <c r="D4871" s="1">
        <v>22276.528584420001</v>
      </c>
      <c r="E4871" s="1">
        <v>-9.1999999999999998E-7</v>
      </c>
      <c r="F4871" s="1" t="s">
        <v>3</v>
      </c>
      <c r="G4871" s="1" t="s">
        <v>5288</v>
      </c>
      <c r="H4871" s="1">
        <v>0</v>
      </c>
      <c r="I4871" s="1">
        <v>9991</v>
      </c>
    </row>
    <row r="4872" spans="1:9" x14ac:dyDescent="0.25">
      <c r="A4872" s="1">
        <v>2</v>
      </c>
      <c r="B4872" s="1">
        <v>32263</v>
      </c>
      <c r="C4872" s="1">
        <v>51.974499999999999</v>
      </c>
      <c r="D4872" s="1">
        <v>45.735399999999998</v>
      </c>
      <c r="E4872" s="1">
        <v>1324</v>
      </c>
      <c r="F4872" s="1">
        <v>60.281700000000001</v>
      </c>
      <c r="G4872" s="1">
        <v>18.901399999999999</v>
      </c>
      <c r="H4872" s="1">
        <v>12.4061340268689</v>
      </c>
    </row>
    <row r="4873" spans="1:9" x14ac:dyDescent="0.25">
      <c r="A4873" s="1">
        <v>0</v>
      </c>
      <c r="B4873" s="1" t="s">
        <v>4042</v>
      </c>
      <c r="C4873" s="1" t="s">
        <v>5289</v>
      </c>
    </row>
    <row r="4874" spans="1:9" x14ac:dyDescent="0.25">
      <c r="A4874" s="1">
        <v>1</v>
      </c>
      <c r="B4874" s="1" t="s">
        <v>5290</v>
      </c>
      <c r="C4874" s="1" t="s">
        <v>5291</v>
      </c>
      <c r="D4874" s="1">
        <v>22276.242501839999</v>
      </c>
      <c r="E4874" s="1">
        <v>-1.02E-6</v>
      </c>
      <c r="F4874" s="1" t="s">
        <v>3</v>
      </c>
      <c r="G4874" s="1" t="s">
        <v>5292</v>
      </c>
      <c r="H4874" s="1">
        <v>0</v>
      </c>
      <c r="I4874" s="1">
        <v>9994</v>
      </c>
    </row>
    <row r="4875" spans="1:9" x14ac:dyDescent="0.25">
      <c r="A4875" s="1">
        <v>2</v>
      </c>
      <c r="B4875" s="1">
        <v>32264</v>
      </c>
      <c r="C4875" s="1">
        <v>51.973999999999997</v>
      </c>
      <c r="D4875" s="1">
        <v>258.02260000000001</v>
      </c>
      <c r="E4875" s="1">
        <v>654</v>
      </c>
      <c r="F4875" s="1">
        <v>123.14230000000001</v>
      </c>
      <c r="G4875" s="1">
        <v>250.12100000000001</v>
      </c>
      <c r="H4875" s="1">
        <v>12.622872326898801</v>
      </c>
    </row>
    <row r="4876" spans="1:9" x14ac:dyDescent="0.25">
      <c r="A4876" s="1">
        <v>0</v>
      </c>
      <c r="B4876" s="1" t="s">
        <v>4042</v>
      </c>
      <c r="C4876" s="1" t="s">
        <v>5293</v>
      </c>
    </row>
    <row r="4877" spans="1:9" x14ac:dyDescent="0.25">
      <c r="A4877" s="1">
        <v>1</v>
      </c>
      <c r="B4877" s="1" t="s">
        <v>5294</v>
      </c>
      <c r="C4877" s="1" t="s">
        <v>5295</v>
      </c>
      <c r="D4877" s="1">
        <v>22276.075616940001</v>
      </c>
      <c r="E4877" s="1">
        <v>-9.0999999999999997E-7</v>
      </c>
      <c r="F4877" s="1" t="s">
        <v>3</v>
      </c>
      <c r="G4877" s="1" t="s">
        <v>5296</v>
      </c>
      <c r="H4877" s="1">
        <v>0</v>
      </c>
      <c r="I4877" s="1">
        <v>9999</v>
      </c>
    </row>
    <row r="4878" spans="1:9" x14ac:dyDescent="0.25">
      <c r="A4878" s="1">
        <v>2</v>
      </c>
      <c r="B4878" s="1">
        <v>32265</v>
      </c>
      <c r="C4878" s="1">
        <v>51.965899999999998</v>
      </c>
      <c r="D4878" s="1">
        <v>120.7743</v>
      </c>
      <c r="E4878" s="1">
        <v>276</v>
      </c>
      <c r="F4878" s="1">
        <v>76.071700000000007</v>
      </c>
      <c r="G4878" s="1">
        <v>97.8643</v>
      </c>
      <c r="H4878" s="1">
        <v>12.6226946669114</v>
      </c>
    </row>
    <row r="4879" spans="1:9" x14ac:dyDescent="0.25">
      <c r="A4879" s="1">
        <v>0</v>
      </c>
      <c r="B4879" s="1" t="s">
        <v>4042</v>
      </c>
      <c r="C4879" s="1" t="s">
        <v>5297</v>
      </c>
    </row>
    <row r="4880" spans="1:9" x14ac:dyDescent="0.25">
      <c r="A4880" s="1">
        <v>1</v>
      </c>
      <c r="B4880" s="1" t="s">
        <v>5298</v>
      </c>
      <c r="C4880" s="1" t="s">
        <v>5299</v>
      </c>
      <c r="D4880" s="1">
        <v>22276.49034977</v>
      </c>
      <c r="E4880" s="1">
        <v>-9.0999999999999997E-7</v>
      </c>
      <c r="F4880" s="1" t="s">
        <v>3</v>
      </c>
      <c r="G4880" s="1" t="s">
        <v>5300</v>
      </c>
      <c r="H4880" s="1">
        <v>0</v>
      </c>
      <c r="I4880" s="1">
        <v>9997</v>
      </c>
    </row>
    <row r="4881" spans="1:9" x14ac:dyDescent="0.25">
      <c r="A4881" s="1">
        <v>2</v>
      </c>
      <c r="B4881" s="1">
        <v>32266</v>
      </c>
      <c r="C4881" s="1">
        <v>51.988300000000002</v>
      </c>
      <c r="D4881" s="1">
        <v>72.848699999999994</v>
      </c>
      <c r="E4881" s="1">
        <v>1593</v>
      </c>
      <c r="F4881" s="1">
        <v>104.16970000000001</v>
      </c>
      <c r="G4881" s="1">
        <v>291.1755</v>
      </c>
      <c r="H4881" s="1">
        <v>12.627430016927701</v>
      </c>
    </row>
    <row r="4882" spans="1:9" x14ac:dyDescent="0.25">
      <c r="A4882" s="1">
        <v>0</v>
      </c>
      <c r="B4882" s="1" t="s">
        <v>5095</v>
      </c>
      <c r="C4882" s="1">
        <v>3</v>
      </c>
    </row>
    <row r="4883" spans="1:9" x14ac:dyDescent="0.25">
      <c r="A4883" s="1">
        <v>1</v>
      </c>
      <c r="B4883" s="1" t="s">
        <v>5301</v>
      </c>
      <c r="C4883" s="1" t="s">
        <v>5302</v>
      </c>
      <c r="D4883" s="1">
        <v>22276.468093989999</v>
      </c>
      <c r="E4883" s="1">
        <v>1.2670000000000001E-5</v>
      </c>
      <c r="F4883" s="1" t="s">
        <v>3</v>
      </c>
      <c r="G4883" s="1" t="s">
        <v>5303</v>
      </c>
      <c r="H4883" s="1">
        <v>0</v>
      </c>
      <c r="I4883" s="1">
        <v>9999</v>
      </c>
    </row>
    <row r="4884" spans="1:9" x14ac:dyDescent="0.25">
      <c r="A4884" s="1">
        <v>2</v>
      </c>
      <c r="B4884" s="1">
        <v>32289</v>
      </c>
      <c r="C4884" s="1">
        <v>97.944100000000006</v>
      </c>
      <c r="D4884" s="1">
        <v>297.5027</v>
      </c>
      <c r="E4884" s="1">
        <v>1655</v>
      </c>
      <c r="F4884" s="1">
        <v>105.5474</v>
      </c>
      <c r="G4884" s="1">
        <v>254.5932</v>
      </c>
      <c r="H4884" s="1">
        <v>14.8158025280503</v>
      </c>
    </row>
    <row r="4885" spans="1:9" x14ac:dyDescent="0.25">
      <c r="A4885" s="1">
        <v>0</v>
      </c>
      <c r="B4885" s="1" t="s">
        <v>5259</v>
      </c>
      <c r="C4885" s="1">
        <v>2</v>
      </c>
    </row>
    <row r="4886" spans="1:9" x14ac:dyDescent="0.25">
      <c r="A4886" s="1">
        <v>1</v>
      </c>
      <c r="B4886" s="1" t="s">
        <v>5304</v>
      </c>
      <c r="C4886" s="1" t="s">
        <v>5305</v>
      </c>
      <c r="D4886" s="1">
        <v>22276.519996409999</v>
      </c>
      <c r="E4886" s="1">
        <v>1.6300000000000001E-6</v>
      </c>
      <c r="F4886" s="1" t="s">
        <v>3</v>
      </c>
      <c r="G4886" s="1" t="s">
        <v>5306</v>
      </c>
      <c r="H4886" s="1">
        <v>0</v>
      </c>
      <c r="I4886" s="1">
        <v>9996</v>
      </c>
    </row>
    <row r="4887" spans="1:9" x14ac:dyDescent="0.25">
      <c r="A4887" s="1">
        <v>2</v>
      </c>
      <c r="B4887" s="1">
        <v>32376</v>
      </c>
      <c r="C4887" s="1">
        <v>97.890299999999996</v>
      </c>
      <c r="D4887" s="1">
        <v>98.642700000000005</v>
      </c>
      <c r="E4887" s="1">
        <v>1343</v>
      </c>
      <c r="F4887" s="1">
        <v>84.083399999999997</v>
      </c>
      <c r="G4887" s="1">
        <v>276.05520000000001</v>
      </c>
      <c r="H4887" s="1">
        <v>14.821553648017099</v>
      </c>
    </row>
    <row r="4888" spans="1:9" x14ac:dyDescent="0.25">
      <c r="A4888" s="1">
        <v>0</v>
      </c>
      <c r="B4888" s="1" t="s">
        <v>3818</v>
      </c>
      <c r="C4888" s="1">
        <v>2</v>
      </c>
    </row>
    <row r="4889" spans="1:9" x14ac:dyDescent="0.25">
      <c r="A4889" s="1">
        <v>1</v>
      </c>
      <c r="B4889" s="1" t="s">
        <v>5307</v>
      </c>
      <c r="C4889" s="1" t="s">
        <v>5308</v>
      </c>
      <c r="D4889" s="1">
        <v>22276.523278479999</v>
      </c>
      <c r="E4889" s="1">
        <v>1E-8</v>
      </c>
      <c r="F4889" s="1" t="s">
        <v>3</v>
      </c>
      <c r="G4889" s="1" t="s">
        <v>5309</v>
      </c>
      <c r="H4889" s="1">
        <v>0</v>
      </c>
      <c r="I4889" s="1">
        <v>9996</v>
      </c>
    </row>
    <row r="4890" spans="1:9" x14ac:dyDescent="0.25">
      <c r="A4890" s="1">
        <v>2</v>
      </c>
      <c r="B4890" s="1">
        <v>32382</v>
      </c>
      <c r="C4890" s="1">
        <v>98.578900000000004</v>
      </c>
      <c r="D4890" s="1">
        <v>281.89600000000002</v>
      </c>
      <c r="E4890" s="1">
        <v>1180</v>
      </c>
      <c r="F4890" s="1">
        <v>94.4114</v>
      </c>
      <c r="G4890" s="1">
        <v>18.049199999999999</v>
      </c>
      <c r="H4890" s="1">
        <v>14.299831057727401</v>
      </c>
    </row>
    <row r="4891" spans="1:9" x14ac:dyDescent="0.25">
      <c r="A4891" s="1">
        <v>0</v>
      </c>
      <c r="B4891" s="1" t="s">
        <v>5151</v>
      </c>
      <c r="C4891" s="1" t="s">
        <v>17</v>
      </c>
    </row>
    <row r="4892" spans="1:9" x14ac:dyDescent="0.25">
      <c r="A4892" s="1">
        <v>1</v>
      </c>
      <c r="B4892" s="1" t="s">
        <v>5310</v>
      </c>
      <c r="C4892" s="1" t="s">
        <v>5311</v>
      </c>
      <c r="D4892" s="1">
        <v>22276.488157619999</v>
      </c>
      <c r="E4892" s="1">
        <v>9.4499999999999993E-6</v>
      </c>
      <c r="F4892" s="1" t="s">
        <v>3</v>
      </c>
      <c r="G4892" s="1" t="s">
        <v>5312</v>
      </c>
      <c r="H4892" s="1">
        <v>0</v>
      </c>
      <c r="I4892" s="1">
        <v>9998</v>
      </c>
    </row>
    <row r="4893" spans="1:9" x14ac:dyDescent="0.25">
      <c r="A4893" s="1">
        <v>2</v>
      </c>
      <c r="B4893" s="1">
        <v>32783</v>
      </c>
      <c r="C4893" s="1">
        <v>97.954099999999997</v>
      </c>
      <c r="D4893" s="1">
        <v>335.56580000000002</v>
      </c>
      <c r="E4893" s="1">
        <v>12886</v>
      </c>
      <c r="F4893" s="1">
        <v>173.58150000000001</v>
      </c>
      <c r="G4893" s="1">
        <v>186.5564</v>
      </c>
      <c r="H4893" s="1">
        <v>14.7865230777898</v>
      </c>
    </row>
    <row r="4894" spans="1:9" x14ac:dyDescent="0.25">
      <c r="A4894" s="1">
        <v>0</v>
      </c>
      <c r="B4894" s="1" t="s">
        <v>5313</v>
      </c>
    </row>
    <row r="4895" spans="1:9" x14ac:dyDescent="0.25">
      <c r="A4895" s="1">
        <v>1</v>
      </c>
      <c r="B4895" s="1" t="s">
        <v>5314</v>
      </c>
      <c r="C4895" s="1" t="s">
        <v>5315</v>
      </c>
      <c r="D4895" s="1">
        <v>22276.455910320001</v>
      </c>
      <c r="E4895" s="1">
        <v>3.57E-5</v>
      </c>
      <c r="F4895" s="1" t="s">
        <v>3</v>
      </c>
      <c r="G4895" s="1" t="s">
        <v>5316</v>
      </c>
      <c r="H4895" s="1">
        <v>0</v>
      </c>
      <c r="I4895" s="1">
        <v>9992</v>
      </c>
    </row>
    <row r="4896" spans="1:9" x14ac:dyDescent="0.25">
      <c r="A4896" s="1">
        <v>2</v>
      </c>
      <c r="B4896" s="1">
        <v>32784</v>
      </c>
      <c r="C4896" s="1">
        <v>97.704800000000006</v>
      </c>
      <c r="D4896" s="1">
        <v>241.34180000000001</v>
      </c>
      <c r="E4896" s="1">
        <v>12167</v>
      </c>
      <c r="F4896" s="1">
        <v>262.37639999999999</v>
      </c>
      <c r="G4896" s="1">
        <v>97.607200000000006</v>
      </c>
      <c r="H4896" s="1">
        <v>14.881921427819901</v>
      </c>
    </row>
    <row r="4897" spans="1:9" x14ac:dyDescent="0.25">
      <c r="A4897" s="1">
        <v>0</v>
      </c>
      <c r="B4897" s="1" t="s">
        <v>5317</v>
      </c>
      <c r="C4897" s="1" t="s">
        <v>5318</v>
      </c>
    </row>
    <row r="4898" spans="1:9" x14ac:dyDescent="0.25">
      <c r="A4898" s="1">
        <v>1</v>
      </c>
      <c r="B4898" s="1" t="s">
        <v>5319</v>
      </c>
      <c r="C4898" s="1" t="s">
        <v>5320</v>
      </c>
      <c r="D4898" s="1">
        <v>22276.434784609999</v>
      </c>
      <c r="E4898" s="1">
        <v>3.4940000000000001E-5</v>
      </c>
      <c r="F4898" s="1" t="s">
        <v>3</v>
      </c>
      <c r="G4898" s="1" t="s">
        <v>5321</v>
      </c>
      <c r="H4898" s="1">
        <v>0</v>
      </c>
      <c r="I4898" s="1">
        <v>9991</v>
      </c>
    </row>
    <row r="4899" spans="1:9" x14ac:dyDescent="0.25">
      <c r="A4899" s="1">
        <v>2</v>
      </c>
      <c r="B4899" s="1">
        <v>32785</v>
      </c>
      <c r="C4899" s="1">
        <v>97.670299999999997</v>
      </c>
      <c r="D4899" s="1">
        <v>243.95150000000001</v>
      </c>
      <c r="E4899" s="1">
        <v>11175</v>
      </c>
      <c r="F4899" s="1">
        <v>231.4102</v>
      </c>
      <c r="G4899" s="1">
        <v>128.61150000000001</v>
      </c>
      <c r="H4899" s="1">
        <v>14.899433167825601</v>
      </c>
    </row>
    <row r="4900" spans="1:9" x14ac:dyDescent="0.25">
      <c r="A4900" s="1">
        <v>0</v>
      </c>
      <c r="B4900" s="1" t="s">
        <v>5322</v>
      </c>
    </row>
    <row r="4901" spans="1:9" x14ac:dyDescent="0.25">
      <c r="A4901" s="1">
        <v>1</v>
      </c>
      <c r="B4901" s="1" t="s">
        <v>5323</v>
      </c>
      <c r="C4901" s="1" t="s">
        <v>5324</v>
      </c>
      <c r="D4901" s="1">
        <v>22276.481132069999</v>
      </c>
      <c r="E4901" s="1">
        <v>2.482E-5</v>
      </c>
      <c r="F4901" s="1" t="s">
        <v>3</v>
      </c>
      <c r="G4901" s="1" t="s">
        <v>5325</v>
      </c>
      <c r="H4901" s="1">
        <v>0</v>
      </c>
      <c r="I4901" s="1">
        <v>9997</v>
      </c>
    </row>
    <row r="4902" spans="1:9" x14ac:dyDescent="0.25">
      <c r="A4902" s="1">
        <v>2</v>
      </c>
      <c r="B4902" s="1">
        <v>32786</v>
      </c>
      <c r="C4902" s="1">
        <v>97.752399999999994</v>
      </c>
      <c r="D4902" s="1">
        <v>240.77549999999999</v>
      </c>
      <c r="E4902" s="1">
        <v>11117</v>
      </c>
      <c r="F4902" s="1">
        <v>326.76889999999997</v>
      </c>
      <c r="G4902" s="1">
        <v>33.282499999999999</v>
      </c>
      <c r="H4902" s="1">
        <v>14.866730267811899</v>
      </c>
    </row>
    <row r="4903" spans="1:9" x14ac:dyDescent="0.25">
      <c r="A4903" s="1">
        <v>0</v>
      </c>
      <c r="B4903" s="1" t="s">
        <v>5326</v>
      </c>
      <c r="C4903" s="1">
        <v>1</v>
      </c>
    </row>
    <row r="4904" spans="1:9" x14ac:dyDescent="0.25">
      <c r="A4904" s="1">
        <v>1</v>
      </c>
      <c r="B4904" s="1" t="s">
        <v>5327</v>
      </c>
      <c r="C4904" s="1" t="s">
        <v>5328</v>
      </c>
      <c r="D4904" s="1">
        <v>22276.46274993</v>
      </c>
      <c r="E4904" s="1">
        <v>6.86E-5</v>
      </c>
      <c r="F4904" s="1" t="s">
        <v>3</v>
      </c>
      <c r="G4904" s="1" t="s">
        <v>5329</v>
      </c>
      <c r="H4904" s="1">
        <v>0</v>
      </c>
      <c r="I4904" s="1">
        <v>9993</v>
      </c>
    </row>
    <row r="4905" spans="1:9" x14ac:dyDescent="0.25">
      <c r="A4905" s="1">
        <v>2</v>
      </c>
      <c r="B4905" s="1">
        <v>32787</v>
      </c>
      <c r="C4905" s="1">
        <v>97.573599999999999</v>
      </c>
      <c r="D4905" s="1">
        <v>254.8595</v>
      </c>
      <c r="E4905" s="1">
        <v>12592</v>
      </c>
      <c r="F4905" s="1">
        <v>137.71209999999999</v>
      </c>
      <c r="G4905" s="1">
        <v>222.50739999999999</v>
      </c>
      <c r="H4905" s="1">
        <v>14.964865117842001</v>
      </c>
    </row>
    <row r="4906" spans="1:9" x14ac:dyDescent="0.25">
      <c r="A4906" s="1">
        <v>0</v>
      </c>
      <c r="B4906" s="1" t="s">
        <v>5330</v>
      </c>
      <c r="C4906" s="1" t="s">
        <v>4798</v>
      </c>
      <c r="D4906" s="1">
        <v>2</v>
      </c>
    </row>
    <row r="4907" spans="1:9" x14ac:dyDescent="0.25">
      <c r="A4907" s="1">
        <v>1</v>
      </c>
      <c r="B4907" s="1" t="s">
        <v>5331</v>
      </c>
      <c r="C4907" s="1" t="s">
        <v>5332</v>
      </c>
      <c r="D4907" s="1">
        <v>22276.459771509999</v>
      </c>
      <c r="E4907" s="1">
        <v>7.6450000000000002E-5</v>
      </c>
      <c r="F4907" s="1" t="s">
        <v>3</v>
      </c>
      <c r="G4907" s="1" t="s">
        <v>5333</v>
      </c>
      <c r="H4907" s="1">
        <v>0</v>
      </c>
      <c r="I4907" s="1">
        <v>9993</v>
      </c>
    </row>
    <row r="4908" spans="1:9" x14ac:dyDescent="0.25">
      <c r="A4908" s="1">
        <v>2</v>
      </c>
      <c r="B4908" s="1">
        <v>32788</v>
      </c>
      <c r="C4908" s="1">
        <v>97.545000000000002</v>
      </c>
      <c r="D4908" s="1">
        <v>258.0598</v>
      </c>
      <c r="E4908" s="1">
        <v>12540</v>
      </c>
      <c r="F4908" s="1">
        <v>113.85420000000001</v>
      </c>
      <c r="G4908" s="1">
        <v>246.3997</v>
      </c>
      <c r="H4908" s="1">
        <v>14.982854267845999</v>
      </c>
    </row>
    <row r="4909" spans="1:9" x14ac:dyDescent="0.25">
      <c r="A4909" s="1">
        <v>0</v>
      </c>
      <c r="B4909" s="1" t="s">
        <v>5334</v>
      </c>
      <c r="C4909" s="1" t="s">
        <v>5335</v>
      </c>
    </row>
    <row r="4910" spans="1:9" x14ac:dyDescent="0.25">
      <c r="A4910" s="1">
        <v>1</v>
      </c>
      <c r="B4910" s="1" t="s">
        <v>5336</v>
      </c>
      <c r="C4910" s="1" t="s">
        <v>5337</v>
      </c>
      <c r="D4910" s="1">
        <v>22276.48240003</v>
      </c>
      <c r="E4910" s="1">
        <v>2.3701000000000001E-4</v>
      </c>
      <c r="F4910" s="1" t="s">
        <v>3</v>
      </c>
      <c r="G4910" s="1" t="s">
        <v>5338</v>
      </c>
      <c r="H4910" s="1">
        <v>0</v>
      </c>
      <c r="I4910" s="1">
        <v>9995</v>
      </c>
    </row>
    <row r="4911" spans="1:9" x14ac:dyDescent="0.25">
      <c r="A4911" s="1">
        <v>2</v>
      </c>
      <c r="B4911" s="1">
        <v>32789</v>
      </c>
      <c r="C4911" s="1">
        <v>97.334299999999999</v>
      </c>
      <c r="D4911" s="1">
        <v>299.00450000000001</v>
      </c>
      <c r="E4911" s="1">
        <v>8027</v>
      </c>
      <c r="F4911" s="1">
        <v>315.7697</v>
      </c>
      <c r="G4911" s="1">
        <v>44.289400000000001</v>
      </c>
      <c r="H4911" s="1">
        <v>15.1611051478828</v>
      </c>
    </row>
    <row r="4912" spans="1:9" x14ac:dyDescent="0.25">
      <c r="A4912" s="1">
        <v>0</v>
      </c>
      <c r="B4912" s="1" t="s">
        <v>5339</v>
      </c>
    </row>
    <row r="4913" spans="1:9" x14ac:dyDescent="0.25">
      <c r="A4913" s="1">
        <v>1</v>
      </c>
      <c r="B4913" s="1" t="s">
        <v>5340</v>
      </c>
      <c r="C4913" s="1" t="s">
        <v>5341</v>
      </c>
      <c r="D4913" s="1">
        <v>22276.454167920001</v>
      </c>
      <c r="E4913" s="1">
        <v>3.7079999999999997E-5</v>
      </c>
      <c r="F4913" s="1" t="s">
        <v>3</v>
      </c>
      <c r="G4913" s="1" t="s">
        <v>5342</v>
      </c>
      <c r="H4913" s="1">
        <v>0</v>
      </c>
      <c r="I4913" s="1">
        <v>9992</v>
      </c>
    </row>
    <row r="4914" spans="1:9" x14ac:dyDescent="0.25">
      <c r="A4914" s="1">
        <v>2</v>
      </c>
      <c r="B4914" s="1">
        <v>32790</v>
      </c>
      <c r="C4914" s="1">
        <v>97.681100000000001</v>
      </c>
      <c r="D4914" s="1">
        <v>242.68</v>
      </c>
      <c r="E4914" s="1">
        <v>11815</v>
      </c>
      <c r="F4914" s="1">
        <v>238.38069999999999</v>
      </c>
      <c r="G4914" s="1">
        <v>121.6258</v>
      </c>
      <c r="H4914" s="1">
        <v>14.894333047824301</v>
      </c>
    </row>
    <row r="4915" spans="1:9" x14ac:dyDescent="0.25">
      <c r="A4915" s="1">
        <v>0</v>
      </c>
      <c r="B4915" s="1" t="s">
        <v>5343</v>
      </c>
    </row>
    <row r="4916" spans="1:9" x14ac:dyDescent="0.25">
      <c r="A4916" s="1">
        <v>1</v>
      </c>
      <c r="B4916" s="1" t="s">
        <v>5344</v>
      </c>
      <c r="C4916" s="1" t="s">
        <v>5345</v>
      </c>
      <c r="D4916" s="1">
        <v>22276.420571179999</v>
      </c>
      <c r="E4916" s="1">
        <v>6.084E-5</v>
      </c>
      <c r="F4916" s="1" t="s">
        <v>3</v>
      </c>
      <c r="G4916" s="1" t="s">
        <v>5346</v>
      </c>
      <c r="H4916" s="1">
        <v>0</v>
      </c>
      <c r="I4916" s="1">
        <v>9991</v>
      </c>
    </row>
    <row r="4917" spans="1:9" x14ac:dyDescent="0.25">
      <c r="A4917" s="1">
        <v>2</v>
      </c>
      <c r="B4917" s="1">
        <v>32791</v>
      </c>
      <c r="C4917" s="1">
        <v>97.624300000000005</v>
      </c>
      <c r="D4917" s="1">
        <v>249.3212</v>
      </c>
      <c r="E4917" s="1">
        <v>12395</v>
      </c>
      <c r="F4917" s="1">
        <v>181.23599999999999</v>
      </c>
      <c r="G4917" s="1">
        <v>178.88319999999999</v>
      </c>
      <c r="H4917" s="1">
        <v>14.931873977833</v>
      </c>
    </row>
    <row r="4918" spans="1:9" x14ac:dyDescent="0.25">
      <c r="A4918" s="1">
        <v>0</v>
      </c>
      <c r="B4918" s="1" t="s">
        <v>4713</v>
      </c>
      <c r="C4918" s="1" t="s">
        <v>5347</v>
      </c>
    </row>
    <row r="4919" spans="1:9" x14ac:dyDescent="0.25">
      <c r="A4919" s="1">
        <v>1</v>
      </c>
      <c r="B4919" s="1" t="s">
        <v>5348</v>
      </c>
      <c r="C4919" s="1" t="s">
        <v>5349</v>
      </c>
      <c r="D4919" s="1">
        <v>22276.450622299999</v>
      </c>
      <c r="E4919" s="1">
        <v>1.4949999999999999E-5</v>
      </c>
      <c r="F4919" s="1" t="s">
        <v>3</v>
      </c>
      <c r="G4919" s="1" t="s">
        <v>5350</v>
      </c>
      <c r="H4919" s="1">
        <v>0</v>
      </c>
      <c r="I4919" s="1">
        <v>9994</v>
      </c>
    </row>
    <row r="4920" spans="1:9" x14ac:dyDescent="0.25">
      <c r="A4920" s="1">
        <v>2</v>
      </c>
      <c r="B4920" s="1">
        <v>32792</v>
      </c>
      <c r="C4920" s="1">
        <v>98.000699999999995</v>
      </c>
      <c r="D4920" s="1">
        <v>240.61930000000001</v>
      </c>
      <c r="E4920" s="1">
        <v>28493</v>
      </c>
      <c r="F4920" s="1">
        <v>47.578800000000001</v>
      </c>
      <c r="G4920" s="1">
        <v>312.78269999999998</v>
      </c>
      <c r="H4920" s="1">
        <v>14.803524907785601</v>
      </c>
    </row>
    <row r="4921" spans="1:9" x14ac:dyDescent="0.25">
      <c r="A4921" s="1">
        <v>0</v>
      </c>
      <c r="B4921" s="1" t="s">
        <v>5351</v>
      </c>
    </row>
    <row r="4922" spans="1:9" x14ac:dyDescent="0.25">
      <c r="A4922" s="1">
        <v>1</v>
      </c>
      <c r="B4922" s="1" t="s">
        <v>5352</v>
      </c>
      <c r="C4922" s="1" t="s">
        <v>5353</v>
      </c>
      <c r="D4922" s="1">
        <v>22276.54720958</v>
      </c>
      <c r="E4922" s="1">
        <v>2.3999999999999998E-7</v>
      </c>
      <c r="F4922" s="1" t="s">
        <v>3</v>
      </c>
      <c r="G4922" s="1" t="s">
        <v>3742</v>
      </c>
      <c r="H4922" s="1">
        <v>0</v>
      </c>
      <c r="I4922" s="1">
        <v>9996</v>
      </c>
    </row>
    <row r="4923" spans="1:9" x14ac:dyDescent="0.25">
      <c r="A4923" s="1">
        <v>2</v>
      </c>
      <c r="B4923" s="1">
        <v>32953</v>
      </c>
      <c r="C4923" s="1">
        <v>82.499600000000001</v>
      </c>
      <c r="D4923" s="1">
        <v>116.72629999999999</v>
      </c>
      <c r="E4923" s="1">
        <v>19915</v>
      </c>
      <c r="F4923" s="1">
        <v>25.856999999999999</v>
      </c>
      <c r="G4923" s="1">
        <v>334.3501</v>
      </c>
      <c r="H4923" s="1">
        <v>12.4311374765176</v>
      </c>
    </row>
    <row r="4924" spans="1:9" x14ac:dyDescent="0.25">
      <c r="A4924" s="1">
        <v>0</v>
      </c>
      <c r="B4924" s="1" t="s">
        <v>145</v>
      </c>
      <c r="C4924" s="1">
        <v>2437</v>
      </c>
    </row>
    <row r="4925" spans="1:9" x14ac:dyDescent="0.25">
      <c r="A4925" s="1">
        <v>1</v>
      </c>
      <c r="B4925" s="1" t="s">
        <v>5354</v>
      </c>
      <c r="C4925" s="1" t="s">
        <v>5355</v>
      </c>
      <c r="D4925" s="1">
        <v>22276.523382290001</v>
      </c>
      <c r="E4925" s="1">
        <v>3.7E-7</v>
      </c>
      <c r="F4925" s="1" t="s">
        <v>3</v>
      </c>
      <c r="G4925" s="1" t="s">
        <v>5356</v>
      </c>
      <c r="H4925" s="1">
        <v>0</v>
      </c>
      <c r="I4925" s="1">
        <v>9993</v>
      </c>
    </row>
    <row r="4926" spans="1:9" x14ac:dyDescent="0.25">
      <c r="A4926" s="1">
        <v>2</v>
      </c>
      <c r="B4926" s="1">
        <v>32954</v>
      </c>
      <c r="C4926" s="1">
        <v>82.497900000000001</v>
      </c>
      <c r="D4926" s="1">
        <v>118.3176</v>
      </c>
      <c r="E4926" s="1">
        <v>21234</v>
      </c>
      <c r="F4926" s="1">
        <v>40.735999999999997</v>
      </c>
      <c r="G4926" s="1">
        <v>319.53039999999999</v>
      </c>
      <c r="H4926" s="1">
        <v>12.4271816465158</v>
      </c>
    </row>
    <row r="4927" spans="1:9" x14ac:dyDescent="0.25">
      <c r="A4927" s="1">
        <v>0</v>
      </c>
      <c r="B4927" s="1" t="s">
        <v>145</v>
      </c>
      <c r="C4927" s="1">
        <v>2438</v>
      </c>
    </row>
    <row r="4928" spans="1:9" x14ac:dyDescent="0.25">
      <c r="A4928" s="1">
        <v>1</v>
      </c>
      <c r="B4928" s="1" t="s">
        <v>5357</v>
      </c>
      <c r="C4928" s="1" t="s">
        <v>5358</v>
      </c>
      <c r="D4928" s="1">
        <v>22276.459026429999</v>
      </c>
      <c r="E4928" s="1">
        <v>3.8000000000000001E-7</v>
      </c>
      <c r="F4928" s="1" t="s">
        <v>3</v>
      </c>
      <c r="G4928" s="1" t="s">
        <v>5359</v>
      </c>
      <c r="H4928" s="1">
        <v>0</v>
      </c>
      <c r="I4928" s="1">
        <v>9991</v>
      </c>
    </row>
    <row r="4929" spans="1:9" x14ac:dyDescent="0.25">
      <c r="A4929" s="1">
        <v>2</v>
      </c>
      <c r="B4929" s="1">
        <v>32955</v>
      </c>
      <c r="C4929" s="1">
        <v>82.497699999999995</v>
      </c>
      <c r="D4929" s="1">
        <v>114.6635</v>
      </c>
      <c r="E4929" s="1">
        <v>21729</v>
      </c>
      <c r="F4929" s="1">
        <v>19.6524</v>
      </c>
      <c r="G4929" s="1">
        <v>340.53899999999999</v>
      </c>
      <c r="H4929" s="1">
        <v>12.433232276518901</v>
      </c>
    </row>
    <row r="4930" spans="1:9" x14ac:dyDescent="0.25">
      <c r="A4930" s="1">
        <v>0</v>
      </c>
      <c r="B4930" s="1" t="s">
        <v>145</v>
      </c>
      <c r="C4930" s="1">
        <v>2439</v>
      </c>
    </row>
    <row r="4931" spans="1:9" x14ac:dyDescent="0.25">
      <c r="A4931" s="1">
        <v>1</v>
      </c>
      <c r="B4931" s="1" t="s">
        <v>5360</v>
      </c>
      <c r="C4931" s="1" t="s">
        <v>5361</v>
      </c>
      <c r="D4931" s="1">
        <v>22276.51258472</v>
      </c>
      <c r="E4931" s="1">
        <v>4.3000000000000001E-7</v>
      </c>
      <c r="F4931" s="1" t="s">
        <v>3</v>
      </c>
      <c r="G4931" s="1" t="s">
        <v>5362</v>
      </c>
      <c r="H4931" s="1">
        <v>0</v>
      </c>
      <c r="I4931" s="1">
        <v>9991</v>
      </c>
    </row>
    <row r="4932" spans="1:9" x14ac:dyDescent="0.25">
      <c r="A4932" s="1">
        <v>2</v>
      </c>
      <c r="B4932" s="1">
        <v>32956</v>
      </c>
      <c r="C4932" s="1">
        <v>82.502899999999997</v>
      </c>
      <c r="D4932" s="1">
        <v>118.5813</v>
      </c>
      <c r="E4932" s="1">
        <v>21449</v>
      </c>
      <c r="F4932" s="1">
        <v>28.6111</v>
      </c>
      <c r="G4932" s="1">
        <v>331.6146</v>
      </c>
      <c r="H4932" s="1">
        <v>12.430247026517399</v>
      </c>
    </row>
    <row r="4933" spans="1:9" x14ac:dyDescent="0.25">
      <c r="A4933" s="1">
        <v>0</v>
      </c>
      <c r="B4933" s="1" t="s">
        <v>3027</v>
      </c>
      <c r="C4933" s="1" t="s">
        <v>5068</v>
      </c>
    </row>
    <row r="4934" spans="1:9" x14ac:dyDescent="0.25">
      <c r="A4934" s="1">
        <v>1</v>
      </c>
      <c r="B4934" s="1" t="s">
        <v>5363</v>
      </c>
      <c r="C4934" s="1" t="s">
        <v>5364</v>
      </c>
      <c r="D4934" s="1">
        <v>22276.51267516</v>
      </c>
      <c r="E4934" s="1">
        <v>1.68E-6</v>
      </c>
      <c r="F4934" s="1" t="s">
        <v>3</v>
      </c>
      <c r="G4934" s="1" t="s">
        <v>5365</v>
      </c>
      <c r="H4934" s="1">
        <v>0</v>
      </c>
      <c r="I4934" s="1">
        <v>9993</v>
      </c>
    </row>
    <row r="4935" spans="1:9" x14ac:dyDescent="0.25">
      <c r="A4935" s="1">
        <v>2</v>
      </c>
      <c r="B4935" s="1">
        <v>32958</v>
      </c>
      <c r="C4935" s="1">
        <v>98.515799999999999</v>
      </c>
      <c r="D4935" s="1">
        <v>234.7893</v>
      </c>
      <c r="E4935" s="1">
        <v>9871</v>
      </c>
      <c r="F4935" s="1">
        <v>72.622600000000006</v>
      </c>
      <c r="G4935" s="1">
        <v>287.60289999999998</v>
      </c>
      <c r="H4935" s="1">
        <v>14.187439197435401</v>
      </c>
    </row>
    <row r="4936" spans="1:9" x14ac:dyDescent="0.25">
      <c r="A4936" s="1">
        <v>0</v>
      </c>
      <c r="B4936" s="1" t="s">
        <v>5366</v>
      </c>
    </row>
    <row r="4937" spans="1:9" x14ac:dyDescent="0.25">
      <c r="A4937" s="1">
        <v>1</v>
      </c>
      <c r="B4937" s="1" t="s">
        <v>5367</v>
      </c>
      <c r="C4937" s="1" t="s">
        <v>5368</v>
      </c>
      <c r="D4937" s="1">
        <v>22276.382801029999</v>
      </c>
      <c r="E4937" s="1">
        <v>2.9609999999999999E-5</v>
      </c>
      <c r="F4937" s="1" t="s">
        <v>3</v>
      </c>
      <c r="G4937" s="1" t="s">
        <v>5212</v>
      </c>
      <c r="H4937" s="1">
        <v>0</v>
      </c>
      <c r="I4937" s="1">
        <v>9992</v>
      </c>
    </row>
    <row r="4938" spans="1:9" x14ac:dyDescent="0.25">
      <c r="A4938" s="1">
        <v>2</v>
      </c>
      <c r="B4938" s="1">
        <v>33053</v>
      </c>
      <c r="C4938" s="1">
        <v>25.581399999999999</v>
      </c>
      <c r="D4938" s="1">
        <v>151.07169999999999</v>
      </c>
      <c r="E4938" s="1">
        <v>11914</v>
      </c>
      <c r="F4938" s="1">
        <v>352.8374</v>
      </c>
      <c r="G4938" s="1">
        <v>7.1989999999999998</v>
      </c>
      <c r="H4938" s="1">
        <v>15.124654327900499</v>
      </c>
    </row>
    <row r="4939" spans="1:9" x14ac:dyDescent="0.25">
      <c r="A4939" s="1">
        <v>0</v>
      </c>
      <c r="B4939" s="1" t="s">
        <v>3784</v>
      </c>
      <c r="C4939" s="1" t="s">
        <v>3785</v>
      </c>
      <c r="D4939" s="1">
        <v>38</v>
      </c>
    </row>
    <row r="4940" spans="1:9" x14ac:dyDescent="0.25">
      <c r="A4940" s="1">
        <v>1</v>
      </c>
      <c r="B4940" s="1" t="s">
        <v>5369</v>
      </c>
      <c r="C4940" s="1" t="s">
        <v>5370</v>
      </c>
      <c r="D4940" s="1">
        <v>22276.327600050001</v>
      </c>
      <c r="E4940" s="1">
        <v>1.448E-5</v>
      </c>
      <c r="F4940" s="1" t="s">
        <v>3</v>
      </c>
      <c r="G4940" s="1" t="s">
        <v>5371</v>
      </c>
      <c r="H4940" s="1">
        <v>0</v>
      </c>
      <c r="I4940" s="1">
        <v>9991</v>
      </c>
    </row>
    <row r="4941" spans="1:9" x14ac:dyDescent="0.25">
      <c r="A4941" s="1">
        <v>2</v>
      </c>
      <c r="B4941" s="1">
        <v>33060</v>
      </c>
      <c r="C4941" s="1">
        <v>48.443199999999997</v>
      </c>
      <c r="D4941" s="1">
        <v>313.33760000000001</v>
      </c>
      <c r="E4941" s="1">
        <v>5766</v>
      </c>
      <c r="F4941" s="1">
        <v>140.03319999999999</v>
      </c>
      <c r="G4941" s="1">
        <v>220.10059999999999</v>
      </c>
      <c r="H4941" s="1">
        <v>14.744171047686899</v>
      </c>
    </row>
    <row r="4942" spans="1:9" x14ac:dyDescent="0.25">
      <c r="A4942" s="1">
        <v>0</v>
      </c>
      <c r="B4942" s="1" t="s">
        <v>3784</v>
      </c>
      <c r="C4942" s="1" t="s">
        <v>3785</v>
      </c>
      <c r="D4942" s="1">
        <v>41</v>
      </c>
    </row>
    <row r="4943" spans="1:9" x14ac:dyDescent="0.25">
      <c r="A4943" s="1">
        <v>1</v>
      </c>
      <c r="B4943" s="1" t="s">
        <v>5372</v>
      </c>
      <c r="C4943" s="1" t="s">
        <v>5373</v>
      </c>
      <c r="D4943" s="1">
        <v>22276.514891160001</v>
      </c>
      <c r="E4943" s="1">
        <v>1.3699999999999999E-5</v>
      </c>
      <c r="F4943" s="1" t="s">
        <v>3</v>
      </c>
      <c r="G4943" s="1" t="s">
        <v>5374</v>
      </c>
      <c r="H4943" s="1">
        <v>0</v>
      </c>
      <c r="I4943" s="1">
        <v>9995</v>
      </c>
    </row>
    <row r="4944" spans="1:9" x14ac:dyDescent="0.25">
      <c r="A4944" s="1">
        <v>2</v>
      </c>
      <c r="B4944" s="1">
        <v>33061</v>
      </c>
      <c r="C4944" s="1">
        <v>48.447099999999999</v>
      </c>
      <c r="D4944" s="1">
        <v>317.91419999999999</v>
      </c>
      <c r="E4944" s="1">
        <v>4780</v>
      </c>
      <c r="F4944" s="1">
        <v>128.1044</v>
      </c>
      <c r="G4944" s="1">
        <v>14.085699999999999</v>
      </c>
      <c r="H4944" s="1">
        <v>14.7423943976823</v>
      </c>
    </row>
    <row r="4945" spans="1:9" x14ac:dyDescent="0.25">
      <c r="A4945" s="1">
        <v>0</v>
      </c>
      <c r="B4945" s="1" t="s">
        <v>3784</v>
      </c>
      <c r="C4945" s="1" t="s">
        <v>3785</v>
      </c>
      <c r="D4945" s="1">
        <v>29</v>
      </c>
    </row>
    <row r="4946" spans="1:9" x14ac:dyDescent="0.25">
      <c r="A4946" s="1">
        <v>1</v>
      </c>
      <c r="B4946" s="1" t="s">
        <v>5375</v>
      </c>
      <c r="C4946" s="1" t="s">
        <v>5376</v>
      </c>
      <c r="D4946" s="1">
        <v>22276.520668810001</v>
      </c>
      <c r="E4946" s="1">
        <v>1.4579999999999999E-5</v>
      </c>
      <c r="F4946" s="1" t="s">
        <v>3</v>
      </c>
      <c r="G4946" s="1" t="s">
        <v>5377</v>
      </c>
      <c r="H4946" s="1">
        <v>0</v>
      </c>
      <c r="I4946" s="1">
        <v>9997</v>
      </c>
    </row>
    <row r="4947" spans="1:9" x14ac:dyDescent="0.25">
      <c r="A4947" s="1">
        <v>2</v>
      </c>
      <c r="B4947" s="1">
        <v>33062</v>
      </c>
      <c r="C4947" s="1">
        <v>48.442700000000002</v>
      </c>
      <c r="D4947" s="1">
        <v>325.61009999999999</v>
      </c>
      <c r="E4947" s="1">
        <v>6721</v>
      </c>
      <c r="F4947" s="1">
        <v>124.6795</v>
      </c>
      <c r="G4947" s="1">
        <v>25.853200000000001</v>
      </c>
      <c r="H4947" s="1">
        <v>14.740664257685401</v>
      </c>
    </row>
    <row r="4948" spans="1:9" x14ac:dyDescent="0.25">
      <c r="A4948" s="1">
        <v>0</v>
      </c>
      <c r="B4948" s="1" t="s">
        <v>3784</v>
      </c>
      <c r="C4948" s="1" t="s">
        <v>3785</v>
      </c>
      <c r="D4948" s="1">
        <v>39</v>
      </c>
    </row>
    <row r="4949" spans="1:9" x14ac:dyDescent="0.25">
      <c r="A4949" s="1">
        <v>1</v>
      </c>
      <c r="B4949" s="1" t="s">
        <v>5378</v>
      </c>
      <c r="C4949" s="1" t="s">
        <v>5379</v>
      </c>
      <c r="D4949" s="1">
        <v>22276.542988869998</v>
      </c>
      <c r="E4949" s="1">
        <v>1.306E-5</v>
      </c>
      <c r="F4949" s="1" t="s">
        <v>3</v>
      </c>
      <c r="G4949" s="1" t="s">
        <v>5380</v>
      </c>
      <c r="H4949" s="1">
        <v>0</v>
      </c>
      <c r="I4949" s="1">
        <v>9994</v>
      </c>
    </row>
    <row r="4950" spans="1:9" x14ac:dyDescent="0.25">
      <c r="A4950" s="1">
        <v>2</v>
      </c>
      <c r="B4950" s="1">
        <v>33063</v>
      </c>
      <c r="C4950" s="1">
        <v>48.444200000000002</v>
      </c>
      <c r="D4950" s="1">
        <v>342.43259999999998</v>
      </c>
      <c r="E4950" s="1">
        <v>7586</v>
      </c>
      <c r="F4950" s="1">
        <v>101.8991</v>
      </c>
      <c r="G4950" s="1">
        <v>258.27719999999999</v>
      </c>
      <c r="H4950" s="1">
        <v>14.733935347678999</v>
      </c>
    </row>
    <row r="4951" spans="1:9" x14ac:dyDescent="0.25">
      <c r="A4951" s="1">
        <v>0</v>
      </c>
      <c r="B4951" s="1" t="s">
        <v>3784</v>
      </c>
      <c r="C4951" s="1" t="s">
        <v>3785</v>
      </c>
      <c r="D4951" s="1">
        <v>37</v>
      </c>
    </row>
    <row r="4952" spans="1:9" x14ac:dyDescent="0.25">
      <c r="A4952" s="1">
        <v>1</v>
      </c>
      <c r="B4952" s="1" t="s">
        <v>5381</v>
      </c>
      <c r="C4952" s="1" t="s">
        <v>5382</v>
      </c>
      <c r="D4952" s="1">
        <v>22276.558866039999</v>
      </c>
      <c r="E4952" s="1">
        <v>1.296E-5</v>
      </c>
      <c r="F4952" s="1" t="s">
        <v>3</v>
      </c>
      <c r="G4952" s="1" t="s">
        <v>5383</v>
      </c>
      <c r="H4952" s="1">
        <v>0</v>
      </c>
      <c r="I4952" s="1">
        <v>9990</v>
      </c>
    </row>
    <row r="4953" spans="1:9" x14ac:dyDescent="0.25">
      <c r="A4953" s="1">
        <v>2</v>
      </c>
      <c r="B4953" s="1">
        <v>33064</v>
      </c>
      <c r="C4953" s="1">
        <v>48.443300000000001</v>
      </c>
      <c r="D4953" s="1">
        <v>332.60730000000001</v>
      </c>
      <c r="E4953" s="1">
        <v>6020</v>
      </c>
      <c r="F4953" s="1">
        <v>120.91800000000001</v>
      </c>
      <c r="G4953" s="1">
        <v>37.088099999999997</v>
      </c>
      <c r="H4953" s="1">
        <v>14.7363086076813</v>
      </c>
    </row>
    <row r="4954" spans="1:9" x14ac:dyDescent="0.25">
      <c r="A4954" s="1">
        <v>0</v>
      </c>
      <c r="B4954" s="1" t="s">
        <v>3784</v>
      </c>
      <c r="C4954" s="1" t="s">
        <v>3785</v>
      </c>
      <c r="D4954" s="1">
        <v>40</v>
      </c>
    </row>
    <row r="4955" spans="1:9" x14ac:dyDescent="0.25">
      <c r="A4955" s="1">
        <v>1</v>
      </c>
      <c r="B4955" s="1" t="s">
        <v>5384</v>
      </c>
      <c r="C4955" s="1" t="s">
        <v>5385</v>
      </c>
      <c r="D4955" s="1">
        <v>22276.440828850002</v>
      </c>
      <c r="E4955" s="1">
        <v>1.63E-5</v>
      </c>
      <c r="F4955" s="1" t="s">
        <v>3</v>
      </c>
      <c r="G4955" s="1" t="s">
        <v>5386</v>
      </c>
      <c r="H4955" s="1">
        <v>0</v>
      </c>
      <c r="I4955" s="1">
        <v>9994</v>
      </c>
    </row>
    <row r="4956" spans="1:9" x14ac:dyDescent="0.25">
      <c r="A4956" s="1">
        <v>2</v>
      </c>
      <c r="B4956" s="1">
        <v>33065</v>
      </c>
      <c r="C4956" s="1">
        <v>48.445700000000002</v>
      </c>
      <c r="D4956" s="1">
        <v>326.66120000000001</v>
      </c>
      <c r="E4956" s="1">
        <v>7564</v>
      </c>
      <c r="F4956" s="1">
        <v>125.9127</v>
      </c>
      <c r="G4956" s="1">
        <v>248.21360000000001</v>
      </c>
      <c r="H4956" s="1">
        <v>14.743040687681001</v>
      </c>
    </row>
    <row r="4957" spans="1:9" x14ac:dyDescent="0.25">
      <c r="A4957" s="1">
        <v>0</v>
      </c>
      <c r="B4957" s="1" t="s">
        <v>4618</v>
      </c>
      <c r="C4957" s="1">
        <v>2</v>
      </c>
    </row>
    <row r="4958" spans="1:9" x14ac:dyDescent="0.25">
      <c r="A4958" s="1">
        <v>1</v>
      </c>
      <c r="B4958" s="1" t="s">
        <v>5387</v>
      </c>
      <c r="C4958" s="1" t="s">
        <v>5388</v>
      </c>
      <c r="D4958" s="1">
        <v>22276.5326417</v>
      </c>
      <c r="E4958" s="1">
        <v>-3.9999999999999998E-7</v>
      </c>
      <c r="F4958" s="1" t="s">
        <v>3</v>
      </c>
      <c r="G4958" s="1" t="s">
        <v>5389</v>
      </c>
      <c r="H4958" s="1">
        <v>0</v>
      </c>
      <c r="I4958" s="1">
        <v>9990</v>
      </c>
    </row>
    <row r="4959" spans="1:9" x14ac:dyDescent="0.25">
      <c r="A4959" s="1">
        <v>2</v>
      </c>
      <c r="B4959" s="1">
        <v>33105</v>
      </c>
      <c r="C4959" s="1">
        <v>66.043599999999998</v>
      </c>
      <c r="D4959" s="1">
        <v>15.0922</v>
      </c>
      <c r="E4959" s="1">
        <v>7897</v>
      </c>
      <c r="F4959" s="1">
        <v>267.9588</v>
      </c>
      <c r="G4959" s="1">
        <v>172.94829999999999</v>
      </c>
      <c r="H4959" s="1">
        <v>12.8764678066954</v>
      </c>
    </row>
    <row r="4960" spans="1:9" x14ac:dyDescent="0.25">
      <c r="A4960" s="1">
        <v>0</v>
      </c>
      <c r="B4960" s="1" t="s">
        <v>145</v>
      </c>
      <c r="C4960" s="1">
        <v>2441</v>
      </c>
    </row>
    <row r="4961" spans="1:9" x14ac:dyDescent="0.25">
      <c r="A4961" s="1">
        <v>1</v>
      </c>
      <c r="B4961" s="1" t="s">
        <v>5390</v>
      </c>
      <c r="C4961" s="1" t="s">
        <v>5391</v>
      </c>
      <c r="D4961" s="1">
        <v>22276.454783900001</v>
      </c>
      <c r="E4961" s="1">
        <v>2.48E-6</v>
      </c>
      <c r="F4961" s="1" t="s">
        <v>3</v>
      </c>
      <c r="G4961" s="1" t="s">
        <v>5392</v>
      </c>
      <c r="H4961" s="1">
        <v>0</v>
      </c>
      <c r="I4961" s="1">
        <v>9995</v>
      </c>
    </row>
    <row r="4962" spans="1:9" x14ac:dyDescent="0.25">
      <c r="A4962" s="1">
        <v>2</v>
      </c>
      <c r="B4962" s="1">
        <v>33272</v>
      </c>
      <c r="C4962" s="1">
        <v>98.159700000000001</v>
      </c>
      <c r="D4962" s="1">
        <v>225.2894</v>
      </c>
      <c r="E4962" s="1">
        <v>16342</v>
      </c>
      <c r="F4962" s="1">
        <v>178.55369999999999</v>
      </c>
      <c r="G4962" s="1">
        <v>181.57089999999999</v>
      </c>
      <c r="H4962" s="1">
        <v>14.5196934675166</v>
      </c>
    </row>
    <row r="4963" spans="1:9" x14ac:dyDescent="0.25">
      <c r="A4963" s="1">
        <v>0</v>
      </c>
      <c r="B4963" s="1" t="s">
        <v>5393</v>
      </c>
      <c r="C4963" s="1">
        <v>2</v>
      </c>
    </row>
    <row r="4964" spans="1:9" x14ac:dyDescent="0.25">
      <c r="A4964" s="1">
        <v>1</v>
      </c>
      <c r="B4964" s="1" t="s">
        <v>5394</v>
      </c>
      <c r="C4964" s="1" t="s">
        <v>5395</v>
      </c>
      <c r="D4964" s="1">
        <v>22276.11868018</v>
      </c>
      <c r="E4964" s="1">
        <v>2.1379999999999999E-5</v>
      </c>
      <c r="F4964" s="1" t="s">
        <v>3</v>
      </c>
      <c r="G4964" s="1" t="s">
        <v>5396</v>
      </c>
      <c r="H4964" s="1">
        <v>0</v>
      </c>
      <c r="I4964" s="1">
        <v>9994</v>
      </c>
    </row>
    <row r="4965" spans="1:9" x14ac:dyDescent="0.25">
      <c r="A4965" s="1">
        <v>2</v>
      </c>
      <c r="B4965" s="1">
        <v>33312</v>
      </c>
      <c r="C4965" s="1">
        <v>97.5839</v>
      </c>
      <c r="D4965" s="1">
        <v>332.06470000000002</v>
      </c>
      <c r="E4965" s="1">
        <v>13561</v>
      </c>
      <c r="F4965" s="1">
        <v>94.932699999999997</v>
      </c>
      <c r="G4965" s="1">
        <v>265.34429999999998</v>
      </c>
      <c r="H4965" s="1">
        <v>14.96909875763</v>
      </c>
    </row>
    <row r="4966" spans="1:9" x14ac:dyDescent="0.25">
      <c r="A4966" s="1">
        <v>0</v>
      </c>
      <c r="B4966" s="1" t="s">
        <v>5393</v>
      </c>
      <c r="C4966" s="1">
        <v>5</v>
      </c>
    </row>
    <row r="4967" spans="1:9" x14ac:dyDescent="0.25">
      <c r="A4967" s="1">
        <v>1</v>
      </c>
      <c r="B4967" s="1" t="s">
        <v>5397</v>
      </c>
      <c r="C4967" s="1" t="s">
        <v>5398</v>
      </c>
      <c r="D4967" s="1">
        <v>22276.114212600001</v>
      </c>
      <c r="E4967" s="1">
        <v>1.327E-5</v>
      </c>
      <c r="F4967" s="1" t="s">
        <v>3</v>
      </c>
      <c r="G4967" s="1" t="s">
        <v>5399</v>
      </c>
      <c r="H4967" s="1">
        <v>0</v>
      </c>
      <c r="I4967" s="1">
        <v>9994</v>
      </c>
    </row>
    <row r="4968" spans="1:9" x14ac:dyDescent="0.25">
      <c r="A4968" s="1">
        <v>2</v>
      </c>
      <c r="B4968" s="1">
        <v>33313</v>
      </c>
      <c r="C4968" s="1">
        <v>97.578299999999999</v>
      </c>
      <c r="D4968" s="1">
        <v>328.25209999999998</v>
      </c>
      <c r="E4968" s="1">
        <v>14041</v>
      </c>
      <c r="F4968" s="1">
        <v>342.09820000000002</v>
      </c>
      <c r="G4968" s="1">
        <v>17.9742</v>
      </c>
      <c r="H4968" s="1">
        <v>14.951348397628299</v>
      </c>
    </row>
    <row r="4969" spans="1:9" x14ac:dyDescent="0.25">
      <c r="A4969" s="1">
        <v>0</v>
      </c>
      <c r="B4969" s="1" t="s">
        <v>5393</v>
      </c>
      <c r="C4969" s="1">
        <v>1</v>
      </c>
    </row>
    <row r="4970" spans="1:9" x14ac:dyDescent="0.25">
      <c r="A4970" s="1">
        <v>1</v>
      </c>
      <c r="B4970" s="1" t="s">
        <v>5400</v>
      </c>
      <c r="C4970" s="1" t="s">
        <v>5401</v>
      </c>
      <c r="D4970" s="1">
        <v>22276.173483530001</v>
      </c>
      <c r="E4970" s="1">
        <v>2.1699999999999999E-5</v>
      </c>
      <c r="F4970" s="1" t="s">
        <v>3</v>
      </c>
      <c r="G4970" s="1" t="s">
        <v>5402</v>
      </c>
      <c r="H4970" s="1">
        <v>0</v>
      </c>
      <c r="I4970" s="1">
        <v>9998</v>
      </c>
    </row>
    <row r="4971" spans="1:9" x14ac:dyDescent="0.25">
      <c r="A4971" s="1">
        <v>2</v>
      </c>
      <c r="B4971" s="1">
        <v>33314</v>
      </c>
      <c r="C4971" s="1">
        <v>97.603200000000001</v>
      </c>
      <c r="D4971" s="1">
        <v>332.72250000000003</v>
      </c>
      <c r="E4971" s="1">
        <v>27699</v>
      </c>
      <c r="F4971" s="1">
        <v>97.378399999999999</v>
      </c>
      <c r="G4971" s="1">
        <v>263.05860000000001</v>
      </c>
      <c r="H4971" s="1">
        <v>14.9560822676291</v>
      </c>
    </row>
    <row r="4972" spans="1:9" x14ac:dyDescent="0.25">
      <c r="A4972" s="1">
        <v>0</v>
      </c>
      <c r="B4972" s="1" t="s">
        <v>5393</v>
      </c>
      <c r="C4972" s="1">
        <v>3</v>
      </c>
    </row>
    <row r="4973" spans="1:9" x14ac:dyDescent="0.25">
      <c r="A4973" s="1">
        <v>1</v>
      </c>
      <c r="B4973" s="1" t="s">
        <v>5403</v>
      </c>
      <c r="C4973" s="1" t="s">
        <v>5404</v>
      </c>
      <c r="D4973" s="1">
        <v>22276.419725209998</v>
      </c>
      <c r="E4973" s="1">
        <v>1.6869999999999999E-5</v>
      </c>
      <c r="F4973" s="1" t="s">
        <v>3</v>
      </c>
      <c r="G4973" s="1" t="s">
        <v>5405</v>
      </c>
      <c r="H4973" s="1">
        <v>0</v>
      </c>
      <c r="I4973" s="1">
        <v>9990</v>
      </c>
    </row>
    <row r="4974" spans="1:9" x14ac:dyDescent="0.25">
      <c r="A4974" s="1">
        <v>2</v>
      </c>
      <c r="B4974" s="1">
        <v>33315</v>
      </c>
      <c r="C4974" s="1">
        <v>97.584900000000005</v>
      </c>
      <c r="D4974" s="1">
        <v>333.26029999999997</v>
      </c>
      <c r="E4974" s="1">
        <v>4204</v>
      </c>
      <c r="F4974" s="1">
        <v>52.114800000000002</v>
      </c>
      <c r="G4974" s="1">
        <v>308.0455</v>
      </c>
      <c r="H4974" s="1">
        <v>14.981832437631599</v>
      </c>
    </row>
    <row r="4975" spans="1:9" x14ac:dyDescent="0.25">
      <c r="A4975" s="1">
        <v>0</v>
      </c>
      <c r="B4975" s="1" t="s">
        <v>5393</v>
      </c>
      <c r="C4975" s="1">
        <v>4</v>
      </c>
    </row>
    <row r="4976" spans="1:9" x14ac:dyDescent="0.25">
      <c r="A4976" s="1">
        <v>1</v>
      </c>
      <c r="B4976" s="1" t="s">
        <v>5406</v>
      </c>
      <c r="C4976" s="1" t="s">
        <v>5407</v>
      </c>
      <c r="D4976" s="1">
        <v>22276.12951721</v>
      </c>
      <c r="E4976" s="1">
        <v>1.235E-5</v>
      </c>
      <c r="F4976" s="1" t="s">
        <v>3</v>
      </c>
      <c r="G4976" s="1" t="s">
        <v>5408</v>
      </c>
      <c r="H4976" s="1">
        <v>0</v>
      </c>
      <c r="I4976" s="1">
        <v>9998</v>
      </c>
    </row>
    <row r="4977" spans="1:9" x14ac:dyDescent="0.25">
      <c r="A4977" s="1">
        <v>2</v>
      </c>
      <c r="B4977" s="1">
        <v>33316</v>
      </c>
      <c r="C4977" s="1">
        <v>97.589500000000001</v>
      </c>
      <c r="D4977" s="1">
        <v>330.916</v>
      </c>
      <c r="E4977" s="1">
        <v>7216</v>
      </c>
      <c r="F4977" s="1">
        <v>8.1057000000000006</v>
      </c>
      <c r="G4977" s="1">
        <v>352.02800000000002</v>
      </c>
      <c r="H4977" s="1">
        <v>14.9626415776293</v>
      </c>
    </row>
    <row r="4978" spans="1:9" x14ac:dyDescent="0.25">
      <c r="A4978" s="1">
        <v>0</v>
      </c>
      <c r="B4978" s="1" t="s">
        <v>5409</v>
      </c>
    </row>
    <row r="4979" spans="1:9" x14ac:dyDescent="0.25">
      <c r="A4979" s="1">
        <v>1</v>
      </c>
      <c r="B4979" s="1" t="s">
        <v>5410</v>
      </c>
      <c r="C4979" s="1" t="s">
        <v>5411</v>
      </c>
      <c r="D4979" s="1">
        <v>22276.546154479998</v>
      </c>
      <c r="E4979" s="1">
        <v>4.4700000000000004E-6</v>
      </c>
      <c r="F4979" s="1" t="s">
        <v>3</v>
      </c>
      <c r="G4979" s="1" t="s">
        <v>5412</v>
      </c>
      <c r="H4979" s="1">
        <v>0</v>
      </c>
      <c r="I4979" s="1">
        <v>9995</v>
      </c>
    </row>
    <row r="4980" spans="1:9" x14ac:dyDescent="0.25">
      <c r="A4980" s="1">
        <v>2</v>
      </c>
      <c r="B4980" s="1">
        <v>33320</v>
      </c>
      <c r="C4980" s="1">
        <v>97.669899999999998</v>
      </c>
      <c r="D4980" s="1">
        <v>304.49939999999998</v>
      </c>
      <c r="E4980" s="1">
        <v>19689</v>
      </c>
      <c r="F4980" s="1">
        <v>238.81970000000001</v>
      </c>
      <c r="G4980" s="1">
        <v>121.1084</v>
      </c>
      <c r="H4980" s="1">
        <v>14.7792691875835</v>
      </c>
    </row>
    <row r="4981" spans="1:9" x14ac:dyDescent="0.25">
      <c r="A4981" s="1">
        <v>0</v>
      </c>
      <c r="B4981" s="1" t="s">
        <v>5413</v>
      </c>
    </row>
    <row r="4982" spans="1:9" x14ac:dyDescent="0.25">
      <c r="A4982" s="1">
        <v>1</v>
      </c>
      <c r="B4982" s="1" t="s">
        <v>5414</v>
      </c>
      <c r="C4982" s="1" t="s">
        <v>5415</v>
      </c>
      <c r="D4982" s="1">
        <v>22276.565197290001</v>
      </c>
      <c r="E4982" s="1">
        <v>9.3700000000000001E-6</v>
      </c>
      <c r="F4982" s="1" t="s">
        <v>3</v>
      </c>
      <c r="G4982" s="1" t="s">
        <v>5416</v>
      </c>
      <c r="H4982" s="1">
        <v>0</v>
      </c>
      <c r="I4982" s="1">
        <v>9992</v>
      </c>
    </row>
    <row r="4983" spans="1:9" x14ac:dyDescent="0.25">
      <c r="A4983" s="1">
        <v>2</v>
      </c>
      <c r="B4983" s="1">
        <v>33321</v>
      </c>
      <c r="C4983" s="1">
        <v>97.686300000000003</v>
      </c>
      <c r="D4983" s="1">
        <v>308.30009999999999</v>
      </c>
      <c r="E4983" s="1">
        <v>32782</v>
      </c>
      <c r="F4983" s="1">
        <v>258.51799999999997</v>
      </c>
      <c r="G4983" s="1">
        <v>101.23560000000001</v>
      </c>
      <c r="H4983" s="1">
        <v>14.7789985475835</v>
      </c>
    </row>
    <row r="4984" spans="1:9" x14ac:dyDescent="0.25">
      <c r="A4984" s="1">
        <v>0</v>
      </c>
      <c r="B4984" s="1" t="s">
        <v>5417</v>
      </c>
      <c r="C4984" s="1">
        <v>1</v>
      </c>
    </row>
    <row r="4985" spans="1:9" x14ac:dyDescent="0.25">
      <c r="A4985" s="1">
        <v>1</v>
      </c>
      <c r="B4985" s="1" t="s">
        <v>5418</v>
      </c>
      <c r="C4985" s="1" t="s">
        <v>5419</v>
      </c>
      <c r="D4985" s="1">
        <v>22276.514767240002</v>
      </c>
      <c r="E4985" s="1">
        <v>4.3900000000000003E-6</v>
      </c>
      <c r="F4985" s="1" t="s">
        <v>3</v>
      </c>
      <c r="G4985" s="1" t="s">
        <v>5420</v>
      </c>
      <c r="H4985" s="1">
        <v>0</v>
      </c>
      <c r="I4985" s="1">
        <v>9991</v>
      </c>
    </row>
    <row r="4986" spans="1:9" x14ac:dyDescent="0.25">
      <c r="A4986" s="1">
        <v>2</v>
      </c>
      <c r="B4986" s="1">
        <v>33331</v>
      </c>
      <c r="C4986" s="1">
        <v>98.103099999999998</v>
      </c>
      <c r="D4986" s="1">
        <v>349.90730000000002</v>
      </c>
      <c r="E4986" s="1">
        <v>7616</v>
      </c>
      <c r="F4986" s="1">
        <v>297.86279999999999</v>
      </c>
      <c r="G4986" s="1">
        <v>62.180900000000001</v>
      </c>
      <c r="H4986" s="1">
        <v>14.645877117521801</v>
      </c>
    </row>
    <row r="4987" spans="1:9" x14ac:dyDescent="0.25">
      <c r="A4987" s="1">
        <v>0</v>
      </c>
      <c r="B4987" s="1" t="s">
        <v>5421</v>
      </c>
      <c r="C4987" s="1">
        <v>1</v>
      </c>
    </row>
    <row r="4988" spans="1:9" x14ac:dyDescent="0.25">
      <c r="A4988" s="1">
        <v>1</v>
      </c>
      <c r="B4988" s="1" t="s">
        <v>5422</v>
      </c>
      <c r="C4988" s="1" t="s">
        <v>5423</v>
      </c>
      <c r="D4988" s="1">
        <v>22276.383780709999</v>
      </c>
      <c r="E4988" s="1">
        <v>3.0750000000000002E-5</v>
      </c>
      <c r="F4988" s="1" t="s">
        <v>3</v>
      </c>
      <c r="G4988" s="1" t="s">
        <v>5424</v>
      </c>
      <c r="H4988" s="1">
        <v>0</v>
      </c>
      <c r="I4988" s="1">
        <v>9996</v>
      </c>
    </row>
    <row r="4989" spans="1:9" x14ac:dyDescent="0.25">
      <c r="A4989" s="1">
        <v>2</v>
      </c>
      <c r="B4989" s="1">
        <v>33393</v>
      </c>
      <c r="C4989" s="1">
        <v>9.3458000000000006</v>
      </c>
      <c r="D4989" s="1">
        <v>248.33779999999999</v>
      </c>
      <c r="E4989" s="1">
        <v>13288</v>
      </c>
      <c r="F4989" s="1">
        <v>239.94200000000001</v>
      </c>
      <c r="G4989" s="1">
        <v>119.946</v>
      </c>
      <c r="H4989" s="1">
        <v>14.8576665276067</v>
      </c>
    </row>
    <row r="4990" spans="1:9" x14ac:dyDescent="0.25">
      <c r="A4990" s="1">
        <v>0</v>
      </c>
      <c r="B4990" s="1" t="s">
        <v>5425</v>
      </c>
    </row>
    <row r="4991" spans="1:9" x14ac:dyDescent="0.25">
      <c r="A4991" s="1">
        <v>1</v>
      </c>
      <c r="B4991" s="1" t="s">
        <v>5426</v>
      </c>
      <c r="C4991" s="1" t="s">
        <v>5427</v>
      </c>
      <c r="D4991" s="1">
        <v>22276.518600520001</v>
      </c>
      <c r="E4991" s="1">
        <v>2.03E-6</v>
      </c>
      <c r="F4991" s="1" t="s">
        <v>3</v>
      </c>
      <c r="G4991" s="1" t="s">
        <v>5428</v>
      </c>
      <c r="H4991" s="1">
        <v>0</v>
      </c>
      <c r="I4991" s="1">
        <v>9995</v>
      </c>
    </row>
    <row r="4992" spans="1:9" x14ac:dyDescent="0.25">
      <c r="A4992" s="1">
        <v>2</v>
      </c>
      <c r="B4992" s="1">
        <v>33396</v>
      </c>
      <c r="C4992" s="1">
        <v>98.738100000000003</v>
      </c>
      <c r="D4992" s="1">
        <v>342.99349999999998</v>
      </c>
      <c r="E4992" s="1">
        <v>987</v>
      </c>
      <c r="F4992" s="1">
        <v>93.782499999999999</v>
      </c>
      <c r="G4992" s="1">
        <v>323.42439999999999</v>
      </c>
      <c r="H4992" s="1">
        <v>14.20012823726</v>
      </c>
    </row>
    <row r="4993" spans="1:9" x14ac:dyDescent="0.25">
      <c r="A4993" s="1">
        <v>0</v>
      </c>
      <c r="B4993" s="1" t="s">
        <v>4923</v>
      </c>
      <c r="C4993" s="1">
        <v>6</v>
      </c>
      <c r="D4993" s="1" t="s">
        <v>5429</v>
      </c>
      <c r="E4993" s="1" t="s">
        <v>4925</v>
      </c>
      <c r="F4993" s="1" t="s">
        <v>5430</v>
      </c>
    </row>
    <row r="4994" spans="1:9" x14ac:dyDescent="0.25">
      <c r="A4994" s="1">
        <v>1</v>
      </c>
      <c r="B4994" s="1" t="s">
        <v>5431</v>
      </c>
      <c r="C4994" s="1" t="s">
        <v>5432</v>
      </c>
      <c r="D4994" s="1">
        <v>22276.570812720001</v>
      </c>
      <c r="E4994" s="1">
        <v>3.2110000000000003E-5</v>
      </c>
      <c r="F4994" s="1" t="s">
        <v>3</v>
      </c>
      <c r="G4994" s="1" t="s">
        <v>5433</v>
      </c>
      <c r="H4994" s="1">
        <v>0</v>
      </c>
      <c r="I4994" s="1">
        <v>9999</v>
      </c>
    </row>
    <row r="4995" spans="1:9" x14ac:dyDescent="0.25">
      <c r="A4995" s="1">
        <v>2</v>
      </c>
      <c r="B4995" s="1">
        <v>33408</v>
      </c>
      <c r="C4995" s="1">
        <v>97.861599999999996</v>
      </c>
      <c r="D4995" s="1">
        <v>260.5899</v>
      </c>
      <c r="E4995" s="1">
        <v>16044</v>
      </c>
      <c r="F4995" s="1">
        <v>274.13209999999998</v>
      </c>
      <c r="G4995" s="1">
        <v>85.807599999999994</v>
      </c>
      <c r="H4995" s="1">
        <v>14.9597214475965</v>
      </c>
    </row>
    <row r="4996" spans="1:9" x14ac:dyDescent="0.25">
      <c r="A4996" s="1">
        <v>0</v>
      </c>
      <c r="B4996" s="1" t="s">
        <v>4923</v>
      </c>
      <c r="C4996" s="1">
        <v>6</v>
      </c>
      <c r="D4996" s="1" t="s">
        <v>5434</v>
      </c>
      <c r="E4996" s="1" t="s">
        <v>4925</v>
      </c>
      <c r="F4996" s="1" t="s">
        <v>5435</v>
      </c>
    </row>
    <row r="4997" spans="1:9" x14ac:dyDescent="0.25">
      <c r="A4997" s="1">
        <v>1</v>
      </c>
      <c r="B4997" s="1" t="s">
        <v>5436</v>
      </c>
      <c r="C4997" s="1" t="s">
        <v>5437</v>
      </c>
      <c r="D4997" s="1">
        <v>22276.537411689998</v>
      </c>
      <c r="E4997" s="1">
        <v>1.379E-5</v>
      </c>
      <c r="F4997" s="1" t="s">
        <v>3</v>
      </c>
      <c r="G4997" s="1" t="s">
        <v>5438</v>
      </c>
      <c r="H4997" s="1">
        <v>0</v>
      </c>
      <c r="I4997" s="1">
        <v>9990</v>
      </c>
    </row>
    <row r="4998" spans="1:9" x14ac:dyDescent="0.25">
      <c r="A4998" s="1">
        <v>2</v>
      </c>
      <c r="B4998" s="1">
        <v>33409</v>
      </c>
      <c r="C4998" s="1">
        <v>97.840999999999994</v>
      </c>
      <c r="D4998" s="1">
        <v>260.60120000000001</v>
      </c>
      <c r="E4998" s="1">
        <v>14484</v>
      </c>
      <c r="F4998" s="1">
        <v>232.38890000000001</v>
      </c>
      <c r="G4998" s="1">
        <v>127.59990000000001</v>
      </c>
      <c r="H4998" s="1">
        <v>14.9563740876</v>
      </c>
    </row>
    <row r="4999" spans="1:9" x14ac:dyDescent="0.25">
      <c r="A4999" s="1">
        <v>0</v>
      </c>
      <c r="B4999" s="1" t="s">
        <v>5259</v>
      </c>
      <c r="C4999" s="1">
        <v>3</v>
      </c>
    </row>
    <row r="5000" spans="1:9" x14ac:dyDescent="0.25">
      <c r="A5000" s="1">
        <v>1</v>
      </c>
      <c r="B5000" s="1" t="s">
        <v>5439</v>
      </c>
      <c r="C5000" s="1" t="s">
        <v>5440</v>
      </c>
      <c r="D5000" s="1">
        <v>22276.487700230002</v>
      </c>
      <c r="E5000" s="1">
        <v>1.031E-5</v>
      </c>
      <c r="F5000" s="1" t="s">
        <v>3</v>
      </c>
      <c r="G5000" s="1" t="s">
        <v>5441</v>
      </c>
      <c r="H5000" s="1">
        <v>0</v>
      </c>
      <c r="I5000" s="1">
        <v>9999</v>
      </c>
    </row>
    <row r="5001" spans="1:9" x14ac:dyDescent="0.25">
      <c r="A5001" s="1">
        <v>2</v>
      </c>
      <c r="B5001" s="1">
        <v>33412</v>
      </c>
      <c r="C5001" s="1">
        <v>97.891300000000001</v>
      </c>
      <c r="D5001" s="1">
        <v>100.3631</v>
      </c>
      <c r="E5001" s="1">
        <v>19155</v>
      </c>
      <c r="F5001" s="1">
        <v>119.8073</v>
      </c>
      <c r="G5001" s="1">
        <v>240.50649999999999</v>
      </c>
      <c r="H5001" s="1">
        <v>14.9201369175428</v>
      </c>
    </row>
    <row r="5002" spans="1:9" x14ac:dyDescent="0.25">
      <c r="A5002" s="1">
        <v>0</v>
      </c>
      <c r="B5002" s="1" t="s">
        <v>4953</v>
      </c>
      <c r="C5002" s="1">
        <v>3</v>
      </c>
      <c r="D5002" s="1" t="s">
        <v>5442</v>
      </c>
    </row>
    <row r="5003" spans="1:9" x14ac:dyDescent="0.25">
      <c r="A5003" s="1">
        <v>1</v>
      </c>
      <c r="B5003" s="1" t="s">
        <v>5443</v>
      </c>
      <c r="C5003" s="1" t="s">
        <v>5444</v>
      </c>
      <c r="D5003" s="1">
        <v>22276.46860199</v>
      </c>
      <c r="E5003" s="1">
        <v>1.33E-6</v>
      </c>
      <c r="F5003" s="1" t="s">
        <v>3</v>
      </c>
      <c r="G5003" s="1" t="s">
        <v>5445</v>
      </c>
      <c r="H5003" s="1">
        <v>0</v>
      </c>
      <c r="I5003" s="1">
        <v>9996</v>
      </c>
    </row>
    <row r="5004" spans="1:9" x14ac:dyDescent="0.25">
      <c r="A5004" s="1">
        <v>2</v>
      </c>
      <c r="B5004" s="1">
        <v>33433</v>
      </c>
      <c r="C5004" s="1">
        <v>98.701300000000003</v>
      </c>
      <c r="D5004" s="1">
        <v>287.99329999999998</v>
      </c>
      <c r="E5004" s="1">
        <v>14452</v>
      </c>
      <c r="F5004" s="1">
        <v>141.48400000000001</v>
      </c>
      <c r="G5004" s="1">
        <v>218.73759999999999</v>
      </c>
      <c r="H5004" s="1">
        <v>14.2991571372542</v>
      </c>
    </row>
    <row r="5005" spans="1:9" x14ac:dyDescent="0.25">
      <c r="A5005" s="1">
        <v>0</v>
      </c>
      <c r="B5005" s="1" t="s">
        <v>4860</v>
      </c>
      <c r="C5005" s="1" t="s">
        <v>4861</v>
      </c>
      <c r="D5005" s="1" t="s">
        <v>5446</v>
      </c>
    </row>
    <row r="5006" spans="1:9" x14ac:dyDescent="0.25">
      <c r="A5006" s="1">
        <v>1</v>
      </c>
      <c r="B5006" s="1" t="s">
        <v>5447</v>
      </c>
      <c r="C5006" s="1" t="s">
        <v>5448</v>
      </c>
      <c r="D5006" s="1">
        <v>22276.506127640001</v>
      </c>
      <c r="E5006" s="1">
        <v>4.7E-7</v>
      </c>
      <c r="F5006" s="1" t="s">
        <v>3</v>
      </c>
      <c r="G5006" s="1" t="s">
        <v>5449</v>
      </c>
      <c r="H5006" s="1">
        <v>0</v>
      </c>
      <c r="I5006" s="1">
        <v>9996</v>
      </c>
    </row>
    <row r="5007" spans="1:9" x14ac:dyDescent="0.25">
      <c r="A5007" s="1">
        <v>2</v>
      </c>
      <c r="B5007" s="1">
        <v>33434</v>
      </c>
      <c r="C5007" s="1">
        <v>98.706800000000001</v>
      </c>
      <c r="D5007" s="1">
        <v>287.82389999999998</v>
      </c>
      <c r="E5007" s="1">
        <v>15007</v>
      </c>
      <c r="F5007" s="1">
        <v>142.59889999999999</v>
      </c>
      <c r="G5007" s="1">
        <v>217.6242</v>
      </c>
      <c r="H5007" s="1">
        <v>14.295490517257001</v>
      </c>
    </row>
    <row r="5008" spans="1:9" x14ac:dyDescent="0.25">
      <c r="A5008" s="1">
        <v>0</v>
      </c>
      <c r="B5008" s="1" t="s">
        <v>5095</v>
      </c>
      <c r="C5008" s="1">
        <v>4</v>
      </c>
    </row>
    <row r="5009" spans="1:9" x14ac:dyDescent="0.25">
      <c r="A5009" s="1">
        <v>1</v>
      </c>
      <c r="B5009" s="1" t="s">
        <v>5450</v>
      </c>
      <c r="C5009" s="1" t="s">
        <v>5451</v>
      </c>
      <c r="D5009" s="1">
        <v>22276.536908030001</v>
      </c>
      <c r="E5009" s="1">
        <v>9.7599999999999997E-6</v>
      </c>
      <c r="F5009" s="1" t="s">
        <v>3</v>
      </c>
      <c r="G5009" s="1" t="s">
        <v>5452</v>
      </c>
      <c r="H5009" s="1">
        <v>0</v>
      </c>
      <c r="I5009" s="1">
        <v>9995</v>
      </c>
    </row>
    <row r="5010" spans="1:9" x14ac:dyDescent="0.25">
      <c r="A5010" s="1">
        <v>2</v>
      </c>
      <c r="B5010" s="1">
        <v>33446</v>
      </c>
      <c r="C5010" s="1">
        <v>97.823300000000003</v>
      </c>
      <c r="D5010" s="1">
        <v>213.4109</v>
      </c>
      <c r="E5010" s="1">
        <v>17030</v>
      </c>
      <c r="F5010" s="1">
        <v>140.21420000000001</v>
      </c>
      <c r="G5010" s="1">
        <v>220.03210000000001</v>
      </c>
      <c r="H5010" s="1">
        <v>14.774860427455501</v>
      </c>
    </row>
    <row r="5011" spans="1:9" x14ac:dyDescent="0.25">
      <c r="A5011" s="1">
        <v>0</v>
      </c>
      <c r="B5011" s="1" t="s">
        <v>5453</v>
      </c>
      <c r="C5011" s="1" t="s">
        <v>5454</v>
      </c>
    </row>
    <row r="5012" spans="1:9" x14ac:dyDescent="0.25">
      <c r="A5012" s="1">
        <v>1</v>
      </c>
      <c r="B5012" s="1" t="s">
        <v>5455</v>
      </c>
      <c r="C5012" s="1" t="s">
        <v>5456</v>
      </c>
      <c r="D5012" s="1">
        <v>22276.553718710002</v>
      </c>
      <c r="E5012" s="1">
        <v>1.005E-5</v>
      </c>
      <c r="F5012" s="1" t="s">
        <v>3</v>
      </c>
      <c r="G5012" s="1" t="s">
        <v>5457</v>
      </c>
      <c r="H5012" s="1">
        <v>0</v>
      </c>
      <c r="I5012" s="1">
        <v>9999</v>
      </c>
    </row>
    <row r="5013" spans="1:9" x14ac:dyDescent="0.25">
      <c r="A5013" s="1">
        <v>2</v>
      </c>
      <c r="B5013" s="1">
        <v>33492</v>
      </c>
      <c r="C5013" s="1">
        <v>98.124700000000004</v>
      </c>
      <c r="D5013" s="1">
        <v>28.309799999999999</v>
      </c>
      <c r="E5013" s="1">
        <v>989</v>
      </c>
      <c r="F5013" s="1">
        <v>85.945099999999996</v>
      </c>
      <c r="G5013" s="1">
        <v>274.1866</v>
      </c>
      <c r="H5013" s="1">
        <v>14.6751849173307</v>
      </c>
    </row>
    <row r="5014" spans="1:9" x14ac:dyDescent="0.25">
      <c r="A5014" s="1">
        <v>0</v>
      </c>
      <c r="B5014" s="1" t="s">
        <v>5458</v>
      </c>
      <c r="C5014" s="1" t="s">
        <v>5459</v>
      </c>
    </row>
    <row r="5015" spans="1:9" x14ac:dyDescent="0.25">
      <c r="A5015" s="1">
        <v>1</v>
      </c>
      <c r="B5015" s="1" t="s">
        <v>5460</v>
      </c>
      <c r="C5015" s="1" t="s">
        <v>5461</v>
      </c>
      <c r="D5015" s="1">
        <v>22276.462399960001</v>
      </c>
      <c r="E5015" s="1">
        <v>9.056E-5</v>
      </c>
      <c r="F5015" s="1" t="s">
        <v>3</v>
      </c>
      <c r="G5015" s="1" t="s">
        <v>5462</v>
      </c>
      <c r="H5015" s="1">
        <v>0</v>
      </c>
      <c r="I5015" s="1">
        <v>9990</v>
      </c>
    </row>
    <row r="5016" spans="1:9" x14ac:dyDescent="0.25">
      <c r="A5016" s="1">
        <v>2</v>
      </c>
      <c r="B5016" s="1">
        <v>33493</v>
      </c>
      <c r="C5016" s="1">
        <v>98.244600000000005</v>
      </c>
      <c r="D5016" s="1">
        <v>269.28100000000001</v>
      </c>
      <c r="E5016" s="1">
        <v>14029</v>
      </c>
      <c r="F5016" s="1">
        <v>180.70070000000001</v>
      </c>
      <c r="G5016" s="1">
        <v>179.41980000000001</v>
      </c>
      <c r="H5016" s="1">
        <v>15.0072500174517</v>
      </c>
    </row>
    <row r="5017" spans="1:9" x14ac:dyDescent="0.25">
      <c r="A5017" s="1">
        <v>0</v>
      </c>
      <c r="B5017" s="1" t="s">
        <v>5463</v>
      </c>
      <c r="C5017" s="1" t="s">
        <v>5464</v>
      </c>
    </row>
    <row r="5018" spans="1:9" x14ac:dyDescent="0.25">
      <c r="A5018" s="1">
        <v>1</v>
      </c>
      <c r="B5018" s="1" t="s">
        <v>5465</v>
      </c>
      <c r="C5018" s="1" t="s">
        <v>5466</v>
      </c>
      <c r="D5018" s="1">
        <v>22276.57836485</v>
      </c>
      <c r="E5018" s="1">
        <v>6.5100000000000004E-6</v>
      </c>
      <c r="F5018" s="1" t="s">
        <v>3</v>
      </c>
      <c r="G5018" s="1" t="s">
        <v>853</v>
      </c>
      <c r="H5018" s="1">
        <v>0</v>
      </c>
      <c r="I5018" s="1">
        <v>9999</v>
      </c>
    </row>
    <row r="5019" spans="1:9" x14ac:dyDescent="0.25">
      <c r="A5019" s="1">
        <v>2</v>
      </c>
      <c r="B5019" s="1">
        <v>33494</v>
      </c>
      <c r="C5019" s="1">
        <v>98.305700000000002</v>
      </c>
      <c r="D5019" s="1">
        <v>142.90350000000001</v>
      </c>
      <c r="E5019" s="1">
        <v>3837</v>
      </c>
      <c r="F5019" s="1">
        <v>11.170999999999999</v>
      </c>
      <c r="G5019" s="1">
        <v>348.9581</v>
      </c>
      <c r="H5019" s="1">
        <v>14.719786387346</v>
      </c>
    </row>
    <row r="5020" spans="1:9" x14ac:dyDescent="0.25">
      <c r="A5020" s="1">
        <v>0</v>
      </c>
      <c r="B5020" s="1" t="s">
        <v>5467</v>
      </c>
    </row>
    <row r="5021" spans="1:9" x14ac:dyDescent="0.25">
      <c r="A5021" s="1">
        <v>1</v>
      </c>
      <c r="B5021" s="1" t="s">
        <v>5468</v>
      </c>
      <c r="C5021" s="1" t="s">
        <v>5469</v>
      </c>
      <c r="D5021" s="1">
        <v>22276.229316559999</v>
      </c>
      <c r="E5021" s="1">
        <v>4.6700000000000002E-6</v>
      </c>
      <c r="F5021" s="1" t="s">
        <v>3</v>
      </c>
      <c r="G5021" s="1" t="s">
        <v>5470</v>
      </c>
      <c r="H5021" s="1">
        <v>0</v>
      </c>
      <c r="I5021" s="1">
        <v>9991</v>
      </c>
    </row>
    <row r="5022" spans="1:9" x14ac:dyDescent="0.25">
      <c r="A5022" s="1">
        <v>2</v>
      </c>
      <c r="B5022" s="1">
        <v>33495</v>
      </c>
      <c r="C5022" s="1">
        <v>98.267099999999999</v>
      </c>
      <c r="D5022" s="1">
        <v>148.922</v>
      </c>
      <c r="E5022" s="1">
        <v>8737</v>
      </c>
      <c r="F5022" s="1">
        <v>31.120999999999999</v>
      </c>
      <c r="G5022" s="1">
        <v>329.05130000000003</v>
      </c>
      <c r="H5022" s="1">
        <v>14.7241289073496</v>
      </c>
    </row>
    <row r="5023" spans="1:9" x14ac:dyDescent="0.25">
      <c r="A5023" s="1">
        <v>0</v>
      </c>
      <c r="B5023" s="1" t="s">
        <v>5471</v>
      </c>
      <c r="C5023" s="1" t="s">
        <v>5472</v>
      </c>
    </row>
    <row r="5024" spans="1:9" x14ac:dyDescent="0.25">
      <c r="A5024" s="1">
        <v>1</v>
      </c>
      <c r="B5024" s="1" t="s">
        <v>5473</v>
      </c>
      <c r="C5024" s="1" t="s">
        <v>5474</v>
      </c>
      <c r="D5024" s="1">
        <v>22276.527332149999</v>
      </c>
      <c r="E5024" s="1">
        <v>5.4999999999999999E-6</v>
      </c>
      <c r="F5024" s="1" t="s">
        <v>3</v>
      </c>
      <c r="G5024" s="1" t="s">
        <v>5475</v>
      </c>
      <c r="H5024" s="1">
        <v>0</v>
      </c>
      <c r="I5024" s="1">
        <v>9994</v>
      </c>
    </row>
    <row r="5025" spans="1:9" x14ac:dyDescent="0.25">
      <c r="A5025" s="1">
        <v>2</v>
      </c>
      <c r="B5025" s="1">
        <v>33496</v>
      </c>
      <c r="C5025" s="1">
        <v>98.292100000000005</v>
      </c>
      <c r="D5025" s="1">
        <v>144.8612</v>
      </c>
      <c r="E5025" s="1">
        <v>6558</v>
      </c>
      <c r="F5025" s="1">
        <v>16.694900000000001</v>
      </c>
      <c r="G5025" s="1">
        <v>343.44720000000001</v>
      </c>
      <c r="H5025" s="1">
        <v>14.721610737347801</v>
      </c>
    </row>
    <row r="5026" spans="1:9" x14ac:dyDescent="0.25">
      <c r="A5026" s="1">
        <v>0</v>
      </c>
      <c r="B5026" s="1" t="s">
        <v>5476</v>
      </c>
    </row>
    <row r="5027" spans="1:9" x14ac:dyDescent="0.25">
      <c r="A5027" s="1">
        <v>1</v>
      </c>
      <c r="B5027" s="1" t="s">
        <v>5477</v>
      </c>
      <c r="C5027" s="1" t="s">
        <v>5478</v>
      </c>
      <c r="D5027" s="1">
        <v>22276.491494909998</v>
      </c>
      <c r="E5027" s="1">
        <v>6.99E-6</v>
      </c>
      <c r="F5027" s="1" t="s">
        <v>3</v>
      </c>
      <c r="G5027" s="1" t="s">
        <v>5479</v>
      </c>
      <c r="H5027" s="1">
        <v>0</v>
      </c>
      <c r="I5027" s="1">
        <v>9990</v>
      </c>
    </row>
    <row r="5028" spans="1:9" x14ac:dyDescent="0.25">
      <c r="A5028" s="1">
        <v>2</v>
      </c>
      <c r="B5028" s="1">
        <v>33497</v>
      </c>
      <c r="C5028" s="1">
        <v>98.362399999999994</v>
      </c>
      <c r="D5028" s="1">
        <v>130.28919999999999</v>
      </c>
      <c r="E5028" s="1">
        <v>701</v>
      </c>
      <c r="F5028" s="1">
        <v>257.00569999999999</v>
      </c>
      <c r="G5028" s="1">
        <v>103.1071</v>
      </c>
      <c r="H5028" s="1">
        <v>14.7097003373446</v>
      </c>
    </row>
    <row r="5029" spans="1:9" x14ac:dyDescent="0.25">
      <c r="A5029" s="1">
        <v>0</v>
      </c>
      <c r="B5029" s="1" t="s">
        <v>5480</v>
      </c>
      <c r="C5029" s="1" t="s">
        <v>5481</v>
      </c>
    </row>
    <row r="5030" spans="1:9" x14ac:dyDescent="0.25">
      <c r="A5030" s="1">
        <v>1</v>
      </c>
      <c r="B5030" s="1" t="s">
        <v>5482</v>
      </c>
      <c r="C5030" s="1" t="s">
        <v>5483</v>
      </c>
      <c r="D5030" s="1">
        <v>22276.483438449999</v>
      </c>
      <c r="E5030" s="1">
        <v>2.4700000000000001E-5</v>
      </c>
      <c r="F5030" s="1" t="s">
        <v>3</v>
      </c>
      <c r="G5030" s="1" t="s">
        <v>5484</v>
      </c>
      <c r="H5030" s="1">
        <v>0</v>
      </c>
      <c r="I5030" s="1">
        <v>9998</v>
      </c>
    </row>
    <row r="5031" spans="1:9" x14ac:dyDescent="0.25">
      <c r="A5031" s="1">
        <v>2</v>
      </c>
      <c r="B5031" s="1">
        <v>33498</v>
      </c>
      <c r="C5031" s="1">
        <v>98.153599999999997</v>
      </c>
      <c r="D5031" s="1">
        <v>170.25120000000001</v>
      </c>
      <c r="E5031" s="1">
        <v>9204</v>
      </c>
      <c r="F5031" s="1">
        <v>264.26990000000001</v>
      </c>
      <c r="G5031" s="1">
        <v>95.746300000000005</v>
      </c>
      <c r="H5031" s="1">
        <v>14.8024933073741</v>
      </c>
    </row>
    <row r="5032" spans="1:9" x14ac:dyDescent="0.25">
      <c r="A5032" s="1">
        <v>0</v>
      </c>
      <c r="B5032" s="1" t="s">
        <v>5485</v>
      </c>
      <c r="C5032" s="1" t="s">
        <v>5486</v>
      </c>
    </row>
    <row r="5033" spans="1:9" x14ac:dyDescent="0.25">
      <c r="A5033" s="1">
        <v>1</v>
      </c>
      <c r="B5033" s="1" t="s">
        <v>5487</v>
      </c>
      <c r="C5033" s="1" t="s">
        <v>5488</v>
      </c>
      <c r="D5033" s="1">
        <v>22276.499586999998</v>
      </c>
      <c r="E5033" s="1">
        <v>1.2989999999999999E-5</v>
      </c>
      <c r="F5033" s="1" t="s">
        <v>3</v>
      </c>
      <c r="G5033" s="1" t="s">
        <v>5489</v>
      </c>
      <c r="H5033" s="1">
        <v>0</v>
      </c>
      <c r="I5033" s="1">
        <v>9996</v>
      </c>
    </row>
    <row r="5034" spans="1:9" x14ac:dyDescent="0.25">
      <c r="A5034" s="1">
        <v>2</v>
      </c>
      <c r="B5034" s="1">
        <v>33499</v>
      </c>
      <c r="C5034" s="1">
        <v>98.200199999999995</v>
      </c>
      <c r="D5034" s="1">
        <v>160.25190000000001</v>
      </c>
      <c r="E5034" s="1">
        <v>8504</v>
      </c>
      <c r="F5034" s="1">
        <v>338.33120000000002</v>
      </c>
      <c r="G5034" s="1">
        <v>21.753599999999999</v>
      </c>
      <c r="H5034" s="1">
        <v>14.7615364673618</v>
      </c>
    </row>
    <row r="5035" spans="1:9" x14ac:dyDescent="0.25">
      <c r="A5035" s="1">
        <v>0</v>
      </c>
      <c r="B5035" s="1" t="s">
        <v>5490</v>
      </c>
    </row>
    <row r="5036" spans="1:9" x14ac:dyDescent="0.25">
      <c r="A5036" s="1">
        <v>1</v>
      </c>
      <c r="B5036" s="1" t="s">
        <v>5491</v>
      </c>
      <c r="C5036" s="1" t="s">
        <v>5492</v>
      </c>
      <c r="D5036" s="1">
        <v>22276.476562160002</v>
      </c>
      <c r="E5036" s="1">
        <v>4.6260000000000001E-5</v>
      </c>
      <c r="F5036" s="1" t="s">
        <v>3</v>
      </c>
      <c r="G5036" s="1" t="s">
        <v>5493</v>
      </c>
      <c r="H5036" s="1">
        <v>0</v>
      </c>
      <c r="I5036" s="1">
        <v>9990</v>
      </c>
    </row>
    <row r="5037" spans="1:9" x14ac:dyDescent="0.25">
      <c r="A5037" s="1">
        <v>2</v>
      </c>
      <c r="B5037" s="1">
        <v>33504</v>
      </c>
      <c r="C5037" s="1">
        <v>82.438299999999998</v>
      </c>
      <c r="D5037" s="1">
        <v>108.1313</v>
      </c>
      <c r="E5037" s="1">
        <v>16772</v>
      </c>
      <c r="F5037" s="1">
        <v>255.3484</v>
      </c>
      <c r="G5037" s="1">
        <v>104.589</v>
      </c>
      <c r="H5037" s="1">
        <v>15.1767941875434</v>
      </c>
    </row>
    <row r="5038" spans="1:9" x14ac:dyDescent="0.25">
      <c r="A5038" s="1">
        <v>0</v>
      </c>
      <c r="B5038" s="1" t="s">
        <v>657</v>
      </c>
      <c r="C5038" s="1">
        <v>19</v>
      </c>
    </row>
    <row r="5039" spans="1:9" x14ac:dyDescent="0.25">
      <c r="A5039" s="1">
        <v>1</v>
      </c>
      <c r="B5039" s="1" t="s">
        <v>5494</v>
      </c>
      <c r="C5039" s="1" t="s">
        <v>5495</v>
      </c>
      <c r="D5039" s="1">
        <v>22276.507607039999</v>
      </c>
      <c r="E5039" s="1">
        <v>1.86E-6</v>
      </c>
      <c r="F5039" s="1" t="s">
        <v>3</v>
      </c>
      <c r="G5039" s="1" t="s">
        <v>5496</v>
      </c>
      <c r="H5039" s="1">
        <v>0</v>
      </c>
      <c r="I5039" s="1">
        <v>9996</v>
      </c>
    </row>
    <row r="5040" spans="1:9" x14ac:dyDescent="0.25">
      <c r="A5040" s="1">
        <v>2</v>
      </c>
      <c r="B5040" s="1">
        <v>33591</v>
      </c>
      <c r="C5040" s="1">
        <v>99.138800000000003</v>
      </c>
      <c r="D5040" s="1">
        <v>312.8698</v>
      </c>
      <c r="E5040" s="1">
        <v>13083</v>
      </c>
      <c r="F5040" s="1">
        <v>242.66739999999999</v>
      </c>
      <c r="G5040" s="1">
        <v>117.3165</v>
      </c>
      <c r="H5040" s="1">
        <v>14.126162767034399</v>
      </c>
    </row>
    <row r="5041" spans="1:9" x14ac:dyDescent="0.25">
      <c r="A5041" s="1">
        <v>0</v>
      </c>
      <c r="B5041" s="1" t="s">
        <v>5497</v>
      </c>
      <c r="C5041" s="1">
        <v>2</v>
      </c>
    </row>
    <row r="5042" spans="1:9" x14ac:dyDescent="0.25">
      <c r="A5042" s="1">
        <v>1</v>
      </c>
      <c r="B5042" s="1" t="s">
        <v>5498</v>
      </c>
      <c r="C5042" s="1" t="s">
        <v>5499</v>
      </c>
      <c r="D5042" s="1">
        <v>22276.547548130002</v>
      </c>
      <c r="E5042" s="1">
        <v>3.2391799999999999E-3</v>
      </c>
      <c r="F5042" s="1" t="s">
        <v>3</v>
      </c>
      <c r="G5042" s="1" t="s">
        <v>5500</v>
      </c>
      <c r="H5042" s="1">
        <v>0</v>
      </c>
      <c r="I5042" s="1">
        <v>9992</v>
      </c>
    </row>
    <row r="5043" spans="1:9" x14ac:dyDescent="0.25">
      <c r="A5043" s="1">
        <v>2</v>
      </c>
      <c r="B5043" s="1">
        <v>34807</v>
      </c>
      <c r="C5043" s="1">
        <v>41.208500000000001</v>
      </c>
      <c r="D5043" s="1">
        <v>318.65260000000001</v>
      </c>
      <c r="E5043" s="1">
        <v>23061</v>
      </c>
      <c r="F5043" s="1">
        <v>100.09269999999999</v>
      </c>
      <c r="G5043" s="1">
        <v>50.860100000000003</v>
      </c>
      <c r="H5043" s="1">
        <v>15.790749827567501</v>
      </c>
    </row>
    <row r="5044" spans="1:9" x14ac:dyDescent="0.25">
      <c r="A5044" s="1">
        <v>0</v>
      </c>
      <c r="B5044" s="1" t="s">
        <v>5095</v>
      </c>
      <c r="C5044" s="1">
        <v>6</v>
      </c>
    </row>
    <row r="5045" spans="1:9" x14ac:dyDescent="0.25">
      <c r="A5045" s="1">
        <v>1</v>
      </c>
      <c r="B5045" s="1" t="s">
        <v>5501</v>
      </c>
      <c r="C5045" s="1" t="s">
        <v>5502</v>
      </c>
      <c r="D5045" s="1">
        <v>22276.512211770001</v>
      </c>
      <c r="E5045" s="1">
        <v>8.1320000000000001E-5</v>
      </c>
      <c r="F5045" s="1" t="s">
        <v>3</v>
      </c>
      <c r="G5045" s="1" t="s">
        <v>5503</v>
      </c>
      <c r="H5045" s="1">
        <v>0</v>
      </c>
      <c r="I5045" s="1">
        <v>9994</v>
      </c>
    </row>
    <row r="5046" spans="1:9" x14ac:dyDescent="0.25">
      <c r="A5046" s="1">
        <v>2</v>
      </c>
      <c r="B5046" s="1">
        <v>34839</v>
      </c>
      <c r="C5046" s="1">
        <v>97.0946</v>
      </c>
      <c r="D5046" s="1">
        <v>251.7277</v>
      </c>
      <c r="E5046" s="1">
        <v>23502</v>
      </c>
      <c r="F5046" s="1">
        <v>271.02069999999998</v>
      </c>
      <c r="G5046" s="1">
        <v>88.834199999999996</v>
      </c>
      <c r="H5046" s="1">
        <v>15.304284767477499</v>
      </c>
    </row>
    <row r="5047" spans="1:9" x14ac:dyDescent="0.25">
      <c r="A5047" s="1">
        <v>0</v>
      </c>
      <c r="B5047" s="1" t="s">
        <v>145</v>
      </c>
      <c r="C5047" s="1">
        <v>2451</v>
      </c>
    </row>
    <row r="5048" spans="1:9" x14ac:dyDescent="0.25">
      <c r="A5048" s="1">
        <v>1</v>
      </c>
      <c r="B5048" s="1" t="s">
        <v>5504</v>
      </c>
      <c r="C5048" s="1" t="s">
        <v>5505</v>
      </c>
      <c r="D5048" s="1">
        <v>22276.458923089998</v>
      </c>
      <c r="E5048" s="1">
        <v>4.9999999999999998E-8</v>
      </c>
      <c r="F5048" s="1" t="s">
        <v>3</v>
      </c>
      <c r="G5048" s="1">
        <f>-32267-4</f>
        <v>-32271</v>
      </c>
      <c r="H5048" s="1">
        <v>0</v>
      </c>
      <c r="I5048" s="1">
        <v>9996</v>
      </c>
    </row>
    <row r="5049" spans="1:9" x14ac:dyDescent="0.25">
      <c r="A5049" s="1">
        <v>2</v>
      </c>
      <c r="B5049" s="1">
        <v>35498</v>
      </c>
      <c r="C5049" s="1">
        <v>82.490700000000004</v>
      </c>
      <c r="D5049" s="1">
        <v>211.67619999999999</v>
      </c>
      <c r="E5049" s="1">
        <v>6020</v>
      </c>
      <c r="F5049" s="1">
        <v>274.48149999999998</v>
      </c>
      <c r="G5049" s="1">
        <v>85.557699999999997</v>
      </c>
      <c r="H5049" s="1">
        <v>12.408304745999301</v>
      </c>
    </row>
    <row r="5050" spans="1:9" x14ac:dyDescent="0.25">
      <c r="A5050" s="1">
        <v>0</v>
      </c>
      <c r="B5050" s="1" t="s">
        <v>145</v>
      </c>
      <c r="C5050" s="1">
        <v>2452</v>
      </c>
    </row>
    <row r="5051" spans="1:9" x14ac:dyDescent="0.25">
      <c r="A5051" s="1">
        <v>1</v>
      </c>
      <c r="B5051" s="1" t="s">
        <v>5506</v>
      </c>
      <c r="C5051" s="1" t="s">
        <v>5507</v>
      </c>
      <c r="D5051" s="1">
        <v>22276.28949933</v>
      </c>
      <c r="E5051" s="1">
        <v>3.3000000000000002E-7</v>
      </c>
      <c r="F5051" s="1" t="s">
        <v>3</v>
      </c>
      <c r="G5051" s="1" t="s">
        <v>5508</v>
      </c>
      <c r="H5051" s="1">
        <v>0</v>
      </c>
      <c r="I5051" s="1">
        <v>9996</v>
      </c>
    </row>
    <row r="5052" spans="1:9" x14ac:dyDescent="0.25">
      <c r="A5052" s="1">
        <v>2</v>
      </c>
      <c r="B5052" s="1">
        <v>35499</v>
      </c>
      <c r="C5052" s="1">
        <v>82.494299999999996</v>
      </c>
      <c r="D5052" s="1">
        <v>202.13210000000001</v>
      </c>
      <c r="E5052" s="1">
        <v>15097</v>
      </c>
      <c r="F5052" s="1">
        <v>208.56270000000001</v>
      </c>
      <c r="G5052" s="1">
        <v>151.46270000000001</v>
      </c>
      <c r="H5052" s="1">
        <v>12.4294160760069</v>
      </c>
    </row>
    <row r="5053" spans="1:9" x14ac:dyDescent="0.25">
      <c r="A5053" s="1">
        <v>0</v>
      </c>
      <c r="B5053" s="1" t="s">
        <v>145</v>
      </c>
      <c r="C5053" s="1">
        <v>2453</v>
      </c>
    </row>
    <row r="5054" spans="1:9" x14ac:dyDescent="0.25">
      <c r="A5054" s="1">
        <v>1</v>
      </c>
      <c r="B5054" s="1" t="s">
        <v>5509</v>
      </c>
      <c r="C5054" s="1" t="s">
        <v>5510</v>
      </c>
      <c r="D5054" s="1">
        <v>22276.493840300001</v>
      </c>
      <c r="E5054" s="1">
        <v>1.4000000000000001E-7</v>
      </c>
      <c r="F5054" s="1" t="s">
        <v>3</v>
      </c>
      <c r="G5054" s="1" t="s">
        <v>5511</v>
      </c>
      <c r="H5054" s="1">
        <v>0</v>
      </c>
      <c r="I5054" s="1">
        <v>9994</v>
      </c>
    </row>
    <row r="5055" spans="1:9" x14ac:dyDescent="0.25">
      <c r="A5055" s="1">
        <v>2</v>
      </c>
      <c r="B5055" s="1">
        <v>35500</v>
      </c>
      <c r="C5055" s="1">
        <v>82.491100000000003</v>
      </c>
      <c r="D5055" s="1">
        <v>208.1884</v>
      </c>
      <c r="E5055" s="1">
        <v>5973</v>
      </c>
      <c r="F5055" s="1">
        <v>228.36429999999999</v>
      </c>
      <c r="G5055" s="1">
        <v>131.6936</v>
      </c>
      <c r="H5055" s="1">
        <v>12.4147500560025</v>
      </c>
    </row>
    <row r="5056" spans="1:9" x14ac:dyDescent="0.25">
      <c r="A5056" s="1">
        <v>0</v>
      </c>
      <c r="B5056" s="1" t="s">
        <v>5512</v>
      </c>
    </row>
    <row r="5057" spans="1:9" x14ac:dyDescent="0.25">
      <c r="A5057" s="1">
        <v>1</v>
      </c>
      <c r="B5057" s="1" t="s">
        <v>5513</v>
      </c>
      <c r="C5057" s="1" t="s">
        <v>5514</v>
      </c>
      <c r="D5057" s="1">
        <v>22276.550621570001</v>
      </c>
      <c r="E5057" s="1">
        <v>1.329E-5</v>
      </c>
      <c r="F5057" s="1" t="s">
        <v>3</v>
      </c>
      <c r="G5057" s="1" t="s">
        <v>5515</v>
      </c>
      <c r="H5057" s="1">
        <v>0</v>
      </c>
      <c r="I5057" s="1">
        <v>9993</v>
      </c>
    </row>
    <row r="5058" spans="1:9" x14ac:dyDescent="0.25">
      <c r="A5058" s="1">
        <v>2</v>
      </c>
      <c r="B5058" s="1">
        <v>35578</v>
      </c>
      <c r="C5058" s="1">
        <v>8.9873999999999992</v>
      </c>
      <c r="D5058" s="1">
        <v>273.98689999999999</v>
      </c>
      <c r="E5058" s="1">
        <v>16914</v>
      </c>
      <c r="F5058" s="1">
        <v>227.76740000000001</v>
      </c>
      <c r="G5058" s="1">
        <v>132.108</v>
      </c>
      <c r="H5058" s="1">
        <v>14.672453427097</v>
      </c>
    </row>
    <row r="5059" spans="1:9" x14ac:dyDescent="0.25">
      <c r="A5059" s="1">
        <v>0</v>
      </c>
      <c r="B5059" s="1" t="s">
        <v>145</v>
      </c>
      <c r="C5059" s="1">
        <v>2454</v>
      </c>
    </row>
    <row r="5060" spans="1:9" x14ac:dyDescent="0.25">
      <c r="A5060" s="1">
        <v>1</v>
      </c>
      <c r="B5060" s="1" t="s">
        <v>5516</v>
      </c>
      <c r="C5060" s="1" t="s">
        <v>5517</v>
      </c>
      <c r="D5060" s="1">
        <v>22276.513285140001</v>
      </c>
      <c r="E5060" s="1">
        <v>8.4E-7</v>
      </c>
      <c r="F5060" s="1" t="s">
        <v>3</v>
      </c>
      <c r="G5060" s="1" t="s">
        <v>5518</v>
      </c>
      <c r="H5060" s="1">
        <v>0</v>
      </c>
      <c r="I5060" s="1">
        <v>9996</v>
      </c>
    </row>
    <row r="5061" spans="1:9" x14ac:dyDescent="0.25">
      <c r="A5061" s="1">
        <v>2</v>
      </c>
      <c r="B5061" s="1">
        <v>35635</v>
      </c>
      <c r="C5061" s="1">
        <v>82.958799999999997</v>
      </c>
      <c r="D5061" s="1">
        <v>332.68979999999999</v>
      </c>
      <c r="E5061" s="1">
        <v>19366</v>
      </c>
      <c r="F5061" s="1">
        <v>165.19649999999999</v>
      </c>
      <c r="G5061" s="1">
        <v>194.97710000000001</v>
      </c>
      <c r="H5061" s="1">
        <v>13.896958346697</v>
      </c>
    </row>
    <row r="5062" spans="1:9" x14ac:dyDescent="0.25">
      <c r="A5062" s="1">
        <v>0</v>
      </c>
      <c r="B5062" s="1" t="s">
        <v>5519</v>
      </c>
    </row>
    <row r="5063" spans="1:9" x14ac:dyDescent="0.25">
      <c r="A5063" s="1">
        <v>1</v>
      </c>
      <c r="B5063" s="1" t="s">
        <v>5520</v>
      </c>
      <c r="C5063" s="1" t="s">
        <v>5521</v>
      </c>
      <c r="D5063" s="1">
        <v>22276.494340919999</v>
      </c>
      <c r="E5063" s="1">
        <v>1.22E-6</v>
      </c>
      <c r="F5063" s="1" t="s">
        <v>3</v>
      </c>
      <c r="G5063" s="1" t="s">
        <v>5522</v>
      </c>
      <c r="H5063" s="1">
        <v>0</v>
      </c>
      <c r="I5063" s="1">
        <v>9995</v>
      </c>
    </row>
    <row r="5064" spans="1:9" x14ac:dyDescent="0.25">
      <c r="A5064" s="1">
        <v>2</v>
      </c>
      <c r="B5064" s="1">
        <v>35636</v>
      </c>
      <c r="C5064" s="1">
        <v>82.957999999999998</v>
      </c>
      <c r="D5064" s="1">
        <v>331.96620000000001</v>
      </c>
      <c r="E5064" s="1">
        <v>20675</v>
      </c>
      <c r="F5064" s="1">
        <v>158.0917</v>
      </c>
      <c r="G5064" s="1">
        <v>202.11359999999999</v>
      </c>
      <c r="H5064" s="1">
        <v>13.899317486691199</v>
      </c>
    </row>
    <row r="5065" spans="1:9" x14ac:dyDescent="0.25">
      <c r="A5065" s="1">
        <v>0</v>
      </c>
      <c r="B5065" s="1" t="s">
        <v>5523</v>
      </c>
      <c r="C5065" s="1">
        <v>1</v>
      </c>
    </row>
    <row r="5066" spans="1:9" x14ac:dyDescent="0.25">
      <c r="A5066" s="1">
        <v>1</v>
      </c>
      <c r="B5066" s="1" t="s">
        <v>5524</v>
      </c>
      <c r="C5066" s="1" t="s">
        <v>5525</v>
      </c>
      <c r="D5066" s="1">
        <v>22276.53990973</v>
      </c>
      <c r="E5066" s="1">
        <v>3.7000000000000002E-6</v>
      </c>
      <c r="F5066" s="1" t="s">
        <v>3</v>
      </c>
      <c r="G5066" s="1" t="s">
        <v>5526</v>
      </c>
      <c r="H5066" s="1">
        <v>0</v>
      </c>
      <c r="I5066" s="1">
        <v>9992</v>
      </c>
    </row>
    <row r="5067" spans="1:9" x14ac:dyDescent="0.25">
      <c r="A5067" s="1">
        <v>2</v>
      </c>
      <c r="B5067" s="1">
        <v>35681</v>
      </c>
      <c r="C5067" s="1">
        <v>97.702799999999996</v>
      </c>
      <c r="D5067" s="1">
        <v>122.01220000000001</v>
      </c>
      <c r="E5067" s="1">
        <v>584</v>
      </c>
      <c r="F5067" s="1">
        <v>160.3759</v>
      </c>
      <c r="G5067" s="1">
        <v>199.74799999999999</v>
      </c>
      <c r="H5067" s="1">
        <v>14.7212039170767</v>
      </c>
    </row>
    <row r="5068" spans="1:9" x14ac:dyDescent="0.25">
      <c r="A5068" s="1">
        <v>0</v>
      </c>
      <c r="B5068" s="1" t="s">
        <v>5527</v>
      </c>
      <c r="C5068" s="1">
        <v>1</v>
      </c>
    </row>
    <row r="5069" spans="1:9" x14ac:dyDescent="0.25">
      <c r="A5069" s="1">
        <v>1</v>
      </c>
      <c r="B5069" s="1" t="s">
        <v>5528</v>
      </c>
      <c r="C5069" s="1" t="s">
        <v>5529</v>
      </c>
      <c r="D5069" s="1">
        <v>22276.38283595</v>
      </c>
      <c r="E5069" s="1">
        <v>1.13E-5</v>
      </c>
      <c r="F5069" s="1" t="s">
        <v>3</v>
      </c>
      <c r="G5069" s="1" t="s">
        <v>5530</v>
      </c>
      <c r="H5069" s="1">
        <v>0</v>
      </c>
      <c r="I5069" s="1">
        <v>9998</v>
      </c>
    </row>
    <row r="5070" spans="1:9" x14ac:dyDescent="0.25">
      <c r="A5070" s="1">
        <v>2</v>
      </c>
      <c r="B5070" s="1">
        <v>35682</v>
      </c>
      <c r="C5070" s="1">
        <v>97.818100000000001</v>
      </c>
      <c r="D5070" s="1">
        <v>64.924099999999996</v>
      </c>
      <c r="E5070" s="1">
        <v>12607</v>
      </c>
      <c r="F5070" s="1">
        <v>85.966200000000001</v>
      </c>
      <c r="G5070" s="1">
        <v>274.30009999999999</v>
      </c>
      <c r="H5070" s="1">
        <v>14.6931773970613</v>
      </c>
    </row>
    <row r="5071" spans="1:9" x14ac:dyDescent="0.25">
      <c r="A5071" s="1">
        <v>0</v>
      </c>
      <c r="B5071" s="1" t="s">
        <v>5531</v>
      </c>
      <c r="C5071" s="1">
        <v>2</v>
      </c>
    </row>
    <row r="5072" spans="1:9" x14ac:dyDescent="0.25">
      <c r="A5072" s="1">
        <v>1</v>
      </c>
      <c r="B5072" s="1" t="s">
        <v>5532</v>
      </c>
      <c r="C5072" s="1" t="s">
        <v>5533</v>
      </c>
      <c r="D5072" s="1">
        <v>22276.4757212</v>
      </c>
      <c r="E5072" s="1">
        <v>6.1E-6</v>
      </c>
      <c r="F5072" s="1" t="s">
        <v>3</v>
      </c>
      <c r="G5072" s="1" t="s">
        <v>5534</v>
      </c>
      <c r="H5072" s="1">
        <v>0</v>
      </c>
      <c r="I5072" s="1">
        <v>9994</v>
      </c>
    </row>
    <row r="5073" spans="1:9" x14ac:dyDescent="0.25">
      <c r="A5073" s="1">
        <v>2</v>
      </c>
      <c r="B5073" s="1">
        <v>35683</v>
      </c>
      <c r="C5073" s="1">
        <v>97.706800000000001</v>
      </c>
      <c r="D5073" s="1">
        <v>83.762100000000004</v>
      </c>
      <c r="E5073" s="1">
        <v>975</v>
      </c>
      <c r="F5073" s="1">
        <v>70.860900000000001</v>
      </c>
      <c r="G5073" s="1">
        <v>289.27140000000003</v>
      </c>
      <c r="H5073" s="1">
        <v>14.715099977073899</v>
      </c>
    </row>
    <row r="5074" spans="1:9" x14ac:dyDescent="0.25">
      <c r="A5074" s="1">
        <v>0</v>
      </c>
      <c r="B5074" s="1" t="s">
        <v>4887</v>
      </c>
      <c r="C5074" s="1">
        <v>4</v>
      </c>
    </row>
    <row r="5075" spans="1:9" x14ac:dyDescent="0.25">
      <c r="A5075" s="1">
        <v>1</v>
      </c>
      <c r="B5075" s="1" t="s">
        <v>5535</v>
      </c>
      <c r="C5075" s="1" t="s">
        <v>5536</v>
      </c>
      <c r="D5075" s="1">
        <v>22276.49792269</v>
      </c>
      <c r="E5075" s="1">
        <v>9.5699999999999999E-6</v>
      </c>
      <c r="F5075" s="1" t="s">
        <v>3</v>
      </c>
      <c r="G5075" s="1" t="s">
        <v>5537</v>
      </c>
      <c r="H5075" s="1">
        <v>0</v>
      </c>
      <c r="I5075" s="1">
        <v>9997</v>
      </c>
    </row>
    <row r="5076" spans="1:9" x14ac:dyDescent="0.25">
      <c r="A5076" s="1">
        <v>2</v>
      </c>
      <c r="B5076" s="1">
        <v>35684</v>
      </c>
      <c r="C5076" s="1">
        <v>98.309399999999997</v>
      </c>
      <c r="D5076" s="1">
        <v>293.84210000000002</v>
      </c>
      <c r="E5076" s="1">
        <v>46873</v>
      </c>
      <c r="F5076" s="1">
        <v>6.819</v>
      </c>
      <c r="G5076" s="1">
        <v>353.3648</v>
      </c>
      <c r="H5076" s="1">
        <v>14.7975269471104</v>
      </c>
    </row>
    <row r="5077" spans="1:9" x14ac:dyDescent="0.25">
      <c r="A5077" s="1">
        <v>0</v>
      </c>
      <c r="B5077" s="1" t="s">
        <v>5538</v>
      </c>
      <c r="C5077" s="1" t="s">
        <v>27</v>
      </c>
    </row>
    <row r="5078" spans="1:9" x14ac:dyDescent="0.25">
      <c r="A5078" s="1">
        <v>1</v>
      </c>
      <c r="B5078" s="1" t="s">
        <v>5539</v>
      </c>
      <c r="C5078" s="1" t="s">
        <v>5540</v>
      </c>
      <c r="D5078" s="1">
        <v>22276.399732729999</v>
      </c>
      <c r="E5078" s="1">
        <v>1.394E-5</v>
      </c>
      <c r="F5078" s="1" t="s">
        <v>3</v>
      </c>
      <c r="G5078" s="1" t="s">
        <v>5541</v>
      </c>
      <c r="H5078" s="1">
        <v>0</v>
      </c>
      <c r="I5078" s="1">
        <v>9991</v>
      </c>
    </row>
    <row r="5079" spans="1:9" x14ac:dyDescent="0.25">
      <c r="A5079" s="1">
        <v>2</v>
      </c>
      <c r="B5079" s="1">
        <v>35685</v>
      </c>
      <c r="C5079" s="1">
        <v>98.153999999999996</v>
      </c>
      <c r="D5079" s="1">
        <v>342.0967</v>
      </c>
      <c r="E5079" s="1">
        <v>56632</v>
      </c>
      <c r="F5079" s="1">
        <v>270.99</v>
      </c>
      <c r="G5079" s="1">
        <v>88.482600000000005</v>
      </c>
      <c r="H5079" s="1">
        <v>14.849777107131301</v>
      </c>
    </row>
    <row r="5080" spans="1:9" x14ac:dyDescent="0.25">
      <c r="A5080" s="1">
        <v>0</v>
      </c>
      <c r="B5080" s="1" t="s">
        <v>4887</v>
      </c>
      <c r="C5080" s="1">
        <v>3</v>
      </c>
    </row>
    <row r="5081" spans="1:9" x14ac:dyDescent="0.25">
      <c r="A5081" s="1">
        <v>1</v>
      </c>
      <c r="B5081" s="1" t="s">
        <v>5542</v>
      </c>
      <c r="C5081" s="1" t="s">
        <v>5543</v>
      </c>
      <c r="D5081" s="1">
        <v>22276.49577111</v>
      </c>
      <c r="E5081" s="1">
        <v>1.8640000000000001E-5</v>
      </c>
      <c r="F5081" s="1" t="s">
        <v>3</v>
      </c>
      <c r="G5081" s="1" t="s">
        <v>5544</v>
      </c>
      <c r="H5081" s="1">
        <v>0</v>
      </c>
      <c r="I5081" s="1">
        <v>9996</v>
      </c>
    </row>
    <row r="5082" spans="1:9" x14ac:dyDescent="0.25">
      <c r="A5082" s="1">
        <v>2</v>
      </c>
      <c r="B5082" s="1">
        <v>35686</v>
      </c>
      <c r="C5082" s="1">
        <v>98.104100000000003</v>
      </c>
      <c r="D5082" s="1">
        <v>5.5644</v>
      </c>
      <c r="E5082" s="1">
        <v>71634</v>
      </c>
      <c r="F5082" s="1">
        <v>192.25729999999999</v>
      </c>
      <c r="G5082" s="1">
        <v>167.69030000000001</v>
      </c>
      <c r="H5082" s="1">
        <v>14.880906037146699</v>
      </c>
    </row>
    <row r="5083" spans="1:9" x14ac:dyDescent="0.25">
      <c r="A5083" s="1">
        <v>0</v>
      </c>
      <c r="B5083" s="1" t="s">
        <v>5545</v>
      </c>
    </row>
    <row r="5084" spans="1:9" x14ac:dyDescent="0.25">
      <c r="A5084" s="1">
        <v>1</v>
      </c>
      <c r="B5084" s="1" t="s">
        <v>5546</v>
      </c>
      <c r="C5084" s="1" t="s">
        <v>5547</v>
      </c>
      <c r="D5084" s="1">
        <v>22276.518064989999</v>
      </c>
      <c r="E5084" s="1">
        <v>1.79E-6</v>
      </c>
      <c r="F5084" s="1" t="s">
        <v>3</v>
      </c>
      <c r="G5084" s="1" t="s">
        <v>5548</v>
      </c>
      <c r="H5084" s="1">
        <v>0</v>
      </c>
      <c r="I5084" s="1">
        <v>9992</v>
      </c>
    </row>
    <row r="5085" spans="1:9" x14ac:dyDescent="0.25">
      <c r="A5085" s="1">
        <v>2</v>
      </c>
      <c r="B5085" s="1">
        <v>35865</v>
      </c>
      <c r="C5085" s="1">
        <v>98.542000000000002</v>
      </c>
      <c r="D5085" s="1">
        <v>243.56540000000001</v>
      </c>
      <c r="E5085" s="1">
        <v>1148</v>
      </c>
      <c r="F5085" s="1">
        <v>280.43200000000002</v>
      </c>
      <c r="G5085" s="1">
        <v>79.672899999999998</v>
      </c>
      <c r="H5085" s="1">
        <v>14.223611366768999</v>
      </c>
    </row>
    <row r="5086" spans="1:9" x14ac:dyDescent="0.25">
      <c r="A5086" s="1">
        <v>0</v>
      </c>
      <c r="B5086" s="1" t="s">
        <v>5519</v>
      </c>
      <c r="C5086" s="1">
        <v>2</v>
      </c>
    </row>
    <row r="5087" spans="1:9" x14ac:dyDescent="0.25">
      <c r="A5087" s="1">
        <v>1</v>
      </c>
      <c r="B5087" s="1" t="s">
        <v>5549</v>
      </c>
      <c r="C5087" s="1" t="s">
        <v>5550</v>
      </c>
      <c r="D5087" s="1">
        <v>22276.51270033</v>
      </c>
      <c r="E5087" s="1">
        <v>1.72E-6</v>
      </c>
      <c r="F5087" s="1" t="s">
        <v>3</v>
      </c>
      <c r="G5087" s="1" t="s">
        <v>5551</v>
      </c>
      <c r="H5087" s="1">
        <v>0</v>
      </c>
      <c r="I5087" s="1">
        <v>9990</v>
      </c>
    </row>
    <row r="5088" spans="1:9" x14ac:dyDescent="0.25">
      <c r="A5088" s="1">
        <v>2</v>
      </c>
      <c r="B5088" s="1">
        <v>35866</v>
      </c>
      <c r="C5088" s="1">
        <v>98.519199999999998</v>
      </c>
      <c r="D5088" s="1">
        <v>244.16730000000001</v>
      </c>
      <c r="E5088" s="1">
        <v>2078</v>
      </c>
      <c r="F5088" s="1">
        <v>243.6234</v>
      </c>
      <c r="G5088" s="1">
        <v>116.4731</v>
      </c>
      <c r="H5088" s="1">
        <v>14.2309947067719</v>
      </c>
    </row>
    <row r="5089" spans="1:9" x14ac:dyDescent="0.25">
      <c r="A5089" s="1">
        <v>0</v>
      </c>
      <c r="B5089" s="1" t="s">
        <v>4976</v>
      </c>
      <c r="C5089" s="1">
        <v>2</v>
      </c>
    </row>
    <row r="5090" spans="1:9" x14ac:dyDescent="0.25">
      <c r="A5090" s="1">
        <v>1</v>
      </c>
      <c r="B5090" s="1" t="s">
        <v>5552</v>
      </c>
      <c r="C5090" s="1" t="s">
        <v>5553</v>
      </c>
      <c r="D5090" s="1">
        <v>22276.495498370001</v>
      </c>
      <c r="E5090" s="1">
        <v>2.4399999999999999E-6</v>
      </c>
      <c r="F5090" s="1" t="s">
        <v>3</v>
      </c>
      <c r="G5090" s="1" t="s">
        <v>5554</v>
      </c>
      <c r="H5090" s="1">
        <v>0</v>
      </c>
      <c r="I5090" s="1">
        <v>9997</v>
      </c>
    </row>
    <row r="5091" spans="1:9" x14ac:dyDescent="0.25">
      <c r="A5091" s="1">
        <v>2</v>
      </c>
      <c r="B5091" s="1">
        <v>35868</v>
      </c>
      <c r="C5091" s="1">
        <v>98.524199999999993</v>
      </c>
      <c r="D5091" s="1">
        <v>244.304</v>
      </c>
      <c r="E5091" s="1">
        <v>3052</v>
      </c>
      <c r="F5091" s="1">
        <v>236.6687</v>
      </c>
      <c r="G5091" s="1">
        <v>123.42</v>
      </c>
      <c r="H5091" s="1">
        <v>14.2303716267722</v>
      </c>
    </row>
    <row r="5092" spans="1:9" x14ac:dyDescent="0.25">
      <c r="A5092" s="1">
        <v>0</v>
      </c>
      <c r="B5092" s="1" t="s">
        <v>5555</v>
      </c>
    </row>
    <row r="5093" spans="1:9" x14ac:dyDescent="0.25">
      <c r="A5093" s="1">
        <v>1</v>
      </c>
      <c r="B5093" s="1" t="s">
        <v>5556</v>
      </c>
      <c r="C5093" s="1" t="s">
        <v>5557</v>
      </c>
      <c r="D5093" s="1">
        <v>22276.484259569999</v>
      </c>
      <c r="E5093" s="1">
        <v>1.39E-6</v>
      </c>
      <c r="F5093" s="1" t="s">
        <v>3</v>
      </c>
      <c r="G5093" s="1" t="s">
        <v>5558</v>
      </c>
      <c r="H5093" s="1">
        <v>0</v>
      </c>
      <c r="I5093" s="1">
        <v>9994</v>
      </c>
    </row>
    <row r="5094" spans="1:9" x14ac:dyDescent="0.25">
      <c r="A5094" s="1">
        <v>2</v>
      </c>
      <c r="B5094" s="1">
        <v>35869</v>
      </c>
      <c r="C5094" s="1">
        <v>98.541200000000003</v>
      </c>
      <c r="D5094" s="1">
        <v>242.65770000000001</v>
      </c>
      <c r="E5094" s="1">
        <v>3368</v>
      </c>
      <c r="F5094" s="1">
        <v>266.45179999999999</v>
      </c>
      <c r="G5094" s="1">
        <v>93.627499999999998</v>
      </c>
      <c r="H5094" s="1">
        <v>14.2252550167706</v>
      </c>
    </row>
    <row r="5095" spans="1:9" x14ac:dyDescent="0.25">
      <c r="A5095" s="1">
        <v>0</v>
      </c>
      <c r="B5095" s="1" t="s">
        <v>5559</v>
      </c>
    </row>
    <row r="5096" spans="1:9" x14ac:dyDescent="0.25">
      <c r="A5096" s="1">
        <v>1</v>
      </c>
      <c r="B5096" s="1" t="s">
        <v>5560</v>
      </c>
      <c r="C5096" s="1" t="s">
        <v>5561</v>
      </c>
      <c r="D5096" s="1">
        <v>22276.380571599999</v>
      </c>
      <c r="E5096" s="1">
        <v>5.6000000000000004E-7</v>
      </c>
      <c r="F5096" s="1" t="s">
        <v>3</v>
      </c>
      <c r="G5096" s="1" t="s">
        <v>5562</v>
      </c>
      <c r="H5096" s="1">
        <v>0</v>
      </c>
      <c r="I5096" s="1">
        <v>9992</v>
      </c>
    </row>
    <row r="5097" spans="1:9" x14ac:dyDescent="0.25">
      <c r="A5097" s="1">
        <v>2</v>
      </c>
      <c r="B5097" s="1">
        <v>35871</v>
      </c>
      <c r="C5097" s="1">
        <v>98.564800000000005</v>
      </c>
      <c r="D5097" s="1">
        <v>241.1293</v>
      </c>
      <c r="E5097" s="1">
        <v>2308</v>
      </c>
      <c r="F5097" s="1">
        <v>283.63940000000002</v>
      </c>
      <c r="G5097" s="1">
        <v>76.452699999999993</v>
      </c>
      <c r="H5097" s="1">
        <v>14.218499856762101</v>
      </c>
    </row>
    <row r="5098" spans="1:9" x14ac:dyDescent="0.25">
      <c r="A5098" s="1">
        <v>0</v>
      </c>
      <c r="B5098" s="1" t="s">
        <v>5563</v>
      </c>
      <c r="C5098" s="1">
        <v>2</v>
      </c>
    </row>
    <row r="5099" spans="1:9" x14ac:dyDescent="0.25">
      <c r="A5099" s="1">
        <v>1</v>
      </c>
      <c r="B5099" s="1" t="s">
        <v>5564</v>
      </c>
      <c r="C5099" s="1" t="s">
        <v>5565</v>
      </c>
      <c r="D5099" s="1">
        <v>22276.578615850001</v>
      </c>
      <c r="E5099" s="1">
        <v>-3.4608000000000002E-4</v>
      </c>
      <c r="F5099" s="1" t="s">
        <v>3</v>
      </c>
      <c r="G5099" s="1">
        <f>-12667-1</f>
        <v>-12668</v>
      </c>
      <c r="H5099" s="1">
        <v>0</v>
      </c>
      <c r="I5099" s="1">
        <v>9996</v>
      </c>
    </row>
    <row r="5100" spans="1:9" x14ac:dyDescent="0.25">
      <c r="A5100" s="1">
        <v>2</v>
      </c>
      <c r="B5100" s="1">
        <v>35931</v>
      </c>
      <c r="C5100" s="1">
        <v>98.293300000000002</v>
      </c>
      <c r="D5100" s="1">
        <v>7.3045999999999998</v>
      </c>
      <c r="E5100" s="1">
        <v>6593</v>
      </c>
      <c r="F5100" s="1">
        <v>146.24199999999999</v>
      </c>
      <c r="G5100" s="1">
        <v>213.91800000000001</v>
      </c>
      <c r="H5100" s="1">
        <v>14.3310445268972</v>
      </c>
    </row>
    <row r="5101" spans="1:9" x14ac:dyDescent="0.25">
      <c r="A5101" s="1">
        <v>0</v>
      </c>
      <c r="B5101" s="1" t="s">
        <v>5566</v>
      </c>
    </row>
    <row r="5102" spans="1:9" x14ac:dyDescent="0.25">
      <c r="A5102" s="1">
        <v>1</v>
      </c>
      <c r="B5102" s="1" t="s">
        <v>5567</v>
      </c>
      <c r="C5102" s="1" t="s">
        <v>5568</v>
      </c>
      <c r="D5102" s="1">
        <v>22276.406882529998</v>
      </c>
      <c r="E5102" s="1">
        <v>1.0550000000000001E-5</v>
      </c>
      <c r="F5102" s="1" t="s">
        <v>3</v>
      </c>
      <c r="G5102" s="1" t="s">
        <v>5569</v>
      </c>
      <c r="H5102" s="1">
        <v>0</v>
      </c>
      <c r="I5102" s="1">
        <v>9999</v>
      </c>
    </row>
    <row r="5103" spans="1:9" x14ac:dyDescent="0.25">
      <c r="A5103" s="1">
        <v>2</v>
      </c>
      <c r="B5103" s="1">
        <v>35932</v>
      </c>
      <c r="C5103" s="1">
        <v>98.554100000000005</v>
      </c>
      <c r="D5103" s="1">
        <v>135.2972</v>
      </c>
      <c r="E5103" s="1">
        <v>8710</v>
      </c>
      <c r="F5103" s="1">
        <v>76.915800000000004</v>
      </c>
      <c r="G5103" s="1">
        <v>283.30110000000002</v>
      </c>
      <c r="H5103" s="1">
        <v>14.5698351869181</v>
      </c>
    </row>
    <row r="5104" spans="1:9" x14ac:dyDescent="0.25">
      <c r="A5104" s="1">
        <v>0</v>
      </c>
      <c r="B5104" s="1" t="s">
        <v>5570</v>
      </c>
    </row>
    <row r="5105" spans="1:9" x14ac:dyDescent="0.25">
      <c r="A5105" s="1">
        <v>1</v>
      </c>
      <c r="B5105" s="1" t="s">
        <v>5571</v>
      </c>
      <c r="C5105" s="1" t="s">
        <v>5572</v>
      </c>
      <c r="D5105" s="1">
        <v>22276.56730137</v>
      </c>
      <c r="E5105" s="1">
        <v>8.9900000000000003E-6</v>
      </c>
      <c r="F5105" s="1" t="s">
        <v>3</v>
      </c>
      <c r="G5105" s="1" t="s">
        <v>5573</v>
      </c>
      <c r="H5105" s="1">
        <v>0</v>
      </c>
      <c r="I5105" s="1">
        <v>9996</v>
      </c>
    </row>
    <row r="5106" spans="1:9" x14ac:dyDescent="0.25">
      <c r="A5106" s="1">
        <v>2</v>
      </c>
      <c r="B5106" s="1">
        <v>35933</v>
      </c>
      <c r="C5106" s="1">
        <v>98.547600000000003</v>
      </c>
      <c r="D5106" s="1">
        <v>137.01410000000001</v>
      </c>
      <c r="E5106" s="1">
        <v>6915</v>
      </c>
      <c r="F5106" s="1">
        <v>87.430099999999996</v>
      </c>
      <c r="G5106" s="1">
        <v>272.7688</v>
      </c>
      <c r="H5106" s="1">
        <v>14.5698505969191</v>
      </c>
    </row>
    <row r="5107" spans="1:9" x14ac:dyDescent="0.25">
      <c r="A5107" s="1">
        <v>0</v>
      </c>
      <c r="B5107" s="1" t="s">
        <v>5574</v>
      </c>
    </row>
    <row r="5108" spans="1:9" x14ac:dyDescent="0.25">
      <c r="A5108" s="1">
        <v>1</v>
      </c>
      <c r="B5108" s="1" t="s">
        <v>5575</v>
      </c>
      <c r="C5108" s="1" t="s">
        <v>5576</v>
      </c>
      <c r="D5108" s="1">
        <v>22276.55121451</v>
      </c>
      <c r="E5108" s="1">
        <v>7.3499999999999999E-6</v>
      </c>
      <c r="F5108" s="1" t="s">
        <v>3</v>
      </c>
      <c r="G5108" s="1" t="s">
        <v>5577</v>
      </c>
      <c r="H5108" s="1">
        <v>0</v>
      </c>
      <c r="I5108" s="1">
        <v>9995</v>
      </c>
    </row>
    <row r="5109" spans="1:9" x14ac:dyDescent="0.25">
      <c r="A5109" s="1">
        <v>2</v>
      </c>
      <c r="B5109" s="1">
        <v>35934</v>
      </c>
      <c r="C5109" s="1">
        <v>98.563999999999993</v>
      </c>
      <c r="D5109" s="1">
        <v>133.0068</v>
      </c>
      <c r="E5109" s="1">
        <v>7606</v>
      </c>
      <c r="F5109" s="1">
        <v>94.722499999999997</v>
      </c>
      <c r="G5109" s="1">
        <v>265.48399999999998</v>
      </c>
      <c r="H5109" s="1">
        <v>14.5636555069172</v>
      </c>
    </row>
    <row r="5110" spans="1:9" x14ac:dyDescent="0.25">
      <c r="A5110" s="1">
        <v>0</v>
      </c>
      <c r="B5110" s="1" t="s">
        <v>5578</v>
      </c>
      <c r="C5110" s="1">
        <v>1</v>
      </c>
    </row>
    <row r="5111" spans="1:9" x14ac:dyDescent="0.25">
      <c r="A5111" s="1">
        <v>1</v>
      </c>
      <c r="B5111" s="1" t="s">
        <v>5579</v>
      </c>
      <c r="C5111" s="1" t="s">
        <v>5580</v>
      </c>
      <c r="D5111" s="1">
        <v>22276.582430679999</v>
      </c>
      <c r="E5111" s="1">
        <v>8.3000000000000002E-6</v>
      </c>
      <c r="F5111" s="1" t="s">
        <v>3</v>
      </c>
      <c r="G5111" s="1" t="s">
        <v>5581</v>
      </c>
      <c r="H5111" s="1">
        <v>0</v>
      </c>
      <c r="I5111" s="1">
        <v>9993</v>
      </c>
    </row>
    <row r="5112" spans="1:9" x14ac:dyDescent="0.25">
      <c r="A5112" s="1">
        <v>2</v>
      </c>
      <c r="B5112" s="1">
        <v>35935</v>
      </c>
      <c r="C5112" s="1">
        <v>98.557599999999994</v>
      </c>
      <c r="D5112" s="1">
        <v>137.0564</v>
      </c>
      <c r="E5112" s="1">
        <v>9227</v>
      </c>
      <c r="F5112" s="1">
        <v>90.748000000000005</v>
      </c>
      <c r="G5112" s="1">
        <v>269.47739999999999</v>
      </c>
      <c r="H5112" s="1">
        <v>14.5608527569161</v>
      </c>
    </row>
    <row r="5113" spans="1:9" x14ac:dyDescent="0.25">
      <c r="A5113" s="1">
        <v>0</v>
      </c>
      <c r="B5113" s="1" t="s">
        <v>4713</v>
      </c>
      <c r="C5113" s="1" t="s">
        <v>5582</v>
      </c>
      <c r="D5113" s="1" t="s">
        <v>5583</v>
      </c>
    </row>
    <row r="5114" spans="1:9" x14ac:dyDescent="0.25">
      <c r="A5114" s="1">
        <v>1</v>
      </c>
      <c r="B5114" s="1" t="s">
        <v>5584</v>
      </c>
      <c r="C5114" s="1" t="s">
        <v>5585</v>
      </c>
      <c r="D5114" s="1">
        <v>22276.44301042</v>
      </c>
      <c r="E5114" s="1">
        <v>2.8600000000000001E-6</v>
      </c>
      <c r="F5114" s="1" t="s">
        <v>3</v>
      </c>
      <c r="G5114" s="1" t="s">
        <v>5586</v>
      </c>
      <c r="H5114" s="1">
        <v>0</v>
      </c>
      <c r="I5114" s="1">
        <v>9993</v>
      </c>
    </row>
    <row r="5115" spans="1:9" x14ac:dyDescent="0.25">
      <c r="A5115" s="1">
        <v>2</v>
      </c>
      <c r="B5115" s="1">
        <v>35936</v>
      </c>
      <c r="C5115" s="1">
        <v>98.207800000000006</v>
      </c>
      <c r="D5115" s="1">
        <v>218.92140000000001</v>
      </c>
      <c r="E5115" s="1">
        <v>54342</v>
      </c>
      <c r="F5115" s="1">
        <v>194.76249999999999</v>
      </c>
      <c r="G5115" s="1">
        <v>165.19810000000001</v>
      </c>
      <c r="H5115" s="1">
        <v>14.4203843868547</v>
      </c>
    </row>
    <row r="5116" spans="1:9" x14ac:dyDescent="0.25">
      <c r="A5116" s="1">
        <v>0</v>
      </c>
      <c r="B5116" s="1" t="s">
        <v>5277</v>
      </c>
      <c r="C5116" s="1">
        <v>2</v>
      </c>
    </row>
    <row r="5117" spans="1:9" x14ac:dyDescent="0.25">
      <c r="A5117" s="1">
        <v>1</v>
      </c>
      <c r="B5117" s="1" t="s">
        <v>5587</v>
      </c>
      <c r="C5117" s="1" t="s">
        <v>5588</v>
      </c>
      <c r="D5117" s="1">
        <v>22276.499044929998</v>
      </c>
      <c r="E5117" s="1">
        <v>2.9699999999999999E-6</v>
      </c>
      <c r="F5117" s="1" t="s">
        <v>3</v>
      </c>
      <c r="G5117" s="1" t="s">
        <v>5589</v>
      </c>
      <c r="H5117" s="1">
        <v>0</v>
      </c>
      <c r="I5117" s="1">
        <v>9998</v>
      </c>
    </row>
    <row r="5118" spans="1:9" x14ac:dyDescent="0.25">
      <c r="A5118" s="1">
        <v>2</v>
      </c>
      <c r="B5118" s="1">
        <v>35946</v>
      </c>
      <c r="C5118" s="1">
        <v>98.478700000000003</v>
      </c>
      <c r="D5118" s="1">
        <v>350.24470000000002</v>
      </c>
      <c r="E5118" s="1">
        <v>2005</v>
      </c>
      <c r="F5118" s="1">
        <v>82.425899999999999</v>
      </c>
      <c r="G5118" s="1">
        <v>277.71510000000001</v>
      </c>
      <c r="H5118" s="1">
        <v>14.377245186814299</v>
      </c>
    </row>
    <row r="5119" spans="1:9" x14ac:dyDescent="0.25">
      <c r="A5119" s="1">
        <v>0</v>
      </c>
      <c r="B5119" s="1" t="s">
        <v>2855</v>
      </c>
      <c r="C5119" s="1" t="s">
        <v>4851</v>
      </c>
      <c r="D5119" s="1" t="s">
        <v>5590</v>
      </c>
      <c r="E5119" s="1" t="s">
        <v>2857</v>
      </c>
      <c r="F5119" s="1" t="s">
        <v>5591</v>
      </c>
    </row>
    <row r="5120" spans="1:9" x14ac:dyDescent="0.25">
      <c r="A5120" s="1">
        <v>1</v>
      </c>
      <c r="B5120" s="1" t="s">
        <v>5592</v>
      </c>
      <c r="C5120" s="1" t="s">
        <v>5593</v>
      </c>
      <c r="D5120" s="1">
        <v>22276.491985600001</v>
      </c>
      <c r="E5120" s="1">
        <v>2.6299999999999998E-6</v>
      </c>
      <c r="F5120" s="1" t="s">
        <v>3</v>
      </c>
      <c r="G5120" s="1" t="s">
        <v>5594</v>
      </c>
      <c r="H5120" s="1">
        <v>0</v>
      </c>
      <c r="I5120" s="1">
        <v>9990</v>
      </c>
    </row>
    <row r="5121" spans="1:9" x14ac:dyDescent="0.25">
      <c r="A5121" s="1">
        <v>2</v>
      </c>
      <c r="B5121" s="1">
        <v>35951</v>
      </c>
      <c r="C5121" s="1">
        <v>98.734800000000007</v>
      </c>
      <c r="D5121" s="1">
        <v>253.27430000000001</v>
      </c>
      <c r="E5121" s="1">
        <v>11782</v>
      </c>
      <c r="F5121" s="1">
        <v>134.48740000000001</v>
      </c>
      <c r="G5121" s="1">
        <v>225.72640000000001</v>
      </c>
      <c r="H5121" s="1">
        <v>14.135625636683899</v>
      </c>
    </row>
    <row r="5122" spans="1:9" x14ac:dyDescent="0.25">
      <c r="A5122" s="1">
        <v>0</v>
      </c>
      <c r="B5122" s="1" t="s">
        <v>5595</v>
      </c>
    </row>
    <row r="5123" spans="1:9" x14ac:dyDescent="0.25">
      <c r="A5123" s="1">
        <v>1</v>
      </c>
      <c r="B5123" s="1" t="s">
        <v>5596</v>
      </c>
      <c r="C5123" s="1" t="s">
        <v>5597</v>
      </c>
      <c r="D5123" s="1">
        <v>22276.514807399999</v>
      </c>
      <c r="E5123" s="1">
        <v>3.9600000000000002E-6</v>
      </c>
      <c r="F5123" s="1" t="s">
        <v>3</v>
      </c>
      <c r="G5123" s="1" t="s">
        <v>5598</v>
      </c>
      <c r="H5123" s="1">
        <v>0</v>
      </c>
      <c r="I5123" s="1">
        <v>9995</v>
      </c>
    </row>
    <row r="5124" spans="1:9" x14ac:dyDescent="0.25">
      <c r="A5124" s="1">
        <v>2</v>
      </c>
      <c r="B5124" s="1">
        <v>36036</v>
      </c>
      <c r="C5124" s="1">
        <v>98.444000000000003</v>
      </c>
      <c r="D5124" s="1">
        <v>102.4799</v>
      </c>
      <c r="E5124" s="1">
        <v>1352</v>
      </c>
      <c r="F5124" s="1">
        <v>84.977000000000004</v>
      </c>
      <c r="G5124" s="1">
        <v>275.15719999999999</v>
      </c>
      <c r="H5124" s="1">
        <v>14.3973536767881</v>
      </c>
    </row>
    <row r="5125" spans="1:9" x14ac:dyDescent="0.25">
      <c r="A5125" s="1">
        <v>0</v>
      </c>
      <c r="B5125" s="1" t="s">
        <v>4610</v>
      </c>
      <c r="C5125" s="1">
        <v>2</v>
      </c>
    </row>
    <row r="5126" spans="1:9" x14ac:dyDescent="0.25">
      <c r="A5126" s="1">
        <v>1</v>
      </c>
      <c r="B5126" s="1" t="s">
        <v>5599</v>
      </c>
      <c r="C5126" s="1" t="s">
        <v>5600</v>
      </c>
      <c r="D5126" s="1">
        <v>22276.525052500001</v>
      </c>
      <c r="E5126" s="1">
        <v>3.1499999999999999E-6</v>
      </c>
      <c r="F5126" s="1" t="s">
        <v>3</v>
      </c>
      <c r="G5126" s="1" t="s">
        <v>5601</v>
      </c>
      <c r="H5126" s="1">
        <v>0</v>
      </c>
      <c r="I5126" s="1">
        <v>9993</v>
      </c>
    </row>
    <row r="5127" spans="1:9" x14ac:dyDescent="0.25">
      <c r="A5127" s="1">
        <v>2</v>
      </c>
      <c r="B5127" s="1">
        <v>36037</v>
      </c>
      <c r="C5127" s="1">
        <v>98.224699999999999</v>
      </c>
      <c r="D5127" s="1">
        <v>101.09910000000001</v>
      </c>
      <c r="E5127" s="1">
        <v>14261</v>
      </c>
      <c r="F5127" s="1">
        <v>132.29159999999999</v>
      </c>
      <c r="G5127" s="1">
        <v>227.94919999999999</v>
      </c>
      <c r="H5127" s="1">
        <v>14.5329927268495</v>
      </c>
    </row>
    <row r="5128" spans="1:9" x14ac:dyDescent="0.25">
      <c r="A5128" s="1">
        <v>0</v>
      </c>
      <c r="B5128" s="1" t="s">
        <v>5602</v>
      </c>
    </row>
    <row r="5129" spans="1:9" x14ac:dyDescent="0.25">
      <c r="A5129" s="1">
        <v>1</v>
      </c>
      <c r="B5129" s="1" t="s">
        <v>5603</v>
      </c>
      <c r="C5129" s="1" t="s">
        <v>5604</v>
      </c>
      <c r="D5129" s="1">
        <v>22276.57788873</v>
      </c>
      <c r="E5129" s="1">
        <v>5.0699999999999997E-6</v>
      </c>
      <c r="F5129" s="1" t="s">
        <v>3</v>
      </c>
      <c r="G5129" s="1" t="s">
        <v>5605</v>
      </c>
      <c r="H5129" s="1">
        <v>0</v>
      </c>
      <c r="I5129" s="1">
        <v>9996</v>
      </c>
    </row>
    <row r="5130" spans="1:9" x14ac:dyDescent="0.25">
      <c r="A5130" s="1">
        <v>2</v>
      </c>
      <c r="B5130" s="1">
        <v>36088</v>
      </c>
      <c r="C5130" s="1">
        <v>97.930599999999998</v>
      </c>
      <c r="D5130" s="1">
        <v>287.06700000000001</v>
      </c>
      <c r="E5130" s="1">
        <v>10978</v>
      </c>
      <c r="F5130" s="1">
        <v>330.63150000000002</v>
      </c>
      <c r="G5130" s="1">
        <v>29.4269</v>
      </c>
      <c r="H5130" s="1">
        <v>14.604722886869199</v>
      </c>
    </row>
    <row r="5131" spans="1:9" x14ac:dyDescent="0.25">
      <c r="A5131" s="1">
        <v>0</v>
      </c>
      <c r="B5131" s="1" t="s">
        <v>145</v>
      </c>
      <c r="C5131" s="1">
        <v>2455</v>
      </c>
    </row>
    <row r="5132" spans="1:9" x14ac:dyDescent="0.25">
      <c r="A5132" s="1">
        <v>1</v>
      </c>
      <c r="B5132" s="1" t="s">
        <v>5606</v>
      </c>
      <c r="C5132" s="1" t="s">
        <v>5607</v>
      </c>
      <c r="D5132" s="1">
        <v>22276.541181500001</v>
      </c>
      <c r="E5132" s="1">
        <v>-1.4999999999999999E-7</v>
      </c>
      <c r="F5132" s="1" t="s">
        <v>3</v>
      </c>
      <c r="G5132" s="1" t="s">
        <v>5608</v>
      </c>
      <c r="H5132" s="1">
        <v>0</v>
      </c>
      <c r="I5132" s="1">
        <v>9997</v>
      </c>
    </row>
    <row r="5133" spans="1:9" x14ac:dyDescent="0.25">
      <c r="A5133" s="1">
        <v>2</v>
      </c>
      <c r="B5133" s="1">
        <v>36095</v>
      </c>
      <c r="C5133" s="1">
        <v>67.147099999999995</v>
      </c>
      <c r="D5133" s="1">
        <v>301.8537</v>
      </c>
      <c r="E5133" s="1">
        <v>3785</v>
      </c>
      <c r="F5133" s="1">
        <v>288.75069999999999</v>
      </c>
      <c r="G5133" s="1">
        <v>71.316699999999997</v>
      </c>
      <c r="H5133" s="1">
        <v>13.968002346562001</v>
      </c>
    </row>
    <row r="5134" spans="1:9" x14ac:dyDescent="0.25">
      <c r="A5134" s="1">
        <v>0</v>
      </c>
      <c r="B5134" s="1" t="s">
        <v>5095</v>
      </c>
      <c r="C5134" s="1">
        <v>7</v>
      </c>
    </row>
    <row r="5135" spans="1:9" x14ac:dyDescent="0.25">
      <c r="A5135" s="1">
        <v>1</v>
      </c>
      <c r="B5135" s="1" t="s">
        <v>5609</v>
      </c>
      <c r="C5135" s="1" t="s">
        <v>5610</v>
      </c>
      <c r="D5135" s="1">
        <v>22276.593113899999</v>
      </c>
      <c r="E5135" s="1">
        <v>-2.209E-5</v>
      </c>
      <c r="F5135" s="1" t="s">
        <v>3</v>
      </c>
      <c r="G5135" s="1">
        <f>-31814-3</f>
        <v>-31817</v>
      </c>
      <c r="H5135" s="1">
        <v>0</v>
      </c>
      <c r="I5135" s="1">
        <v>9990</v>
      </c>
    </row>
    <row r="5136" spans="1:9" x14ac:dyDescent="0.25">
      <c r="A5136" s="1">
        <v>2</v>
      </c>
      <c r="B5136" s="1">
        <v>36110</v>
      </c>
      <c r="C5136" s="1">
        <v>98.190299999999993</v>
      </c>
      <c r="D5136" s="1">
        <v>137.6626</v>
      </c>
      <c r="E5136" s="1">
        <v>26942</v>
      </c>
      <c r="F5136" s="1">
        <v>62.106200000000001</v>
      </c>
      <c r="G5136" s="1">
        <v>298.29480000000001</v>
      </c>
      <c r="H5136" s="1">
        <v>14.7507661269008</v>
      </c>
    </row>
    <row r="5137" spans="1:9" x14ac:dyDescent="0.25">
      <c r="A5137" s="1">
        <v>0</v>
      </c>
      <c r="B5137" s="1" t="s">
        <v>5611</v>
      </c>
    </row>
    <row r="5138" spans="1:9" x14ac:dyDescent="0.25">
      <c r="A5138" s="1">
        <v>1</v>
      </c>
      <c r="B5138" s="1" t="s">
        <v>5612</v>
      </c>
      <c r="C5138" s="1" t="s">
        <v>5613</v>
      </c>
      <c r="D5138" s="1">
        <v>22276.533822149999</v>
      </c>
      <c r="E5138" s="1">
        <v>1.0856E-4</v>
      </c>
      <c r="F5138" s="1" t="s">
        <v>3</v>
      </c>
      <c r="G5138" s="1" t="s">
        <v>5614</v>
      </c>
      <c r="H5138" s="1">
        <v>0</v>
      </c>
      <c r="I5138" s="1">
        <v>9996</v>
      </c>
    </row>
    <row r="5139" spans="1:9" x14ac:dyDescent="0.25">
      <c r="A5139" s="1">
        <v>2</v>
      </c>
      <c r="B5139" s="1">
        <v>36119</v>
      </c>
      <c r="C5139" s="1">
        <v>97.231700000000004</v>
      </c>
      <c r="D5139" s="1">
        <v>308.83510000000001</v>
      </c>
      <c r="E5139" s="1">
        <v>342</v>
      </c>
      <c r="F5139" s="1">
        <v>299.7011</v>
      </c>
      <c r="G5139" s="1">
        <v>60.419899999999998</v>
      </c>
      <c r="H5139" s="1">
        <v>15.3483209371207</v>
      </c>
    </row>
    <row r="5140" spans="1:9" x14ac:dyDescent="0.25">
      <c r="A5140" s="1">
        <v>0</v>
      </c>
      <c r="B5140" s="1" t="s">
        <v>5095</v>
      </c>
      <c r="C5140" s="1">
        <v>8</v>
      </c>
    </row>
    <row r="5141" spans="1:9" x14ac:dyDescent="0.25">
      <c r="A5141" s="1">
        <v>1</v>
      </c>
      <c r="B5141" s="1" t="s">
        <v>5615</v>
      </c>
      <c r="C5141" s="1" t="s">
        <v>5616</v>
      </c>
      <c r="D5141" s="1">
        <v>22276.547155929999</v>
      </c>
      <c r="E5141" s="1">
        <v>-8.0000000000000002E-8</v>
      </c>
      <c r="F5141" s="1" t="s">
        <v>3</v>
      </c>
      <c r="G5141" s="1" t="s">
        <v>5262</v>
      </c>
      <c r="H5141" s="1">
        <v>0</v>
      </c>
      <c r="I5141" s="1">
        <v>9992</v>
      </c>
    </row>
    <row r="5142" spans="1:9" x14ac:dyDescent="0.25">
      <c r="A5142" s="1">
        <v>2</v>
      </c>
      <c r="B5142" s="1">
        <v>36121</v>
      </c>
      <c r="C5142" s="1">
        <v>100.27079999999999</v>
      </c>
      <c r="D5142" s="1">
        <v>205.11590000000001</v>
      </c>
      <c r="E5142" s="1">
        <v>21474</v>
      </c>
      <c r="F5142" s="1">
        <v>122.59690000000001</v>
      </c>
      <c r="G5142" s="1">
        <v>237.72139999999999</v>
      </c>
      <c r="H5142" s="1">
        <v>13.0498791861223</v>
      </c>
    </row>
    <row r="5143" spans="1:9" x14ac:dyDescent="0.25">
      <c r="A5143" s="1">
        <v>0</v>
      </c>
      <c r="B5143" s="1" t="s">
        <v>5617</v>
      </c>
      <c r="C5143" s="1" t="s">
        <v>5618</v>
      </c>
    </row>
    <row r="5144" spans="1:9" x14ac:dyDescent="0.25">
      <c r="A5144" s="1">
        <v>1</v>
      </c>
      <c r="B5144" s="1" t="s">
        <v>5619</v>
      </c>
      <c r="C5144" s="1" t="s">
        <v>5620</v>
      </c>
      <c r="D5144" s="1">
        <v>22276.500010669999</v>
      </c>
      <c r="E5144" s="1">
        <v>-2E-8</v>
      </c>
      <c r="F5144" s="1" t="s">
        <v>3</v>
      </c>
      <c r="G5144" s="1" t="s">
        <v>5621</v>
      </c>
      <c r="H5144" s="1">
        <v>0</v>
      </c>
      <c r="I5144" s="1">
        <v>9998</v>
      </c>
    </row>
    <row r="5145" spans="1:9" x14ac:dyDescent="0.25">
      <c r="A5145" s="1">
        <v>2</v>
      </c>
      <c r="B5145" s="1">
        <v>36122</v>
      </c>
      <c r="C5145" s="1">
        <v>100.1973</v>
      </c>
      <c r="D5145" s="1">
        <v>243.9477</v>
      </c>
      <c r="E5145" s="1">
        <v>8168</v>
      </c>
      <c r="F5145" s="1">
        <v>92.168400000000005</v>
      </c>
      <c r="G5145" s="1">
        <v>268.03649999999999</v>
      </c>
      <c r="H5145" s="1">
        <v>13.1637233961502</v>
      </c>
    </row>
    <row r="5146" spans="1:9" x14ac:dyDescent="0.25">
      <c r="A5146" s="1">
        <v>0</v>
      </c>
      <c r="B5146" s="1" t="s">
        <v>4425</v>
      </c>
      <c r="C5146" s="1" t="s">
        <v>5281</v>
      </c>
    </row>
    <row r="5147" spans="1:9" x14ac:dyDescent="0.25">
      <c r="A5147" s="1">
        <v>1</v>
      </c>
      <c r="B5147" s="1" t="s">
        <v>5622</v>
      </c>
      <c r="C5147" s="1" t="s">
        <v>5623</v>
      </c>
      <c r="D5147" s="1">
        <v>22276.420435600001</v>
      </c>
      <c r="E5147" s="1">
        <v>2.0437999999999999E-4</v>
      </c>
      <c r="F5147" s="1" t="s">
        <v>3</v>
      </c>
      <c r="G5147" s="1" t="s">
        <v>5624</v>
      </c>
      <c r="H5147" s="1">
        <v>0</v>
      </c>
      <c r="I5147" s="1">
        <v>9991</v>
      </c>
    </row>
    <row r="5148" spans="1:9" x14ac:dyDescent="0.25">
      <c r="A5148" s="1">
        <v>2</v>
      </c>
      <c r="B5148" s="1">
        <v>36124</v>
      </c>
      <c r="C5148" s="1">
        <v>98.174099999999996</v>
      </c>
      <c r="D5148" s="1">
        <v>232.69550000000001</v>
      </c>
      <c r="E5148" s="1">
        <v>179020</v>
      </c>
      <c r="F5148" s="1">
        <v>117.3651</v>
      </c>
      <c r="G5148" s="1">
        <v>244.5943</v>
      </c>
      <c r="H5148" s="1">
        <v>15.322016906846599</v>
      </c>
    </row>
    <row r="5149" spans="1:9" x14ac:dyDescent="0.25">
      <c r="A5149" s="1">
        <v>0</v>
      </c>
      <c r="B5149" s="1" t="s">
        <v>5095</v>
      </c>
      <c r="C5149" s="1" t="s">
        <v>5625</v>
      </c>
    </row>
    <row r="5150" spans="1:9" x14ac:dyDescent="0.25">
      <c r="A5150" s="1">
        <v>1</v>
      </c>
      <c r="B5150" s="1" t="s">
        <v>5626</v>
      </c>
      <c r="C5150" s="1" t="s">
        <v>5627</v>
      </c>
      <c r="D5150" s="1">
        <v>22276.350055210001</v>
      </c>
      <c r="E5150" s="1">
        <v>5.7999999999999995E-7</v>
      </c>
      <c r="F5150" s="1" t="s">
        <v>3</v>
      </c>
      <c r="G5150" s="1" t="s">
        <v>5628</v>
      </c>
      <c r="H5150" s="1">
        <v>0</v>
      </c>
      <c r="I5150" s="1">
        <v>9990</v>
      </c>
    </row>
    <row r="5151" spans="1:9" x14ac:dyDescent="0.25">
      <c r="A5151" s="1">
        <v>2</v>
      </c>
      <c r="B5151" s="1">
        <v>36413</v>
      </c>
      <c r="C5151" s="1">
        <v>63.379899999999999</v>
      </c>
      <c r="D5151" s="1">
        <v>252.5188</v>
      </c>
      <c r="E5151" s="1">
        <v>420384</v>
      </c>
      <c r="F5151" s="1">
        <v>12.633599999999999</v>
      </c>
      <c r="G5151" s="1">
        <v>348.48430000000002</v>
      </c>
      <c r="H5151" s="1">
        <v>13.452322486179501</v>
      </c>
    </row>
    <row r="5152" spans="1:9" x14ac:dyDescent="0.25">
      <c r="A5152" s="1">
        <v>0</v>
      </c>
      <c r="B5152" s="1" t="s">
        <v>5095</v>
      </c>
      <c r="C5152" s="1" t="s">
        <v>5629</v>
      </c>
    </row>
    <row r="5153" spans="1:9" x14ac:dyDescent="0.25">
      <c r="A5153" s="1">
        <v>1</v>
      </c>
      <c r="B5153" s="1" t="s">
        <v>5630</v>
      </c>
      <c r="C5153" s="1" t="s">
        <v>5631</v>
      </c>
      <c r="D5153" s="1">
        <v>22276.56324833</v>
      </c>
      <c r="E5153" s="1">
        <v>-1.8E-7</v>
      </c>
      <c r="F5153" s="1" t="s">
        <v>3</v>
      </c>
      <c r="G5153" s="1" t="s">
        <v>5632</v>
      </c>
      <c r="H5153" s="1">
        <v>0</v>
      </c>
      <c r="I5153" s="1">
        <v>9991</v>
      </c>
    </row>
    <row r="5154" spans="1:9" x14ac:dyDescent="0.25">
      <c r="A5154" s="1">
        <v>2</v>
      </c>
      <c r="B5154" s="1">
        <v>36414</v>
      </c>
      <c r="C5154" s="1">
        <v>63.381700000000002</v>
      </c>
      <c r="D5154" s="1">
        <v>251.5497</v>
      </c>
      <c r="E5154" s="1">
        <v>420180</v>
      </c>
      <c r="F5154" s="1">
        <v>11.978</v>
      </c>
      <c r="G5154" s="1">
        <v>349.08760000000001</v>
      </c>
      <c r="H5154" s="1">
        <v>13.4524352261815</v>
      </c>
    </row>
    <row r="5155" spans="1:9" x14ac:dyDescent="0.25">
      <c r="A5155" s="1">
        <v>0</v>
      </c>
      <c r="B5155" s="1" t="s">
        <v>5095</v>
      </c>
      <c r="C5155" s="1" t="s">
        <v>5633</v>
      </c>
    </row>
    <row r="5156" spans="1:9" x14ac:dyDescent="0.25">
      <c r="A5156" s="1">
        <v>1</v>
      </c>
      <c r="B5156" s="1" t="s">
        <v>5634</v>
      </c>
      <c r="C5156" s="1" t="s">
        <v>5635</v>
      </c>
      <c r="D5156" s="1">
        <v>22276.56234973</v>
      </c>
      <c r="E5156" s="1">
        <v>-1.9000000000000001E-7</v>
      </c>
      <c r="F5156" s="1" t="s">
        <v>3</v>
      </c>
      <c r="G5156" s="1" t="s">
        <v>5636</v>
      </c>
      <c r="H5156" s="1">
        <v>0</v>
      </c>
      <c r="I5156" s="1">
        <v>9991</v>
      </c>
    </row>
    <row r="5157" spans="1:9" x14ac:dyDescent="0.25">
      <c r="A5157" s="1">
        <v>2</v>
      </c>
      <c r="B5157" s="1">
        <v>36415</v>
      </c>
      <c r="C5157" s="1">
        <v>63.380800000000001</v>
      </c>
      <c r="D5157" s="1">
        <v>252.16759999999999</v>
      </c>
      <c r="E5157" s="1">
        <v>421049</v>
      </c>
      <c r="F5157" s="1">
        <v>12.2705</v>
      </c>
      <c r="G5157" s="1">
        <v>348.82069999999999</v>
      </c>
      <c r="H5157" s="1">
        <v>13.452453426181201</v>
      </c>
    </row>
    <row r="5158" spans="1:9" x14ac:dyDescent="0.25">
      <c r="A5158" s="1">
        <v>0</v>
      </c>
      <c r="B5158" s="1" t="s">
        <v>5637</v>
      </c>
      <c r="C5158" s="1">
        <v>2</v>
      </c>
    </row>
    <row r="5159" spans="1:9" x14ac:dyDescent="0.25">
      <c r="A5159" s="1">
        <v>1</v>
      </c>
      <c r="B5159" s="1" t="s">
        <v>5638</v>
      </c>
      <c r="C5159" s="1" t="s">
        <v>5639</v>
      </c>
      <c r="D5159" s="1">
        <v>22276.526663730001</v>
      </c>
      <c r="E5159" s="1">
        <v>2.8899999999999999E-6</v>
      </c>
      <c r="F5159" s="1" t="s">
        <v>3</v>
      </c>
      <c r="G5159" s="1" t="s">
        <v>5640</v>
      </c>
      <c r="H5159" s="1">
        <v>0</v>
      </c>
      <c r="I5159" s="1">
        <v>9999</v>
      </c>
    </row>
    <row r="5160" spans="1:9" x14ac:dyDescent="0.25">
      <c r="A5160" s="1">
        <v>2</v>
      </c>
      <c r="B5160" s="1">
        <v>36508</v>
      </c>
      <c r="C5160" s="1">
        <v>92.0274</v>
      </c>
      <c r="D5160" s="1">
        <v>310.32909999999998</v>
      </c>
      <c r="E5160" s="1">
        <v>2789</v>
      </c>
      <c r="F5160" s="1">
        <v>213.59569999999999</v>
      </c>
      <c r="G5160" s="1">
        <v>146.50739999999999</v>
      </c>
      <c r="H5160" s="1">
        <v>14.5190971966181</v>
      </c>
    </row>
    <row r="5161" spans="1:9" x14ac:dyDescent="0.25">
      <c r="A5161" s="1">
        <v>0</v>
      </c>
      <c r="B5161" s="1" t="s">
        <v>145</v>
      </c>
      <c r="C5161" s="1">
        <v>2463</v>
      </c>
    </row>
    <row r="5162" spans="1:9" x14ac:dyDescent="0.25">
      <c r="A5162" s="1">
        <v>1</v>
      </c>
      <c r="B5162" s="1" t="s">
        <v>5641</v>
      </c>
      <c r="C5162" s="1" t="s">
        <v>5642</v>
      </c>
      <c r="D5162" s="1">
        <v>22276.199657130001</v>
      </c>
      <c r="E5162" s="1">
        <v>4.5999999999999999E-7</v>
      </c>
      <c r="F5162" s="1" t="s">
        <v>3</v>
      </c>
      <c r="G5162" s="1" t="s">
        <v>5643</v>
      </c>
      <c r="H5162" s="1">
        <v>0</v>
      </c>
      <c r="I5162" s="1">
        <v>9993</v>
      </c>
    </row>
    <row r="5163" spans="1:9" x14ac:dyDescent="0.25">
      <c r="A5163" s="1">
        <v>2</v>
      </c>
      <c r="B5163" s="1">
        <v>36519</v>
      </c>
      <c r="C5163" s="1">
        <v>82.963099999999997</v>
      </c>
      <c r="D5163" s="1">
        <v>163.6831</v>
      </c>
      <c r="E5163" s="1">
        <v>34973</v>
      </c>
      <c r="F5163" s="1">
        <v>284.90170000000001</v>
      </c>
      <c r="G5163" s="1">
        <v>189.67060000000001</v>
      </c>
      <c r="H5163" s="1">
        <v>13.714808026224601</v>
      </c>
    </row>
    <row r="5164" spans="1:9" x14ac:dyDescent="0.25">
      <c r="A5164" s="1">
        <v>0</v>
      </c>
      <c r="B5164" s="1" t="s">
        <v>4866</v>
      </c>
      <c r="C5164" s="1">
        <v>2</v>
      </c>
    </row>
    <row r="5165" spans="1:9" x14ac:dyDescent="0.25">
      <c r="A5165" s="1">
        <v>1</v>
      </c>
      <c r="B5165" s="1" t="s">
        <v>5644</v>
      </c>
      <c r="C5165" s="1" t="s">
        <v>5645</v>
      </c>
      <c r="D5165" s="1">
        <v>22276.50319128</v>
      </c>
      <c r="E5165" s="1">
        <v>4.9999999999999998E-8</v>
      </c>
      <c r="F5165" s="1" t="s">
        <v>3</v>
      </c>
      <c r="G5165" s="1" t="s">
        <v>5646</v>
      </c>
      <c r="H5165" s="1">
        <v>0</v>
      </c>
      <c r="I5165" s="1">
        <v>9995</v>
      </c>
    </row>
    <row r="5166" spans="1:9" x14ac:dyDescent="0.25">
      <c r="A5166" s="1">
        <v>2</v>
      </c>
      <c r="B5166" s="1">
        <v>36588</v>
      </c>
      <c r="C5166" s="1">
        <v>100.4319</v>
      </c>
      <c r="D5166" s="1">
        <v>102.7936</v>
      </c>
      <c r="E5166" s="1">
        <v>17774</v>
      </c>
      <c r="F5166" s="1">
        <v>116.3933</v>
      </c>
      <c r="G5166" s="1">
        <v>299.0401</v>
      </c>
      <c r="H5166" s="1">
        <v>13.1592706059284</v>
      </c>
    </row>
    <row r="5167" spans="1:9" x14ac:dyDescent="0.25">
      <c r="A5167" s="1">
        <v>0</v>
      </c>
      <c r="B5167" s="1" t="s">
        <v>5647</v>
      </c>
    </row>
    <row r="5168" spans="1:9" x14ac:dyDescent="0.25">
      <c r="A5168" s="1">
        <v>1</v>
      </c>
      <c r="B5168" s="1" t="s">
        <v>5648</v>
      </c>
      <c r="C5168" s="1" t="s">
        <v>5649</v>
      </c>
      <c r="D5168" s="1">
        <v>22276.541017439999</v>
      </c>
      <c r="E5168" s="1">
        <v>3.2589999999999998E-5</v>
      </c>
      <c r="F5168" s="1" t="s">
        <v>3</v>
      </c>
      <c r="G5168" s="1" t="s">
        <v>5650</v>
      </c>
      <c r="H5168" s="1">
        <v>0</v>
      </c>
      <c r="I5168" s="1">
        <v>9995</v>
      </c>
    </row>
    <row r="5169" spans="1:9" x14ac:dyDescent="0.25">
      <c r="A5169" s="1">
        <v>2</v>
      </c>
      <c r="B5169" s="1">
        <v>36596</v>
      </c>
      <c r="C5169" s="1">
        <v>97.729100000000003</v>
      </c>
      <c r="D5169" s="1">
        <v>263.1524</v>
      </c>
      <c r="E5169" s="1">
        <v>12693</v>
      </c>
      <c r="F5169" s="1">
        <v>34.831200000000003</v>
      </c>
      <c r="G5169" s="1">
        <v>325.37380000000002</v>
      </c>
      <c r="H5169" s="1">
        <v>14.981619086711801</v>
      </c>
    </row>
    <row r="5170" spans="1:9" x14ac:dyDescent="0.25">
      <c r="A5170" s="1">
        <v>0</v>
      </c>
      <c r="B5170" s="1" t="s">
        <v>5651</v>
      </c>
    </row>
    <row r="5171" spans="1:9" x14ac:dyDescent="0.25">
      <c r="A5171" s="1">
        <v>1</v>
      </c>
      <c r="B5171" s="1" t="s">
        <v>5652</v>
      </c>
      <c r="C5171" s="1" t="s">
        <v>5653</v>
      </c>
      <c r="D5171" s="1">
        <v>22276.484393139999</v>
      </c>
      <c r="E5171" s="1">
        <v>2.3599999999999999E-6</v>
      </c>
      <c r="F5171" s="1" t="s">
        <v>3</v>
      </c>
      <c r="G5171" s="1" t="s">
        <v>5654</v>
      </c>
      <c r="H5171" s="1">
        <v>0</v>
      </c>
      <c r="I5171" s="1">
        <v>9998</v>
      </c>
    </row>
    <row r="5172" spans="1:9" x14ac:dyDescent="0.25">
      <c r="A5172" s="1">
        <v>2</v>
      </c>
      <c r="B5172" s="1">
        <v>36598</v>
      </c>
      <c r="C5172" s="1">
        <v>98.307900000000004</v>
      </c>
      <c r="D5172" s="1">
        <v>105.27719999999999</v>
      </c>
      <c r="E5172" s="1">
        <v>882</v>
      </c>
      <c r="F5172" s="1">
        <v>97.988500000000002</v>
      </c>
      <c r="G5172" s="1">
        <v>262.14150000000001</v>
      </c>
      <c r="H5172" s="1">
        <v>14.508807436512001</v>
      </c>
    </row>
    <row r="5173" spans="1:9" x14ac:dyDescent="0.25">
      <c r="A5173" s="1">
        <v>0</v>
      </c>
      <c r="B5173" s="1" t="s">
        <v>5655</v>
      </c>
      <c r="C5173" s="1" t="s">
        <v>5656</v>
      </c>
    </row>
    <row r="5174" spans="1:9" x14ac:dyDescent="0.25">
      <c r="A5174" s="1">
        <v>1</v>
      </c>
      <c r="B5174" s="1" t="s">
        <v>5657</v>
      </c>
      <c r="C5174" s="1" t="s">
        <v>5658</v>
      </c>
      <c r="D5174" s="1">
        <v>22276.473341860001</v>
      </c>
      <c r="E5174" s="1">
        <v>3.8299999999999998E-6</v>
      </c>
      <c r="F5174" s="1" t="s">
        <v>3</v>
      </c>
      <c r="G5174" s="1" t="s">
        <v>5659</v>
      </c>
      <c r="H5174" s="1">
        <v>0</v>
      </c>
      <c r="I5174" s="1">
        <v>9990</v>
      </c>
    </row>
    <row r="5175" spans="1:9" x14ac:dyDescent="0.25">
      <c r="A5175" s="1">
        <v>2</v>
      </c>
      <c r="B5175" s="1">
        <v>36599</v>
      </c>
      <c r="C5175" s="1">
        <v>98.152600000000007</v>
      </c>
      <c r="D5175" s="1">
        <v>133.97049999999999</v>
      </c>
      <c r="E5175" s="1">
        <v>56383</v>
      </c>
      <c r="F5175" s="1">
        <v>103.09269999999999</v>
      </c>
      <c r="G5175" s="1">
        <v>257.6574</v>
      </c>
      <c r="H5175" s="1">
        <v>14.5637193865209</v>
      </c>
    </row>
    <row r="5176" spans="1:9" x14ac:dyDescent="0.25">
      <c r="A5176" s="1">
        <v>0</v>
      </c>
      <c r="B5176" s="1" t="s">
        <v>5660</v>
      </c>
      <c r="C5176" s="1" t="s">
        <v>5264</v>
      </c>
    </row>
    <row r="5177" spans="1:9" x14ac:dyDescent="0.25">
      <c r="A5177" s="1">
        <v>1</v>
      </c>
      <c r="B5177" s="1" t="s">
        <v>5661</v>
      </c>
      <c r="C5177" s="1" t="s">
        <v>5662</v>
      </c>
      <c r="D5177" s="1">
        <v>22276.611268069999</v>
      </c>
      <c r="E5177" s="1">
        <v>-6.6499999999999999E-6</v>
      </c>
      <c r="F5177" s="1" t="s">
        <v>3</v>
      </c>
      <c r="G5177" s="1">
        <f>-28498-4</f>
        <v>-28502</v>
      </c>
      <c r="H5177" s="1">
        <v>0</v>
      </c>
      <c r="I5177" s="1">
        <v>9998</v>
      </c>
    </row>
    <row r="5178" spans="1:9" x14ac:dyDescent="0.25">
      <c r="A5178" s="1">
        <v>2</v>
      </c>
      <c r="B5178" s="1">
        <v>36605</v>
      </c>
      <c r="C5178" s="1">
        <v>97.446399999999997</v>
      </c>
      <c r="D5178" s="1">
        <v>282.67779999999999</v>
      </c>
      <c r="E5178" s="1">
        <v>2056</v>
      </c>
      <c r="F5178" s="1">
        <v>84.483900000000006</v>
      </c>
      <c r="G5178" s="1">
        <v>49.443800000000003</v>
      </c>
      <c r="H5178" s="1">
        <v>15.1914569568128</v>
      </c>
    </row>
    <row r="5179" spans="1:9" x14ac:dyDescent="0.25">
      <c r="A5179" s="1">
        <v>0</v>
      </c>
      <c r="B5179" s="1" t="s">
        <v>5151</v>
      </c>
      <c r="C5179" s="1" t="s">
        <v>5281</v>
      </c>
    </row>
    <row r="5180" spans="1:9" x14ac:dyDescent="0.25">
      <c r="A5180" s="1">
        <v>1</v>
      </c>
      <c r="B5180" s="1" t="s">
        <v>5663</v>
      </c>
      <c r="C5180" s="1" t="s">
        <v>5664</v>
      </c>
      <c r="D5180" s="1">
        <v>22276.5933052</v>
      </c>
      <c r="E5180" s="1">
        <v>5.7100000000000004E-6</v>
      </c>
      <c r="F5180" s="1" t="s">
        <v>3</v>
      </c>
      <c r="G5180" s="1" t="s">
        <v>5665</v>
      </c>
      <c r="H5180" s="1">
        <v>0</v>
      </c>
      <c r="I5180" s="1">
        <v>9999</v>
      </c>
    </row>
    <row r="5181" spans="1:9" x14ac:dyDescent="0.25">
      <c r="A5181" s="1">
        <v>2</v>
      </c>
      <c r="B5181" s="1">
        <v>36795</v>
      </c>
      <c r="C5181" s="1">
        <v>97.949100000000001</v>
      </c>
      <c r="D5181" s="1">
        <v>335.74369999999999</v>
      </c>
      <c r="E5181" s="1">
        <v>12315</v>
      </c>
      <c r="F5181" s="1">
        <v>252.2261</v>
      </c>
      <c r="G5181" s="1">
        <v>107.7604</v>
      </c>
      <c r="H5181" s="1">
        <v>14.7869490966004</v>
      </c>
    </row>
    <row r="5182" spans="1:9" x14ac:dyDescent="0.25">
      <c r="A5182" s="1">
        <v>0</v>
      </c>
      <c r="B5182" s="1" t="s">
        <v>5666</v>
      </c>
    </row>
    <row r="5183" spans="1:9" x14ac:dyDescent="0.25">
      <c r="A5183" s="1">
        <v>1</v>
      </c>
      <c r="B5183" s="1" t="s">
        <v>5667</v>
      </c>
      <c r="C5183" s="1" t="s">
        <v>5668</v>
      </c>
      <c r="D5183" s="1">
        <v>22276.486291289999</v>
      </c>
      <c r="E5183" s="1">
        <v>3.629E-5</v>
      </c>
      <c r="F5183" s="1" t="s">
        <v>3</v>
      </c>
      <c r="G5183" s="1" t="s">
        <v>5669</v>
      </c>
      <c r="H5183" s="1">
        <v>0</v>
      </c>
      <c r="I5183" s="1">
        <v>9993</v>
      </c>
    </row>
    <row r="5184" spans="1:9" x14ac:dyDescent="0.25">
      <c r="A5184" s="1">
        <v>2</v>
      </c>
      <c r="B5184" s="1">
        <v>36796</v>
      </c>
      <c r="C5184" s="1">
        <v>98.223500000000001</v>
      </c>
      <c r="D5184" s="1">
        <v>105.00490000000001</v>
      </c>
      <c r="E5184" s="1">
        <v>13119</v>
      </c>
      <c r="F5184" s="1">
        <v>141.63810000000001</v>
      </c>
      <c r="G5184" s="1">
        <v>218.577</v>
      </c>
      <c r="H5184" s="1">
        <v>14.892418256628501</v>
      </c>
    </row>
    <row r="5185" spans="1:9" x14ac:dyDescent="0.25">
      <c r="A5185" s="1">
        <v>0</v>
      </c>
      <c r="B5185" s="1" t="s">
        <v>5670</v>
      </c>
      <c r="C5185" s="1">
        <v>1</v>
      </c>
    </row>
    <row r="5186" spans="1:9" x14ac:dyDescent="0.25">
      <c r="A5186" s="1">
        <v>1</v>
      </c>
      <c r="B5186" s="1" t="s">
        <v>5671</v>
      </c>
      <c r="C5186" s="1" t="s">
        <v>5672</v>
      </c>
      <c r="D5186" s="1">
        <v>22276.506134470001</v>
      </c>
      <c r="E5186" s="1">
        <v>2.2209999999999999E-5</v>
      </c>
      <c r="F5186" s="1" t="s">
        <v>3</v>
      </c>
      <c r="G5186" s="1" t="s">
        <v>5673</v>
      </c>
      <c r="H5186" s="1">
        <v>0</v>
      </c>
      <c r="I5186" s="1">
        <v>9997</v>
      </c>
    </row>
    <row r="5187" spans="1:9" x14ac:dyDescent="0.25">
      <c r="A5187" s="1">
        <v>2</v>
      </c>
      <c r="B5187" s="1">
        <v>36797</v>
      </c>
      <c r="C5187" s="1">
        <v>98.239400000000003</v>
      </c>
      <c r="D5187" s="1">
        <v>104.4639</v>
      </c>
      <c r="E5187" s="1">
        <v>10889</v>
      </c>
      <c r="F5187" s="1">
        <v>172.70750000000001</v>
      </c>
      <c r="G5187" s="1">
        <v>187.43010000000001</v>
      </c>
      <c r="H5187" s="1">
        <v>14.873297876624999</v>
      </c>
    </row>
    <row r="5188" spans="1:9" x14ac:dyDescent="0.25">
      <c r="A5188" s="1">
        <v>0</v>
      </c>
      <c r="B5188" s="1" t="s">
        <v>4705</v>
      </c>
      <c r="C5188" s="1" t="s">
        <v>17</v>
      </c>
    </row>
    <row r="5189" spans="1:9" x14ac:dyDescent="0.25">
      <c r="A5189" s="1">
        <v>1</v>
      </c>
      <c r="B5189" s="1" t="s">
        <v>5674</v>
      </c>
      <c r="C5189" s="1" t="s">
        <v>5675</v>
      </c>
      <c r="D5189" s="1">
        <v>22276.57967734</v>
      </c>
      <c r="E5189" s="1">
        <v>5.4500000000000003E-6</v>
      </c>
      <c r="F5189" s="1" t="s">
        <v>3</v>
      </c>
      <c r="G5189" s="1" t="s">
        <v>5676</v>
      </c>
      <c r="H5189" s="1">
        <v>0</v>
      </c>
      <c r="I5189" s="1">
        <v>9998</v>
      </c>
    </row>
    <row r="5190" spans="1:9" x14ac:dyDescent="0.25">
      <c r="A5190" s="1">
        <v>2</v>
      </c>
      <c r="B5190" s="1">
        <v>36798</v>
      </c>
      <c r="C5190" s="1">
        <v>97.855099999999993</v>
      </c>
      <c r="D5190" s="1">
        <v>313.84550000000002</v>
      </c>
      <c r="E5190" s="1">
        <v>1052</v>
      </c>
      <c r="F5190" s="1">
        <v>94.290899999999993</v>
      </c>
      <c r="G5190" s="1">
        <v>265.84230000000002</v>
      </c>
      <c r="H5190" s="1">
        <v>14.7043043265477</v>
      </c>
    </row>
    <row r="5191" spans="1:9" x14ac:dyDescent="0.25">
      <c r="A5191" s="1">
        <v>0</v>
      </c>
      <c r="B5191" s="1" t="s">
        <v>5677</v>
      </c>
      <c r="C5191" s="1">
        <v>1</v>
      </c>
    </row>
    <row r="5192" spans="1:9" x14ac:dyDescent="0.25">
      <c r="A5192" s="1">
        <v>1</v>
      </c>
      <c r="B5192" s="1" t="s">
        <v>5678</v>
      </c>
      <c r="C5192" s="1" t="s">
        <v>5679</v>
      </c>
      <c r="D5192" s="1">
        <v>22276.548866469999</v>
      </c>
      <c r="E5192" s="1">
        <v>5.3010000000000002E-5</v>
      </c>
      <c r="F5192" s="1" t="s">
        <v>3</v>
      </c>
      <c r="G5192" s="1" t="s">
        <v>5680</v>
      </c>
      <c r="H5192" s="1">
        <v>0</v>
      </c>
      <c r="I5192" s="1">
        <v>9998</v>
      </c>
    </row>
    <row r="5193" spans="1:9" x14ac:dyDescent="0.25">
      <c r="A5193" s="1">
        <v>2</v>
      </c>
      <c r="B5193" s="1">
        <v>36799</v>
      </c>
      <c r="C5193" s="1">
        <v>98.169600000000003</v>
      </c>
      <c r="D5193" s="1">
        <v>131.2226</v>
      </c>
      <c r="E5193" s="1">
        <v>13181</v>
      </c>
      <c r="F5193" s="1">
        <v>99.147199999999998</v>
      </c>
      <c r="G5193" s="1">
        <v>261.12380000000002</v>
      </c>
      <c r="H5193" s="1">
        <v>14.933394846638899</v>
      </c>
    </row>
    <row r="5194" spans="1:9" x14ac:dyDescent="0.25">
      <c r="A5194" s="1">
        <v>0</v>
      </c>
      <c r="B5194" s="1" t="s">
        <v>5655</v>
      </c>
      <c r="C5194" s="1" t="s">
        <v>5681</v>
      </c>
    </row>
    <row r="5195" spans="1:9" x14ac:dyDescent="0.25">
      <c r="A5195" s="1">
        <v>1</v>
      </c>
      <c r="B5195" s="1" t="s">
        <v>5682</v>
      </c>
      <c r="C5195" s="1" t="s">
        <v>5683</v>
      </c>
      <c r="D5195" s="1">
        <v>22276.499655970001</v>
      </c>
      <c r="E5195" s="1">
        <v>4.0999999999999997E-6</v>
      </c>
      <c r="F5195" s="1" t="s">
        <v>3</v>
      </c>
      <c r="G5195" s="1" t="s">
        <v>5684</v>
      </c>
      <c r="H5195" s="1">
        <v>0</v>
      </c>
      <c r="I5195" s="1">
        <v>9993</v>
      </c>
    </row>
    <row r="5196" spans="1:9" x14ac:dyDescent="0.25">
      <c r="A5196" s="1">
        <v>2</v>
      </c>
      <c r="B5196" s="1">
        <v>36827</v>
      </c>
      <c r="C5196" s="1">
        <v>98.538499999999999</v>
      </c>
      <c r="D5196" s="1">
        <v>109.2303</v>
      </c>
      <c r="E5196" s="1">
        <v>42518</v>
      </c>
      <c r="F5196" s="1">
        <v>349.88279999999997</v>
      </c>
      <c r="G5196" s="1">
        <v>10.1502</v>
      </c>
      <c r="H5196" s="1">
        <v>14.4272467063923</v>
      </c>
    </row>
    <row r="5197" spans="1:9" x14ac:dyDescent="0.25">
      <c r="A5197" s="1">
        <v>0</v>
      </c>
      <c r="B5197" s="1" t="s">
        <v>5095</v>
      </c>
      <c r="C5197" s="1">
        <v>10</v>
      </c>
    </row>
    <row r="5198" spans="1:9" x14ac:dyDescent="0.25">
      <c r="A5198" s="1">
        <v>1</v>
      </c>
      <c r="B5198" s="1" t="s">
        <v>5685</v>
      </c>
      <c r="C5198" s="1" t="s">
        <v>5686</v>
      </c>
      <c r="D5198" s="1">
        <v>22276.617038789998</v>
      </c>
      <c r="E5198" s="1">
        <v>5.4E-6</v>
      </c>
      <c r="F5198" s="1" t="s">
        <v>3</v>
      </c>
      <c r="G5198" s="1" t="s">
        <v>5687</v>
      </c>
      <c r="H5198" s="1">
        <v>0</v>
      </c>
      <c r="I5198" s="1">
        <v>9996</v>
      </c>
    </row>
    <row r="5199" spans="1:9" x14ac:dyDescent="0.25">
      <c r="A5199" s="1">
        <v>2</v>
      </c>
      <c r="B5199" s="1">
        <v>36834</v>
      </c>
      <c r="C5199" s="1">
        <v>97.976200000000006</v>
      </c>
      <c r="D5199" s="1">
        <v>286.94080000000002</v>
      </c>
      <c r="E5199" s="1">
        <v>1473</v>
      </c>
      <c r="F5199" s="1">
        <v>94.344300000000004</v>
      </c>
      <c r="G5199" s="1">
        <v>265.79430000000002</v>
      </c>
      <c r="H5199" s="1">
        <v>14.813615226567901</v>
      </c>
    </row>
    <row r="5200" spans="1:9" x14ac:dyDescent="0.25">
      <c r="A5200" s="1">
        <v>0</v>
      </c>
      <c r="B5200" s="1" t="s">
        <v>5688</v>
      </c>
      <c r="C5200" s="1">
        <v>1</v>
      </c>
    </row>
    <row r="5201" spans="1:9" x14ac:dyDescent="0.25">
      <c r="A5201" s="1">
        <v>1</v>
      </c>
      <c r="B5201" s="1" t="s">
        <v>5689</v>
      </c>
      <c r="C5201" s="1" t="s">
        <v>5690</v>
      </c>
      <c r="D5201" s="1">
        <v>22276.586342189999</v>
      </c>
      <c r="E5201" s="1">
        <v>3.8189999999999999E-5</v>
      </c>
      <c r="F5201" s="1" t="s">
        <v>3</v>
      </c>
      <c r="G5201" s="1" t="s">
        <v>3281</v>
      </c>
      <c r="H5201" s="1">
        <v>0</v>
      </c>
      <c r="I5201" s="1">
        <v>9997</v>
      </c>
    </row>
    <row r="5202" spans="1:9" x14ac:dyDescent="0.25">
      <c r="A5202" s="1">
        <v>2</v>
      </c>
      <c r="B5202" s="1">
        <v>36985</v>
      </c>
      <c r="C5202" s="1">
        <v>97.658000000000001</v>
      </c>
      <c r="D5202" s="1">
        <v>136.3391</v>
      </c>
      <c r="E5202" s="1">
        <v>27685</v>
      </c>
      <c r="F5202" s="1">
        <v>282.53539999999998</v>
      </c>
      <c r="G5202" s="1">
        <v>161.27180000000001</v>
      </c>
      <c r="H5202" s="1">
        <v>15.2760684167365</v>
      </c>
    </row>
    <row r="5203" spans="1:9" x14ac:dyDescent="0.25">
      <c r="A5203" s="1">
        <v>0</v>
      </c>
      <c r="B5203" s="1" t="s">
        <v>145</v>
      </c>
      <c r="C5203" s="1">
        <v>2467</v>
      </c>
    </row>
    <row r="5204" spans="1:9" x14ac:dyDescent="0.25">
      <c r="A5204" s="1">
        <v>1</v>
      </c>
      <c r="B5204" s="1" t="s">
        <v>5691</v>
      </c>
      <c r="C5204" s="1" t="s">
        <v>5692</v>
      </c>
      <c r="D5204" s="1">
        <v>22276.250401990001</v>
      </c>
      <c r="E5204" s="1">
        <v>3.2000000000000001E-7</v>
      </c>
      <c r="F5204" s="1" t="s">
        <v>3</v>
      </c>
      <c r="G5204" s="1" t="s">
        <v>5693</v>
      </c>
      <c r="H5204" s="1">
        <v>0</v>
      </c>
      <c r="I5204" s="1">
        <v>9993</v>
      </c>
    </row>
    <row r="5205" spans="1:9" x14ac:dyDescent="0.25">
      <c r="A5205" s="1">
        <v>2</v>
      </c>
      <c r="B5205" s="1">
        <v>37152</v>
      </c>
      <c r="C5205" s="1">
        <v>82.461399999999998</v>
      </c>
      <c r="D5205" s="1">
        <v>191.29089999999999</v>
      </c>
      <c r="E5205" s="1">
        <v>316</v>
      </c>
      <c r="F5205" s="1">
        <v>164.43270000000001</v>
      </c>
      <c r="G5205" s="1">
        <v>312.61959999999999</v>
      </c>
      <c r="H5205" s="1">
        <v>12.429141675474201</v>
      </c>
    </row>
    <row r="5206" spans="1:9" x14ac:dyDescent="0.25">
      <c r="A5206" s="1">
        <v>0</v>
      </c>
      <c r="B5206" s="1" t="s">
        <v>5694</v>
      </c>
      <c r="C5206" s="1">
        <v>3</v>
      </c>
    </row>
    <row r="5207" spans="1:9" x14ac:dyDescent="0.25">
      <c r="A5207" s="1">
        <v>1</v>
      </c>
      <c r="B5207" s="1" t="s">
        <v>5695</v>
      </c>
      <c r="C5207" s="1" t="s">
        <v>5696</v>
      </c>
      <c r="D5207" s="1">
        <v>22276.428380609999</v>
      </c>
      <c r="E5207" s="1">
        <v>1.4000000000000001E-7</v>
      </c>
      <c r="F5207" s="1" t="s">
        <v>3</v>
      </c>
      <c r="G5207" s="1" t="s">
        <v>5697</v>
      </c>
      <c r="H5207" s="1">
        <v>0</v>
      </c>
      <c r="I5207" s="1">
        <v>9995</v>
      </c>
    </row>
    <row r="5208" spans="1:9" x14ac:dyDescent="0.25">
      <c r="A5208" s="1">
        <v>2</v>
      </c>
      <c r="B5208" s="1">
        <v>37153</v>
      </c>
      <c r="C5208" s="1">
        <v>82.461200000000005</v>
      </c>
      <c r="D5208" s="1">
        <v>201.0369</v>
      </c>
      <c r="E5208" s="1">
        <v>7773</v>
      </c>
      <c r="F5208" s="1">
        <v>133.4025</v>
      </c>
      <c r="G5208" s="1">
        <v>226.7704</v>
      </c>
      <c r="H5208" s="1">
        <v>12.4074799754667</v>
      </c>
    </row>
    <row r="5209" spans="1:9" x14ac:dyDescent="0.25">
      <c r="A5209" s="1">
        <v>0</v>
      </c>
      <c r="B5209" s="1" t="s">
        <v>145</v>
      </c>
      <c r="C5209" s="1">
        <v>2468</v>
      </c>
    </row>
    <row r="5210" spans="1:9" x14ac:dyDescent="0.25">
      <c r="A5210" s="1">
        <v>1</v>
      </c>
      <c r="B5210" s="1" t="s">
        <v>5698</v>
      </c>
      <c r="C5210" s="1" t="s">
        <v>5699</v>
      </c>
      <c r="D5210" s="1">
        <v>22276.526908899999</v>
      </c>
      <c r="E5210" s="1">
        <v>3.3000000000000002E-7</v>
      </c>
      <c r="F5210" s="1" t="s">
        <v>3</v>
      </c>
      <c r="G5210" s="1" t="s">
        <v>5700</v>
      </c>
      <c r="H5210" s="1">
        <v>0</v>
      </c>
      <c r="I5210" s="1">
        <v>9991</v>
      </c>
    </row>
    <row r="5211" spans="1:9" x14ac:dyDescent="0.25">
      <c r="A5211" s="1">
        <v>2</v>
      </c>
      <c r="B5211" s="1">
        <v>37154</v>
      </c>
      <c r="C5211" s="1">
        <v>82.465199999999996</v>
      </c>
      <c r="D5211" s="1">
        <v>189.12700000000001</v>
      </c>
      <c r="E5211" s="1">
        <v>15237</v>
      </c>
      <c r="F5211" s="1">
        <v>21.252300000000002</v>
      </c>
      <c r="G5211" s="1">
        <v>152.10220000000001</v>
      </c>
      <c r="H5211" s="1">
        <v>12.436784015477199</v>
      </c>
    </row>
    <row r="5212" spans="1:9" x14ac:dyDescent="0.25">
      <c r="A5212" s="1">
        <v>0</v>
      </c>
      <c r="B5212" s="1" t="s">
        <v>5095</v>
      </c>
      <c r="C5212" s="1">
        <v>11</v>
      </c>
    </row>
    <row r="5213" spans="1:9" x14ac:dyDescent="0.25">
      <c r="A5213" s="1">
        <v>1</v>
      </c>
      <c r="B5213" s="1" t="s">
        <v>5701</v>
      </c>
      <c r="C5213" s="1" t="s">
        <v>5702</v>
      </c>
      <c r="D5213" s="1">
        <v>22276.390593820001</v>
      </c>
      <c r="E5213" s="1">
        <v>1.502E-5</v>
      </c>
      <c r="F5213" s="1" t="s">
        <v>3</v>
      </c>
      <c r="G5213" s="1" t="s">
        <v>5703</v>
      </c>
      <c r="H5213" s="1">
        <v>0</v>
      </c>
      <c r="I5213" s="1">
        <v>9990</v>
      </c>
    </row>
    <row r="5214" spans="1:9" x14ac:dyDescent="0.25">
      <c r="A5214" s="1">
        <v>2</v>
      </c>
      <c r="B5214" s="1">
        <v>37165</v>
      </c>
      <c r="C5214" s="1">
        <v>98.370099999999994</v>
      </c>
      <c r="D5214" s="1">
        <v>58.372599999999998</v>
      </c>
      <c r="E5214" s="1">
        <v>37383</v>
      </c>
      <c r="F5214" s="1">
        <v>247.68430000000001</v>
      </c>
      <c r="G5214" s="1">
        <v>112.0401</v>
      </c>
      <c r="H5214" s="1">
        <v>14.7682805664806</v>
      </c>
    </row>
    <row r="5215" spans="1:9" x14ac:dyDescent="0.25">
      <c r="A5215" s="1">
        <v>0</v>
      </c>
      <c r="B5215" s="1" t="s">
        <v>5704</v>
      </c>
      <c r="C5215" s="1" t="s">
        <v>5705</v>
      </c>
      <c r="D5215" s="1" t="s">
        <v>27</v>
      </c>
    </row>
    <row r="5216" spans="1:9" x14ac:dyDescent="0.25">
      <c r="A5216" s="1">
        <v>1</v>
      </c>
      <c r="B5216" s="1" t="s">
        <v>5706</v>
      </c>
      <c r="C5216" s="1" t="s">
        <v>5707</v>
      </c>
      <c r="D5216" s="1">
        <v>22276.520955029999</v>
      </c>
      <c r="E5216" s="1">
        <v>1.486E-5</v>
      </c>
      <c r="F5216" s="1" t="s">
        <v>3</v>
      </c>
      <c r="G5216" s="1" t="s">
        <v>5708</v>
      </c>
      <c r="H5216" s="1">
        <v>0</v>
      </c>
      <c r="I5216" s="1">
        <v>9996</v>
      </c>
    </row>
    <row r="5217" spans="1:9" x14ac:dyDescent="0.25">
      <c r="A5217" s="1">
        <v>2</v>
      </c>
      <c r="B5217" s="1">
        <v>37166</v>
      </c>
      <c r="C5217" s="1">
        <v>97.770700000000005</v>
      </c>
      <c r="D5217" s="1">
        <v>248.5591</v>
      </c>
      <c r="E5217" s="1">
        <v>24531</v>
      </c>
      <c r="F5217" s="1">
        <v>42.451099999999997</v>
      </c>
      <c r="G5217" s="1">
        <v>317.85919999999999</v>
      </c>
      <c r="H5217" s="1">
        <v>14.817719416498401</v>
      </c>
    </row>
    <row r="5218" spans="1:9" x14ac:dyDescent="0.25">
      <c r="A5218" s="1">
        <v>0</v>
      </c>
      <c r="B5218" s="1" t="s">
        <v>5704</v>
      </c>
      <c r="C5218" s="1" t="s">
        <v>5705</v>
      </c>
      <c r="D5218" s="1" t="s">
        <v>3826</v>
      </c>
    </row>
    <row r="5219" spans="1:9" x14ac:dyDescent="0.25">
      <c r="A5219" s="1">
        <v>1</v>
      </c>
      <c r="B5219" s="1" t="s">
        <v>5709</v>
      </c>
      <c r="C5219" s="1" t="s">
        <v>5710</v>
      </c>
      <c r="D5219" s="1">
        <v>22276.546494409999</v>
      </c>
      <c r="E5219" s="1">
        <v>1.4399999999999999E-5</v>
      </c>
      <c r="F5219" s="1" t="s">
        <v>3</v>
      </c>
      <c r="G5219" s="1" t="s">
        <v>5711</v>
      </c>
      <c r="H5219" s="1">
        <v>0</v>
      </c>
      <c r="I5219" s="1">
        <v>9991</v>
      </c>
    </row>
    <row r="5220" spans="1:9" x14ac:dyDescent="0.25">
      <c r="A5220" s="1">
        <v>2</v>
      </c>
      <c r="B5220" s="1">
        <v>37167</v>
      </c>
      <c r="C5220" s="1">
        <v>97.802199999999999</v>
      </c>
      <c r="D5220" s="1">
        <v>246.9991</v>
      </c>
      <c r="E5220" s="1">
        <v>24147</v>
      </c>
      <c r="F5220" s="1">
        <v>43.8003</v>
      </c>
      <c r="G5220" s="1">
        <v>316.51179999999999</v>
      </c>
      <c r="H5220" s="1">
        <v>14.816393316498001</v>
      </c>
    </row>
    <row r="5221" spans="1:9" x14ac:dyDescent="0.25">
      <c r="A5221" s="1">
        <v>0</v>
      </c>
      <c r="B5221" s="1" t="s">
        <v>5712</v>
      </c>
      <c r="C5221" s="1" t="s">
        <v>2857</v>
      </c>
      <c r="D5221" s="1" t="s">
        <v>5713</v>
      </c>
    </row>
    <row r="5222" spans="1:9" x14ac:dyDescent="0.25">
      <c r="A5222" s="1">
        <v>1</v>
      </c>
      <c r="B5222" s="1" t="s">
        <v>5714</v>
      </c>
      <c r="C5222" s="1" t="s">
        <v>5715</v>
      </c>
      <c r="D5222" s="1">
        <v>22276.5390831</v>
      </c>
      <c r="E5222" s="1">
        <v>7.9100000000000005E-6</v>
      </c>
      <c r="F5222" s="1" t="s">
        <v>3</v>
      </c>
      <c r="G5222" s="1" t="s">
        <v>5262</v>
      </c>
      <c r="H5222" s="1">
        <v>0</v>
      </c>
      <c r="I5222" s="1">
        <v>9997</v>
      </c>
    </row>
    <row r="5223" spans="1:9" x14ac:dyDescent="0.25">
      <c r="A5223" s="1">
        <v>2</v>
      </c>
      <c r="B5223" s="1">
        <v>37168</v>
      </c>
      <c r="C5223" s="1">
        <v>97.801900000000003</v>
      </c>
      <c r="D5223" s="1">
        <v>132.61580000000001</v>
      </c>
      <c r="E5223" s="1">
        <v>2263</v>
      </c>
      <c r="F5223" s="1">
        <v>84.215800000000002</v>
      </c>
      <c r="G5223" s="1">
        <v>305.14420000000001</v>
      </c>
      <c r="H5223" s="1">
        <v>14.819664956496901</v>
      </c>
    </row>
    <row r="5224" spans="1:9" x14ac:dyDescent="0.25">
      <c r="A5224" s="1">
        <v>0</v>
      </c>
      <c r="B5224" s="1" t="s">
        <v>4923</v>
      </c>
      <c r="C5224" s="1">
        <v>6</v>
      </c>
      <c r="D5224" s="1" t="s">
        <v>5716</v>
      </c>
      <c r="E5224" s="1" t="s">
        <v>4925</v>
      </c>
      <c r="F5224" s="1" t="s">
        <v>5717</v>
      </c>
    </row>
    <row r="5225" spans="1:9" x14ac:dyDescent="0.25">
      <c r="A5225" s="1">
        <v>1</v>
      </c>
      <c r="B5225" s="1" t="s">
        <v>5718</v>
      </c>
      <c r="C5225" s="1" t="s">
        <v>5719</v>
      </c>
      <c r="D5225" s="1">
        <v>22276.438686779999</v>
      </c>
      <c r="E5225" s="1">
        <v>2.813E-5</v>
      </c>
      <c r="F5225" s="1" t="s">
        <v>3</v>
      </c>
      <c r="G5225" s="1" t="s">
        <v>5720</v>
      </c>
      <c r="H5225" s="1">
        <v>0</v>
      </c>
      <c r="I5225" s="1">
        <v>9998</v>
      </c>
    </row>
    <row r="5226" spans="1:9" x14ac:dyDescent="0.25">
      <c r="A5226" s="1">
        <v>2</v>
      </c>
      <c r="B5226" s="1">
        <v>37179</v>
      </c>
      <c r="C5226" s="1">
        <v>97.771199999999993</v>
      </c>
      <c r="D5226" s="1">
        <v>259.23750000000001</v>
      </c>
      <c r="E5226" s="1">
        <v>28801</v>
      </c>
      <c r="F5226" s="1">
        <v>133.18440000000001</v>
      </c>
      <c r="G5226" s="1">
        <v>227.18289999999999</v>
      </c>
      <c r="H5226" s="1">
        <v>14.954034016534999</v>
      </c>
    </row>
    <row r="5227" spans="1:9" x14ac:dyDescent="0.25">
      <c r="A5227" s="1">
        <v>0</v>
      </c>
      <c r="B5227" s="1" t="s">
        <v>4923</v>
      </c>
      <c r="C5227" s="1">
        <v>6</v>
      </c>
      <c r="D5227" s="1" t="s">
        <v>5721</v>
      </c>
      <c r="E5227" s="1" t="s">
        <v>4925</v>
      </c>
      <c r="F5227" s="1" t="s">
        <v>5722</v>
      </c>
    </row>
    <row r="5228" spans="1:9" x14ac:dyDescent="0.25">
      <c r="A5228" s="1">
        <v>1</v>
      </c>
      <c r="B5228" s="1" t="s">
        <v>5723</v>
      </c>
      <c r="C5228" s="1" t="s">
        <v>5724</v>
      </c>
      <c r="D5228" s="1">
        <v>22276.544284759999</v>
      </c>
      <c r="E5228" s="1">
        <v>4.95E-6</v>
      </c>
      <c r="F5228" s="1" t="s">
        <v>3</v>
      </c>
      <c r="G5228" s="1" t="s">
        <v>5725</v>
      </c>
      <c r="H5228" s="1">
        <v>0</v>
      </c>
      <c r="I5228" s="1">
        <v>9994</v>
      </c>
    </row>
    <row r="5229" spans="1:9" x14ac:dyDescent="0.25">
      <c r="A5229" s="1">
        <v>2</v>
      </c>
      <c r="B5229" s="1">
        <v>37180</v>
      </c>
      <c r="C5229" s="1">
        <v>97.780100000000004</v>
      </c>
      <c r="D5229" s="1">
        <v>258.56180000000001</v>
      </c>
      <c r="E5229" s="1">
        <v>12522</v>
      </c>
      <c r="F5229" s="1">
        <v>137.41759999999999</v>
      </c>
      <c r="G5229" s="1">
        <v>222.80029999999999</v>
      </c>
      <c r="H5229" s="1">
        <v>14.939248316533901</v>
      </c>
    </row>
    <row r="5230" spans="1:9" x14ac:dyDescent="0.25">
      <c r="A5230" s="1">
        <v>0</v>
      </c>
      <c r="B5230" s="1" t="s">
        <v>4042</v>
      </c>
      <c r="C5230" s="1" t="s">
        <v>5726</v>
      </c>
    </row>
    <row r="5231" spans="1:9" x14ac:dyDescent="0.25">
      <c r="A5231" s="1">
        <v>1</v>
      </c>
      <c r="B5231" s="1" t="s">
        <v>5727</v>
      </c>
      <c r="C5231" s="1" t="s">
        <v>5728</v>
      </c>
      <c r="D5231" s="1">
        <v>22276.286405340001</v>
      </c>
      <c r="E5231" s="1">
        <v>-7.8999999999999995E-7</v>
      </c>
      <c r="F5231" s="1" t="s">
        <v>3</v>
      </c>
      <c r="G5231" s="1" t="s">
        <v>4470</v>
      </c>
      <c r="H5231" s="1">
        <v>0</v>
      </c>
      <c r="I5231" s="1">
        <v>9998</v>
      </c>
    </row>
    <row r="5232" spans="1:9" x14ac:dyDescent="0.25">
      <c r="A5232" s="1">
        <v>2</v>
      </c>
      <c r="B5232" s="1">
        <v>37188</v>
      </c>
      <c r="C5232" s="1">
        <v>52.002600000000001</v>
      </c>
      <c r="D5232" s="1">
        <v>267.11829999999998</v>
      </c>
      <c r="E5232" s="1">
        <v>257</v>
      </c>
      <c r="F5232" s="1">
        <v>54.183999999999997</v>
      </c>
      <c r="G5232" s="1">
        <v>48.068800000000003</v>
      </c>
      <c r="H5232" s="1">
        <v>12.622654945516899</v>
      </c>
    </row>
    <row r="5233" spans="1:9" x14ac:dyDescent="0.25">
      <c r="A5233" s="1">
        <v>0</v>
      </c>
      <c r="B5233" s="1" t="s">
        <v>4042</v>
      </c>
      <c r="C5233" s="1" t="s">
        <v>5729</v>
      </c>
    </row>
    <row r="5234" spans="1:9" x14ac:dyDescent="0.25">
      <c r="A5234" s="1">
        <v>1</v>
      </c>
      <c r="B5234" s="1" t="s">
        <v>5730</v>
      </c>
      <c r="C5234" s="1" t="s">
        <v>5731</v>
      </c>
      <c r="D5234" s="1">
        <v>22276.404179810001</v>
      </c>
      <c r="E5234" s="1">
        <v>-8.2999999999999999E-7</v>
      </c>
      <c r="F5234" s="1" t="s">
        <v>3</v>
      </c>
      <c r="G5234" s="1" t="s">
        <v>5732</v>
      </c>
      <c r="H5234" s="1">
        <v>0</v>
      </c>
      <c r="I5234" s="1">
        <v>9998</v>
      </c>
    </row>
    <row r="5235" spans="1:9" x14ac:dyDescent="0.25">
      <c r="A5235" s="1">
        <v>2</v>
      </c>
      <c r="B5235" s="1">
        <v>37189</v>
      </c>
      <c r="C5235" s="1">
        <v>52</v>
      </c>
      <c r="D5235" s="1">
        <v>266.23590000000002</v>
      </c>
      <c r="E5235" s="1">
        <v>453</v>
      </c>
      <c r="F5235" s="1">
        <v>75.628</v>
      </c>
      <c r="G5235" s="1">
        <v>81.944400000000002</v>
      </c>
      <c r="H5235" s="1">
        <v>12.6226319655231</v>
      </c>
    </row>
    <row r="5236" spans="1:9" x14ac:dyDescent="0.25">
      <c r="A5236" s="1">
        <v>0</v>
      </c>
      <c r="B5236" s="1" t="s">
        <v>4042</v>
      </c>
      <c r="C5236" s="1" t="s">
        <v>5733</v>
      </c>
    </row>
    <row r="5237" spans="1:9" x14ac:dyDescent="0.25">
      <c r="A5237" s="1">
        <v>1</v>
      </c>
      <c r="B5237" s="1" t="s">
        <v>5734</v>
      </c>
      <c r="C5237" s="1" t="s">
        <v>5735</v>
      </c>
      <c r="D5237" s="1">
        <v>22276.2406066</v>
      </c>
      <c r="E5237" s="1">
        <v>-1.13E-6</v>
      </c>
      <c r="F5237" s="1" t="s">
        <v>3</v>
      </c>
      <c r="G5237" s="1">
        <f>-50843-4</f>
        <v>-50847</v>
      </c>
      <c r="H5237" s="1">
        <v>0</v>
      </c>
      <c r="I5237" s="1">
        <v>9994</v>
      </c>
    </row>
    <row r="5238" spans="1:9" x14ac:dyDescent="0.25">
      <c r="A5238" s="1">
        <v>2</v>
      </c>
      <c r="B5238" s="1">
        <v>37190</v>
      </c>
      <c r="C5238" s="1">
        <v>52.002099999999999</v>
      </c>
      <c r="D5238" s="1">
        <v>266.81580000000002</v>
      </c>
      <c r="E5238" s="1">
        <v>468</v>
      </c>
      <c r="F5238" s="1">
        <v>25.786100000000001</v>
      </c>
      <c r="G5238" s="1">
        <v>347.55599999999998</v>
      </c>
      <c r="H5238" s="1">
        <v>12.622677285520099</v>
      </c>
    </row>
    <row r="5239" spans="1:9" x14ac:dyDescent="0.25">
      <c r="A5239" s="1">
        <v>0</v>
      </c>
      <c r="B5239" s="1" t="s">
        <v>4042</v>
      </c>
      <c r="C5239" s="1" t="s">
        <v>5736</v>
      </c>
    </row>
    <row r="5240" spans="1:9" x14ac:dyDescent="0.25">
      <c r="A5240" s="1">
        <v>1</v>
      </c>
      <c r="B5240" s="1" t="s">
        <v>5737</v>
      </c>
      <c r="C5240" s="1" t="s">
        <v>5738</v>
      </c>
      <c r="D5240" s="1">
        <v>22276.579086739999</v>
      </c>
      <c r="E5240" s="1">
        <v>-8.6000000000000002E-7</v>
      </c>
      <c r="F5240" s="1" t="s">
        <v>3</v>
      </c>
      <c r="G5240" s="1" t="s">
        <v>5739</v>
      </c>
      <c r="H5240" s="1">
        <v>0</v>
      </c>
      <c r="I5240" s="1">
        <v>9996</v>
      </c>
    </row>
    <row r="5241" spans="1:9" x14ac:dyDescent="0.25">
      <c r="A5241" s="1">
        <v>2</v>
      </c>
      <c r="B5241" s="1">
        <v>37191</v>
      </c>
      <c r="C5241" s="1">
        <v>52.006100000000004</v>
      </c>
      <c r="D5241" s="1">
        <v>222.35659999999999</v>
      </c>
      <c r="E5241" s="1">
        <v>622</v>
      </c>
      <c r="F5241" s="1">
        <v>62.4831</v>
      </c>
      <c r="G5241" s="1">
        <v>109.00660000000001</v>
      </c>
      <c r="H5241" s="1">
        <v>12.6226012255242</v>
      </c>
    </row>
    <row r="5242" spans="1:9" x14ac:dyDescent="0.25">
      <c r="A5242" s="1">
        <v>0</v>
      </c>
      <c r="B5242" s="1" t="s">
        <v>4042</v>
      </c>
      <c r="C5242" s="1" t="s">
        <v>5740</v>
      </c>
    </row>
    <row r="5243" spans="1:9" x14ac:dyDescent="0.25">
      <c r="A5243" s="1">
        <v>1</v>
      </c>
      <c r="B5243" s="1" t="s">
        <v>5741</v>
      </c>
      <c r="C5243" s="1" t="s">
        <v>5742</v>
      </c>
      <c r="D5243" s="1">
        <v>22276.524417199998</v>
      </c>
      <c r="E5243" s="1">
        <v>-7.5000000000000002E-7</v>
      </c>
      <c r="F5243" s="1" t="s">
        <v>3</v>
      </c>
      <c r="G5243" s="1" t="s">
        <v>5743</v>
      </c>
      <c r="H5243" s="1">
        <v>0</v>
      </c>
      <c r="I5243" s="1">
        <v>9995</v>
      </c>
    </row>
    <row r="5244" spans="1:9" x14ac:dyDescent="0.25">
      <c r="A5244" s="1">
        <v>2</v>
      </c>
      <c r="B5244" s="1">
        <v>37192</v>
      </c>
      <c r="C5244" s="1">
        <v>51.994999999999997</v>
      </c>
      <c r="D5244" s="1">
        <v>308.75760000000002</v>
      </c>
      <c r="E5244" s="1">
        <v>180</v>
      </c>
      <c r="F5244" s="1">
        <v>80.6601</v>
      </c>
      <c r="G5244" s="1">
        <v>83.628600000000006</v>
      </c>
      <c r="H5244" s="1">
        <v>12.622682845512699</v>
      </c>
    </row>
    <row r="5245" spans="1:9" x14ac:dyDescent="0.25">
      <c r="A5245" s="1">
        <v>0</v>
      </c>
      <c r="B5245" s="1" t="s">
        <v>4042</v>
      </c>
      <c r="C5245" s="1" t="s">
        <v>5744</v>
      </c>
    </row>
    <row r="5246" spans="1:9" x14ac:dyDescent="0.25">
      <c r="A5246" s="1">
        <v>1</v>
      </c>
      <c r="B5246" s="1" t="s">
        <v>5745</v>
      </c>
      <c r="C5246" s="1" t="s">
        <v>5746</v>
      </c>
      <c r="D5246" s="1">
        <v>22276.283957439999</v>
      </c>
      <c r="E5246" s="1">
        <v>-8.8000000000000004E-7</v>
      </c>
      <c r="F5246" s="1" t="s">
        <v>3</v>
      </c>
      <c r="G5246" s="1" t="s">
        <v>5747</v>
      </c>
      <c r="H5246" s="1">
        <v>0</v>
      </c>
      <c r="I5246" s="1">
        <v>9998</v>
      </c>
    </row>
    <row r="5247" spans="1:9" x14ac:dyDescent="0.25">
      <c r="A5247" s="1">
        <v>2</v>
      </c>
      <c r="B5247" s="1">
        <v>37193</v>
      </c>
      <c r="C5247" s="1">
        <v>52.004899999999999</v>
      </c>
      <c r="D5247" s="1">
        <v>222.5547</v>
      </c>
      <c r="E5247" s="1">
        <v>572</v>
      </c>
      <c r="F5247" s="1">
        <v>61.387</v>
      </c>
      <c r="G5247" s="1">
        <v>89.152699999999996</v>
      </c>
      <c r="H5247" s="1">
        <v>12.6226766055307</v>
      </c>
    </row>
    <row r="5248" spans="1:9" x14ac:dyDescent="0.25">
      <c r="A5248" s="1">
        <v>0</v>
      </c>
      <c r="B5248" s="1" t="s">
        <v>3027</v>
      </c>
      <c r="C5248" s="1" t="s">
        <v>5072</v>
      </c>
    </row>
    <row r="5249" spans="1:9" x14ac:dyDescent="0.25">
      <c r="A5249" s="1">
        <v>1</v>
      </c>
      <c r="B5249" s="1" t="s">
        <v>5748</v>
      </c>
      <c r="C5249" s="1" t="s">
        <v>5749</v>
      </c>
      <c r="D5249" s="1">
        <v>22276.45382857</v>
      </c>
      <c r="E5249" s="1">
        <v>1.4000000000000001E-7</v>
      </c>
      <c r="F5249" s="1" t="s">
        <v>3</v>
      </c>
      <c r="G5249" s="1" t="s">
        <v>5750</v>
      </c>
      <c r="H5249" s="1">
        <v>0</v>
      </c>
      <c r="I5249" s="1">
        <v>9997</v>
      </c>
    </row>
    <row r="5250" spans="1:9" x14ac:dyDescent="0.25">
      <c r="A5250" s="1">
        <v>2</v>
      </c>
      <c r="B5250" s="1">
        <v>37214</v>
      </c>
      <c r="C5250" s="1">
        <v>99.094700000000003</v>
      </c>
      <c r="D5250" s="1">
        <v>284.35660000000001</v>
      </c>
      <c r="E5250" s="1">
        <v>22999</v>
      </c>
      <c r="F5250" s="1">
        <v>52.267699999999998</v>
      </c>
      <c r="G5250" s="1">
        <v>308.0575</v>
      </c>
      <c r="H5250" s="1">
        <v>14.142665886162201</v>
      </c>
    </row>
    <row r="5251" spans="1:9" x14ac:dyDescent="0.25">
      <c r="A5251" s="1">
        <v>0</v>
      </c>
      <c r="B5251" s="1" t="s">
        <v>5259</v>
      </c>
      <c r="C5251" s="1">
        <v>4</v>
      </c>
    </row>
    <row r="5252" spans="1:9" x14ac:dyDescent="0.25">
      <c r="A5252" s="1">
        <v>1</v>
      </c>
      <c r="B5252" s="1" t="s">
        <v>5751</v>
      </c>
      <c r="C5252" s="1" t="s">
        <v>5752</v>
      </c>
      <c r="D5252" s="1">
        <v>22276.465158890001</v>
      </c>
      <c r="E5252" s="1">
        <v>4.0099999999999997E-6</v>
      </c>
      <c r="F5252" s="1" t="s">
        <v>3</v>
      </c>
      <c r="G5252" s="1" t="s">
        <v>5753</v>
      </c>
      <c r="H5252" s="1">
        <v>0</v>
      </c>
      <c r="I5252" s="1">
        <v>9999</v>
      </c>
    </row>
    <row r="5253" spans="1:9" x14ac:dyDescent="0.25">
      <c r="A5253" s="1">
        <v>2</v>
      </c>
      <c r="B5253" s="1">
        <v>37216</v>
      </c>
      <c r="C5253" s="1">
        <v>97.89</v>
      </c>
      <c r="D5253" s="1">
        <v>98.586500000000001</v>
      </c>
      <c r="E5253" s="1">
        <v>1392</v>
      </c>
      <c r="F5253" s="1">
        <v>81.361699999999999</v>
      </c>
      <c r="G5253" s="1">
        <v>278.77690000000001</v>
      </c>
      <c r="H5253" s="1">
        <v>14.821529086442499</v>
      </c>
    </row>
    <row r="5254" spans="1:9" x14ac:dyDescent="0.25">
      <c r="A5254" s="1">
        <v>0</v>
      </c>
      <c r="B5254" s="1" t="s">
        <v>3878</v>
      </c>
      <c r="C5254" s="1">
        <v>1</v>
      </c>
      <c r="D5254" s="1" t="s">
        <v>2857</v>
      </c>
      <c r="E5254" s="1" t="s">
        <v>5754</v>
      </c>
    </row>
    <row r="5255" spans="1:9" x14ac:dyDescent="0.25">
      <c r="A5255" s="1">
        <v>1</v>
      </c>
      <c r="B5255" s="1" t="s">
        <v>5755</v>
      </c>
      <c r="C5255" s="1" t="s">
        <v>5756</v>
      </c>
      <c r="D5255" s="1">
        <v>22276.413759880001</v>
      </c>
      <c r="E5255" s="1">
        <v>1.1749999999999999E-5</v>
      </c>
      <c r="F5255" s="1" t="s">
        <v>3</v>
      </c>
      <c r="G5255" s="1" t="s">
        <v>1309</v>
      </c>
      <c r="H5255" s="1">
        <v>0</v>
      </c>
      <c r="I5255" s="1">
        <v>9993</v>
      </c>
    </row>
    <row r="5256" spans="1:9" x14ac:dyDescent="0.25">
      <c r="A5256" s="1">
        <v>2</v>
      </c>
      <c r="B5256" s="1">
        <v>37227</v>
      </c>
      <c r="C5256" s="1">
        <v>71.966200000000001</v>
      </c>
      <c r="D5256" s="1">
        <v>267.9418</v>
      </c>
      <c r="E5256" s="1">
        <v>14619</v>
      </c>
      <c r="F5256" s="1">
        <v>141.33949999999999</v>
      </c>
      <c r="G5256" s="1">
        <v>218.8818</v>
      </c>
      <c r="H5256" s="1">
        <v>14.801501081653599</v>
      </c>
    </row>
    <row r="5257" spans="1:9" x14ac:dyDescent="0.25">
      <c r="A5257" s="1">
        <v>0</v>
      </c>
      <c r="B5257" s="1" t="s">
        <v>3878</v>
      </c>
      <c r="C5257" s="1">
        <v>2</v>
      </c>
      <c r="D5257" s="1" t="s">
        <v>2857</v>
      </c>
      <c r="E5257" s="1" t="s">
        <v>5757</v>
      </c>
    </row>
    <row r="5258" spans="1:9" x14ac:dyDescent="0.25">
      <c r="A5258" s="1">
        <v>1</v>
      </c>
      <c r="B5258" s="1" t="s">
        <v>5758</v>
      </c>
      <c r="C5258" s="1" t="s">
        <v>5759</v>
      </c>
      <c r="D5258" s="1">
        <v>22276.455022900001</v>
      </c>
      <c r="E5258" s="1">
        <v>1.096E-5</v>
      </c>
      <c r="F5258" s="1" t="s">
        <v>3</v>
      </c>
      <c r="G5258" s="1" t="s">
        <v>5760</v>
      </c>
      <c r="H5258" s="1">
        <v>0</v>
      </c>
      <c r="I5258" s="1">
        <v>9991</v>
      </c>
    </row>
    <row r="5259" spans="1:9" x14ac:dyDescent="0.25">
      <c r="A5259" s="1">
        <v>2</v>
      </c>
      <c r="B5259" s="1">
        <v>37380</v>
      </c>
      <c r="C5259" s="1">
        <v>71.970100000000002</v>
      </c>
      <c r="D5259" s="1">
        <v>274.33710000000002</v>
      </c>
      <c r="E5259" s="1">
        <v>15124</v>
      </c>
      <c r="F5259" s="1">
        <v>138.83170000000001</v>
      </c>
      <c r="G5259" s="1">
        <v>221.399</v>
      </c>
      <c r="H5259" s="1">
        <v>14.797748551653401</v>
      </c>
    </row>
    <row r="5260" spans="1:9" x14ac:dyDescent="0.25">
      <c r="A5260" s="1">
        <v>0</v>
      </c>
      <c r="B5260" s="1" t="s">
        <v>5761</v>
      </c>
      <c r="C5260" s="1">
        <v>2</v>
      </c>
    </row>
    <row r="5261" spans="1:9" x14ac:dyDescent="0.25">
      <c r="A5261" s="1">
        <v>1</v>
      </c>
      <c r="B5261" s="1" t="s">
        <v>5762</v>
      </c>
      <c r="C5261" s="1" t="s">
        <v>5763</v>
      </c>
      <c r="D5261" s="1">
        <v>22276.515443640001</v>
      </c>
      <c r="E5261" s="1">
        <v>-3.63E-6</v>
      </c>
      <c r="F5261" s="1" t="s">
        <v>3</v>
      </c>
      <c r="G5261" s="1">
        <f>-14577-3</f>
        <v>-14580</v>
      </c>
      <c r="H5261" s="1">
        <v>0</v>
      </c>
      <c r="I5261" s="1">
        <v>9998</v>
      </c>
    </row>
    <row r="5262" spans="1:9" x14ac:dyDescent="0.25">
      <c r="A5262" s="1">
        <v>2</v>
      </c>
      <c r="B5262" s="1">
        <v>37387</v>
      </c>
      <c r="C5262" s="1">
        <v>98.653999999999996</v>
      </c>
      <c r="D5262" s="1">
        <v>346.99040000000002</v>
      </c>
      <c r="E5262" s="1">
        <v>5334</v>
      </c>
      <c r="F5262" s="1">
        <v>113.3676</v>
      </c>
      <c r="G5262" s="1">
        <v>246.80520000000001</v>
      </c>
      <c r="H5262" s="1">
        <v>14.216513215945101</v>
      </c>
    </row>
    <row r="5263" spans="1:9" x14ac:dyDescent="0.25">
      <c r="A5263" s="1">
        <v>0</v>
      </c>
      <c r="B5263" s="1" t="s">
        <v>5764</v>
      </c>
    </row>
    <row r="5264" spans="1:9" x14ac:dyDescent="0.25">
      <c r="A5264" s="1">
        <v>1</v>
      </c>
      <c r="B5264" s="1" t="s">
        <v>5765</v>
      </c>
      <c r="C5264" s="1" t="s">
        <v>5766</v>
      </c>
      <c r="D5264" s="1">
        <v>22276.05015698</v>
      </c>
      <c r="E5264" s="1">
        <v>1.6700000000000001E-6</v>
      </c>
      <c r="F5264" s="1" t="s">
        <v>3</v>
      </c>
      <c r="G5264" s="1" t="s">
        <v>5767</v>
      </c>
      <c r="H5264" s="1">
        <v>0</v>
      </c>
      <c r="I5264" s="1">
        <v>9993</v>
      </c>
    </row>
    <row r="5265" spans="1:9" x14ac:dyDescent="0.25">
      <c r="A5265" s="1">
        <v>2</v>
      </c>
      <c r="B5265" s="1">
        <v>37388</v>
      </c>
      <c r="C5265" s="1">
        <v>98.32</v>
      </c>
      <c r="D5265" s="1">
        <v>299.41230000000002</v>
      </c>
      <c r="E5265" s="1">
        <v>14708</v>
      </c>
      <c r="F5265" s="1">
        <v>0.99019999999999997</v>
      </c>
      <c r="G5265" s="1">
        <v>52.913899999999998</v>
      </c>
      <c r="H5265" s="1">
        <v>14.244264475949199</v>
      </c>
    </row>
    <row r="5266" spans="1:9" x14ac:dyDescent="0.25">
      <c r="A5266" s="1">
        <v>0</v>
      </c>
      <c r="B5266" s="1" t="s">
        <v>5768</v>
      </c>
    </row>
    <row r="5267" spans="1:9" x14ac:dyDescent="0.25">
      <c r="A5267" s="1">
        <v>1</v>
      </c>
      <c r="B5267" s="1" t="s">
        <v>5769</v>
      </c>
      <c r="C5267" s="1" t="s">
        <v>5770</v>
      </c>
      <c r="D5267" s="1">
        <v>22276.40230238</v>
      </c>
      <c r="E5267" s="1">
        <v>5.8999999999999996E-7</v>
      </c>
      <c r="F5267" s="1" t="s">
        <v>3</v>
      </c>
      <c r="G5267" s="1" t="s">
        <v>5771</v>
      </c>
      <c r="H5267" s="1">
        <v>0</v>
      </c>
      <c r="I5267" s="1">
        <v>9999</v>
      </c>
    </row>
    <row r="5268" spans="1:9" x14ac:dyDescent="0.25">
      <c r="A5268" s="1">
        <v>2</v>
      </c>
      <c r="B5268" s="1">
        <v>37389</v>
      </c>
      <c r="C5268" s="1">
        <v>98.328000000000003</v>
      </c>
      <c r="D5268" s="1">
        <v>304.1497</v>
      </c>
      <c r="E5268" s="1">
        <v>14175</v>
      </c>
      <c r="F5268" s="1">
        <v>0.75509999999999999</v>
      </c>
      <c r="G5268" s="1">
        <v>359.3648</v>
      </c>
      <c r="H5268" s="1">
        <v>14.244417595955699</v>
      </c>
    </row>
    <row r="5269" spans="1:9" x14ac:dyDescent="0.25">
      <c r="A5269" s="1">
        <v>0</v>
      </c>
      <c r="B5269" s="1" t="s">
        <v>5772</v>
      </c>
      <c r="C5269" s="1" t="s">
        <v>5773</v>
      </c>
    </row>
    <row r="5270" spans="1:9" x14ac:dyDescent="0.25">
      <c r="A5270" s="1">
        <v>1</v>
      </c>
      <c r="B5270" s="1" t="s">
        <v>5774</v>
      </c>
      <c r="C5270" s="1" t="s">
        <v>5775</v>
      </c>
      <c r="D5270" s="1">
        <v>22276.497169179998</v>
      </c>
      <c r="E5270" s="1">
        <v>1.2119999999999999E-5</v>
      </c>
      <c r="F5270" s="1" t="s">
        <v>3</v>
      </c>
      <c r="G5270" s="1" t="s">
        <v>5776</v>
      </c>
      <c r="H5270" s="1">
        <v>0</v>
      </c>
      <c r="I5270" s="1">
        <v>9990</v>
      </c>
    </row>
    <row r="5271" spans="1:9" x14ac:dyDescent="0.25">
      <c r="A5271" s="1">
        <v>2</v>
      </c>
      <c r="B5271" s="1">
        <v>37673</v>
      </c>
      <c r="C5271" s="1">
        <v>98.005399999999995</v>
      </c>
      <c r="D5271" s="1">
        <v>283.66219999999998</v>
      </c>
      <c r="E5271" s="1">
        <v>2011</v>
      </c>
      <c r="F5271" s="1">
        <v>105.22069999999999</v>
      </c>
      <c r="G5271" s="1">
        <v>54.983199999999997</v>
      </c>
      <c r="H5271" s="1">
        <v>14.735805696082201</v>
      </c>
    </row>
    <row r="5272" spans="1:9" x14ac:dyDescent="0.25">
      <c r="A5272" s="1">
        <v>0</v>
      </c>
      <c r="B5272" s="1" t="s">
        <v>5777</v>
      </c>
    </row>
    <row r="5273" spans="1:9" x14ac:dyDescent="0.25">
      <c r="A5273" s="1">
        <v>1</v>
      </c>
      <c r="B5273" s="1" t="s">
        <v>5778</v>
      </c>
      <c r="C5273" s="1" t="s">
        <v>5779</v>
      </c>
      <c r="D5273" s="1">
        <v>22276.59344049</v>
      </c>
      <c r="E5273" s="1">
        <v>3.1999999999999999E-6</v>
      </c>
      <c r="F5273" s="1" t="s">
        <v>3</v>
      </c>
      <c r="G5273" s="1" t="s">
        <v>5780</v>
      </c>
      <c r="H5273" s="1">
        <v>0</v>
      </c>
      <c r="I5273" s="1">
        <v>9992</v>
      </c>
    </row>
    <row r="5274" spans="1:9" x14ac:dyDescent="0.25">
      <c r="A5274" s="1">
        <v>2</v>
      </c>
      <c r="B5274" s="1">
        <v>37730</v>
      </c>
      <c r="C5274" s="1">
        <v>97.812799999999996</v>
      </c>
      <c r="D5274" s="1">
        <v>284.76330000000002</v>
      </c>
      <c r="E5274" s="1">
        <v>8666</v>
      </c>
      <c r="F5274" s="1">
        <v>358.6875</v>
      </c>
      <c r="G5274" s="1">
        <v>1.4303999999999999</v>
      </c>
      <c r="H5274" s="1">
        <v>14.610739085994499</v>
      </c>
    </row>
    <row r="5275" spans="1:9" x14ac:dyDescent="0.25">
      <c r="A5275" s="1">
        <v>0</v>
      </c>
      <c r="B5275" s="1" t="s">
        <v>4042</v>
      </c>
      <c r="C5275" s="1" t="s">
        <v>5781</v>
      </c>
    </row>
    <row r="5276" spans="1:9" x14ac:dyDescent="0.25">
      <c r="A5276" s="1">
        <v>1</v>
      </c>
      <c r="B5276" s="1" t="s">
        <v>5782</v>
      </c>
      <c r="C5276" s="1" t="s">
        <v>5783</v>
      </c>
      <c r="D5276" s="1">
        <v>22276.462197360001</v>
      </c>
      <c r="E5276" s="1">
        <v>-9.9000000000000005E-7</v>
      </c>
      <c r="F5276" s="1" t="s">
        <v>3</v>
      </c>
      <c r="G5276" s="1" t="s">
        <v>5784</v>
      </c>
      <c r="H5276" s="1">
        <v>0</v>
      </c>
      <c r="I5276" s="1">
        <v>9997</v>
      </c>
    </row>
    <row r="5277" spans="1:9" x14ac:dyDescent="0.25">
      <c r="A5277" s="1">
        <v>2</v>
      </c>
      <c r="B5277" s="1">
        <v>37739</v>
      </c>
      <c r="C5277" s="1">
        <v>51.9848</v>
      </c>
      <c r="D5277" s="1">
        <v>172.0917</v>
      </c>
      <c r="E5277" s="1">
        <v>565</v>
      </c>
      <c r="F5277" s="1">
        <v>95.253600000000006</v>
      </c>
      <c r="G5277" s="1">
        <v>87.291799999999995</v>
      </c>
      <c r="H5277" s="1">
        <v>12.6226434152211</v>
      </c>
    </row>
    <row r="5278" spans="1:9" x14ac:dyDescent="0.25">
      <c r="A5278" s="1">
        <v>0</v>
      </c>
      <c r="B5278" s="1" t="s">
        <v>4042</v>
      </c>
      <c r="C5278" s="1" t="s">
        <v>5785</v>
      </c>
    </row>
    <row r="5279" spans="1:9" x14ac:dyDescent="0.25">
      <c r="A5279" s="1">
        <v>1</v>
      </c>
      <c r="B5279" s="1" t="s">
        <v>5786</v>
      </c>
      <c r="C5279" s="1" t="s">
        <v>5787</v>
      </c>
      <c r="D5279" s="1">
        <v>22276.478910000002</v>
      </c>
      <c r="E5279" s="1">
        <v>-1.04E-6</v>
      </c>
      <c r="F5279" s="1" t="s">
        <v>3</v>
      </c>
      <c r="G5279" s="1">
        <f>-99567-6</f>
        <v>-99573</v>
      </c>
      <c r="H5279" s="1">
        <v>0</v>
      </c>
      <c r="I5279" s="1">
        <v>9996</v>
      </c>
    </row>
    <row r="5280" spans="1:9" x14ac:dyDescent="0.25">
      <c r="A5280" s="1">
        <v>2</v>
      </c>
      <c r="B5280" s="1">
        <v>37740</v>
      </c>
      <c r="C5280" s="1">
        <v>51.972799999999999</v>
      </c>
      <c r="D5280" s="1">
        <v>78.361500000000007</v>
      </c>
      <c r="E5280" s="1">
        <v>507</v>
      </c>
      <c r="F5280" s="1">
        <v>108.1859</v>
      </c>
      <c r="G5280" s="1">
        <v>269.55360000000002</v>
      </c>
      <c r="H5280" s="1">
        <v>12.6226622151766</v>
      </c>
    </row>
    <row r="5281" spans="1:9" x14ac:dyDescent="0.25">
      <c r="A5281" s="1">
        <v>0</v>
      </c>
      <c r="B5281" s="1" t="s">
        <v>4042</v>
      </c>
      <c r="C5281" s="1" t="s">
        <v>5788</v>
      </c>
    </row>
    <row r="5282" spans="1:9" x14ac:dyDescent="0.25">
      <c r="A5282" s="1">
        <v>1</v>
      </c>
      <c r="B5282" s="1" t="s">
        <v>5789</v>
      </c>
      <c r="C5282" s="1" t="s">
        <v>5790</v>
      </c>
      <c r="D5282" s="1">
        <v>22276.505500349998</v>
      </c>
      <c r="E5282" s="1">
        <v>-1.0699999999999999E-6</v>
      </c>
      <c r="F5282" s="1" t="s">
        <v>3</v>
      </c>
      <c r="G5282" s="1">
        <f>-18101-4</f>
        <v>-18105</v>
      </c>
      <c r="H5282" s="1">
        <v>0</v>
      </c>
      <c r="I5282" s="1">
        <v>9997</v>
      </c>
    </row>
    <row r="5283" spans="1:9" x14ac:dyDescent="0.25">
      <c r="A5283" s="1">
        <v>2</v>
      </c>
      <c r="B5283" s="1">
        <v>37741</v>
      </c>
      <c r="C5283" s="1">
        <v>52.0017</v>
      </c>
      <c r="D5283" s="1">
        <v>40.068800000000003</v>
      </c>
      <c r="E5283" s="1">
        <v>513</v>
      </c>
      <c r="F5283" s="1">
        <v>125.42919999999999</v>
      </c>
      <c r="G5283" s="1">
        <v>312.3546</v>
      </c>
      <c r="H5283" s="1">
        <v>12.6226768651845</v>
      </c>
    </row>
    <row r="5284" spans="1:9" x14ac:dyDescent="0.25">
      <c r="A5284" s="1">
        <v>0</v>
      </c>
      <c r="B5284" s="1" t="s">
        <v>4042</v>
      </c>
      <c r="C5284" s="1" t="s">
        <v>5791</v>
      </c>
    </row>
    <row r="5285" spans="1:9" x14ac:dyDescent="0.25">
      <c r="A5285" s="1">
        <v>1</v>
      </c>
      <c r="B5285" s="1" t="s">
        <v>5792</v>
      </c>
      <c r="C5285" s="1" t="s">
        <v>5793</v>
      </c>
      <c r="D5285" s="1">
        <v>22276.584965679998</v>
      </c>
      <c r="E5285" s="1">
        <v>-8.8000000000000004E-7</v>
      </c>
      <c r="F5285" s="1" t="s">
        <v>3</v>
      </c>
      <c r="G5285" s="1" t="s">
        <v>5794</v>
      </c>
      <c r="H5285" s="1">
        <v>0</v>
      </c>
      <c r="I5285" s="1">
        <v>9990</v>
      </c>
    </row>
    <row r="5286" spans="1:9" x14ac:dyDescent="0.25">
      <c r="A5286" s="1">
        <v>2</v>
      </c>
      <c r="B5286" s="1">
        <v>37742</v>
      </c>
      <c r="C5286" s="1">
        <v>51.989199999999997</v>
      </c>
      <c r="D5286" s="1">
        <v>351.74299999999999</v>
      </c>
      <c r="E5286" s="1">
        <v>384</v>
      </c>
      <c r="F5286" s="1">
        <v>116.9235</v>
      </c>
      <c r="G5286" s="1">
        <v>22.652799999999999</v>
      </c>
      <c r="H5286" s="1">
        <v>12.6226779651897</v>
      </c>
    </row>
    <row r="5287" spans="1:9" x14ac:dyDescent="0.25">
      <c r="A5287" s="1">
        <v>0</v>
      </c>
      <c r="B5287" s="1" t="s">
        <v>4042</v>
      </c>
      <c r="C5287" s="1" t="s">
        <v>5795</v>
      </c>
    </row>
    <row r="5288" spans="1:9" x14ac:dyDescent="0.25">
      <c r="A5288" s="1">
        <v>1</v>
      </c>
      <c r="B5288" s="1" t="s">
        <v>5796</v>
      </c>
      <c r="C5288" s="1" t="s">
        <v>5797</v>
      </c>
      <c r="D5288" s="1">
        <v>22276.523996610002</v>
      </c>
      <c r="E5288" s="1">
        <v>-8.5000000000000001E-7</v>
      </c>
      <c r="F5288" s="1" t="s">
        <v>3</v>
      </c>
      <c r="G5288" s="1" t="s">
        <v>5798</v>
      </c>
      <c r="H5288" s="1">
        <v>0</v>
      </c>
      <c r="I5288" s="1">
        <v>9998</v>
      </c>
    </row>
    <row r="5289" spans="1:9" x14ac:dyDescent="0.25">
      <c r="A5289" s="1">
        <v>2</v>
      </c>
      <c r="B5289" s="1">
        <v>37743</v>
      </c>
      <c r="C5289" s="1">
        <v>51.998199999999997</v>
      </c>
      <c r="D5289" s="1">
        <v>354.10649999999998</v>
      </c>
      <c r="E5289" s="1">
        <v>203</v>
      </c>
      <c r="F5289" s="1">
        <v>102.254</v>
      </c>
      <c r="G5289" s="1">
        <v>359.75819999999999</v>
      </c>
      <c r="H5289" s="1">
        <v>12.6226344651911</v>
      </c>
    </row>
    <row r="5290" spans="1:9" x14ac:dyDescent="0.25">
      <c r="A5290" s="1">
        <v>0</v>
      </c>
      <c r="B5290" s="1" t="s">
        <v>4042</v>
      </c>
      <c r="C5290" s="1" t="s">
        <v>5799</v>
      </c>
    </row>
    <row r="5291" spans="1:9" x14ac:dyDescent="0.25">
      <c r="A5291" s="1">
        <v>1</v>
      </c>
      <c r="B5291" s="1" t="s">
        <v>5800</v>
      </c>
      <c r="C5291" s="1" t="s">
        <v>5801</v>
      </c>
      <c r="D5291" s="1">
        <v>22276.498447080001</v>
      </c>
      <c r="E5291" s="1">
        <v>-6.9999999999999997E-7</v>
      </c>
      <c r="F5291" s="1" t="s">
        <v>3</v>
      </c>
      <c r="G5291" s="1" t="s">
        <v>5802</v>
      </c>
      <c r="H5291" s="1">
        <v>0</v>
      </c>
      <c r="I5291" s="1">
        <v>9993</v>
      </c>
    </row>
    <row r="5292" spans="1:9" x14ac:dyDescent="0.25">
      <c r="A5292" s="1">
        <v>2</v>
      </c>
      <c r="B5292" s="1">
        <v>37744</v>
      </c>
      <c r="C5292" s="1">
        <v>51.993200000000002</v>
      </c>
      <c r="D5292" s="1">
        <v>308.59969999999998</v>
      </c>
      <c r="E5292" s="1">
        <v>575</v>
      </c>
      <c r="F5292" s="1">
        <v>61.323500000000003</v>
      </c>
      <c r="G5292" s="1">
        <v>104.4435</v>
      </c>
      <c r="H5292" s="1">
        <v>12.6226841251995</v>
      </c>
    </row>
    <row r="5293" spans="1:9" x14ac:dyDescent="0.25">
      <c r="A5293" s="1">
        <v>0</v>
      </c>
      <c r="B5293" s="1" t="s">
        <v>5803</v>
      </c>
    </row>
    <row r="5294" spans="1:9" x14ac:dyDescent="0.25">
      <c r="A5294" s="1">
        <v>1</v>
      </c>
      <c r="B5294" s="1" t="s">
        <v>5804</v>
      </c>
      <c r="C5294" s="1" t="s">
        <v>5805</v>
      </c>
      <c r="D5294" s="1">
        <v>22276.59024989</v>
      </c>
      <c r="E5294" s="1">
        <v>2.8200000000000001E-6</v>
      </c>
      <c r="F5294" s="1" t="s">
        <v>3</v>
      </c>
      <c r="G5294" s="1" t="s">
        <v>5806</v>
      </c>
      <c r="H5294" s="1">
        <v>0</v>
      </c>
      <c r="I5294" s="1">
        <v>9994</v>
      </c>
    </row>
    <row r="5295" spans="1:9" x14ac:dyDescent="0.25">
      <c r="A5295" s="1">
        <v>2</v>
      </c>
      <c r="B5295" s="1">
        <v>37765</v>
      </c>
      <c r="C5295" s="1">
        <v>98.441999999999993</v>
      </c>
      <c r="D5295" s="1">
        <v>129.0581</v>
      </c>
      <c r="E5295" s="1">
        <v>11210</v>
      </c>
      <c r="F5295" s="1">
        <v>158.3167</v>
      </c>
      <c r="G5295" s="1">
        <v>201.85169999999999</v>
      </c>
      <c r="H5295" s="1">
        <v>14.618571955962601</v>
      </c>
    </row>
    <row r="5296" spans="1:9" x14ac:dyDescent="0.25">
      <c r="A5296" s="1">
        <v>0</v>
      </c>
      <c r="B5296" s="1" t="s">
        <v>4681</v>
      </c>
      <c r="C5296" s="1" t="s">
        <v>17</v>
      </c>
    </row>
    <row r="5297" spans="1:9" x14ac:dyDescent="0.25">
      <c r="A5297" s="1">
        <v>1</v>
      </c>
      <c r="B5297" s="1" t="s">
        <v>5807</v>
      </c>
      <c r="C5297" s="1" t="s">
        <v>5808</v>
      </c>
      <c r="D5297" s="1">
        <v>22276.492398229999</v>
      </c>
      <c r="E5297" s="1">
        <v>2.9999999999999997E-8</v>
      </c>
      <c r="F5297" s="1" t="s">
        <v>3</v>
      </c>
      <c r="G5297" s="1" t="s">
        <v>5809</v>
      </c>
      <c r="H5297" s="1">
        <v>0</v>
      </c>
      <c r="I5297" s="1">
        <v>9997</v>
      </c>
    </row>
    <row r="5298" spans="1:9" x14ac:dyDescent="0.25">
      <c r="A5298" s="1">
        <v>2</v>
      </c>
      <c r="B5298" s="1">
        <v>37781</v>
      </c>
      <c r="C5298" s="1">
        <v>99.320599999999999</v>
      </c>
      <c r="D5298" s="1">
        <v>280.48250000000002</v>
      </c>
      <c r="E5298" s="1">
        <v>330</v>
      </c>
      <c r="F5298" s="1">
        <v>45.517000000000003</v>
      </c>
      <c r="G5298" s="1">
        <v>314.60079999999999</v>
      </c>
      <c r="H5298" s="1">
        <v>13.7874670656027</v>
      </c>
    </row>
    <row r="5299" spans="1:9" x14ac:dyDescent="0.25">
      <c r="A5299" s="1">
        <v>0</v>
      </c>
      <c r="B5299" s="1" t="s">
        <v>5810</v>
      </c>
    </row>
    <row r="5300" spans="1:9" x14ac:dyDescent="0.25">
      <c r="A5300" s="1">
        <v>1</v>
      </c>
      <c r="B5300" s="1" t="s">
        <v>5811</v>
      </c>
      <c r="C5300" s="1" t="s">
        <v>5812</v>
      </c>
      <c r="D5300" s="1">
        <v>22276.539069580002</v>
      </c>
      <c r="E5300" s="1">
        <v>1.076E-5</v>
      </c>
      <c r="F5300" s="1" t="s">
        <v>3</v>
      </c>
      <c r="G5300" s="1" t="s">
        <v>5813</v>
      </c>
      <c r="H5300" s="1">
        <v>0</v>
      </c>
      <c r="I5300" s="1">
        <v>9996</v>
      </c>
    </row>
    <row r="5301" spans="1:9" x14ac:dyDescent="0.25">
      <c r="A5301" s="1">
        <v>2</v>
      </c>
      <c r="B5301" s="1">
        <v>37788</v>
      </c>
      <c r="C5301" s="1">
        <v>98.430300000000003</v>
      </c>
      <c r="D5301" s="1">
        <v>112.45269999999999</v>
      </c>
      <c r="E5301" s="1">
        <v>38892</v>
      </c>
      <c r="F5301" s="1">
        <v>95.652500000000003</v>
      </c>
      <c r="G5301" s="1">
        <v>322.8732</v>
      </c>
      <c r="H5301" s="1">
        <v>14.715622055972601</v>
      </c>
    </row>
    <row r="5302" spans="1:9" x14ac:dyDescent="0.25">
      <c r="A5302" s="1">
        <v>0</v>
      </c>
      <c r="B5302" s="1" t="s">
        <v>4827</v>
      </c>
      <c r="C5302" s="1">
        <v>2</v>
      </c>
    </row>
    <row r="5303" spans="1:9" x14ac:dyDescent="0.25">
      <c r="A5303" s="1">
        <v>1</v>
      </c>
      <c r="B5303" s="1" t="s">
        <v>5814</v>
      </c>
      <c r="C5303" s="1" t="s">
        <v>5815</v>
      </c>
      <c r="D5303" s="1">
        <v>22276.584046600001</v>
      </c>
      <c r="E5303" s="1">
        <v>1.8700000000000001E-6</v>
      </c>
      <c r="F5303" s="1" t="s">
        <v>3</v>
      </c>
      <c r="G5303" s="1" t="s">
        <v>5816</v>
      </c>
      <c r="H5303" s="1">
        <v>0</v>
      </c>
      <c r="I5303" s="1">
        <v>9997</v>
      </c>
    </row>
    <row r="5304" spans="1:9" x14ac:dyDescent="0.25">
      <c r="A5304" s="1">
        <v>2</v>
      </c>
      <c r="B5304" s="1">
        <v>37789</v>
      </c>
      <c r="C5304" s="1">
        <v>97.804199999999994</v>
      </c>
      <c r="D5304" s="1">
        <v>293.28890000000001</v>
      </c>
      <c r="E5304" s="1">
        <v>12028</v>
      </c>
      <c r="F5304" s="1">
        <v>59.3035</v>
      </c>
      <c r="G5304" s="1">
        <v>300.93490000000003</v>
      </c>
      <c r="H5304" s="1">
        <v>14.6228302059368</v>
      </c>
    </row>
    <row r="5305" spans="1:9" x14ac:dyDescent="0.25">
      <c r="A5305" s="1">
        <v>0</v>
      </c>
      <c r="B5305" s="1" t="s">
        <v>4827</v>
      </c>
      <c r="C5305" s="1" t="s">
        <v>5264</v>
      </c>
    </row>
    <row r="5306" spans="1:9" x14ac:dyDescent="0.25">
      <c r="A5306" s="1">
        <v>1</v>
      </c>
      <c r="B5306" s="1" t="s">
        <v>5817</v>
      </c>
      <c r="C5306" s="1" t="s">
        <v>5818</v>
      </c>
      <c r="D5306" s="1">
        <v>22276.56695701</v>
      </c>
      <c r="E5306" s="1">
        <v>3.49E-6</v>
      </c>
      <c r="F5306" s="1" t="s">
        <v>3</v>
      </c>
      <c r="G5306" s="1" t="s">
        <v>5819</v>
      </c>
      <c r="H5306" s="1">
        <v>0</v>
      </c>
      <c r="I5306" s="1">
        <v>9991</v>
      </c>
    </row>
    <row r="5307" spans="1:9" x14ac:dyDescent="0.25">
      <c r="A5307" s="1">
        <v>2</v>
      </c>
      <c r="B5307" s="1">
        <v>37790</v>
      </c>
      <c r="C5307" s="1">
        <v>97.882300000000001</v>
      </c>
      <c r="D5307" s="1">
        <v>313.41989999999998</v>
      </c>
      <c r="E5307" s="1">
        <v>10928</v>
      </c>
      <c r="F5307" s="1">
        <v>272.88229999999999</v>
      </c>
      <c r="G5307" s="1">
        <v>87.112700000000004</v>
      </c>
      <c r="H5307" s="1">
        <v>14.5879209459283</v>
      </c>
    </row>
    <row r="5308" spans="1:9" x14ac:dyDescent="0.25">
      <c r="A5308" s="1">
        <v>0</v>
      </c>
      <c r="B5308" s="1" t="s">
        <v>5820</v>
      </c>
    </row>
    <row r="5309" spans="1:9" x14ac:dyDescent="0.25">
      <c r="A5309" s="1">
        <v>1</v>
      </c>
      <c r="B5309" s="1" t="s">
        <v>5821</v>
      </c>
      <c r="C5309" s="1" t="s">
        <v>5822</v>
      </c>
      <c r="D5309" s="1">
        <v>22276.55577839</v>
      </c>
      <c r="E5309" s="1">
        <v>4.8300000000000003E-6</v>
      </c>
      <c r="F5309" s="1" t="s">
        <v>3</v>
      </c>
      <c r="G5309" s="1" t="s">
        <v>5823</v>
      </c>
      <c r="H5309" s="1">
        <v>0</v>
      </c>
      <c r="I5309" s="1">
        <v>9990</v>
      </c>
    </row>
    <row r="5310" spans="1:9" x14ac:dyDescent="0.25">
      <c r="A5310" s="1">
        <v>2</v>
      </c>
      <c r="B5310" s="1">
        <v>37791</v>
      </c>
      <c r="C5310" s="1">
        <v>98.095299999999995</v>
      </c>
      <c r="D5310" s="1">
        <v>7.8705999999999996</v>
      </c>
      <c r="E5310" s="1">
        <v>22511</v>
      </c>
      <c r="F5310" s="1">
        <v>146.559</v>
      </c>
      <c r="G5310" s="1">
        <v>213.70429999999999</v>
      </c>
      <c r="H5310" s="1">
        <v>14.650879565949401</v>
      </c>
    </row>
    <row r="5311" spans="1:9" x14ac:dyDescent="0.25">
      <c r="A5311" s="1">
        <v>0</v>
      </c>
      <c r="B5311" s="1" t="s">
        <v>4887</v>
      </c>
      <c r="C5311" s="1">
        <v>5</v>
      </c>
    </row>
    <row r="5312" spans="1:9" x14ac:dyDescent="0.25">
      <c r="A5312" s="1">
        <v>1</v>
      </c>
      <c r="B5312" s="1" t="s">
        <v>5824</v>
      </c>
      <c r="C5312" s="1" t="s">
        <v>5825</v>
      </c>
      <c r="D5312" s="1">
        <v>22276.509081730001</v>
      </c>
      <c r="E5312" s="1">
        <v>1.027E-5</v>
      </c>
      <c r="F5312" s="1" t="s">
        <v>3</v>
      </c>
      <c r="G5312" s="1" t="s">
        <v>5826</v>
      </c>
      <c r="H5312" s="1">
        <v>0</v>
      </c>
      <c r="I5312" s="1">
        <v>9994</v>
      </c>
    </row>
    <row r="5313" spans="1:9" x14ac:dyDescent="0.25">
      <c r="A5313" s="1">
        <v>2</v>
      </c>
      <c r="B5313" s="1">
        <v>37792</v>
      </c>
      <c r="C5313" s="1">
        <v>98.307000000000002</v>
      </c>
      <c r="D5313" s="1">
        <v>155.0291</v>
      </c>
      <c r="E5313" s="1">
        <v>58222</v>
      </c>
      <c r="F5313" s="1">
        <v>21.086400000000001</v>
      </c>
      <c r="G5313" s="1">
        <v>339.27249999999998</v>
      </c>
      <c r="H5313" s="1">
        <v>14.7586265259893</v>
      </c>
    </row>
    <row r="5314" spans="1:9" x14ac:dyDescent="0.25">
      <c r="A5314" s="1">
        <v>0</v>
      </c>
      <c r="B5314" s="1" t="s">
        <v>4887</v>
      </c>
      <c r="C5314" s="1">
        <v>6</v>
      </c>
    </row>
    <row r="5315" spans="1:9" x14ac:dyDescent="0.25">
      <c r="A5315" s="1">
        <v>1</v>
      </c>
      <c r="B5315" s="1" t="s">
        <v>5827</v>
      </c>
      <c r="C5315" s="1" t="s">
        <v>5828</v>
      </c>
      <c r="D5315" s="1">
        <v>22276.535394440001</v>
      </c>
      <c r="E5315" s="1">
        <v>7.7000000000000008E-6</v>
      </c>
      <c r="F5315" s="1" t="s">
        <v>3</v>
      </c>
      <c r="G5315" s="1" t="s">
        <v>5829</v>
      </c>
      <c r="H5315" s="1">
        <v>0</v>
      </c>
      <c r="I5315" s="1">
        <v>9993</v>
      </c>
    </row>
    <row r="5316" spans="1:9" x14ac:dyDescent="0.25">
      <c r="A5316" s="1">
        <v>2</v>
      </c>
      <c r="B5316" s="1">
        <v>37793</v>
      </c>
      <c r="C5316" s="1">
        <v>98.387600000000006</v>
      </c>
      <c r="D5316" s="1">
        <v>132.21379999999999</v>
      </c>
      <c r="E5316" s="1">
        <v>47801</v>
      </c>
      <c r="F5316" s="1">
        <v>73.361400000000003</v>
      </c>
      <c r="G5316" s="1">
        <v>345.61610000000002</v>
      </c>
      <c r="H5316" s="1">
        <v>14.728722365977699</v>
      </c>
    </row>
    <row r="5317" spans="1:9" x14ac:dyDescent="0.25">
      <c r="A5317" s="1">
        <v>0</v>
      </c>
      <c r="B5317" s="1" t="s">
        <v>3811</v>
      </c>
      <c r="C5317" s="1">
        <v>2</v>
      </c>
    </row>
    <row r="5318" spans="1:9" x14ac:dyDescent="0.25">
      <c r="A5318" s="1">
        <v>1</v>
      </c>
      <c r="B5318" s="1" t="s">
        <v>5830</v>
      </c>
      <c r="C5318" s="1" t="s">
        <v>5831</v>
      </c>
      <c r="D5318" s="1">
        <v>22276.53727316</v>
      </c>
      <c r="E5318" s="1">
        <v>6.2400000000000004E-6</v>
      </c>
      <c r="F5318" s="1" t="s">
        <v>3</v>
      </c>
      <c r="G5318" s="1" t="s">
        <v>5832</v>
      </c>
      <c r="H5318" s="1">
        <v>0</v>
      </c>
      <c r="I5318" s="1">
        <v>9992</v>
      </c>
    </row>
    <row r="5319" spans="1:9" x14ac:dyDescent="0.25">
      <c r="A5319" s="1">
        <v>2</v>
      </c>
      <c r="B5319" s="1">
        <v>37794</v>
      </c>
      <c r="C5319" s="1">
        <v>97.8309</v>
      </c>
      <c r="D5319" s="1">
        <v>306.77379999999999</v>
      </c>
      <c r="E5319" s="1">
        <v>13710</v>
      </c>
      <c r="F5319" s="1">
        <v>134.7715</v>
      </c>
      <c r="G5319" s="1">
        <v>352.58920000000001</v>
      </c>
      <c r="H5319" s="1">
        <v>14.622407515935601</v>
      </c>
    </row>
    <row r="5320" spans="1:9" x14ac:dyDescent="0.25">
      <c r="A5320" s="1">
        <v>0</v>
      </c>
      <c r="B5320" s="1" t="s">
        <v>5833</v>
      </c>
    </row>
    <row r="5321" spans="1:9" x14ac:dyDescent="0.25">
      <c r="A5321" s="1">
        <v>1</v>
      </c>
      <c r="B5321" s="1" t="s">
        <v>5834</v>
      </c>
      <c r="C5321" s="1" t="s">
        <v>5835</v>
      </c>
      <c r="D5321" s="1">
        <v>22276.505441329999</v>
      </c>
      <c r="E5321" s="1">
        <v>6.4729999999999999E-5</v>
      </c>
      <c r="F5321" s="1" t="s">
        <v>3</v>
      </c>
      <c r="G5321" s="1" t="s">
        <v>5836</v>
      </c>
      <c r="H5321" s="1">
        <v>0</v>
      </c>
      <c r="I5321" s="1">
        <v>9992</v>
      </c>
    </row>
    <row r="5322" spans="1:9" x14ac:dyDescent="0.25">
      <c r="A5322" s="1">
        <v>2</v>
      </c>
      <c r="B5322" s="1">
        <v>37838</v>
      </c>
      <c r="C5322" s="1">
        <v>19.9695</v>
      </c>
      <c r="D5322" s="1">
        <v>340.71859999999998</v>
      </c>
      <c r="E5322" s="1">
        <v>314831</v>
      </c>
      <c r="F5322" s="1">
        <v>50.906100000000002</v>
      </c>
      <c r="G5322" s="1">
        <v>311.89269999999999</v>
      </c>
      <c r="H5322" s="1">
        <v>14.755299554991799</v>
      </c>
    </row>
    <row r="5323" spans="1:9" x14ac:dyDescent="0.25">
      <c r="A5323" s="1">
        <v>0</v>
      </c>
      <c r="B5323" s="1" t="s">
        <v>5837</v>
      </c>
    </row>
    <row r="5324" spans="1:9" x14ac:dyDescent="0.25">
      <c r="A5324" s="1">
        <v>1</v>
      </c>
      <c r="B5324" s="1" t="s">
        <v>5838</v>
      </c>
      <c r="C5324" s="1" t="s">
        <v>5839</v>
      </c>
      <c r="D5324" s="1">
        <v>22276.047121259999</v>
      </c>
      <c r="E5324" s="1">
        <v>5.0799999999999996E-6</v>
      </c>
      <c r="F5324" s="1" t="s">
        <v>3</v>
      </c>
      <c r="G5324" s="1" t="s">
        <v>5840</v>
      </c>
      <c r="H5324" s="1">
        <v>0</v>
      </c>
      <c r="I5324" s="1">
        <v>9990</v>
      </c>
    </row>
    <row r="5325" spans="1:9" x14ac:dyDescent="0.25">
      <c r="A5325" s="1">
        <v>2</v>
      </c>
      <c r="B5325" s="1">
        <v>37839</v>
      </c>
      <c r="C5325" s="1">
        <v>19.960599999999999</v>
      </c>
      <c r="D5325" s="1">
        <v>242.85329999999999</v>
      </c>
      <c r="E5325" s="1">
        <v>18690</v>
      </c>
      <c r="F5325" s="1">
        <v>262.91539999999998</v>
      </c>
      <c r="G5325" s="1">
        <v>160.71100000000001</v>
      </c>
      <c r="H5325" s="1">
        <v>14.128118395673701</v>
      </c>
    </row>
    <row r="5326" spans="1:9" x14ac:dyDescent="0.25">
      <c r="A5326" s="1">
        <v>0</v>
      </c>
      <c r="B5326" s="1" t="s">
        <v>5841</v>
      </c>
      <c r="C5326" s="1">
        <v>1</v>
      </c>
    </row>
    <row r="5327" spans="1:9" x14ac:dyDescent="0.25">
      <c r="A5327" s="1">
        <v>1</v>
      </c>
      <c r="B5327" s="1" t="s">
        <v>5842</v>
      </c>
      <c r="C5327" s="1" t="s">
        <v>5843</v>
      </c>
      <c r="D5327" s="1">
        <v>22276.112058670002</v>
      </c>
      <c r="E5327" s="1">
        <v>3.3699999999999999E-6</v>
      </c>
      <c r="F5327" s="1" t="s">
        <v>3</v>
      </c>
      <c r="G5327" s="1" t="s">
        <v>5844</v>
      </c>
      <c r="H5327" s="1">
        <v>0</v>
      </c>
      <c r="I5327" s="1">
        <v>9999</v>
      </c>
    </row>
    <row r="5328" spans="1:9" x14ac:dyDescent="0.25">
      <c r="A5328" s="1">
        <v>2</v>
      </c>
      <c r="B5328" s="1">
        <v>37840</v>
      </c>
      <c r="C5328" s="1">
        <v>19.962599999999998</v>
      </c>
      <c r="D5328" s="1">
        <v>310.5958</v>
      </c>
      <c r="E5328" s="1">
        <v>13838</v>
      </c>
      <c r="F5328" s="1">
        <v>120.931</v>
      </c>
      <c r="G5328" s="1">
        <v>239.2465</v>
      </c>
      <c r="H5328" s="1">
        <v>14.109628425668101</v>
      </c>
    </row>
    <row r="5329" spans="1:9" x14ac:dyDescent="0.25">
      <c r="A5329" s="1">
        <v>0</v>
      </c>
      <c r="B5329" s="1" t="s">
        <v>5845</v>
      </c>
    </row>
    <row r="5330" spans="1:9" x14ac:dyDescent="0.25">
      <c r="A5330" s="1">
        <v>1</v>
      </c>
      <c r="B5330" s="1" t="s">
        <v>5846</v>
      </c>
      <c r="C5330" s="1" t="s">
        <v>5847</v>
      </c>
      <c r="D5330" s="1">
        <v>22276.47411418</v>
      </c>
      <c r="E5330" s="1">
        <v>4.87E-6</v>
      </c>
      <c r="F5330" s="1" t="s">
        <v>3</v>
      </c>
      <c r="G5330" s="1" t="s">
        <v>5848</v>
      </c>
      <c r="H5330" s="1">
        <v>0</v>
      </c>
      <c r="I5330" s="1">
        <v>9992</v>
      </c>
    </row>
    <row r="5331" spans="1:9" x14ac:dyDescent="0.25">
      <c r="A5331" s="1">
        <v>2</v>
      </c>
      <c r="B5331" s="1">
        <v>37841</v>
      </c>
      <c r="C5331" s="1">
        <v>19.9727</v>
      </c>
      <c r="D5331" s="1">
        <v>321.96559999999999</v>
      </c>
      <c r="E5331" s="1">
        <v>12072</v>
      </c>
      <c r="F5331" s="1">
        <v>90.627099999999999</v>
      </c>
      <c r="G5331" s="1">
        <v>297.87029999999999</v>
      </c>
      <c r="H5331" s="1">
        <v>14.1077675256651</v>
      </c>
    </row>
    <row r="5332" spans="1:9" x14ac:dyDescent="0.25">
      <c r="A5332" s="1">
        <v>0</v>
      </c>
      <c r="B5332" s="1" t="s">
        <v>5849</v>
      </c>
    </row>
    <row r="5333" spans="1:9" x14ac:dyDescent="0.25">
      <c r="A5333" s="1">
        <v>1</v>
      </c>
      <c r="B5333" s="1" t="s">
        <v>5850</v>
      </c>
      <c r="C5333" s="1" t="s">
        <v>5851</v>
      </c>
      <c r="D5333" s="1">
        <v>22276.545005380001</v>
      </c>
      <c r="E5333" s="1">
        <v>1.1400000000000001E-6</v>
      </c>
      <c r="F5333" s="1" t="s">
        <v>3</v>
      </c>
      <c r="G5333" s="1" t="s">
        <v>5852</v>
      </c>
      <c r="H5333" s="1">
        <v>0</v>
      </c>
      <c r="I5333" s="1">
        <v>9990</v>
      </c>
    </row>
    <row r="5334" spans="1:9" x14ac:dyDescent="0.25">
      <c r="A5334" s="1">
        <v>2</v>
      </c>
      <c r="B5334" s="1">
        <v>37849</v>
      </c>
      <c r="C5334" s="1">
        <v>98.738500000000002</v>
      </c>
      <c r="D5334" s="1">
        <v>213.62209999999999</v>
      </c>
      <c r="E5334" s="1">
        <v>1075</v>
      </c>
      <c r="F5334" s="1">
        <v>78.439800000000005</v>
      </c>
      <c r="G5334" s="1">
        <v>31.485700000000001</v>
      </c>
      <c r="H5334" s="1">
        <v>14.1954741756653</v>
      </c>
    </row>
    <row r="5335" spans="1:9" x14ac:dyDescent="0.25">
      <c r="A5335" s="1">
        <v>0</v>
      </c>
      <c r="B5335" s="1" t="s">
        <v>5853</v>
      </c>
      <c r="C5335" s="1">
        <v>1</v>
      </c>
    </row>
    <row r="5336" spans="1:9" x14ac:dyDescent="0.25">
      <c r="A5336" s="1">
        <v>1</v>
      </c>
      <c r="B5336" s="1" t="s">
        <v>5854</v>
      </c>
      <c r="C5336" s="1" t="s">
        <v>5855</v>
      </c>
      <c r="D5336" s="1">
        <v>22276.428693620001</v>
      </c>
      <c r="E5336" s="1">
        <v>2.5539999999999997E-4</v>
      </c>
      <c r="F5336" s="1" t="s">
        <v>3</v>
      </c>
      <c r="G5336" s="1" t="s">
        <v>5856</v>
      </c>
      <c r="H5336" s="1">
        <v>0</v>
      </c>
      <c r="I5336" s="1">
        <v>9998</v>
      </c>
    </row>
    <row r="5337" spans="1:9" x14ac:dyDescent="0.25">
      <c r="A5337" s="1">
        <v>2</v>
      </c>
      <c r="B5337" s="1">
        <v>37851</v>
      </c>
      <c r="C5337" s="1">
        <v>101.7432</v>
      </c>
      <c r="D5337" s="1">
        <v>84.060199999999995</v>
      </c>
      <c r="E5337" s="1">
        <v>157047</v>
      </c>
      <c r="F5337" s="1">
        <v>136.3168</v>
      </c>
      <c r="G5337" s="1">
        <v>225.06020000000001</v>
      </c>
      <c r="H5337" s="1">
        <v>15.118611275970901</v>
      </c>
    </row>
    <row r="5338" spans="1:9" x14ac:dyDescent="0.25">
      <c r="A5338" s="1">
        <v>0</v>
      </c>
      <c r="B5338" s="1" t="s">
        <v>5853</v>
      </c>
      <c r="C5338" s="1">
        <v>2</v>
      </c>
    </row>
    <row r="5339" spans="1:9" x14ac:dyDescent="0.25">
      <c r="A5339" s="1">
        <v>1</v>
      </c>
      <c r="B5339" s="1" t="s">
        <v>5857</v>
      </c>
      <c r="C5339" s="1" t="s">
        <v>5858</v>
      </c>
      <c r="D5339" s="1">
        <v>22276.467167530001</v>
      </c>
      <c r="E5339" s="1">
        <v>2.0301E-4</v>
      </c>
      <c r="F5339" s="1" t="s">
        <v>3</v>
      </c>
      <c r="G5339" s="1" t="s">
        <v>5859</v>
      </c>
      <c r="H5339" s="1">
        <v>0</v>
      </c>
      <c r="I5339" s="1">
        <v>9999</v>
      </c>
    </row>
    <row r="5340" spans="1:9" x14ac:dyDescent="0.25">
      <c r="A5340" s="1">
        <v>2</v>
      </c>
      <c r="B5340" s="1">
        <v>37852</v>
      </c>
      <c r="C5340" s="1">
        <v>101.72329999999999</v>
      </c>
      <c r="D5340" s="1">
        <v>100.1446</v>
      </c>
      <c r="E5340" s="1">
        <v>137971</v>
      </c>
      <c r="F5340" s="1">
        <v>87.196399999999997</v>
      </c>
      <c r="G5340" s="1">
        <v>274.50349999999997</v>
      </c>
      <c r="H5340" s="1">
        <v>15.1586232059782</v>
      </c>
    </row>
    <row r="5341" spans="1:9" x14ac:dyDescent="0.25">
      <c r="A5341" s="1">
        <v>0</v>
      </c>
      <c r="B5341" s="1" t="s">
        <v>5860</v>
      </c>
    </row>
    <row r="5342" spans="1:9" x14ac:dyDescent="0.25">
      <c r="A5342" s="1">
        <v>1</v>
      </c>
      <c r="B5342" s="1" t="s">
        <v>5861</v>
      </c>
      <c r="C5342" s="1" t="s">
        <v>5862</v>
      </c>
      <c r="D5342" s="1">
        <v>22276.427497119999</v>
      </c>
      <c r="E5342" s="1">
        <v>2.0091999999999999E-4</v>
      </c>
      <c r="F5342" s="1" t="s">
        <v>3</v>
      </c>
      <c r="G5342" s="1" t="s">
        <v>5863</v>
      </c>
      <c r="H5342" s="1">
        <v>0</v>
      </c>
      <c r="I5342" s="1">
        <v>9998</v>
      </c>
    </row>
    <row r="5343" spans="1:9" x14ac:dyDescent="0.25">
      <c r="A5343" s="1">
        <v>2</v>
      </c>
      <c r="B5343" s="1">
        <v>37853</v>
      </c>
      <c r="C5343" s="1">
        <v>101.7196</v>
      </c>
      <c r="D5343" s="1">
        <v>77.438000000000002</v>
      </c>
      <c r="E5343" s="1">
        <v>148543</v>
      </c>
      <c r="F5343" s="1">
        <v>124.91889999999999</v>
      </c>
      <c r="G5343" s="1">
        <v>236.6086</v>
      </c>
      <c r="H5343" s="1">
        <v>15.1100746359698</v>
      </c>
    </row>
    <row r="5344" spans="1:9" x14ac:dyDescent="0.25">
      <c r="A5344" s="1">
        <v>0</v>
      </c>
      <c r="B5344" s="1" t="s">
        <v>5864</v>
      </c>
    </row>
    <row r="5345" spans="1:9" x14ac:dyDescent="0.25">
      <c r="A5345" s="1">
        <v>1</v>
      </c>
      <c r="B5345" s="1" t="s">
        <v>5865</v>
      </c>
      <c r="C5345" s="1" t="s">
        <v>5866</v>
      </c>
      <c r="D5345" s="1">
        <v>22276.460195430001</v>
      </c>
      <c r="E5345" s="1">
        <v>1.8537E-4</v>
      </c>
      <c r="F5345" s="1" t="s">
        <v>3</v>
      </c>
      <c r="G5345" s="1" t="s">
        <v>5867</v>
      </c>
      <c r="H5345" s="1">
        <v>0</v>
      </c>
      <c r="I5345" s="1">
        <v>9999</v>
      </c>
    </row>
    <row r="5346" spans="1:9" x14ac:dyDescent="0.25">
      <c r="A5346" s="1">
        <v>2</v>
      </c>
      <c r="B5346" s="1">
        <v>37854</v>
      </c>
      <c r="C5346" s="1">
        <v>101.7084</v>
      </c>
      <c r="D5346" s="1">
        <v>96.183000000000007</v>
      </c>
      <c r="E5346" s="1">
        <v>135869</v>
      </c>
      <c r="F5346" s="1">
        <v>80.072699999999998</v>
      </c>
      <c r="G5346" s="1">
        <v>281.5795</v>
      </c>
      <c r="H5346" s="1">
        <v>15.153998625979201</v>
      </c>
    </row>
    <row r="5347" spans="1:9" x14ac:dyDescent="0.25">
      <c r="A5347" s="1">
        <v>0</v>
      </c>
      <c r="B5347" s="1" t="s">
        <v>5868</v>
      </c>
      <c r="C5347" s="1" t="s">
        <v>5869</v>
      </c>
    </row>
    <row r="5348" spans="1:9" x14ac:dyDescent="0.25">
      <c r="A5348" s="1">
        <v>1</v>
      </c>
      <c r="B5348" s="1" t="s">
        <v>5870</v>
      </c>
      <c r="C5348" s="1" t="s">
        <v>5871</v>
      </c>
      <c r="D5348" s="1">
        <v>22276.414889389998</v>
      </c>
      <c r="E5348" s="1">
        <v>1.9968000000000001E-4</v>
      </c>
      <c r="F5348" s="1" t="s">
        <v>3</v>
      </c>
      <c r="G5348" s="1" t="s">
        <v>5872</v>
      </c>
      <c r="H5348" s="1">
        <v>0</v>
      </c>
      <c r="I5348" s="1">
        <v>9991</v>
      </c>
    </row>
    <row r="5349" spans="1:9" x14ac:dyDescent="0.25">
      <c r="A5349" s="1">
        <v>2</v>
      </c>
      <c r="B5349" s="1">
        <v>37855</v>
      </c>
      <c r="C5349" s="1">
        <v>101.7218</v>
      </c>
      <c r="D5349" s="1">
        <v>92.890900000000002</v>
      </c>
      <c r="E5349" s="1">
        <v>147635</v>
      </c>
      <c r="F5349" s="1">
        <v>98.461200000000005</v>
      </c>
      <c r="G5349" s="1">
        <v>263.33679999999998</v>
      </c>
      <c r="H5349" s="1">
        <v>15.144142905975601</v>
      </c>
    </row>
    <row r="5350" spans="1:9" x14ac:dyDescent="0.25">
      <c r="A5350" s="1">
        <v>0</v>
      </c>
      <c r="B5350" s="1" t="s">
        <v>5095</v>
      </c>
      <c r="C5350" s="1">
        <v>12</v>
      </c>
    </row>
    <row r="5351" spans="1:9" x14ac:dyDescent="0.25">
      <c r="A5351" s="1">
        <v>1</v>
      </c>
      <c r="B5351" s="1" t="s">
        <v>5873</v>
      </c>
      <c r="C5351" s="1" t="s">
        <v>5874</v>
      </c>
      <c r="D5351" s="1">
        <v>22276.570916109999</v>
      </c>
      <c r="E5351" s="1">
        <v>7.0019999999999997E-5</v>
      </c>
      <c r="F5351" s="1" t="s">
        <v>3</v>
      </c>
      <c r="G5351" s="1" t="s">
        <v>5875</v>
      </c>
      <c r="H5351" s="1">
        <v>0</v>
      </c>
      <c r="I5351" s="1">
        <v>9997</v>
      </c>
    </row>
    <row r="5352" spans="1:9" x14ac:dyDescent="0.25">
      <c r="A5352" s="1">
        <v>2</v>
      </c>
      <c r="B5352" s="1">
        <v>37875</v>
      </c>
      <c r="C5352" s="1">
        <v>97.305400000000006</v>
      </c>
      <c r="D5352" s="1">
        <v>345.76</v>
      </c>
      <c r="E5352" s="1">
        <v>8349</v>
      </c>
      <c r="F5352" s="1">
        <v>52.1877</v>
      </c>
      <c r="G5352" s="1">
        <v>87.003799999999998</v>
      </c>
      <c r="H5352" s="1">
        <v>15.236594266066099</v>
      </c>
    </row>
    <row r="5353" spans="1:9" x14ac:dyDescent="0.25">
      <c r="A5353" s="1">
        <v>0</v>
      </c>
      <c r="B5353" s="1" t="s">
        <v>4860</v>
      </c>
      <c r="C5353" s="1" t="s">
        <v>4861</v>
      </c>
      <c r="D5353" s="2">
        <v>44564</v>
      </c>
    </row>
    <row r="5354" spans="1:9" x14ac:dyDescent="0.25">
      <c r="A5354" s="1">
        <v>1</v>
      </c>
      <c r="B5354" s="1" t="s">
        <v>5876</v>
      </c>
      <c r="C5354" s="1" t="s">
        <v>5877</v>
      </c>
      <c r="D5354" s="1">
        <v>22276.56968081</v>
      </c>
      <c r="E5354" s="1">
        <v>5.8999999999999996E-7</v>
      </c>
      <c r="F5354" s="1" t="s">
        <v>3</v>
      </c>
      <c r="G5354" s="1" t="s">
        <v>5878</v>
      </c>
      <c r="H5354" s="1">
        <v>0</v>
      </c>
      <c r="I5354" s="1">
        <v>9994</v>
      </c>
    </row>
    <row r="5355" spans="1:9" x14ac:dyDescent="0.25">
      <c r="A5355" s="1">
        <v>2</v>
      </c>
      <c r="B5355" s="1">
        <v>37930</v>
      </c>
      <c r="C5355" s="1">
        <v>98.697900000000004</v>
      </c>
      <c r="D5355" s="1">
        <v>271.59969999999998</v>
      </c>
      <c r="E5355" s="1">
        <v>16009</v>
      </c>
      <c r="F5355" s="1">
        <v>116.99290000000001</v>
      </c>
      <c r="G5355" s="1">
        <v>243.28870000000001</v>
      </c>
      <c r="H5355" s="1">
        <v>14.298760335696899</v>
      </c>
    </row>
    <row r="5356" spans="1:9" x14ac:dyDescent="0.25">
      <c r="A5356" s="1">
        <v>0</v>
      </c>
      <c r="B5356" s="1" t="s">
        <v>4953</v>
      </c>
      <c r="C5356" s="1">
        <v>4</v>
      </c>
      <c r="D5356" s="1" t="s">
        <v>5879</v>
      </c>
    </row>
    <row r="5357" spans="1:9" x14ac:dyDescent="0.25">
      <c r="A5357" s="1">
        <v>1</v>
      </c>
      <c r="B5357" s="1" t="s">
        <v>5880</v>
      </c>
      <c r="C5357" s="1" t="s">
        <v>5881</v>
      </c>
      <c r="D5357" s="1">
        <v>22276.56313825</v>
      </c>
      <c r="E5357" s="1">
        <v>1.3599999999999999E-6</v>
      </c>
      <c r="F5357" s="1" t="s">
        <v>3</v>
      </c>
      <c r="G5357" s="1" t="s">
        <v>5882</v>
      </c>
      <c r="H5357" s="1">
        <v>0</v>
      </c>
      <c r="I5357" s="1">
        <v>9990</v>
      </c>
    </row>
    <row r="5358" spans="1:9" x14ac:dyDescent="0.25">
      <c r="A5358" s="1">
        <v>2</v>
      </c>
      <c r="B5358" s="1">
        <v>37931</v>
      </c>
      <c r="C5358" s="1">
        <v>98.701800000000006</v>
      </c>
      <c r="D5358" s="1">
        <v>272.14690000000002</v>
      </c>
      <c r="E5358" s="1">
        <v>23902</v>
      </c>
      <c r="F5358" s="1">
        <v>148.53559999999999</v>
      </c>
      <c r="G5358" s="1">
        <v>211.72569999999999</v>
      </c>
      <c r="H5358" s="1">
        <v>14.299871515673701</v>
      </c>
    </row>
    <row r="5359" spans="1:9" x14ac:dyDescent="0.25">
      <c r="A5359" s="1">
        <v>0</v>
      </c>
      <c r="B5359" s="1" t="s">
        <v>5095</v>
      </c>
      <c r="C5359" s="1">
        <v>13</v>
      </c>
    </row>
    <row r="5360" spans="1:9" x14ac:dyDescent="0.25">
      <c r="A5360" s="1">
        <v>1</v>
      </c>
      <c r="B5360" s="1" t="s">
        <v>5883</v>
      </c>
      <c r="C5360" s="1" t="s">
        <v>5884</v>
      </c>
      <c r="D5360" s="1">
        <v>22276.577266529999</v>
      </c>
      <c r="E5360" s="1">
        <v>7.237E-5</v>
      </c>
      <c r="F5360" s="1" t="s">
        <v>3</v>
      </c>
      <c r="G5360" s="1" t="s">
        <v>5885</v>
      </c>
      <c r="H5360" s="1">
        <v>0</v>
      </c>
      <c r="I5360" s="1">
        <v>9992</v>
      </c>
    </row>
    <row r="5361" spans="1:9" x14ac:dyDescent="0.25">
      <c r="A5361" s="1">
        <v>2</v>
      </c>
      <c r="B5361" s="1">
        <v>37941</v>
      </c>
      <c r="C5361" s="1">
        <v>97.641999999999996</v>
      </c>
      <c r="D5361" s="1">
        <v>228.30940000000001</v>
      </c>
      <c r="E5361" s="1">
        <v>3260</v>
      </c>
      <c r="F5361" s="1">
        <v>55.000700000000002</v>
      </c>
      <c r="G5361" s="1">
        <v>32.352400000000003</v>
      </c>
      <c r="H5361" s="1">
        <v>15.222552896012401</v>
      </c>
    </row>
    <row r="5362" spans="1:9" x14ac:dyDescent="0.25">
      <c r="A5362" s="1">
        <v>0</v>
      </c>
      <c r="B5362" s="1" t="s">
        <v>5886</v>
      </c>
    </row>
    <row r="5363" spans="1:9" x14ac:dyDescent="0.25">
      <c r="A5363" s="1">
        <v>1</v>
      </c>
      <c r="B5363" s="1" t="s">
        <v>5887</v>
      </c>
      <c r="C5363" s="1" t="s">
        <v>5888</v>
      </c>
      <c r="D5363" s="1">
        <v>22276.471954000001</v>
      </c>
      <c r="E5363" s="1">
        <v>1.0679999999999999E-5</v>
      </c>
      <c r="F5363" s="1" t="s">
        <v>3</v>
      </c>
      <c r="G5363" s="1" t="s">
        <v>5889</v>
      </c>
      <c r="H5363" s="1">
        <v>0</v>
      </c>
      <c r="I5363" s="1">
        <v>9997</v>
      </c>
    </row>
    <row r="5364" spans="1:9" x14ac:dyDescent="0.25">
      <c r="A5364" s="1">
        <v>2</v>
      </c>
      <c r="B5364" s="1">
        <v>38011</v>
      </c>
      <c r="C5364" s="1">
        <v>97.784000000000006</v>
      </c>
      <c r="D5364" s="1">
        <v>345.87520000000001</v>
      </c>
      <c r="E5364" s="1">
        <v>1534</v>
      </c>
      <c r="F5364" s="1">
        <v>87.308899999999994</v>
      </c>
      <c r="G5364" s="1">
        <v>272.83019999999999</v>
      </c>
      <c r="H5364" s="1">
        <v>14.8211289458403</v>
      </c>
    </row>
    <row r="5365" spans="1:9" x14ac:dyDescent="0.25">
      <c r="A5365" s="1">
        <v>0</v>
      </c>
      <c r="B5365" s="1" t="s">
        <v>5890</v>
      </c>
      <c r="C5365" s="1">
        <v>1</v>
      </c>
    </row>
    <row r="5366" spans="1:9" x14ac:dyDescent="0.25">
      <c r="A5366" s="1">
        <v>1</v>
      </c>
      <c r="B5366" s="1" t="s">
        <v>5891</v>
      </c>
      <c r="C5366" s="1" t="s">
        <v>5892</v>
      </c>
      <c r="D5366" s="1">
        <v>22276.496662860001</v>
      </c>
      <c r="E5366" s="1">
        <v>2.61E-6</v>
      </c>
      <c r="F5366" s="1" t="s">
        <v>3</v>
      </c>
      <c r="G5366" s="1" t="s">
        <v>5893</v>
      </c>
      <c r="H5366" s="1">
        <v>0</v>
      </c>
      <c r="I5366" s="1">
        <v>9990</v>
      </c>
    </row>
    <row r="5367" spans="1:9" x14ac:dyDescent="0.25">
      <c r="A5367" s="1">
        <v>2</v>
      </c>
      <c r="B5367" s="1">
        <v>38012</v>
      </c>
      <c r="C5367" s="1">
        <v>98.192300000000003</v>
      </c>
      <c r="D5367" s="1">
        <v>349.99650000000003</v>
      </c>
      <c r="E5367" s="1">
        <v>1446</v>
      </c>
      <c r="F5367" s="1">
        <v>80.584999999999994</v>
      </c>
      <c r="G5367" s="1">
        <v>279.5514</v>
      </c>
      <c r="H5367" s="1">
        <v>14.5855875157482</v>
      </c>
    </row>
    <row r="5368" spans="1:9" x14ac:dyDescent="0.25">
      <c r="A5368" s="1">
        <v>0</v>
      </c>
      <c r="B5368" s="1" t="s">
        <v>5894</v>
      </c>
    </row>
    <row r="5369" spans="1:9" x14ac:dyDescent="0.25">
      <c r="A5369" s="1">
        <v>1</v>
      </c>
      <c r="B5369" s="1" t="s">
        <v>5895</v>
      </c>
      <c r="C5369" s="1" t="s">
        <v>5896</v>
      </c>
      <c r="D5369" s="1">
        <v>22276.497873100001</v>
      </c>
      <c r="E5369" s="1">
        <v>3.9919999999999997E-5</v>
      </c>
      <c r="F5369" s="1" t="s">
        <v>3</v>
      </c>
      <c r="G5369" s="1" t="s">
        <v>5897</v>
      </c>
      <c r="H5369" s="1">
        <v>0</v>
      </c>
      <c r="I5369" s="1">
        <v>9994</v>
      </c>
    </row>
    <row r="5370" spans="1:9" x14ac:dyDescent="0.25">
      <c r="A5370" s="1">
        <v>2</v>
      </c>
      <c r="B5370" s="1">
        <v>38013</v>
      </c>
      <c r="C5370" s="1">
        <v>98.111900000000006</v>
      </c>
      <c r="D5370" s="1">
        <v>117.37779999999999</v>
      </c>
      <c r="E5370" s="1">
        <v>8981</v>
      </c>
      <c r="F5370" s="1">
        <v>91.932400000000001</v>
      </c>
      <c r="G5370" s="1">
        <v>268.29259999999999</v>
      </c>
      <c r="H5370" s="1">
        <v>14.9826086358882</v>
      </c>
    </row>
    <row r="5371" spans="1:9" x14ac:dyDescent="0.25">
      <c r="A5371" s="1">
        <v>0</v>
      </c>
      <c r="B5371" s="1" t="s">
        <v>5898</v>
      </c>
      <c r="C5371" s="1">
        <v>1</v>
      </c>
    </row>
    <row r="5372" spans="1:9" x14ac:dyDescent="0.25">
      <c r="A5372" s="1">
        <v>1</v>
      </c>
      <c r="B5372" s="1" t="s">
        <v>5899</v>
      </c>
      <c r="C5372" s="1" t="s">
        <v>5900</v>
      </c>
      <c r="D5372" s="1">
        <v>22276.550331210001</v>
      </c>
      <c r="E5372" s="1">
        <v>2.03E-6</v>
      </c>
      <c r="F5372" s="1" t="s">
        <v>3</v>
      </c>
      <c r="G5372" s="1" t="s">
        <v>5901</v>
      </c>
      <c r="H5372" s="1">
        <v>0</v>
      </c>
      <c r="I5372" s="1">
        <v>9993</v>
      </c>
    </row>
    <row r="5373" spans="1:9" x14ac:dyDescent="0.25">
      <c r="A5373" s="1">
        <v>2</v>
      </c>
      <c r="B5373" s="1">
        <v>38038</v>
      </c>
      <c r="C5373" s="1">
        <v>98.578699999999998</v>
      </c>
      <c r="D5373" s="1">
        <v>340.6241</v>
      </c>
      <c r="E5373" s="1">
        <v>5820</v>
      </c>
      <c r="F5373" s="1">
        <v>309.59460000000001</v>
      </c>
      <c r="G5373" s="1">
        <v>50.472799999999999</v>
      </c>
      <c r="H5373" s="1">
        <v>14.3534377556499</v>
      </c>
    </row>
    <row r="5374" spans="1:9" x14ac:dyDescent="0.25">
      <c r="A5374" s="1">
        <v>0</v>
      </c>
      <c r="B5374" s="1" t="s">
        <v>4042</v>
      </c>
      <c r="C5374" s="1" t="s">
        <v>5902</v>
      </c>
    </row>
    <row r="5375" spans="1:9" x14ac:dyDescent="0.25">
      <c r="A5375" s="1">
        <v>1</v>
      </c>
      <c r="B5375" s="1" t="s">
        <v>5903</v>
      </c>
      <c r="C5375" s="1" t="s">
        <v>5904</v>
      </c>
      <c r="D5375" s="1">
        <v>22276.513471940001</v>
      </c>
      <c r="E5375" s="1">
        <v>-8.8999999999999995E-7</v>
      </c>
      <c r="F5375" s="1" t="s">
        <v>3</v>
      </c>
      <c r="G5375" s="1" t="s">
        <v>5905</v>
      </c>
      <c r="H5375" s="1">
        <v>0</v>
      </c>
      <c r="I5375" s="1">
        <v>9996</v>
      </c>
    </row>
    <row r="5376" spans="1:9" x14ac:dyDescent="0.25">
      <c r="A5376" s="1">
        <v>2</v>
      </c>
      <c r="B5376" s="1">
        <v>38040</v>
      </c>
      <c r="C5376" s="1">
        <v>52</v>
      </c>
      <c r="D5376" s="1">
        <v>175.31800000000001</v>
      </c>
      <c r="E5376" s="1">
        <v>844</v>
      </c>
      <c r="F5376" s="1">
        <v>63.722299999999997</v>
      </c>
      <c r="G5376" s="1">
        <v>110.1168</v>
      </c>
      <c r="H5376" s="1">
        <v>12.6226896949821</v>
      </c>
    </row>
    <row r="5377" spans="1:9" x14ac:dyDescent="0.25">
      <c r="A5377" s="1">
        <v>0</v>
      </c>
      <c r="B5377" s="1" t="s">
        <v>4042</v>
      </c>
      <c r="C5377" s="1" t="s">
        <v>5906</v>
      </c>
    </row>
    <row r="5378" spans="1:9" x14ac:dyDescent="0.25">
      <c r="A5378" s="1">
        <v>1</v>
      </c>
      <c r="B5378" s="1" t="s">
        <v>5907</v>
      </c>
      <c r="C5378" s="1" t="s">
        <v>5908</v>
      </c>
      <c r="D5378" s="1">
        <v>22276.486578159998</v>
      </c>
      <c r="E5378" s="1">
        <v>-8.8999999999999995E-7</v>
      </c>
      <c r="F5378" s="1" t="s">
        <v>3</v>
      </c>
      <c r="G5378" s="1" t="s">
        <v>5909</v>
      </c>
      <c r="H5378" s="1">
        <v>0</v>
      </c>
      <c r="I5378" s="1">
        <v>9996</v>
      </c>
    </row>
    <row r="5379" spans="1:9" x14ac:dyDescent="0.25">
      <c r="A5379" s="1">
        <v>2</v>
      </c>
      <c r="B5379" s="1">
        <v>38041</v>
      </c>
      <c r="C5379" s="1">
        <v>52.005299999999998</v>
      </c>
      <c r="D5379" s="1">
        <v>176.66030000000001</v>
      </c>
      <c r="E5379" s="1">
        <v>904</v>
      </c>
      <c r="F5379" s="1">
        <v>57.106900000000003</v>
      </c>
      <c r="G5379" s="1">
        <v>113.8049</v>
      </c>
      <c r="H5379" s="1">
        <v>12.622691084980501</v>
      </c>
    </row>
    <row r="5380" spans="1:9" x14ac:dyDescent="0.25">
      <c r="A5380" s="1">
        <v>0</v>
      </c>
      <c r="B5380" s="1" t="s">
        <v>4042</v>
      </c>
      <c r="C5380" s="1" t="s">
        <v>5910</v>
      </c>
    </row>
    <row r="5381" spans="1:9" x14ac:dyDescent="0.25">
      <c r="A5381" s="1">
        <v>1</v>
      </c>
      <c r="B5381" s="1" t="s">
        <v>5911</v>
      </c>
      <c r="C5381" s="1" t="s">
        <v>5912</v>
      </c>
      <c r="D5381" s="1">
        <v>22276.395103949999</v>
      </c>
      <c r="E5381" s="1">
        <v>-9.9000000000000005E-7</v>
      </c>
      <c r="F5381" s="1" t="s">
        <v>3</v>
      </c>
      <c r="G5381" s="1" t="s">
        <v>5913</v>
      </c>
      <c r="H5381" s="1">
        <v>0</v>
      </c>
      <c r="I5381" s="1">
        <v>9994</v>
      </c>
    </row>
    <row r="5382" spans="1:9" x14ac:dyDescent="0.25">
      <c r="A5382" s="1">
        <v>2</v>
      </c>
      <c r="B5382" s="1">
        <v>38042</v>
      </c>
      <c r="C5382" s="1">
        <v>52.005800000000001</v>
      </c>
      <c r="D5382" s="1">
        <v>132.2792</v>
      </c>
      <c r="E5382" s="1">
        <v>860</v>
      </c>
      <c r="F5382" s="1">
        <v>115.5044</v>
      </c>
      <c r="G5382" s="1">
        <v>300.52460000000002</v>
      </c>
      <c r="H5382" s="1">
        <v>12.6227173049875</v>
      </c>
    </row>
    <row r="5383" spans="1:9" x14ac:dyDescent="0.25">
      <c r="A5383" s="1">
        <v>0</v>
      </c>
      <c r="B5383" s="1" t="s">
        <v>4042</v>
      </c>
      <c r="C5383" s="1" t="s">
        <v>5914</v>
      </c>
    </row>
    <row r="5384" spans="1:9" x14ac:dyDescent="0.25">
      <c r="A5384" s="1">
        <v>1</v>
      </c>
      <c r="B5384" s="1" t="s">
        <v>5915</v>
      </c>
      <c r="C5384" s="1" t="s">
        <v>5916</v>
      </c>
      <c r="D5384" s="1">
        <v>22276.311971679999</v>
      </c>
      <c r="E5384" s="1">
        <v>-9.0999999999999997E-7</v>
      </c>
      <c r="F5384" s="1" t="s">
        <v>3</v>
      </c>
      <c r="G5384" s="1" t="s">
        <v>5917</v>
      </c>
      <c r="H5384" s="1">
        <v>0</v>
      </c>
      <c r="I5384" s="1">
        <v>9999</v>
      </c>
    </row>
    <row r="5385" spans="1:9" x14ac:dyDescent="0.25">
      <c r="A5385" s="1">
        <v>2</v>
      </c>
      <c r="B5385" s="1">
        <v>38043</v>
      </c>
      <c r="C5385" s="1">
        <v>52.007300000000001</v>
      </c>
      <c r="D5385" s="1">
        <v>222.85570000000001</v>
      </c>
      <c r="E5385" s="1">
        <v>893</v>
      </c>
      <c r="F5385" s="1">
        <v>67.220399999999998</v>
      </c>
      <c r="G5385" s="1">
        <v>89.945400000000006</v>
      </c>
      <c r="H5385" s="1">
        <v>12.6226371649719</v>
      </c>
    </row>
    <row r="5386" spans="1:9" x14ac:dyDescent="0.25">
      <c r="A5386" s="1">
        <v>0</v>
      </c>
      <c r="B5386" s="1" t="s">
        <v>4042</v>
      </c>
      <c r="C5386" s="1" t="s">
        <v>5918</v>
      </c>
    </row>
    <row r="5387" spans="1:9" x14ac:dyDescent="0.25">
      <c r="A5387" s="1">
        <v>1</v>
      </c>
      <c r="B5387" s="1" t="s">
        <v>5919</v>
      </c>
      <c r="C5387" s="1" t="s">
        <v>5920</v>
      </c>
      <c r="D5387" s="1">
        <v>22276.37047559</v>
      </c>
      <c r="E5387" s="1">
        <v>-1.0300000000000001E-6</v>
      </c>
      <c r="F5387" s="1" t="s">
        <v>3</v>
      </c>
      <c r="G5387" s="1" t="s">
        <v>5921</v>
      </c>
      <c r="H5387" s="1">
        <v>0</v>
      </c>
      <c r="I5387" s="1">
        <v>9999</v>
      </c>
    </row>
    <row r="5388" spans="1:9" x14ac:dyDescent="0.25">
      <c r="A5388" s="1">
        <v>2</v>
      </c>
      <c r="B5388" s="1">
        <v>38044</v>
      </c>
      <c r="C5388" s="1">
        <v>51.986699999999999</v>
      </c>
      <c r="D5388" s="1">
        <v>127.4363</v>
      </c>
      <c r="E5388" s="1">
        <v>609</v>
      </c>
      <c r="F5388" s="1">
        <v>92.855000000000004</v>
      </c>
      <c r="G5388" s="1">
        <v>91.111599999999996</v>
      </c>
      <c r="H5388" s="1">
        <v>12.6226653749886</v>
      </c>
    </row>
    <row r="5389" spans="1:9" x14ac:dyDescent="0.25">
      <c r="A5389" s="1">
        <v>0</v>
      </c>
      <c r="B5389" s="1" t="s">
        <v>4042</v>
      </c>
      <c r="C5389" s="1" t="s">
        <v>5922</v>
      </c>
    </row>
    <row r="5390" spans="1:9" x14ac:dyDescent="0.25">
      <c r="A5390" s="1">
        <v>1</v>
      </c>
      <c r="B5390" s="1" t="s">
        <v>5923</v>
      </c>
      <c r="C5390" s="1" t="s">
        <v>5924</v>
      </c>
      <c r="D5390" s="1">
        <v>22276.314675080001</v>
      </c>
      <c r="E5390" s="1">
        <v>-9.9000000000000005E-7</v>
      </c>
      <c r="F5390" s="1" t="s">
        <v>3</v>
      </c>
      <c r="G5390" s="1" t="s">
        <v>5925</v>
      </c>
      <c r="H5390" s="1">
        <v>0</v>
      </c>
      <c r="I5390" s="1">
        <v>9990</v>
      </c>
    </row>
    <row r="5391" spans="1:9" x14ac:dyDescent="0.25">
      <c r="A5391" s="1">
        <v>2</v>
      </c>
      <c r="B5391" s="1">
        <v>38045</v>
      </c>
      <c r="C5391" s="1">
        <v>51.9878</v>
      </c>
      <c r="D5391" s="1">
        <v>128.07919999999999</v>
      </c>
      <c r="E5391" s="1">
        <v>665</v>
      </c>
      <c r="F5391" s="1">
        <v>339.40800000000002</v>
      </c>
      <c r="G5391" s="1">
        <v>191.66640000000001</v>
      </c>
      <c r="H5391" s="1">
        <v>12.622658194988</v>
      </c>
    </row>
    <row r="5392" spans="1:9" x14ac:dyDescent="0.25">
      <c r="A5392" s="1">
        <v>0</v>
      </c>
      <c r="B5392" s="1" t="s">
        <v>5898</v>
      </c>
      <c r="C5392" s="1">
        <v>3</v>
      </c>
    </row>
    <row r="5393" spans="1:9" x14ac:dyDescent="0.25">
      <c r="A5393" s="1">
        <v>1</v>
      </c>
      <c r="B5393" s="1" t="s">
        <v>5926</v>
      </c>
      <c r="C5393" s="1" t="s">
        <v>5927</v>
      </c>
      <c r="D5393" s="1">
        <v>22276.572290119999</v>
      </c>
      <c r="E5393" s="1">
        <v>5.7899999999999998E-5</v>
      </c>
      <c r="F5393" s="1" t="s">
        <v>3</v>
      </c>
      <c r="G5393" s="1" t="s">
        <v>5928</v>
      </c>
      <c r="H5393" s="1">
        <v>0</v>
      </c>
      <c r="I5393" s="1">
        <v>9992</v>
      </c>
    </row>
    <row r="5394" spans="1:9" x14ac:dyDescent="0.25">
      <c r="A5394" s="1">
        <v>2</v>
      </c>
      <c r="B5394" s="1">
        <v>38046</v>
      </c>
      <c r="C5394" s="1">
        <v>97.330699999999993</v>
      </c>
      <c r="D5394" s="1">
        <v>344.7525</v>
      </c>
      <c r="E5394" s="1">
        <v>2011</v>
      </c>
      <c r="F5394" s="1">
        <v>96.316100000000006</v>
      </c>
      <c r="G5394" s="1">
        <v>39.637900000000002</v>
      </c>
      <c r="H5394" s="1">
        <v>15.2134403459604</v>
      </c>
    </row>
    <row r="5395" spans="1:9" x14ac:dyDescent="0.25">
      <c r="A5395" s="1">
        <v>0</v>
      </c>
      <c r="B5395" s="1" t="s">
        <v>5929</v>
      </c>
    </row>
    <row r="5396" spans="1:9" x14ac:dyDescent="0.25">
      <c r="A5396" s="1">
        <v>1</v>
      </c>
      <c r="B5396" s="1" t="s">
        <v>5930</v>
      </c>
      <c r="C5396" s="1" t="s">
        <v>5931</v>
      </c>
      <c r="D5396" s="1">
        <v>22276.504815929999</v>
      </c>
      <c r="E5396" s="1">
        <v>-5.2E-7</v>
      </c>
      <c r="F5396" s="1" t="s">
        <v>3</v>
      </c>
      <c r="G5396" s="1">
        <f>-80622-4</f>
        <v>-80626</v>
      </c>
      <c r="H5396" s="1">
        <v>0</v>
      </c>
      <c r="I5396" s="1">
        <v>9999</v>
      </c>
    </row>
    <row r="5397" spans="1:9" x14ac:dyDescent="0.25">
      <c r="A5397" s="1">
        <v>2</v>
      </c>
      <c r="B5397" s="1">
        <v>38077</v>
      </c>
      <c r="C5397" s="1">
        <v>69.490799999999993</v>
      </c>
      <c r="D5397" s="1">
        <v>82.739599999999996</v>
      </c>
      <c r="E5397" s="1">
        <v>11294</v>
      </c>
      <c r="F5397" s="1">
        <v>243.05930000000001</v>
      </c>
      <c r="G5397" s="1">
        <v>116.9271</v>
      </c>
      <c r="H5397" s="1">
        <v>12.549313314874601</v>
      </c>
    </row>
    <row r="5398" spans="1:9" x14ac:dyDescent="0.25">
      <c r="A5398" s="1">
        <v>0</v>
      </c>
      <c r="B5398" s="1" t="s">
        <v>5497</v>
      </c>
      <c r="C5398" s="1">
        <v>1</v>
      </c>
    </row>
    <row r="5399" spans="1:9" x14ac:dyDescent="0.25">
      <c r="A5399" s="1">
        <v>1</v>
      </c>
      <c r="B5399" s="1" t="s">
        <v>5932</v>
      </c>
      <c r="C5399" s="1" t="s">
        <v>5933</v>
      </c>
      <c r="D5399" s="1">
        <v>22276.519471830001</v>
      </c>
      <c r="E5399" s="1">
        <v>5.6289999999999998E-5</v>
      </c>
      <c r="F5399" s="1" t="s">
        <v>3</v>
      </c>
      <c r="G5399" s="1" t="s">
        <v>5934</v>
      </c>
      <c r="H5399" s="1">
        <v>0</v>
      </c>
      <c r="I5399" s="1">
        <v>9990</v>
      </c>
    </row>
    <row r="5400" spans="1:9" x14ac:dyDescent="0.25">
      <c r="A5400" s="1">
        <v>2</v>
      </c>
      <c r="B5400" s="1">
        <v>38248</v>
      </c>
      <c r="C5400" s="1">
        <v>97.553600000000003</v>
      </c>
      <c r="D5400" s="1">
        <v>286.73860000000002</v>
      </c>
      <c r="E5400" s="1">
        <v>2448</v>
      </c>
      <c r="F5400" s="1">
        <v>231.20169999999999</v>
      </c>
      <c r="G5400" s="1">
        <v>128.89949999999999</v>
      </c>
      <c r="H5400" s="1">
        <v>15.1255287357515</v>
      </c>
    </row>
    <row r="5401" spans="1:9" x14ac:dyDescent="0.25">
      <c r="A5401" s="1">
        <v>0</v>
      </c>
      <c r="B5401" s="1" t="s">
        <v>5688</v>
      </c>
      <c r="C5401" s="2">
        <v>44563</v>
      </c>
    </row>
    <row r="5402" spans="1:9" x14ac:dyDescent="0.25">
      <c r="A5402" s="1">
        <v>1</v>
      </c>
      <c r="B5402" s="1" t="s">
        <v>5935</v>
      </c>
      <c r="C5402" s="1" t="s">
        <v>5936</v>
      </c>
      <c r="D5402" s="1">
        <v>22276.599449950001</v>
      </c>
      <c r="E5402" s="1">
        <v>6.9629999999999996E-5</v>
      </c>
      <c r="F5402" s="1" t="s">
        <v>3</v>
      </c>
      <c r="G5402" s="1" t="s">
        <v>5937</v>
      </c>
      <c r="H5402" s="1">
        <v>0</v>
      </c>
      <c r="I5402" s="1">
        <v>9994</v>
      </c>
    </row>
    <row r="5403" spans="1:9" x14ac:dyDescent="0.25">
      <c r="A5403" s="1">
        <v>2</v>
      </c>
      <c r="B5403" s="1">
        <v>38256</v>
      </c>
      <c r="C5403" s="1">
        <v>97.517099999999999</v>
      </c>
      <c r="D5403" s="1">
        <v>47.348399999999998</v>
      </c>
      <c r="E5403" s="1">
        <v>14055</v>
      </c>
      <c r="F5403" s="1">
        <v>268.27390000000003</v>
      </c>
      <c r="G5403" s="1">
        <v>220.43350000000001</v>
      </c>
      <c r="H5403" s="1">
        <v>15.264321815789099</v>
      </c>
    </row>
    <row r="5404" spans="1:9" x14ac:dyDescent="0.25">
      <c r="A5404" s="1">
        <v>0</v>
      </c>
      <c r="B5404" s="1" t="s">
        <v>5095</v>
      </c>
      <c r="C5404" s="1">
        <v>14</v>
      </c>
    </row>
    <row r="5405" spans="1:9" x14ac:dyDescent="0.25">
      <c r="A5405" s="1">
        <v>1</v>
      </c>
      <c r="B5405" s="1" t="s">
        <v>5938</v>
      </c>
      <c r="C5405" s="1" t="s">
        <v>5939</v>
      </c>
      <c r="D5405" s="1">
        <v>22276.601146630001</v>
      </c>
      <c r="E5405" s="1">
        <v>6.9950000000000006E-5</v>
      </c>
      <c r="F5405" s="1" t="s">
        <v>3</v>
      </c>
      <c r="G5405" s="1" t="s">
        <v>5940</v>
      </c>
      <c r="H5405" s="1">
        <v>0</v>
      </c>
      <c r="I5405" s="1">
        <v>9991</v>
      </c>
    </row>
    <row r="5406" spans="1:9" x14ac:dyDescent="0.25">
      <c r="A5406" s="1">
        <v>2</v>
      </c>
      <c r="B5406" s="1">
        <v>38257</v>
      </c>
      <c r="C5406" s="1">
        <v>97.558700000000002</v>
      </c>
      <c r="D5406" s="1">
        <v>59.289000000000001</v>
      </c>
      <c r="E5406" s="1">
        <v>2204</v>
      </c>
      <c r="F5406" s="1">
        <v>56.513399999999997</v>
      </c>
      <c r="G5406" s="1">
        <v>74.196899999999999</v>
      </c>
      <c r="H5406" s="1">
        <v>15.2348425958</v>
      </c>
    </row>
    <row r="5407" spans="1:9" x14ac:dyDescent="0.25">
      <c r="A5407" s="1">
        <v>0</v>
      </c>
      <c r="B5407" s="1" t="s">
        <v>5941</v>
      </c>
      <c r="C5407" s="1" t="s">
        <v>5942</v>
      </c>
    </row>
    <row r="5408" spans="1:9" x14ac:dyDescent="0.25">
      <c r="A5408" s="1">
        <v>1</v>
      </c>
      <c r="B5408" s="1" t="s">
        <v>5943</v>
      </c>
      <c r="C5408" s="1" t="s">
        <v>5944</v>
      </c>
      <c r="D5408" s="1">
        <v>22276.458832470002</v>
      </c>
      <c r="E5408" s="1">
        <v>7.9500000000000001E-6</v>
      </c>
      <c r="F5408" s="1" t="s">
        <v>3</v>
      </c>
      <c r="G5408" s="1" t="s">
        <v>5945</v>
      </c>
      <c r="H5408" s="1">
        <v>0</v>
      </c>
      <c r="I5408" s="1">
        <v>9996</v>
      </c>
    </row>
    <row r="5409" spans="1:9" x14ac:dyDescent="0.25">
      <c r="A5409" s="1">
        <v>2</v>
      </c>
      <c r="B5409" s="1">
        <v>38337</v>
      </c>
      <c r="C5409" s="1">
        <v>98.209400000000002</v>
      </c>
      <c r="D5409" s="1">
        <v>215.34909999999999</v>
      </c>
      <c r="E5409" s="1">
        <v>1349</v>
      </c>
      <c r="F5409" s="1">
        <v>80.596699999999998</v>
      </c>
      <c r="G5409" s="1">
        <v>34.031799999999997</v>
      </c>
      <c r="H5409" s="1">
        <v>14.5709734055204</v>
      </c>
    </row>
    <row r="5410" spans="1:9" x14ac:dyDescent="0.25">
      <c r="A5410" s="1">
        <v>0</v>
      </c>
      <c r="B5410" s="1" t="s">
        <v>4463</v>
      </c>
      <c r="C5410" s="1">
        <v>3</v>
      </c>
    </row>
    <row r="5411" spans="1:9" x14ac:dyDescent="0.25">
      <c r="A5411" s="1">
        <v>1</v>
      </c>
      <c r="B5411" s="1" t="s">
        <v>5946</v>
      </c>
      <c r="C5411" s="1" t="s">
        <v>5947</v>
      </c>
      <c r="D5411" s="1">
        <v>22276.519841410001</v>
      </c>
      <c r="E5411" s="1">
        <v>4.6600000000000003E-6</v>
      </c>
      <c r="F5411" s="1" t="s">
        <v>3</v>
      </c>
      <c r="G5411" s="1" t="s">
        <v>5948</v>
      </c>
      <c r="H5411" s="1">
        <v>0</v>
      </c>
      <c r="I5411" s="1">
        <v>9990</v>
      </c>
    </row>
    <row r="5412" spans="1:9" x14ac:dyDescent="0.25">
      <c r="A5412" s="1">
        <v>2</v>
      </c>
      <c r="B5412" s="1">
        <v>38338</v>
      </c>
      <c r="C5412" s="1">
        <v>98.186599999999999</v>
      </c>
      <c r="D5412" s="1">
        <v>215.56180000000001</v>
      </c>
      <c r="E5412" s="1">
        <v>12223</v>
      </c>
      <c r="F5412" s="1">
        <v>41.326799999999999</v>
      </c>
      <c r="G5412" s="1">
        <v>318.8854</v>
      </c>
      <c r="H5412" s="1">
        <v>14.619593395537599</v>
      </c>
    </row>
    <row r="5413" spans="1:9" x14ac:dyDescent="0.25">
      <c r="A5413" s="1">
        <v>0</v>
      </c>
      <c r="B5413" s="1" t="s">
        <v>5949</v>
      </c>
    </row>
    <row r="5414" spans="1:9" x14ac:dyDescent="0.25">
      <c r="A5414" s="1">
        <v>1</v>
      </c>
      <c r="B5414" s="1" t="s">
        <v>5950</v>
      </c>
      <c r="C5414" s="1" t="s">
        <v>5951</v>
      </c>
      <c r="D5414" s="1">
        <v>22276.425968529998</v>
      </c>
      <c r="E5414" s="1">
        <v>9.5100000000000004E-6</v>
      </c>
      <c r="F5414" s="1" t="s">
        <v>3</v>
      </c>
      <c r="G5414" s="1" t="s">
        <v>5952</v>
      </c>
      <c r="H5414" s="1">
        <v>0</v>
      </c>
      <c r="I5414" s="1">
        <v>9999</v>
      </c>
    </row>
    <row r="5415" spans="1:9" x14ac:dyDescent="0.25">
      <c r="A5415" s="1">
        <v>2</v>
      </c>
      <c r="B5415" s="1">
        <v>38339</v>
      </c>
      <c r="C5415" s="1">
        <v>98.236099999999993</v>
      </c>
      <c r="D5415" s="1">
        <v>342.13209999999998</v>
      </c>
      <c r="E5415" s="1">
        <v>6280</v>
      </c>
      <c r="F5415" s="1">
        <v>291.87419999999997</v>
      </c>
      <c r="G5415" s="1">
        <v>68.179599999999994</v>
      </c>
      <c r="H5415" s="1">
        <v>14.710062265567901</v>
      </c>
    </row>
    <row r="5416" spans="1:9" x14ac:dyDescent="0.25">
      <c r="A5416" s="1">
        <v>0</v>
      </c>
      <c r="B5416" s="1" t="s">
        <v>5953</v>
      </c>
      <c r="C5416" s="1">
        <v>2</v>
      </c>
    </row>
    <row r="5417" spans="1:9" x14ac:dyDescent="0.25">
      <c r="A5417" s="1">
        <v>1</v>
      </c>
      <c r="B5417" s="1" t="s">
        <v>5954</v>
      </c>
      <c r="C5417" s="1" t="s">
        <v>5955</v>
      </c>
      <c r="D5417" s="1">
        <v>22276.21327819</v>
      </c>
      <c r="E5417" s="1">
        <v>2.389E-5</v>
      </c>
      <c r="F5417" s="1" t="s">
        <v>3</v>
      </c>
      <c r="G5417" s="1" t="s">
        <v>5956</v>
      </c>
      <c r="H5417" s="1">
        <v>0</v>
      </c>
      <c r="I5417" s="1">
        <v>9999</v>
      </c>
    </row>
    <row r="5418" spans="1:9" x14ac:dyDescent="0.25">
      <c r="A5418" s="1">
        <v>2</v>
      </c>
      <c r="B5418" s="1">
        <v>38340</v>
      </c>
      <c r="C5418" s="1">
        <v>98.188100000000006</v>
      </c>
      <c r="D5418" s="1">
        <v>356.19670000000002</v>
      </c>
      <c r="E5418" s="1">
        <v>10270</v>
      </c>
      <c r="F5418" s="1">
        <v>238.98220000000001</v>
      </c>
      <c r="G5418" s="1">
        <v>121.03789999999999</v>
      </c>
      <c r="H5418" s="1">
        <v>14.768877055481401</v>
      </c>
    </row>
    <row r="5419" spans="1:9" x14ac:dyDescent="0.25">
      <c r="A5419" s="1">
        <v>0</v>
      </c>
      <c r="B5419" s="1" t="s">
        <v>5095</v>
      </c>
      <c r="C5419" s="1">
        <v>15</v>
      </c>
    </row>
    <row r="5420" spans="1:9" x14ac:dyDescent="0.25">
      <c r="A5420" s="1">
        <v>1</v>
      </c>
      <c r="B5420" s="1" t="s">
        <v>5957</v>
      </c>
      <c r="C5420" s="1" t="s">
        <v>5958</v>
      </c>
      <c r="D5420" s="1">
        <v>22276.519105750001</v>
      </c>
      <c r="E5420" s="1">
        <v>-7.0000000000000005E-8</v>
      </c>
      <c r="F5420" s="1" t="s">
        <v>3</v>
      </c>
      <c r="G5420" s="1" t="s">
        <v>3742</v>
      </c>
      <c r="H5420" s="1">
        <v>0</v>
      </c>
      <c r="I5420" s="1">
        <v>9991</v>
      </c>
    </row>
    <row r="5421" spans="1:9" x14ac:dyDescent="0.25">
      <c r="A5421" s="1">
        <v>2</v>
      </c>
      <c r="B5421" s="1">
        <v>38354</v>
      </c>
      <c r="C5421" s="1">
        <v>100.6985</v>
      </c>
      <c r="D5421" s="1">
        <v>74.540800000000004</v>
      </c>
      <c r="E5421" s="1">
        <v>26027</v>
      </c>
      <c r="F5421" s="1">
        <v>110.65479999999999</v>
      </c>
      <c r="G5421" s="1">
        <v>249.73519999999999</v>
      </c>
      <c r="H5421" s="1">
        <v>13.182820234972001</v>
      </c>
    </row>
    <row r="5422" spans="1:9" x14ac:dyDescent="0.25">
      <c r="A5422" s="1">
        <v>0</v>
      </c>
      <c r="B5422" s="1" t="s">
        <v>5959</v>
      </c>
    </row>
    <row r="5423" spans="1:9" x14ac:dyDescent="0.25">
      <c r="A5423" s="1">
        <v>1</v>
      </c>
      <c r="B5423" s="1" t="s">
        <v>5960</v>
      </c>
      <c r="C5423" s="1" t="s">
        <v>5961</v>
      </c>
      <c r="D5423" s="1">
        <v>22276.517019989999</v>
      </c>
      <c r="E5423" s="1">
        <v>4.5330000000000001E-5</v>
      </c>
      <c r="F5423" s="1" t="s">
        <v>3</v>
      </c>
      <c r="G5423" s="1" t="s">
        <v>5962</v>
      </c>
      <c r="H5423" s="1">
        <v>0</v>
      </c>
      <c r="I5423" s="1">
        <v>9991</v>
      </c>
    </row>
    <row r="5424" spans="1:9" x14ac:dyDescent="0.25">
      <c r="A5424" s="1">
        <v>2</v>
      </c>
      <c r="B5424" s="1">
        <v>38358</v>
      </c>
      <c r="C5424" s="1">
        <v>6.0270000000000001</v>
      </c>
      <c r="D5424" s="1">
        <v>297.27760000000001</v>
      </c>
      <c r="E5424" s="1">
        <v>10551</v>
      </c>
      <c r="F5424" s="1">
        <v>100.2997</v>
      </c>
      <c r="G5424" s="1">
        <v>259.8322</v>
      </c>
      <c r="H5424" s="1">
        <v>14.897145765609899</v>
      </c>
    </row>
    <row r="5425" spans="1:9" x14ac:dyDescent="0.25">
      <c r="A5425" s="1">
        <v>0</v>
      </c>
      <c r="B5425" s="1" t="s">
        <v>5963</v>
      </c>
      <c r="C5425" s="1">
        <v>1</v>
      </c>
    </row>
    <row r="5426" spans="1:9" x14ac:dyDescent="0.25">
      <c r="A5426" s="1">
        <v>1</v>
      </c>
      <c r="B5426" s="1" t="s">
        <v>5964</v>
      </c>
      <c r="C5426" s="1" t="s">
        <v>5965</v>
      </c>
      <c r="D5426" s="1">
        <v>22276.578066829999</v>
      </c>
      <c r="E5426" s="1">
        <v>4.9620000000000003E-5</v>
      </c>
      <c r="F5426" s="1" t="s">
        <v>3</v>
      </c>
      <c r="G5426" s="1" t="s">
        <v>5966</v>
      </c>
      <c r="H5426" s="1">
        <v>0</v>
      </c>
      <c r="I5426" s="1">
        <v>9996</v>
      </c>
    </row>
    <row r="5427" spans="1:9" x14ac:dyDescent="0.25">
      <c r="A5427" s="1">
        <v>2</v>
      </c>
      <c r="B5427" s="1">
        <v>38707</v>
      </c>
      <c r="C5427" s="1">
        <v>97.466700000000003</v>
      </c>
      <c r="D5427" s="1">
        <v>197.9862</v>
      </c>
      <c r="E5427" s="1">
        <v>2160</v>
      </c>
      <c r="F5427" s="1">
        <v>84.084900000000005</v>
      </c>
      <c r="G5427" s="1">
        <v>89.210400000000007</v>
      </c>
      <c r="H5427" s="1">
        <v>15.229860015658399</v>
      </c>
    </row>
    <row r="5428" spans="1:9" x14ac:dyDescent="0.25">
      <c r="A5428" s="1">
        <v>0</v>
      </c>
      <c r="B5428" s="1" t="s">
        <v>5967</v>
      </c>
      <c r="C5428" s="1">
        <v>2</v>
      </c>
    </row>
    <row r="5429" spans="1:9" x14ac:dyDescent="0.25">
      <c r="A5429" s="1">
        <v>1</v>
      </c>
      <c r="B5429" s="1" t="s">
        <v>5968</v>
      </c>
      <c r="C5429" s="1" t="s">
        <v>5969</v>
      </c>
      <c r="D5429" s="1">
        <v>22276.588821270001</v>
      </c>
      <c r="E5429" s="1">
        <v>8.3590000000000004E-5</v>
      </c>
      <c r="F5429" s="1" t="s">
        <v>3</v>
      </c>
      <c r="G5429" s="1" t="s">
        <v>5970</v>
      </c>
      <c r="H5429" s="1">
        <v>0</v>
      </c>
      <c r="I5429" s="1">
        <v>9995</v>
      </c>
    </row>
    <row r="5430" spans="1:9" x14ac:dyDescent="0.25">
      <c r="A5430" s="1">
        <v>2</v>
      </c>
      <c r="B5430" s="1">
        <v>38708</v>
      </c>
      <c r="C5430" s="1">
        <v>97.3185</v>
      </c>
      <c r="D5430" s="1">
        <v>173.851</v>
      </c>
      <c r="E5430" s="1">
        <v>2129</v>
      </c>
      <c r="F5430" s="1">
        <v>80.3249</v>
      </c>
      <c r="G5430" s="1">
        <v>36.742199999999997</v>
      </c>
      <c r="H5430" s="1">
        <v>15.2345513256586</v>
      </c>
    </row>
    <row r="5431" spans="1:9" x14ac:dyDescent="0.25">
      <c r="A5431" s="1">
        <v>0</v>
      </c>
      <c r="B5431" s="1" t="s">
        <v>5971</v>
      </c>
    </row>
    <row r="5432" spans="1:9" x14ac:dyDescent="0.25">
      <c r="A5432" s="1">
        <v>1</v>
      </c>
      <c r="B5432" s="1" t="s">
        <v>5972</v>
      </c>
      <c r="C5432" s="1" t="s">
        <v>5973</v>
      </c>
      <c r="D5432" s="1">
        <v>22276.47377964</v>
      </c>
      <c r="E5432" s="1">
        <v>9.9999999999999995E-7</v>
      </c>
      <c r="F5432" s="1" t="s">
        <v>3</v>
      </c>
      <c r="G5432" s="1" t="s">
        <v>5974</v>
      </c>
      <c r="H5432" s="1">
        <v>0</v>
      </c>
      <c r="I5432" s="1">
        <v>9992</v>
      </c>
    </row>
    <row r="5433" spans="1:9" x14ac:dyDescent="0.25">
      <c r="A5433" s="1">
        <v>2</v>
      </c>
      <c r="B5433" s="1">
        <v>38709</v>
      </c>
      <c r="C5433" s="1">
        <v>98.999399999999994</v>
      </c>
      <c r="D5433" s="1">
        <v>345.58789999999999</v>
      </c>
      <c r="E5433" s="1">
        <v>11991</v>
      </c>
      <c r="F5433" s="1">
        <v>107.0746</v>
      </c>
      <c r="G5433" s="1">
        <v>253.1746</v>
      </c>
      <c r="H5433" s="1">
        <v>14.2412278353011</v>
      </c>
    </row>
    <row r="5434" spans="1:9" x14ac:dyDescent="0.25">
      <c r="A5434" s="1">
        <v>0</v>
      </c>
      <c r="B5434" s="1" t="s">
        <v>5975</v>
      </c>
    </row>
    <row r="5435" spans="1:9" x14ac:dyDescent="0.25">
      <c r="A5435" s="1">
        <v>1</v>
      </c>
      <c r="B5435" s="1" t="s">
        <v>5976</v>
      </c>
      <c r="C5435" s="1" t="s">
        <v>5977</v>
      </c>
      <c r="D5435" s="1">
        <v>22276.491714209998</v>
      </c>
      <c r="E5435" s="1">
        <v>1.8339700000000001E-3</v>
      </c>
      <c r="F5435" s="1" t="s">
        <v>3</v>
      </c>
      <c r="G5435" s="1" t="s">
        <v>5978</v>
      </c>
      <c r="H5435" s="1">
        <v>0</v>
      </c>
      <c r="I5435" s="1">
        <v>9995</v>
      </c>
    </row>
    <row r="5436" spans="1:9" x14ac:dyDescent="0.25">
      <c r="A5436" s="1">
        <v>2</v>
      </c>
      <c r="B5436" s="1">
        <v>38710</v>
      </c>
      <c r="C5436" s="1">
        <v>97.501099999999994</v>
      </c>
      <c r="D5436" s="1">
        <v>6.1626000000000003</v>
      </c>
      <c r="E5436" s="1">
        <v>877</v>
      </c>
      <c r="F5436" s="1">
        <v>245.50810000000001</v>
      </c>
      <c r="G5436" s="1">
        <v>114.6097</v>
      </c>
      <c r="H5436" s="1">
        <v>15.8578389057443</v>
      </c>
    </row>
    <row r="5437" spans="1:9" x14ac:dyDescent="0.25">
      <c r="A5437" s="1">
        <v>0</v>
      </c>
      <c r="B5437" s="1" t="s">
        <v>5979</v>
      </c>
      <c r="C5437" s="1">
        <v>1</v>
      </c>
    </row>
    <row r="5438" spans="1:9" x14ac:dyDescent="0.25">
      <c r="A5438" s="1">
        <v>1</v>
      </c>
      <c r="B5438" s="1" t="s">
        <v>5980</v>
      </c>
      <c r="C5438" s="1" t="s">
        <v>5981</v>
      </c>
      <c r="D5438" s="1">
        <v>22276.21166967</v>
      </c>
      <c r="E5438" s="1">
        <v>1.6700000000000001E-6</v>
      </c>
      <c r="F5438" s="1" t="s">
        <v>3</v>
      </c>
      <c r="G5438" s="1" t="s">
        <v>5982</v>
      </c>
      <c r="H5438" s="1">
        <v>0</v>
      </c>
      <c r="I5438" s="1">
        <v>9997</v>
      </c>
    </row>
    <row r="5439" spans="1:9" x14ac:dyDescent="0.25">
      <c r="A5439" s="1">
        <v>2</v>
      </c>
      <c r="B5439" s="1">
        <v>38711</v>
      </c>
      <c r="C5439" s="1">
        <v>98.996099999999998</v>
      </c>
      <c r="D5439" s="1">
        <v>344.78370000000001</v>
      </c>
      <c r="E5439" s="1">
        <v>12567</v>
      </c>
      <c r="F5439" s="1">
        <v>107.7372</v>
      </c>
      <c r="G5439" s="1">
        <v>252.5179</v>
      </c>
      <c r="H5439" s="1">
        <v>14.244233675301601</v>
      </c>
    </row>
    <row r="5440" spans="1:9" x14ac:dyDescent="0.25">
      <c r="A5440" s="1">
        <v>0</v>
      </c>
      <c r="B5440" s="1" t="s">
        <v>145</v>
      </c>
      <c r="C5440" s="1">
        <v>2481</v>
      </c>
    </row>
    <row r="5441" spans="1:9" x14ac:dyDescent="0.25">
      <c r="A5441" s="1">
        <v>1</v>
      </c>
      <c r="B5441" s="1" t="s">
        <v>5983</v>
      </c>
      <c r="C5441" s="1" t="s">
        <v>5984</v>
      </c>
      <c r="D5441" s="1">
        <v>22276.43161444</v>
      </c>
      <c r="E5441" s="1">
        <v>2.2000000000000001E-7</v>
      </c>
      <c r="F5441" s="1" t="s">
        <v>3</v>
      </c>
      <c r="G5441" s="1" t="s">
        <v>5985</v>
      </c>
      <c r="H5441" s="1">
        <v>0</v>
      </c>
      <c r="I5441" s="1">
        <v>9994</v>
      </c>
    </row>
    <row r="5442" spans="1:9" x14ac:dyDescent="0.25">
      <c r="A5442" s="1">
        <v>2</v>
      </c>
      <c r="B5442" s="1">
        <v>38733</v>
      </c>
      <c r="C5442" s="1">
        <v>82.478700000000003</v>
      </c>
      <c r="D5442" s="1">
        <v>198.56720000000001</v>
      </c>
      <c r="E5442" s="1">
        <v>18772</v>
      </c>
      <c r="F5442" s="1">
        <v>139.37970000000001</v>
      </c>
      <c r="G5442" s="1">
        <v>220.8691</v>
      </c>
      <c r="H5442" s="1">
        <v>12.4239125546185</v>
      </c>
    </row>
    <row r="5443" spans="1:9" x14ac:dyDescent="0.25">
      <c r="A5443" s="1">
        <v>0</v>
      </c>
      <c r="B5443" s="1" t="s">
        <v>3836</v>
      </c>
      <c r="C5443" s="1" t="s">
        <v>5986</v>
      </c>
      <c r="D5443" s="1">
        <v>3</v>
      </c>
    </row>
    <row r="5444" spans="1:9" x14ac:dyDescent="0.25">
      <c r="A5444" s="1">
        <v>1</v>
      </c>
      <c r="B5444" s="1" t="s">
        <v>5987</v>
      </c>
      <c r="C5444" s="1" t="s">
        <v>5988</v>
      </c>
      <c r="D5444" s="1">
        <v>22276.458504580001</v>
      </c>
      <c r="E5444" s="1">
        <v>3.9999999999999998E-7</v>
      </c>
      <c r="F5444" s="1" t="s">
        <v>3</v>
      </c>
      <c r="G5444" s="1" t="s">
        <v>5989</v>
      </c>
      <c r="H5444" s="1">
        <v>0</v>
      </c>
      <c r="I5444" s="1">
        <v>9998</v>
      </c>
    </row>
    <row r="5445" spans="1:9" x14ac:dyDescent="0.25">
      <c r="A5445" s="1">
        <v>2</v>
      </c>
      <c r="B5445" s="1">
        <v>38734</v>
      </c>
      <c r="C5445" s="1">
        <v>82.4786</v>
      </c>
      <c r="D5445" s="1">
        <v>192.01169999999999</v>
      </c>
      <c r="E5445" s="1">
        <v>16476</v>
      </c>
      <c r="F5445" s="1">
        <v>138.55609999999999</v>
      </c>
      <c r="G5445" s="1">
        <v>221.6782</v>
      </c>
      <c r="H5445" s="1">
        <v>12.4483142946242</v>
      </c>
    </row>
    <row r="5446" spans="1:9" x14ac:dyDescent="0.25">
      <c r="A5446" s="1">
        <v>0</v>
      </c>
      <c r="B5446" s="1" t="s">
        <v>5351</v>
      </c>
      <c r="C5446" s="1">
        <v>2</v>
      </c>
    </row>
    <row r="5447" spans="1:9" x14ac:dyDescent="0.25">
      <c r="A5447" s="1">
        <v>1</v>
      </c>
      <c r="B5447" s="1" t="s">
        <v>5990</v>
      </c>
      <c r="C5447" s="1" t="s">
        <v>5991</v>
      </c>
      <c r="D5447" s="1">
        <v>22276.468165999999</v>
      </c>
      <c r="E5447" s="1">
        <v>2.1E-7</v>
      </c>
      <c r="F5447" s="1" t="s">
        <v>3</v>
      </c>
      <c r="G5447" s="1" t="s">
        <v>5992</v>
      </c>
      <c r="H5447" s="1">
        <v>0</v>
      </c>
      <c r="I5447" s="1">
        <v>9991</v>
      </c>
    </row>
    <row r="5448" spans="1:9" x14ac:dyDescent="0.25">
      <c r="A5448" s="1">
        <v>2</v>
      </c>
      <c r="B5448" s="1">
        <v>38735</v>
      </c>
      <c r="C5448" s="1">
        <v>82.479200000000006</v>
      </c>
      <c r="D5448" s="1">
        <v>198.14859999999999</v>
      </c>
      <c r="E5448" s="1">
        <v>17476</v>
      </c>
      <c r="F5448" s="1">
        <v>132.00450000000001</v>
      </c>
      <c r="G5448" s="1">
        <v>228.2534</v>
      </c>
      <c r="H5448" s="1">
        <v>12.4258718446193</v>
      </c>
    </row>
    <row r="5449" spans="1:9" x14ac:dyDescent="0.25">
      <c r="A5449" s="1">
        <v>0</v>
      </c>
      <c r="B5449" s="1" t="s">
        <v>3836</v>
      </c>
      <c r="C5449" s="1" t="s">
        <v>5986</v>
      </c>
      <c r="D5449" s="1">
        <v>4</v>
      </c>
    </row>
    <row r="5450" spans="1:9" x14ac:dyDescent="0.25">
      <c r="A5450" s="1">
        <v>1</v>
      </c>
      <c r="B5450" s="1" t="s">
        <v>5993</v>
      </c>
      <c r="C5450" s="1" t="s">
        <v>5994</v>
      </c>
      <c r="D5450" s="1">
        <v>22276.457889829999</v>
      </c>
      <c r="E5450" s="1">
        <v>4.3000000000000001E-7</v>
      </c>
      <c r="F5450" s="1" t="s">
        <v>3</v>
      </c>
      <c r="G5450" s="1" t="s">
        <v>5995</v>
      </c>
      <c r="H5450" s="1">
        <v>0</v>
      </c>
      <c r="I5450" s="1">
        <v>9997</v>
      </c>
    </row>
    <row r="5451" spans="1:9" x14ac:dyDescent="0.25">
      <c r="A5451" s="1">
        <v>2</v>
      </c>
      <c r="B5451" s="1">
        <v>38736</v>
      </c>
      <c r="C5451" s="1">
        <v>82.483400000000003</v>
      </c>
      <c r="D5451" s="1">
        <v>195.93610000000001</v>
      </c>
      <c r="E5451" s="1">
        <v>25179</v>
      </c>
      <c r="F5451" s="1">
        <v>125.6461</v>
      </c>
      <c r="G5451" s="1">
        <v>234.6969</v>
      </c>
      <c r="H5451" s="1">
        <v>12.438348154622</v>
      </c>
    </row>
    <row r="5452" spans="1:9" x14ac:dyDescent="0.25">
      <c r="A5452" s="1">
        <v>0</v>
      </c>
      <c r="B5452" s="1" t="s">
        <v>5996</v>
      </c>
      <c r="C5452" s="1" t="s">
        <v>5997</v>
      </c>
    </row>
    <row r="5453" spans="1:9" x14ac:dyDescent="0.25">
      <c r="A5453" s="1">
        <v>1</v>
      </c>
      <c r="B5453" s="1" t="s">
        <v>5998</v>
      </c>
      <c r="C5453" s="1" t="s">
        <v>5999</v>
      </c>
      <c r="D5453" s="1">
        <v>22276.515229429999</v>
      </c>
      <c r="E5453" s="1">
        <v>3.3436000000000002E-4</v>
      </c>
      <c r="F5453" s="1" t="s">
        <v>6000</v>
      </c>
      <c r="G5453" s="1" t="s">
        <v>6001</v>
      </c>
      <c r="H5453" s="1">
        <v>0</v>
      </c>
      <c r="I5453" s="1">
        <v>9991</v>
      </c>
    </row>
    <row r="5454" spans="1:9" x14ac:dyDescent="0.25">
      <c r="A5454" s="1">
        <v>2</v>
      </c>
      <c r="B5454" s="1">
        <v>38745</v>
      </c>
      <c r="C5454" s="1">
        <v>49.866999999999997</v>
      </c>
      <c r="D5454" s="1">
        <v>80.287099999999995</v>
      </c>
      <c r="E5454" s="1">
        <v>2086982</v>
      </c>
      <c r="F5454" s="1">
        <v>89.721500000000006</v>
      </c>
      <c r="G5454" s="1">
        <v>294.08019999999999</v>
      </c>
      <c r="H5454" s="1">
        <v>11.291846774007</v>
      </c>
    </row>
    <row r="5455" spans="1:9" x14ac:dyDescent="0.25">
      <c r="A5455" s="1">
        <v>0</v>
      </c>
      <c r="B5455" s="1" t="s">
        <v>2626</v>
      </c>
      <c r="C5455" s="1">
        <v>6</v>
      </c>
    </row>
    <row r="5456" spans="1:9" x14ac:dyDescent="0.25">
      <c r="A5456" s="1">
        <v>1</v>
      </c>
      <c r="B5456" s="1" t="s">
        <v>6002</v>
      </c>
      <c r="C5456" s="1" t="s">
        <v>6003</v>
      </c>
      <c r="D5456" s="1">
        <v>22276.511523779998</v>
      </c>
      <c r="E5456" s="1">
        <v>2.5399999999999998E-6</v>
      </c>
      <c r="F5456" s="1" t="s">
        <v>3</v>
      </c>
      <c r="G5456" s="1" t="s">
        <v>6004</v>
      </c>
      <c r="H5456" s="1">
        <v>0</v>
      </c>
      <c r="I5456" s="1">
        <v>9996</v>
      </c>
    </row>
    <row r="5457" spans="1:9" x14ac:dyDescent="0.25">
      <c r="A5457" s="1">
        <v>2</v>
      </c>
      <c r="B5457" s="1">
        <v>38755</v>
      </c>
      <c r="C5457" s="1">
        <v>98.224299999999999</v>
      </c>
      <c r="D5457" s="1">
        <v>342.09710000000001</v>
      </c>
      <c r="E5457" s="1">
        <v>1196</v>
      </c>
      <c r="F5457" s="1">
        <v>79.482699999999994</v>
      </c>
      <c r="G5457" s="1">
        <v>280.65129999999999</v>
      </c>
      <c r="H5457" s="1">
        <v>14.585210615358999</v>
      </c>
    </row>
    <row r="5458" spans="1:9" x14ac:dyDescent="0.25">
      <c r="A5458" s="1">
        <v>0</v>
      </c>
      <c r="B5458" s="1" t="s">
        <v>6005</v>
      </c>
    </row>
    <row r="5459" spans="1:9" x14ac:dyDescent="0.25">
      <c r="A5459" s="1">
        <v>1</v>
      </c>
      <c r="B5459" s="1" t="s">
        <v>6006</v>
      </c>
      <c r="C5459" s="1" t="s">
        <v>6007</v>
      </c>
      <c r="D5459" s="1">
        <v>22276.502364709999</v>
      </c>
      <c r="E5459" s="1">
        <v>6.28E-6</v>
      </c>
      <c r="F5459" s="1" t="s">
        <v>3</v>
      </c>
      <c r="G5459" s="1" t="s">
        <v>6008</v>
      </c>
      <c r="H5459" s="1">
        <v>0</v>
      </c>
      <c r="I5459" s="1">
        <v>9998</v>
      </c>
    </row>
    <row r="5460" spans="1:9" x14ac:dyDescent="0.25">
      <c r="A5460" s="1">
        <v>2</v>
      </c>
      <c r="B5460" s="1">
        <v>38756</v>
      </c>
      <c r="C5460" s="1">
        <v>98.359099999999998</v>
      </c>
      <c r="D5460" s="1">
        <v>136.50659999999999</v>
      </c>
      <c r="E5460" s="1">
        <v>13219</v>
      </c>
      <c r="F5460" s="1">
        <v>77.506799999999998</v>
      </c>
      <c r="G5460" s="1">
        <v>282.76249999999999</v>
      </c>
      <c r="H5460" s="1">
        <v>14.771498015422999</v>
      </c>
    </row>
    <row r="5461" spans="1:9" x14ac:dyDescent="0.25">
      <c r="A5461" s="1">
        <v>0</v>
      </c>
      <c r="B5461" s="1" t="s">
        <v>5229</v>
      </c>
      <c r="C5461" s="1" t="s">
        <v>6009</v>
      </c>
    </row>
    <row r="5462" spans="1:9" x14ac:dyDescent="0.25">
      <c r="A5462" s="1">
        <v>1</v>
      </c>
      <c r="B5462" s="1" t="s">
        <v>6010</v>
      </c>
      <c r="C5462" s="1" t="s">
        <v>6011</v>
      </c>
      <c r="D5462" s="1">
        <v>22276.004221409999</v>
      </c>
      <c r="E5462" s="1">
        <v>5.8430000000000001E-5</v>
      </c>
      <c r="F5462" s="1" t="s">
        <v>3</v>
      </c>
      <c r="G5462" s="1" t="s">
        <v>6012</v>
      </c>
      <c r="H5462" s="1">
        <v>0</v>
      </c>
      <c r="I5462" s="1">
        <v>9994</v>
      </c>
    </row>
    <row r="5463" spans="1:9" x14ac:dyDescent="0.25">
      <c r="A5463" s="1">
        <v>2</v>
      </c>
      <c r="B5463" s="1">
        <v>38767</v>
      </c>
      <c r="C5463" s="1">
        <v>64.664599999999993</v>
      </c>
      <c r="D5463" s="1">
        <v>132.93010000000001</v>
      </c>
      <c r="E5463" s="1">
        <v>169121</v>
      </c>
      <c r="F5463" s="1">
        <v>233.11170000000001</v>
      </c>
      <c r="G5463" s="1">
        <v>125.4397</v>
      </c>
      <c r="H5463" s="1">
        <v>14.9553529416686</v>
      </c>
    </row>
    <row r="5464" spans="1:9" x14ac:dyDescent="0.25">
      <c r="A5464" s="1">
        <v>0</v>
      </c>
      <c r="B5464" s="1" t="s">
        <v>5229</v>
      </c>
      <c r="C5464" s="1" t="s">
        <v>6013</v>
      </c>
    </row>
    <row r="5465" spans="1:9" x14ac:dyDescent="0.25">
      <c r="A5465" s="1">
        <v>1</v>
      </c>
      <c r="B5465" s="1" t="s">
        <v>6014</v>
      </c>
      <c r="C5465" s="1" t="s">
        <v>6015</v>
      </c>
      <c r="D5465" s="1">
        <v>22276.469908520001</v>
      </c>
      <c r="E5465" s="1">
        <v>1.5808E-4</v>
      </c>
      <c r="F5465" s="1" t="s">
        <v>3</v>
      </c>
      <c r="G5465" s="1" t="s">
        <v>6016</v>
      </c>
      <c r="H5465" s="1">
        <v>0</v>
      </c>
      <c r="I5465" s="1">
        <v>9998</v>
      </c>
    </row>
    <row r="5466" spans="1:9" x14ac:dyDescent="0.25">
      <c r="A5466" s="1">
        <v>2</v>
      </c>
      <c r="B5466" s="1">
        <v>38768</v>
      </c>
      <c r="C5466" s="1">
        <v>64.665899999999993</v>
      </c>
      <c r="D5466" s="1">
        <v>83.4773</v>
      </c>
      <c r="E5466" s="1">
        <v>154483</v>
      </c>
      <c r="F5466" s="1">
        <v>228.44800000000001</v>
      </c>
      <c r="G5466" s="1">
        <v>130.3305</v>
      </c>
      <c r="H5466" s="1">
        <v>15.0061627016735</v>
      </c>
    </row>
    <row r="5467" spans="1:9" x14ac:dyDescent="0.25">
      <c r="A5467" s="1">
        <v>0</v>
      </c>
      <c r="B5467" s="1" t="s">
        <v>6017</v>
      </c>
    </row>
    <row r="5468" spans="1:9" x14ac:dyDescent="0.25">
      <c r="A5468" s="1">
        <v>1</v>
      </c>
      <c r="B5468" s="1" t="s">
        <v>6018</v>
      </c>
      <c r="C5468" s="1" t="s">
        <v>6019</v>
      </c>
      <c r="D5468" s="1">
        <v>22276.545233239998</v>
      </c>
      <c r="E5468" s="1">
        <v>1.2300000000000001E-6</v>
      </c>
      <c r="F5468" s="1" t="s">
        <v>3</v>
      </c>
      <c r="G5468" s="1" t="s">
        <v>6020</v>
      </c>
      <c r="H5468" s="1">
        <v>0</v>
      </c>
      <c r="I5468" s="1">
        <v>9993</v>
      </c>
    </row>
    <row r="5469" spans="1:9" x14ac:dyDescent="0.25">
      <c r="A5469" s="1">
        <v>2</v>
      </c>
      <c r="B5469" s="1">
        <v>38771</v>
      </c>
      <c r="C5469" s="1">
        <v>98.718000000000004</v>
      </c>
      <c r="D5469" s="1">
        <v>334.70699999999999</v>
      </c>
      <c r="E5469" s="1">
        <v>1773</v>
      </c>
      <c r="F5469" s="1">
        <v>88.503</v>
      </c>
      <c r="G5469" s="1">
        <v>41.7303</v>
      </c>
      <c r="H5469" s="1">
        <v>14.2147779252109</v>
      </c>
    </row>
    <row r="5470" spans="1:9" x14ac:dyDescent="0.25">
      <c r="A5470" s="1">
        <v>0</v>
      </c>
      <c r="B5470" s="1" t="s">
        <v>6021</v>
      </c>
    </row>
    <row r="5471" spans="1:9" x14ac:dyDescent="0.25">
      <c r="A5471" s="1">
        <v>1</v>
      </c>
      <c r="B5471" s="1" t="s">
        <v>6022</v>
      </c>
      <c r="C5471" s="1" t="s">
        <v>6023</v>
      </c>
      <c r="D5471" s="1">
        <v>22276.595205090001</v>
      </c>
      <c r="E5471" s="1">
        <v>5.6300000000000003E-6</v>
      </c>
      <c r="F5471" s="1" t="s">
        <v>3</v>
      </c>
      <c r="G5471" s="1" t="s">
        <v>6024</v>
      </c>
      <c r="H5471" s="1">
        <v>0</v>
      </c>
      <c r="I5471" s="1">
        <v>9991</v>
      </c>
    </row>
    <row r="5472" spans="1:9" x14ac:dyDescent="0.25">
      <c r="A5472" s="1">
        <v>2</v>
      </c>
      <c r="B5472" s="1">
        <v>38782</v>
      </c>
      <c r="C5472" s="1">
        <v>97.651499999999999</v>
      </c>
      <c r="D5472" s="1">
        <v>309.42910000000001</v>
      </c>
      <c r="E5472" s="1">
        <v>16726</v>
      </c>
      <c r="F5472" s="1">
        <v>329.91460000000001</v>
      </c>
      <c r="G5472" s="1">
        <v>30.110800000000001</v>
      </c>
      <c r="H5472" s="1">
        <v>14.763493975398299</v>
      </c>
    </row>
    <row r="5473" spans="1:9" x14ac:dyDescent="0.25">
      <c r="A5473" s="1">
        <v>0</v>
      </c>
      <c r="B5473" s="1" t="s">
        <v>6025</v>
      </c>
    </row>
    <row r="5474" spans="1:9" x14ac:dyDescent="0.25">
      <c r="A5474" s="1">
        <v>1</v>
      </c>
      <c r="B5474" s="1" t="s">
        <v>6026</v>
      </c>
      <c r="C5474" s="1" t="s">
        <v>6027</v>
      </c>
      <c r="D5474" s="1">
        <v>22276.509340140001</v>
      </c>
      <c r="E5474" s="1">
        <v>6.9099999999999999E-6</v>
      </c>
      <c r="F5474" s="1" t="s">
        <v>3</v>
      </c>
      <c r="G5474" s="1" t="s">
        <v>6028</v>
      </c>
      <c r="H5474" s="1">
        <v>0</v>
      </c>
      <c r="I5474" s="1">
        <v>9996</v>
      </c>
    </row>
    <row r="5475" spans="1:9" x14ac:dyDescent="0.25">
      <c r="A5475" s="1">
        <v>2</v>
      </c>
      <c r="B5475" s="1">
        <v>38860</v>
      </c>
      <c r="C5475" s="1">
        <v>97.587599999999995</v>
      </c>
      <c r="D5475" s="1">
        <v>292.84809999999999</v>
      </c>
      <c r="E5475" s="1">
        <v>29546</v>
      </c>
      <c r="F5475" s="1">
        <v>20.582999999999998</v>
      </c>
      <c r="G5475" s="1">
        <v>339.65719999999999</v>
      </c>
      <c r="H5475" s="1">
        <v>14.800928985383701</v>
      </c>
    </row>
    <row r="5476" spans="1:9" x14ac:dyDescent="0.25">
      <c r="A5476" s="1">
        <v>0</v>
      </c>
      <c r="B5476" s="1" t="s">
        <v>6029</v>
      </c>
    </row>
    <row r="5477" spans="1:9" x14ac:dyDescent="0.25">
      <c r="A5477" s="1">
        <v>1</v>
      </c>
      <c r="B5477" s="1" t="s">
        <v>6030</v>
      </c>
      <c r="C5477" s="1" t="s">
        <v>6031</v>
      </c>
      <c r="D5477" s="1">
        <v>22276.497524660001</v>
      </c>
      <c r="E5477" s="1">
        <v>1.5330000000000001E-5</v>
      </c>
      <c r="F5477" s="1" t="s">
        <v>3</v>
      </c>
      <c r="G5477" s="1" t="s">
        <v>6032</v>
      </c>
      <c r="H5477" s="1">
        <v>0</v>
      </c>
      <c r="I5477" s="1">
        <v>9991</v>
      </c>
    </row>
    <row r="5478" spans="1:9" x14ac:dyDescent="0.25">
      <c r="A5478" s="1">
        <v>2</v>
      </c>
      <c r="B5478" s="1">
        <v>38861</v>
      </c>
      <c r="C5478" s="1">
        <v>97.589200000000005</v>
      </c>
      <c r="D5478" s="1">
        <v>303.88810000000001</v>
      </c>
      <c r="E5478" s="1">
        <v>18194</v>
      </c>
      <c r="F5478" s="1">
        <v>12.8856</v>
      </c>
      <c r="G5478" s="1">
        <v>347.28190000000001</v>
      </c>
      <c r="H5478" s="1">
        <v>14.822064575387699</v>
      </c>
    </row>
    <row r="5479" spans="1:9" x14ac:dyDescent="0.25">
      <c r="A5479" s="1">
        <v>0</v>
      </c>
      <c r="B5479" s="1" t="s">
        <v>6033</v>
      </c>
    </row>
    <row r="5480" spans="1:9" x14ac:dyDescent="0.25">
      <c r="A5480" s="1">
        <v>1</v>
      </c>
      <c r="B5480" s="1" t="s">
        <v>6034</v>
      </c>
      <c r="C5480" s="1" t="s">
        <v>6035</v>
      </c>
      <c r="D5480" s="1">
        <v>22276.46054498</v>
      </c>
      <c r="E5480" s="1">
        <v>3.1839999999999999E-4</v>
      </c>
      <c r="F5480" s="1" t="s">
        <v>3</v>
      </c>
      <c r="G5480" s="1" t="s">
        <v>6036</v>
      </c>
      <c r="H5480" s="1">
        <v>0</v>
      </c>
      <c r="I5480" s="1">
        <v>9997</v>
      </c>
    </row>
    <row r="5481" spans="1:9" x14ac:dyDescent="0.25">
      <c r="A5481" s="1">
        <v>2</v>
      </c>
      <c r="B5481" s="1">
        <v>38997</v>
      </c>
      <c r="C5481" s="1">
        <v>97.075100000000006</v>
      </c>
      <c r="D5481" s="1">
        <v>302.32510000000002</v>
      </c>
      <c r="E5481" s="1">
        <v>7414</v>
      </c>
      <c r="F5481" s="1">
        <v>163.05189999999999</v>
      </c>
      <c r="G5481" s="1">
        <v>333.88220000000001</v>
      </c>
      <c r="H5481" s="1">
        <v>15.5647608955528</v>
      </c>
    </row>
    <row r="5482" spans="1:9" x14ac:dyDescent="0.25">
      <c r="A5482" s="1">
        <v>0</v>
      </c>
      <c r="B5482" s="1" t="s">
        <v>6037</v>
      </c>
      <c r="C5482" s="1">
        <v>1</v>
      </c>
      <c r="D5482" s="1" t="s">
        <v>6038</v>
      </c>
    </row>
    <row r="5483" spans="1:9" x14ac:dyDescent="0.25">
      <c r="A5483" s="1">
        <v>1</v>
      </c>
      <c r="B5483" s="1" t="s">
        <v>6039</v>
      </c>
      <c r="C5483" s="1" t="s">
        <v>6040</v>
      </c>
      <c r="D5483" s="1">
        <v>22276.06924483</v>
      </c>
      <c r="E5483" s="1">
        <v>1.8358E-4</v>
      </c>
      <c r="F5483" s="1" t="s">
        <v>3</v>
      </c>
      <c r="G5483" s="1" t="s">
        <v>6041</v>
      </c>
      <c r="H5483" s="1">
        <v>0</v>
      </c>
      <c r="I5483" s="1">
        <v>9994</v>
      </c>
    </row>
    <row r="5484" spans="1:9" x14ac:dyDescent="0.25">
      <c r="A5484" s="1">
        <v>2</v>
      </c>
      <c r="B5484" s="1">
        <v>38998</v>
      </c>
      <c r="C5484" s="1">
        <v>97.133200000000002</v>
      </c>
      <c r="D5484" s="1">
        <v>309.44650000000001</v>
      </c>
      <c r="E5484" s="1">
        <v>3309</v>
      </c>
      <c r="F5484" s="1">
        <v>191.70840000000001</v>
      </c>
      <c r="G5484" s="1">
        <v>168.4092</v>
      </c>
      <c r="H5484" s="1">
        <v>15.510885885542001</v>
      </c>
    </row>
    <row r="5485" spans="1:9" x14ac:dyDescent="0.25">
      <c r="A5485" s="1">
        <v>0</v>
      </c>
      <c r="B5485" s="1" t="s">
        <v>5095</v>
      </c>
      <c r="C5485" s="1" t="s">
        <v>6042</v>
      </c>
    </row>
    <row r="5486" spans="1:9" x14ac:dyDescent="0.25">
      <c r="A5486" s="1">
        <v>1</v>
      </c>
      <c r="B5486" s="1" t="s">
        <v>6043</v>
      </c>
      <c r="C5486" s="1" t="s">
        <v>6044</v>
      </c>
      <c r="D5486" s="1">
        <v>22276.543019000001</v>
      </c>
      <c r="E5486" s="1">
        <v>8.0999999999999997E-7</v>
      </c>
      <c r="F5486" s="1" t="s">
        <v>3</v>
      </c>
      <c r="G5486" s="1" t="s">
        <v>6045</v>
      </c>
      <c r="H5486" s="1">
        <v>0</v>
      </c>
      <c r="I5486" s="1">
        <v>9996</v>
      </c>
    </row>
    <row r="5487" spans="1:9" x14ac:dyDescent="0.25">
      <c r="A5487" s="1">
        <v>2</v>
      </c>
      <c r="B5487" s="1">
        <v>39011</v>
      </c>
      <c r="C5487" s="1">
        <v>63.364699999999999</v>
      </c>
      <c r="D5487" s="1">
        <v>178.68770000000001</v>
      </c>
      <c r="E5487" s="1">
        <v>321694</v>
      </c>
      <c r="F5487" s="1">
        <v>17.136800000000001</v>
      </c>
      <c r="G5487" s="1">
        <v>344.0231</v>
      </c>
      <c r="H5487" s="1">
        <v>13.452344694841701</v>
      </c>
    </row>
    <row r="5488" spans="1:9" x14ac:dyDescent="0.25">
      <c r="A5488" s="1">
        <v>0</v>
      </c>
      <c r="B5488" s="1" t="s">
        <v>5095</v>
      </c>
      <c r="C5488" s="1" t="s">
        <v>6046</v>
      </c>
    </row>
    <row r="5489" spans="1:9" x14ac:dyDescent="0.25">
      <c r="A5489" s="1">
        <v>1</v>
      </c>
      <c r="B5489" s="1" t="s">
        <v>6047</v>
      </c>
      <c r="C5489" s="1" t="s">
        <v>6048</v>
      </c>
      <c r="D5489" s="1">
        <v>22276.545518030001</v>
      </c>
      <c r="E5489" s="1">
        <v>9.5000000000000001E-7</v>
      </c>
      <c r="F5489" s="1" t="s">
        <v>3</v>
      </c>
      <c r="G5489" s="1" t="s">
        <v>6049</v>
      </c>
      <c r="H5489" s="1">
        <v>0</v>
      </c>
      <c r="I5489" s="1">
        <v>9995</v>
      </c>
    </row>
    <row r="5490" spans="1:9" x14ac:dyDescent="0.25">
      <c r="A5490" s="1">
        <v>2</v>
      </c>
      <c r="B5490" s="1">
        <v>39012</v>
      </c>
      <c r="C5490" s="1">
        <v>63.364899999999999</v>
      </c>
      <c r="D5490" s="1">
        <v>178.82759999999999</v>
      </c>
      <c r="E5490" s="1">
        <v>321653</v>
      </c>
      <c r="F5490" s="1">
        <v>16.920200000000001</v>
      </c>
      <c r="G5490" s="1">
        <v>344.22660000000002</v>
      </c>
      <c r="H5490" s="1">
        <v>13.452309304841799</v>
      </c>
    </row>
    <row r="5491" spans="1:9" x14ac:dyDescent="0.25">
      <c r="A5491" s="1">
        <v>0</v>
      </c>
      <c r="B5491" s="1" t="s">
        <v>5095</v>
      </c>
      <c r="C5491" s="1" t="s">
        <v>6050</v>
      </c>
    </row>
    <row r="5492" spans="1:9" x14ac:dyDescent="0.25">
      <c r="A5492" s="1">
        <v>1</v>
      </c>
      <c r="B5492" s="1" t="s">
        <v>6051</v>
      </c>
      <c r="C5492" s="1" t="s">
        <v>6052</v>
      </c>
      <c r="D5492" s="1">
        <v>22276.541754090002</v>
      </c>
      <c r="E5492" s="1">
        <v>1.1400000000000001E-6</v>
      </c>
      <c r="F5492" s="1" t="s">
        <v>3</v>
      </c>
      <c r="G5492" s="1" t="s">
        <v>6053</v>
      </c>
      <c r="H5492" s="1">
        <v>0</v>
      </c>
      <c r="I5492" s="1">
        <v>9992</v>
      </c>
    </row>
    <row r="5493" spans="1:9" x14ac:dyDescent="0.25">
      <c r="A5493" s="1">
        <v>2</v>
      </c>
      <c r="B5493" s="1">
        <v>39013</v>
      </c>
      <c r="C5493" s="1">
        <v>63.367199999999997</v>
      </c>
      <c r="D5493" s="1">
        <v>178.21610000000001</v>
      </c>
      <c r="E5493" s="1">
        <v>321567</v>
      </c>
      <c r="F5493" s="1">
        <v>16.5943</v>
      </c>
      <c r="G5493" s="1">
        <v>344.5324</v>
      </c>
      <c r="H5493" s="1">
        <v>13.452355464842</v>
      </c>
    </row>
    <row r="5494" spans="1:9" x14ac:dyDescent="0.25">
      <c r="A5494" s="1">
        <v>0</v>
      </c>
      <c r="B5494" s="1" t="s">
        <v>5890</v>
      </c>
      <c r="C5494" s="1" t="s">
        <v>27</v>
      </c>
    </row>
    <row r="5495" spans="1:9" x14ac:dyDescent="0.25">
      <c r="A5495" s="1">
        <v>1</v>
      </c>
      <c r="B5495" s="1" t="s">
        <v>6054</v>
      </c>
      <c r="C5495" s="1" t="s">
        <v>6055</v>
      </c>
      <c r="D5495" s="1">
        <v>22276.530606740002</v>
      </c>
      <c r="E5495" s="1">
        <v>2.6299999999999998E-6</v>
      </c>
      <c r="F5495" s="1" t="s">
        <v>3</v>
      </c>
      <c r="G5495" s="1" t="s">
        <v>6056</v>
      </c>
      <c r="H5495" s="1">
        <v>0</v>
      </c>
      <c r="I5495" s="1">
        <v>9996</v>
      </c>
    </row>
    <row r="5496" spans="1:9" x14ac:dyDescent="0.25">
      <c r="A5496" s="1">
        <v>2</v>
      </c>
      <c r="B5496" s="1">
        <v>39019</v>
      </c>
      <c r="C5496" s="1">
        <v>98.188000000000002</v>
      </c>
      <c r="D5496" s="1">
        <v>349.96030000000002</v>
      </c>
      <c r="E5496" s="1">
        <v>1292</v>
      </c>
      <c r="F5496" s="1">
        <v>85.935000000000002</v>
      </c>
      <c r="G5496" s="1">
        <v>274.20010000000002</v>
      </c>
      <c r="H5496" s="1">
        <v>14.5854412952368</v>
      </c>
    </row>
    <row r="5497" spans="1:9" x14ac:dyDescent="0.25">
      <c r="A5497" s="1">
        <v>0</v>
      </c>
      <c r="B5497" s="1" t="s">
        <v>6057</v>
      </c>
      <c r="C5497" s="2">
        <v>44622</v>
      </c>
    </row>
    <row r="5498" spans="1:9" x14ac:dyDescent="0.25">
      <c r="A5498" s="1">
        <v>1</v>
      </c>
      <c r="B5498" s="1" t="s">
        <v>6058</v>
      </c>
      <c r="C5498" s="1" t="s">
        <v>6059</v>
      </c>
      <c r="D5498" s="1">
        <v>22276.520483799999</v>
      </c>
      <c r="E5498" s="1">
        <v>2.9302000000000001E-4</v>
      </c>
      <c r="F5498" s="1" t="s">
        <v>3</v>
      </c>
      <c r="G5498" s="1" t="s">
        <v>6060</v>
      </c>
      <c r="H5498" s="1">
        <v>0</v>
      </c>
      <c r="I5498" s="1">
        <v>9992</v>
      </c>
    </row>
    <row r="5499" spans="1:9" x14ac:dyDescent="0.25">
      <c r="A5499" s="1">
        <v>2</v>
      </c>
      <c r="B5499" s="1">
        <v>39026</v>
      </c>
      <c r="C5499" s="1">
        <v>97.276399999999995</v>
      </c>
      <c r="D5499" s="1">
        <v>266.26600000000002</v>
      </c>
      <c r="E5499" s="1">
        <v>30487</v>
      </c>
      <c r="F5499" s="1">
        <v>127.0926</v>
      </c>
      <c r="G5499" s="1">
        <v>233.31129999999999</v>
      </c>
      <c r="H5499" s="1">
        <v>15.3972680454553</v>
      </c>
    </row>
    <row r="5500" spans="1:9" x14ac:dyDescent="0.25">
      <c r="A5500" s="1">
        <v>0</v>
      </c>
      <c r="B5500" s="1" t="s">
        <v>6061</v>
      </c>
      <c r="C5500" s="1">
        <v>2</v>
      </c>
    </row>
    <row r="5501" spans="1:9" x14ac:dyDescent="0.25">
      <c r="A5501" s="1">
        <v>1</v>
      </c>
      <c r="B5501" s="1" t="s">
        <v>6062</v>
      </c>
      <c r="C5501" s="1" t="s">
        <v>6063</v>
      </c>
      <c r="D5501" s="1">
        <v>22276.588928540001</v>
      </c>
      <c r="E5501" s="1">
        <v>3.8299999999999998E-6</v>
      </c>
      <c r="F5501" s="1" t="s">
        <v>3</v>
      </c>
      <c r="G5501" s="1" t="s">
        <v>6064</v>
      </c>
      <c r="H5501" s="1">
        <v>0</v>
      </c>
      <c r="I5501" s="1">
        <v>9993</v>
      </c>
    </row>
    <row r="5502" spans="1:9" x14ac:dyDescent="0.25">
      <c r="A5502" s="1">
        <v>2</v>
      </c>
      <c r="B5502" s="1">
        <v>39030</v>
      </c>
      <c r="C5502" s="1">
        <v>97.837100000000007</v>
      </c>
      <c r="D5502" s="1">
        <v>151.97929999999999</v>
      </c>
      <c r="E5502" s="1">
        <v>1840</v>
      </c>
      <c r="F5502" s="1">
        <v>51.828600000000002</v>
      </c>
      <c r="G5502" s="1">
        <v>308.30930000000001</v>
      </c>
      <c r="H5502" s="1">
        <v>14.729315925252701</v>
      </c>
    </row>
    <row r="5503" spans="1:9" x14ac:dyDescent="0.25">
      <c r="A5503" s="1">
        <v>0</v>
      </c>
      <c r="B5503" s="1" t="s">
        <v>145</v>
      </c>
      <c r="C5503" s="1">
        <v>2482</v>
      </c>
    </row>
    <row r="5504" spans="1:9" x14ac:dyDescent="0.25">
      <c r="A5504" s="1">
        <v>1</v>
      </c>
      <c r="B5504" s="1" t="s">
        <v>6065</v>
      </c>
      <c r="C5504" s="1" t="s">
        <v>6066</v>
      </c>
      <c r="D5504" s="1">
        <v>22276.449018020001</v>
      </c>
      <c r="E5504" s="1">
        <v>3.7E-7</v>
      </c>
      <c r="F5504" s="1" t="s">
        <v>3</v>
      </c>
      <c r="G5504" s="1" t="s">
        <v>6067</v>
      </c>
      <c r="H5504" s="1">
        <v>0</v>
      </c>
      <c r="I5504" s="1">
        <v>9992</v>
      </c>
    </row>
    <row r="5505" spans="1:9" x14ac:dyDescent="0.25">
      <c r="A5505" s="1">
        <v>2</v>
      </c>
      <c r="B5505" s="1">
        <v>39057</v>
      </c>
      <c r="C5505" s="1">
        <v>82.504199999999997</v>
      </c>
      <c r="D5505" s="1">
        <v>341.92039999999997</v>
      </c>
      <c r="E5505" s="1">
        <v>28894</v>
      </c>
      <c r="F5505" s="1">
        <v>96.226399999999998</v>
      </c>
      <c r="G5505" s="1">
        <v>264.21039999999999</v>
      </c>
      <c r="H5505" s="1">
        <v>12.4292769544073</v>
      </c>
    </row>
    <row r="5506" spans="1:9" x14ac:dyDescent="0.25">
      <c r="A5506" s="1">
        <v>0</v>
      </c>
      <c r="B5506" s="1" t="s">
        <v>145</v>
      </c>
      <c r="C5506" s="1">
        <v>2483</v>
      </c>
    </row>
    <row r="5507" spans="1:9" x14ac:dyDescent="0.25">
      <c r="A5507" s="1">
        <v>1</v>
      </c>
      <c r="B5507" s="1" t="s">
        <v>6068</v>
      </c>
      <c r="C5507" s="1" t="s">
        <v>6069</v>
      </c>
      <c r="D5507" s="1">
        <v>22276.44486276</v>
      </c>
      <c r="E5507" s="1">
        <v>4.0999999999999999E-7</v>
      </c>
      <c r="F5507" s="1" t="s">
        <v>3</v>
      </c>
      <c r="G5507" s="1" t="s">
        <v>6070</v>
      </c>
      <c r="H5507" s="1">
        <v>0</v>
      </c>
      <c r="I5507" s="1">
        <v>9993</v>
      </c>
    </row>
    <row r="5508" spans="1:9" x14ac:dyDescent="0.25">
      <c r="A5508" s="1">
        <v>2</v>
      </c>
      <c r="B5508" s="1">
        <v>39058</v>
      </c>
      <c r="C5508" s="1">
        <v>82.504800000000003</v>
      </c>
      <c r="D5508" s="1">
        <v>337.97410000000002</v>
      </c>
      <c r="E5508" s="1">
        <v>17934</v>
      </c>
      <c r="F5508" s="1">
        <v>90.710800000000006</v>
      </c>
      <c r="G5508" s="1">
        <v>269.60239999999999</v>
      </c>
      <c r="H5508" s="1">
        <v>12.439715444410901</v>
      </c>
    </row>
    <row r="5509" spans="1:9" x14ac:dyDescent="0.25">
      <c r="A5509" s="1">
        <v>0</v>
      </c>
      <c r="B5509" s="1" t="s">
        <v>145</v>
      </c>
      <c r="C5509" s="1">
        <v>2484</v>
      </c>
    </row>
    <row r="5510" spans="1:9" x14ac:dyDescent="0.25">
      <c r="A5510" s="1">
        <v>1</v>
      </c>
      <c r="B5510" s="1" t="s">
        <v>6071</v>
      </c>
      <c r="C5510" s="1" t="s">
        <v>6072</v>
      </c>
      <c r="D5510" s="1">
        <v>22276.492614980001</v>
      </c>
      <c r="E5510" s="1">
        <v>3.8000000000000001E-7</v>
      </c>
      <c r="F5510" s="1" t="s">
        <v>3</v>
      </c>
      <c r="G5510" s="1" t="s">
        <v>6073</v>
      </c>
      <c r="H5510" s="1">
        <v>0</v>
      </c>
      <c r="I5510" s="1">
        <v>9994</v>
      </c>
    </row>
    <row r="5511" spans="1:9" x14ac:dyDescent="0.25">
      <c r="A5511" s="1">
        <v>2</v>
      </c>
      <c r="B5511" s="1">
        <v>39059</v>
      </c>
      <c r="C5511" s="1">
        <v>82.5077</v>
      </c>
      <c r="D5511" s="1">
        <v>342.95069999999998</v>
      </c>
      <c r="E5511" s="1">
        <v>27773</v>
      </c>
      <c r="F5511" s="1">
        <v>104.8746</v>
      </c>
      <c r="G5511" s="1">
        <v>255.54069999999999</v>
      </c>
      <c r="H5511" s="1">
        <v>12.428937024407199</v>
      </c>
    </row>
    <row r="5512" spans="1:9" x14ac:dyDescent="0.25">
      <c r="A5512" s="1">
        <v>0</v>
      </c>
      <c r="B5512" s="1" t="s">
        <v>4042</v>
      </c>
      <c r="C5512" s="1" t="s">
        <v>6074</v>
      </c>
    </row>
    <row r="5513" spans="1:9" x14ac:dyDescent="0.25">
      <c r="A5513" s="1">
        <v>1</v>
      </c>
      <c r="B5513" s="1" t="s">
        <v>6075</v>
      </c>
      <c r="C5513" s="1" t="s">
        <v>6076</v>
      </c>
      <c r="D5513" s="1">
        <v>22276.303686899999</v>
      </c>
      <c r="E5513" s="1">
        <v>-1.1000000000000001E-6</v>
      </c>
      <c r="F5513" s="1" t="s">
        <v>3</v>
      </c>
      <c r="G5513" s="1">
        <f>-36980-4</f>
        <v>-36984</v>
      </c>
      <c r="H5513" s="1">
        <v>0</v>
      </c>
      <c r="I5513" s="1">
        <v>9998</v>
      </c>
    </row>
    <row r="5514" spans="1:9" x14ac:dyDescent="0.25">
      <c r="A5514" s="1">
        <v>2</v>
      </c>
      <c r="B5514" s="1">
        <v>39072</v>
      </c>
      <c r="C5514" s="1">
        <v>52.006599999999999</v>
      </c>
      <c r="D5514" s="1">
        <v>41.652700000000003</v>
      </c>
      <c r="E5514" s="1">
        <v>429</v>
      </c>
      <c r="F5514" s="1">
        <v>130.5087</v>
      </c>
      <c r="G5514" s="1">
        <v>229.58170000000001</v>
      </c>
      <c r="H5514" s="1">
        <v>12.622750474460499</v>
      </c>
    </row>
    <row r="5515" spans="1:9" x14ac:dyDescent="0.25">
      <c r="A5515" s="1">
        <v>0</v>
      </c>
      <c r="B5515" s="1" t="s">
        <v>4042</v>
      </c>
      <c r="C5515" s="1" t="s">
        <v>6077</v>
      </c>
    </row>
    <row r="5516" spans="1:9" x14ac:dyDescent="0.25">
      <c r="A5516" s="1">
        <v>1</v>
      </c>
      <c r="B5516" s="1" t="s">
        <v>6078</v>
      </c>
      <c r="C5516" s="1" t="s">
        <v>6079</v>
      </c>
      <c r="D5516" s="1">
        <v>22276.59383505</v>
      </c>
      <c r="E5516" s="1">
        <v>-9.9000000000000005E-7</v>
      </c>
      <c r="F5516" s="1" t="s">
        <v>3</v>
      </c>
      <c r="G5516" s="1" t="s">
        <v>6080</v>
      </c>
      <c r="H5516" s="1">
        <v>0</v>
      </c>
      <c r="I5516" s="1">
        <v>9997</v>
      </c>
    </row>
    <row r="5517" spans="1:9" x14ac:dyDescent="0.25">
      <c r="A5517" s="1">
        <v>2</v>
      </c>
      <c r="B5517" s="1">
        <v>39073</v>
      </c>
      <c r="C5517" s="1">
        <v>51.9833</v>
      </c>
      <c r="D5517" s="1">
        <v>35.653799999999997</v>
      </c>
      <c r="E5517" s="1">
        <v>371</v>
      </c>
      <c r="F5517" s="1">
        <v>148.41069999999999</v>
      </c>
      <c r="G5517" s="1">
        <v>211.6781</v>
      </c>
      <c r="H5517" s="1">
        <v>12.622649994460399</v>
      </c>
    </row>
    <row r="5518" spans="1:9" x14ac:dyDescent="0.25">
      <c r="A5518" s="1">
        <v>0</v>
      </c>
      <c r="B5518" s="1" t="s">
        <v>4042</v>
      </c>
      <c r="C5518" s="1" t="s">
        <v>6081</v>
      </c>
    </row>
    <row r="5519" spans="1:9" x14ac:dyDescent="0.25">
      <c r="A5519" s="1">
        <v>1</v>
      </c>
      <c r="B5519" s="1" t="s">
        <v>6082</v>
      </c>
      <c r="C5519" s="1" t="s">
        <v>6083</v>
      </c>
      <c r="D5519" s="1">
        <v>22276.356389830002</v>
      </c>
      <c r="E5519" s="1">
        <v>-7.8000000000000005E-7</v>
      </c>
      <c r="F5519" s="1" t="s">
        <v>3</v>
      </c>
      <c r="G5519" s="1" t="s">
        <v>6084</v>
      </c>
      <c r="H5519" s="1">
        <v>0</v>
      </c>
      <c r="I5519" s="1">
        <v>9990</v>
      </c>
    </row>
    <row r="5520" spans="1:9" x14ac:dyDescent="0.25">
      <c r="A5520" s="1">
        <v>2</v>
      </c>
      <c r="B5520" s="1">
        <v>39074</v>
      </c>
      <c r="C5520" s="1">
        <v>51.995800000000003</v>
      </c>
      <c r="D5520" s="1">
        <v>309.7774</v>
      </c>
      <c r="E5520" s="1">
        <v>218</v>
      </c>
      <c r="F5520" s="1">
        <v>85.946100000000001</v>
      </c>
      <c r="G5520" s="1">
        <v>274.14299999999997</v>
      </c>
      <c r="H5520" s="1">
        <v>12.622693544476199</v>
      </c>
    </row>
    <row r="5521" spans="1:9" x14ac:dyDescent="0.25">
      <c r="A5521" s="1">
        <v>0</v>
      </c>
      <c r="B5521" s="1" t="s">
        <v>4042</v>
      </c>
      <c r="C5521" s="1" t="s">
        <v>6085</v>
      </c>
    </row>
    <row r="5522" spans="1:9" x14ac:dyDescent="0.25">
      <c r="A5522" s="1">
        <v>1</v>
      </c>
      <c r="B5522" s="1" t="s">
        <v>6086</v>
      </c>
      <c r="C5522" s="1" t="s">
        <v>6087</v>
      </c>
      <c r="D5522" s="1">
        <v>22276.52806637</v>
      </c>
      <c r="E5522" s="1">
        <v>-8.9999999999999996E-7</v>
      </c>
      <c r="F5522" s="1" t="s">
        <v>3</v>
      </c>
      <c r="G5522" s="1" t="s">
        <v>6088</v>
      </c>
      <c r="H5522" s="1">
        <v>0</v>
      </c>
      <c r="I5522" s="1">
        <v>9991</v>
      </c>
    </row>
    <row r="5523" spans="1:9" x14ac:dyDescent="0.25">
      <c r="A5523" s="1">
        <v>2</v>
      </c>
      <c r="B5523" s="1">
        <v>39075</v>
      </c>
      <c r="C5523" s="1">
        <v>52.009900000000002</v>
      </c>
      <c r="D5523" s="1">
        <v>356.9957</v>
      </c>
      <c r="E5523" s="1">
        <v>261</v>
      </c>
      <c r="F5523" s="1">
        <v>125.62130000000001</v>
      </c>
      <c r="G5523" s="1">
        <v>234.46780000000001</v>
      </c>
      <c r="H5523" s="1">
        <v>12.622700834465601</v>
      </c>
    </row>
    <row r="5524" spans="1:9" x14ac:dyDescent="0.25">
      <c r="A5524" s="1">
        <v>0</v>
      </c>
      <c r="B5524" s="1" t="s">
        <v>4042</v>
      </c>
      <c r="C5524" s="1" t="s">
        <v>6089</v>
      </c>
    </row>
    <row r="5525" spans="1:9" x14ac:dyDescent="0.25">
      <c r="A5525" s="1">
        <v>1</v>
      </c>
      <c r="B5525" s="1" t="s">
        <v>6090</v>
      </c>
      <c r="C5525" s="1" t="s">
        <v>6091</v>
      </c>
      <c r="D5525" s="1">
        <v>22276.50163286</v>
      </c>
      <c r="E5525" s="1">
        <v>-1.0499999999999999E-6</v>
      </c>
      <c r="F5525" s="1" t="s">
        <v>3</v>
      </c>
      <c r="G5525" s="1">
        <f>-66499-5</f>
        <v>-66504</v>
      </c>
      <c r="H5525" s="1">
        <v>0</v>
      </c>
      <c r="I5525" s="1">
        <v>9991</v>
      </c>
    </row>
    <row r="5526" spans="1:9" x14ac:dyDescent="0.25">
      <c r="A5526" s="1">
        <v>2</v>
      </c>
      <c r="B5526" s="1">
        <v>39076</v>
      </c>
      <c r="C5526" s="1">
        <v>51.986400000000003</v>
      </c>
      <c r="D5526" s="1">
        <v>82.926000000000002</v>
      </c>
      <c r="E5526" s="1">
        <v>1312</v>
      </c>
      <c r="F5526" s="1">
        <v>129.1285</v>
      </c>
      <c r="G5526" s="1">
        <v>230.96979999999999</v>
      </c>
      <c r="H5526" s="1">
        <v>12.622627164451799</v>
      </c>
    </row>
    <row r="5527" spans="1:9" x14ac:dyDescent="0.25">
      <c r="A5527" s="1">
        <v>0</v>
      </c>
      <c r="B5527" s="1" t="s">
        <v>4042</v>
      </c>
      <c r="C5527" s="1" t="s">
        <v>6092</v>
      </c>
    </row>
    <row r="5528" spans="1:9" x14ac:dyDescent="0.25">
      <c r="A5528" s="1">
        <v>1</v>
      </c>
      <c r="B5528" s="1" t="s">
        <v>6093</v>
      </c>
      <c r="C5528" s="1" t="s">
        <v>6094</v>
      </c>
      <c r="D5528" s="1">
        <v>22276.448445540002</v>
      </c>
      <c r="E5528" s="1">
        <v>-1.02E-6</v>
      </c>
      <c r="F5528" s="1" t="s">
        <v>3</v>
      </c>
      <c r="G5528" s="1" t="s">
        <v>6095</v>
      </c>
      <c r="H5528" s="1">
        <v>0</v>
      </c>
      <c r="I5528" s="1">
        <v>9997</v>
      </c>
    </row>
    <row r="5529" spans="1:9" x14ac:dyDescent="0.25">
      <c r="A5529" s="1">
        <v>2</v>
      </c>
      <c r="B5529" s="1">
        <v>39077</v>
      </c>
      <c r="C5529" s="1">
        <v>51.979199999999999</v>
      </c>
      <c r="D5529" s="1">
        <v>80.772400000000005</v>
      </c>
      <c r="E5529" s="1">
        <v>933</v>
      </c>
      <c r="F5529" s="1">
        <v>137.27170000000001</v>
      </c>
      <c r="G5529" s="1">
        <v>222.82220000000001</v>
      </c>
      <c r="H5529" s="1">
        <v>12.6227111044503</v>
      </c>
    </row>
    <row r="5530" spans="1:9" x14ac:dyDescent="0.25">
      <c r="A5530" s="1">
        <v>0</v>
      </c>
      <c r="B5530" s="1" t="s">
        <v>854</v>
      </c>
      <c r="C5530" s="1">
        <v>8</v>
      </c>
    </row>
    <row r="5531" spans="1:9" x14ac:dyDescent="0.25">
      <c r="A5531" s="1">
        <v>1</v>
      </c>
      <c r="B5531" s="1" t="s">
        <v>6096</v>
      </c>
      <c r="C5531" s="1" t="s">
        <v>6097</v>
      </c>
      <c r="D5531" s="1">
        <v>22276.51070096</v>
      </c>
      <c r="E5531" s="1">
        <v>4.4299999999999999E-6</v>
      </c>
      <c r="F5531" s="1" t="s">
        <v>3</v>
      </c>
      <c r="G5531" s="1" t="s">
        <v>6098</v>
      </c>
      <c r="H5531" s="1">
        <v>0</v>
      </c>
      <c r="I5531" s="1">
        <v>9995</v>
      </c>
    </row>
    <row r="5532" spans="1:9" x14ac:dyDescent="0.25">
      <c r="A5532" s="1">
        <v>2</v>
      </c>
      <c r="B5532" s="1">
        <v>39084</v>
      </c>
      <c r="C5532" s="1">
        <v>98.212999999999994</v>
      </c>
      <c r="D5532" s="1">
        <v>345.40789999999998</v>
      </c>
      <c r="E5532" s="1">
        <v>1325</v>
      </c>
      <c r="F5532" s="1">
        <v>91.052400000000006</v>
      </c>
      <c r="G5532" s="1">
        <v>269.08260000000001</v>
      </c>
      <c r="H5532" s="1">
        <v>14.5711926450091</v>
      </c>
    </row>
    <row r="5533" spans="1:9" x14ac:dyDescent="0.25">
      <c r="A5533" s="1">
        <v>0</v>
      </c>
      <c r="B5533" s="1" t="s">
        <v>6099</v>
      </c>
    </row>
    <row r="5534" spans="1:9" x14ac:dyDescent="0.25">
      <c r="A5534" s="1">
        <v>1</v>
      </c>
      <c r="B5534" s="1" t="s">
        <v>6100</v>
      </c>
      <c r="C5534" s="1" t="s">
        <v>6101</v>
      </c>
      <c r="D5534" s="1">
        <v>22276.548490609999</v>
      </c>
      <c r="E5534" s="1">
        <v>1.42E-6</v>
      </c>
      <c r="F5534" s="1" t="s">
        <v>3</v>
      </c>
      <c r="G5534" s="1" t="s">
        <v>6102</v>
      </c>
      <c r="H5534" s="1">
        <v>0</v>
      </c>
      <c r="I5534" s="1">
        <v>9997</v>
      </c>
    </row>
    <row r="5535" spans="1:9" x14ac:dyDescent="0.25">
      <c r="A5535" s="1">
        <v>2</v>
      </c>
      <c r="B5535" s="1">
        <v>39086</v>
      </c>
      <c r="C5535" s="1">
        <v>98.548900000000003</v>
      </c>
      <c r="D5535" s="1">
        <v>100.598</v>
      </c>
      <c r="E5535" s="1">
        <v>852</v>
      </c>
      <c r="F5535" s="1">
        <v>29.714500000000001</v>
      </c>
      <c r="G5535" s="1">
        <v>330.40859999999998</v>
      </c>
      <c r="H5535" s="1">
        <v>14.320316325019499</v>
      </c>
    </row>
    <row r="5536" spans="1:9" x14ac:dyDescent="0.25">
      <c r="A5536" s="1">
        <v>0</v>
      </c>
      <c r="B5536" s="1" t="s">
        <v>6103</v>
      </c>
    </row>
    <row r="5537" spans="1:9" x14ac:dyDescent="0.25">
      <c r="A5537" s="1">
        <v>1</v>
      </c>
      <c r="B5537" s="1" t="s">
        <v>6104</v>
      </c>
      <c r="C5537" s="1" t="s">
        <v>6105</v>
      </c>
      <c r="D5537" s="1">
        <v>22276.53768881</v>
      </c>
      <c r="E5537" s="1">
        <v>4.7099999999999998E-6</v>
      </c>
      <c r="F5537" s="1" t="s">
        <v>3</v>
      </c>
      <c r="G5537" s="1" t="s">
        <v>6106</v>
      </c>
      <c r="H5537" s="1">
        <v>0</v>
      </c>
      <c r="I5537" s="1">
        <v>9994</v>
      </c>
    </row>
    <row r="5538" spans="1:9" x14ac:dyDescent="0.25">
      <c r="A5538" s="1">
        <v>2</v>
      </c>
      <c r="B5538" s="1">
        <v>39087</v>
      </c>
      <c r="C5538" s="1">
        <v>98.393199999999993</v>
      </c>
      <c r="D5538" s="1">
        <v>113.3545</v>
      </c>
      <c r="E5538" s="1">
        <v>11784</v>
      </c>
      <c r="F5538" s="1">
        <v>308.06279999999998</v>
      </c>
      <c r="G5538" s="1">
        <v>51.9495</v>
      </c>
      <c r="H5538" s="1">
        <v>14.3626540550309</v>
      </c>
    </row>
    <row r="5539" spans="1:9" x14ac:dyDescent="0.25">
      <c r="A5539" s="1">
        <v>0</v>
      </c>
      <c r="B5539" s="1" t="s">
        <v>4602</v>
      </c>
    </row>
    <row r="5540" spans="1:9" x14ac:dyDescent="0.25">
      <c r="A5540" s="1">
        <v>1</v>
      </c>
      <c r="B5540" s="1" t="s">
        <v>6107</v>
      </c>
      <c r="C5540" s="1" t="s">
        <v>6108</v>
      </c>
      <c r="D5540" s="1">
        <v>22276.474596399999</v>
      </c>
      <c r="E5540" s="1">
        <v>1.37E-6</v>
      </c>
      <c r="F5540" s="1" t="s">
        <v>3</v>
      </c>
      <c r="G5540" s="1" t="s">
        <v>6109</v>
      </c>
      <c r="H5540" s="1">
        <v>0</v>
      </c>
      <c r="I5540" s="1">
        <v>9995</v>
      </c>
    </row>
    <row r="5541" spans="1:9" x14ac:dyDescent="0.25">
      <c r="A5541" s="1">
        <v>2</v>
      </c>
      <c r="B5541" s="1">
        <v>39088</v>
      </c>
      <c r="C5541" s="1">
        <v>98.423199999999994</v>
      </c>
      <c r="D5541" s="1">
        <v>109.52</v>
      </c>
      <c r="E5541" s="1">
        <v>10643</v>
      </c>
      <c r="F5541" s="1">
        <v>320.51929999999999</v>
      </c>
      <c r="G5541" s="1">
        <v>39.521599999999999</v>
      </c>
      <c r="H5541" s="1">
        <v>14.343261145026</v>
      </c>
    </row>
    <row r="5542" spans="1:9" x14ac:dyDescent="0.25">
      <c r="A5542" s="1">
        <v>0</v>
      </c>
      <c r="B5542" s="1" t="s">
        <v>6110</v>
      </c>
    </row>
    <row r="5543" spans="1:9" x14ac:dyDescent="0.25">
      <c r="A5543" s="1">
        <v>1</v>
      </c>
      <c r="B5543" s="1" t="s">
        <v>6111</v>
      </c>
      <c r="C5543" s="1" t="s">
        <v>6112</v>
      </c>
      <c r="D5543" s="1">
        <v>22276.489153030001</v>
      </c>
      <c r="E5543" s="1">
        <v>2.4899999999999999E-6</v>
      </c>
      <c r="F5543" s="1" t="s">
        <v>3</v>
      </c>
      <c r="G5543" s="1" t="s">
        <v>6113</v>
      </c>
      <c r="H5543" s="1">
        <v>0</v>
      </c>
      <c r="I5543" s="1">
        <v>9991</v>
      </c>
    </row>
    <row r="5544" spans="1:9" x14ac:dyDescent="0.25">
      <c r="A5544" s="1">
        <v>2</v>
      </c>
      <c r="B5544" s="1">
        <v>39089</v>
      </c>
      <c r="C5544" s="1">
        <v>98.418300000000002</v>
      </c>
      <c r="D5544" s="1">
        <v>110.0813</v>
      </c>
      <c r="E5544" s="1">
        <v>10600</v>
      </c>
      <c r="F5544" s="1">
        <v>321.21019999999999</v>
      </c>
      <c r="G5544" s="1">
        <v>38.8322</v>
      </c>
      <c r="H5544" s="1">
        <v>14.346981625027</v>
      </c>
    </row>
    <row r="5545" spans="1:9" x14ac:dyDescent="0.25">
      <c r="A5545" s="1">
        <v>0</v>
      </c>
      <c r="B5545" s="1" t="s">
        <v>6114</v>
      </c>
      <c r="C5545" s="1">
        <v>1</v>
      </c>
    </row>
    <row r="5546" spans="1:9" x14ac:dyDescent="0.25">
      <c r="A5546" s="1">
        <v>1</v>
      </c>
      <c r="B5546" s="1" t="s">
        <v>6115</v>
      </c>
      <c r="C5546" s="1" t="s">
        <v>6116</v>
      </c>
      <c r="D5546" s="1">
        <v>22276.491268819998</v>
      </c>
      <c r="E5546" s="1">
        <v>3.3900000000000002E-6</v>
      </c>
      <c r="F5546" s="1" t="s">
        <v>3</v>
      </c>
      <c r="G5546" s="1" t="s">
        <v>6117</v>
      </c>
      <c r="H5546" s="1">
        <v>0</v>
      </c>
      <c r="I5546" s="1">
        <v>9999</v>
      </c>
    </row>
    <row r="5547" spans="1:9" x14ac:dyDescent="0.25">
      <c r="A5547" s="1">
        <v>2</v>
      </c>
      <c r="B5547" s="1">
        <v>39090</v>
      </c>
      <c r="C5547" s="1">
        <v>98.399199999999993</v>
      </c>
      <c r="D5547" s="1">
        <v>111.7911</v>
      </c>
      <c r="E5547" s="1">
        <v>8241</v>
      </c>
      <c r="F5547" s="1">
        <v>315.4855</v>
      </c>
      <c r="G5547" s="1">
        <v>44.566800000000001</v>
      </c>
      <c r="H5547" s="1">
        <v>14.353345865028899</v>
      </c>
    </row>
    <row r="5548" spans="1:9" x14ac:dyDescent="0.25">
      <c r="A5548" s="1">
        <v>0</v>
      </c>
      <c r="B5548" s="1" t="s">
        <v>6118</v>
      </c>
      <c r="C5548" s="1" t="s">
        <v>6119</v>
      </c>
    </row>
    <row r="5549" spans="1:9" x14ac:dyDescent="0.25">
      <c r="A5549" s="1">
        <v>1</v>
      </c>
      <c r="B5549" s="1" t="s">
        <v>6120</v>
      </c>
      <c r="C5549" s="1" t="s">
        <v>6121</v>
      </c>
      <c r="D5549" s="1">
        <v>22276.477707760001</v>
      </c>
      <c r="E5549" s="1">
        <v>2.0600000000000002E-6</v>
      </c>
      <c r="F5549" s="1" t="s">
        <v>3</v>
      </c>
      <c r="G5549" s="1" t="s">
        <v>6122</v>
      </c>
      <c r="H5549" s="1">
        <v>0</v>
      </c>
      <c r="I5549" s="1">
        <v>9999</v>
      </c>
    </row>
    <row r="5550" spans="1:9" x14ac:dyDescent="0.25">
      <c r="A5550" s="1">
        <v>2</v>
      </c>
      <c r="B5550" s="1">
        <v>39091</v>
      </c>
      <c r="C5550" s="1">
        <v>98.401200000000003</v>
      </c>
      <c r="D5550" s="1">
        <v>110.9631</v>
      </c>
      <c r="E5550" s="1">
        <v>9738</v>
      </c>
      <c r="F5550" s="1">
        <v>321.8399</v>
      </c>
      <c r="G5550" s="1">
        <v>38.209600000000002</v>
      </c>
      <c r="H5550" s="1">
        <v>14.353058865029199</v>
      </c>
    </row>
    <row r="5551" spans="1:9" x14ac:dyDescent="0.25">
      <c r="A5551" s="1">
        <v>0</v>
      </c>
      <c r="B5551" s="1" t="s">
        <v>6123</v>
      </c>
      <c r="C5551" s="1" t="s">
        <v>6124</v>
      </c>
    </row>
    <row r="5552" spans="1:9" x14ac:dyDescent="0.25">
      <c r="A5552" s="1">
        <v>1</v>
      </c>
      <c r="B5552" s="1" t="s">
        <v>6125</v>
      </c>
      <c r="C5552" s="1" t="s">
        <v>6126</v>
      </c>
      <c r="D5552" s="1">
        <v>22276.509097139999</v>
      </c>
      <c r="E5552" s="1">
        <v>2.39E-6</v>
      </c>
      <c r="F5552" s="1" t="s">
        <v>3</v>
      </c>
      <c r="G5552" s="1" t="s">
        <v>6127</v>
      </c>
      <c r="H5552" s="1">
        <v>0</v>
      </c>
      <c r="I5552" s="1">
        <v>9999</v>
      </c>
    </row>
    <row r="5553" spans="1:9" x14ac:dyDescent="0.25">
      <c r="A5553" s="1">
        <v>2</v>
      </c>
      <c r="B5553" s="1">
        <v>39092</v>
      </c>
      <c r="C5553" s="1">
        <v>98.404600000000002</v>
      </c>
      <c r="D5553" s="1">
        <v>110.7761</v>
      </c>
      <c r="E5553" s="1">
        <v>8593</v>
      </c>
      <c r="F5553" s="1">
        <v>317.31119999999999</v>
      </c>
      <c r="G5553" s="1">
        <v>42.740600000000001</v>
      </c>
      <c r="H5553" s="1">
        <v>14.3517650350288</v>
      </c>
    </row>
    <row r="5554" spans="1:9" x14ac:dyDescent="0.25">
      <c r="A5554" s="1">
        <v>0</v>
      </c>
      <c r="B5554" s="1" t="s">
        <v>6128</v>
      </c>
      <c r="C5554" s="1">
        <v>2</v>
      </c>
    </row>
    <row r="5555" spans="1:9" x14ac:dyDescent="0.25">
      <c r="A5555" s="1">
        <v>1</v>
      </c>
      <c r="B5555" s="1" t="s">
        <v>6129</v>
      </c>
      <c r="C5555" s="1" t="s">
        <v>6130</v>
      </c>
      <c r="D5555" s="1">
        <v>22276.384249070001</v>
      </c>
      <c r="E5555" s="1">
        <v>4.5949999999999999E-5</v>
      </c>
      <c r="F5555" s="1" t="s">
        <v>3</v>
      </c>
      <c r="G5555" s="1" t="s">
        <v>6131</v>
      </c>
      <c r="H5555" s="1">
        <v>0</v>
      </c>
      <c r="I5555" s="1">
        <v>9990</v>
      </c>
    </row>
    <row r="5556" spans="1:9" x14ac:dyDescent="0.25">
      <c r="A5556" s="1">
        <v>2</v>
      </c>
      <c r="B5556" s="1">
        <v>39132</v>
      </c>
      <c r="C5556" s="1">
        <v>64.874300000000005</v>
      </c>
      <c r="D5556" s="1">
        <v>251.83330000000001</v>
      </c>
      <c r="E5556" s="1">
        <v>36392</v>
      </c>
      <c r="F5556" s="1">
        <v>278.69220000000001</v>
      </c>
      <c r="G5556" s="1">
        <v>81.008899999999997</v>
      </c>
      <c r="H5556" s="1">
        <v>15.1004462252008</v>
      </c>
    </row>
    <row r="5557" spans="1:9" x14ac:dyDescent="0.25">
      <c r="A5557" s="1">
        <v>0</v>
      </c>
      <c r="B5557" s="1" t="s">
        <v>6132</v>
      </c>
      <c r="C5557" s="1">
        <v>2</v>
      </c>
    </row>
    <row r="5558" spans="1:9" x14ac:dyDescent="0.25">
      <c r="A5558" s="1">
        <v>1</v>
      </c>
      <c r="B5558" s="1" t="s">
        <v>6133</v>
      </c>
      <c r="C5558" s="1" t="s">
        <v>6134</v>
      </c>
      <c r="D5558" s="1">
        <v>22276.44856225</v>
      </c>
      <c r="E5558" s="1">
        <v>2.4139999999999999E-5</v>
      </c>
      <c r="F5558" s="1" t="s">
        <v>3</v>
      </c>
      <c r="G5558" s="1" t="s">
        <v>6135</v>
      </c>
      <c r="H5558" s="1">
        <v>0</v>
      </c>
      <c r="I5558" s="1">
        <v>9991</v>
      </c>
    </row>
    <row r="5559" spans="1:9" x14ac:dyDescent="0.25">
      <c r="A5559" s="1">
        <v>2</v>
      </c>
      <c r="B5559" s="1">
        <v>39133</v>
      </c>
      <c r="C5559" s="1">
        <v>64.873400000000004</v>
      </c>
      <c r="D5559" s="1">
        <v>286.5</v>
      </c>
      <c r="E5559" s="1">
        <v>36393</v>
      </c>
      <c r="F5559" s="1">
        <v>282.02050000000003</v>
      </c>
      <c r="G5559" s="1">
        <v>77.686700000000002</v>
      </c>
      <c r="H5559" s="1">
        <v>15.0641263351938</v>
      </c>
    </row>
    <row r="5560" spans="1:9" x14ac:dyDescent="0.25">
      <c r="A5560" s="1">
        <v>0</v>
      </c>
      <c r="B5560" s="1" t="s">
        <v>6136</v>
      </c>
    </row>
    <row r="5561" spans="1:9" x14ac:dyDescent="0.25">
      <c r="A5561" s="1">
        <v>1</v>
      </c>
      <c r="B5561" s="1" t="s">
        <v>6137</v>
      </c>
      <c r="C5561" s="1" t="s">
        <v>6138</v>
      </c>
      <c r="D5561" s="1">
        <v>22276.49544291</v>
      </c>
      <c r="E5561" s="1">
        <v>3.2655E-4</v>
      </c>
      <c r="F5561" s="1" t="s">
        <v>3</v>
      </c>
      <c r="G5561" s="1" t="s">
        <v>6139</v>
      </c>
      <c r="H5561" s="1">
        <v>0</v>
      </c>
      <c r="I5561" s="1">
        <v>9998</v>
      </c>
    </row>
    <row r="5562" spans="1:9" x14ac:dyDescent="0.25">
      <c r="A5562" s="1">
        <v>2</v>
      </c>
      <c r="B5562" s="1">
        <v>39134</v>
      </c>
      <c r="C5562" s="1">
        <v>64.860799999999998</v>
      </c>
      <c r="D5562" s="1">
        <v>66.611099999999993</v>
      </c>
      <c r="E5562" s="1">
        <v>34791</v>
      </c>
      <c r="F5562" s="1">
        <v>263.70740000000001</v>
      </c>
      <c r="G5562" s="1">
        <v>96.009500000000003</v>
      </c>
      <c r="H5562" s="1">
        <v>15.3132127852338</v>
      </c>
    </row>
    <row r="5563" spans="1:9" x14ac:dyDescent="0.25">
      <c r="A5563" s="1">
        <v>0</v>
      </c>
      <c r="B5563" s="1" t="s">
        <v>5570</v>
      </c>
      <c r="C5563" s="1">
        <v>3</v>
      </c>
    </row>
    <row r="5564" spans="1:9" x14ac:dyDescent="0.25">
      <c r="A5564" s="1">
        <v>1</v>
      </c>
      <c r="B5564" s="1" t="s">
        <v>6140</v>
      </c>
      <c r="C5564" s="1" t="s">
        <v>6141</v>
      </c>
      <c r="D5564" s="1">
        <v>22276.546273579999</v>
      </c>
      <c r="E5564" s="1">
        <v>1.9128E-4</v>
      </c>
      <c r="F5564" s="1" t="s">
        <v>3</v>
      </c>
      <c r="G5564" s="1" t="s">
        <v>6142</v>
      </c>
      <c r="H5564" s="1">
        <v>0</v>
      </c>
      <c r="I5564" s="1">
        <v>9997</v>
      </c>
    </row>
    <row r="5565" spans="1:9" x14ac:dyDescent="0.25">
      <c r="A5565" s="1">
        <v>2</v>
      </c>
      <c r="B5565" s="1">
        <v>39135</v>
      </c>
      <c r="C5565" s="1">
        <v>64.864599999999996</v>
      </c>
      <c r="D5565" s="1">
        <v>105.2557</v>
      </c>
      <c r="E5565" s="1">
        <v>39010</v>
      </c>
      <c r="F5565" s="1">
        <v>266.83109999999999</v>
      </c>
      <c r="G5565" s="1">
        <v>92.835599999999999</v>
      </c>
      <c r="H5565" s="1">
        <v>15.258655785225899</v>
      </c>
    </row>
    <row r="5566" spans="1:9" x14ac:dyDescent="0.25">
      <c r="A5566" s="1">
        <v>0</v>
      </c>
      <c r="B5566" s="1" t="s">
        <v>5570</v>
      </c>
      <c r="C5566" s="1">
        <v>2</v>
      </c>
    </row>
    <row r="5567" spans="1:9" x14ac:dyDescent="0.25">
      <c r="A5567" s="1">
        <v>1</v>
      </c>
      <c r="B5567" s="1" t="s">
        <v>6143</v>
      </c>
      <c r="C5567" s="1" t="s">
        <v>6144</v>
      </c>
      <c r="D5567" s="1">
        <v>22276.536485780001</v>
      </c>
      <c r="E5567" s="1">
        <v>1.7343999999999999E-4</v>
      </c>
      <c r="F5567" s="1" t="s">
        <v>3</v>
      </c>
      <c r="G5567" s="1" t="s">
        <v>6145</v>
      </c>
      <c r="H5567" s="1">
        <v>0</v>
      </c>
      <c r="I5567" s="1">
        <v>9995</v>
      </c>
    </row>
    <row r="5568" spans="1:9" x14ac:dyDescent="0.25">
      <c r="A5568" s="1">
        <v>2</v>
      </c>
      <c r="B5568" s="1">
        <v>39136</v>
      </c>
      <c r="C5568" s="1">
        <v>64.8733</v>
      </c>
      <c r="D5568" s="1">
        <v>114.11969999999999</v>
      </c>
      <c r="E5568" s="1">
        <v>22833</v>
      </c>
      <c r="F5568" s="1">
        <v>292.10129999999998</v>
      </c>
      <c r="G5568" s="1">
        <v>67.769199999999998</v>
      </c>
      <c r="H5568" s="1">
        <v>15.2476173052238</v>
      </c>
    </row>
    <row r="5569" spans="1:9" x14ac:dyDescent="0.25">
      <c r="A5569" s="1">
        <v>0</v>
      </c>
      <c r="B5569" s="1" t="s">
        <v>6146</v>
      </c>
      <c r="C5569" s="1">
        <v>1</v>
      </c>
    </row>
    <row r="5570" spans="1:9" x14ac:dyDescent="0.25">
      <c r="A5570" s="1">
        <v>1</v>
      </c>
      <c r="B5570" s="1" t="s">
        <v>6147</v>
      </c>
      <c r="C5570" s="1" t="s">
        <v>6148</v>
      </c>
      <c r="D5570" s="1">
        <v>22276.593568119999</v>
      </c>
      <c r="E5570" s="1">
        <v>5.4500000000000003E-6</v>
      </c>
      <c r="F5570" s="1" t="s">
        <v>3</v>
      </c>
      <c r="G5570" s="1" t="s">
        <v>6149</v>
      </c>
      <c r="H5570" s="1">
        <v>0</v>
      </c>
      <c r="I5570" s="1">
        <v>9997</v>
      </c>
    </row>
    <row r="5571" spans="1:9" x14ac:dyDescent="0.25">
      <c r="A5571" s="1">
        <v>2</v>
      </c>
      <c r="B5571" s="1">
        <v>39150</v>
      </c>
      <c r="C5571" s="1">
        <v>98.063800000000001</v>
      </c>
      <c r="D5571" s="1">
        <v>342.911</v>
      </c>
      <c r="E5571" s="1">
        <v>20776</v>
      </c>
      <c r="F5571" s="1">
        <v>297.0104</v>
      </c>
      <c r="G5571" s="1">
        <v>62.899099999999997</v>
      </c>
      <c r="H5571" s="1">
        <v>14.764464445086899</v>
      </c>
    </row>
    <row r="5572" spans="1:9" x14ac:dyDescent="0.25">
      <c r="A5572" s="1">
        <v>0</v>
      </c>
      <c r="B5572" s="1" t="s">
        <v>6150</v>
      </c>
      <c r="C5572" s="1">
        <v>1</v>
      </c>
      <c r="D5572" s="1" t="s">
        <v>6151</v>
      </c>
    </row>
    <row r="5573" spans="1:9" x14ac:dyDescent="0.25">
      <c r="A5573" s="1">
        <v>1</v>
      </c>
      <c r="B5573" s="1" t="s">
        <v>6152</v>
      </c>
      <c r="C5573" s="1" t="s">
        <v>6153</v>
      </c>
      <c r="D5573" s="1">
        <v>22276.27113931</v>
      </c>
      <c r="E5573" s="1">
        <v>2.3669999999999999E-5</v>
      </c>
      <c r="F5573" s="1" t="s">
        <v>3</v>
      </c>
      <c r="G5573" s="1" t="s">
        <v>6154</v>
      </c>
      <c r="H5573" s="1">
        <v>0</v>
      </c>
      <c r="I5573" s="1">
        <v>9991</v>
      </c>
    </row>
    <row r="5574" spans="1:9" x14ac:dyDescent="0.25">
      <c r="A5574" s="1">
        <v>2</v>
      </c>
      <c r="B5574" s="1">
        <v>39151</v>
      </c>
      <c r="C5574" s="1">
        <v>97.997</v>
      </c>
      <c r="D5574" s="1">
        <v>21.610800000000001</v>
      </c>
      <c r="E5574" s="1">
        <v>15434</v>
      </c>
      <c r="F5574" s="1">
        <v>265.38220000000001</v>
      </c>
      <c r="G5574" s="1">
        <v>94.562700000000007</v>
      </c>
      <c r="H5574" s="1">
        <v>14.811748685096299</v>
      </c>
    </row>
    <row r="5575" spans="1:9" x14ac:dyDescent="0.25">
      <c r="A5575" s="1">
        <v>0</v>
      </c>
      <c r="B5575" s="1" t="s">
        <v>6155</v>
      </c>
      <c r="C5575" s="1" t="s">
        <v>6156</v>
      </c>
    </row>
    <row r="5576" spans="1:9" x14ac:dyDescent="0.25">
      <c r="A5576" s="1">
        <v>1</v>
      </c>
      <c r="B5576" s="1" t="s">
        <v>6157</v>
      </c>
      <c r="C5576" s="1" t="s">
        <v>6158</v>
      </c>
      <c r="D5576" s="1">
        <v>22276.253064050001</v>
      </c>
      <c r="E5576" s="1">
        <v>3.1439999999999997E-5</v>
      </c>
      <c r="F5576" s="1" t="s">
        <v>3</v>
      </c>
      <c r="G5576" s="1" t="s">
        <v>6159</v>
      </c>
      <c r="H5576" s="1">
        <v>0</v>
      </c>
      <c r="I5576" s="1">
        <v>9998</v>
      </c>
    </row>
    <row r="5577" spans="1:9" x14ac:dyDescent="0.25">
      <c r="A5577" s="1">
        <v>2</v>
      </c>
      <c r="B5577" s="1">
        <v>39152</v>
      </c>
      <c r="C5577" s="1">
        <v>97.865399999999994</v>
      </c>
      <c r="D5577" s="1">
        <v>2.0668000000000002</v>
      </c>
      <c r="E5577" s="1">
        <v>15367</v>
      </c>
      <c r="F5577" s="1">
        <v>237.2441</v>
      </c>
      <c r="G5577" s="1">
        <v>122.72920000000001</v>
      </c>
      <c r="H5577" s="1">
        <v>14.8200884250979</v>
      </c>
    </row>
    <row r="5578" spans="1:9" x14ac:dyDescent="0.25">
      <c r="A5578" s="1">
        <v>0</v>
      </c>
      <c r="B5578" s="1" t="s">
        <v>6160</v>
      </c>
      <c r="C5578" s="1">
        <v>1</v>
      </c>
    </row>
    <row r="5579" spans="1:9" x14ac:dyDescent="0.25">
      <c r="A5579" s="1">
        <v>1</v>
      </c>
      <c r="B5579" s="1" t="s">
        <v>6161</v>
      </c>
      <c r="C5579" s="1" t="s">
        <v>6162</v>
      </c>
      <c r="D5579" s="1">
        <v>22276.556732559999</v>
      </c>
      <c r="E5579" s="1">
        <v>3.0750000000000002E-5</v>
      </c>
      <c r="F5579" s="1" t="s">
        <v>3</v>
      </c>
      <c r="G5579" s="1" t="s">
        <v>6163</v>
      </c>
      <c r="H5579" s="1">
        <v>0</v>
      </c>
      <c r="I5579" s="1">
        <v>9999</v>
      </c>
    </row>
    <row r="5580" spans="1:9" x14ac:dyDescent="0.25">
      <c r="A5580" s="1">
        <v>2</v>
      </c>
      <c r="B5580" s="1">
        <v>39153</v>
      </c>
      <c r="C5580" s="1">
        <v>98.019900000000007</v>
      </c>
      <c r="D5580" s="1">
        <v>26.738299999999999</v>
      </c>
      <c r="E5580" s="1">
        <v>15333</v>
      </c>
      <c r="F5580" s="1">
        <v>258.30099999999999</v>
      </c>
      <c r="G5580" s="1">
        <v>101.6482</v>
      </c>
      <c r="H5580" s="1">
        <v>14.8191370950976</v>
      </c>
    </row>
    <row r="5581" spans="1:9" x14ac:dyDescent="0.25">
      <c r="A5581" s="1">
        <v>0</v>
      </c>
      <c r="B5581" s="1" t="s">
        <v>4610</v>
      </c>
      <c r="C5581" s="1" t="s">
        <v>6164</v>
      </c>
    </row>
    <row r="5582" spans="1:9" x14ac:dyDescent="0.25">
      <c r="A5582" s="1">
        <v>1</v>
      </c>
      <c r="B5582" s="1" t="s">
        <v>6165</v>
      </c>
      <c r="C5582" s="1" t="s">
        <v>6166</v>
      </c>
      <c r="D5582" s="1">
        <v>22276.083766340002</v>
      </c>
      <c r="E5582" s="1">
        <v>5.0999999999999999E-7</v>
      </c>
      <c r="F5582" s="1" t="s">
        <v>3</v>
      </c>
      <c r="G5582" s="1" t="s">
        <v>6167</v>
      </c>
      <c r="H5582" s="1">
        <v>0</v>
      </c>
      <c r="I5582" s="1">
        <v>9990</v>
      </c>
    </row>
    <row r="5583" spans="1:9" x14ac:dyDescent="0.25">
      <c r="A5583" s="1">
        <v>2</v>
      </c>
      <c r="B5583" s="1">
        <v>39159</v>
      </c>
      <c r="C5583" s="1">
        <v>98.3489</v>
      </c>
      <c r="D5583" s="1">
        <v>306.51130000000001</v>
      </c>
      <c r="E5583" s="1">
        <v>5096</v>
      </c>
      <c r="F5583" s="1">
        <v>127.19119999999999</v>
      </c>
      <c r="G5583" s="1">
        <v>232.97329999999999</v>
      </c>
      <c r="H5583" s="1">
        <v>14.230504324886301</v>
      </c>
    </row>
    <row r="5584" spans="1:9" x14ac:dyDescent="0.25">
      <c r="A5584" s="1">
        <v>0</v>
      </c>
      <c r="B5584" s="1" t="s">
        <v>6168</v>
      </c>
      <c r="C5584" s="1">
        <v>1</v>
      </c>
    </row>
    <row r="5585" spans="1:9" x14ac:dyDescent="0.25">
      <c r="A5585" s="1">
        <v>1</v>
      </c>
      <c r="B5585" s="1" t="s">
        <v>6169</v>
      </c>
      <c r="C5585" s="1" t="s">
        <v>6170</v>
      </c>
      <c r="D5585" s="1">
        <v>22276.502967320001</v>
      </c>
      <c r="E5585" s="1">
        <v>4.9400000000000001E-6</v>
      </c>
      <c r="F5585" s="1" t="s">
        <v>3</v>
      </c>
      <c r="G5585" s="1" t="s">
        <v>6171</v>
      </c>
      <c r="H5585" s="1">
        <v>0</v>
      </c>
      <c r="I5585" s="1">
        <v>9993</v>
      </c>
    </row>
    <row r="5586" spans="1:9" x14ac:dyDescent="0.25">
      <c r="A5586" s="1">
        <v>2</v>
      </c>
      <c r="B5586" s="1">
        <v>39160</v>
      </c>
      <c r="C5586" s="1">
        <v>98.070400000000006</v>
      </c>
      <c r="D5586" s="1">
        <v>349.59350000000001</v>
      </c>
      <c r="E5586" s="1">
        <v>1707</v>
      </c>
      <c r="F5586" s="1">
        <v>82.206000000000003</v>
      </c>
      <c r="G5586" s="1">
        <v>277.93400000000003</v>
      </c>
      <c r="H5586" s="1">
        <v>14.629473605024099</v>
      </c>
    </row>
    <row r="5587" spans="1:9" x14ac:dyDescent="0.25">
      <c r="A5587" s="1">
        <v>0</v>
      </c>
      <c r="B5587" s="1" t="s">
        <v>6172</v>
      </c>
      <c r="C5587" s="1">
        <v>1</v>
      </c>
    </row>
    <row r="5588" spans="1:9" x14ac:dyDescent="0.25">
      <c r="A5588" s="1">
        <v>1</v>
      </c>
      <c r="B5588" s="1" t="s">
        <v>6173</v>
      </c>
      <c r="C5588" s="1" t="s">
        <v>6174</v>
      </c>
      <c r="D5588" s="1">
        <v>22276.15671458</v>
      </c>
      <c r="E5588" s="1">
        <v>1.1800000000000001E-5</v>
      </c>
      <c r="F5588" s="1" t="s">
        <v>3</v>
      </c>
      <c r="G5588" s="1" t="s">
        <v>6175</v>
      </c>
      <c r="H5588" s="1">
        <v>0</v>
      </c>
      <c r="I5588" s="1">
        <v>9993</v>
      </c>
    </row>
    <row r="5589" spans="1:9" x14ac:dyDescent="0.25">
      <c r="A5589" s="1">
        <v>2</v>
      </c>
      <c r="B5589" s="1">
        <v>39161</v>
      </c>
      <c r="C5589" s="1">
        <v>97.9011</v>
      </c>
      <c r="D5589" s="1">
        <v>350.56330000000003</v>
      </c>
      <c r="E5589" s="1">
        <v>10634</v>
      </c>
      <c r="F5589" s="1">
        <v>76.272900000000007</v>
      </c>
      <c r="G5589" s="1">
        <v>283.96949999999998</v>
      </c>
      <c r="H5589" s="1">
        <v>14.7313193050532</v>
      </c>
    </row>
    <row r="5590" spans="1:9" x14ac:dyDescent="0.25">
      <c r="A5590" s="1">
        <v>0</v>
      </c>
      <c r="B5590" s="1" t="s">
        <v>145</v>
      </c>
      <c r="C5590" s="1">
        <v>2486</v>
      </c>
    </row>
    <row r="5591" spans="1:9" x14ac:dyDescent="0.25">
      <c r="A5591" s="1">
        <v>1</v>
      </c>
      <c r="B5591" s="1" t="s">
        <v>6176</v>
      </c>
      <c r="C5591" s="1" t="s">
        <v>6177</v>
      </c>
      <c r="D5591" s="1">
        <v>22276.588525790001</v>
      </c>
      <c r="E5591" s="1">
        <v>1.3E-6</v>
      </c>
      <c r="F5591" s="1" t="s">
        <v>3</v>
      </c>
      <c r="G5591" s="1" t="s">
        <v>6178</v>
      </c>
      <c r="H5591" s="1">
        <v>0</v>
      </c>
      <c r="I5591" s="1">
        <v>9991</v>
      </c>
    </row>
    <row r="5592" spans="1:9" x14ac:dyDescent="0.25">
      <c r="A5592" s="1">
        <v>2</v>
      </c>
      <c r="B5592" s="1">
        <v>39177</v>
      </c>
      <c r="C5592" s="1">
        <v>97.910899999999998</v>
      </c>
      <c r="D5592" s="1">
        <v>288.85860000000002</v>
      </c>
      <c r="E5592" s="1">
        <v>9747</v>
      </c>
      <c r="F5592" s="1">
        <v>274.09930000000003</v>
      </c>
      <c r="G5592" s="1">
        <v>85.908799999999999</v>
      </c>
      <c r="H5592" s="1">
        <v>14.548436504946199</v>
      </c>
    </row>
    <row r="5593" spans="1:9" x14ac:dyDescent="0.25">
      <c r="A5593" s="1">
        <v>0</v>
      </c>
      <c r="B5593" s="1" t="s">
        <v>3724</v>
      </c>
      <c r="C5593" s="1" t="s">
        <v>6179</v>
      </c>
    </row>
    <row r="5594" spans="1:9" x14ac:dyDescent="0.25">
      <c r="A5594" s="1">
        <v>1</v>
      </c>
      <c r="B5594" s="1" t="s">
        <v>6180</v>
      </c>
      <c r="C5594" s="1" t="s">
        <v>6181</v>
      </c>
      <c r="D5594" s="1">
        <v>22276.607274720001</v>
      </c>
      <c r="E5594" s="1">
        <v>8.2200000000000006E-5</v>
      </c>
      <c r="F5594" s="1" t="s">
        <v>3</v>
      </c>
      <c r="G5594" s="1" t="s">
        <v>6182</v>
      </c>
      <c r="H5594" s="1">
        <v>0</v>
      </c>
      <c r="I5594" s="1">
        <v>9994</v>
      </c>
    </row>
    <row r="5595" spans="1:9" x14ac:dyDescent="0.25">
      <c r="A5595" s="1">
        <v>2</v>
      </c>
      <c r="B5595" s="1">
        <v>39186</v>
      </c>
      <c r="C5595" s="1">
        <v>97.111999999999995</v>
      </c>
      <c r="D5595" s="1">
        <v>329.66230000000002</v>
      </c>
      <c r="E5595" s="1">
        <v>13736</v>
      </c>
      <c r="F5595" s="1">
        <v>331.48390000000001</v>
      </c>
      <c r="G5595" s="1">
        <v>183.99539999999999</v>
      </c>
      <c r="H5595" s="1">
        <v>15.3835473151905</v>
      </c>
    </row>
    <row r="5596" spans="1:9" x14ac:dyDescent="0.25">
      <c r="A5596" s="1">
        <v>0</v>
      </c>
      <c r="B5596" s="1" t="s">
        <v>145</v>
      </c>
      <c r="C5596" s="1">
        <v>2487</v>
      </c>
    </row>
    <row r="5597" spans="1:9" x14ac:dyDescent="0.25">
      <c r="A5597" s="1">
        <v>1</v>
      </c>
      <c r="B5597" s="1" t="s">
        <v>6183</v>
      </c>
      <c r="C5597" s="1" t="s">
        <v>6184</v>
      </c>
      <c r="D5597" s="1">
        <v>22276.529167119999</v>
      </c>
      <c r="E5597" s="1">
        <v>1.61326E-3</v>
      </c>
      <c r="F5597" s="1" t="s">
        <v>3</v>
      </c>
      <c r="G5597" s="1" t="s">
        <v>6185</v>
      </c>
      <c r="H5597" s="1">
        <v>0</v>
      </c>
      <c r="I5597" s="1">
        <v>9996</v>
      </c>
    </row>
    <row r="5598" spans="1:9" x14ac:dyDescent="0.25">
      <c r="A5598" s="1">
        <v>2</v>
      </c>
      <c r="B5598" s="1">
        <v>39194</v>
      </c>
      <c r="C5598" s="1">
        <v>74.690799999999996</v>
      </c>
      <c r="D5598" s="1">
        <v>83.943899999999999</v>
      </c>
      <c r="E5598" s="1">
        <v>2900</v>
      </c>
      <c r="F5598" s="1">
        <v>122.8502</v>
      </c>
      <c r="G5598" s="1">
        <v>237.30070000000001</v>
      </c>
      <c r="H5598" s="1">
        <v>15.741966775197501</v>
      </c>
    </row>
    <row r="5599" spans="1:9" x14ac:dyDescent="0.25">
      <c r="A5599" s="1">
        <v>0</v>
      </c>
      <c r="B5599" s="1" t="s">
        <v>6186</v>
      </c>
    </row>
    <row r="5600" spans="1:9" x14ac:dyDescent="0.25">
      <c r="A5600" s="1">
        <v>1</v>
      </c>
      <c r="B5600" s="1" t="s">
        <v>6187</v>
      </c>
      <c r="C5600" s="1" t="s">
        <v>6188</v>
      </c>
      <c r="D5600" s="1">
        <v>22276.470067409999</v>
      </c>
      <c r="E5600" s="1">
        <v>1.348E-5</v>
      </c>
      <c r="F5600" s="1" t="s">
        <v>3</v>
      </c>
      <c r="G5600" s="1" t="s">
        <v>6189</v>
      </c>
      <c r="H5600" s="1">
        <v>0</v>
      </c>
      <c r="I5600" s="1">
        <v>9990</v>
      </c>
    </row>
    <row r="5601" spans="1:9" x14ac:dyDescent="0.25">
      <c r="A5601" s="1">
        <v>2</v>
      </c>
      <c r="B5601" s="1">
        <v>39197</v>
      </c>
      <c r="C5601" s="1">
        <v>97.971199999999996</v>
      </c>
      <c r="D5601" s="1">
        <v>101.3805</v>
      </c>
      <c r="E5601" s="1">
        <v>28273</v>
      </c>
      <c r="F5601" s="1">
        <v>41.5884</v>
      </c>
      <c r="G5601" s="1">
        <v>318.74709999999999</v>
      </c>
      <c r="H5601" s="1">
        <v>14.7938180449994</v>
      </c>
    </row>
    <row r="5602" spans="1:9" x14ac:dyDescent="0.25">
      <c r="A5602" s="1">
        <v>0</v>
      </c>
      <c r="B5602" s="1" t="s">
        <v>6190</v>
      </c>
    </row>
    <row r="5603" spans="1:9" x14ac:dyDescent="0.25">
      <c r="A5603" s="1">
        <v>1</v>
      </c>
      <c r="B5603" s="1" t="s">
        <v>6191</v>
      </c>
      <c r="C5603" s="1" t="s">
        <v>6192</v>
      </c>
      <c r="D5603" s="1">
        <v>22276.592010830002</v>
      </c>
      <c r="E5603" s="1">
        <v>5.1699999999999996E-6</v>
      </c>
      <c r="F5603" s="1" t="s">
        <v>3</v>
      </c>
      <c r="G5603" s="1" t="s">
        <v>6193</v>
      </c>
      <c r="H5603" s="1">
        <v>0</v>
      </c>
      <c r="I5603" s="1">
        <v>9997</v>
      </c>
    </row>
    <row r="5604" spans="1:9" x14ac:dyDescent="0.25">
      <c r="A5604" s="1">
        <v>2</v>
      </c>
      <c r="B5604" s="1">
        <v>39202</v>
      </c>
      <c r="C5604" s="1">
        <v>98.195300000000003</v>
      </c>
      <c r="D5604" s="1">
        <v>80.499300000000005</v>
      </c>
      <c r="E5604" s="1">
        <v>11659</v>
      </c>
      <c r="F5604" s="1">
        <v>143.33940000000001</v>
      </c>
      <c r="G5604" s="1">
        <v>216.8614</v>
      </c>
      <c r="H5604" s="1">
        <v>14.612602684914499</v>
      </c>
    </row>
    <row r="5605" spans="1:9" x14ac:dyDescent="0.25">
      <c r="A5605" s="1">
        <v>0</v>
      </c>
      <c r="B5605" s="1" t="s">
        <v>6194</v>
      </c>
      <c r="C5605" s="1" t="s">
        <v>123</v>
      </c>
    </row>
    <row r="5606" spans="1:9" x14ac:dyDescent="0.25">
      <c r="A5606" s="1">
        <v>1</v>
      </c>
      <c r="B5606" s="1" t="s">
        <v>6195</v>
      </c>
      <c r="C5606" s="1" t="s">
        <v>6196</v>
      </c>
      <c r="D5606" s="1">
        <v>22276.45962845</v>
      </c>
      <c r="E5606" s="1">
        <v>8.3399999999999998E-6</v>
      </c>
      <c r="F5606" s="1" t="s">
        <v>3</v>
      </c>
      <c r="G5606" s="1" t="s">
        <v>6197</v>
      </c>
      <c r="H5606" s="1">
        <v>0</v>
      </c>
      <c r="I5606" s="1">
        <v>9990</v>
      </c>
    </row>
    <row r="5607" spans="1:9" x14ac:dyDescent="0.25">
      <c r="A5607" s="1">
        <v>2</v>
      </c>
      <c r="B5607" s="1">
        <v>39208</v>
      </c>
      <c r="C5607" s="1">
        <v>98.037300000000002</v>
      </c>
      <c r="D5607" s="1">
        <v>272.93400000000003</v>
      </c>
      <c r="E5607" s="1">
        <v>9555</v>
      </c>
      <c r="F5607" s="1">
        <v>125.2617</v>
      </c>
      <c r="G5607" s="1">
        <v>234.94829999999999</v>
      </c>
      <c r="H5607" s="1">
        <v>14.687509264934</v>
      </c>
    </row>
    <row r="5608" spans="1:9" x14ac:dyDescent="0.25">
      <c r="A5608" s="1">
        <v>0</v>
      </c>
      <c r="B5608" s="1" t="s">
        <v>6194</v>
      </c>
      <c r="C5608" s="1" t="s">
        <v>127</v>
      </c>
    </row>
    <row r="5609" spans="1:9" x14ac:dyDescent="0.25">
      <c r="A5609" s="1">
        <v>1</v>
      </c>
      <c r="B5609" s="1" t="s">
        <v>6198</v>
      </c>
      <c r="C5609" s="1" t="s">
        <v>6199</v>
      </c>
      <c r="D5609" s="1">
        <v>22276.49245962</v>
      </c>
      <c r="E5609" s="1">
        <v>1.169E-5</v>
      </c>
      <c r="F5609" s="1" t="s">
        <v>3</v>
      </c>
      <c r="G5609" s="1" t="s">
        <v>6200</v>
      </c>
      <c r="H5609" s="1">
        <v>0</v>
      </c>
      <c r="I5609" s="1">
        <v>9994</v>
      </c>
    </row>
    <row r="5610" spans="1:9" x14ac:dyDescent="0.25">
      <c r="A5610" s="1">
        <v>2</v>
      </c>
      <c r="B5610" s="1">
        <v>39209</v>
      </c>
      <c r="C5610" s="1">
        <v>98.040800000000004</v>
      </c>
      <c r="D5610" s="1">
        <v>273.3272</v>
      </c>
      <c r="E5610" s="1">
        <v>5875</v>
      </c>
      <c r="F5610" s="1">
        <v>116.8633</v>
      </c>
      <c r="G5610" s="1">
        <v>243.31739999999999</v>
      </c>
      <c r="H5610" s="1">
        <v>14.6897283949338</v>
      </c>
    </row>
    <row r="5611" spans="1:9" x14ac:dyDescent="0.25">
      <c r="A5611" s="1">
        <v>0</v>
      </c>
      <c r="B5611" s="1" t="s">
        <v>6194</v>
      </c>
      <c r="C5611" s="1" t="s">
        <v>4580</v>
      </c>
    </row>
    <row r="5612" spans="1:9" x14ac:dyDescent="0.25">
      <c r="A5612" s="1">
        <v>1</v>
      </c>
      <c r="B5612" s="1" t="s">
        <v>6201</v>
      </c>
      <c r="C5612" s="1" t="s">
        <v>6202</v>
      </c>
      <c r="D5612" s="1">
        <v>22276.53026082</v>
      </c>
      <c r="E5612" s="1">
        <v>5.49E-6</v>
      </c>
      <c r="F5612" s="1" t="s">
        <v>3</v>
      </c>
      <c r="G5612" s="1" t="s">
        <v>6203</v>
      </c>
      <c r="H5612" s="1">
        <v>0</v>
      </c>
      <c r="I5612" s="1">
        <v>9991</v>
      </c>
    </row>
    <row r="5613" spans="1:9" x14ac:dyDescent="0.25">
      <c r="A5613" s="1">
        <v>2</v>
      </c>
      <c r="B5613" s="1">
        <v>39210</v>
      </c>
      <c r="C5613" s="1">
        <v>98.049400000000006</v>
      </c>
      <c r="D5613" s="1">
        <v>272.11320000000001</v>
      </c>
      <c r="E5613" s="1">
        <v>7893</v>
      </c>
      <c r="F5613" s="1">
        <v>119.6545</v>
      </c>
      <c r="G5613" s="1">
        <v>240.54470000000001</v>
      </c>
      <c r="H5613" s="1">
        <v>14.6804941249564</v>
      </c>
    </row>
    <row r="5614" spans="1:9" x14ac:dyDescent="0.25">
      <c r="A5614" s="1">
        <v>0</v>
      </c>
      <c r="B5614" s="1" t="s">
        <v>4463</v>
      </c>
      <c r="C5614" s="1">
        <v>5</v>
      </c>
    </row>
    <row r="5615" spans="1:9" x14ac:dyDescent="0.25">
      <c r="A5615" s="1">
        <v>1</v>
      </c>
      <c r="B5615" s="1" t="s">
        <v>6204</v>
      </c>
      <c r="C5615" s="1" t="s">
        <v>6205</v>
      </c>
      <c r="D5615" s="1">
        <v>22276.591864419999</v>
      </c>
      <c r="E5615" s="1">
        <v>1.2109999999999999E-5</v>
      </c>
      <c r="F5615" s="1" t="s">
        <v>3</v>
      </c>
      <c r="G5615" s="1" t="s">
        <v>6206</v>
      </c>
      <c r="H5615" s="1">
        <v>0</v>
      </c>
      <c r="I5615" s="1">
        <v>9998</v>
      </c>
    </row>
    <row r="5616" spans="1:9" x14ac:dyDescent="0.25">
      <c r="A5616" s="1">
        <v>2</v>
      </c>
      <c r="B5616" s="1">
        <v>39227</v>
      </c>
      <c r="C5616" s="1">
        <v>97.632499999999993</v>
      </c>
      <c r="D5616" s="1">
        <v>100.9228</v>
      </c>
      <c r="E5616" s="1">
        <v>1456</v>
      </c>
      <c r="F5616" s="1">
        <v>72.5381</v>
      </c>
      <c r="G5616" s="1">
        <v>328.12509999999997</v>
      </c>
      <c r="H5616" s="1">
        <v>15.0451509950054</v>
      </c>
    </row>
    <row r="5617" spans="1:9" x14ac:dyDescent="0.25">
      <c r="A5617" s="1">
        <v>0</v>
      </c>
      <c r="B5617" s="1" t="s">
        <v>5095</v>
      </c>
      <c r="C5617" s="1" t="s">
        <v>6207</v>
      </c>
    </row>
    <row r="5618" spans="1:9" x14ac:dyDescent="0.25">
      <c r="A5618" s="1">
        <v>1</v>
      </c>
      <c r="B5618" s="1" t="s">
        <v>6208</v>
      </c>
      <c r="C5618" s="1" t="s">
        <v>6209</v>
      </c>
      <c r="D5618" s="1">
        <v>22276.587631229999</v>
      </c>
      <c r="E5618" s="1">
        <v>-2.2999999999999999E-7</v>
      </c>
      <c r="F5618" s="1" t="s">
        <v>3</v>
      </c>
      <c r="G5618" s="1" t="s">
        <v>6210</v>
      </c>
      <c r="H5618" s="1">
        <v>0</v>
      </c>
      <c r="I5618" s="1">
        <v>9990</v>
      </c>
    </row>
    <row r="5619" spans="1:9" x14ac:dyDescent="0.25">
      <c r="A5619" s="1">
        <v>2</v>
      </c>
      <c r="B5619" s="1">
        <v>39239</v>
      </c>
      <c r="C5619" s="1">
        <v>63.401000000000003</v>
      </c>
      <c r="D5619" s="1">
        <v>334.39940000000001</v>
      </c>
      <c r="E5619" s="1">
        <v>305400</v>
      </c>
      <c r="F5619" s="1">
        <v>6.6505999999999998</v>
      </c>
      <c r="G5619" s="1">
        <v>353.84339999999997</v>
      </c>
      <c r="H5619" s="1">
        <v>13.4523359344642</v>
      </c>
    </row>
    <row r="5620" spans="1:9" x14ac:dyDescent="0.25">
      <c r="A5620" s="1">
        <v>0</v>
      </c>
      <c r="B5620" s="1" t="s">
        <v>5095</v>
      </c>
      <c r="C5620" s="1" t="s">
        <v>6211</v>
      </c>
    </row>
    <row r="5621" spans="1:9" x14ac:dyDescent="0.25">
      <c r="A5621" s="1">
        <v>1</v>
      </c>
      <c r="B5621" s="1" t="s">
        <v>6212</v>
      </c>
      <c r="C5621" s="1" t="s">
        <v>6213</v>
      </c>
      <c r="D5621" s="1">
        <v>22276.59329633</v>
      </c>
      <c r="E5621" s="1">
        <v>-7.9999999999999996E-7</v>
      </c>
      <c r="F5621" s="1" t="s">
        <v>3</v>
      </c>
      <c r="G5621" s="1" t="s">
        <v>6214</v>
      </c>
      <c r="H5621" s="1">
        <v>0</v>
      </c>
      <c r="I5621" s="1">
        <v>9993</v>
      </c>
    </row>
    <row r="5622" spans="1:9" x14ac:dyDescent="0.25">
      <c r="A5622" s="1">
        <v>2</v>
      </c>
      <c r="B5622" s="1">
        <v>39240</v>
      </c>
      <c r="C5622" s="1">
        <v>63.402000000000001</v>
      </c>
      <c r="D5622" s="1">
        <v>334.64569999999998</v>
      </c>
      <c r="E5622" s="1">
        <v>305429</v>
      </c>
      <c r="F5622" s="1">
        <v>6.3311000000000002</v>
      </c>
      <c r="G5622" s="1">
        <v>354.14420000000001</v>
      </c>
      <c r="H5622" s="1">
        <v>13.4519284044642</v>
      </c>
    </row>
    <row r="5623" spans="1:9" x14ac:dyDescent="0.25">
      <c r="A5623" s="1">
        <v>0</v>
      </c>
      <c r="B5623" s="1" t="s">
        <v>5095</v>
      </c>
      <c r="C5623" s="1" t="s">
        <v>6215</v>
      </c>
    </row>
    <row r="5624" spans="1:9" x14ac:dyDescent="0.25">
      <c r="A5624" s="1">
        <v>1</v>
      </c>
      <c r="B5624" s="1" t="s">
        <v>6216</v>
      </c>
      <c r="C5624" s="1" t="s">
        <v>6217</v>
      </c>
      <c r="D5624" s="1">
        <v>22276.587691929999</v>
      </c>
      <c r="E5624" s="1">
        <v>-7.7000000000000004E-7</v>
      </c>
      <c r="F5624" s="1" t="s">
        <v>3</v>
      </c>
      <c r="G5624" s="1" t="s">
        <v>6218</v>
      </c>
      <c r="H5624" s="1">
        <v>0</v>
      </c>
      <c r="I5624" s="1">
        <v>9993</v>
      </c>
    </row>
    <row r="5625" spans="1:9" x14ac:dyDescent="0.25">
      <c r="A5625" s="1">
        <v>2</v>
      </c>
      <c r="B5625" s="1">
        <v>39241</v>
      </c>
      <c r="C5625" s="1">
        <v>63.403100000000002</v>
      </c>
      <c r="D5625" s="1">
        <v>333.66829999999999</v>
      </c>
      <c r="E5625" s="1">
        <v>306143</v>
      </c>
      <c r="F5625" s="1">
        <v>6.3545999999999996</v>
      </c>
      <c r="G5625" s="1">
        <v>354.12279999999998</v>
      </c>
      <c r="H5625" s="1">
        <v>13.4523359644644</v>
      </c>
    </row>
    <row r="5626" spans="1:9" x14ac:dyDescent="0.25">
      <c r="A5626" s="1">
        <v>0</v>
      </c>
      <c r="B5626" s="1" t="s">
        <v>3836</v>
      </c>
      <c r="C5626" s="1" t="s">
        <v>5986</v>
      </c>
      <c r="D5626" s="1">
        <v>5</v>
      </c>
    </row>
    <row r="5627" spans="1:9" x14ac:dyDescent="0.25">
      <c r="A5627" s="1">
        <v>1</v>
      </c>
      <c r="B5627" s="1" t="s">
        <v>6219</v>
      </c>
      <c r="C5627" s="1" t="s">
        <v>6220</v>
      </c>
      <c r="D5627" s="1">
        <v>22276.515896050001</v>
      </c>
      <c r="E5627" s="1">
        <v>2.2999999999999999E-7</v>
      </c>
      <c r="F5627" s="1" t="s">
        <v>3</v>
      </c>
      <c r="G5627" s="1" t="s">
        <v>6221</v>
      </c>
      <c r="H5627" s="1">
        <v>0</v>
      </c>
      <c r="I5627" s="1">
        <v>9996</v>
      </c>
    </row>
    <row r="5628" spans="1:9" x14ac:dyDescent="0.25">
      <c r="A5628" s="1">
        <v>2</v>
      </c>
      <c r="B5628" s="1">
        <v>39249</v>
      </c>
      <c r="C5628" s="1">
        <v>82.477400000000003</v>
      </c>
      <c r="D5628" s="1">
        <v>106.6148</v>
      </c>
      <c r="E5628" s="1">
        <v>16004</v>
      </c>
      <c r="F5628" s="1">
        <v>286.81779999999998</v>
      </c>
      <c r="G5628" s="1">
        <v>73.114699999999999</v>
      </c>
      <c r="H5628" s="1">
        <v>12.429936624110001</v>
      </c>
    </row>
    <row r="5629" spans="1:9" x14ac:dyDescent="0.25">
      <c r="A5629" s="1">
        <v>0</v>
      </c>
      <c r="B5629" s="1" t="s">
        <v>3836</v>
      </c>
      <c r="C5629" s="1" t="s">
        <v>5986</v>
      </c>
      <c r="D5629" s="1">
        <v>6</v>
      </c>
    </row>
    <row r="5630" spans="1:9" x14ac:dyDescent="0.25">
      <c r="A5630" s="1">
        <v>1</v>
      </c>
      <c r="B5630" s="1" t="s">
        <v>6222</v>
      </c>
      <c r="C5630" s="1" t="s">
        <v>6223</v>
      </c>
      <c r="D5630" s="1">
        <v>22276.45120146</v>
      </c>
      <c r="E5630" s="1">
        <v>2.7000000000000001E-7</v>
      </c>
      <c r="F5630" s="1" t="s">
        <v>3</v>
      </c>
      <c r="G5630" s="1" t="s">
        <v>6224</v>
      </c>
      <c r="H5630" s="1">
        <v>0</v>
      </c>
      <c r="I5630" s="1">
        <v>9992</v>
      </c>
    </row>
    <row r="5631" spans="1:9" x14ac:dyDescent="0.25">
      <c r="A5631" s="1">
        <v>2</v>
      </c>
      <c r="B5631" s="1">
        <v>39250</v>
      </c>
      <c r="C5631" s="1">
        <v>82.4803</v>
      </c>
      <c r="D5631" s="1">
        <v>107.41930000000001</v>
      </c>
      <c r="E5631" s="1">
        <v>18508</v>
      </c>
      <c r="F5631" s="1">
        <v>318.51600000000002</v>
      </c>
      <c r="G5631" s="1">
        <v>41.451599999999999</v>
      </c>
      <c r="H5631" s="1">
        <v>12.4296402441101</v>
      </c>
    </row>
    <row r="5632" spans="1:9" x14ac:dyDescent="0.25">
      <c r="A5632" s="1">
        <v>0</v>
      </c>
      <c r="B5632" s="1" t="s">
        <v>3836</v>
      </c>
      <c r="C5632" s="1" t="s">
        <v>5986</v>
      </c>
      <c r="D5632" s="1">
        <v>7</v>
      </c>
    </row>
    <row r="5633" spans="1:9" x14ac:dyDescent="0.25">
      <c r="A5633" s="1">
        <v>1</v>
      </c>
      <c r="B5633" s="1" t="s">
        <v>6225</v>
      </c>
      <c r="C5633" s="1" t="s">
        <v>6226</v>
      </c>
      <c r="D5633" s="1">
        <v>22276.494082879999</v>
      </c>
      <c r="E5633" s="1">
        <v>2.8999999999999998E-7</v>
      </c>
      <c r="F5633" s="1" t="s">
        <v>3</v>
      </c>
      <c r="G5633" s="1" t="s">
        <v>6227</v>
      </c>
      <c r="H5633" s="1">
        <v>0</v>
      </c>
      <c r="I5633" s="1">
        <v>9995</v>
      </c>
    </row>
    <row r="5634" spans="1:9" x14ac:dyDescent="0.25">
      <c r="A5634" s="1">
        <v>2</v>
      </c>
      <c r="B5634" s="1">
        <v>39251</v>
      </c>
      <c r="C5634" s="1">
        <v>82.483599999999996</v>
      </c>
      <c r="D5634" s="1">
        <v>108.8224</v>
      </c>
      <c r="E5634" s="1">
        <v>16156</v>
      </c>
      <c r="F5634" s="1">
        <v>282.86700000000002</v>
      </c>
      <c r="G5634" s="1">
        <v>77.061300000000003</v>
      </c>
      <c r="H5634" s="1">
        <v>12.429877334109801</v>
      </c>
    </row>
    <row r="5635" spans="1:9" x14ac:dyDescent="0.25">
      <c r="A5635" s="1">
        <v>0</v>
      </c>
      <c r="B5635" s="1" t="s">
        <v>6228</v>
      </c>
      <c r="C5635" s="1" t="s">
        <v>123</v>
      </c>
    </row>
    <row r="5636" spans="1:9" x14ac:dyDescent="0.25">
      <c r="A5636" s="1">
        <v>1</v>
      </c>
      <c r="B5636" s="1" t="s">
        <v>6229</v>
      </c>
      <c r="C5636" s="1" t="s">
        <v>6230</v>
      </c>
      <c r="D5636" s="1">
        <v>22276.295659669999</v>
      </c>
      <c r="E5636" s="1">
        <v>1.3599999999999999E-6</v>
      </c>
      <c r="F5636" s="1" t="s">
        <v>3</v>
      </c>
      <c r="G5636" s="1" t="s">
        <v>6231</v>
      </c>
      <c r="H5636" s="1">
        <v>0</v>
      </c>
      <c r="I5636" s="1">
        <v>9991</v>
      </c>
    </row>
    <row r="5637" spans="1:9" x14ac:dyDescent="0.25">
      <c r="A5637" s="1">
        <v>2</v>
      </c>
      <c r="B5637" s="1">
        <v>39253</v>
      </c>
      <c r="C5637" s="1">
        <v>29.7196</v>
      </c>
      <c r="D5637" s="1">
        <v>256.71929999999998</v>
      </c>
      <c r="E5637" s="1">
        <v>137055</v>
      </c>
      <c r="F5637" s="1">
        <v>210.90180000000001</v>
      </c>
      <c r="G5637" s="1">
        <v>148.34280000000001</v>
      </c>
      <c r="H5637" s="1">
        <v>13.552875464477401</v>
      </c>
    </row>
    <row r="5638" spans="1:9" x14ac:dyDescent="0.25">
      <c r="A5638" s="1">
        <v>0</v>
      </c>
      <c r="B5638" s="1" t="s">
        <v>3027</v>
      </c>
      <c r="C5638" s="1" t="s">
        <v>5075</v>
      </c>
    </row>
    <row r="5639" spans="1:9" x14ac:dyDescent="0.25">
      <c r="A5639" s="1">
        <v>1</v>
      </c>
      <c r="B5639" s="1" t="s">
        <v>6232</v>
      </c>
      <c r="C5639" s="1" t="s">
        <v>6233</v>
      </c>
      <c r="D5639" s="1">
        <v>22276.528422669999</v>
      </c>
      <c r="E5639" s="1">
        <v>7.6000000000000003E-7</v>
      </c>
      <c r="F5639" s="1" t="s">
        <v>3</v>
      </c>
      <c r="G5639" s="1" t="s">
        <v>6234</v>
      </c>
      <c r="H5639" s="1">
        <v>0</v>
      </c>
      <c r="I5639" s="1">
        <v>9995</v>
      </c>
    </row>
    <row r="5640" spans="1:9" x14ac:dyDescent="0.25">
      <c r="A5640" s="1">
        <v>2</v>
      </c>
      <c r="B5640" s="1">
        <v>39260</v>
      </c>
      <c r="C5640" s="1">
        <v>98.448599999999999</v>
      </c>
      <c r="D5640" s="1">
        <v>299.14260000000002</v>
      </c>
      <c r="E5640" s="1">
        <v>10431</v>
      </c>
      <c r="F5640" s="1">
        <v>328.91919999999999</v>
      </c>
      <c r="G5640" s="1">
        <v>31.136600000000001</v>
      </c>
      <c r="H5640" s="1">
        <v>14.1594628146721</v>
      </c>
    </row>
    <row r="5641" spans="1:9" x14ac:dyDescent="0.25">
      <c r="A5641" s="1">
        <v>0</v>
      </c>
      <c r="B5641" s="1" t="s">
        <v>6235</v>
      </c>
    </row>
    <row r="5642" spans="1:9" x14ac:dyDescent="0.25">
      <c r="A5642" s="1">
        <v>1</v>
      </c>
      <c r="B5642" s="1" t="s">
        <v>6236</v>
      </c>
      <c r="C5642" s="1" t="s">
        <v>6237</v>
      </c>
      <c r="D5642" s="1">
        <v>22276.522549739999</v>
      </c>
      <c r="E5642" s="1">
        <v>2.1943E-4</v>
      </c>
      <c r="F5642" s="1" t="s">
        <v>3</v>
      </c>
      <c r="G5642" s="1" t="s">
        <v>6238</v>
      </c>
      <c r="H5642" s="1">
        <v>0</v>
      </c>
      <c r="I5642" s="1">
        <v>9999</v>
      </c>
    </row>
    <row r="5643" spans="1:9" x14ac:dyDescent="0.25">
      <c r="A5643" s="1">
        <v>2</v>
      </c>
      <c r="B5643" s="1">
        <v>39265</v>
      </c>
      <c r="C5643" s="1">
        <v>80.964299999999994</v>
      </c>
      <c r="D5643" s="1">
        <v>152.60300000000001</v>
      </c>
      <c r="E5643" s="1">
        <v>613361</v>
      </c>
      <c r="F5643" s="1">
        <v>357.54379999999998</v>
      </c>
      <c r="G5643" s="1">
        <v>2.2761999999999998</v>
      </c>
      <c r="H5643" s="1">
        <v>14.4099442946788</v>
      </c>
    </row>
    <row r="5644" spans="1:9" x14ac:dyDescent="0.25">
      <c r="A5644" s="1">
        <v>0</v>
      </c>
      <c r="B5644" s="1" t="s">
        <v>6239</v>
      </c>
      <c r="C5644" s="1">
        <v>1</v>
      </c>
    </row>
    <row r="5645" spans="1:9" x14ac:dyDescent="0.25">
      <c r="A5645" s="1">
        <v>1</v>
      </c>
      <c r="B5645" s="1" t="s">
        <v>6240</v>
      </c>
      <c r="C5645" s="1" t="s">
        <v>6241</v>
      </c>
      <c r="D5645" s="1">
        <v>22276.593517400001</v>
      </c>
      <c r="E5645" s="1">
        <v>1.6353E-4</v>
      </c>
      <c r="F5645" s="1" t="s">
        <v>3</v>
      </c>
      <c r="G5645" s="1" t="s">
        <v>6242</v>
      </c>
      <c r="H5645" s="1">
        <v>0</v>
      </c>
      <c r="I5645" s="1">
        <v>9999</v>
      </c>
    </row>
    <row r="5646" spans="1:9" x14ac:dyDescent="0.25">
      <c r="A5646" s="1">
        <v>2</v>
      </c>
      <c r="B5646" s="1">
        <v>39266</v>
      </c>
      <c r="C5646" s="1">
        <v>80.977699999999999</v>
      </c>
      <c r="D5646" s="1">
        <v>125.63590000000001</v>
      </c>
      <c r="E5646" s="1">
        <v>571076</v>
      </c>
      <c r="F5646" s="1">
        <v>263.41449999999998</v>
      </c>
      <c r="G5646" s="1">
        <v>90.1768</v>
      </c>
      <c r="H5646" s="1">
        <v>14.5115120546988</v>
      </c>
    </row>
    <row r="5647" spans="1:9" x14ac:dyDescent="0.25">
      <c r="A5647" s="1">
        <v>0</v>
      </c>
      <c r="B5647" s="1" t="s">
        <v>6243</v>
      </c>
    </row>
    <row r="5648" spans="1:9" x14ac:dyDescent="0.25">
      <c r="A5648" s="1">
        <v>1</v>
      </c>
      <c r="B5648" s="1" t="s">
        <v>6244</v>
      </c>
      <c r="C5648" s="1" t="s">
        <v>6245</v>
      </c>
      <c r="D5648" s="1">
        <v>22276.50480242</v>
      </c>
      <c r="E5648" s="1">
        <v>1.5669999999999999E-4</v>
      </c>
      <c r="F5648" s="1" t="s">
        <v>3</v>
      </c>
      <c r="G5648" s="1" t="s">
        <v>6246</v>
      </c>
      <c r="H5648" s="1">
        <v>0</v>
      </c>
      <c r="I5648" s="1">
        <v>9998</v>
      </c>
    </row>
    <row r="5649" spans="1:9" x14ac:dyDescent="0.25">
      <c r="A5649" s="1">
        <v>2</v>
      </c>
      <c r="B5649" s="1">
        <v>39267</v>
      </c>
      <c r="C5649" s="1">
        <v>81.009500000000003</v>
      </c>
      <c r="D5649" s="1">
        <v>195.4838</v>
      </c>
      <c r="E5649" s="1">
        <v>658925</v>
      </c>
      <c r="F5649" s="1">
        <v>71.016800000000003</v>
      </c>
      <c r="G5649" s="1">
        <v>296.12</v>
      </c>
      <c r="H5649" s="1">
        <v>14.3040592646364</v>
      </c>
    </row>
    <row r="5650" spans="1:9" x14ac:dyDescent="0.25">
      <c r="A5650" s="1">
        <v>0</v>
      </c>
      <c r="B5650" s="1" t="s">
        <v>6247</v>
      </c>
      <c r="C5650" s="1">
        <v>1</v>
      </c>
    </row>
    <row r="5651" spans="1:9" x14ac:dyDescent="0.25">
      <c r="A5651" s="1">
        <v>1</v>
      </c>
      <c r="B5651" s="1" t="s">
        <v>6248</v>
      </c>
      <c r="C5651" s="1" t="s">
        <v>6249</v>
      </c>
      <c r="D5651" s="1">
        <v>22276.033351900001</v>
      </c>
      <c r="E5651" s="1">
        <v>1.9196999999999999E-4</v>
      </c>
      <c r="F5651" s="1" t="s">
        <v>3</v>
      </c>
      <c r="G5651" s="1" t="s">
        <v>6250</v>
      </c>
      <c r="H5651" s="1">
        <v>0</v>
      </c>
      <c r="I5651" s="1">
        <v>9996</v>
      </c>
    </row>
    <row r="5652" spans="1:9" x14ac:dyDescent="0.25">
      <c r="A5652" s="1">
        <v>2</v>
      </c>
      <c r="B5652" s="1">
        <v>39268</v>
      </c>
      <c r="C5652" s="1">
        <v>80.994299999999996</v>
      </c>
      <c r="D5652" s="1">
        <v>123.523</v>
      </c>
      <c r="E5652" s="1">
        <v>558043</v>
      </c>
      <c r="F5652" s="1">
        <v>234.83539999999999</v>
      </c>
      <c r="G5652" s="1">
        <v>119.9357</v>
      </c>
      <c r="H5652" s="1">
        <v>14.535828264689099</v>
      </c>
    </row>
    <row r="5653" spans="1:9" x14ac:dyDescent="0.25">
      <c r="A5653" s="1">
        <v>0</v>
      </c>
      <c r="B5653" s="1" t="s">
        <v>6247</v>
      </c>
      <c r="C5653" s="1">
        <v>2</v>
      </c>
    </row>
    <row r="5654" spans="1:9" x14ac:dyDescent="0.25">
      <c r="A5654" s="1">
        <v>1</v>
      </c>
      <c r="B5654" s="1" t="s">
        <v>6251</v>
      </c>
      <c r="C5654" s="1" t="s">
        <v>6252</v>
      </c>
      <c r="D5654" s="1">
        <v>22276.480310700001</v>
      </c>
      <c r="E5654" s="1">
        <v>2.2638000000000001E-4</v>
      </c>
      <c r="F5654" s="1" t="s">
        <v>3</v>
      </c>
      <c r="G5654" s="1" t="s">
        <v>6253</v>
      </c>
      <c r="H5654" s="1">
        <v>0</v>
      </c>
      <c r="I5654" s="1">
        <v>9997</v>
      </c>
    </row>
    <row r="5655" spans="1:9" x14ac:dyDescent="0.25">
      <c r="A5655" s="1">
        <v>2</v>
      </c>
      <c r="B5655" s="1">
        <v>39269</v>
      </c>
      <c r="C5655" s="1">
        <v>81.013599999999997</v>
      </c>
      <c r="D5655" s="1">
        <v>183.2021</v>
      </c>
      <c r="E5655" s="1">
        <v>640888</v>
      </c>
      <c r="F5655" s="1">
        <v>29.614699999999999</v>
      </c>
      <c r="G5655" s="1">
        <v>333.97620000000001</v>
      </c>
      <c r="H5655" s="1">
        <v>14.346119144656599</v>
      </c>
    </row>
    <row r="5656" spans="1:9" x14ac:dyDescent="0.25">
      <c r="A5656" s="1">
        <v>0</v>
      </c>
      <c r="B5656" s="1" t="s">
        <v>6247</v>
      </c>
      <c r="C5656" s="1">
        <v>3</v>
      </c>
    </row>
    <row r="5657" spans="1:9" x14ac:dyDescent="0.25">
      <c r="A5657" s="1">
        <v>1</v>
      </c>
      <c r="B5657" s="1" t="s">
        <v>6254</v>
      </c>
      <c r="C5657" s="1" t="s">
        <v>6255</v>
      </c>
      <c r="D5657" s="1">
        <v>22276.56559473</v>
      </c>
      <c r="E5657" s="1">
        <v>8.1100000000000006E-5</v>
      </c>
      <c r="F5657" s="1" t="s">
        <v>3</v>
      </c>
      <c r="G5657" s="1" t="s">
        <v>6256</v>
      </c>
      <c r="H5657" s="1">
        <v>0</v>
      </c>
      <c r="I5657" s="1">
        <v>9993</v>
      </c>
    </row>
    <row r="5658" spans="1:9" x14ac:dyDescent="0.25">
      <c r="A5658" s="1">
        <v>2</v>
      </c>
      <c r="B5658" s="1">
        <v>39270</v>
      </c>
      <c r="C5658" s="1">
        <v>81.014499999999998</v>
      </c>
      <c r="D5658" s="1">
        <v>217.91030000000001</v>
      </c>
      <c r="E5658" s="1">
        <v>685910</v>
      </c>
      <c r="F5658" s="1">
        <v>127.7186</v>
      </c>
      <c r="G5658" s="1">
        <v>238.8229</v>
      </c>
      <c r="H5658" s="1">
        <v>14.22862146444</v>
      </c>
    </row>
    <row r="5659" spans="1:9" x14ac:dyDescent="0.25">
      <c r="A5659" s="1">
        <v>0</v>
      </c>
      <c r="B5659" s="1" t="s">
        <v>6239</v>
      </c>
      <c r="C5659" s="1" t="s">
        <v>6257</v>
      </c>
      <c r="D5659" s="1">
        <v>9</v>
      </c>
    </row>
    <row r="5660" spans="1:9" x14ac:dyDescent="0.25">
      <c r="A5660" s="1">
        <v>1</v>
      </c>
      <c r="B5660" s="1" t="s">
        <v>6258</v>
      </c>
      <c r="C5660" s="1" t="s">
        <v>6259</v>
      </c>
      <c r="D5660" s="1">
        <v>22276.52675967</v>
      </c>
      <c r="E5660" s="1">
        <v>4.5182000000000002E-4</v>
      </c>
      <c r="F5660" s="1" t="s">
        <v>3</v>
      </c>
      <c r="G5660" s="1" t="s">
        <v>6260</v>
      </c>
      <c r="H5660" s="1">
        <v>0</v>
      </c>
      <c r="I5660" s="1">
        <v>9994</v>
      </c>
    </row>
    <row r="5661" spans="1:9" x14ac:dyDescent="0.25">
      <c r="A5661" s="1">
        <v>2</v>
      </c>
      <c r="B5661" s="1">
        <v>39271</v>
      </c>
      <c r="C5661" s="1">
        <v>80.953800000000001</v>
      </c>
      <c r="D5661" s="1">
        <v>75.813500000000005</v>
      </c>
      <c r="E5661" s="1">
        <v>511125</v>
      </c>
      <c r="F5661" s="1">
        <v>143.6883</v>
      </c>
      <c r="G5661" s="1">
        <v>220.018</v>
      </c>
      <c r="H5661" s="1">
        <v>14.673723594725899</v>
      </c>
    </row>
    <row r="5662" spans="1:9" x14ac:dyDescent="0.25">
      <c r="A5662" s="1">
        <v>0</v>
      </c>
      <c r="B5662" s="1" t="s">
        <v>6261</v>
      </c>
    </row>
    <row r="5663" spans="1:9" x14ac:dyDescent="0.25">
      <c r="A5663" s="1">
        <v>1</v>
      </c>
      <c r="B5663" s="1" t="s">
        <v>6262</v>
      </c>
      <c r="C5663" s="1" t="s">
        <v>6263</v>
      </c>
      <c r="D5663" s="1">
        <v>22276.545591829999</v>
      </c>
      <c r="E5663" s="1">
        <v>1.3920000000000001E-5</v>
      </c>
      <c r="F5663" s="1" t="s">
        <v>3</v>
      </c>
      <c r="G5663" s="1" t="s">
        <v>6264</v>
      </c>
      <c r="H5663" s="1">
        <v>0</v>
      </c>
      <c r="I5663" s="1">
        <v>9996</v>
      </c>
    </row>
    <row r="5664" spans="1:9" x14ac:dyDescent="0.25">
      <c r="A5664" s="1">
        <v>2</v>
      </c>
      <c r="B5664" s="1">
        <v>39358</v>
      </c>
      <c r="C5664" s="1">
        <v>74.976900000000001</v>
      </c>
      <c r="D5664" s="1">
        <v>25.522400000000001</v>
      </c>
      <c r="E5664" s="1">
        <v>19591</v>
      </c>
      <c r="F5664" s="1">
        <v>260.40219999999999</v>
      </c>
      <c r="G5664" s="1">
        <v>99.495800000000003</v>
      </c>
      <c r="H5664" s="1">
        <v>14.863141284850499</v>
      </c>
    </row>
    <row r="5665" spans="1:9" x14ac:dyDescent="0.25">
      <c r="A5665" s="1">
        <v>0</v>
      </c>
      <c r="B5665" s="1" t="s">
        <v>6265</v>
      </c>
    </row>
    <row r="5666" spans="1:9" x14ac:dyDescent="0.25">
      <c r="A5666" s="1">
        <v>1</v>
      </c>
      <c r="B5666" s="1" t="s">
        <v>6266</v>
      </c>
      <c r="C5666" s="1" t="s">
        <v>6267</v>
      </c>
      <c r="D5666" s="1">
        <v>22276.55491182</v>
      </c>
      <c r="E5666" s="1">
        <v>5.6523999999999995E-4</v>
      </c>
      <c r="F5666" s="1" t="s">
        <v>3</v>
      </c>
      <c r="G5666" s="1" t="s">
        <v>6268</v>
      </c>
      <c r="H5666" s="1">
        <v>0</v>
      </c>
      <c r="I5666" s="1">
        <v>9997</v>
      </c>
    </row>
    <row r="5667" spans="1:9" x14ac:dyDescent="0.25">
      <c r="A5667" s="1">
        <v>2</v>
      </c>
      <c r="B5667" s="1">
        <v>39380</v>
      </c>
      <c r="C5667" s="1">
        <v>40.496699999999997</v>
      </c>
      <c r="D5667" s="1">
        <v>104.8691</v>
      </c>
      <c r="E5667" s="1">
        <v>8321</v>
      </c>
      <c r="F5667" s="1">
        <v>355.81729999999999</v>
      </c>
      <c r="G5667" s="1">
        <v>4.2575000000000003</v>
      </c>
      <c r="H5667" s="1">
        <v>15.5011968349604</v>
      </c>
    </row>
    <row r="5668" spans="1:9" x14ac:dyDescent="0.25">
      <c r="A5668" s="1">
        <v>0</v>
      </c>
      <c r="B5668" s="1" t="s">
        <v>5095</v>
      </c>
      <c r="C5668" s="1">
        <v>19</v>
      </c>
    </row>
    <row r="5669" spans="1:9" x14ac:dyDescent="0.25">
      <c r="A5669" s="1">
        <v>1</v>
      </c>
      <c r="B5669" s="1" t="s">
        <v>6269</v>
      </c>
      <c r="C5669" s="1" t="s">
        <v>6270</v>
      </c>
      <c r="D5669" s="1">
        <v>22276.50998508</v>
      </c>
      <c r="E5669" s="1">
        <v>-4.0000000000000001E-8</v>
      </c>
      <c r="F5669" s="1" t="s">
        <v>3</v>
      </c>
      <c r="G5669" s="1" t="s">
        <v>3742</v>
      </c>
      <c r="H5669" s="1">
        <v>0</v>
      </c>
      <c r="I5669" s="1">
        <v>9994</v>
      </c>
    </row>
    <row r="5670" spans="1:9" x14ac:dyDescent="0.25">
      <c r="A5670" s="1">
        <v>2</v>
      </c>
      <c r="B5670" s="1">
        <v>39410</v>
      </c>
      <c r="C5670" s="1">
        <v>100.0658</v>
      </c>
      <c r="D5670" s="1">
        <v>298.8922</v>
      </c>
      <c r="E5670" s="1">
        <v>9065</v>
      </c>
      <c r="F5670" s="1">
        <v>331.73579999999998</v>
      </c>
      <c r="G5670" s="1">
        <v>28.3264</v>
      </c>
      <c r="H5670" s="1">
        <v>13.1550241742582</v>
      </c>
    </row>
    <row r="5671" spans="1:9" x14ac:dyDescent="0.25">
      <c r="A5671" s="1">
        <v>0</v>
      </c>
      <c r="B5671" s="1" t="s">
        <v>4887</v>
      </c>
      <c r="C5671" s="1">
        <v>7</v>
      </c>
    </row>
    <row r="5672" spans="1:9" x14ac:dyDescent="0.25">
      <c r="A5672" s="1">
        <v>1</v>
      </c>
      <c r="B5672" s="1" t="s">
        <v>6271</v>
      </c>
      <c r="C5672" s="1" t="s">
        <v>6272</v>
      </c>
      <c r="D5672" s="1">
        <v>22276.46617109</v>
      </c>
      <c r="E5672" s="1">
        <v>1.685E-5</v>
      </c>
      <c r="F5672" s="1" t="s">
        <v>3</v>
      </c>
      <c r="G5672" s="1" t="s">
        <v>6273</v>
      </c>
      <c r="H5672" s="1">
        <v>0</v>
      </c>
      <c r="I5672" s="1">
        <v>9998</v>
      </c>
    </row>
    <row r="5673" spans="1:9" x14ac:dyDescent="0.25">
      <c r="A5673" s="1">
        <v>2</v>
      </c>
      <c r="B5673" s="1">
        <v>39416</v>
      </c>
      <c r="C5673" s="1">
        <v>97.584900000000005</v>
      </c>
      <c r="D5673" s="1">
        <v>251.26429999999999</v>
      </c>
      <c r="E5673" s="1">
        <v>40811</v>
      </c>
      <c r="F5673" s="1">
        <v>4.5106000000000002</v>
      </c>
      <c r="G5673" s="1">
        <v>355.64690000000002</v>
      </c>
      <c r="H5673" s="1">
        <v>14.8461066348006</v>
      </c>
    </row>
    <row r="5674" spans="1:9" x14ac:dyDescent="0.25">
      <c r="A5674" s="1">
        <v>0</v>
      </c>
      <c r="B5674" s="1" t="s">
        <v>6274</v>
      </c>
    </row>
    <row r="5675" spans="1:9" x14ac:dyDescent="0.25">
      <c r="A5675" s="1">
        <v>1</v>
      </c>
      <c r="B5675" s="1" t="s">
        <v>6275</v>
      </c>
      <c r="C5675" s="1" t="s">
        <v>6276</v>
      </c>
      <c r="D5675" s="1">
        <v>22276.494744079999</v>
      </c>
      <c r="E5675" s="1">
        <v>4.057E-5</v>
      </c>
      <c r="F5675" s="1" t="s">
        <v>3</v>
      </c>
      <c r="G5675" s="1" t="s">
        <v>6277</v>
      </c>
      <c r="H5675" s="1">
        <v>0</v>
      </c>
      <c r="I5675" s="1">
        <v>9993</v>
      </c>
    </row>
    <row r="5676" spans="1:9" x14ac:dyDescent="0.25">
      <c r="A5676" s="1">
        <v>2</v>
      </c>
      <c r="B5676" s="1">
        <v>39417</v>
      </c>
      <c r="C5676" s="1">
        <v>97.649199999999993</v>
      </c>
      <c r="D5676" s="1">
        <v>243.20050000000001</v>
      </c>
      <c r="E5676" s="1">
        <v>58761</v>
      </c>
      <c r="F5676" s="1">
        <v>51.436199999999999</v>
      </c>
      <c r="G5676" s="1">
        <v>309.20960000000002</v>
      </c>
      <c r="H5676" s="1">
        <v>14.8267765747913</v>
      </c>
    </row>
    <row r="5677" spans="1:9" x14ac:dyDescent="0.25">
      <c r="A5677" s="1">
        <v>0</v>
      </c>
      <c r="B5677" s="1" t="s">
        <v>6278</v>
      </c>
      <c r="C5677" s="1">
        <v>1</v>
      </c>
    </row>
    <row r="5678" spans="1:9" x14ac:dyDescent="0.25">
      <c r="A5678" s="1">
        <v>1</v>
      </c>
      <c r="B5678" s="1" t="s">
        <v>6279</v>
      </c>
      <c r="C5678" s="1" t="s">
        <v>6280</v>
      </c>
      <c r="D5678" s="1">
        <v>22276.44256851</v>
      </c>
      <c r="E5678" s="1">
        <v>2.4199999999999999E-5</v>
      </c>
      <c r="F5678" s="1" t="s">
        <v>3</v>
      </c>
      <c r="G5678" s="1" t="s">
        <v>6281</v>
      </c>
      <c r="H5678" s="1">
        <v>0</v>
      </c>
      <c r="I5678" s="1">
        <v>9996</v>
      </c>
    </row>
    <row r="5679" spans="1:9" x14ac:dyDescent="0.25">
      <c r="A5679" s="1">
        <v>2</v>
      </c>
      <c r="B5679" s="1">
        <v>39418</v>
      </c>
      <c r="C5679" s="1">
        <v>97.540800000000004</v>
      </c>
      <c r="D5679" s="1">
        <v>345.06040000000002</v>
      </c>
      <c r="E5679" s="1">
        <v>27484</v>
      </c>
      <c r="F5679" s="1">
        <v>252.4436</v>
      </c>
      <c r="G5679" s="1">
        <v>107.3785</v>
      </c>
      <c r="H5679" s="1">
        <v>15.0013267448484</v>
      </c>
    </row>
    <row r="5680" spans="1:9" x14ac:dyDescent="0.25">
      <c r="A5680" s="1">
        <v>0</v>
      </c>
      <c r="B5680" s="1" t="s">
        <v>5527</v>
      </c>
      <c r="C5680" s="1">
        <v>2</v>
      </c>
    </row>
    <row r="5681" spans="1:9" x14ac:dyDescent="0.25">
      <c r="A5681" s="1">
        <v>1</v>
      </c>
      <c r="B5681" s="1" t="s">
        <v>6282</v>
      </c>
      <c r="C5681" s="1" t="s">
        <v>6283</v>
      </c>
      <c r="D5681" s="1">
        <v>22276.527242960001</v>
      </c>
      <c r="E5681" s="1">
        <v>1.52E-5</v>
      </c>
      <c r="F5681" s="1" t="s">
        <v>3</v>
      </c>
      <c r="G5681" s="1" t="s">
        <v>6284</v>
      </c>
      <c r="H5681" s="1">
        <v>0</v>
      </c>
      <c r="I5681" s="1">
        <v>9999</v>
      </c>
    </row>
    <row r="5682" spans="1:9" x14ac:dyDescent="0.25">
      <c r="A5682" s="1">
        <v>2</v>
      </c>
      <c r="B5682" s="1">
        <v>39419</v>
      </c>
      <c r="C5682" s="1">
        <v>97.438400000000001</v>
      </c>
      <c r="D5682" s="1">
        <v>303.04950000000002</v>
      </c>
      <c r="E5682" s="1">
        <v>11927</v>
      </c>
      <c r="F5682" s="1">
        <v>277.95749999999998</v>
      </c>
      <c r="G5682" s="1">
        <v>82.028199999999998</v>
      </c>
      <c r="H5682" s="1">
        <v>14.9525730148334</v>
      </c>
    </row>
    <row r="5683" spans="1:9" x14ac:dyDescent="0.25">
      <c r="A5683" s="1">
        <v>0</v>
      </c>
      <c r="B5683" s="1" t="s">
        <v>6285</v>
      </c>
    </row>
    <row r="5684" spans="1:9" x14ac:dyDescent="0.25">
      <c r="A5684" s="1">
        <v>1</v>
      </c>
      <c r="B5684" s="1" t="s">
        <v>6286</v>
      </c>
      <c r="C5684" s="1" t="s">
        <v>6287</v>
      </c>
      <c r="D5684" s="1">
        <v>22276.464659059999</v>
      </c>
      <c r="E5684" s="1">
        <v>3.2679999999999999E-5</v>
      </c>
      <c r="F5684" s="1" t="s">
        <v>3</v>
      </c>
      <c r="G5684" s="1" t="s">
        <v>6288</v>
      </c>
      <c r="H5684" s="1">
        <v>0</v>
      </c>
      <c r="I5684" s="1">
        <v>9991</v>
      </c>
    </row>
    <row r="5685" spans="1:9" x14ac:dyDescent="0.25">
      <c r="A5685" s="1">
        <v>2</v>
      </c>
      <c r="B5685" s="1">
        <v>39420</v>
      </c>
      <c r="C5685" s="1">
        <v>97.816900000000004</v>
      </c>
      <c r="D5685" s="1">
        <v>189.13810000000001</v>
      </c>
      <c r="E5685" s="1">
        <v>135841</v>
      </c>
      <c r="F5685" s="1">
        <v>15.008699999999999</v>
      </c>
      <c r="G5685" s="1">
        <v>345.5086</v>
      </c>
      <c r="H5685" s="1">
        <v>14.6339508847306</v>
      </c>
    </row>
    <row r="5686" spans="1:9" x14ac:dyDescent="0.25">
      <c r="A5686" s="1">
        <v>0</v>
      </c>
      <c r="B5686" s="1" t="s">
        <v>4560</v>
      </c>
      <c r="C5686" s="1">
        <v>5</v>
      </c>
    </row>
    <row r="5687" spans="1:9" x14ac:dyDescent="0.25">
      <c r="A5687" s="1">
        <v>1</v>
      </c>
      <c r="B5687" s="1" t="s">
        <v>6289</v>
      </c>
      <c r="C5687" s="1" t="s">
        <v>6290</v>
      </c>
      <c r="D5687" s="1">
        <v>22276.517364899999</v>
      </c>
      <c r="E5687" s="1">
        <v>3.5719999999999997E-5</v>
      </c>
      <c r="F5687" s="1" t="s">
        <v>3</v>
      </c>
      <c r="G5687" s="1" t="s">
        <v>6291</v>
      </c>
      <c r="H5687" s="1">
        <v>0</v>
      </c>
      <c r="I5687" s="1">
        <v>9990</v>
      </c>
    </row>
    <row r="5688" spans="1:9" x14ac:dyDescent="0.25">
      <c r="A5688" s="1">
        <v>2</v>
      </c>
      <c r="B5688" s="1">
        <v>39421</v>
      </c>
      <c r="C5688" s="1">
        <v>97.513999999999996</v>
      </c>
      <c r="D5688" s="1">
        <v>264.85320000000002</v>
      </c>
      <c r="E5688" s="1">
        <v>28836</v>
      </c>
      <c r="F5688" s="1">
        <v>306.95209999999997</v>
      </c>
      <c r="G5688" s="1">
        <v>52.905700000000003</v>
      </c>
      <c r="H5688" s="1">
        <v>14.8907839848038</v>
      </c>
    </row>
    <row r="5689" spans="1:9" x14ac:dyDescent="0.25">
      <c r="A5689" s="1">
        <v>0</v>
      </c>
      <c r="B5689" s="1" t="s">
        <v>6292</v>
      </c>
      <c r="C5689" s="1">
        <v>3</v>
      </c>
    </row>
    <row r="5690" spans="1:9" x14ac:dyDescent="0.25">
      <c r="A5690" s="1">
        <v>1</v>
      </c>
      <c r="B5690" s="1" t="s">
        <v>6293</v>
      </c>
      <c r="C5690" s="1" t="s">
        <v>6294</v>
      </c>
      <c r="D5690" s="1">
        <v>22276.497010899999</v>
      </c>
      <c r="E5690" s="1">
        <v>1.6719999999999999E-5</v>
      </c>
      <c r="F5690" s="1" t="s">
        <v>3</v>
      </c>
      <c r="G5690" s="1" t="s">
        <v>6295</v>
      </c>
      <c r="H5690" s="1">
        <v>0</v>
      </c>
      <c r="I5690" s="1">
        <v>9993</v>
      </c>
    </row>
    <row r="5691" spans="1:9" x14ac:dyDescent="0.25">
      <c r="A5691" s="1">
        <v>2</v>
      </c>
      <c r="B5691" s="1">
        <v>39422</v>
      </c>
      <c r="C5691" s="1">
        <v>97.474000000000004</v>
      </c>
      <c r="D5691" s="1">
        <v>275.86320000000001</v>
      </c>
      <c r="E5691" s="1">
        <v>20917</v>
      </c>
      <c r="F5691" s="1">
        <v>282.80099999999999</v>
      </c>
      <c r="G5691" s="1">
        <v>77.088399999999993</v>
      </c>
      <c r="H5691" s="1">
        <v>14.907340274819299</v>
      </c>
    </row>
    <row r="5692" spans="1:9" x14ac:dyDescent="0.25">
      <c r="A5692" s="1">
        <v>0</v>
      </c>
      <c r="B5692" s="1" t="s">
        <v>6296</v>
      </c>
      <c r="C5692" s="1">
        <v>1</v>
      </c>
    </row>
    <row r="5693" spans="1:9" x14ac:dyDescent="0.25">
      <c r="A5693" s="1">
        <v>1</v>
      </c>
      <c r="B5693" s="1" t="s">
        <v>6297</v>
      </c>
      <c r="C5693" s="1" t="s">
        <v>6298</v>
      </c>
      <c r="D5693" s="1">
        <v>22276.23384158</v>
      </c>
      <c r="E5693" s="1">
        <v>4.7199999999999997E-6</v>
      </c>
      <c r="F5693" s="1" t="s">
        <v>3</v>
      </c>
      <c r="G5693" s="1" t="s">
        <v>6299</v>
      </c>
      <c r="H5693" s="1">
        <v>0</v>
      </c>
      <c r="I5693" s="1">
        <v>9997</v>
      </c>
    </row>
    <row r="5694" spans="1:9" x14ac:dyDescent="0.25">
      <c r="A5694" s="1">
        <v>2</v>
      </c>
      <c r="B5694" s="1">
        <v>39423</v>
      </c>
      <c r="C5694" s="1">
        <v>97.735500000000002</v>
      </c>
      <c r="D5694" s="1">
        <v>149.6902</v>
      </c>
      <c r="E5694" s="1">
        <v>174350</v>
      </c>
      <c r="F5694" s="1">
        <v>160.58770000000001</v>
      </c>
      <c r="G5694" s="1">
        <v>200.20689999999999</v>
      </c>
      <c r="H5694" s="1">
        <v>14.5358302347011</v>
      </c>
    </row>
    <row r="5695" spans="1:9" x14ac:dyDescent="0.25">
      <c r="A5695" s="1">
        <v>0</v>
      </c>
      <c r="B5695" s="1" t="s">
        <v>6300</v>
      </c>
      <c r="C5695" s="1">
        <v>2</v>
      </c>
    </row>
    <row r="5696" spans="1:9" x14ac:dyDescent="0.25">
      <c r="A5696" s="1">
        <v>1</v>
      </c>
      <c r="B5696" s="1" t="s">
        <v>6301</v>
      </c>
      <c r="C5696" s="1" t="s">
        <v>6302</v>
      </c>
      <c r="D5696" s="1">
        <v>22276.397754959999</v>
      </c>
      <c r="E5696" s="1">
        <v>1.7580000000000001E-5</v>
      </c>
      <c r="F5696" s="1" t="s">
        <v>3</v>
      </c>
      <c r="G5696" s="1" t="s">
        <v>6303</v>
      </c>
      <c r="H5696" s="1">
        <v>0</v>
      </c>
      <c r="I5696" s="1">
        <v>9997</v>
      </c>
    </row>
    <row r="5697" spans="1:9" x14ac:dyDescent="0.25">
      <c r="A5697" s="1">
        <v>2</v>
      </c>
      <c r="B5697" s="1">
        <v>39424</v>
      </c>
      <c r="C5697" s="1">
        <v>97.778599999999997</v>
      </c>
      <c r="D5697" s="1">
        <v>220.38579999999999</v>
      </c>
      <c r="E5697" s="1">
        <v>90184</v>
      </c>
      <c r="F5697" s="1">
        <v>197.44220000000001</v>
      </c>
      <c r="G5697" s="1">
        <v>162.36840000000001</v>
      </c>
      <c r="H5697" s="1">
        <v>14.7360671147615</v>
      </c>
    </row>
    <row r="5698" spans="1:9" x14ac:dyDescent="0.25">
      <c r="A5698" s="1">
        <v>0</v>
      </c>
      <c r="B5698" s="1" t="s">
        <v>4887</v>
      </c>
      <c r="C5698" s="1">
        <v>8</v>
      </c>
    </row>
    <row r="5699" spans="1:9" x14ac:dyDescent="0.25">
      <c r="A5699" s="1">
        <v>1</v>
      </c>
      <c r="B5699" s="1" t="s">
        <v>6304</v>
      </c>
      <c r="C5699" s="1" t="s">
        <v>6305</v>
      </c>
      <c r="D5699" s="1">
        <v>22276.43615193</v>
      </c>
      <c r="E5699" s="1">
        <v>1.519E-5</v>
      </c>
      <c r="F5699" s="1" t="s">
        <v>3</v>
      </c>
      <c r="G5699" s="1" t="s">
        <v>6306</v>
      </c>
      <c r="H5699" s="1">
        <v>0</v>
      </c>
      <c r="I5699" s="1">
        <v>9993</v>
      </c>
    </row>
    <row r="5700" spans="1:9" x14ac:dyDescent="0.25">
      <c r="A5700" s="1">
        <v>2</v>
      </c>
      <c r="B5700" s="1">
        <v>39425</v>
      </c>
      <c r="C5700" s="1">
        <v>97.640100000000004</v>
      </c>
      <c r="D5700" s="1">
        <v>242.839</v>
      </c>
      <c r="E5700" s="1">
        <v>52580</v>
      </c>
      <c r="F5700" s="1">
        <v>48.101100000000002</v>
      </c>
      <c r="G5700" s="1">
        <v>312.46690000000001</v>
      </c>
      <c r="H5700" s="1">
        <v>14.817424084789501</v>
      </c>
    </row>
    <row r="5701" spans="1:9" x14ac:dyDescent="0.25">
      <c r="A5701" s="1">
        <v>0</v>
      </c>
      <c r="B5701" s="1" t="s">
        <v>6300</v>
      </c>
      <c r="C5701" s="1">
        <v>3</v>
      </c>
    </row>
    <row r="5702" spans="1:9" x14ac:dyDescent="0.25">
      <c r="A5702" s="1">
        <v>1</v>
      </c>
      <c r="B5702" s="1" t="s">
        <v>6307</v>
      </c>
      <c r="C5702" s="1" t="s">
        <v>6308</v>
      </c>
      <c r="D5702" s="1">
        <v>22276.357499459999</v>
      </c>
      <c r="E5702" s="1">
        <v>1.6290000000000002E-5</v>
      </c>
      <c r="F5702" s="1" t="s">
        <v>3</v>
      </c>
      <c r="G5702" s="1" t="s">
        <v>6309</v>
      </c>
      <c r="H5702" s="1">
        <v>0</v>
      </c>
      <c r="I5702" s="1">
        <v>9993</v>
      </c>
    </row>
    <row r="5703" spans="1:9" x14ac:dyDescent="0.25">
      <c r="A5703" s="1">
        <v>2</v>
      </c>
      <c r="B5703" s="1">
        <v>39426</v>
      </c>
      <c r="C5703" s="1">
        <v>97.804400000000001</v>
      </c>
      <c r="D5703" s="1">
        <v>211.63470000000001</v>
      </c>
      <c r="E5703" s="1">
        <v>101407</v>
      </c>
      <c r="F5703" s="1">
        <v>249.98</v>
      </c>
      <c r="G5703" s="1">
        <v>109.0467</v>
      </c>
      <c r="H5703" s="1">
        <v>14.7035537147512</v>
      </c>
    </row>
    <row r="5704" spans="1:9" x14ac:dyDescent="0.25">
      <c r="A5704" s="1">
        <v>0</v>
      </c>
      <c r="B5704" s="1" t="s">
        <v>6310</v>
      </c>
      <c r="C5704" s="1">
        <v>1</v>
      </c>
    </row>
    <row r="5705" spans="1:9" x14ac:dyDescent="0.25">
      <c r="A5705" s="1">
        <v>1</v>
      </c>
      <c r="B5705" s="1" t="s">
        <v>6311</v>
      </c>
      <c r="C5705" s="1" t="s">
        <v>6312</v>
      </c>
      <c r="D5705" s="1">
        <v>22276.562664720001</v>
      </c>
      <c r="E5705" s="1">
        <v>3.0309999999999999E-5</v>
      </c>
      <c r="F5705" s="1" t="s">
        <v>3</v>
      </c>
      <c r="G5705" s="1" t="s">
        <v>6313</v>
      </c>
      <c r="H5705" s="1">
        <v>0</v>
      </c>
      <c r="I5705" s="1">
        <v>9997</v>
      </c>
    </row>
    <row r="5706" spans="1:9" x14ac:dyDescent="0.25">
      <c r="A5706" s="1">
        <v>2</v>
      </c>
      <c r="B5706" s="1">
        <v>39427</v>
      </c>
      <c r="C5706" s="1">
        <v>97.815799999999996</v>
      </c>
      <c r="D5706" s="1">
        <v>207.685</v>
      </c>
      <c r="E5706" s="1">
        <v>109786</v>
      </c>
      <c r="F5706" s="1">
        <v>279.32330000000002</v>
      </c>
      <c r="G5706" s="1">
        <v>79.557299999999998</v>
      </c>
      <c r="H5706" s="1">
        <v>14.6926106947465</v>
      </c>
    </row>
    <row r="5707" spans="1:9" x14ac:dyDescent="0.25">
      <c r="A5707" s="1">
        <v>0</v>
      </c>
      <c r="B5707" s="1" t="s">
        <v>6314</v>
      </c>
    </row>
    <row r="5708" spans="1:9" x14ac:dyDescent="0.25">
      <c r="A5708" s="1">
        <v>1</v>
      </c>
      <c r="B5708" s="1" t="s">
        <v>6315</v>
      </c>
      <c r="C5708" s="1" t="s">
        <v>6316</v>
      </c>
      <c r="D5708" s="1">
        <v>22276.3930497</v>
      </c>
      <c r="E5708" s="1">
        <v>5.7370000000000001E-5</v>
      </c>
      <c r="F5708" s="1" t="s">
        <v>3</v>
      </c>
      <c r="G5708" s="1" t="s">
        <v>6317</v>
      </c>
      <c r="H5708" s="1">
        <v>0</v>
      </c>
      <c r="I5708" s="1">
        <v>9994</v>
      </c>
    </row>
    <row r="5709" spans="1:9" x14ac:dyDescent="0.25">
      <c r="A5709" s="1">
        <v>2</v>
      </c>
      <c r="B5709" s="1">
        <v>39428</v>
      </c>
      <c r="C5709" s="1">
        <v>97.815700000000007</v>
      </c>
      <c r="D5709" s="1">
        <v>206.1454</v>
      </c>
      <c r="E5709" s="1">
        <v>115005</v>
      </c>
      <c r="F5709" s="1">
        <v>293.13420000000002</v>
      </c>
      <c r="G5709" s="1">
        <v>65.777900000000002</v>
      </c>
      <c r="H5709" s="1">
        <v>14.696583894743799</v>
      </c>
    </row>
    <row r="5710" spans="1:9" x14ac:dyDescent="0.25">
      <c r="A5710" s="1">
        <v>0</v>
      </c>
      <c r="B5710" s="1" t="s">
        <v>6128</v>
      </c>
      <c r="C5710" s="1">
        <v>3</v>
      </c>
    </row>
    <row r="5711" spans="1:9" x14ac:dyDescent="0.25">
      <c r="A5711" s="1">
        <v>1</v>
      </c>
      <c r="B5711" s="1" t="s">
        <v>6318</v>
      </c>
      <c r="C5711" s="1" t="s">
        <v>6319</v>
      </c>
      <c r="D5711" s="1">
        <v>22276.493321409998</v>
      </c>
      <c r="E5711" s="1">
        <v>2.5029999999999999E-5</v>
      </c>
      <c r="F5711" s="1" t="s">
        <v>3</v>
      </c>
      <c r="G5711" s="1" t="s">
        <v>6320</v>
      </c>
      <c r="H5711" s="1">
        <v>0</v>
      </c>
      <c r="I5711" s="1">
        <v>9990</v>
      </c>
    </row>
    <row r="5712" spans="1:9" x14ac:dyDescent="0.25">
      <c r="A5712" s="1">
        <v>2</v>
      </c>
      <c r="B5712" s="1">
        <v>39429</v>
      </c>
      <c r="C5712" s="1">
        <v>97.808400000000006</v>
      </c>
      <c r="D5712" s="1">
        <v>184.2655</v>
      </c>
      <c r="E5712" s="1">
        <v>144033</v>
      </c>
      <c r="F5712" s="1">
        <v>39.124000000000002</v>
      </c>
      <c r="G5712" s="1">
        <v>322.0308</v>
      </c>
      <c r="H5712" s="1">
        <v>14.6256942447258</v>
      </c>
    </row>
    <row r="5713" spans="1:9" x14ac:dyDescent="0.25">
      <c r="A5713" s="1">
        <v>0</v>
      </c>
      <c r="B5713" s="1" t="s">
        <v>6321</v>
      </c>
      <c r="C5713" s="1">
        <v>1</v>
      </c>
    </row>
    <row r="5714" spans="1:9" x14ac:dyDescent="0.25">
      <c r="A5714" s="1">
        <v>1</v>
      </c>
      <c r="B5714" s="1" t="s">
        <v>6322</v>
      </c>
      <c r="C5714" s="1" t="s">
        <v>6323</v>
      </c>
      <c r="D5714" s="1">
        <v>22276.580228850002</v>
      </c>
      <c r="E5714" s="1">
        <v>1.543E-5</v>
      </c>
      <c r="F5714" s="1" t="s">
        <v>3</v>
      </c>
      <c r="G5714" s="1" t="s">
        <v>6324</v>
      </c>
      <c r="H5714" s="1">
        <v>0</v>
      </c>
      <c r="I5714" s="1">
        <v>9999</v>
      </c>
    </row>
    <row r="5715" spans="1:9" x14ac:dyDescent="0.25">
      <c r="A5715" s="1">
        <v>2</v>
      </c>
      <c r="B5715" s="1">
        <v>39430</v>
      </c>
      <c r="C5715" s="1">
        <v>97.798000000000002</v>
      </c>
      <c r="D5715" s="1">
        <v>177.56200000000001</v>
      </c>
      <c r="E5715" s="1">
        <v>150249</v>
      </c>
      <c r="F5715" s="1">
        <v>64.115700000000004</v>
      </c>
      <c r="G5715" s="1">
        <v>297.54570000000001</v>
      </c>
      <c r="H5715" s="1">
        <v>14.6039743747207</v>
      </c>
    </row>
    <row r="5716" spans="1:9" x14ac:dyDescent="0.25">
      <c r="A5716" s="1">
        <v>0</v>
      </c>
      <c r="B5716" s="1" t="s">
        <v>6325</v>
      </c>
    </row>
    <row r="5717" spans="1:9" x14ac:dyDescent="0.25">
      <c r="A5717" s="1">
        <v>1</v>
      </c>
      <c r="B5717" s="1" t="s">
        <v>6326</v>
      </c>
      <c r="C5717" s="1" t="s">
        <v>6327</v>
      </c>
      <c r="D5717" s="1">
        <v>22276.49243581</v>
      </c>
      <c r="E5717" s="1">
        <v>7.6699999999999994E-6</v>
      </c>
      <c r="F5717" s="1" t="s">
        <v>3</v>
      </c>
      <c r="G5717" s="1" t="s">
        <v>6328</v>
      </c>
      <c r="H5717" s="1">
        <v>0</v>
      </c>
      <c r="I5717" s="1">
        <v>9998</v>
      </c>
    </row>
    <row r="5718" spans="1:9" x14ac:dyDescent="0.25">
      <c r="A5718" s="1">
        <v>2</v>
      </c>
      <c r="B5718" s="1">
        <v>39431</v>
      </c>
      <c r="C5718" s="1">
        <v>97.689700000000002</v>
      </c>
      <c r="D5718" s="1">
        <v>120.55549999999999</v>
      </c>
      <c r="E5718" s="1">
        <v>199981</v>
      </c>
      <c r="F5718" s="1">
        <v>253.81659999999999</v>
      </c>
      <c r="G5718" s="1">
        <v>104.0939</v>
      </c>
      <c r="H5718" s="1">
        <v>14.4742826046799</v>
      </c>
    </row>
    <row r="5719" spans="1:9" x14ac:dyDescent="0.25">
      <c r="A5719" s="1">
        <v>0</v>
      </c>
      <c r="B5719" s="1" t="s">
        <v>6329</v>
      </c>
      <c r="C5719" s="1">
        <v>1</v>
      </c>
    </row>
    <row r="5720" spans="1:9" x14ac:dyDescent="0.25">
      <c r="A5720" s="1">
        <v>1</v>
      </c>
      <c r="B5720" s="1" t="s">
        <v>6330</v>
      </c>
      <c r="C5720" s="1" t="s">
        <v>6331</v>
      </c>
      <c r="D5720" s="1">
        <v>22276.475259579998</v>
      </c>
      <c r="E5720" s="1">
        <v>5.151E-5</v>
      </c>
      <c r="F5720" s="1" t="s">
        <v>3</v>
      </c>
      <c r="G5720" s="1" t="s">
        <v>6332</v>
      </c>
      <c r="H5720" s="1">
        <v>0</v>
      </c>
      <c r="I5720" s="1">
        <v>9998</v>
      </c>
    </row>
    <row r="5721" spans="1:9" x14ac:dyDescent="0.25">
      <c r="A5721" s="1">
        <v>2</v>
      </c>
      <c r="B5721" s="1">
        <v>39432</v>
      </c>
      <c r="C5721" s="1">
        <v>97.473500000000001</v>
      </c>
      <c r="D5721" s="1">
        <v>274.6943</v>
      </c>
      <c r="E5721" s="1">
        <v>28897</v>
      </c>
      <c r="F5721" s="1">
        <v>262.7047</v>
      </c>
      <c r="G5721" s="1">
        <v>97.088800000000006</v>
      </c>
      <c r="H5721" s="1">
        <v>14.9245433248081</v>
      </c>
    </row>
    <row r="5722" spans="1:9" x14ac:dyDescent="0.25">
      <c r="A5722" s="1">
        <v>0</v>
      </c>
      <c r="B5722" s="1" t="s">
        <v>6333</v>
      </c>
      <c r="C5722" s="1" t="s">
        <v>3061</v>
      </c>
    </row>
    <row r="5723" spans="1:9" x14ac:dyDescent="0.25">
      <c r="A5723" s="1">
        <v>1</v>
      </c>
      <c r="B5723" s="1" t="s">
        <v>6334</v>
      </c>
      <c r="C5723" s="1" t="s">
        <v>6335</v>
      </c>
      <c r="D5723" s="1">
        <v>22276.267768379999</v>
      </c>
      <c r="E5723" s="1">
        <v>5.6570000000000002E-5</v>
      </c>
      <c r="F5723" s="1" t="s">
        <v>3</v>
      </c>
      <c r="G5723" s="1" t="s">
        <v>6336</v>
      </c>
      <c r="H5723" s="1">
        <v>0</v>
      </c>
      <c r="I5723" s="1">
        <v>9998</v>
      </c>
    </row>
    <row r="5724" spans="1:9" x14ac:dyDescent="0.25">
      <c r="A5724" s="1">
        <v>2</v>
      </c>
      <c r="B5724" s="1">
        <v>39433</v>
      </c>
      <c r="C5724" s="1">
        <v>97.452200000000005</v>
      </c>
      <c r="D5724" s="1">
        <v>282.2122</v>
      </c>
      <c r="E5724" s="1">
        <v>27578</v>
      </c>
      <c r="F5724" s="1">
        <v>235.07169999999999</v>
      </c>
      <c r="G5724" s="1">
        <v>124.79130000000001</v>
      </c>
      <c r="H5724" s="1">
        <v>14.950104894813199</v>
      </c>
    </row>
    <row r="5725" spans="1:9" x14ac:dyDescent="0.25">
      <c r="A5725" s="1">
        <v>0</v>
      </c>
      <c r="B5725" s="1" t="s">
        <v>6128</v>
      </c>
      <c r="C5725" s="1">
        <v>4</v>
      </c>
    </row>
    <row r="5726" spans="1:9" x14ac:dyDescent="0.25">
      <c r="A5726" s="1">
        <v>1</v>
      </c>
      <c r="B5726" s="1" t="s">
        <v>6337</v>
      </c>
      <c r="C5726" s="1" t="s">
        <v>6338</v>
      </c>
      <c r="D5726" s="1">
        <v>22276.418299829998</v>
      </c>
      <c r="E5726" s="1">
        <v>4.1297000000000003E-4</v>
      </c>
      <c r="F5726" s="1" t="s">
        <v>3</v>
      </c>
      <c r="G5726" s="1" t="s">
        <v>6339</v>
      </c>
      <c r="H5726" s="1">
        <v>0</v>
      </c>
      <c r="I5726" s="1">
        <v>9995</v>
      </c>
    </row>
    <row r="5727" spans="1:9" x14ac:dyDescent="0.25">
      <c r="A5727" s="1">
        <v>2</v>
      </c>
      <c r="B5727" s="1">
        <v>39434</v>
      </c>
      <c r="C5727" s="1">
        <v>97.458699999999993</v>
      </c>
      <c r="D5727" s="1">
        <v>342.2627</v>
      </c>
      <c r="E5727" s="1">
        <v>24047</v>
      </c>
      <c r="F5727" s="1">
        <v>47.164000000000001</v>
      </c>
      <c r="G5727" s="1">
        <v>313.16090000000003</v>
      </c>
      <c r="H5727" s="1">
        <v>15.1792616246744</v>
      </c>
    </row>
    <row r="5728" spans="1:9" x14ac:dyDescent="0.25">
      <c r="A5728" s="1">
        <v>0</v>
      </c>
      <c r="B5728" s="1" t="s">
        <v>6340</v>
      </c>
      <c r="C5728" s="1">
        <v>2</v>
      </c>
    </row>
    <row r="5729" spans="1:9" x14ac:dyDescent="0.25">
      <c r="A5729" s="1">
        <v>1</v>
      </c>
      <c r="B5729" s="1" t="s">
        <v>6341</v>
      </c>
      <c r="C5729" s="1" t="s">
        <v>6342</v>
      </c>
      <c r="D5729" s="1">
        <v>22276.40769072</v>
      </c>
      <c r="E5729" s="1">
        <v>2.917E-5</v>
      </c>
      <c r="F5729" s="1" t="s">
        <v>3</v>
      </c>
      <c r="G5729" s="1" t="s">
        <v>6343</v>
      </c>
      <c r="H5729" s="1">
        <v>0</v>
      </c>
      <c r="I5729" s="1">
        <v>9999</v>
      </c>
    </row>
    <row r="5730" spans="1:9" x14ac:dyDescent="0.25">
      <c r="A5730" s="1">
        <v>2</v>
      </c>
      <c r="B5730" s="1">
        <v>39438</v>
      </c>
      <c r="C5730" s="1">
        <v>97.704700000000003</v>
      </c>
      <c r="D5730" s="1">
        <v>234.48480000000001</v>
      </c>
      <c r="E5730" s="1">
        <v>70656</v>
      </c>
      <c r="F5730" s="1">
        <v>104.6636</v>
      </c>
      <c r="G5730" s="1">
        <v>256.2423</v>
      </c>
      <c r="H5730" s="1">
        <v>14.7915475547696</v>
      </c>
    </row>
    <row r="5731" spans="1:9" x14ac:dyDescent="0.25">
      <c r="A5731" s="1">
        <v>0</v>
      </c>
      <c r="B5731" s="1" t="s">
        <v>6344</v>
      </c>
    </row>
    <row r="5732" spans="1:9" x14ac:dyDescent="0.25">
      <c r="A5732" s="1">
        <v>1</v>
      </c>
      <c r="B5732" s="1" t="s">
        <v>6345</v>
      </c>
      <c r="C5732" s="1" t="s">
        <v>6346</v>
      </c>
      <c r="D5732" s="1">
        <v>22275.91594445</v>
      </c>
      <c r="E5732" s="1">
        <v>7.7929999999999994E-5</v>
      </c>
      <c r="F5732" s="1" t="s">
        <v>3</v>
      </c>
      <c r="G5732" s="1" t="s">
        <v>6347</v>
      </c>
      <c r="H5732" s="1">
        <v>0</v>
      </c>
      <c r="I5732" s="1">
        <v>9993</v>
      </c>
    </row>
    <row r="5733" spans="1:9" x14ac:dyDescent="0.25">
      <c r="A5733" s="1">
        <v>2</v>
      </c>
      <c r="B5733" s="1">
        <v>39439</v>
      </c>
      <c r="C5733" s="1">
        <v>97.649100000000004</v>
      </c>
      <c r="D5733" s="1">
        <v>245.32910000000001</v>
      </c>
      <c r="E5733" s="1">
        <v>63486</v>
      </c>
      <c r="F5733" s="1">
        <v>47.648099999999999</v>
      </c>
      <c r="G5733" s="1">
        <v>313.0086</v>
      </c>
      <c r="H5733" s="1">
        <v>14.8486442947799</v>
      </c>
    </row>
    <row r="5734" spans="1:9" x14ac:dyDescent="0.25">
      <c r="A5734" s="1">
        <v>0</v>
      </c>
      <c r="B5734" s="1" t="s">
        <v>6160</v>
      </c>
      <c r="C5734" s="1">
        <v>2</v>
      </c>
    </row>
    <row r="5735" spans="1:9" x14ac:dyDescent="0.25">
      <c r="A5735" s="1">
        <v>1</v>
      </c>
      <c r="B5735" s="1" t="s">
        <v>6348</v>
      </c>
      <c r="C5735" s="1" t="s">
        <v>6349</v>
      </c>
      <c r="D5735" s="1">
        <v>22276.431752600001</v>
      </c>
      <c r="E5735" s="1">
        <v>2.5170000000000001E-5</v>
      </c>
      <c r="F5735" s="1" t="s">
        <v>3</v>
      </c>
      <c r="G5735" s="1" t="s">
        <v>6350</v>
      </c>
      <c r="H5735" s="1">
        <v>0</v>
      </c>
      <c r="I5735" s="1">
        <v>9991</v>
      </c>
    </row>
    <row r="5736" spans="1:9" x14ac:dyDescent="0.25">
      <c r="A5736" s="1">
        <v>2</v>
      </c>
      <c r="B5736" s="1">
        <v>39440</v>
      </c>
      <c r="C5736" s="1">
        <v>97.7376</v>
      </c>
      <c r="D5736" s="1">
        <v>229.52529999999999</v>
      </c>
      <c r="E5736" s="1">
        <v>79196</v>
      </c>
      <c r="F5736" s="1">
        <v>140.22149999999999</v>
      </c>
      <c r="G5736" s="1">
        <v>220.48390000000001</v>
      </c>
      <c r="H5736" s="1">
        <v>14.7730530647622</v>
      </c>
    </row>
    <row r="5737" spans="1:9" x14ac:dyDescent="0.25">
      <c r="A5737" s="1">
        <v>0</v>
      </c>
      <c r="B5737" s="1" t="s">
        <v>6150</v>
      </c>
      <c r="C5737" s="1">
        <v>2</v>
      </c>
      <c r="D5737" s="1" t="s">
        <v>6351</v>
      </c>
    </row>
    <row r="5738" spans="1:9" x14ac:dyDescent="0.25">
      <c r="A5738" s="1">
        <v>1</v>
      </c>
      <c r="B5738" s="1" t="s">
        <v>6352</v>
      </c>
      <c r="C5738" s="1" t="s">
        <v>6353</v>
      </c>
      <c r="D5738" s="1">
        <v>22276.39380405</v>
      </c>
      <c r="E5738" s="1">
        <v>1.7689999999999998E-5</v>
      </c>
      <c r="F5738" s="1" t="s">
        <v>3</v>
      </c>
      <c r="G5738" s="1" t="s">
        <v>6354</v>
      </c>
      <c r="H5738" s="1">
        <v>0</v>
      </c>
      <c r="I5738" s="1">
        <v>9998</v>
      </c>
    </row>
    <row r="5739" spans="1:9" x14ac:dyDescent="0.25">
      <c r="A5739" s="1">
        <v>2</v>
      </c>
      <c r="B5739" s="1">
        <v>39441</v>
      </c>
      <c r="C5739" s="1">
        <v>97.748400000000004</v>
      </c>
      <c r="D5739" s="1">
        <v>226.60830000000001</v>
      </c>
      <c r="E5739" s="1">
        <v>80817</v>
      </c>
      <c r="F5739" s="1">
        <v>154.6087</v>
      </c>
      <c r="G5739" s="1">
        <v>205.91290000000001</v>
      </c>
      <c r="H5739" s="1">
        <v>14.759584424759501</v>
      </c>
    </row>
    <row r="5740" spans="1:9" x14ac:dyDescent="0.25">
      <c r="A5740" s="1">
        <v>0</v>
      </c>
      <c r="B5740" s="1" t="s">
        <v>6355</v>
      </c>
      <c r="C5740" s="1">
        <v>1</v>
      </c>
    </row>
    <row r="5741" spans="1:9" x14ac:dyDescent="0.25">
      <c r="A5741" s="1">
        <v>1</v>
      </c>
      <c r="B5741" s="1" t="s">
        <v>6356</v>
      </c>
      <c r="C5741" s="1" t="s">
        <v>6357</v>
      </c>
      <c r="D5741" s="1">
        <v>22276.461859359999</v>
      </c>
      <c r="E5741" s="1">
        <v>4.8659999999999998E-5</v>
      </c>
      <c r="F5741" s="1" t="s">
        <v>3</v>
      </c>
      <c r="G5741" s="1" t="s">
        <v>6358</v>
      </c>
      <c r="H5741" s="1">
        <v>0</v>
      </c>
      <c r="I5741" s="1">
        <v>9991</v>
      </c>
    </row>
    <row r="5742" spans="1:9" x14ac:dyDescent="0.25">
      <c r="A5742" s="1">
        <v>2</v>
      </c>
      <c r="B5742" s="1">
        <v>39442</v>
      </c>
      <c r="C5742" s="1">
        <v>97.468000000000004</v>
      </c>
      <c r="D5742" s="1">
        <v>276.29700000000003</v>
      </c>
      <c r="E5742" s="1">
        <v>28620</v>
      </c>
      <c r="F5742" s="1">
        <v>255.91329999999999</v>
      </c>
      <c r="G5742" s="1">
        <v>103.89060000000001</v>
      </c>
      <c r="H5742" s="1">
        <v>14.930572354802999</v>
      </c>
    </row>
    <row r="5743" spans="1:9" x14ac:dyDescent="0.25">
      <c r="A5743" s="1">
        <v>0</v>
      </c>
      <c r="B5743" s="1" t="s">
        <v>6359</v>
      </c>
    </row>
    <row r="5744" spans="1:9" x14ac:dyDescent="0.25">
      <c r="A5744" s="1">
        <v>1</v>
      </c>
      <c r="B5744" s="1" t="s">
        <v>6360</v>
      </c>
      <c r="C5744" s="1" t="s">
        <v>6361</v>
      </c>
      <c r="D5744" s="1">
        <v>22276.488045890001</v>
      </c>
      <c r="E5744" s="1">
        <v>1.141E-4</v>
      </c>
      <c r="F5744" s="1" t="s">
        <v>3</v>
      </c>
      <c r="G5744" s="1" t="s">
        <v>6362</v>
      </c>
      <c r="H5744" s="1">
        <v>0</v>
      </c>
      <c r="I5744" s="1">
        <v>9993</v>
      </c>
    </row>
    <row r="5745" spans="1:9" x14ac:dyDescent="0.25">
      <c r="A5745" s="1">
        <v>2</v>
      </c>
      <c r="B5745" s="1">
        <v>39443</v>
      </c>
      <c r="C5745" s="1">
        <v>97.440100000000001</v>
      </c>
      <c r="D5745" s="1">
        <v>295.71559999999999</v>
      </c>
      <c r="E5745" s="1">
        <v>18533</v>
      </c>
      <c r="F5745" s="1">
        <v>200.08369999999999</v>
      </c>
      <c r="G5745" s="1">
        <v>159.96600000000001</v>
      </c>
      <c r="H5745" s="1">
        <v>15.004357904815301</v>
      </c>
    </row>
    <row r="5746" spans="1:9" x14ac:dyDescent="0.25">
      <c r="A5746" s="1">
        <v>0</v>
      </c>
      <c r="B5746" s="1" t="s">
        <v>6363</v>
      </c>
      <c r="C5746" s="1">
        <v>1</v>
      </c>
    </row>
    <row r="5747" spans="1:9" x14ac:dyDescent="0.25">
      <c r="A5747" s="1">
        <v>1</v>
      </c>
      <c r="B5747" s="1" t="s">
        <v>6364</v>
      </c>
      <c r="C5747" s="1" t="s">
        <v>6365</v>
      </c>
      <c r="D5747" s="1">
        <v>22276.430505380002</v>
      </c>
      <c r="E5747" s="1">
        <v>5.3069999999999998E-5</v>
      </c>
      <c r="F5747" s="1" t="s">
        <v>3</v>
      </c>
      <c r="G5747" s="1" t="s">
        <v>6366</v>
      </c>
      <c r="H5747" s="1">
        <v>0</v>
      </c>
      <c r="I5747" s="1">
        <v>9991</v>
      </c>
    </row>
    <row r="5748" spans="1:9" x14ac:dyDescent="0.25">
      <c r="A5748" s="1">
        <v>2</v>
      </c>
      <c r="B5748" s="1">
        <v>39444</v>
      </c>
      <c r="C5748" s="1">
        <v>97.637100000000004</v>
      </c>
      <c r="D5748" s="1">
        <v>245.56180000000001</v>
      </c>
      <c r="E5748" s="1">
        <v>57316</v>
      </c>
      <c r="F5748" s="1">
        <v>39.463900000000002</v>
      </c>
      <c r="G5748" s="1">
        <v>321.0729</v>
      </c>
      <c r="H5748" s="1">
        <v>14.8383422547753</v>
      </c>
    </row>
    <row r="5749" spans="1:9" x14ac:dyDescent="0.25">
      <c r="A5749" s="1">
        <v>0</v>
      </c>
      <c r="B5749" s="1" t="s">
        <v>6367</v>
      </c>
    </row>
    <row r="5750" spans="1:9" x14ac:dyDescent="0.25">
      <c r="A5750" s="1">
        <v>1</v>
      </c>
      <c r="B5750" s="1" t="s">
        <v>6368</v>
      </c>
      <c r="C5750" s="1" t="s">
        <v>6369</v>
      </c>
      <c r="D5750" s="1">
        <v>22276.428964219998</v>
      </c>
      <c r="E5750" s="1">
        <v>5.147E-5</v>
      </c>
      <c r="F5750" s="1" t="s">
        <v>3</v>
      </c>
      <c r="G5750" s="1" t="s">
        <v>6370</v>
      </c>
      <c r="H5750" s="1">
        <v>0</v>
      </c>
      <c r="I5750" s="1">
        <v>9990</v>
      </c>
    </row>
    <row r="5751" spans="1:9" x14ac:dyDescent="0.25">
      <c r="A5751" s="1">
        <v>2</v>
      </c>
      <c r="B5751" s="1">
        <v>39445</v>
      </c>
      <c r="C5751" s="1">
        <v>97.638400000000004</v>
      </c>
      <c r="D5751" s="1">
        <v>245.36940000000001</v>
      </c>
      <c r="E5751" s="1">
        <v>57444</v>
      </c>
      <c r="F5751" s="1">
        <v>41.730400000000003</v>
      </c>
      <c r="G5751" s="1">
        <v>318.827</v>
      </c>
      <c r="H5751" s="1">
        <v>14.836327464774699</v>
      </c>
    </row>
    <row r="5752" spans="1:9" x14ac:dyDescent="0.25">
      <c r="A5752" s="1">
        <v>0</v>
      </c>
      <c r="B5752" s="1" t="s">
        <v>6371</v>
      </c>
    </row>
    <row r="5753" spans="1:9" x14ac:dyDescent="0.25">
      <c r="A5753" s="1">
        <v>1</v>
      </c>
      <c r="B5753" s="1" t="s">
        <v>6372</v>
      </c>
      <c r="C5753" s="1" t="s">
        <v>6373</v>
      </c>
      <c r="D5753" s="1">
        <v>22276.537429219999</v>
      </c>
      <c r="E5753" s="1">
        <v>3.3800000000000002E-5</v>
      </c>
      <c r="F5753" s="1" t="s">
        <v>3</v>
      </c>
      <c r="G5753" s="1" t="s">
        <v>6374</v>
      </c>
      <c r="H5753" s="1">
        <v>0</v>
      </c>
      <c r="I5753" s="1">
        <v>9998</v>
      </c>
    </row>
    <row r="5754" spans="1:9" x14ac:dyDescent="0.25">
      <c r="A5754" s="1">
        <v>2</v>
      </c>
      <c r="B5754" s="1">
        <v>39446</v>
      </c>
      <c r="C5754" s="1">
        <v>97.698099999999997</v>
      </c>
      <c r="D5754" s="1">
        <v>236.0137</v>
      </c>
      <c r="E5754" s="1">
        <v>69899</v>
      </c>
      <c r="F5754" s="1">
        <v>96.686000000000007</v>
      </c>
      <c r="G5754" s="1">
        <v>264.23140000000001</v>
      </c>
      <c r="H5754" s="1">
        <v>14.798736614764399</v>
      </c>
    </row>
    <row r="5755" spans="1:9" x14ac:dyDescent="0.25">
      <c r="A5755" s="1">
        <v>0</v>
      </c>
      <c r="B5755" s="1" t="s">
        <v>6375</v>
      </c>
      <c r="C5755" s="1" t="s">
        <v>6376</v>
      </c>
    </row>
    <row r="5756" spans="1:9" x14ac:dyDescent="0.25">
      <c r="A5756" s="1">
        <v>1</v>
      </c>
      <c r="B5756" s="1" t="s">
        <v>6377</v>
      </c>
      <c r="C5756" s="1" t="s">
        <v>6378</v>
      </c>
      <c r="D5756" s="1">
        <v>22276.55433151</v>
      </c>
      <c r="E5756" s="1">
        <v>4.4999999999999998E-7</v>
      </c>
      <c r="F5756" s="1" t="s">
        <v>3</v>
      </c>
      <c r="G5756" s="1" t="s">
        <v>6379</v>
      </c>
      <c r="H5756" s="1">
        <v>0</v>
      </c>
      <c r="I5756" s="1">
        <v>9997</v>
      </c>
    </row>
    <row r="5757" spans="1:9" x14ac:dyDescent="0.25">
      <c r="A5757" s="1">
        <v>2</v>
      </c>
      <c r="B5757" s="1">
        <v>39448</v>
      </c>
      <c r="C5757" s="1">
        <v>97.711100000000002</v>
      </c>
      <c r="D5757" s="1">
        <v>11.737299999999999</v>
      </c>
      <c r="E5757" s="1">
        <v>679285</v>
      </c>
      <c r="F5757" s="1">
        <v>334.0283</v>
      </c>
      <c r="G5757" s="1">
        <v>22.817799999999998</v>
      </c>
      <c r="H5757" s="1">
        <v>13.426665564343301</v>
      </c>
    </row>
    <row r="5758" spans="1:9" x14ac:dyDescent="0.25">
      <c r="A5758" s="1">
        <v>0</v>
      </c>
      <c r="B5758" s="1" t="s">
        <v>6380</v>
      </c>
      <c r="C5758" s="1" t="s">
        <v>127</v>
      </c>
    </row>
    <row r="5759" spans="1:9" x14ac:dyDescent="0.25">
      <c r="A5759" s="1">
        <v>1</v>
      </c>
      <c r="B5759" s="1" t="s">
        <v>6381</v>
      </c>
      <c r="C5759" s="1" t="s">
        <v>6382</v>
      </c>
      <c r="D5759" s="1">
        <v>22276.594604819998</v>
      </c>
      <c r="E5759" s="1">
        <v>4.6780000000000003E-5</v>
      </c>
      <c r="F5759" s="1" t="s">
        <v>3</v>
      </c>
      <c r="G5759" s="1" t="s">
        <v>6383</v>
      </c>
      <c r="H5759" s="1">
        <v>0</v>
      </c>
      <c r="I5759" s="1">
        <v>9990</v>
      </c>
    </row>
    <row r="5760" spans="1:9" x14ac:dyDescent="0.25">
      <c r="A5760" s="1">
        <v>2</v>
      </c>
      <c r="B5760" s="1">
        <v>39451</v>
      </c>
      <c r="C5760" s="1">
        <v>87.755399999999995</v>
      </c>
      <c r="D5760" s="1">
        <v>28.949300000000001</v>
      </c>
      <c r="E5760" s="1">
        <v>2363</v>
      </c>
      <c r="F5760" s="1">
        <v>94.588499999999996</v>
      </c>
      <c r="G5760" s="1">
        <v>265.56299999999999</v>
      </c>
      <c r="H5760" s="1">
        <v>15.208660484773601</v>
      </c>
    </row>
    <row r="5761" spans="1:9" x14ac:dyDescent="0.25">
      <c r="A5761" s="1">
        <v>0</v>
      </c>
      <c r="B5761" s="1" t="s">
        <v>6380</v>
      </c>
      <c r="C5761" s="1" t="s">
        <v>123</v>
      </c>
    </row>
    <row r="5762" spans="1:9" x14ac:dyDescent="0.25">
      <c r="A5762" s="1">
        <v>1</v>
      </c>
      <c r="B5762" s="1" t="s">
        <v>6384</v>
      </c>
      <c r="C5762" s="1" t="s">
        <v>6385</v>
      </c>
      <c r="D5762" s="1">
        <v>22276.513578459999</v>
      </c>
      <c r="E5762" s="1">
        <v>6.9820000000000006E-5</v>
      </c>
      <c r="F5762" s="1" t="s">
        <v>3</v>
      </c>
      <c r="G5762" s="1" t="s">
        <v>6386</v>
      </c>
      <c r="H5762" s="1">
        <v>0</v>
      </c>
      <c r="I5762" s="1">
        <v>9991</v>
      </c>
    </row>
    <row r="5763" spans="1:9" x14ac:dyDescent="0.25">
      <c r="A5763" s="1">
        <v>2</v>
      </c>
      <c r="B5763" s="1">
        <v>39452</v>
      </c>
      <c r="C5763" s="1">
        <v>87.366799999999998</v>
      </c>
      <c r="D5763" s="1">
        <v>185.95</v>
      </c>
      <c r="E5763" s="1">
        <v>3119</v>
      </c>
      <c r="F5763" s="1">
        <v>75.080600000000004</v>
      </c>
      <c r="G5763" s="1">
        <v>285.07909999999998</v>
      </c>
      <c r="H5763" s="1">
        <v>15.332255724984799</v>
      </c>
    </row>
    <row r="5764" spans="1:9" x14ac:dyDescent="0.25">
      <c r="A5764" s="1">
        <v>0</v>
      </c>
      <c r="B5764" s="1" t="s">
        <v>6380</v>
      </c>
      <c r="C5764" s="1" t="s">
        <v>4580</v>
      </c>
    </row>
    <row r="5765" spans="1:9" x14ac:dyDescent="0.25">
      <c r="A5765" s="1">
        <v>1</v>
      </c>
      <c r="B5765" s="1" t="s">
        <v>6387</v>
      </c>
      <c r="C5765" s="1" t="s">
        <v>6388</v>
      </c>
      <c r="D5765" s="1">
        <v>22276.513473359999</v>
      </c>
      <c r="E5765" s="1">
        <v>6.9330000000000002E-5</v>
      </c>
      <c r="F5765" s="1" t="s">
        <v>3</v>
      </c>
      <c r="G5765" s="1" t="s">
        <v>6389</v>
      </c>
      <c r="H5765" s="1">
        <v>0</v>
      </c>
      <c r="I5765" s="1">
        <v>9998</v>
      </c>
    </row>
    <row r="5766" spans="1:9" x14ac:dyDescent="0.25">
      <c r="A5766" s="1">
        <v>2</v>
      </c>
      <c r="B5766" s="1">
        <v>39453</v>
      </c>
      <c r="C5766" s="1">
        <v>87.351799999999997</v>
      </c>
      <c r="D5766" s="1">
        <v>185.2029</v>
      </c>
      <c r="E5766" s="1">
        <v>3120</v>
      </c>
      <c r="F5766" s="1">
        <v>75.091800000000006</v>
      </c>
      <c r="G5766" s="1">
        <v>285.06790000000001</v>
      </c>
      <c r="H5766" s="1">
        <v>15.332261024984399</v>
      </c>
    </row>
    <row r="5767" spans="1:9" x14ac:dyDescent="0.25">
      <c r="A5767" s="1">
        <v>0</v>
      </c>
      <c r="B5767" s="1" t="s">
        <v>4953</v>
      </c>
      <c r="C5767" s="1">
        <v>5</v>
      </c>
      <c r="D5767" s="1" t="s">
        <v>6390</v>
      </c>
    </row>
    <row r="5768" spans="1:9" x14ac:dyDescent="0.25">
      <c r="A5768" s="1">
        <v>1</v>
      </c>
      <c r="B5768" s="1" t="s">
        <v>6391</v>
      </c>
      <c r="C5768" s="1" t="s">
        <v>6392</v>
      </c>
      <c r="D5768" s="1">
        <v>22276.567236160001</v>
      </c>
      <c r="E5768" s="1">
        <v>2.39E-6</v>
      </c>
      <c r="F5768" s="1" t="s">
        <v>3</v>
      </c>
      <c r="G5768" s="1" t="s">
        <v>6393</v>
      </c>
      <c r="H5768" s="1">
        <v>0</v>
      </c>
      <c r="I5768" s="1">
        <v>9992</v>
      </c>
    </row>
    <row r="5769" spans="1:9" x14ac:dyDescent="0.25">
      <c r="A5769" s="1">
        <v>2</v>
      </c>
      <c r="B5769" s="1">
        <v>39455</v>
      </c>
      <c r="C5769" s="1">
        <v>98.206199999999995</v>
      </c>
      <c r="D5769" s="1">
        <v>184.96279999999999</v>
      </c>
      <c r="E5769" s="1">
        <v>15771</v>
      </c>
      <c r="F5769" s="1">
        <v>91.263400000000004</v>
      </c>
      <c r="G5769" s="1">
        <v>269.0369</v>
      </c>
      <c r="H5769" s="1">
        <v>14.4207860046662</v>
      </c>
    </row>
    <row r="5770" spans="1:9" x14ac:dyDescent="0.25">
      <c r="A5770" s="1">
        <v>0</v>
      </c>
      <c r="B5770" s="1" t="s">
        <v>6394</v>
      </c>
      <c r="C5770" s="1" t="s">
        <v>123</v>
      </c>
    </row>
    <row r="5771" spans="1:9" x14ac:dyDescent="0.25">
      <c r="A5771" s="1">
        <v>1</v>
      </c>
      <c r="B5771" s="1" t="s">
        <v>6395</v>
      </c>
      <c r="C5771" s="1" t="s">
        <v>6396</v>
      </c>
      <c r="D5771" s="1">
        <v>22276.467338599999</v>
      </c>
      <c r="E5771" s="1">
        <v>3.8842E-4</v>
      </c>
      <c r="F5771" s="1" t="s">
        <v>3</v>
      </c>
      <c r="G5771" s="1" t="s">
        <v>6397</v>
      </c>
      <c r="H5771" s="1">
        <v>0</v>
      </c>
      <c r="I5771" s="1">
        <v>9993</v>
      </c>
    </row>
    <row r="5772" spans="1:9" x14ac:dyDescent="0.25">
      <c r="A5772" s="1">
        <v>2</v>
      </c>
      <c r="B5772" s="1">
        <v>39463</v>
      </c>
      <c r="C5772" s="1">
        <v>120.43899999999999</v>
      </c>
      <c r="D5772" s="1">
        <v>233.0915</v>
      </c>
      <c r="E5772" s="1">
        <v>181394</v>
      </c>
      <c r="F5772" s="1">
        <v>71.781899999999993</v>
      </c>
      <c r="G5772" s="1">
        <v>290.29020000000003</v>
      </c>
      <c r="H5772" s="1">
        <v>15.0574952916736</v>
      </c>
    </row>
    <row r="5773" spans="1:9" x14ac:dyDescent="0.25">
      <c r="A5773" s="1">
        <v>0</v>
      </c>
      <c r="B5773" s="1" t="s">
        <v>5229</v>
      </c>
      <c r="C5773" s="1" t="s">
        <v>587</v>
      </c>
    </row>
    <row r="5774" spans="1:9" x14ac:dyDescent="0.25">
      <c r="A5774" s="1">
        <v>1</v>
      </c>
      <c r="B5774" s="1" t="s">
        <v>6398</v>
      </c>
      <c r="C5774" s="1" t="s">
        <v>6399</v>
      </c>
      <c r="D5774" s="1">
        <v>22276.165279389999</v>
      </c>
      <c r="E5774" s="1">
        <v>9.4684000000000001E-4</v>
      </c>
      <c r="F5774" s="1" t="s">
        <v>3</v>
      </c>
      <c r="G5774" s="1" t="s">
        <v>6400</v>
      </c>
      <c r="H5774" s="1">
        <v>0</v>
      </c>
      <c r="I5774" s="1">
        <v>9995</v>
      </c>
    </row>
    <row r="5775" spans="1:9" x14ac:dyDescent="0.25">
      <c r="A5775" s="1">
        <v>2</v>
      </c>
      <c r="B5775" s="1">
        <v>39465</v>
      </c>
      <c r="C5775" s="1">
        <v>120.4824</v>
      </c>
      <c r="D5775" s="1">
        <v>356.84129999999999</v>
      </c>
      <c r="E5775" s="1">
        <v>180262</v>
      </c>
      <c r="F5775" s="1">
        <v>33.927999999999997</v>
      </c>
      <c r="G5775" s="1">
        <v>327.31720000000001</v>
      </c>
      <c r="H5775" s="1">
        <v>15.054570041657801</v>
      </c>
    </row>
    <row r="5776" spans="1:9" x14ac:dyDescent="0.25">
      <c r="A5776" s="1">
        <v>0</v>
      </c>
      <c r="B5776" s="1" t="s">
        <v>5229</v>
      </c>
      <c r="C5776" s="1" t="s">
        <v>759</v>
      </c>
    </row>
    <row r="5777" spans="1:9" x14ac:dyDescent="0.25">
      <c r="A5777" s="1">
        <v>1</v>
      </c>
      <c r="B5777" s="1" t="s">
        <v>6401</v>
      </c>
      <c r="C5777" s="1" t="s">
        <v>6402</v>
      </c>
      <c r="D5777" s="1">
        <v>22276.54761912</v>
      </c>
      <c r="E5777" s="1">
        <v>1.9124999999999999E-3</v>
      </c>
      <c r="F5777" s="1" t="s">
        <v>3</v>
      </c>
      <c r="G5777" s="1" t="s">
        <v>6403</v>
      </c>
      <c r="H5777" s="1">
        <v>0</v>
      </c>
      <c r="I5777" s="1">
        <v>9992</v>
      </c>
    </row>
    <row r="5778" spans="1:9" x14ac:dyDescent="0.25">
      <c r="A5778" s="1">
        <v>2</v>
      </c>
      <c r="B5778" s="1">
        <v>39466</v>
      </c>
      <c r="C5778" s="1">
        <v>120.453</v>
      </c>
      <c r="D5778" s="1">
        <v>100.908</v>
      </c>
      <c r="E5778" s="1">
        <v>109202</v>
      </c>
      <c r="F5778" s="1">
        <v>51.481900000000003</v>
      </c>
      <c r="G5778" s="1">
        <v>309.59969999999998</v>
      </c>
      <c r="H5778" s="1">
        <v>15.386627201672299</v>
      </c>
    </row>
    <row r="5779" spans="1:9" x14ac:dyDescent="0.25">
      <c r="A5779" s="1">
        <v>0</v>
      </c>
      <c r="B5779" s="1" t="s">
        <v>145</v>
      </c>
      <c r="C5779" s="1">
        <v>2488</v>
      </c>
    </row>
    <row r="5780" spans="1:9" x14ac:dyDescent="0.25">
      <c r="A5780" s="1">
        <v>1</v>
      </c>
      <c r="B5780" s="1" t="s">
        <v>6404</v>
      </c>
      <c r="C5780" s="1" t="s">
        <v>6405</v>
      </c>
      <c r="D5780" s="1">
        <v>22276.44138905</v>
      </c>
      <c r="E5780" s="1">
        <v>1.9000000000000001E-7</v>
      </c>
      <c r="F5780" s="1" t="s">
        <v>3</v>
      </c>
      <c r="G5780" s="1" t="s">
        <v>6406</v>
      </c>
      <c r="H5780" s="1">
        <v>0</v>
      </c>
      <c r="I5780" s="1">
        <v>9995</v>
      </c>
    </row>
    <row r="5781" spans="1:9" x14ac:dyDescent="0.25">
      <c r="A5781" s="1">
        <v>2</v>
      </c>
      <c r="B5781" s="1">
        <v>39483</v>
      </c>
      <c r="C5781" s="1">
        <v>82.480999999999995</v>
      </c>
      <c r="D5781" s="1">
        <v>291.71109999999999</v>
      </c>
      <c r="E5781" s="1">
        <v>19722</v>
      </c>
      <c r="F5781" s="1">
        <v>159.39340000000001</v>
      </c>
      <c r="G5781" s="1">
        <v>200.79390000000001</v>
      </c>
      <c r="H5781" s="1">
        <v>12.4288779039804</v>
      </c>
    </row>
    <row r="5782" spans="1:9" x14ac:dyDescent="0.25">
      <c r="A5782" s="1">
        <v>0</v>
      </c>
      <c r="B5782" s="1" t="s">
        <v>145</v>
      </c>
      <c r="C5782" s="1">
        <v>2489</v>
      </c>
    </row>
    <row r="5783" spans="1:9" x14ac:dyDescent="0.25">
      <c r="A5783" s="1">
        <v>1</v>
      </c>
      <c r="B5783" s="1" t="s">
        <v>6407</v>
      </c>
      <c r="C5783" s="1" t="s">
        <v>6408</v>
      </c>
      <c r="D5783" s="1">
        <v>22276.492581080001</v>
      </c>
      <c r="E5783" s="1">
        <v>2.4999999999999999E-7</v>
      </c>
      <c r="F5783" s="1" t="s">
        <v>3</v>
      </c>
      <c r="G5783" s="1" t="s">
        <v>6409</v>
      </c>
      <c r="H5783" s="1">
        <v>0</v>
      </c>
      <c r="I5783" s="1">
        <v>9998</v>
      </c>
    </row>
    <row r="5784" spans="1:9" x14ac:dyDescent="0.25">
      <c r="A5784" s="1">
        <v>2</v>
      </c>
      <c r="B5784" s="1">
        <v>39484</v>
      </c>
      <c r="C5784" s="1">
        <v>82.484800000000007</v>
      </c>
      <c r="D5784" s="1">
        <v>292.64370000000002</v>
      </c>
      <c r="E5784" s="1">
        <v>21796</v>
      </c>
      <c r="F5784" s="1">
        <v>160.39769999999999</v>
      </c>
      <c r="G5784" s="1">
        <v>199.79419999999999</v>
      </c>
      <c r="H5784" s="1">
        <v>12.428979483981101</v>
      </c>
    </row>
    <row r="5785" spans="1:9" x14ac:dyDescent="0.25">
      <c r="A5785" s="1">
        <v>0</v>
      </c>
      <c r="B5785" s="1" t="s">
        <v>145</v>
      </c>
      <c r="C5785" s="1">
        <v>2490</v>
      </c>
    </row>
    <row r="5786" spans="1:9" x14ac:dyDescent="0.25">
      <c r="A5786" s="1">
        <v>1</v>
      </c>
      <c r="B5786" s="1" t="s">
        <v>6410</v>
      </c>
      <c r="C5786" s="1" t="s">
        <v>6411</v>
      </c>
      <c r="D5786" s="1">
        <v>22276.467723329999</v>
      </c>
      <c r="E5786" s="1">
        <v>2.8000000000000002E-7</v>
      </c>
      <c r="F5786" s="1" t="s">
        <v>3</v>
      </c>
      <c r="G5786" s="1" t="s">
        <v>6412</v>
      </c>
      <c r="H5786" s="1">
        <v>0</v>
      </c>
      <c r="I5786" s="1">
        <v>9997</v>
      </c>
    </row>
    <row r="5787" spans="1:9" x14ac:dyDescent="0.25">
      <c r="A5787" s="1">
        <v>2</v>
      </c>
      <c r="B5787" s="1">
        <v>39485</v>
      </c>
      <c r="C5787" s="1">
        <v>82.479100000000003</v>
      </c>
      <c r="D5787" s="1">
        <v>291.3263</v>
      </c>
      <c r="E5787" s="1">
        <v>20977</v>
      </c>
      <c r="F5787" s="1">
        <v>175.13650000000001</v>
      </c>
      <c r="G5787" s="1">
        <v>184.9922</v>
      </c>
      <c r="H5787" s="1">
        <v>12.4289481839805</v>
      </c>
    </row>
    <row r="5788" spans="1:9" x14ac:dyDescent="0.25">
      <c r="A5788" s="1">
        <v>0</v>
      </c>
      <c r="B5788" s="1" t="s">
        <v>145</v>
      </c>
      <c r="C5788" s="1">
        <v>2493</v>
      </c>
      <c r="D5788" s="1" t="s">
        <v>6413</v>
      </c>
      <c r="E5788" s="1" t="s">
        <v>6414</v>
      </c>
    </row>
    <row r="5789" spans="1:9" x14ac:dyDescent="0.25">
      <c r="A5789" s="1">
        <v>1</v>
      </c>
      <c r="B5789" s="1" t="s">
        <v>6415</v>
      </c>
      <c r="C5789" s="1" t="s">
        <v>6416</v>
      </c>
      <c r="D5789" s="1">
        <v>22276.536537119999</v>
      </c>
      <c r="E5789" s="1">
        <v>2.1060000000000002E-5</v>
      </c>
      <c r="F5789" s="1" t="s">
        <v>3</v>
      </c>
      <c r="G5789" s="1" t="s">
        <v>6417</v>
      </c>
      <c r="H5789" s="1">
        <v>0</v>
      </c>
      <c r="I5789" s="1">
        <v>9994</v>
      </c>
    </row>
    <row r="5790" spans="1:9" x14ac:dyDescent="0.25">
      <c r="A5790" s="1">
        <v>2</v>
      </c>
      <c r="B5790" s="1">
        <v>39490</v>
      </c>
      <c r="C5790" s="1">
        <v>82.416300000000007</v>
      </c>
      <c r="D5790" s="1">
        <v>130.6011</v>
      </c>
      <c r="E5790" s="1">
        <v>18444</v>
      </c>
      <c r="F5790" s="1">
        <v>97.245999999999995</v>
      </c>
      <c r="G5790" s="1">
        <v>263.0856</v>
      </c>
      <c r="H5790" s="1">
        <v>14.8967576447578</v>
      </c>
    </row>
    <row r="5791" spans="1:9" x14ac:dyDescent="0.25">
      <c r="A5791" s="1">
        <v>0</v>
      </c>
      <c r="B5791" s="1" t="s">
        <v>145</v>
      </c>
      <c r="C5791" s="1">
        <v>2494</v>
      </c>
      <c r="D5791" s="1" t="s">
        <v>6413</v>
      </c>
      <c r="E5791" s="1" t="s">
        <v>6414</v>
      </c>
    </row>
    <row r="5792" spans="1:9" x14ac:dyDescent="0.25">
      <c r="A5792" s="1">
        <v>1</v>
      </c>
      <c r="B5792" s="1" t="s">
        <v>6418</v>
      </c>
      <c r="C5792" s="1" t="s">
        <v>6419</v>
      </c>
      <c r="D5792" s="1">
        <v>22276.540183370002</v>
      </c>
      <c r="E5792" s="1">
        <v>2.5709999999999999E-5</v>
      </c>
      <c r="F5792" s="1" t="s">
        <v>3</v>
      </c>
      <c r="G5792" s="1" t="s">
        <v>6420</v>
      </c>
      <c r="H5792" s="1">
        <v>0</v>
      </c>
      <c r="I5792" s="1">
        <v>9992</v>
      </c>
    </row>
    <row r="5793" spans="1:9" x14ac:dyDescent="0.25">
      <c r="A5793" s="1">
        <v>2</v>
      </c>
      <c r="B5793" s="1">
        <v>39491</v>
      </c>
      <c r="C5793" s="1">
        <v>82.415800000000004</v>
      </c>
      <c r="D5793" s="1">
        <v>124.1401</v>
      </c>
      <c r="E5793" s="1">
        <v>22978</v>
      </c>
      <c r="F5793" s="1">
        <v>74.355000000000004</v>
      </c>
      <c r="G5793" s="1">
        <v>286.02019999999999</v>
      </c>
      <c r="H5793" s="1">
        <v>14.911416204763601</v>
      </c>
    </row>
    <row r="5794" spans="1:9" x14ac:dyDescent="0.25">
      <c r="A5794" s="1">
        <v>0</v>
      </c>
      <c r="B5794" s="1" t="s">
        <v>6132</v>
      </c>
      <c r="C5794" s="1">
        <v>1</v>
      </c>
    </row>
    <row r="5795" spans="1:9" x14ac:dyDescent="0.25">
      <c r="A5795" s="1">
        <v>1</v>
      </c>
      <c r="B5795" s="1" t="s">
        <v>6421</v>
      </c>
      <c r="C5795" s="1" t="s">
        <v>6422</v>
      </c>
      <c r="D5795" s="1">
        <v>22276.41291495</v>
      </c>
      <c r="E5795" s="1">
        <v>9.8600000000000005E-6</v>
      </c>
      <c r="F5795" s="1" t="s">
        <v>3</v>
      </c>
      <c r="G5795" s="1" t="s">
        <v>6423</v>
      </c>
      <c r="H5795" s="1">
        <v>0</v>
      </c>
      <c r="I5795" s="1">
        <v>9990</v>
      </c>
    </row>
    <row r="5796" spans="1:9" x14ac:dyDescent="0.25">
      <c r="A5796" s="1">
        <v>2</v>
      </c>
      <c r="B5796" s="1">
        <v>39492</v>
      </c>
      <c r="C5796" s="1">
        <v>82.418000000000006</v>
      </c>
      <c r="D5796" s="1">
        <v>133.32490000000001</v>
      </c>
      <c r="E5796" s="1">
        <v>21044</v>
      </c>
      <c r="F5796" s="1">
        <v>106.9209</v>
      </c>
      <c r="G5796" s="1">
        <v>253.43199999999999</v>
      </c>
      <c r="H5796" s="1">
        <v>14.8860948647584</v>
      </c>
    </row>
    <row r="5797" spans="1:9" x14ac:dyDescent="0.25">
      <c r="A5797" s="1">
        <v>0</v>
      </c>
      <c r="B5797" s="1" t="s">
        <v>145</v>
      </c>
      <c r="C5797" s="1">
        <v>2491</v>
      </c>
    </row>
    <row r="5798" spans="1:9" x14ac:dyDescent="0.25">
      <c r="A5798" s="1">
        <v>1</v>
      </c>
      <c r="B5798" s="1" t="s">
        <v>6424</v>
      </c>
      <c r="C5798" s="1" t="s">
        <v>6425</v>
      </c>
      <c r="D5798" s="1">
        <v>22276.50597772</v>
      </c>
      <c r="E5798" s="1">
        <v>2.3999999999999998E-7</v>
      </c>
      <c r="F5798" s="1" t="s">
        <v>3</v>
      </c>
      <c r="G5798" s="1" t="s">
        <v>3742</v>
      </c>
      <c r="H5798" s="1">
        <v>0</v>
      </c>
      <c r="I5798" s="1">
        <v>9990</v>
      </c>
    </row>
    <row r="5799" spans="1:9" x14ac:dyDescent="0.25">
      <c r="A5799" s="1">
        <v>2</v>
      </c>
      <c r="B5799" s="1">
        <v>39497</v>
      </c>
      <c r="C5799" s="1">
        <v>82.481399999999994</v>
      </c>
      <c r="D5799" s="1">
        <v>291.97199999999998</v>
      </c>
      <c r="E5799" s="1">
        <v>13594</v>
      </c>
      <c r="F5799" s="1">
        <v>157.05250000000001</v>
      </c>
      <c r="G5799" s="1">
        <v>203.11699999999999</v>
      </c>
      <c r="H5799" s="1">
        <v>12.4346108239789</v>
      </c>
    </row>
    <row r="5800" spans="1:9" x14ac:dyDescent="0.25">
      <c r="A5800" s="1">
        <v>0</v>
      </c>
      <c r="B5800" s="1" t="s">
        <v>6426</v>
      </c>
    </row>
    <row r="5801" spans="1:9" x14ac:dyDescent="0.25">
      <c r="A5801" s="1">
        <v>1</v>
      </c>
      <c r="B5801" s="1" t="s">
        <v>6427</v>
      </c>
      <c r="C5801" s="1" t="s">
        <v>6428</v>
      </c>
      <c r="D5801" s="1">
        <v>22276.48921983</v>
      </c>
      <c r="E5801" s="1">
        <v>2.8490999999999998E-4</v>
      </c>
      <c r="F5801" s="1" t="s">
        <v>3</v>
      </c>
      <c r="G5801" s="1" t="s">
        <v>6429</v>
      </c>
      <c r="H5801" s="1">
        <v>0</v>
      </c>
      <c r="I5801" s="1">
        <v>9999</v>
      </c>
    </row>
    <row r="5802" spans="1:9" x14ac:dyDescent="0.25">
      <c r="A5802" s="1">
        <v>2</v>
      </c>
      <c r="B5802" s="1">
        <v>39574</v>
      </c>
      <c r="C5802" s="1">
        <v>65.000600000000006</v>
      </c>
      <c r="D5802" s="1">
        <v>180.6</v>
      </c>
      <c r="E5802" s="1">
        <v>10183</v>
      </c>
      <c r="F5802" s="1">
        <v>272.45429999999999</v>
      </c>
      <c r="G5802" s="1">
        <v>87.543800000000005</v>
      </c>
      <c r="H5802" s="1">
        <v>15.5638221748841</v>
      </c>
    </row>
    <row r="5803" spans="1:9" x14ac:dyDescent="0.25">
      <c r="A5803" s="1">
        <v>0</v>
      </c>
      <c r="B5803" s="1" t="s">
        <v>6430</v>
      </c>
    </row>
    <row r="5804" spans="1:9" x14ac:dyDescent="0.25">
      <c r="A5804" s="1">
        <v>1</v>
      </c>
      <c r="B5804" s="1" t="s">
        <v>6431</v>
      </c>
      <c r="C5804" s="1" t="s">
        <v>6432</v>
      </c>
      <c r="D5804" s="1">
        <v>22276.539971990002</v>
      </c>
      <c r="E5804" s="1">
        <v>3.6600000000000001E-6</v>
      </c>
      <c r="F5804" s="1" t="s">
        <v>3</v>
      </c>
      <c r="G5804" s="1" t="s">
        <v>6433</v>
      </c>
      <c r="H5804" s="1">
        <v>0</v>
      </c>
      <c r="I5804" s="1">
        <v>9998</v>
      </c>
    </row>
    <row r="5805" spans="1:9" x14ac:dyDescent="0.25">
      <c r="A5805" s="1">
        <v>2</v>
      </c>
      <c r="B5805" s="1">
        <v>39624</v>
      </c>
      <c r="C5805" s="1">
        <v>98.124700000000004</v>
      </c>
      <c r="D5805" s="1">
        <v>323.43259999999998</v>
      </c>
      <c r="E5805" s="1">
        <v>13146</v>
      </c>
      <c r="F5805" s="1">
        <v>268.05369999999999</v>
      </c>
      <c r="G5805" s="1">
        <v>91.916399999999996</v>
      </c>
      <c r="H5805" s="1">
        <v>14.592130174533899</v>
      </c>
    </row>
    <row r="5806" spans="1:9" x14ac:dyDescent="0.25">
      <c r="A5806" s="1">
        <v>0</v>
      </c>
      <c r="B5806" s="1" t="s">
        <v>2855</v>
      </c>
      <c r="C5806" s="1" t="s">
        <v>4851</v>
      </c>
      <c r="D5806" s="1" t="s">
        <v>6434</v>
      </c>
      <c r="E5806" s="1" t="s">
        <v>2857</v>
      </c>
      <c r="F5806" s="1" t="s">
        <v>6435</v>
      </c>
    </row>
    <row r="5807" spans="1:9" x14ac:dyDescent="0.25">
      <c r="A5807" s="1">
        <v>1</v>
      </c>
      <c r="B5807" s="1" t="s">
        <v>6436</v>
      </c>
      <c r="C5807" s="1" t="s">
        <v>6437</v>
      </c>
      <c r="D5807" s="1">
        <v>22276.504941300002</v>
      </c>
      <c r="E5807" s="1">
        <v>1.55E-6</v>
      </c>
      <c r="F5807" s="1" t="s">
        <v>3</v>
      </c>
      <c r="G5807" s="1" t="s">
        <v>6438</v>
      </c>
      <c r="H5807" s="1">
        <v>0</v>
      </c>
      <c r="I5807" s="1">
        <v>9994</v>
      </c>
    </row>
    <row r="5808" spans="1:9" x14ac:dyDescent="0.25">
      <c r="A5808" s="1">
        <v>2</v>
      </c>
      <c r="B5808" s="1">
        <v>39630</v>
      </c>
      <c r="C5808" s="1">
        <v>98.749600000000001</v>
      </c>
      <c r="D5808" s="1">
        <v>280.63589999999999</v>
      </c>
      <c r="E5808" s="1">
        <v>11570</v>
      </c>
      <c r="F5808" s="1">
        <v>104.197</v>
      </c>
      <c r="G5808" s="1">
        <v>256.04899999999998</v>
      </c>
      <c r="H5808" s="1">
        <v>14.140829944387599</v>
      </c>
    </row>
    <row r="5809" spans="1:9" x14ac:dyDescent="0.25">
      <c r="A5809" s="1">
        <v>0</v>
      </c>
      <c r="B5809" s="1" t="s">
        <v>6439</v>
      </c>
      <c r="C5809" s="1" t="s">
        <v>2782</v>
      </c>
    </row>
    <row r="5810" spans="1:9" x14ac:dyDescent="0.25">
      <c r="A5810" s="1">
        <v>1</v>
      </c>
      <c r="B5810" s="1" t="s">
        <v>6440</v>
      </c>
      <c r="C5810" s="1" t="s">
        <v>6441</v>
      </c>
      <c r="D5810" s="1">
        <v>22276.590573140002</v>
      </c>
      <c r="E5810" s="1">
        <v>1.8500000000000001E-6</v>
      </c>
      <c r="F5810" s="1" t="s">
        <v>3</v>
      </c>
      <c r="G5810" s="1" t="s">
        <v>6442</v>
      </c>
      <c r="H5810" s="1">
        <v>0</v>
      </c>
      <c r="I5810" s="1">
        <v>9992</v>
      </c>
    </row>
    <row r="5811" spans="1:9" x14ac:dyDescent="0.25">
      <c r="A5811" s="1">
        <v>2</v>
      </c>
      <c r="B5811" s="1">
        <v>39634</v>
      </c>
      <c r="C5811" s="1">
        <v>98.182100000000005</v>
      </c>
      <c r="D5811" s="1">
        <v>282.61590000000001</v>
      </c>
      <c r="E5811" s="1">
        <v>1342</v>
      </c>
      <c r="F5811" s="1">
        <v>86.657200000000003</v>
      </c>
      <c r="G5811" s="1">
        <v>273.47829999999999</v>
      </c>
      <c r="H5811" s="1">
        <v>14.591995074527899</v>
      </c>
    </row>
    <row r="5812" spans="1:9" x14ac:dyDescent="0.25">
      <c r="A5812" s="1">
        <v>0</v>
      </c>
      <c r="B5812" s="1" t="s">
        <v>5183</v>
      </c>
      <c r="C5812" s="1">
        <v>2</v>
      </c>
    </row>
    <row r="5813" spans="1:9" x14ac:dyDescent="0.25">
      <c r="A5813" s="1">
        <v>1</v>
      </c>
      <c r="B5813" s="1" t="s">
        <v>6443</v>
      </c>
      <c r="C5813" s="1" t="s">
        <v>6444</v>
      </c>
      <c r="D5813" s="1">
        <v>22276.518457400001</v>
      </c>
      <c r="E5813" s="1">
        <v>1.1999999999999999E-6</v>
      </c>
      <c r="F5813" s="1" t="s">
        <v>3</v>
      </c>
      <c r="G5813" s="1" t="s">
        <v>6445</v>
      </c>
      <c r="H5813" s="1">
        <v>0</v>
      </c>
      <c r="I5813" s="1">
        <v>9996</v>
      </c>
    </row>
    <row r="5814" spans="1:9" x14ac:dyDescent="0.25">
      <c r="A5814" s="1">
        <v>2</v>
      </c>
      <c r="B5814" s="1">
        <v>39678</v>
      </c>
      <c r="C5814" s="1">
        <v>51.619100000000003</v>
      </c>
      <c r="D5814" s="1">
        <v>199.30359999999999</v>
      </c>
      <c r="E5814" s="1">
        <v>180</v>
      </c>
      <c r="F5814" s="1">
        <v>91.933300000000003</v>
      </c>
      <c r="G5814" s="1">
        <v>268.16320000000002</v>
      </c>
      <c r="H5814" s="1">
        <v>14.543660304500801</v>
      </c>
    </row>
    <row r="5815" spans="1:9" x14ac:dyDescent="0.25">
      <c r="A5815" s="1">
        <v>0</v>
      </c>
      <c r="B5815" s="1" t="s">
        <v>6446</v>
      </c>
      <c r="C5815" s="1">
        <v>1</v>
      </c>
    </row>
    <row r="5816" spans="1:9" x14ac:dyDescent="0.25">
      <c r="A5816" s="1">
        <v>1</v>
      </c>
      <c r="B5816" s="1" t="s">
        <v>6447</v>
      </c>
      <c r="C5816" s="1" t="s">
        <v>6448</v>
      </c>
      <c r="D5816" s="1">
        <v>22276.52589189</v>
      </c>
      <c r="E5816" s="1">
        <v>1.7E-6</v>
      </c>
      <c r="F5816" s="1" t="s">
        <v>3</v>
      </c>
      <c r="G5816" s="1" t="s">
        <v>6449</v>
      </c>
      <c r="H5816" s="1">
        <v>0</v>
      </c>
      <c r="I5816" s="1">
        <v>9995</v>
      </c>
    </row>
    <row r="5817" spans="1:9" x14ac:dyDescent="0.25">
      <c r="A5817" s="1">
        <v>2</v>
      </c>
      <c r="B5817" s="1">
        <v>39731</v>
      </c>
      <c r="C5817" s="1">
        <v>98.456400000000002</v>
      </c>
      <c r="D5817" s="1">
        <v>351.07780000000002</v>
      </c>
      <c r="E5817" s="1">
        <v>1297</v>
      </c>
      <c r="F5817" s="1">
        <v>92.269199999999998</v>
      </c>
      <c r="G5817" s="1">
        <v>267.86520000000002</v>
      </c>
      <c r="H5817" s="1">
        <v>14.4199721944366</v>
      </c>
    </row>
    <row r="5818" spans="1:9" x14ac:dyDescent="0.25">
      <c r="A5818" s="1">
        <v>0</v>
      </c>
      <c r="B5818" s="1" t="s">
        <v>145</v>
      </c>
      <c r="C5818" s="1">
        <v>2496</v>
      </c>
    </row>
    <row r="5819" spans="1:9" x14ac:dyDescent="0.25">
      <c r="A5819" s="1">
        <v>1</v>
      </c>
      <c r="B5819" s="1" t="s">
        <v>6450</v>
      </c>
      <c r="C5819" s="1" t="s">
        <v>6451</v>
      </c>
      <c r="D5819" s="1">
        <v>22276.505788660001</v>
      </c>
      <c r="E5819" s="1">
        <v>7.0000000000000005E-8</v>
      </c>
      <c r="F5819" s="1" t="s">
        <v>3</v>
      </c>
      <c r="G5819" s="1">
        <f>-22829-4</f>
        <v>-22833</v>
      </c>
      <c r="H5819" s="1">
        <v>0</v>
      </c>
      <c r="I5819" s="1">
        <v>9990</v>
      </c>
    </row>
    <row r="5820" spans="1:9" x14ac:dyDescent="0.25">
      <c r="A5820" s="1">
        <v>2</v>
      </c>
      <c r="B5820" s="1">
        <v>39761</v>
      </c>
      <c r="C5820" s="1">
        <v>82.444199999999995</v>
      </c>
      <c r="D5820" s="1">
        <v>235.99039999999999</v>
      </c>
      <c r="E5820" s="1">
        <v>19962</v>
      </c>
      <c r="F5820" s="1">
        <v>142.99680000000001</v>
      </c>
      <c r="G5820" s="1">
        <v>217.24950000000001</v>
      </c>
      <c r="H5820" s="1">
        <v>12.428943033795401</v>
      </c>
    </row>
    <row r="5821" spans="1:9" x14ac:dyDescent="0.25">
      <c r="A5821" s="1">
        <v>0</v>
      </c>
      <c r="B5821" s="1" t="s">
        <v>145</v>
      </c>
      <c r="C5821" s="1">
        <v>2497</v>
      </c>
    </row>
    <row r="5822" spans="1:9" x14ac:dyDescent="0.25">
      <c r="A5822" s="1">
        <v>1</v>
      </c>
      <c r="B5822" s="1" t="s">
        <v>6452</v>
      </c>
      <c r="C5822" s="1" t="s">
        <v>6453</v>
      </c>
      <c r="D5822" s="1">
        <v>22276.479014379998</v>
      </c>
      <c r="E5822" s="1">
        <v>1.1999999999999999E-7</v>
      </c>
      <c r="F5822" s="1" t="s">
        <v>3</v>
      </c>
      <c r="G5822" s="1" t="s">
        <v>6454</v>
      </c>
      <c r="H5822" s="1">
        <v>0</v>
      </c>
      <c r="I5822" s="1">
        <v>9998</v>
      </c>
    </row>
    <row r="5823" spans="1:9" x14ac:dyDescent="0.25">
      <c r="A5823" s="1">
        <v>2</v>
      </c>
      <c r="B5823" s="1">
        <v>39762</v>
      </c>
      <c r="C5823" s="1">
        <v>82.448599999999999</v>
      </c>
      <c r="D5823" s="1">
        <v>237.1618</v>
      </c>
      <c r="E5823" s="1">
        <v>20677</v>
      </c>
      <c r="F5823" s="1">
        <v>136.60169999999999</v>
      </c>
      <c r="G5823" s="1">
        <v>223.66980000000001</v>
      </c>
      <c r="H5823" s="1">
        <v>12.428758233795399</v>
      </c>
    </row>
    <row r="5824" spans="1:9" x14ac:dyDescent="0.25">
      <c r="A5824" s="1">
        <v>0</v>
      </c>
      <c r="B5824" s="1" t="s">
        <v>145</v>
      </c>
      <c r="C5824" s="1">
        <v>2498</v>
      </c>
    </row>
    <row r="5825" spans="1:9" x14ac:dyDescent="0.25">
      <c r="A5825" s="1">
        <v>1</v>
      </c>
      <c r="B5825" s="1" t="s">
        <v>6455</v>
      </c>
      <c r="C5825" s="1" t="s">
        <v>6456</v>
      </c>
      <c r="D5825" s="1">
        <v>22276.447179769999</v>
      </c>
      <c r="E5825" s="1">
        <v>-5.9999999999999995E-8</v>
      </c>
      <c r="F5825" s="1" t="s">
        <v>3</v>
      </c>
      <c r="G5825" s="1">
        <f>-11265-3</f>
        <v>-11268</v>
      </c>
      <c r="H5825" s="1">
        <v>0</v>
      </c>
      <c r="I5825" s="1">
        <v>9994</v>
      </c>
    </row>
    <row r="5826" spans="1:9" x14ac:dyDescent="0.25">
      <c r="A5826" s="1">
        <v>2</v>
      </c>
      <c r="B5826" s="1">
        <v>39763</v>
      </c>
      <c r="C5826" s="1">
        <v>82.4452</v>
      </c>
      <c r="D5826" s="1">
        <v>236.19900000000001</v>
      </c>
      <c r="E5826" s="1">
        <v>21152</v>
      </c>
      <c r="F5826" s="1">
        <v>136.9796</v>
      </c>
      <c r="G5826" s="1">
        <v>223.2944</v>
      </c>
      <c r="H5826" s="1">
        <v>12.429071723795399</v>
      </c>
    </row>
    <row r="5827" spans="1:9" x14ac:dyDescent="0.25">
      <c r="A5827" s="1">
        <v>0</v>
      </c>
      <c r="B5827" s="1" t="s">
        <v>145</v>
      </c>
      <c r="C5827" s="1">
        <v>2499</v>
      </c>
    </row>
    <row r="5828" spans="1:9" x14ac:dyDescent="0.25">
      <c r="A5828" s="1">
        <v>1</v>
      </c>
      <c r="B5828" s="1" t="s">
        <v>6457</v>
      </c>
      <c r="C5828" s="1" t="s">
        <v>6458</v>
      </c>
      <c r="D5828" s="1">
        <v>22276.56397734</v>
      </c>
      <c r="E5828" s="1">
        <v>3.9000000000000002E-7</v>
      </c>
      <c r="F5828" s="1" t="s">
        <v>3</v>
      </c>
      <c r="G5828" s="1" t="s">
        <v>6459</v>
      </c>
      <c r="H5828" s="1">
        <v>0</v>
      </c>
      <c r="I5828" s="1">
        <v>9997</v>
      </c>
    </row>
    <row r="5829" spans="1:9" x14ac:dyDescent="0.25">
      <c r="A5829" s="1">
        <v>2</v>
      </c>
      <c r="B5829" s="1">
        <v>39765</v>
      </c>
      <c r="C5829" s="1">
        <v>82.437799999999996</v>
      </c>
      <c r="D5829" s="1">
        <v>85.182199999999995</v>
      </c>
      <c r="E5829" s="1">
        <v>229742</v>
      </c>
      <c r="F5829" s="1">
        <v>297.09039999999999</v>
      </c>
      <c r="G5829" s="1">
        <v>60.692700000000002</v>
      </c>
      <c r="H5829" s="1">
        <v>12.8301161639158</v>
      </c>
    </row>
    <row r="5830" spans="1:9" x14ac:dyDescent="0.25">
      <c r="A5830" s="1">
        <v>0</v>
      </c>
      <c r="B5830" s="1" t="s">
        <v>5044</v>
      </c>
      <c r="C5830" s="1">
        <v>2</v>
      </c>
    </row>
    <row r="5831" spans="1:9" x14ac:dyDescent="0.25">
      <c r="A5831" s="1">
        <v>1</v>
      </c>
      <c r="B5831" s="1" t="s">
        <v>6460</v>
      </c>
      <c r="C5831" s="1" t="s">
        <v>6461</v>
      </c>
      <c r="D5831" s="1">
        <v>22276.549804089998</v>
      </c>
      <c r="E5831" s="1">
        <v>-9.1999999999999998E-7</v>
      </c>
      <c r="F5831" s="1" t="s">
        <v>3</v>
      </c>
      <c r="G5831" s="1">
        <f>-53969-5</f>
        <v>-53974</v>
      </c>
      <c r="H5831" s="1">
        <v>0</v>
      </c>
      <c r="I5831" s="1">
        <v>9995</v>
      </c>
    </row>
    <row r="5832" spans="1:9" x14ac:dyDescent="0.25">
      <c r="A5832" s="1">
        <v>2</v>
      </c>
      <c r="B5832" s="1">
        <v>39766</v>
      </c>
      <c r="C5832" s="1">
        <v>97.922200000000004</v>
      </c>
      <c r="D5832" s="1">
        <v>12.129899999999999</v>
      </c>
      <c r="E5832" s="1">
        <v>1506</v>
      </c>
      <c r="F5832" s="1">
        <v>92.112300000000005</v>
      </c>
      <c r="G5832" s="1">
        <v>268.02679999999998</v>
      </c>
      <c r="H5832" s="1">
        <v>14.794713474516101</v>
      </c>
    </row>
    <row r="5833" spans="1:9" x14ac:dyDescent="0.25">
      <c r="A5833" s="1">
        <v>0</v>
      </c>
      <c r="B5833" s="1" t="s">
        <v>6462</v>
      </c>
      <c r="C5833" s="1">
        <v>1</v>
      </c>
    </row>
    <row r="5834" spans="1:9" x14ac:dyDescent="0.25">
      <c r="A5834" s="1">
        <v>1</v>
      </c>
      <c r="B5834" s="1" t="s">
        <v>6463</v>
      </c>
      <c r="C5834" s="1" t="s">
        <v>6464</v>
      </c>
      <c r="D5834" s="1">
        <v>22276.513085629998</v>
      </c>
      <c r="E5834" s="1">
        <v>1.5990000000000001E-5</v>
      </c>
      <c r="F5834" s="1" t="s">
        <v>3</v>
      </c>
      <c r="G5834" s="1" t="s">
        <v>6465</v>
      </c>
      <c r="H5834" s="1">
        <v>0</v>
      </c>
      <c r="I5834" s="1">
        <v>9996</v>
      </c>
    </row>
    <row r="5835" spans="1:9" x14ac:dyDescent="0.25">
      <c r="A5835" s="1">
        <v>2</v>
      </c>
      <c r="B5835" s="1">
        <v>39767</v>
      </c>
      <c r="C5835" s="1">
        <v>97.836799999999997</v>
      </c>
      <c r="D5835" s="1">
        <v>7.5023</v>
      </c>
      <c r="E5835" s="1">
        <v>6976</v>
      </c>
      <c r="F5835" s="1">
        <v>95.076300000000003</v>
      </c>
      <c r="G5835" s="1">
        <v>265.12709999999998</v>
      </c>
      <c r="H5835" s="1">
        <v>14.847991064528101</v>
      </c>
    </row>
    <row r="5836" spans="1:9" x14ac:dyDescent="0.25">
      <c r="A5836" s="1">
        <v>0</v>
      </c>
      <c r="B5836" s="1" t="s">
        <v>6466</v>
      </c>
    </row>
    <row r="5837" spans="1:9" x14ac:dyDescent="0.25">
      <c r="A5837" s="1">
        <v>1</v>
      </c>
      <c r="B5837" s="1" t="s">
        <v>6467</v>
      </c>
      <c r="C5837" s="1" t="s">
        <v>6468</v>
      </c>
      <c r="D5837" s="1">
        <v>22276.259342000001</v>
      </c>
      <c r="E5837" s="1">
        <v>1.402E-5</v>
      </c>
      <c r="F5837" s="1" t="s">
        <v>3</v>
      </c>
      <c r="G5837" s="1" t="s">
        <v>6469</v>
      </c>
      <c r="H5837" s="1">
        <v>0</v>
      </c>
      <c r="I5837" s="1">
        <v>9992</v>
      </c>
    </row>
    <row r="5838" spans="1:9" x14ac:dyDescent="0.25">
      <c r="A5838" s="1">
        <v>2</v>
      </c>
      <c r="B5838" s="1">
        <v>39768</v>
      </c>
      <c r="C5838" s="1">
        <v>97.867800000000003</v>
      </c>
      <c r="D5838" s="1">
        <v>13.338200000000001</v>
      </c>
      <c r="E5838" s="1">
        <v>7951</v>
      </c>
      <c r="F5838" s="1">
        <v>115.22</v>
      </c>
      <c r="G5838" s="1">
        <v>244.98599999999999</v>
      </c>
      <c r="H5838" s="1">
        <v>14.8528065945296</v>
      </c>
    </row>
    <row r="5839" spans="1:9" x14ac:dyDescent="0.25">
      <c r="A5839" s="1">
        <v>0</v>
      </c>
      <c r="B5839" s="1" t="s">
        <v>6470</v>
      </c>
      <c r="C5839" s="1">
        <v>2</v>
      </c>
    </row>
    <row r="5840" spans="1:9" x14ac:dyDescent="0.25">
      <c r="A5840" s="1">
        <v>1</v>
      </c>
      <c r="B5840" s="1" t="s">
        <v>6471</v>
      </c>
      <c r="C5840" s="1" t="s">
        <v>6472</v>
      </c>
      <c r="D5840" s="1">
        <v>22276.587501120001</v>
      </c>
      <c r="E5840" s="1">
        <v>8.2600000000000005E-6</v>
      </c>
      <c r="F5840" s="1" t="s">
        <v>3</v>
      </c>
      <c r="G5840" s="1" t="s">
        <v>6473</v>
      </c>
      <c r="H5840" s="1">
        <v>0</v>
      </c>
      <c r="I5840" s="1">
        <v>9994</v>
      </c>
    </row>
    <row r="5841" spans="1:9" x14ac:dyDescent="0.25">
      <c r="A5841" s="1">
        <v>2</v>
      </c>
      <c r="B5841" s="1">
        <v>39769</v>
      </c>
      <c r="C5841" s="1">
        <v>97.793999999999997</v>
      </c>
      <c r="D5841" s="1">
        <v>357.3066</v>
      </c>
      <c r="E5841" s="1">
        <v>5727</v>
      </c>
      <c r="F5841" s="1">
        <v>89.355199999999996</v>
      </c>
      <c r="G5841" s="1">
        <v>270.83229999999998</v>
      </c>
      <c r="H5841" s="1">
        <v>14.826968694523501</v>
      </c>
    </row>
    <row r="5842" spans="1:9" x14ac:dyDescent="0.25">
      <c r="A5842" s="1">
        <v>0</v>
      </c>
      <c r="B5842" s="1" t="s">
        <v>6474</v>
      </c>
    </row>
    <row r="5843" spans="1:9" x14ac:dyDescent="0.25">
      <c r="A5843" s="1">
        <v>1</v>
      </c>
      <c r="B5843" s="1" t="s">
        <v>6475</v>
      </c>
      <c r="C5843" s="1" t="s">
        <v>6476</v>
      </c>
      <c r="D5843" s="1">
        <v>22276.330838310001</v>
      </c>
      <c r="E5843" s="1">
        <v>8.6669999999999995E-5</v>
      </c>
      <c r="F5843" s="1" t="s">
        <v>3</v>
      </c>
      <c r="G5843" s="1" t="s">
        <v>6477</v>
      </c>
      <c r="H5843" s="1">
        <v>0</v>
      </c>
      <c r="I5843" s="1">
        <v>9999</v>
      </c>
    </row>
    <row r="5844" spans="1:9" x14ac:dyDescent="0.25">
      <c r="A5844" s="1">
        <v>2</v>
      </c>
      <c r="B5844" s="1">
        <v>39770</v>
      </c>
      <c r="C5844" s="1">
        <v>97.951499999999996</v>
      </c>
      <c r="D5844" s="1">
        <v>34.075499999999998</v>
      </c>
      <c r="E5844" s="1">
        <v>9123</v>
      </c>
      <c r="F5844" s="1">
        <v>89.110299999999995</v>
      </c>
      <c r="G5844" s="1">
        <v>271.12430000000001</v>
      </c>
      <c r="H5844" s="1">
        <v>14.920952494537399</v>
      </c>
    </row>
    <row r="5845" spans="1:9" x14ac:dyDescent="0.25">
      <c r="A5845" s="1">
        <v>0</v>
      </c>
      <c r="B5845" s="1" t="s">
        <v>6446</v>
      </c>
      <c r="C5845" s="1">
        <v>2</v>
      </c>
    </row>
    <row r="5846" spans="1:9" x14ac:dyDescent="0.25">
      <c r="A5846" s="1">
        <v>1</v>
      </c>
      <c r="B5846" s="1" t="s">
        <v>6478</v>
      </c>
      <c r="C5846" s="1" t="s">
        <v>6479</v>
      </c>
      <c r="D5846" s="1">
        <v>22276.600257130001</v>
      </c>
      <c r="E5846" s="1">
        <v>3.3799999999999998E-6</v>
      </c>
      <c r="F5846" s="1" t="s">
        <v>3</v>
      </c>
      <c r="G5846" s="1" t="s">
        <v>6480</v>
      </c>
      <c r="H5846" s="1">
        <v>0</v>
      </c>
      <c r="I5846" s="1">
        <v>9994</v>
      </c>
    </row>
    <row r="5847" spans="1:9" x14ac:dyDescent="0.25">
      <c r="A5847" s="1">
        <v>2</v>
      </c>
      <c r="B5847" s="1">
        <v>40010</v>
      </c>
      <c r="C5847" s="1">
        <v>97.704599999999999</v>
      </c>
      <c r="D5847" s="1">
        <v>157.93469999999999</v>
      </c>
      <c r="E5847" s="1">
        <v>15956</v>
      </c>
      <c r="F5847" s="1">
        <v>86.130300000000005</v>
      </c>
      <c r="G5847" s="1">
        <v>274.17410000000001</v>
      </c>
      <c r="H5847" s="1">
        <v>14.820601814484601</v>
      </c>
    </row>
    <row r="5848" spans="1:9" x14ac:dyDescent="0.25">
      <c r="A5848" s="1">
        <v>0</v>
      </c>
      <c r="B5848" s="1" t="s">
        <v>6481</v>
      </c>
      <c r="C5848" s="1">
        <v>4</v>
      </c>
    </row>
    <row r="5849" spans="1:9" x14ac:dyDescent="0.25">
      <c r="A5849" s="1">
        <v>1</v>
      </c>
      <c r="B5849" s="1" t="s">
        <v>6482</v>
      </c>
      <c r="C5849" s="1" t="s">
        <v>6483</v>
      </c>
      <c r="D5849" s="1">
        <v>22276.63365476</v>
      </c>
      <c r="E5849" s="1">
        <v>8.6200000000000005E-6</v>
      </c>
      <c r="F5849" s="1" t="s">
        <v>3</v>
      </c>
      <c r="G5849" s="1" t="s">
        <v>6484</v>
      </c>
      <c r="H5849" s="1">
        <v>0</v>
      </c>
      <c r="I5849" s="1">
        <v>9997</v>
      </c>
    </row>
    <row r="5850" spans="1:9" x14ac:dyDescent="0.25">
      <c r="A5850" s="1">
        <v>2</v>
      </c>
      <c r="B5850" s="1">
        <v>40011</v>
      </c>
      <c r="C5850" s="1">
        <v>97.6601</v>
      </c>
      <c r="D5850" s="1">
        <v>145.31129999999999</v>
      </c>
      <c r="E5850" s="1">
        <v>27979</v>
      </c>
      <c r="F5850" s="1">
        <v>83.766599999999997</v>
      </c>
      <c r="G5850" s="1">
        <v>276.67410000000001</v>
      </c>
      <c r="H5850" s="1">
        <v>14.8180809444811</v>
      </c>
    </row>
    <row r="5851" spans="1:9" x14ac:dyDescent="0.25">
      <c r="A5851" s="1">
        <v>0</v>
      </c>
      <c r="B5851" s="1" t="s">
        <v>4560</v>
      </c>
      <c r="C5851" s="1">
        <v>6</v>
      </c>
    </row>
    <row r="5852" spans="1:9" x14ac:dyDescent="0.25">
      <c r="A5852" s="1">
        <v>1</v>
      </c>
      <c r="B5852" s="1" t="s">
        <v>6485</v>
      </c>
      <c r="C5852" s="1" t="s">
        <v>6486</v>
      </c>
      <c r="D5852" s="1">
        <v>22276.51661712</v>
      </c>
      <c r="E5852" s="1">
        <v>2.968E-5</v>
      </c>
      <c r="F5852" s="1" t="s">
        <v>3</v>
      </c>
      <c r="G5852" s="1" t="s">
        <v>6487</v>
      </c>
      <c r="H5852" s="1">
        <v>0</v>
      </c>
      <c r="I5852" s="1">
        <v>9991</v>
      </c>
    </row>
    <row r="5853" spans="1:9" x14ac:dyDescent="0.25">
      <c r="A5853" s="1">
        <v>2</v>
      </c>
      <c r="B5853" s="1">
        <v>40012</v>
      </c>
      <c r="C5853" s="1">
        <v>97.663600000000002</v>
      </c>
      <c r="D5853" s="1">
        <v>98.739199999999997</v>
      </c>
      <c r="E5853" s="1">
        <v>57413</v>
      </c>
      <c r="F5853" s="1">
        <v>167.67160000000001</v>
      </c>
      <c r="G5853" s="1">
        <v>192.59139999999999</v>
      </c>
      <c r="H5853" s="1">
        <v>14.7515351544591</v>
      </c>
    </row>
    <row r="5854" spans="1:9" x14ac:dyDescent="0.25">
      <c r="A5854" s="1">
        <v>0</v>
      </c>
      <c r="B5854" s="1" t="s">
        <v>5523</v>
      </c>
      <c r="C5854" s="1">
        <v>2</v>
      </c>
    </row>
    <row r="5855" spans="1:9" x14ac:dyDescent="0.25">
      <c r="A5855" s="1">
        <v>1</v>
      </c>
      <c r="B5855" s="1" t="s">
        <v>6488</v>
      </c>
      <c r="C5855" s="1" t="s">
        <v>6489</v>
      </c>
      <c r="D5855" s="1">
        <v>22276.55075206</v>
      </c>
      <c r="E5855" s="1">
        <v>1.2490000000000001E-5</v>
      </c>
      <c r="F5855" s="1" t="s">
        <v>3</v>
      </c>
      <c r="G5855" s="1" t="s">
        <v>6490</v>
      </c>
      <c r="H5855" s="1">
        <v>0</v>
      </c>
      <c r="I5855" s="1">
        <v>9996</v>
      </c>
    </row>
    <row r="5856" spans="1:9" x14ac:dyDescent="0.25">
      <c r="A5856" s="1">
        <v>2</v>
      </c>
      <c r="B5856" s="1">
        <v>40013</v>
      </c>
      <c r="C5856" s="1">
        <v>97.745500000000007</v>
      </c>
      <c r="D5856" s="1">
        <v>170.86099999999999</v>
      </c>
      <c r="E5856" s="1">
        <v>2494</v>
      </c>
      <c r="F5856" s="1">
        <v>96.296899999999994</v>
      </c>
      <c r="G5856" s="1">
        <v>263.85500000000002</v>
      </c>
      <c r="H5856" s="1">
        <v>14.855204104492399</v>
      </c>
    </row>
    <row r="5857" spans="1:9" x14ac:dyDescent="0.25">
      <c r="A5857" s="1">
        <v>0</v>
      </c>
      <c r="B5857" s="1" t="s">
        <v>6491</v>
      </c>
      <c r="C5857" s="1">
        <v>1</v>
      </c>
    </row>
    <row r="5858" spans="1:9" x14ac:dyDescent="0.25">
      <c r="A5858" s="1">
        <v>1</v>
      </c>
      <c r="B5858" s="1" t="s">
        <v>6492</v>
      </c>
      <c r="C5858" s="1" t="s">
        <v>6493</v>
      </c>
      <c r="D5858" s="1">
        <v>22276.5600897</v>
      </c>
      <c r="E5858" s="1">
        <v>2.9839999999999999E-5</v>
      </c>
      <c r="F5858" s="1" t="s">
        <v>3</v>
      </c>
      <c r="G5858" s="1" t="s">
        <v>6494</v>
      </c>
      <c r="H5858" s="1">
        <v>0</v>
      </c>
      <c r="I5858" s="1">
        <v>9990</v>
      </c>
    </row>
    <row r="5859" spans="1:9" x14ac:dyDescent="0.25">
      <c r="A5859" s="1">
        <v>2</v>
      </c>
      <c r="B5859" s="1">
        <v>40014</v>
      </c>
      <c r="C5859" s="1">
        <v>98.146100000000004</v>
      </c>
      <c r="D5859" s="1">
        <v>279.42700000000002</v>
      </c>
      <c r="E5859" s="1">
        <v>31629</v>
      </c>
      <c r="F5859" s="1">
        <v>42.2821</v>
      </c>
      <c r="G5859" s="1">
        <v>318.08319999999998</v>
      </c>
      <c r="H5859" s="1">
        <v>14.970814544523099</v>
      </c>
    </row>
    <row r="5860" spans="1:9" x14ac:dyDescent="0.25">
      <c r="A5860" s="1">
        <v>0</v>
      </c>
      <c r="B5860" s="1" t="s">
        <v>6481</v>
      </c>
      <c r="C5860" s="1">
        <v>3</v>
      </c>
    </row>
    <row r="5861" spans="1:9" x14ac:dyDescent="0.25">
      <c r="A5861" s="1">
        <v>1</v>
      </c>
      <c r="B5861" s="1" t="s">
        <v>6495</v>
      </c>
      <c r="C5861" s="1" t="s">
        <v>6496</v>
      </c>
      <c r="D5861" s="1">
        <v>22276.51795343</v>
      </c>
      <c r="E5861" s="1">
        <v>8.6799999999999999E-6</v>
      </c>
      <c r="F5861" s="1" t="s">
        <v>3</v>
      </c>
      <c r="G5861" s="1" t="s">
        <v>6497</v>
      </c>
      <c r="H5861" s="1">
        <v>0</v>
      </c>
      <c r="I5861" s="1">
        <v>9998</v>
      </c>
    </row>
    <row r="5862" spans="1:9" x14ac:dyDescent="0.25">
      <c r="A5862" s="1">
        <v>2</v>
      </c>
      <c r="B5862" s="1">
        <v>40015</v>
      </c>
      <c r="C5862" s="1">
        <v>97.629300000000001</v>
      </c>
      <c r="D5862" s="1">
        <v>125.04640000000001</v>
      </c>
      <c r="E5862" s="1">
        <v>38053</v>
      </c>
      <c r="F5862" s="1">
        <v>109.514</v>
      </c>
      <c r="G5862" s="1">
        <v>251.0188</v>
      </c>
      <c r="H5862" s="1">
        <v>14.790139524472799</v>
      </c>
    </row>
    <row r="5863" spans="1:9" x14ac:dyDescent="0.25">
      <c r="A5863" s="1">
        <v>0</v>
      </c>
      <c r="B5863" s="1" t="s">
        <v>4552</v>
      </c>
      <c r="C5863" s="1">
        <v>4</v>
      </c>
    </row>
    <row r="5864" spans="1:9" x14ac:dyDescent="0.25">
      <c r="A5864" s="1">
        <v>1</v>
      </c>
      <c r="B5864" s="1" t="s">
        <v>6498</v>
      </c>
      <c r="C5864" s="1" t="s">
        <v>6499</v>
      </c>
      <c r="D5864" s="1">
        <v>22276.525402939998</v>
      </c>
      <c r="E5864" s="1">
        <v>8.1799999999999996E-6</v>
      </c>
      <c r="F5864" s="1" t="s">
        <v>3</v>
      </c>
      <c r="G5864" s="1" t="s">
        <v>6500</v>
      </c>
      <c r="H5864" s="1">
        <v>0</v>
      </c>
      <c r="I5864" s="1">
        <v>9998</v>
      </c>
    </row>
    <row r="5865" spans="1:9" x14ac:dyDescent="0.25">
      <c r="A5865" s="1">
        <v>2</v>
      </c>
      <c r="B5865" s="1">
        <v>40016</v>
      </c>
      <c r="C5865" s="1">
        <v>97.639300000000006</v>
      </c>
      <c r="D5865" s="1">
        <v>105.431</v>
      </c>
      <c r="E5865" s="1">
        <v>48705</v>
      </c>
      <c r="F5865" s="1">
        <v>149.30090000000001</v>
      </c>
      <c r="G5865" s="1">
        <v>211.10669999999999</v>
      </c>
      <c r="H5865" s="1">
        <v>14.7564195444633</v>
      </c>
    </row>
    <row r="5866" spans="1:9" x14ac:dyDescent="0.25">
      <c r="A5866" s="1">
        <v>0</v>
      </c>
      <c r="B5866" s="1" t="s">
        <v>6501</v>
      </c>
      <c r="C5866" s="1" t="s">
        <v>6502</v>
      </c>
    </row>
    <row r="5867" spans="1:9" x14ac:dyDescent="0.25">
      <c r="A5867" s="1">
        <v>1</v>
      </c>
      <c r="B5867" s="1" t="s">
        <v>6503</v>
      </c>
      <c r="C5867" s="1" t="s">
        <v>6504</v>
      </c>
      <c r="D5867" s="1">
        <v>22276.570195529999</v>
      </c>
      <c r="E5867" s="1">
        <v>3.1059999999999997E-5</v>
      </c>
      <c r="F5867" s="1" t="s">
        <v>3</v>
      </c>
      <c r="G5867" s="1" t="s">
        <v>6505</v>
      </c>
      <c r="H5867" s="1">
        <v>0</v>
      </c>
      <c r="I5867" s="1">
        <v>9990</v>
      </c>
    </row>
    <row r="5868" spans="1:9" x14ac:dyDescent="0.25">
      <c r="A5868" s="1">
        <v>2</v>
      </c>
      <c r="B5868" s="1">
        <v>40017</v>
      </c>
      <c r="C5868" s="1">
        <v>98.131100000000004</v>
      </c>
      <c r="D5868" s="1">
        <v>262.31290000000001</v>
      </c>
      <c r="E5868" s="1">
        <v>23794</v>
      </c>
      <c r="F5868" s="1">
        <v>57.856499999999997</v>
      </c>
      <c r="G5868" s="1">
        <v>302.49869999999999</v>
      </c>
      <c r="H5868" s="1">
        <v>14.9542190845172</v>
      </c>
    </row>
    <row r="5869" spans="1:9" x14ac:dyDescent="0.25">
      <c r="A5869" s="1">
        <v>0</v>
      </c>
      <c r="B5869" s="1" t="s">
        <v>4887</v>
      </c>
      <c r="C5869" s="1">
        <v>9</v>
      </c>
    </row>
    <row r="5870" spans="1:9" x14ac:dyDescent="0.25">
      <c r="A5870" s="1">
        <v>1</v>
      </c>
      <c r="B5870" s="1" t="s">
        <v>6506</v>
      </c>
      <c r="C5870" s="1" t="s">
        <v>6507</v>
      </c>
      <c r="D5870" s="1">
        <v>22276.473780259999</v>
      </c>
      <c r="E5870" s="1">
        <v>9.5799999999999998E-6</v>
      </c>
      <c r="F5870" s="1" t="s">
        <v>3</v>
      </c>
      <c r="G5870" s="1" t="s">
        <v>6508</v>
      </c>
      <c r="H5870" s="1">
        <v>0</v>
      </c>
      <c r="I5870" s="1">
        <v>9996</v>
      </c>
    </row>
    <row r="5871" spans="1:9" x14ac:dyDescent="0.25">
      <c r="A5871" s="1">
        <v>2</v>
      </c>
      <c r="B5871" s="1">
        <v>40018</v>
      </c>
      <c r="C5871" s="1">
        <v>97.726200000000006</v>
      </c>
      <c r="D5871" s="1">
        <v>81.328699999999998</v>
      </c>
      <c r="E5871" s="1">
        <v>69962</v>
      </c>
      <c r="F5871" s="1">
        <v>225.98240000000001</v>
      </c>
      <c r="G5871" s="1">
        <v>133.56049999999999</v>
      </c>
      <c r="H5871" s="1">
        <v>14.7034730844452</v>
      </c>
    </row>
    <row r="5872" spans="1:9" x14ac:dyDescent="0.25">
      <c r="A5872" s="1">
        <v>0</v>
      </c>
      <c r="B5872" s="1" t="s">
        <v>4887</v>
      </c>
      <c r="C5872" s="1">
        <v>10</v>
      </c>
    </row>
    <row r="5873" spans="1:9" x14ac:dyDescent="0.25">
      <c r="A5873" s="1">
        <v>1</v>
      </c>
      <c r="B5873" s="1" t="s">
        <v>6509</v>
      </c>
      <c r="C5873" s="1" t="s">
        <v>6510</v>
      </c>
      <c r="D5873" s="1">
        <v>22276.441115189999</v>
      </c>
      <c r="E5873" s="1">
        <v>7.5399999999999998E-6</v>
      </c>
      <c r="F5873" s="1" t="s">
        <v>3</v>
      </c>
      <c r="G5873" s="1" t="s">
        <v>6511</v>
      </c>
      <c r="H5873" s="1">
        <v>0</v>
      </c>
      <c r="I5873" s="1">
        <v>9991</v>
      </c>
    </row>
    <row r="5874" spans="1:9" x14ac:dyDescent="0.25">
      <c r="A5874" s="1">
        <v>2</v>
      </c>
      <c r="B5874" s="1">
        <v>40019</v>
      </c>
      <c r="C5874" s="1">
        <v>97.782600000000002</v>
      </c>
      <c r="D5874" s="1">
        <v>71.182299999999998</v>
      </c>
      <c r="E5874" s="1">
        <v>82464</v>
      </c>
      <c r="F5874" s="1">
        <v>271.82249999999999</v>
      </c>
      <c r="G5874" s="1">
        <v>87.353700000000003</v>
      </c>
      <c r="H5874" s="1">
        <v>14.673800524436301</v>
      </c>
    </row>
    <row r="5875" spans="1:9" x14ac:dyDescent="0.25">
      <c r="A5875" s="1">
        <v>0</v>
      </c>
      <c r="B5875" s="1" t="s">
        <v>6512</v>
      </c>
      <c r="C5875" s="1" t="s">
        <v>6513</v>
      </c>
    </row>
    <row r="5876" spans="1:9" x14ac:dyDescent="0.25">
      <c r="A5876" s="1">
        <v>1</v>
      </c>
      <c r="B5876" s="1" t="s">
        <v>6514</v>
      </c>
      <c r="C5876" s="1" t="s">
        <v>6515</v>
      </c>
      <c r="D5876" s="1">
        <v>22276.38269029</v>
      </c>
      <c r="E5876" s="1">
        <v>1.1749999999999999E-5</v>
      </c>
      <c r="F5876" s="1" t="s">
        <v>3</v>
      </c>
      <c r="G5876" s="1" t="s">
        <v>6516</v>
      </c>
      <c r="H5876" s="1">
        <v>0</v>
      </c>
      <c r="I5876" s="1">
        <v>9992</v>
      </c>
    </row>
    <row r="5877" spans="1:9" x14ac:dyDescent="0.25">
      <c r="A5877" s="1">
        <v>2</v>
      </c>
      <c r="B5877" s="1">
        <v>40020</v>
      </c>
      <c r="C5877" s="1">
        <v>97.793000000000006</v>
      </c>
      <c r="D5877" s="1">
        <v>69.940899999999999</v>
      </c>
      <c r="E5877" s="1">
        <v>85328</v>
      </c>
      <c r="F5877" s="1">
        <v>279.45429999999999</v>
      </c>
      <c r="G5877" s="1">
        <v>79.702500000000001</v>
      </c>
      <c r="H5877" s="1">
        <v>14.671559344434799</v>
      </c>
    </row>
    <row r="5878" spans="1:9" x14ac:dyDescent="0.25">
      <c r="A5878" s="1">
        <v>0</v>
      </c>
      <c r="B5878" s="1" t="s">
        <v>6517</v>
      </c>
      <c r="C5878" s="1">
        <v>1</v>
      </c>
    </row>
    <row r="5879" spans="1:9" x14ac:dyDescent="0.25">
      <c r="A5879" s="1">
        <v>1</v>
      </c>
      <c r="B5879" s="1" t="s">
        <v>6518</v>
      </c>
      <c r="C5879" s="1" t="s">
        <v>6519</v>
      </c>
      <c r="D5879" s="1">
        <v>22276.43296238</v>
      </c>
      <c r="E5879" s="1">
        <v>7.8700000000000002E-5</v>
      </c>
      <c r="F5879" s="1" t="s">
        <v>3</v>
      </c>
      <c r="G5879" s="1" t="s">
        <v>6520</v>
      </c>
      <c r="H5879" s="1">
        <v>0</v>
      </c>
      <c r="I5879" s="1">
        <v>9999</v>
      </c>
    </row>
    <row r="5880" spans="1:9" x14ac:dyDescent="0.25">
      <c r="A5880" s="1">
        <v>2</v>
      </c>
      <c r="B5880" s="1">
        <v>40021</v>
      </c>
      <c r="C5880" s="1">
        <v>98.0227</v>
      </c>
      <c r="D5880" s="1">
        <v>228.68770000000001</v>
      </c>
      <c r="E5880" s="1">
        <v>13799</v>
      </c>
      <c r="F5880" s="1">
        <v>49.762500000000003</v>
      </c>
      <c r="G5880" s="1">
        <v>310.47989999999999</v>
      </c>
      <c r="H5880" s="1">
        <v>14.935074474508101</v>
      </c>
    </row>
    <row r="5881" spans="1:9" x14ac:dyDescent="0.25">
      <c r="A5881" s="1">
        <v>0</v>
      </c>
      <c r="B5881" s="1" t="s">
        <v>6521</v>
      </c>
    </row>
    <row r="5882" spans="1:9" x14ac:dyDescent="0.25">
      <c r="A5882" s="1">
        <v>1</v>
      </c>
      <c r="B5882" s="1" t="s">
        <v>6522</v>
      </c>
      <c r="C5882" s="1" t="s">
        <v>6523</v>
      </c>
      <c r="D5882" s="1">
        <v>22276.50510523</v>
      </c>
      <c r="E5882" s="1">
        <v>4.3109999999999999E-5</v>
      </c>
      <c r="F5882" s="1" t="s">
        <v>3</v>
      </c>
      <c r="G5882" s="1" t="s">
        <v>6524</v>
      </c>
      <c r="H5882" s="1">
        <v>0</v>
      </c>
      <c r="I5882" s="1">
        <v>9996</v>
      </c>
    </row>
    <row r="5883" spans="1:9" x14ac:dyDescent="0.25">
      <c r="A5883" s="1">
        <v>2</v>
      </c>
      <c r="B5883" s="1">
        <v>40022</v>
      </c>
      <c r="C5883" s="1">
        <v>97.965400000000002</v>
      </c>
      <c r="D5883" s="1">
        <v>214.03819999999999</v>
      </c>
      <c r="E5883" s="1">
        <v>14580</v>
      </c>
      <c r="F5883" s="1">
        <v>69.288499999999999</v>
      </c>
      <c r="G5883" s="1">
        <v>290.98930000000001</v>
      </c>
      <c r="H5883" s="1">
        <v>14.903030114502901</v>
      </c>
    </row>
    <row r="5884" spans="1:9" x14ac:dyDescent="0.25">
      <c r="A5884" s="1">
        <v>0</v>
      </c>
      <c r="B5884" s="1" t="s">
        <v>6525</v>
      </c>
      <c r="C5884" s="1" t="s">
        <v>3826</v>
      </c>
      <c r="D5884" s="1">
        <v>10</v>
      </c>
    </row>
    <row r="5885" spans="1:9" x14ac:dyDescent="0.25">
      <c r="A5885" s="1">
        <v>1</v>
      </c>
      <c r="B5885" s="1" t="s">
        <v>6526</v>
      </c>
      <c r="C5885" s="1" t="s">
        <v>6527</v>
      </c>
      <c r="D5885" s="1">
        <v>22276.525522060001</v>
      </c>
      <c r="E5885" s="1">
        <v>7.3209999999999999E-5</v>
      </c>
      <c r="F5885" s="1" t="s">
        <v>3</v>
      </c>
      <c r="G5885" s="1" t="s">
        <v>6528</v>
      </c>
      <c r="H5885" s="1">
        <v>0</v>
      </c>
      <c r="I5885" s="1">
        <v>9995</v>
      </c>
    </row>
    <row r="5886" spans="1:9" x14ac:dyDescent="0.25">
      <c r="A5886" s="1">
        <v>2</v>
      </c>
      <c r="B5886" s="1">
        <v>40023</v>
      </c>
      <c r="C5886" s="1">
        <v>98.0077</v>
      </c>
      <c r="D5886" s="1">
        <v>224.20949999999999</v>
      </c>
      <c r="E5886" s="1">
        <v>13733</v>
      </c>
      <c r="F5886" s="1">
        <v>61.902000000000001</v>
      </c>
      <c r="G5886" s="1">
        <v>298.35849999999999</v>
      </c>
      <c r="H5886" s="1">
        <v>14.9279576845056</v>
      </c>
    </row>
    <row r="5887" spans="1:9" x14ac:dyDescent="0.25">
      <c r="A5887" s="1">
        <v>0</v>
      </c>
      <c r="B5887" s="1" t="s">
        <v>5538</v>
      </c>
      <c r="C5887" s="1" t="s">
        <v>4580</v>
      </c>
      <c r="D5887" s="1" t="s">
        <v>6529</v>
      </c>
    </row>
    <row r="5888" spans="1:9" x14ac:dyDescent="0.25">
      <c r="A5888" s="1">
        <v>1</v>
      </c>
      <c r="B5888" s="1" t="s">
        <v>6530</v>
      </c>
      <c r="C5888" s="1" t="s">
        <v>6531</v>
      </c>
      <c r="D5888" s="1">
        <v>22276.390541889999</v>
      </c>
      <c r="E5888" s="1">
        <v>6.5489999999999998E-5</v>
      </c>
      <c r="F5888" s="1" t="s">
        <v>3</v>
      </c>
      <c r="G5888" s="1" t="s">
        <v>6532</v>
      </c>
      <c r="H5888" s="1">
        <v>0</v>
      </c>
      <c r="I5888" s="1">
        <v>9999</v>
      </c>
    </row>
    <row r="5889" spans="1:9" x14ac:dyDescent="0.25">
      <c r="A5889" s="1">
        <v>2</v>
      </c>
      <c r="B5889" s="1">
        <v>40024</v>
      </c>
      <c r="C5889" s="1">
        <v>97.993099999999998</v>
      </c>
      <c r="D5889" s="1">
        <v>221.42840000000001</v>
      </c>
      <c r="E5889" s="1">
        <v>13195</v>
      </c>
      <c r="F5889" s="1">
        <v>56.040500000000002</v>
      </c>
      <c r="G5889" s="1">
        <v>304.20650000000001</v>
      </c>
      <c r="H5889" s="1">
        <v>14.922460984500701</v>
      </c>
    </row>
    <row r="5890" spans="1:9" x14ac:dyDescent="0.25">
      <c r="A5890" s="1">
        <v>0</v>
      </c>
      <c r="B5890" s="1" t="s">
        <v>6533</v>
      </c>
    </row>
    <row r="5891" spans="1:9" x14ac:dyDescent="0.25">
      <c r="A5891" s="1">
        <v>1</v>
      </c>
      <c r="B5891" s="1" t="s">
        <v>6534</v>
      </c>
      <c r="C5891" s="1" t="s">
        <v>6535</v>
      </c>
      <c r="D5891" s="1">
        <v>22276.52828409</v>
      </c>
      <c r="E5891" s="1">
        <v>5.1060000000000002E-5</v>
      </c>
      <c r="F5891" s="1" t="s">
        <v>3</v>
      </c>
      <c r="G5891" s="1" t="s">
        <v>6536</v>
      </c>
      <c r="H5891" s="1">
        <v>0</v>
      </c>
      <c r="I5891" s="1">
        <v>9996</v>
      </c>
    </row>
    <row r="5892" spans="1:9" x14ac:dyDescent="0.25">
      <c r="A5892" s="1">
        <v>2</v>
      </c>
      <c r="B5892" s="1">
        <v>40025</v>
      </c>
      <c r="C5892" s="1">
        <v>97.965599999999995</v>
      </c>
      <c r="D5892" s="1">
        <v>214.8227</v>
      </c>
      <c r="E5892" s="1">
        <v>13675</v>
      </c>
      <c r="F5892" s="1">
        <v>64.567899999999995</v>
      </c>
      <c r="G5892" s="1">
        <v>295.6952</v>
      </c>
      <c r="H5892" s="1">
        <v>14.909323944498601</v>
      </c>
    </row>
    <row r="5893" spans="1:9" x14ac:dyDescent="0.25">
      <c r="A5893" s="1">
        <v>0</v>
      </c>
      <c r="B5893" s="1" t="s">
        <v>6525</v>
      </c>
      <c r="C5893" s="1" t="s">
        <v>3826</v>
      </c>
      <c r="D5893" s="1">
        <v>7</v>
      </c>
    </row>
    <row r="5894" spans="1:9" x14ac:dyDescent="0.25">
      <c r="A5894" s="1">
        <v>1</v>
      </c>
      <c r="B5894" s="1" t="s">
        <v>6537</v>
      </c>
      <c r="C5894" s="1" t="s">
        <v>6538</v>
      </c>
      <c r="D5894" s="1">
        <v>22276.40464036</v>
      </c>
      <c r="E5894" s="1">
        <v>1.2673E-4</v>
      </c>
      <c r="F5894" s="1" t="s">
        <v>3</v>
      </c>
      <c r="G5894" s="1" t="s">
        <v>6539</v>
      </c>
      <c r="H5894" s="1">
        <v>0</v>
      </c>
      <c r="I5894" s="1">
        <v>9998</v>
      </c>
    </row>
    <row r="5895" spans="1:9" x14ac:dyDescent="0.25">
      <c r="A5895" s="1">
        <v>2</v>
      </c>
      <c r="B5895" s="1">
        <v>40026</v>
      </c>
      <c r="C5895" s="1">
        <v>98.023799999999994</v>
      </c>
      <c r="D5895" s="1">
        <v>229.5624</v>
      </c>
      <c r="E5895" s="1">
        <v>11789</v>
      </c>
      <c r="F5895" s="1">
        <v>54.436</v>
      </c>
      <c r="G5895" s="1">
        <v>305.79570000000001</v>
      </c>
      <c r="H5895" s="1">
        <v>14.9465138845024</v>
      </c>
    </row>
    <row r="5896" spans="1:9" x14ac:dyDescent="0.25">
      <c r="A5896" s="1">
        <v>0</v>
      </c>
      <c r="B5896" s="1" t="s">
        <v>6525</v>
      </c>
      <c r="C5896" s="1" t="s">
        <v>3826</v>
      </c>
      <c r="D5896" s="1">
        <v>1</v>
      </c>
    </row>
    <row r="5897" spans="1:9" x14ac:dyDescent="0.25">
      <c r="A5897" s="1">
        <v>1</v>
      </c>
      <c r="B5897" s="1" t="s">
        <v>6540</v>
      </c>
      <c r="C5897" s="1" t="s">
        <v>6541</v>
      </c>
      <c r="D5897" s="1">
        <v>22276.34325432</v>
      </c>
      <c r="E5897" s="1">
        <v>1.1869E-4</v>
      </c>
      <c r="F5897" s="1" t="s">
        <v>3</v>
      </c>
      <c r="G5897" s="1" t="s">
        <v>6542</v>
      </c>
      <c r="H5897" s="1">
        <v>0</v>
      </c>
      <c r="I5897" s="1">
        <v>9993</v>
      </c>
    </row>
    <row r="5898" spans="1:9" x14ac:dyDescent="0.25">
      <c r="A5898" s="1">
        <v>2</v>
      </c>
      <c r="B5898" s="1">
        <v>40027</v>
      </c>
      <c r="C5898" s="1">
        <v>98.011600000000001</v>
      </c>
      <c r="D5898" s="1">
        <v>225.53399999999999</v>
      </c>
      <c r="E5898" s="1">
        <v>13517</v>
      </c>
      <c r="F5898" s="1">
        <v>59.6297</v>
      </c>
      <c r="G5898" s="1">
        <v>300.62569999999999</v>
      </c>
      <c r="H5898" s="1">
        <v>14.938057614500501</v>
      </c>
    </row>
    <row r="5899" spans="1:9" x14ac:dyDescent="0.25">
      <c r="A5899" s="1">
        <v>0</v>
      </c>
      <c r="B5899" s="1" t="s">
        <v>6543</v>
      </c>
      <c r="C5899" s="1" t="s">
        <v>6544</v>
      </c>
      <c r="D5899" s="1">
        <v>1</v>
      </c>
    </row>
    <row r="5900" spans="1:9" x14ac:dyDescent="0.25">
      <c r="A5900" s="1">
        <v>1</v>
      </c>
      <c r="B5900" s="1" t="s">
        <v>6545</v>
      </c>
      <c r="C5900" s="1" t="s">
        <v>6546</v>
      </c>
      <c r="D5900" s="1">
        <v>22276.590001550001</v>
      </c>
      <c r="E5900" s="1">
        <v>2.8419999999999999E-5</v>
      </c>
      <c r="F5900" s="1" t="s">
        <v>3</v>
      </c>
      <c r="G5900" s="1" t="s">
        <v>6547</v>
      </c>
      <c r="H5900" s="1">
        <v>0</v>
      </c>
      <c r="I5900" s="1">
        <v>9994</v>
      </c>
    </row>
    <row r="5901" spans="1:9" x14ac:dyDescent="0.25">
      <c r="A5901" s="1">
        <v>2</v>
      </c>
      <c r="B5901" s="1">
        <v>40028</v>
      </c>
      <c r="C5901" s="1">
        <v>97.975300000000004</v>
      </c>
      <c r="D5901" s="1">
        <v>216.19460000000001</v>
      </c>
      <c r="E5901" s="1">
        <v>14968</v>
      </c>
      <c r="F5901" s="1">
        <v>64.152500000000003</v>
      </c>
      <c r="G5901" s="1">
        <v>296.13010000000003</v>
      </c>
      <c r="H5901" s="1">
        <v>14.9062798345033</v>
      </c>
    </row>
    <row r="5902" spans="1:9" x14ac:dyDescent="0.25">
      <c r="A5902" s="1">
        <v>0</v>
      </c>
      <c r="B5902" s="1" t="s">
        <v>6525</v>
      </c>
      <c r="C5902" s="1" t="s">
        <v>3826</v>
      </c>
      <c r="D5902" s="1">
        <v>2</v>
      </c>
    </row>
    <row r="5903" spans="1:9" x14ac:dyDescent="0.25">
      <c r="A5903" s="1">
        <v>1</v>
      </c>
      <c r="B5903" s="1" t="s">
        <v>6548</v>
      </c>
      <c r="C5903" s="1" t="s">
        <v>6549</v>
      </c>
      <c r="D5903" s="1">
        <v>22276.421333319999</v>
      </c>
      <c r="E5903" s="1">
        <v>1.1646000000000001E-4</v>
      </c>
      <c r="F5903" s="1" t="s">
        <v>3</v>
      </c>
      <c r="G5903" s="1" t="s">
        <v>6550</v>
      </c>
      <c r="H5903" s="1">
        <v>0</v>
      </c>
      <c r="I5903" s="1">
        <v>9998</v>
      </c>
    </row>
    <row r="5904" spans="1:9" x14ac:dyDescent="0.25">
      <c r="A5904" s="1">
        <v>2</v>
      </c>
      <c r="B5904" s="1">
        <v>40029</v>
      </c>
      <c r="C5904" s="1">
        <v>98.009299999999996</v>
      </c>
      <c r="D5904" s="1">
        <v>224.9658</v>
      </c>
      <c r="E5904" s="1">
        <v>14708</v>
      </c>
      <c r="F5904" s="1">
        <v>56.562600000000003</v>
      </c>
      <c r="G5904" s="1">
        <v>303.69970000000001</v>
      </c>
      <c r="H5904" s="1">
        <v>14.9351004745007</v>
      </c>
    </row>
    <row r="5905" spans="1:9" x14ac:dyDescent="0.25">
      <c r="A5905" s="1">
        <v>0</v>
      </c>
      <c r="B5905" s="1" t="s">
        <v>4781</v>
      </c>
      <c r="C5905" s="1">
        <v>2</v>
      </c>
    </row>
    <row r="5906" spans="1:9" x14ac:dyDescent="0.25">
      <c r="A5906" s="1">
        <v>1</v>
      </c>
      <c r="B5906" s="1" t="s">
        <v>6551</v>
      </c>
      <c r="C5906" s="1" t="s">
        <v>6552</v>
      </c>
      <c r="D5906" s="1">
        <v>22276.487886049999</v>
      </c>
      <c r="E5906" s="1">
        <v>4.6279999999999997E-5</v>
      </c>
      <c r="F5906" s="1" t="s">
        <v>3</v>
      </c>
      <c r="G5906" s="1" t="s">
        <v>6553</v>
      </c>
      <c r="H5906" s="1">
        <v>0</v>
      </c>
      <c r="I5906" s="1">
        <v>9991</v>
      </c>
    </row>
    <row r="5907" spans="1:9" x14ac:dyDescent="0.25">
      <c r="A5907" s="1">
        <v>2</v>
      </c>
      <c r="B5907" s="1">
        <v>40030</v>
      </c>
      <c r="C5907" s="1">
        <v>97.94</v>
      </c>
      <c r="D5907" s="1">
        <v>209.72819999999999</v>
      </c>
      <c r="E5907" s="1">
        <v>13045</v>
      </c>
      <c r="F5907" s="1">
        <v>61.889499999999998</v>
      </c>
      <c r="G5907" s="1">
        <v>298.3639</v>
      </c>
      <c r="H5907" s="1">
        <v>14.9034897244973</v>
      </c>
    </row>
    <row r="5908" spans="1:9" x14ac:dyDescent="0.25">
      <c r="A5908" s="1">
        <v>0</v>
      </c>
      <c r="B5908" s="1" t="s">
        <v>6525</v>
      </c>
      <c r="C5908" s="1" t="s">
        <v>3826</v>
      </c>
      <c r="D5908" s="1">
        <v>4</v>
      </c>
    </row>
    <row r="5909" spans="1:9" x14ac:dyDescent="0.25">
      <c r="A5909" s="1">
        <v>1</v>
      </c>
      <c r="B5909" s="1" t="s">
        <v>6554</v>
      </c>
      <c r="C5909" s="1" t="s">
        <v>6555</v>
      </c>
      <c r="D5909" s="1">
        <v>22276.4536749</v>
      </c>
      <c r="E5909" s="1">
        <v>6.7890000000000002E-5</v>
      </c>
      <c r="F5909" s="1" t="s">
        <v>3</v>
      </c>
      <c r="G5909" s="1" t="s">
        <v>6556</v>
      </c>
      <c r="H5909" s="1">
        <v>0</v>
      </c>
      <c r="I5909" s="1">
        <v>9993</v>
      </c>
    </row>
    <row r="5910" spans="1:9" x14ac:dyDescent="0.25">
      <c r="A5910" s="1">
        <v>2</v>
      </c>
      <c r="B5910" s="1">
        <v>40031</v>
      </c>
      <c r="C5910" s="1">
        <v>98.008600000000001</v>
      </c>
      <c r="D5910" s="1">
        <v>223.69560000000001</v>
      </c>
      <c r="E5910" s="1">
        <v>15193</v>
      </c>
      <c r="F5910" s="1">
        <v>57.152999999999999</v>
      </c>
      <c r="G5910" s="1">
        <v>303.11489999999998</v>
      </c>
      <c r="H5910" s="1">
        <v>14.9212528744997</v>
      </c>
    </row>
    <row r="5911" spans="1:9" x14ac:dyDescent="0.25">
      <c r="A5911" s="1">
        <v>0</v>
      </c>
      <c r="B5911" s="1" t="s">
        <v>6557</v>
      </c>
    </row>
    <row r="5912" spans="1:9" x14ac:dyDescent="0.25">
      <c r="A5912" s="1">
        <v>1</v>
      </c>
      <c r="B5912" s="1" t="s">
        <v>6558</v>
      </c>
      <c r="C5912" s="1" t="s">
        <v>6559</v>
      </c>
      <c r="D5912" s="1">
        <v>22276.529236850001</v>
      </c>
      <c r="E5912" s="1">
        <v>4.1879999999999999E-5</v>
      </c>
      <c r="F5912" s="1" t="s">
        <v>3</v>
      </c>
      <c r="G5912" s="1" t="s">
        <v>6560</v>
      </c>
      <c r="H5912" s="1">
        <v>0</v>
      </c>
      <c r="I5912" s="1">
        <v>9996</v>
      </c>
    </row>
    <row r="5913" spans="1:9" x14ac:dyDescent="0.25">
      <c r="A5913" s="1">
        <v>2</v>
      </c>
      <c r="B5913" s="1">
        <v>40032</v>
      </c>
      <c r="C5913" s="1">
        <v>97.9405</v>
      </c>
      <c r="D5913" s="1">
        <v>209.78460000000001</v>
      </c>
      <c r="E5913" s="1">
        <v>12995</v>
      </c>
      <c r="F5913" s="1">
        <v>62.541200000000003</v>
      </c>
      <c r="G5913" s="1">
        <v>297.71249999999998</v>
      </c>
      <c r="H5913" s="1">
        <v>14.903266814497099</v>
      </c>
    </row>
    <row r="5914" spans="1:9" x14ac:dyDescent="0.25">
      <c r="A5914" s="1">
        <v>0</v>
      </c>
      <c r="B5914" s="1" t="s">
        <v>6525</v>
      </c>
      <c r="C5914" s="1" t="s">
        <v>3826</v>
      </c>
      <c r="D5914" s="1">
        <v>11</v>
      </c>
    </row>
    <row r="5915" spans="1:9" x14ac:dyDescent="0.25">
      <c r="A5915" s="1">
        <v>1</v>
      </c>
      <c r="B5915" s="1" t="s">
        <v>6561</v>
      </c>
      <c r="C5915" s="1" t="s">
        <v>6562</v>
      </c>
      <c r="D5915" s="1">
        <v>22276.42961504</v>
      </c>
      <c r="E5915" s="1">
        <v>1.3072E-4</v>
      </c>
      <c r="F5915" s="1" t="s">
        <v>3</v>
      </c>
      <c r="G5915" s="1" t="s">
        <v>6563</v>
      </c>
      <c r="H5915" s="1">
        <v>0</v>
      </c>
      <c r="I5915" s="1">
        <v>9991</v>
      </c>
    </row>
    <row r="5916" spans="1:9" x14ac:dyDescent="0.25">
      <c r="A5916" s="1">
        <v>2</v>
      </c>
      <c r="B5916" s="1">
        <v>40033</v>
      </c>
      <c r="C5916" s="1">
        <v>98.037499999999994</v>
      </c>
      <c r="D5916" s="1">
        <v>232.84690000000001</v>
      </c>
      <c r="E5916" s="1">
        <v>12737</v>
      </c>
      <c r="F5916" s="1">
        <v>43.694899999999997</v>
      </c>
      <c r="G5916" s="1">
        <v>316.52760000000001</v>
      </c>
      <c r="H5916" s="1">
        <v>14.9467617245033</v>
      </c>
    </row>
    <row r="5917" spans="1:9" x14ac:dyDescent="0.25">
      <c r="A5917" s="1">
        <v>0</v>
      </c>
      <c r="B5917" s="1" t="s">
        <v>6564</v>
      </c>
    </row>
    <row r="5918" spans="1:9" x14ac:dyDescent="0.25">
      <c r="A5918" s="1">
        <v>1</v>
      </c>
      <c r="B5918" s="1" t="s">
        <v>6565</v>
      </c>
      <c r="C5918" s="1" t="s">
        <v>6566</v>
      </c>
      <c r="D5918" s="1">
        <v>22276.545488039999</v>
      </c>
      <c r="E5918" s="1">
        <v>3.3569999999999999E-5</v>
      </c>
      <c r="F5918" s="1" t="s">
        <v>3</v>
      </c>
      <c r="G5918" s="1" t="s">
        <v>6567</v>
      </c>
      <c r="H5918" s="1">
        <v>0</v>
      </c>
      <c r="I5918" s="1">
        <v>9995</v>
      </c>
    </row>
    <row r="5919" spans="1:9" x14ac:dyDescent="0.25">
      <c r="A5919" s="1">
        <v>2</v>
      </c>
      <c r="B5919" s="1">
        <v>40034</v>
      </c>
      <c r="C5919" s="1">
        <v>97.663499999999999</v>
      </c>
      <c r="D5919" s="1">
        <v>99.998900000000006</v>
      </c>
      <c r="E5919" s="1">
        <v>57654</v>
      </c>
      <c r="F5919" s="1">
        <v>165.41540000000001</v>
      </c>
      <c r="G5919" s="1">
        <v>194.87360000000001</v>
      </c>
      <c r="H5919" s="1">
        <v>14.7542984044539</v>
      </c>
    </row>
    <row r="5920" spans="1:9" x14ac:dyDescent="0.25">
      <c r="A5920" s="1">
        <v>0</v>
      </c>
      <c r="B5920" s="1" t="s">
        <v>6525</v>
      </c>
      <c r="C5920" s="1" t="s">
        <v>3826</v>
      </c>
      <c r="D5920" s="1">
        <v>9</v>
      </c>
    </row>
    <row r="5921" spans="1:9" x14ac:dyDescent="0.25">
      <c r="A5921" s="1">
        <v>1</v>
      </c>
      <c r="B5921" s="1" t="s">
        <v>6568</v>
      </c>
      <c r="C5921" s="1" t="s">
        <v>6569</v>
      </c>
      <c r="D5921" s="1">
        <v>22276.426175240002</v>
      </c>
      <c r="E5921" s="1">
        <v>1.1582999999999999E-4</v>
      </c>
      <c r="F5921" s="1" t="s">
        <v>3</v>
      </c>
      <c r="G5921" s="1" t="s">
        <v>6570</v>
      </c>
      <c r="H5921" s="1">
        <v>0</v>
      </c>
      <c r="I5921" s="1">
        <v>9999</v>
      </c>
    </row>
    <row r="5922" spans="1:9" x14ac:dyDescent="0.25">
      <c r="A5922" s="1">
        <v>2</v>
      </c>
      <c r="B5922" s="1">
        <v>40035</v>
      </c>
      <c r="C5922" s="1">
        <v>98.019199999999998</v>
      </c>
      <c r="D5922" s="1">
        <v>227.01480000000001</v>
      </c>
      <c r="E5922" s="1">
        <v>12738</v>
      </c>
      <c r="F5922" s="1">
        <v>50.895000000000003</v>
      </c>
      <c r="G5922" s="1">
        <v>309.33999999999997</v>
      </c>
      <c r="H5922" s="1">
        <v>14.9359649645011</v>
      </c>
    </row>
    <row r="5923" spans="1:9" x14ac:dyDescent="0.25">
      <c r="A5923" s="1">
        <v>0</v>
      </c>
      <c r="B5923" s="1" t="s">
        <v>6525</v>
      </c>
      <c r="C5923" s="1" t="s">
        <v>3826</v>
      </c>
      <c r="D5923" s="1">
        <v>6</v>
      </c>
    </row>
    <row r="5924" spans="1:9" x14ac:dyDescent="0.25">
      <c r="A5924" s="1">
        <v>1</v>
      </c>
      <c r="B5924" s="1" t="s">
        <v>6571</v>
      </c>
      <c r="C5924" s="1" t="s">
        <v>6572</v>
      </c>
      <c r="D5924" s="1">
        <v>22276.38967429</v>
      </c>
      <c r="E5924" s="1">
        <v>1.1245E-4</v>
      </c>
      <c r="F5924" s="1" t="s">
        <v>3</v>
      </c>
      <c r="G5924" s="1" t="s">
        <v>6573</v>
      </c>
      <c r="H5924" s="1">
        <v>0</v>
      </c>
      <c r="I5924" s="1">
        <v>9990</v>
      </c>
    </row>
    <row r="5925" spans="1:9" x14ac:dyDescent="0.25">
      <c r="A5925" s="1">
        <v>2</v>
      </c>
      <c r="B5925" s="1">
        <v>40036</v>
      </c>
      <c r="C5925" s="1">
        <v>98.023700000000005</v>
      </c>
      <c r="D5925" s="1">
        <v>228.31440000000001</v>
      </c>
      <c r="E5925" s="1">
        <v>12520</v>
      </c>
      <c r="F5925" s="1">
        <v>49.0486</v>
      </c>
      <c r="G5925" s="1">
        <v>311.18150000000003</v>
      </c>
      <c r="H5925" s="1">
        <v>14.940917574501199</v>
      </c>
    </row>
    <row r="5926" spans="1:9" x14ac:dyDescent="0.25">
      <c r="A5926" s="1">
        <v>0</v>
      </c>
      <c r="B5926" s="1" t="s">
        <v>6574</v>
      </c>
      <c r="C5926" s="1" t="s">
        <v>6575</v>
      </c>
    </row>
    <row r="5927" spans="1:9" x14ac:dyDescent="0.25">
      <c r="A5927" s="1">
        <v>1</v>
      </c>
      <c r="B5927" s="1" t="s">
        <v>6576</v>
      </c>
      <c r="C5927" s="1" t="s">
        <v>6577</v>
      </c>
      <c r="D5927" s="1">
        <v>22276.362453770002</v>
      </c>
      <c r="E5927" s="1">
        <v>1.7350000000000002E-5</v>
      </c>
      <c r="F5927" s="1" t="s">
        <v>3</v>
      </c>
      <c r="G5927" s="1" t="s">
        <v>6578</v>
      </c>
      <c r="H5927" s="1">
        <v>0</v>
      </c>
      <c r="I5927" s="1">
        <v>9993</v>
      </c>
    </row>
    <row r="5928" spans="1:9" x14ac:dyDescent="0.25">
      <c r="A5928" s="1">
        <v>2</v>
      </c>
      <c r="B5928" s="1">
        <v>40037</v>
      </c>
      <c r="C5928" s="1">
        <v>97.894300000000001</v>
      </c>
      <c r="D5928" s="1">
        <v>197.9718</v>
      </c>
      <c r="E5928" s="1">
        <v>15752</v>
      </c>
      <c r="F5928" s="1">
        <v>84.439700000000002</v>
      </c>
      <c r="G5928" s="1">
        <v>275.86149999999998</v>
      </c>
      <c r="H5928" s="1">
        <v>14.872728394491601</v>
      </c>
    </row>
    <row r="5929" spans="1:9" x14ac:dyDescent="0.25">
      <c r="A5929" s="1">
        <v>0</v>
      </c>
      <c r="B5929" s="1" t="s">
        <v>6525</v>
      </c>
      <c r="C5929" s="1" t="s">
        <v>3826</v>
      </c>
      <c r="D5929" s="1">
        <v>5</v>
      </c>
    </row>
    <row r="5930" spans="1:9" x14ac:dyDescent="0.25">
      <c r="A5930" s="1">
        <v>1</v>
      </c>
      <c r="B5930" s="1" t="s">
        <v>6579</v>
      </c>
      <c r="C5930" s="1" t="s">
        <v>6580</v>
      </c>
      <c r="D5930" s="1">
        <v>22276.48372145</v>
      </c>
      <c r="E5930" s="1">
        <v>1.1171999999999999E-4</v>
      </c>
      <c r="F5930" s="1" t="s">
        <v>3</v>
      </c>
      <c r="G5930" s="1" t="s">
        <v>6581</v>
      </c>
      <c r="H5930" s="1">
        <v>0</v>
      </c>
      <c r="I5930" s="1">
        <v>9992</v>
      </c>
    </row>
    <row r="5931" spans="1:9" x14ac:dyDescent="0.25">
      <c r="A5931" s="1">
        <v>2</v>
      </c>
      <c r="B5931" s="1">
        <v>40038</v>
      </c>
      <c r="C5931" s="1">
        <v>98.0184</v>
      </c>
      <c r="D5931" s="1">
        <v>227.2131</v>
      </c>
      <c r="E5931" s="1">
        <v>14782</v>
      </c>
      <c r="F5931" s="1">
        <v>48.688800000000001</v>
      </c>
      <c r="G5931" s="1">
        <v>311.56009999999998</v>
      </c>
      <c r="H5931" s="1">
        <v>14.9379504445013</v>
      </c>
    </row>
    <row r="5932" spans="1:9" x14ac:dyDescent="0.25">
      <c r="A5932" s="1">
        <v>0</v>
      </c>
      <c r="B5932" s="1" t="s">
        <v>6574</v>
      </c>
      <c r="C5932" s="1" t="s">
        <v>6582</v>
      </c>
    </row>
    <row r="5933" spans="1:9" x14ac:dyDescent="0.25">
      <c r="A5933" s="1">
        <v>1</v>
      </c>
      <c r="B5933" s="1" t="s">
        <v>6583</v>
      </c>
      <c r="C5933" s="1" t="s">
        <v>6584</v>
      </c>
      <c r="D5933" s="1">
        <v>22276.52031941</v>
      </c>
      <c r="E5933" s="1">
        <v>1.6220000000000001E-5</v>
      </c>
      <c r="F5933" s="1" t="s">
        <v>3</v>
      </c>
      <c r="G5933" s="1" t="s">
        <v>6585</v>
      </c>
      <c r="H5933" s="1">
        <v>0</v>
      </c>
      <c r="I5933" s="1">
        <v>9994</v>
      </c>
    </row>
    <row r="5934" spans="1:9" x14ac:dyDescent="0.25">
      <c r="A5934" s="1">
        <v>2</v>
      </c>
      <c r="B5934" s="1">
        <v>40039</v>
      </c>
      <c r="C5934" s="1">
        <v>97.883300000000006</v>
      </c>
      <c r="D5934" s="1">
        <v>195.68729999999999</v>
      </c>
      <c r="E5934" s="1">
        <v>15604</v>
      </c>
      <c r="F5934" s="1">
        <v>83.042500000000004</v>
      </c>
      <c r="G5934" s="1">
        <v>277.25650000000002</v>
      </c>
      <c r="H5934" s="1">
        <v>14.8687705844906</v>
      </c>
    </row>
    <row r="5935" spans="1:9" x14ac:dyDescent="0.25">
      <c r="A5935" s="1">
        <v>0</v>
      </c>
      <c r="B5935" s="1" t="s">
        <v>6525</v>
      </c>
      <c r="C5935" s="1" t="s">
        <v>3826</v>
      </c>
      <c r="D5935" s="1">
        <v>8</v>
      </c>
    </row>
    <row r="5936" spans="1:9" x14ac:dyDescent="0.25">
      <c r="A5936" s="1">
        <v>1</v>
      </c>
      <c r="B5936" s="1" t="s">
        <v>6586</v>
      </c>
      <c r="C5936" s="1" t="s">
        <v>6587</v>
      </c>
      <c r="D5936" s="1">
        <v>22276.424678380001</v>
      </c>
      <c r="E5936" s="1">
        <v>1.4071999999999999E-4</v>
      </c>
      <c r="F5936" s="1" t="s">
        <v>3</v>
      </c>
      <c r="G5936" s="1" t="s">
        <v>6588</v>
      </c>
      <c r="H5936" s="1">
        <v>0</v>
      </c>
      <c r="I5936" s="1">
        <v>9990</v>
      </c>
    </row>
    <row r="5937" spans="1:9" x14ac:dyDescent="0.25">
      <c r="A5937" s="1">
        <v>2</v>
      </c>
      <c r="B5937" s="1">
        <v>40040</v>
      </c>
      <c r="C5937" s="1">
        <v>98.060500000000005</v>
      </c>
      <c r="D5937" s="1">
        <v>240.7799</v>
      </c>
      <c r="E5937" s="1">
        <v>12584</v>
      </c>
      <c r="F5937" s="1">
        <v>21.1464</v>
      </c>
      <c r="G5937" s="1">
        <v>339.0274</v>
      </c>
      <c r="H5937" s="1">
        <v>14.966025324506299</v>
      </c>
    </row>
    <row r="5938" spans="1:9" x14ac:dyDescent="0.25">
      <c r="A5938" s="1">
        <v>0</v>
      </c>
      <c r="B5938" s="1" t="s">
        <v>6525</v>
      </c>
      <c r="C5938" s="1" t="s">
        <v>3826</v>
      </c>
      <c r="D5938" s="1">
        <v>3</v>
      </c>
    </row>
    <row r="5939" spans="1:9" x14ac:dyDescent="0.25">
      <c r="A5939" s="1">
        <v>1</v>
      </c>
      <c r="B5939" s="1" t="s">
        <v>6589</v>
      </c>
      <c r="C5939" s="1" t="s">
        <v>6590</v>
      </c>
      <c r="D5939" s="1">
        <v>22276.399703259998</v>
      </c>
      <c r="E5939" s="1">
        <v>1.1428E-4</v>
      </c>
      <c r="F5939" s="1" t="s">
        <v>3</v>
      </c>
      <c r="G5939" s="1" t="s">
        <v>6591</v>
      </c>
      <c r="H5939" s="1">
        <v>0</v>
      </c>
      <c r="I5939" s="1">
        <v>9996</v>
      </c>
    </row>
    <row r="5940" spans="1:9" x14ac:dyDescent="0.25">
      <c r="A5940" s="1">
        <v>2</v>
      </c>
      <c r="B5940" s="1">
        <v>40041</v>
      </c>
      <c r="C5940" s="1">
        <v>98.009799999999998</v>
      </c>
      <c r="D5940" s="1">
        <v>225.2928</v>
      </c>
      <c r="E5940" s="1">
        <v>13905</v>
      </c>
      <c r="F5940" s="1">
        <v>51.151899999999998</v>
      </c>
      <c r="G5940" s="1">
        <v>309.09390000000002</v>
      </c>
      <c r="H5940" s="1">
        <v>14.9435419145002</v>
      </c>
    </row>
    <row r="5941" spans="1:9" x14ac:dyDescent="0.25">
      <c r="A5941" s="1">
        <v>0</v>
      </c>
      <c r="B5941" s="1" t="s">
        <v>6592</v>
      </c>
      <c r="C5941" s="1">
        <v>1</v>
      </c>
    </row>
    <row r="5942" spans="1:9" x14ac:dyDescent="0.25">
      <c r="A5942" s="1">
        <v>1</v>
      </c>
      <c r="B5942" s="1" t="s">
        <v>6593</v>
      </c>
      <c r="C5942" s="1" t="s">
        <v>6594</v>
      </c>
      <c r="D5942" s="1">
        <v>22276.403965649999</v>
      </c>
      <c r="E5942" s="1">
        <v>6.1290000000000004E-5</v>
      </c>
      <c r="F5942" s="1" t="s">
        <v>3</v>
      </c>
      <c r="G5942" s="1" t="s">
        <v>6595</v>
      </c>
      <c r="H5942" s="1">
        <v>0</v>
      </c>
      <c r="I5942" s="1">
        <v>9993</v>
      </c>
    </row>
    <row r="5943" spans="1:9" x14ac:dyDescent="0.25">
      <c r="A5943" s="1">
        <v>2</v>
      </c>
      <c r="B5943" s="1">
        <v>40042</v>
      </c>
      <c r="C5943" s="1">
        <v>97.976299999999995</v>
      </c>
      <c r="D5943" s="1">
        <v>216.04179999999999</v>
      </c>
      <c r="E5943" s="1">
        <v>15710</v>
      </c>
      <c r="F5943" s="1">
        <v>57.1066</v>
      </c>
      <c r="G5943" s="1">
        <v>303.16609999999997</v>
      </c>
      <c r="H5943" s="1">
        <v>14.9104496844973</v>
      </c>
    </row>
    <row r="5944" spans="1:9" x14ac:dyDescent="0.25">
      <c r="A5944" s="1">
        <v>0</v>
      </c>
      <c r="B5944" s="1" t="s">
        <v>6596</v>
      </c>
    </row>
    <row r="5945" spans="1:9" x14ac:dyDescent="0.25">
      <c r="A5945" s="1">
        <v>1</v>
      </c>
      <c r="B5945" s="1" t="s">
        <v>6597</v>
      </c>
      <c r="C5945" s="1" t="s">
        <v>6598</v>
      </c>
      <c r="D5945" s="1">
        <v>22276.490153369999</v>
      </c>
      <c r="E5945" s="1">
        <v>2.1350000000000001E-5</v>
      </c>
      <c r="F5945" s="1" t="s">
        <v>3</v>
      </c>
      <c r="G5945" s="1" t="s">
        <v>6599</v>
      </c>
      <c r="H5945" s="1">
        <v>0</v>
      </c>
      <c r="I5945" s="1">
        <v>9997</v>
      </c>
    </row>
    <row r="5946" spans="1:9" x14ac:dyDescent="0.25">
      <c r="A5946" s="1">
        <v>2</v>
      </c>
      <c r="B5946" s="1">
        <v>40043</v>
      </c>
      <c r="C5946" s="1">
        <v>97.657399999999996</v>
      </c>
      <c r="D5946" s="1">
        <v>99.9465</v>
      </c>
      <c r="E5946" s="1">
        <v>59281</v>
      </c>
      <c r="F5946" s="1">
        <v>165.13329999999999</v>
      </c>
      <c r="G5946" s="1">
        <v>195.16380000000001</v>
      </c>
      <c r="H5946" s="1">
        <v>14.7520814144555</v>
      </c>
    </row>
    <row r="5947" spans="1:9" x14ac:dyDescent="0.25">
      <c r="A5947" s="1">
        <v>0</v>
      </c>
      <c r="B5947" s="1" t="s">
        <v>6600</v>
      </c>
      <c r="C5947" s="1">
        <v>1</v>
      </c>
    </row>
    <row r="5948" spans="1:9" x14ac:dyDescent="0.25">
      <c r="A5948" s="1">
        <v>1</v>
      </c>
      <c r="B5948" s="1" t="s">
        <v>6601</v>
      </c>
      <c r="C5948" s="1" t="s">
        <v>6602</v>
      </c>
      <c r="D5948" s="1">
        <v>22276.48706163</v>
      </c>
      <c r="E5948" s="1">
        <v>2.1970000000000001E-5</v>
      </c>
      <c r="F5948" s="1" t="s">
        <v>3</v>
      </c>
      <c r="G5948" s="1" t="s">
        <v>6603</v>
      </c>
      <c r="H5948" s="1">
        <v>0</v>
      </c>
      <c r="I5948" s="1">
        <v>9990</v>
      </c>
    </row>
    <row r="5949" spans="1:9" x14ac:dyDescent="0.25">
      <c r="A5949" s="1">
        <v>2</v>
      </c>
      <c r="B5949" s="1">
        <v>40044</v>
      </c>
      <c r="C5949" s="1">
        <v>97.659400000000005</v>
      </c>
      <c r="D5949" s="1">
        <v>99.220500000000001</v>
      </c>
      <c r="E5949" s="1">
        <v>58379</v>
      </c>
      <c r="F5949" s="1">
        <v>167.9068</v>
      </c>
      <c r="G5949" s="1">
        <v>192.35589999999999</v>
      </c>
      <c r="H5949" s="1">
        <v>14.750530064454001</v>
      </c>
    </row>
    <row r="5950" spans="1:9" x14ac:dyDescent="0.25">
      <c r="A5950" s="1">
        <v>0</v>
      </c>
      <c r="B5950" s="1" t="s">
        <v>5229</v>
      </c>
      <c r="C5950" s="1" t="s">
        <v>6604</v>
      </c>
    </row>
    <row r="5951" spans="1:9" x14ac:dyDescent="0.25">
      <c r="A5951" s="1">
        <v>1</v>
      </c>
      <c r="B5951" s="1" t="s">
        <v>6605</v>
      </c>
      <c r="C5951" s="1" t="s">
        <v>6606</v>
      </c>
      <c r="D5951" s="1">
        <v>22276.493540269999</v>
      </c>
      <c r="E5951" s="1">
        <v>2.137E-5</v>
      </c>
      <c r="F5951" s="1" t="s">
        <v>3</v>
      </c>
      <c r="G5951" s="1" t="s">
        <v>6607</v>
      </c>
      <c r="H5951" s="1">
        <v>0</v>
      </c>
      <c r="I5951" s="1">
        <v>9995</v>
      </c>
    </row>
    <row r="5952" spans="1:9" x14ac:dyDescent="0.25">
      <c r="A5952" s="1">
        <v>2</v>
      </c>
      <c r="B5952" s="1">
        <v>40045</v>
      </c>
      <c r="C5952" s="1">
        <v>97.662400000000005</v>
      </c>
      <c r="D5952" s="1">
        <v>109.0468</v>
      </c>
      <c r="E5952" s="1">
        <v>56998</v>
      </c>
      <c r="F5952" s="1">
        <v>152.3477</v>
      </c>
      <c r="G5952" s="1">
        <v>208.07849999999999</v>
      </c>
      <c r="H5952" s="1">
        <v>14.7660032944572</v>
      </c>
    </row>
    <row r="5953" spans="1:9" x14ac:dyDescent="0.25">
      <c r="A5953" s="1">
        <v>0</v>
      </c>
      <c r="B5953" s="1" t="s">
        <v>5229</v>
      </c>
      <c r="C5953" s="1" t="s">
        <v>6608</v>
      </c>
    </row>
    <row r="5954" spans="1:9" x14ac:dyDescent="0.25">
      <c r="A5954" s="1">
        <v>1</v>
      </c>
      <c r="B5954" s="1" t="s">
        <v>6609</v>
      </c>
      <c r="C5954" s="1" t="s">
        <v>6610</v>
      </c>
      <c r="D5954" s="1">
        <v>22276.50937987</v>
      </c>
      <c r="E5954" s="1">
        <v>4.0460000000000002E-5</v>
      </c>
      <c r="F5954" s="1" t="s">
        <v>3</v>
      </c>
      <c r="G5954" s="1" t="s">
        <v>6611</v>
      </c>
      <c r="H5954" s="1">
        <v>0</v>
      </c>
      <c r="I5954" s="1">
        <v>9995</v>
      </c>
    </row>
    <row r="5955" spans="1:9" x14ac:dyDescent="0.25">
      <c r="A5955" s="1">
        <v>2</v>
      </c>
      <c r="B5955" s="1">
        <v>40046</v>
      </c>
      <c r="C5955" s="1">
        <v>97.654600000000002</v>
      </c>
      <c r="D5955" s="1">
        <v>107.4785</v>
      </c>
      <c r="E5955" s="1">
        <v>56047</v>
      </c>
      <c r="F5955" s="1">
        <v>150.2407</v>
      </c>
      <c r="G5955" s="1">
        <v>210.2012</v>
      </c>
      <c r="H5955" s="1">
        <v>14.7708591944573</v>
      </c>
    </row>
    <row r="5956" spans="1:9" x14ac:dyDescent="0.25">
      <c r="A5956" s="1">
        <v>0</v>
      </c>
      <c r="B5956" s="1" t="s">
        <v>2626</v>
      </c>
      <c r="C5956" s="1">
        <v>7</v>
      </c>
    </row>
    <row r="5957" spans="1:9" x14ac:dyDescent="0.25">
      <c r="A5957" s="1">
        <v>1</v>
      </c>
      <c r="B5957" s="1" t="s">
        <v>6612</v>
      </c>
      <c r="C5957" s="1" t="s">
        <v>6613</v>
      </c>
      <c r="D5957" s="1">
        <v>22276.61433289</v>
      </c>
      <c r="E5957" s="1">
        <v>2.48E-6</v>
      </c>
      <c r="F5957" s="1" t="s">
        <v>3</v>
      </c>
      <c r="G5957" s="1" t="s">
        <v>6614</v>
      </c>
      <c r="H5957" s="1">
        <v>0</v>
      </c>
      <c r="I5957" s="1">
        <v>9998</v>
      </c>
    </row>
    <row r="5958" spans="1:9" x14ac:dyDescent="0.25">
      <c r="A5958" s="1">
        <v>2</v>
      </c>
      <c r="B5958" s="1">
        <v>40053</v>
      </c>
      <c r="C5958" s="1">
        <v>98.162300000000002</v>
      </c>
      <c r="D5958" s="1">
        <v>342.22050000000002</v>
      </c>
      <c r="E5958" s="1">
        <v>1514</v>
      </c>
      <c r="F5958" s="1">
        <v>81.886200000000002</v>
      </c>
      <c r="G5958" s="1">
        <v>278.25139999999999</v>
      </c>
      <c r="H5958" s="1">
        <v>14.585868994398499</v>
      </c>
    </row>
    <row r="5959" spans="1:9" x14ac:dyDescent="0.25">
      <c r="A5959" s="1">
        <v>0</v>
      </c>
      <c r="B5959" s="1" t="s">
        <v>6615</v>
      </c>
    </row>
    <row r="5960" spans="1:9" x14ac:dyDescent="0.25">
      <c r="A5960" s="1">
        <v>1</v>
      </c>
      <c r="B5960" s="1" t="s">
        <v>6616</v>
      </c>
      <c r="C5960" s="1" t="s">
        <v>6617</v>
      </c>
      <c r="D5960" s="1">
        <v>22276.484350129998</v>
      </c>
      <c r="E5960" s="1">
        <v>4.9240000000000003E-5</v>
      </c>
      <c r="F5960" s="1" t="s">
        <v>3</v>
      </c>
      <c r="G5960" s="1" t="s">
        <v>6618</v>
      </c>
      <c r="H5960" s="1">
        <v>0</v>
      </c>
      <c r="I5960" s="1">
        <v>9996</v>
      </c>
    </row>
    <row r="5961" spans="1:9" x14ac:dyDescent="0.25">
      <c r="A5961" s="1">
        <v>2</v>
      </c>
      <c r="B5961" s="1">
        <v>40054</v>
      </c>
      <c r="C5961" s="1">
        <v>98.366799999999998</v>
      </c>
      <c r="D5961" s="1">
        <v>92.307100000000005</v>
      </c>
      <c r="E5961" s="1">
        <v>11804</v>
      </c>
      <c r="F5961" s="1">
        <v>333.91699999999997</v>
      </c>
      <c r="G5961" s="1">
        <v>26.144500000000001</v>
      </c>
      <c r="H5961" s="1">
        <v>14.801499114454501</v>
      </c>
    </row>
    <row r="5962" spans="1:9" x14ac:dyDescent="0.25">
      <c r="A5962" s="1">
        <v>0</v>
      </c>
      <c r="B5962" s="1" t="s">
        <v>6619</v>
      </c>
      <c r="C5962" s="1" t="s">
        <v>6620</v>
      </c>
      <c r="D5962" s="1">
        <v>4</v>
      </c>
    </row>
    <row r="5963" spans="1:9" x14ac:dyDescent="0.25">
      <c r="A5963" s="1">
        <v>1</v>
      </c>
      <c r="B5963" s="1" t="s">
        <v>6621</v>
      </c>
      <c r="C5963" s="1" t="s">
        <v>6622</v>
      </c>
      <c r="D5963" s="1">
        <v>22276.434611889999</v>
      </c>
      <c r="E5963" s="1">
        <v>1.402E-5</v>
      </c>
      <c r="F5963" s="1" t="s">
        <v>3</v>
      </c>
      <c r="G5963" s="1" t="s">
        <v>6623</v>
      </c>
      <c r="H5963" s="1">
        <v>0</v>
      </c>
      <c r="I5963" s="1">
        <v>9998</v>
      </c>
    </row>
    <row r="5964" spans="1:9" x14ac:dyDescent="0.25">
      <c r="A5964" s="1">
        <v>2</v>
      </c>
      <c r="B5964" s="1">
        <v>40055</v>
      </c>
      <c r="C5964" s="1">
        <v>98.369600000000005</v>
      </c>
      <c r="D5964" s="1">
        <v>77.002600000000001</v>
      </c>
      <c r="E5964" s="1">
        <v>14439</v>
      </c>
      <c r="F5964" s="1">
        <v>19.270900000000001</v>
      </c>
      <c r="G5964" s="1">
        <v>340.9042</v>
      </c>
      <c r="H5964" s="1">
        <v>14.7558228344464</v>
      </c>
    </row>
    <row r="5965" spans="1:9" x14ac:dyDescent="0.25">
      <c r="A5965" s="1">
        <v>0</v>
      </c>
      <c r="B5965" s="1" t="s">
        <v>6619</v>
      </c>
      <c r="C5965" s="1" t="s">
        <v>6624</v>
      </c>
      <c r="D5965" s="1">
        <v>5</v>
      </c>
    </row>
    <row r="5966" spans="1:9" x14ac:dyDescent="0.25">
      <c r="A5966" s="1">
        <v>1</v>
      </c>
      <c r="B5966" s="1" t="s">
        <v>6625</v>
      </c>
      <c r="C5966" s="1" t="s">
        <v>6626</v>
      </c>
      <c r="D5966" s="1">
        <v>22276.441448180001</v>
      </c>
      <c r="E5966" s="1">
        <v>1.4239999999999999E-5</v>
      </c>
      <c r="F5966" s="1" t="s">
        <v>3</v>
      </c>
      <c r="G5966" s="1" t="s">
        <v>6627</v>
      </c>
      <c r="H5966" s="1">
        <v>0</v>
      </c>
      <c r="I5966" s="1">
        <v>9997</v>
      </c>
    </row>
    <row r="5967" spans="1:9" x14ac:dyDescent="0.25">
      <c r="A5967" s="1">
        <v>2</v>
      </c>
      <c r="B5967" s="1">
        <v>40056</v>
      </c>
      <c r="C5967" s="1">
        <v>98.369699999999995</v>
      </c>
      <c r="D5967" s="1">
        <v>76.989000000000004</v>
      </c>
      <c r="E5967" s="1">
        <v>14438</v>
      </c>
      <c r="F5967" s="1">
        <v>19.335699999999999</v>
      </c>
      <c r="G5967" s="1">
        <v>340.83960000000002</v>
      </c>
      <c r="H5967" s="1">
        <v>14.7557858443545</v>
      </c>
    </row>
    <row r="5968" spans="1:9" x14ac:dyDescent="0.25">
      <c r="A5968" s="1">
        <v>0</v>
      </c>
      <c r="B5968" s="1" t="s">
        <v>6628</v>
      </c>
      <c r="C5968" s="1">
        <v>1</v>
      </c>
    </row>
    <row r="5969" spans="1:9" x14ac:dyDescent="0.25">
      <c r="A5969" s="1">
        <v>1</v>
      </c>
      <c r="B5969" s="1" t="s">
        <v>6629</v>
      </c>
      <c r="C5969" s="1" t="s">
        <v>6630</v>
      </c>
      <c r="D5969" s="1">
        <v>22276.466555290001</v>
      </c>
      <c r="E5969" s="1">
        <v>2.4510000000000001E-5</v>
      </c>
      <c r="F5969" s="1" t="s">
        <v>3</v>
      </c>
      <c r="G5969" s="1" t="s">
        <v>6631</v>
      </c>
      <c r="H5969" s="1">
        <v>0</v>
      </c>
      <c r="I5969" s="1">
        <v>9992</v>
      </c>
    </row>
    <row r="5970" spans="1:9" x14ac:dyDescent="0.25">
      <c r="A5970" s="1">
        <v>2</v>
      </c>
      <c r="B5970" s="1">
        <v>40057</v>
      </c>
      <c r="C5970" s="1">
        <v>98.370999999999995</v>
      </c>
      <c r="D5970" s="1">
        <v>93.394199999999998</v>
      </c>
      <c r="E5970" s="1">
        <v>10255</v>
      </c>
      <c r="F5970" s="1">
        <v>350.34629999999999</v>
      </c>
      <c r="G5970" s="1">
        <v>9.7577999999999996</v>
      </c>
      <c r="H5970" s="1">
        <v>14.7950315244544</v>
      </c>
    </row>
    <row r="5971" spans="1:9" x14ac:dyDescent="0.25">
      <c r="A5971" s="1">
        <v>0</v>
      </c>
      <c r="B5971" s="1" t="s">
        <v>6632</v>
      </c>
      <c r="C5971" s="1">
        <v>2</v>
      </c>
    </row>
    <row r="5972" spans="1:9" x14ac:dyDescent="0.25">
      <c r="A5972" s="1">
        <v>1</v>
      </c>
      <c r="B5972" s="1" t="s">
        <v>6633</v>
      </c>
      <c r="C5972" s="1" t="s">
        <v>6634</v>
      </c>
      <c r="D5972" s="1">
        <v>22276.571030539999</v>
      </c>
      <c r="E5972" s="1">
        <v>6.9E-6</v>
      </c>
      <c r="F5972" s="1" t="s">
        <v>3</v>
      </c>
      <c r="G5972" s="1" t="s">
        <v>6635</v>
      </c>
      <c r="H5972" s="1">
        <v>0</v>
      </c>
      <c r="I5972" s="1">
        <v>9995</v>
      </c>
    </row>
    <row r="5973" spans="1:9" x14ac:dyDescent="0.25">
      <c r="A5973" s="1">
        <v>2</v>
      </c>
      <c r="B5973" s="1">
        <v>40059</v>
      </c>
      <c r="C5973" s="1">
        <v>98.209299999999999</v>
      </c>
      <c r="D5973" s="1">
        <v>216.18369999999999</v>
      </c>
      <c r="E5973" s="1">
        <v>1311</v>
      </c>
      <c r="F5973" s="1">
        <v>95.562200000000004</v>
      </c>
      <c r="G5973" s="1">
        <v>264.57260000000002</v>
      </c>
      <c r="H5973" s="1">
        <v>14.5709618243907</v>
      </c>
    </row>
    <row r="5974" spans="1:9" x14ac:dyDescent="0.25">
      <c r="A5974" s="1">
        <v>0</v>
      </c>
      <c r="B5974" s="1" t="s">
        <v>3836</v>
      </c>
      <c r="C5974" s="1" t="s">
        <v>5986</v>
      </c>
      <c r="D5974" s="1">
        <v>8</v>
      </c>
      <c r="E5974" s="1" t="s">
        <v>6636</v>
      </c>
    </row>
    <row r="5975" spans="1:9" x14ac:dyDescent="0.25">
      <c r="A5975" s="1">
        <v>1</v>
      </c>
      <c r="B5975" s="1" t="s">
        <v>6637</v>
      </c>
      <c r="C5975" s="1" t="s">
        <v>6638</v>
      </c>
      <c r="D5975" s="1">
        <v>22276.444053740001</v>
      </c>
      <c r="E5975" s="1">
        <v>-2E-8</v>
      </c>
      <c r="F5975" s="1" t="s">
        <v>3</v>
      </c>
      <c r="G5975" s="1">
        <f>-82829-4</f>
        <v>-82833</v>
      </c>
      <c r="H5975" s="1">
        <v>0</v>
      </c>
      <c r="I5975" s="1">
        <v>9992</v>
      </c>
    </row>
    <row r="5976" spans="1:9" x14ac:dyDescent="0.25">
      <c r="A5976" s="1">
        <v>2</v>
      </c>
      <c r="B5976" s="1">
        <v>40061</v>
      </c>
      <c r="C5976" s="1">
        <v>82.507499999999993</v>
      </c>
      <c r="D5976" s="1">
        <v>67.802300000000002</v>
      </c>
      <c r="E5976" s="1">
        <v>29162</v>
      </c>
      <c r="F5976" s="1">
        <v>219.35480000000001</v>
      </c>
      <c r="G5976" s="1">
        <v>140.54150000000001</v>
      </c>
      <c r="H5976" s="1">
        <v>12.4291655937441</v>
      </c>
    </row>
    <row r="5977" spans="1:9" x14ac:dyDescent="0.25">
      <c r="A5977" s="1">
        <v>0</v>
      </c>
      <c r="B5977" s="1" t="s">
        <v>3836</v>
      </c>
      <c r="C5977" s="1" t="s">
        <v>5986</v>
      </c>
      <c r="D5977" s="1">
        <v>9</v>
      </c>
      <c r="E5977" s="1" t="s">
        <v>6639</v>
      </c>
    </row>
    <row r="5978" spans="1:9" x14ac:dyDescent="0.25">
      <c r="A5978" s="1">
        <v>1</v>
      </c>
      <c r="B5978" s="1" t="s">
        <v>6640</v>
      </c>
      <c r="C5978" s="1" t="s">
        <v>6641</v>
      </c>
      <c r="D5978" s="1">
        <v>22276.44978047</v>
      </c>
      <c r="E5978" s="1">
        <v>2.9999999999999997E-8</v>
      </c>
      <c r="F5978" s="1" t="s">
        <v>3</v>
      </c>
      <c r="G5978" s="1">
        <f>-50505-4</f>
        <v>-50509</v>
      </c>
      <c r="H5978" s="1">
        <v>0</v>
      </c>
      <c r="I5978" s="1">
        <v>9991</v>
      </c>
    </row>
    <row r="5979" spans="1:9" x14ac:dyDescent="0.25">
      <c r="A5979" s="1">
        <v>2</v>
      </c>
      <c r="B5979" s="1">
        <v>40062</v>
      </c>
      <c r="C5979" s="1">
        <v>82.507599999999996</v>
      </c>
      <c r="D5979" s="1">
        <v>67.833799999999997</v>
      </c>
      <c r="E5979" s="1">
        <v>22345</v>
      </c>
      <c r="F5979" s="1">
        <v>225.67429999999999</v>
      </c>
      <c r="G5979" s="1">
        <v>134.2509</v>
      </c>
      <c r="H5979" s="1">
        <v>12.428859053744</v>
      </c>
    </row>
    <row r="5980" spans="1:9" x14ac:dyDescent="0.25">
      <c r="A5980" s="1">
        <v>0</v>
      </c>
      <c r="B5980" s="1" t="s">
        <v>3836</v>
      </c>
      <c r="C5980" s="1" t="s">
        <v>5986</v>
      </c>
      <c r="D5980" s="1">
        <v>10</v>
      </c>
      <c r="E5980" s="1" t="s">
        <v>6642</v>
      </c>
    </row>
    <row r="5981" spans="1:9" x14ac:dyDescent="0.25">
      <c r="A5981" s="1">
        <v>1</v>
      </c>
      <c r="B5981" s="1" t="s">
        <v>6643</v>
      </c>
      <c r="C5981" s="1" t="s">
        <v>6644</v>
      </c>
      <c r="D5981" s="1">
        <v>22276.510321590002</v>
      </c>
      <c r="E5981" s="1">
        <v>-8.0000000000000002E-8</v>
      </c>
      <c r="F5981" s="1" t="s">
        <v>3</v>
      </c>
      <c r="G5981" s="1">
        <f>-13071-3</f>
        <v>-13074</v>
      </c>
      <c r="H5981" s="1">
        <v>0</v>
      </c>
      <c r="I5981" s="1">
        <v>9997</v>
      </c>
    </row>
    <row r="5982" spans="1:9" x14ac:dyDescent="0.25">
      <c r="A5982" s="1">
        <v>2</v>
      </c>
      <c r="B5982" s="1">
        <v>40063</v>
      </c>
      <c r="C5982" s="1">
        <v>82.508300000000006</v>
      </c>
      <c r="D5982" s="1">
        <v>67.756900000000002</v>
      </c>
      <c r="E5982" s="1">
        <v>21190</v>
      </c>
      <c r="F5982" s="1">
        <v>211.8571</v>
      </c>
      <c r="G5982" s="1">
        <v>148.1224</v>
      </c>
      <c r="H5982" s="1">
        <v>12.428855783744099</v>
      </c>
    </row>
    <row r="5983" spans="1:9" x14ac:dyDescent="0.25">
      <c r="A5983" s="1">
        <v>0</v>
      </c>
      <c r="B5983" s="1" t="s">
        <v>627</v>
      </c>
      <c r="C5983" s="1" t="s">
        <v>6575</v>
      </c>
    </row>
    <row r="5984" spans="1:9" x14ac:dyDescent="0.25">
      <c r="A5984" s="1">
        <v>1</v>
      </c>
      <c r="B5984" s="1" t="s">
        <v>6645</v>
      </c>
      <c r="C5984" s="1" t="s">
        <v>6646</v>
      </c>
      <c r="D5984" s="1">
        <v>22276.499303690001</v>
      </c>
      <c r="E5984" s="1">
        <v>1.4999999999999999E-7</v>
      </c>
      <c r="F5984" s="1" t="s">
        <v>3</v>
      </c>
      <c r="G5984" s="1" t="s">
        <v>6647</v>
      </c>
      <c r="H5984" s="1">
        <v>0</v>
      </c>
      <c r="I5984" s="1">
        <v>9995</v>
      </c>
    </row>
    <row r="5985" spans="1:9" x14ac:dyDescent="0.25">
      <c r="A5985" s="1">
        <v>2</v>
      </c>
      <c r="B5985" s="1">
        <v>40069</v>
      </c>
      <c r="C5985" s="1">
        <v>98.430499999999995</v>
      </c>
      <c r="D5985" s="1">
        <v>289.3691</v>
      </c>
      <c r="E5985" s="1">
        <v>6088</v>
      </c>
      <c r="F5985" s="1">
        <v>20.029199999999999</v>
      </c>
      <c r="G5985" s="1">
        <v>340.11259999999999</v>
      </c>
      <c r="H5985" s="1">
        <v>14.207199804271999</v>
      </c>
    </row>
    <row r="5986" spans="1:9" x14ac:dyDescent="0.25">
      <c r="A5986" s="1">
        <v>0</v>
      </c>
      <c r="B5986" s="1" t="s">
        <v>6648</v>
      </c>
      <c r="C5986" s="1" t="s">
        <v>6649</v>
      </c>
      <c r="D5986" s="1" t="s">
        <v>6650</v>
      </c>
    </row>
    <row r="5987" spans="1:9" x14ac:dyDescent="0.25">
      <c r="A5987" s="1">
        <v>1</v>
      </c>
      <c r="B5987" s="1" t="s">
        <v>6651</v>
      </c>
      <c r="C5987" s="1" t="s">
        <v>6652</v>
      </c>
      <c r="D5987" s="1">
        <v>22276.471698279998</v>
      </c>
      <c r="E5987" s="1">
        <v>6.1800000000000001E-6</v>
      </c>
      <c r="F5987" s="1" t="s">
        <v>3</v>
      </c>
      <c r="G5987" s="1" t="s">
        <v>6653</v>
      </c>
      <c r="H5987" s="1">
        <v>0</v>
      </c>
      <c r="I5987" s="1">
        <v>9990</v>
      </c>
    </row>
    <row r="5988" spans="1:9" x14ac:dyDescent="0.25">
      <c r="A5988" s="1">
        <v>2</v>
      </c>
      <c r="B5988" s="1">
        <v>40070</v>
      </c>
      <c r="C5988" s="1">
        <v>97.997699999999995</v>
      </c>
      <c r="D5988" s="1">
        <v>290.21129999999999</v>
      </c>
      <c r="E5988" s="1">
        <v>135828</v>
      </c>
      <c r="F5988" s="1">
        <v>309.89760000000001</v>
      </c>
      <c r="G5988" s="1">
        <v>49.034199999999998</v>
      </c>
      <c r="H5988" s="1">
        <v>14.524618134365101</v>
      </c>
    </row>
    <row r="5989" spans="1:9" x14ac:dyDescent="0.25">
      <c r="A5989" s="1">
        <v>0</v>
      </c>
      <c r="B5989" s="1" t="s">
        <v>6654</v>
      </c>
      <c r="C5989" s="1">
        <v>1</v>
      </c>
    </row>
    <row r="5990" spans="1:9" x14ac:dyDescent="0.25">
      <c r="A5990" s="1">
        <v>1</v>
      </c>
      <c r="B5990" s="1" t="s">
        <v>6655</v>
      </c>
      <c r="C5990" s="1" t="s">
        <v>6656</v>
      </c>
      <c r="D5990" s="1">
        <v>22276.436209</v>
      </c>
      <c r="E5990" s="1">
        <v>9.2199999999999998E-6</v>
      </c>
      <c r="F5990" s="1" t="s">
        <v>3</v>
      </c>
      <c r="G5990" s="1" t="s">
        <v>6657</v>
      </c>
      <c r="H5990" s="1">
        <v>0</v>
      </c>
      <c r="I5990" s="1">
        <v>9998</v>
      </c>
    </row>
    <row r="5991" spans="1:9" x14ac:dyDescent="0.25">
      <c r="A5991" s="1">
        <v>2</v>
      </c>
      <c r="B5991" s="1">
        <v>40071</v>
      </c>
      <c r="C5991" s="1">
        <v>98.391400000000004</v>
      </c>
      <c r="D5991" s="1">
        <v>150.46</v>
      </c>
      <c r="E5991" s="1">
        <v>7963</v>
      </c>
      <c r="F5991" s="1">
        <v>339.50560000000002</v>
      </c>
      <c r="G5991" s="1">
        <v>20.5837</v>
      </c>
      <c r="H5991" s="1">
        <v>14.8201027044533</v>
      </c>
    </row>
    <row r="5992" spans="1:9" x14ac:dyDescent="0.25">
      <c r="A5992" s="1">
        <v>0</v>
      </c>
      <c r="B5992" s="1" t="s">
        <v>6278</v>
      </c>
      <c r="C5992" s="1">
        <v>2</v>
      </c>
    </row>
    <row r="5993" spans="1:9" x14ac:dyDescent="0.25">
      <c r="A5993" s="1">
        <v>1</v>
      </c>
      <c r="B5993" s="1" t="s">
        <v>6658</v>
      </c>
      <c r="C5993" s="1" t="s">
        <v>6659</v>
      </c>
      <c r="D5993" s="1">
        <v>22276.410764259999</v>
      </c>
      <c r="E5993" s="1">
        <v>1.115E-5</v>
      </c>
      <c r="F5993" s="1" t="s">
        <v>3</v>
      </c>
      <c r="G5993" s="1" t="s">
        <v>6660</v>
      </c>
      <c r="H5993" s="1">
        <v>0</v>
      </c>
      <c r="I5993" s="1">
        <v>9997</v>
      </c>
    </row>
    <row r="5994" spans="1:9" x14ac:dyDescent="0.25">
      <c r="A5994" s="1">
        <v>2</v>
      </c>
      <c r="B5994" s="1">
        <v>40072</v>
      </c>
      <c r="C5994" s="1">
        <v>98.3917</v>
      </c>
      <c r="D5994" s="1">
        <v>150.17740000000001</v>
      </c>
      <c r="E5994" s="1">
        <v>5903</v>
      </c>
      <c r="F5994" s="1">
        <v>341.0231</v>
      </c>
      <c r="G5994" s="1">
        <v>19.075900000000001</v>
      </c>
      <c r="H5994" s="1">
        <v>14.8183804844523</v>
      </c>
    </row>
    <row r="5995" spans="1:9" x14ac:dyDescent="0.25">
      <c r="A5995" s="1">
        <v>0</v>
      </c>
      <c r="B5995" s="1" t="s">
        <v>3960</v>
      </c>
      <c r="C5995" s="1" t="s">
        <v>88</v>
      </c>
    </row>
    <row r="5996" spans="1:9" x14ac:dyDescent="0.25">
      <c r="A5996" s="1">
        <v>1</v>
      </c>
      <c r="B5996" s="1" t="s">
        <v>6661</v>
      </c>
      <c r="C5996" s="1" t="s">
        <v>6662</v>
      </c>
      <c r="D5996" s="1">
        <v>22276.450710870002</v>
      </c>
      <c r="E5996" s="1">
        <v>2.1900000000000002E-6</v>
      </c>
      <c r="F5996" s="1" t="s">
        <v>3</v>
      </c>
      <c r="G5996" s="1" t="s">
        <v>6663</v>
      </c>
      <c r="H5996" s="1">
        <v>0</v>
      </c>
      <c r="I5996" s="1">
        <v>9995</v>
      </c>
    </row>
    <row r="5997" spans="1:9" x14ac:dyDescent="0.25">
      <c r="A5997" s="1">
        <v>2</v>
      </c>
      <c r="B5997" s="1">
        <v>40073</v>
      </c>
      <c r="C5997" s="1">
        <v>98.397300000000001</v>
      </c>
      <c r="D5997" s="1">
        <v>148.47880000000001</v>
      </c>
      <c r="E5997" s="1">
        <v>5602</v>
      </c>
      <c r="F5997" s="1">
        <v>353.41199999999998</v>
      </c>
      <c r="G5997" s="1">
        <v>6.7005999999999997</v>
      </c>
      <c r="H5997" s="1">
        <v>14.8085849244518</v>
      </c>
    </row>
    <row r="5998" spans="1:9" x14ac:dyDescent="0.25">
      <c r="A5998" s="1">
        <v>0</v>
      </c>
      <c r="B5998" s="1" t="s">
        <v>6664</v>
      </c>
      <c r="C5998" s="1">
        <v>1</v>
      </c>
    </row>
    <row r="5999" spans="1:9" x14ac:dyDescent="0.25">
      <c r="A5999" s="1">
        <v>1</v>
      </c>
      <c r="B5999" s="1" t="s">
        <v>6665</v>
      </c>
      <c r="C5999" s="1" t="s">
        <v>6666</v>
      </c>
      <c r="D5999" s="1">
        <v>22276.254900960001</v>
      </c>
      <c r="E5999" s="1">
        <v>2.4320000000000001E-5</v>
      </c>
      <c r="F5999" s="1" t="s">
        <v>3</v>
      </c>
      <c r="G5999" s="1" t="s">
        <v>4046</v>
      </c>
      <c r="H5999" s="1">
        <v>0</v>
      </c>
      <c r="I5999" s="1">
        <v>9996</v>
      </c>
    </row>
    <row r="6000" spans="1:9" x14ac:dyDescent="0.25">
      <c r="A6000" s="1">
        <v>2</v>
      </c>
      <c r="B6000" s="1">
        <v>40074</v>
      </c>
      <c r="C6000" s="1">
        <v>98.364599999999996</v>
      </c>
      <c r="D6000" s="1">
        <v>162.49549999999999</v>
      </c>
      <c r="E6000" s="1">
        <v>3643</v>
      </c>
      <c r="F6000" s="1">
        <v>318.92059999999998</v>
      </c>
      <c r="G6000" s="1">
        <v>41.1753</v>
      </c>
      <c r="H6000" s="1">
        <v>14.8574578344607</v>
      </c>
    </row>
    <row r="6001" spans="1:9" x14ac:dyDescent="0.25">
      <c r="A6001" s="1">
        <v>0</v>
      </c>
      <c r="B6001" s="1" t="s">
        <v>5670</v>
      </c>
      <c r="C6001" s="1">
        <v>2</v>
      </c>
    </row>
    <row r="6002" spans="1:9" x14ac:dyDescent="0.25">
      <c r="A6002" s="1">
        <v>1</v>
      </c>
      <c r="B6002" s="1" t="s">
        <v>6667</v>
      </c>
      <c r="C6002" s="1" t="s">
        <v>6668</v>
      </c>
      <c r="D6002" s="1">
        <v>22276.248083990002</v>
      </c>
      <c r="E6002" s="1">
        <v>1.272E-5</v>
      </c>
      <c r="F6002" s="1" t="s">
        <v>3</v>
      </c>
      <c r="G6002" s="1" t="s">
        <v>6669</v>
      </c>
      <c r="H6002" s="1">
        <v>0</v>
      </c>
      <c r="I6002" s="1">
        <v>9991</v>
      </c>
    </row>
    <row r="6003" spans="1:9" x14ac:dyDescent="0.25">
      <c r="A6003" s="1">
        <v>2</v>
      </c>
      <c r="B6003" s="1">
        <v>40075</v>
      </c>
      <c r="C6003" s="1">
        <v>98.377899999999997</v>
      </c>
      <c r="D6003" s="1">
        <v>155.88730000000001</v>
      </c>
      <c r="E6003" s="1">
        <v>5382</v>
      </c>
      <c r="F6003" s="1">
        <v>349.50439999999998</v>
      </c>
      <c r="G6003" s="1">
        <v>10.6051</v>
      </c>
      <c r="H6003" s="1">
        <v>14.832664534456301</v>
      </c>
    </row>
    <row r="6004" spans="1:9" x14ac:dyDescent="0.25">
      <c r="A6004" s="1">
        <v>0</v>
      </c>
      <c r="B6004" s="1" t="s">
        <v>6670</v>
      </c>
      <c r="C6004" s="1">
        <v>1</v>
      </c>
    </row>
    <row r="6005" spans="1:9" x14ac:dyDescent="0.25">
      <c r="A6005" s="1">
        <v>1</v>
      </c>
      <c r="B6005" s="1" t="s">
        <v>6671</v>
      </c>
      <c r="C6005" s="1" t="s">
        <v>6672</v>
      </c>
      <c r="D6005" s="1">
        <v>22276.596734459999</v>
      </c>
      <c r="E6005" s="1">
        <v>3.9220000000000001E-5</v>
      </c>
      <c r="F6005" s="1" t="s">
        <v>3</v>
      </c>
      <c r="G6005" s="1" t="s">
        <v>6673</v>
      </c>
      <c r="H6005" s="1">
        <v>0</v>
      </c>
      <c r="I6005" s="1">
        <v>9995</v>
      </c>
    </row>
    <row r="6006" spans="1:9" x14ac:dyDescent="0.25">
      <c r="A6006" s="1">
        <v>2</v>
      </c>
      <c r="B6006" s="1">
        <v>40076</v>
      </c>
      <c r="C6006" s="1">
        <v>98.373199999999997</v>
      </c>
      <c r="D6006" s="1">
        <v>155.23500000000001</v>
      </c>
      <c r="E6006" s="1">
        <v>8201</v>
      </c>
      <c r="F6006" s="1">
        <v>81.718199999999996</v>
      </c>
      <c r="G6006" s="1">
        <v>278.49610000000001</v>
      </c>
      <c r="H6006" s="1">
        <v>14.8601490044576</v>
      </c>
    </row>
    <row r="6007" spans="1:9" x14ac:dyDescent="0.25">
      <c r="A6007" s="1">
        <v>0</v>
      </c>
      <c r="B6007" s="1" t="s">
        <v>3784</v>
      </c>
      <c r="C6007" s="1" t="s">
        <v>3785</v>
      </c>
      <c r="D6007" s="1">
        <v>109</v>
      </c>
    </row>
    <row r="6008" spans="1:9" x14ac:dyDescent="0.25">
      <c r="A6008" s="1">
        <v>1</v>
      </c>
      <c r="B6008" s="1" t="s">
        <v>6674</v>
      </c>
      <c r="C6008" s="1" t="s">
        <v>6675</v>
      </c>
      <c r="D6008" s="1">
        <v>22276.510172229999</v>
      </c>
      <c r="E6008" s="1">
        <v>7.5800000000000003E-6</v>
      </c>
      <c r="F6008" s="1" t="s">
        <v>3</v>
      </c>
      <c r="G6008" s="1" t="s">
        <v>6676</v>
      </c>
      <c r="H6008" s="1">
        <v>0</v>
      </c>
      <c r="I6008" s="1">
        <v>9991</v>
      </c>
    </row>
    <row r="6009" spans="1:9" x14ac:dyDescent="0.25">
      <c r="A6009" s="1">
        <v>2</v>
      </c>
      <c r="B6009" s="1">
        <v>40086</v>
      </c>
      <c r="C6009" s="1">
        <v>47.005600000000001</v>
      </c>
      <c r="D6009" s="1">
        <v>348.38060000000002</v>
      </c>
      <c r="E6009" s="1">
        <v>1099</v>
      </c>
      <c r="F6009" s="1">
        <v>89.837800000000001</v>
      </c>
      <c r="G6009" s="1">
        <v>270.26319999999998</v>
      </c>
      <c r="H6009" s="1">
        <v>14.551480974370801</v>
      </c>
    </row>
    <row r="6010" spans="1:9" x14ac:dyDescent="0.25">
      <c r="A6010" s="1">
        <v>0</v>
      </c>
      <c r="B6010" s="1" t="s">
        <v>3784</v>
      </c>
      <c r="C6010" s="1" t="s">
        <v>3785</v>
      </c>
      <c r="D6010" s="1">
        <v>107</v>
      </c>
    </row>
    <row r="6011" spans="1:9" x14ac:dyDescent="0.25">
      <c r="A6011" s="1">
        <v>1</v>
      </c>
      <c r="B6011" s="1" t="s">
        <v>6677</v>
      </c>
      <c r="C6011" s="1" t="s">
        <v>6678</v>
      </c>
      <c r="D6011" s="1">
        <v>22276.326363200002</v>
      </c>
      <c r="E6011" s="1">
        <v>7.0400000000000004E-6</v>
      </c>
      <c r="F6011" s="1" t="s">
        <v>3</v>
      </c>
      <c r="G6011" s="1" t="s">
        <v>6679</v>
      </c>
      <c r="H6011" s="1">
        <v>0</v>
      </c>
      <c r="I6011" s="1">
        <v>9996</v>
      </c>
    </row>
    <row r="6012" spans="1:9" x14ac:dyDescent="0.25">
      <c r="A6012" s="1">
        <v>2</v>
      </c>
      <c r="B6012" s="1">
        <v>40087</v>
      </c>
      <c r="C6012" s="1">
        <v>47.0075</v>
      </c>
      <c r="D6012" s="1">
        <v>349.98599999999999</v>
      </c>
      <c r="E6012" s="1">
        <v>1213</v>
      </c>
      <c r="F6012" s="1">
        <v>113.2419</v>
      </c>
      <c r="G6012" s="1">
        <v>246.85929999999999</v>
      </c>
      <c r="H6012" s="1">
        <v>14.551697804371299</v>
      </c>
    </row>
    <row r="6013" spans="1:9" x14ac:dyDescent="0.25">
      <c r="A6013" s="1">
        <v>0</v>
      </c>
      <c r="B6013" s="1" t="s">
        <v>3784</v>
      </c>
      <c r="C6013" s="1" t="s">
        <v>3785</v>
      </c>
      <c r="D6013" s="1">
        <v>106</v>
      </c>
    </row>
    <row r="6014" spans="1:9" x14ac:dyDescent="0.25">
      <c r="A6014" s="1">
        <v>1</v>
      </c>
      <c r="B6014" s="1" t="s">
        <v>6680</v>
      </c>
      <c r="C6014" s="1" t="s">
        <v>6681</v>
      </c>
      <c r="D6014" s="1">
        <v>22276.315489550001</v>
      </c>
      <c r="E6014" s="1">
        <v>1.1610000000000001E-5</v>
      </c>
      <c r="F6014" s="1" t="s">
        <v>3</v>
      </c>
      <c r="G6014" s="1" t="s">
        <v>6682</v>
      </c>
      <c r="H6014" s="1">
        <v>0</v>
      </c>
      <c r="I6014" s="1">
        <v>9997</v>
      </c>
    </row>
    <row r="6015" spans="1:9" x14ac:dyDescent="0.25">
      <c r="A6015" s="1">
        <v>2</v>
      </c>
      <c r="B6015" s="1">
        <v>40088</v>
      </c>
      <c r="C6015" s="1">
        <v>47.061100000000003</v>
      </c>
      <c r="D6015" s="1">
        <v>244.83179999999999</v>
      </c>
      <c r="E6015" s="1">
        <v>18571</v>
      </c>
      <c r="F6015" s="1">
        <v>175.98419999999999</v>
      </c>
      <c r="G6015" s="1">
        <v>184.1199</v>
      </c>
      <c r="H6015" s="1">
        <v>14.6492936843844</v>
      </c>
    </row>
    <row r="6016" spans="1:9" x14ac:dyDescent="0.25">
      <c r="A6016" s="1">
        <v>0</v>
      </c>
      <c r="B6016" s="1" t="s">
        <v>3784</v>
      </c>
      <c r="C6016" s="1" t="s">
        <v>3785</v>
      </c>
      <c r="D6016" s="1">
        <v>111</v>
      </c>
    </row>
    <row r="6017" spans="1:9" x14ac:dyDescent="0.25">
      <c r="A6017" s="1">
        <v>1</v>
      </c>
      <c r="B6017" s="1" t="s">
        <v>6683</v>
      </c>
      <c r="C6017" s="1" t="s">
        <v>6684</v>
      </c>
      <c r="D6017" s="1">
        <v>22276.105814160001</v>
      </c>
      <c r="E6017" s="1">
        <v>1.5659999999999999E-5</v>
      </c>
      <c r="F6017" s="1" t="s">
        <v>3</v>
      </c>
      <c r="G6017" s="1" t="s">
        <v>6685</v>
      </c>
      <c r="H6017" s="1">
        <v>0</v>
      </c>
      <c r="I6017" s="1">
        <v>9997</v>
      </c>
    </row>
    <row r="6018" spans="1:9" x14ac:dyDescent="0.25">
      <c r="A6018" s="1">
        <v>2</v>
      </c>
      <c r="B6018" s="1">
        <v>40089</v>
      </c>
      <c r="C6018" s="1">
        <v>47.006</v>
      </c>
      <c r="D6018" s="1">
        <v>212.0461</v>
      </c>
      <c r="E6018" s="1">
        <v>34788</v>
      </c>
      <c r="F6018" s="1">
        <v>175.1481</v>
      </c>
      <c r="G6018" s="1">
        <v>184.97559999999999</v>
      </c>
      <c r="H6018" s="1">
        <v>14.7813216944371</v>
      </c>
    </row>
    <row r="6019" spans="1:9" x14ac:dyDescent="0.25">
      <c r="A6019" s="1">
        <v>0</v>
      </c>
      <c r="B6019" s="1" t="s">
        <v>3784</v>
      </c>
      <c r="C6019" s="1" t="s">
        <v>3785</v>
      </c>
      <c r="D6019" s="1">
        <v>104</v>
      </c>
    </row>
    <row r="6020" spans="1:9" x14ac:dyDescent="0.25">
      <c r="A6020" s="1">
        <v>1</v>
      </c>
      <c r="B6020" s="1" t="s">
        <v>6686</v>
      </c>
      <c r="C6020" s="1" t="s">
        <v>6687</v>
      </c>
      <c r="D6020" s="1">
        <v>22276.412461290001</v>
      </c>
      <c r="E6020" s="1">
        <v>6.0700000000000003E-6</v>
      </c>
      <c r="F6020" s="1" t="s">
        <v>3</v>
      </c>
      <c r="G6020" s="1" t="s">
        <v>6688</v>
      </c>
      <c r="H6020" s="1">
        <v>0</v>
      </c>
      <c r="I6020" s="1">
        <v>9994</v>
      </c>
    </row>
    <row r="6021" spans="1:9" x14ac:dyDescent="0.25">
      <c r="A6021" s="1">
        <v>2</v>
      </c>
      <c r="B6021" s="1">
        <v>40090</v>
      </c>
      <c r="C6021" s="1">
        <v>47.007800000000003</v>
      </c>
      <c r="D6021" s="1">
        <v>12.252000000000001</v>
      </c>
      <c r="E6021" s="1">
        <v>17152</v>
      </c>
      <c r="F6021" s="1">
        <v>19.147600000000001</v>
      </c>
      <c r="G6021" s="1">
        <v>341.00490000000002</v>
      </c>
      <c r="H6021" s="1">
        <v>14.5377923043677</v>
      </c>
    </row>
    <row r="6022" spans="1:9" x14ac:dyDescent="0.25">
      <c r="A6022" s="1">
        <v>0</v>
      </c>
      <c r="B6022" s="1" t="s">
        <v>3784</v>
      </c>
      <c r="C6022" s="1" t="s">
        <v>3785</v>
      </c>
      <c r="D6022" s="1">
        <v>103</v>
      </c>
    </row>
    <row r="6023" spans="1:9" x14ac:dyDescent="0.25">
      <c r="A6023" s="1">
        <v>1</v>
      </c>
      <c r="B6023" s="1" t="s">
        <v>6689</v>
      </c>
      <c r="C6023" s="1" t="s">
        <v>6690</v>
      </c>
      <c r="D6023" s="1">
        <v>22276.349781069999</v>
      </c>
      <c r="E6023" s="1">
        <v>6.7399999999999998E-6</v>
      </c>
      <c r="F6023" s="1" t="s">
        <v>3</v>
      </c>
      <c r="G6023" s="1" t="s">
        <v>6691</v>
      </c>
      <c r="H6023" s="1">
        <v>0</v>
      </c>
      <c r="I6023" s="1">
        <v>9997</v>
      </c>
    </row>
    <row r="6024" spans="1:9" x14ac:dyDescent="0.25">
      <c r="A6024" s="1">
        <v>2</v>
      </c>
      <c r="B6024" s="1">
        <v>40091</v>
      </c>
      <c r="C6024" s="1">
        <v>47.008000000000003</v>
      </c>
      <c r="D6024" s="1">
        <v>350.2</v>
      </c>
      <c r="E6024" s="1">
        <v>1184</v>
      </c>
      <c r="F6024" s="1">
        <v>75.965100000000007</v>
      </c>
      <c r="G6024" s="1">
        <v>284.13650000000001</v>
      </c>
      <c r="H6024" s="1">
        <v>14.551739104200999</v>
      </c>
    </row>
    <row r="6025" spans="1:9" x14ac:dyDescent="0.25">
      <c r="A6025" s="1">
        <v>0</v>
      </c>
      <c r="B6025" s="1" t="s">
        <v>5095</v>
      </c>
      <c r="C6025" s="1" t="s">
        <v>6692</v>
      </c>
    </row>
    <row r="6026" spans="1:9" x14ac:dyDescent="0.25">
      <c r="A6026" s="1">
        <v>1</v>
      </c>
      <c r="B6026" s="1" t="s">
        <v>6693</v>
      </c>
      <c r="C6026" s="1" t="s">
        <v>6694</v>
      </c>
      <c r="D6026" s="1">
        <v>22276.531611949998</v>
      </c>
      <c r="E6026" s="1">
        <v>-5.5000000000000003E-7</v>
      </c>
      <c r="F6026" s="1" t="s">
        <v>3</v>
      </c>
      <c r="G6026" s="1" t="s">
        <v>6695</v>
      </c>
      <c r="H6026" s="1">
        <v>0</v>
      </c>
      <c r="I6026" s="1">
        <v>9999</v>
      </c>
    </row>
    <row r="6027" spans="1:9" x14ac:dyDescent="0.25">
      <c r="A6027" s="1">
        <v>2</v>
      </c>
      <c r="B6027" s="1">
        <v>40109</v>
      </c>
      <c r="C6027" s="1">
        <v>63.3889</v>
      </c>
      <c r="D6027" s="1">
        <v>262.41489999999999</v>
      </c>
      <c r="E6027" s="1">
        <v>270115</v>
      </c>
      <c r="F6027" s="1">
        <v>8.5602</v>
      </c>
      <c r="G6027" s="1">
        <v>351.9896</v>
      </c>
      <c r="H6027" s="1">
        <v>13.452241494005101</v>
      </c>
    </row>
    <row r="6028" spans="1:9" x14ac:dyDescent="0.25">
      <c r="A6028" s="1">
        <v>0</v>
      </c>
      <c r="B6028" s="1" t="s">
        <v>5095</v>
      </c>
      <c r="C6028" s="1" t="s">
        <v>6696</v>
      </c>
    </row>
    <row r="6029" spans="1:9" x14ac:dyDescent="0.25">
      <c r="A6029" s="1">
        <v>1</v>
      </c>
      <c r="B6029" s="1" t="s">
        <v>6697</v>
      </c>
      <c r="C6029" s="1" t="s">
        <v>6698</v>
      </c>
      <c r="D6029" s="1">
        <v>22276.531850570002</v>
      </c>
      <c r="E6029" s="1">
        <v>-5.0999999999999999E-7</v>
      </c>
      <c r="F6029" s="1" t="s">
        <v>3</v>
      </c>
      <c r="G6029" s="1" t="s">
        <v>6699</v>
      </c>
      <c r="H6029" s="1">
        <v>0</v>
      </c>
      <c r="I6029" s="1">
        <v>9993</v>
      </c>
    </row>
    <row r="6030" spans="1:9" x14ac:dyDescent="0.25">
      <c r="A6030" s="1">
        <v>2</v>
      </c>
      <c r="B6030" s="1">
        <v>40110</v>
      </c>
      <c r="C6030" s="1">
        <v>63.389699999999998</v>
      </c>
      <c r="D6030" s="1">
        <v>263.27440000000001</v>
      </c>
      <c r="E6030" s="1">
        <v>269978</v>
      </c>
      <c r="F6030" s="1">
        <v>8.5876999999999999</v>
      </c>
      <c r="G6030" s="1">
        <v>351.96319999999997</v>
      </c>
      <c r="H6030" s="1">
        <v>13.4522289340049</v>
      </c>
    </row>
    <row r="6031" spans="1:9" x14ac:dyDescent="0.25">
      <c r="A6031" s="1">
        <v>0</v>
      </c>
      <c r="B6031" s="1" t="s">
        <v>5095</v>
      </c>
      <c r="C6031" s="1" t="s">
        <v>6700</v>
      </c>
    </row>
    <row r="6032" spans="1:9" x14ac:dyDescent="0.25">
      <c r="A6032" s="1">
        <v>1</v>
      </c>
      <c r="B6032" s="1" t="s">
        <v>6701</v>
      </c>
      <c r="C6032" s="1" t="s">
        <v>6702</v>
      </c>
      <c r="D6032" s="1">
        <v>22276.531457090001</v>
      </c>
      <c r="E6032" s="1">
        <v>-1.9999999999999999E-7</v>
      </c>
      <c r="F6032" s="1" t="s">
        <v>3</v>
      </c>
      <c r="G6032" s="1" t="s">
        <v>6703</v>
      </c>
      <c r="H6032" s="1">
        <v>0</v>
      </c>
      <c r="I6032" s="1">
        <v>9999</v>
      </c>
    </row>
    <row r="6033" spans="1:9" x14ac:dyDescent="0.25">
      <c r="A6033" s="1">
        <v>2</v>
      </c>
      <c r="B6033" s="1">
        <v>40111</v>
      </c>
      <c r="C6033" s="1">
        <v>63.388599999999997</v>
      </c>
      <c r="D6033" s="1">
        <v>263.11989999999997</v>
      </c>
      <c r="E6033" s="1">
        <v>270187</v>
      </c>
      <c r="F6033" s="1">
        <v>8.8529999999999998</v>
      </c>
      <c r="G6033" s="1">
        <v>351.71230000000003</v>
      </c>
      <c r="H6033" s="1">
        <v>13.4522484540049</v>
      </c>
    </row>
    <row r="6034" spans="1:9" x14ac:dyDescent="0.25">
      <c r="A6034" s="1">
        <v>0</v>
      </c>
      <c r="B6034" s="1" t="s">
        <v>5277</v>
      </c>
      <c r="C6034" s="1">
        <v>3</v>
      </c>
    </row>
    <row r="6035" spans="1:9" x14ac:dyDescent="0.25">
      <c r="A6035" s="1">
        <v>1</v>
      </c>
      <c r="B6035" s="1" t="s">
        <v>6704</v>
      </c>
      <c r="C6035" s="1" t="s">
        <v>6705</v>
      </c>
      <c r="D6035" s="1">
        <v>22276.525619439999</v>
      </c>
      <c r="E6035" s="1">
        <v>1.2799999999999999E-5</v>
      </c>
      <c r="F6035" s="1" t="s">
        <v>3</v>
      </c>
      <c r="G6035" s="1" t="s">
        <v>6706</v>
      </c>
      <c r="H6035" s="1">
        <v>0</v>
      </c>
      <c r="I6035" s="1">
        <v>9994</v>
      </c>
    </row>
    <row r="6036" spans="1:9" x14ac:dyDescent="0.25">
      <c r="A6036" s="1">
        <v>2</v>
      </c>
      <c r="B6036" s="1">
        <v>40115</v>
      </c>
      <c r="C6036" s="1">
        <v>97.846100000000007</v>
      </c>
      <c r="D6036" s="1">
        <v>349.87189999999998</v>
      </c>
      <c r="E6036" s="1">
        <v>2102</v>
      </c>
      <c r="F6036" s="1">
        <v>144.56979999999999</v>
      </c>
      <c r="G6036" s="1">
        <v>215.56569999999999</v>
      </c>
      <c r="H6036" s="1">
        <v>14.850864874411499</v>
      </c>
    </row>
    <row r="6037" spans="1:9" x14ac:dyDescent="0.25">
      <c r="A6037" s="1">
        <v>0</v>
      </c>
      <c r="B6037" s="1" t="s">
        <v>6146</v>
      </c>
      <c r="C6037" s="1">
        <v>2</v>
      </c>
    </row>
    <row r="6038" spans="1:9" x14ac:dyDescent="0.25">
      <c r="A6038" s="1">
        <v>1</v>
      </c>
      <c r="B6038" s="1" t="s">
        <v>6707</v>
      </c>
      <c r="C6038" s="1" t="s">
        <v>6708</v>
      </c>
      <c r="D6038" s="1">
        <v>22276.563063080001</v>
      </c>
      <c r="E6038" s="1">
        <v>8.3799999999999994E-6</v>
      </c>
      <c r="F6038" s="1" t="s">
        <v>3</v>
      </c>
      <c r="G6038" s="1" t="s">
        <v>6709</v>
      </c>
      <c r="H6038" s="1">
        <v>0</v>
      </c>
      <c r="I6038" s="1">
        <v>9990</v>
      </c>
    </row>
    <row r="6039" spans="1:9" x14ac:dyDescent="0.25">
      <c r="A6039" s="1">
        <v>2</v>
      </c>
      <c r="B6039" s="1">
        <v>40118</v>
      </c>
      <c r="C6039" s="1">
        <v>97.751599999999996</v>
      </c>
      <c r="D6039" s="1">
        <v>341.48099999999999</v>
      </c>
      <c r="E6039" s="1">
        <v>5866</v>
      </c>
      <c r="F6039" s="1">
        <v>325.43130000000002</v>
      </c>
      <c r="G6039" s="1">
        <v>34.652000000000001</v>
      </c>
      <c r="H6039" s="1">
        <v>14.8065418943909</v>
      </c>
    </row>
    <row r="6040" spans="1:9" x14ac:dyDescent="0.25">
      <c r="A6040" s="1">
        <v>0</v>
      </c>
      <c r="B6040" s="1" t="s">
        <v>6325</v>
      </c>
      <c r="C6040" s="1">
        <v>2</v>
      </c>
    </row>
    <row r="6041" spans="1:9" x14ac:dyDescent="0.25">
      <c r="A6041" s="1">
        <v>1</v>
      </c>
      <c r="B6041" s="1" t="s">
        <v>6710</v>
      </c>
      <c r="C6041" s="1" t="s">
        <v>6711</v>
      </c>
      <c r="D6041" s="1">
        <v>22276.54214324</v>
      </c>
      <c r="E6041" s="1">
        <v>1.8389999999999998E-5</v>
      </c>
      <c r="F6041" s="1" t="s">
        <v>3</v>
      </c>
      <c r="G6041" s="1" t="s">
        <v>6712</v>
      </c>
      <c r="H6041" s="1">
        <v>0</v>
      </c>
      <c r="I6041" s="1">
        <v>9996</v>
      </c>
    </row>
    <row r="6042" spans="1:9" x14ac:dyDescent="0.25">
      <c r="A6042" s="1">
        <v>2</v>
      </c>
      <c r="B6042" s="1">
        <v>40119</v>
      </c>
      <c r="C6042" s="1">
        <v>97.884100000000004</v>
      </c>
      <c r="D6042" s="1">
        <v>11.072100000000001</v>
      </c>
      <c r="E6042" s="1">
        <v>15912</v>
      </c>
      <c r="F6042" s="1">
        <v>246.7978</v>
      </c>
      <c r="G6042" s="1">
        <v>113.1562</v>
      </c>
      <c r="H6042" s="1">
        <v>14.8532286744005</v>
      </c>
    </row>
    <row r="6043" spans="1:9" x14ac:dyDescent="0.25">
      <c r="A6043" s="1">
        <v>0</v>
      </c>
      <c r="B6043" s="1" t="s">
        <v>6713</v>
      </c>
      <c r="C6043" s="1" t="s">
        <v>6714</v>
      </c>
    </row>
    <row r="6044" spans="1:9" x14ac:dyDescent="0.25">
      <c r="A6044" s="1">
        <v>1</v>
      </c>
      <c r="B6044" s="1" t="s">
        <v>6715</v>
      </c>
      <c r="C6044" s="1" t="s">
        <v>6716</v>
      </c>
      <c r="D6044" s="1">
        <v>22276.551881089999</v>
      </c>
      <c r="E6044" s="1">
        <v>2.9999999999999999E-7</v>
      </c>
      <c r="F6044" s="1" t="s">
        <v>3</v>
      </c>
      <c r="G6044" s="1" t="s">
        <v>6717</v>
      </c>
      <c r="H6044" s="1">
        <v>0</v>
      </c>
      <c r="I6044" s="1">
        <v>9996</v>
      </c>
    </row>
    <row r="6045" spans="1:9" x14ac:dyDescent="0.25">
      <c r="A6045" s="1">
        <v>2</v>
      </c>
      <c r="B6045" s="1">
        <v>40136</v>
      </c>
      <c r="C6045" s="1">
        <v>98.614599999999996</v>
      </c>
      <c r="D6045" s="1">
        <v>262.82209999999998</v>
      </c>
      <c r="E6045" s="1">
        <v>21048</v>
      </c>
      <c r="F6045" s="1">
        <v>175.99340000000001</v>
      </c>
      <c r="G6045" s="1">
        <v>184.14150000000001</v>
      </c>
      <c r="H6045" s="1">
        <v>14.2974323642173</v>
      </c>
    </row>
    <row r="6046" spans="1:9" x14ac:dyDescent="0.25">
      <c r="A6046" s="1">
        <v>0</v>
      </c>
      <c r="B6046" s="1" t="s">
        <v>4860</v>
      </c>
      <c r="C6046" s="1" t="s">
        <v>4861</v>
      </c>
      <c r="D6046" s="2">
        <v>44565</v>
      </c>
    </row>
    <row r="6047" spans="1:9" x14ac:dyDescent="0.25">
      <c r="A6047" s="1">
        <v>1</v>
      </c>
      <c r="B6047" s="1" t="s">
        <v>6718</v>
      </c>
      <c r="C6047" s="1" t="s">
        <v>6719</v>
      </c>
      <c r="D6047" s="1">
        <v>22276.566381330002</v>
      </c>
      <c r="E6047" s="1">
        <v>5.4000000000000002E-7</v>
      </c>
      <c r="F6047" s="1" t="s">
        <v>3</v>
      </c>
      <c r="G6047" s="1" t="s">
        <v>6720</v>
      </c>
      <c r="H6047" s="1">
        <v>0</v>
      </c>
      <c r="I6047" s="1">
        <v>9991</v>
      </c>
    </row>
    <row r="6048" spans="1:9" x14ac:dyDescent="0.25">
      <c r="A6048" s="1">
        <v>2</v>
      </c>
      <c r="B6048" s="1">
        <v>40137</v>
      </c>
      <c r="C6048" s="1">
        <v>98.614599999999996</v>
      </c>
      <c r="D6048" s="1">
        <v>262.73910000000001</v>
      </c>
      <c r="E6048" s="1">
        <v>22484</v>
      </c>
      <c r="F6048" s="1">
        <v>177.75569999999999</v>
      </c>
      <c r="G6048" s="1">
        <v>182.37260000000001</v>
      </c>
      <c r="H6048" s="1">
        <v>14.297084664217101</v>
      </c>
    </row>
    <row r="6049" spans="1:9" x14ac:dyDescent="0.25">
      <c r="A6049" s="1">
        <v>0</v>
      </c>
      <c r="B6049" s="1" t="s">
        <v>5095</v>
      </c>
      <c r="C6049" s="1">
        <v>21</v>
      </c>
    </row>
    <row r="6050" spans="1:9" x14ac:dyDescent="0.25">
      <c r="A6050" s="1">
        <v>1</v>
      </c>
      <c r="B6050" s="1" t="s">
        <v>6721</v>
      </c>
      <c r="C6050" s="1" t="s">
        <v>6722</v>
      </c>
      <c r="D6050" s="1">
        <v>22276.459029000001</v>
      </c>
      <c r="E6050" s="1">
        <v>6.7070000000000007E-5</v>
      </c>
      <c r="F6050" s="1" t="s">
        <v>3</v>
      </c>
      <c r="G6050" s="1" t="s">
        <v>6723</v>
      </c>
      <c r="H6050" s="1">
        <v>0</v>
      </c>
      <c r="I6050" s="1">
        <v>9992</v>
      </c>
    </row>
    <row r="6051" spans="1:9" x14ac:dyDescent="0.25">
      <c r="A6051" s="1">
        <v>2</v>
      </c>
      <c r="B6051" s="1">
        <v>40143</v>
      </c>
      <c r="C6051" s="1">
        <v>97.340100000000007</v>
      </c>
      <c r="D6051" s="1">
        <v>341.5403</v>
      </c>
      <c r="E6051" s="1">
        <v>15808</v>
      </c>
      <c r="F6051" s="1">
        <v>209.91480000000001</v>
      </c>
      <c r="G6051" s="1">
        <v>279.02609999999999</v>
      </c>
      <c r="H6051" s="1">
        <v>15.2372216444899</v>
      </c>
    </row>
    <row r="6052" spans="1:9" x14ac:dyDescent="0.25">
      <c r="A6052" s="1">
        <v>0</v>
      </c>
      <c r="B6052" s="1" t="s">
        <v>6724</v>
      </c>
      <c r="C6052" s="1">
        <v>2</v>
      </c>
    </row>
    <row r="6053" spans="1:9" x14ac:dyDescent="0.25">
      <c r="A6053" s="1">
        <v>1</v>
      </c>
      <c r="B6053" s="1" t="s">
        <v>6725</v>
      </c>
      <c r="C6053" s="1" t="s">
        <v>6726</v>
      </c>
      <c r="D6053" s="1">
        <v>22276.4746074</v>
      </c>
      <c r="E6053" s="1">
        <v>7.4460000000000002E-5</v>
      </c>
      <c r="F6053" s="1" t="s">
        <v>3</v>
      </c>
      <c r="G6053" s="1" t="s">
        <v>6727</v>
      </c>
      <c r="H6053" s="1">
        <v>0</v>
      </c>
      <c r="I6053" s="1">
        <v>9992</v>
      </c>
    </row>
    <row r="6054" spans="1:9" x14ac:dyDescent="0.25">
      <c r="A6054" s="1">
        <v>2</v>
      </c>
      <c r="B6054" s="1">
        <v>40144</v>
      </c>
      <c r="C6054" s="1">
        <v>97.186400000000006</v>
      </c>
      <c r="D6054" s="1">
        <v>354.3014</v>
      </c>
      <c r="E6054" s="1">
        <v>11016</v>
      </c>
      <c r="F6054" s="1">
        <v>161.5266</v>
      </c>
      <c r="G6054" s="1">
        <v>254.63239999999999</v>
      </c>
      <c r="H6054" s="1">
        <v>15.389786374517</v>
      </c>
    </row>
    <row r="6055" spans="1:9" x14ac:dyDescent="0.25">
      <c r="A6055" s="1">
        <v>0</v>
      </c>
      <c r="B6055" s="1" t="s">
        <v>6728</v>
      </c>
    </row>
    <row r="6056" spans="1:9" x14ac:dyDescent="0.25">
      <c r="A6056" s="1">
        <v>1</v>
      </c>
      <c r="B6056" s="1" t="s">
        <v>6729</v>
      </c>
      <c r="C6056" s="1" t="s">
        <v>6730</v>
      </c>
      <c r="D6056" s="1">
        <v>22276.478936150001</v>
      </c>
      <c r="E6056" s="1">
        <v>4.5900000000000001E-6</v>
      </c>
      <c r="F6056" s="1" t="s">
        <v>3</v>
      </c>
      <c r="G6056" s="1" t="s">
        <v>6731</v>
      </c>
      <c r="H6056" s="1">
        <v>0</v>
      </c>
      <c r="I6056" s="1">
        <v>9995</v>
      </c>
    </row>
    <row r="6057" spans="1:9" x14ac:dyDescent="0.25">
      <c r="A6057" s="1">
        <v>2</v>
      </c>
      <c r="B6057" s="1">
        <v>40261</v>
      </c>
      <c r="C6057" s="1">
        <v>98.123400000000004</v>
      </c>
      <c r="D6057" s="1">
        <v>357.18049999999999</v>
      </c>
      <c r="E6057" s="1">
        <v>12550</v>
      </c>
      <c r="F6057" s="1">
        <v>80.322800000000001</v>
      </c>
      <c r="G6057" s="1">
        <v>279.93950000000001</v>
      </c>
      <c r="H6057" s="1">
        <v>14.6060008642726</v>
      </c>
    </row>
    <row r="6058" spans="1:9" x14ac:dyDescent="0.25">
      <c r="A6058" s="1">
        <v>0</v>
      </c>
      <c r="B6058" s="1" t="s">
        <v>5095</v>
      </c>
      <c r="C6058" s="1">
        <v>22</v>
      </c>
    </row>
    <row r="6059" spans="1:9" x14ac:dyDescent="0.25">
      <c r="A6059" s="1">
        <v>1</v>
      </c>
      <c r="B6059" s="1" t="s">
        <v>6732</v>
      </c>
      <c r="C6059" s="1" t="s">
        <v>6733</v>
      </c>
      <c r="D6059" s="1">
        <v>22276.57188874</v>
      </c>
      <c r="E6059" s="1">
        <v>-8.0000000000000002E-8</v>
      </c>
      <c r="F6059" s="1" t="s">
        <v>3</v>
      </c>
      <c r="G6059" s="1" t="s">
        <v>3742</v>
      </c>
      <c r="H6059" s="1">
        <v>0</v>
      </c>
      <c r="I6059" s="1">
        <v>9992</v>
      </c>
    </row>
    <row r="6060" spans="1:9" x14ac:dyDescent="0.25">
      <c r="A6060" s="1">
        <v>2</v>
      </c>
      <c r="B6060" s="1">
        <v>40275</v>
      </c>
      <c r="C6060" s="1">
        <v>100.5818</v>
      </c>
      <c r="D6060" s="1">
        <v>36.927100000000003</v>
      </c>
      <c r="E6060" s="1">
        <v>6168</v>
      </c>
      <c r="F6060" s="1">
        <v>8.0009999999999994</v>
      </c>
      <c r="G6060" s="1">
        <v>352.1191</v>
      </c>
      <c r="H6060" s="1">
        <v>13.1544384138196</v>
      </c>
    </row>
    <row r="6061" spans="1:9" x14ac:dyDescent="0.25">
      <c r="A6061" s="1">
        <v>0</v>
      </c>
      <c r="B6061" s="1" t="s">
        <v>6734</v>
      </c>
    </row>
    <row r="6062" spans="1:9" x14ac:dyDescent="0.25">
      <c r="A6062" s="1">
        <v>1</v>
      </c>
      <c r="B6062" s="1" t="s">
        <v>6735</v>
      </c>
      <c r="C6062" s="1" t="s">
        <v>6736</v>
      </c>
      <c r="D6062" s="1">
        <v>22276.580512749999</v>
      </c>
      <c r="E6062" s="1">
        <v>5.8599999999999998E-6</v>
      </c>
      <c r="F6062" s="1" t="s">
        <v>3</v>
      </c>
      <c r="G6062" s="1" t="s">
        <v>6737</v>
      </c>
      <c r="H6062" s="1">
        <v>0</v>
      </c>
      <c r="I6062" s="1">
        <v>9991</v>
      </c>
    </row>
    <row r="6063" spans="1:9" x14ac:dyDescent="0.25">
      <c r="A6063" s="1">
        <v>2</v>
      </c>
      <c r="B6063" s="1">
        <v>40286</v>
      </c>
      <c r="C6063" s="1">
        <v>98.184399999999997</v>
      </c>
      <c r="D6063" s="1">
        <v>36.0732</v>
      </c>
      <c r="E6063" s="1">
        <v>13771</v>
      </c>
      <c r="F6063" s="1">
        <v>146.94040000000001</v>
      </c>
      <c r="G6063" s="1">
        <v>213.267</v>
      </c>
      <c r="H6063" s="1">
        <v>14.621980414233001</v>
      </c>
    </row>
    <row r="6064" spans="1:9" x14ac:dyDescent="0.25">
      <c r="A6064" s="1">
        <v>0</v>
      </c>
      <c r="B6064" s="1" t="s">
        <v>6738</v>
      </c>
    </row>
    <row r="6065" spans="1:9" x14ac:dyDescent="0.25">
      <c r="A6065" s="1">
        <v>1</v>
      </c>
      <c r="B6065" s="1" t="s">
        <v>6739</v>
      </c>
      <c r="C6065" s="1" t="s">
        <v>6740</v>
      </c>
      <c r="D6065" s="1">
        <v>22276.56039269</v>
      </c>
      <c r="E6065" s="1">
        <v>9.7230000000000003E-5</v>
      </c>
      <c r="F6065" s="1" t="s">
        <v>3</v>
      </c>
      <c r="G6065" s="1" t="s">
        <v>6741</v>
      </c>
      <c r="H6065" s="1">
        <v>0</v>
      </c>
      <c r="I6065" s="1">
        <v>9994</v>
      </c>
    </row>
    <row r="6066" spans="1:9" x14ac:dyDescent="0.25">
      <c r="A6066" s="1">
        <v>2</v>
      </c>
      <c r="B6066" s="1">
        <v>40298</v>
      </c>
      <c r="C6066" s="1">
        <v>97.461500000000001</v>
      </c>
      <c r="D6066" s="1">
        <v>357.44139999999999</v>
      </c>
      <c r="E6066" s="1">
        <v>2101</v>
      </c>
      <c r="F6066" s="1">
        <v>164.86320000000001</v>
      </c>
      <c r="G6066" s="1">
        <v>308.5292</v>
      </c>
      <c r="H6066" s="1">
        <v>15.1942964943861</v>
      </c>
    </row>
    <row r="6067" spans="1:9" x14ac:dyDescent="0.25">
      <c r="A6067" s="1">
        <v>0</v>
      </c>
      <c r="B6067" s="1" t="s">
        <v>6481</v>
      </c>
      <c r="C6067" s="1">
        <v>1</v>
      </c>
    </row>
    <row r="6068" spans="1:9" x14ac:dyDescent="0.25">
      <c r="A6068" s="1">
        <v>1</v>
      </c>
      <c r="B6068" s="1" t="s">
        <v>6742</v>
      </c>
      <c r="C6068" s="1" t="s">
        <v>6743</v>
      </c>
      <c r="D6068" s="1">
        <v>22276.574987489999</v>
      </c>
      <c r="E6068" s="1">
        <v>6.7659999999999999E-5</v>
      </c>
      <c r="F6068" s="1" t="s">
        <v>3</v>
      </c>
      <c r="G6068" s="1" t="s">
        <v>6744</v>
      </c>
      <c r="H6068" s="1">
        <v>0</v>
      </c>
      <c r="I6068" s="1">
        <v>9991</v>
      </c>
    </row>
    <row r="6069" spans="1:9" x14ac:dyDescent="0.25">
      <c r="A6069" s="1">
        <v>2</v>
      </c>
      <c r="B6069" s="1">
        <v>40299</v>
      </c>
      <c r="C6069" s="1">
        <v>97.232500000000002</v>
      </c>
      <c r="D6069" s="1">
        <v>341.52249999999998</v>
      </c>
      <c r="E6069" s="1">
        <v>13615</v>
      </c>
      <c r="F6069" s="1">
        <v>111.3702</v>
      </c>
      <c r="G6069" s="1">
        <v>358.3877</v>
      </c>
      <c r="H6069" s="1">
        <v>15.2787642043956</v>
      </c>
    </row>
    <row r="6070" spans="1:9" x14ac:dyDescent="0.25">
      <c r="A6070" s="1">
        <v>0</v>
      </c>
      <c r="B6070" s="1" t="s">
        <v>6745</v>
      </c>
      <c r="C6070" s="1">
        <v>1</v>
      </c>
    </row>
    <row r="6071" spans="1:9" x14ac:dyDescent="0.25">
      <c r="A6071" s="1">
        <v>1</v>
      </c>
      <c r="B6071" s="1" t="s">
        <v>6746</v>
      </c>
      <c r="C6071" s="1" t="s">
        <v>6747</v>
      </c>
      <c r="D6071" s="1">
        <v>22276.145403549999</v>
      </c>
      <c r="E6071" s="1">
        <v>7.161E-5</v>
      </c>
      <c r="F6071" s="1" t="s">
        <v>3</v>
      </c>
      <c r="G6071" s="1" t="s">
        <v>6748</v>
      </c>
      <c r="H6071" s="1">
        <v>0</v>
      </c>
      <c r="I6071" s="1">
        <v>9998</v>
      </c>
    </row>
    <row r="6072" spans="1:9" x14ac:dyDescent="0.25">
      <c r="A6072" s="1">
        <v>2</v>
      </c>
      <c r="B6072" s="1">
        <v>40300</v>
      </c>
      <c r="C6072" s="1">
        <v>97.181600000000003</v>
      </c>
      <c r="D6072" s="1">
        <v>326.91449999999998</v>
      </c>
      <c r="E6072" s="1">
        <v>19136</v>
      </c>
      <c r="F6072" s="1">
        <v>132.27379999999999</v>
      </c>
      <c r="G6072" s="1">
        <v>287.20710000000003</v>
      </c>
      <c r="H6072" s="1">
        <v>15.266224094390701</v>
      </c>
    </row>
    <row r="6073" spans="1:9" x14ac:dyDescent="0.25">
      <c r="A6073" s="1">
        <v>0</v>
      </c>
      <c r="B6073" s="1" t="s">
        <v>6749</v>
      </c>
    </row>
    <row r="6074" spans="1:9" x14ac:dyDescent="0.25">
      <c r="A6074" s="1">
        <v>1</v>
      </c>
      <c r="B6074" s="1" t="s">
        <v>6750</v>
      </c>
      <c r="C6074" s="1" t="s">
        <v>6751</v>
      </c>
      <c r="D6074" s="1">
        <v>22276.57038786</v>
      </c>
      <c r="E6074" s="1">
        <v>2.6182000000000001E-4</v>
      </c>
      <c r="F6074" s="1" t="s">
        <v>3</v>
      </c>
      <c r="G6074" s="1" t="s">
        <v>6752</v>
      </c>
      <c r="H6074" s="1">
        <v>0</v>
      </c>
      <c r="I6074" s="1">
        <v>9993</v>
      </c>
    </row>
    <row r="6075" spans="1:9" x14ac:dyDescent="0.25">
      <c r="A6075" s="1">
        <v>2</v>
      </c>
      <c r="B6075" s="1">
        <v>40301</v>
      </c>
      <c r="C6075" s="1">
        <v>97.196799999999996</v>
      </c>
      <c r="D6075" s="1">
        <v>341.99919999999997</v>
      </c>
      <c r="E6075" s="1">
        <v>19654</v>
      </c>
      <c r="F6075" s="1">
        <v>82.245000000000005</v>
      </c>
      <c r="G6075" s="1">
        <v>28.458400000000001</v>
      </c>
      <c r="H6075" s="1">
        <v>15.391916574401099</v>
      </c>
    </row>
    <row r="6076" spans="1:9" x14ac:dyDescent="0.25">
      <c r="A6076" s="1">
        <v>0</v>
      </c>
      <c r="B6076" s="1" t="s">
        <v>6753</v>
      </c>
    </row>
    <row r="6077" spans="1:9" x14ac:dyDescent="0.25">
      <c r="A6077" s="1">
        <v>1</v>
      </c>
      <c r="B6077" s="1" t="s">
        <v>6754</v>
      </c>
      <c r="C6077" s="1" t="s">
        <v>6755</v>
      </c>
      <c r="D6077" s="1">
        <v>22276.558776990001</v>
      </c>
      <c r="E6077" s="1">
        <v>7.3399999999999995E-5</v>
      </c>
      <c r="F6077" s="1" t="s">
        <v>3</v>
      </c>
      <c r="G6077" s="1" t="s">
        <v>6756</v>
      </c>
      <c r="H6077" s="1">
        <v>0</v>
      </c>
      <c r="I6077" s="1">
        <v>9990</v>
      </c>
    </row>
    <row r="6078" spans="1:9" x14ac:dyDescent="0.25">
      <c r="A6078" s="1">
        <v>2</v>
      </c>
      <c r="B6078" s="1">
        <v>40302</v>
      </c>
      <c r="C6078" s="1">
        <v>97.142899999999997</v>
      </c>
      <c r="D6078" s="1">
        <v>295.82330000000002</v>
      </c>
      <c r="E6078" s="1">
        <v>34010</v>
      </c>
      <c r="F6078" s="1">
        <v>190.42769999999999</v>
      </c>
      <c r="G6078" s="1">
        <v>321.8997</v>
      </c>
      <c r="H6078" s="1">
        <v>15.2251969943784</v>
      </c>
    </row>
    <row r="6079" spans="1:9" x14ac:dyDescent="0.25">
      <c r="A6079" s="1">
        <v>0</v>
      </c>
      <c r="B6079" s="1" t="s">
        <v>5095</v>
      </c>
      <c r="C6079" s="1">
        <v>23</v>
      </c>
    </row>
    <row r="6080" spans="1:9" x14ac:dyDescent="0.25">
      <c r="A6080" s="1">
        <v>1</v>
      </c>
      <c r="B6080" s="1" t="s">
        <v>6757</v>
      </c>
      <c r="C6080" s="1" t="s">
        <v>6758</v>
      </c>
      <c r="D6080" s="1">
        <v>22276.580093389999</v>
      </c>
      <c r="E6080" s="1">
        <v>8.619E-5</v>
      </c>
      <c r="F6080" s="1" t="s">
        <v>3</v>
      </c>
      <c r="G6080" s="1" t="s">
        <v>6759</v>
      </c>
      <c r="H6080" s="1">
        <v>0</v>
      </c>
      <c r="I6080" s="1">
        <v>9990</v>
      </c>
    </row>
    <row r="6081" spans="1:9" x14ac:dyDescent="0.25">
      <c r="A6081" s="1">
        <v>2</v>
      </c>
      <c r="B6081" s="1">
        <v>40305</v>
      </c>
      <c r="C6081" s="1">
        <v>97.617000000000004</v>
      </c>
      <c r="D6081" s="1">
        <v>229.3005</v>
      </c>
      <c r="E6081" s="1">
        <v>2678</v>
      </c>
      <c r="F6081" s="1">
        <v>93.301000000000002</v>
      </c>
      <c r="G6081" s="1">
        <v>24.7681</v>
      </c>
      <c r="H6081" s="1">
        <v>15.22629650437</v>
      </c>
    </row>
    <row r="6082" spans="1:9" x14ac:dyDescent="0.25">
      <c r="A6082" s="1">
        <v>0</v>
      </c>
      <c r="B6082" s="1" t="s">
        <v>5095</v>
      </c>
      <c r="C6082" s="1">
        <v>24</v>
      </c>
    </row>
    <row r="6083" spans="1:9" x14ac:dyDescent="0.25">
      <c r="A6083" s="1">
        <v>1</v>
      </c>
      <c r="B6083" s="1" t="s">
        <v>6760</v>
      </c>
      <c r="C6083" s="1" t="s">
        <v>6761</v>
      </c>
      <c r="D6083" s="1">
        <v>22276.556270749999</v>
      </c>
      <c r="E6083" s="1">
        <v>6.8299999999999998E-6</v>
      </c>
      <c r="F6083" s="1" t="s">
        <v>3</v>
      </c>
      <c r="G6083" s="1" t="s">
        <v>6762</v>
      </c>
      <c r="H6083" s="1">
        <v>0</v>
      </c>
      <c r="I6083" s="1">
        <v>9997</v>
      </c>
    </row>
    <row r="6084" spans="1:9" x14ac:dyDescent="0.25">
      <c r="A6084" s="1">
        <v>2</v>
      </c>
      <c r="B6084" s="1">
        <v>40310</v>
      </c>
      <c r="C6084" s="1">
        <v>97.987700000000004</v>
      </c>
      <c r="D6084" s="1">
        <v>35.6477</v>
      </c>
      <c r="E6084" s="1">
        <v>16156</v>
      </c>
      <c r="F6084" s="1">
        <v>289.55040000000002</v>
      </c>
      <c r="G6084" s="1">
        <v>70.396500000000003</v>
      </c>
      <c r="H6084" s="1">
        <v>14.7624551242418</v>
      </c>
    </row>
    <row r="6085" spans="1:9" x14ac:dyDescent="0.25">
      <c r="A6085" s="1">
        <v>0</v>
      </c>
      <c r="B6085" s="1" t="s">
        <v>6763</v>
      </c>
    </row>
    <row r="6086" spans="1:9" x14ac:dyDescent="0.25">
      <c r="A6086" s="1">
        <v>1</v>
      </c>
      <c r="B6086" s="1" t="s">
        <v>6764</v>
      </c>
      <c r="C6086" s="1" t="s">
        <v>6765</v>
      </c>
      <c r="D6086" s="1">
        <v>22276.595611240002</v>
      </c>
      <c r="E6086" s="1">
        <v>9.5000000000000001E-7</v>
      </c>
      <c r="F6086" s="1" t="s">
        <v>3</v>
      </c>
      <c r="G6086" s="1" t="s">
        <v>6766</v>
      </c>
      <c r="H6086" s="1">
        <v>0</v>
      </c>
      <c r="I6086" s="1">
        <v>9998</v>
      </c>
    </row>
    <row r="6087" spans="1:9" x14ac:dyDescent="0.25">
      <c r="A6087" s="1">
        <v>2</v>
      </c>
      <c r="B6087" s="1">
        <v>40336</v>
      </c>
      <c r="C6087" s="1">
        <v>98.474800000000002</v>
      </c>
      <c r="D6087" s="1">
        <v>348.57729999999998</v>
      </c>
      <c r="E6087" s="1">
        <v>1684</v>
      </c>
      <c r="F6087" s="1">
        <v>97.539000000000001</v>
      </c>
      <c r="G6087" s="1">
        <v>262.59910000000002</v>
      </c>
      <c r="H6087" s="1">
        <v>14.354556704099201</v>
      </c>
    </row>
    <row r="6088" spans="1:9" x14ac:dyDescent="0.25">
      <c r="A6088" s="1">
        <v>0</v>
      </c>
      <c r="B6088" s="1" t="s">
        <v>5095</v>
      </c>
      <c r="C6088" s="1" t="s">
        <v>6767</v>
      </c>
    </row>
    <row r="6089" spans="1:9" x14ac:dyDescent="0.25">
      <c r="A6089" s="1">
        <v>1</v>
      </c>
      <c r="B6089" s="1" t="s">
        <v>6768</v>
      </c>
      <c r="C6089" s="1" t="s">
        <v>6769</v>
      </c>
      <c r="D6089" s="1">
        <v>22276.585111119999</v>
      </c>
      <c r="E6089" s="1">
        <v>6.8999999999999996E-7</v>
      </c>
      <c r="F6089" s="1" t="s">
        <v>3</v>
      </c>
      <c r="G6089" s="1" t="s">
        <v>6770</v>
      </c>
      <c r="H6089" s="1">
        <v>0</v>
      </c>
      <c r="I6089" s="1">
        <v>9993</v>
      </c>
    </row>
    <row r="6090" spans="1:9" x14ac:dyDescent="0.25">
      <c r="A6090" s="1">
        <v>2</v>
      </c>
      <c r="B6090" s="1">
        <v>40338</v>
      </c>
      <c r="C6090" s="1">
        <v>63.399099999999997</v>
      </c>
      <c r="D6090" s="1">
        <v>191.76750000000001</v>
      </c>
      <c r="E6090" s="1">
        <v>245372</v>
      </c>
      <c r="F6090" s="1">
        <v>3.5485000000000002</v>
      </c>
      <c r="G6090" s="1">
        <v>356.72179999999997</v>
      </c>
      <c r="H6090" s="1">
        <v>13.452250203838901</v>
      </c>
    </row>
    <row r="6091" spans="1:9" x14ac:dyDescent="0.25">
      <c r="A6091" s="1">
        <v>0</v>
      </c>
      <c r="B6091" s="1" t="s">
        <v>5095</v>
      </c>
      <c r="C6091" s="1" t="s">
        <v>6771</v>
      </c>
    </row>
    <row r="6092" spans="1:9" x14ac:dyDescent="0.25">
      <c r="A6092" s="1">
        <v>1</v>
      </c>
      <c r="B6092" s="1" t="s">
        <v>6772</v>
      </c>
      <c r="C6092" s="1" t="s">
        <v>6773</v>
      </c>
      <c r="D6092" s="1">
        <v>22276.585339199999</v>
      </c>
      <c r="E6092" s="1">
        <v>7.0999999999999998E-7</v>
      </c>
      <c r="F6092" s="1" t="s">
        <v>3</v>
      </c>
      <c r="G6092" s="1" t="s">
        <v>6774</v>
      </c>
      <c r="H6092" s="1">
        <v>0</v>
      </c>
      <c r="I6092" s="1">
        <v>9993</v>
      </c>
    </row>
    <row r="6093" spans="1:9" x14ac:dyDescent="0.25">
      <c r="A6093" s="1">
        <v>2</v>
      </c>
      <c r="B6093" s="1">
        <v>40339</v>
      </c>
      <c r="C6093" s="1">
        <v>63.398600000000002</v>
      </c>
      <c r="D6093" s="1">
        <v>191.88249999999999</v>
      </c>
      <c r="E6093" s="1">
        <v>245409</v>
      </c>
      <c r="F6093" s="1">
        <v>3.3917999999999999</v>
      </c>
      <c r="G6093" s="1">
        <v>356.87099999999998</v>
      </c>
      <c r="H6093" s="1">
        <v>13.452242263838899</v>
      </c>
    </row>
    <row r="6094" spans="1:9" x14ac:dyDescent="0.25">
      <c r="A6094" s="1">
        <v>0</v>
      </c>
      <c r="B6094" s="1" t="s">
        <v>5095</v>
      </c>
      <c r="C6094" s="1" t="s">
        <v>6775</v>
      </c>
    </row>
    <row r="6095" spans="1:9" x14ac:dyDescent="0.25">
      <c r="A6095" s="1">
        <v>1</v>
      </c>
      <c r="B6095" s="1" t="s">
        <v>6776</v>
      </c>
      <c r="C6095" s="1" t="s">
        <v>6777</v>
      </c>
      <c r="D6095" s="1">
        <v>22276.585264339999</v>
      </c>
      <c r="E6095" s="1">
        <v>1.0100000000000001E-6</v>
      </c>
      <c r="F6095" s="1" t="s">
        <v>3</v>
      </c>
      <c r="G6095" s="1" t="s">
        <v>6778</v>
      </c>
      <c r="H6095" s="1">
        <v>0</v>
      </c>
      <c r="I6095" s="1">
        <v>9998</v>
      </c>
    </row>
    <row r="6096" spans="1:9" x14ac:dyDescent="0.25">
      <c r="A6096" s="1">
        <v>2</v>
      </c>
      <c r="B6096" s="1">
        <v>40340</v>
      </c>
      <c r="C6096" s="1">
        <v>63.397300000000001</v>
      </c>
      <c r="D6096" s="1">
        <v>192.36770000000001</v>
      </c>
      <c r="E6096" s="1">
        <v>245377</v>
      </c>
      <c r="F6096" s="1">
        <v>3.8635999999999999</v>
      </c>
      <c r="G6096" s="1">
        <v>356.42169999999999</v>
      </c>
      <c r="H6096" s="1">
        <v>13.452247513838699</v>
      </c>
    </row>
    <row r="6097" spans="1:9" x14ac:dyDescent="0.25">
      <c r="A6097" s="1">
        <v>0</v>
      </c>
      <c r="B6097" s="1" t="s">
        <v>6779</v>
      </c>
      <c r="C6097" s="1" t="s">
        <v>6780</v>
      </c>
    </row>
    <row r="6098" spans="1:9" x14ac:dyDescent="0.25">
      <c r="A6098" s="1">
        <v>1</v>
      </c>
      <c r="B6098" s="1" t="s">
        <v>6781</v>
      </c>
      <c r="C6098" s="1" t="s">
        <v>6782</v>
      </c>
      <c r="D6098" s="1">
        <v>22276.482913119999</v>
      </c>
      <c r="E6098" s="1">
        <v>3.7163500000000002E-3</v>
      </c>
      <c r="F6098" s="1" t="s">
        <v>6783</v>
      </c>
      <c r="G6098" s="1" t="s">
        <v>6784</v>
      </c>
      <c r="H6098" s="1">
        <v>0</v>
      </c>
      <c r="I6098" s="1">
        <v>9997</v>
      </c>
    </row>
    <row r="6099" spans="1:9" x14ac:dyDescent="0.25">
      <c r="A6099" s="1">
        <v>2</v>
      </c>
      <c r="B6099" s="1">
        <v>40353</v>
      </c>
      <c r="C6099" s="1">
        <v>74.717100000000002</v>
      </c>
      <c r="D6099" s="1">
        <v>86.0762</v>
      </c>
      <c r="E6099" s="1">
        <v>2834</v>
      </c>
      <c r="F6099" s="1">
        <v>112.137</v>
      </c>
      <c r="G6099" s="1">
        <v>248.01689999999999</v>
      </c>
      <c r="H6099" s="1">
        <v>15.912325454378101</v>
      </c>
    </row>
    <row r="6100" spans="1:9" x14ac:dyDescent="0.25">
      <c r="A6100" s="1">
        <v>0</v>
      </c>
      <c r="B6100" s="1" t="s">
        <v>145</v>
      </c>
      <c r="C6100" s="1">
        <v>2502</v>
      </c>
    </row>
    <row r="6101" spans="1:9" x14ac:dyDescent="0.25">
      <c r="A6101" s="1">
        <v>1</v>
      </c>
      <c r="B6101" s="1" t="s">
        <v>6785</v>
      </c>
      <c r="C6101" s="1" t="s">
        <v>6786</v>
      </c>
      <c r="D6101" s="1">
        <v>22276.45796797</v>
      </c>
      <c r="E6101" s="1">
        <v>-3.7E-7</v>
      </c>
      <c r="F6101" s="1" t="s">
        <v>3</v>
      </c>
      <c r="G6101" s="1" t="s">
        <v>6787</v>
      </c>
      <c r="H6101" s="1">
        <v>0</v>
      </c>
      <c r="I6101" s="1">
        <v>9991</v>
      </c>
    </row>
    <row r="6102" spans="1:9" x14ac:dyDescent="0.25">
      <c r="A6102" s="1">
        <v>2</v>
      </c>
      <c r="B6102" s="1">
        <v>40358</v>
      </c>
      <c r="C6102" s="1">
        <v>67.151799999999994</v>
      </c>
      <c r="D6102" s="1">
        <v>59.869100000000003</v>
      </c>
      <c r="E6102" s="1">
        <v>7331</v>
      </c>
      <c r="F6102" s="1">
        <v>245.87430000000001</v>
      </c>
      <c r="G6102" s="1">
        <v>114.15730000000001</v>
      </c>
      <c r="H6102" s="1">
        <v>13.974901183966301</v>
      </c>
    </row>
    <row r="6103" spans="1:9" x14ac:dyDescent="0.25">
      <c r="A6103" s="1">
        <v>0</v>
      </c>
      <c r="B6103" s="1" t="s">
        <v>3724</v>
      </c>
      <c r="C6103" s="1" t="s">
        <v>3720</v>
      </c>
    </row>
    <row r="6104" spans="1:9" x14ac:dyDescent="0.25">
      <c r="A6104" s="1">
        <v>1</v>
      </c>
      <c r="B6104" s="1" t="s">
        <v>6788</v>
      </c>
      <c r="C6104" s="1" t="s">
        <v>6789</v>
      </c>
      <c r="D6104" s="1">
        <v>22276.557235470002</v>
      </c>
      <c r="E6104" s="1">
        <v>7.3679999999999999E-5</v>
      </c>
      <c r="F6104" s="1" t="s">
        <v>3</v>
      </c>
      <c r="G6104" s="1" t="s">
        <v>6790</v>
      </c>
      <c r="H6104" s="1">
        <v>0</v>
      </c>
      <c r="I6104" s="1">
        <v>9997</v>
      </c>
    </row>
    <row r="6105" spans="1:9" x14ac:dyDescent="0.25">
      <c r="A6105" s="1">
        <v>2</v>
      </c>
      <c r="B6105" s="1">
        <v>40360</v>
      </c>
      <c r="C6105" s="1">
        <v>97.201999999999998</v>
      </c>
      <c r="D6105" s="1">
        <v>359.34359999999998</v>
      </c>
      <c r="E6105" s="1">
        <v>10399</v>
      </c>
      <c r="F6105" s="1">
        <v>65.031599999999997</v>
      </c>
      <c r="G6105" s="1">
        <v>59.171700000000001</v>
      </c>
      <c r="H6105" s="1">
        <v>15.3763881343486</v>
      </c>
    </row>
    <row r="6106" spans="1:9" x14ac:dyDescent="0.25">
      <c r="A6106" s="1">
        <v>0</v>
      </c>
      <c r="B6106" s="1" t="s">
        <v>5095</v>
      </c>
      <c r="C6106" s="1">
        <v>26</v>
      </c>
    </row>
    <row r="6107" spans="1:9" x14ac:dyDescent="0.25">
      <c r="A6107" s="1">
        <v>1</v>
      </c>
      <c r="B6107" s="1" t="s">
        <v>6791</v>
      </c>
      <c r="C6107" s="1" t="s">
        <v>6792</v>
      </c>
      <c r="D6107" s="1">
        <v>22276.61934071</v>
      </c>
      <c r="E6107" s="1">
        <v>7.4060000000000006E-5</v>
      </c>
      <c r="F6107" s="1" t="s">
        <v>3</v>
      </c>
      <c r="G6107" s="1" t="s">
        <v>6793</v>
      </c>
      <c r="H6107" s="1">
        <v>0</v>
      </c>
      <c r="I6107" s="1">
        <v>9990</v>
      </c>
    </row>
    <row r="6108" spans="1:9" x14ac:dyDescent="0.25">
      <c r="A6108" s="1">
        <v>2</v>
      </c>
      <c r="B6108" s="1">
        <v>40362</v>
      </c>
      <c r="C6108" s="1">
        <v>97.135300000000001</v>
      </c>
      <c r="D6108" s="1">
        <v>321.19450000000001</v>
      </c>
      <c r="E6108" s="1">
        <v>8200</v>
      </c>
      <c r="F6108" s="1">
        <v>78.487499999999997</v>
      </c>
      <c r="G6108" s="1">
        <v>72.605000000000004</v>
      </c>
      <c r="H6108" s="1">
        <v>15.2361698843249</v>
      </c>
    </row>
    <row r="6109" spans="1:9" x14ac:dyDescent="0.25">
      <c r="A6109" s="1">
        <v>0</v>
      </c>
      <c r="B6109" s="1" t="s">
        <v>6794</v>
      </c>
    </row>
    <row r="6110" spans="1:9" x14ac:dyDescent="0.25">
      <c r="A6110" s="1">
        <v>1</v>
      </c>
      <c r="B6110" s="1" t="s">
        <v>6795</v>
      </c>
      <c r="C6110" s="1" t="s">
        <v>6796</v>
      </c>
      <c r="D6110" s="1">
        <v>22276.532130079999</v>
      </c>
      <c r="E6110" s="1">
        <v>6.3600000000000001E-6</v>
      </c>
      <c r="F6110" s="1" t="s">
        <v>3</v>
      </c>
      <c r="G6110" s="1" t="s">
        <v>6797</v>
      </c>
      <c r="H6110" s="1">
        <v>0</v>
      </c>
      <c r="I6110" s="1">
        <v>9993</v>
      </c>
    </row>
    <row r="6111" spans="1:9" x14ac:dyDescent="0.25">
      <c r="A6111" s="1">
        <v>2</v>
      </c>
      <c r="B6111" s="1">
        <v>40376</v>
      </c>
      <c r="C6111" s="1">
        <v>98.130099999999999</v>
      </c>
      <c r="D6111" s="1">
        <v>281.75029999999998</v>
      </c>
      <c r="E6111" s="1">
        <v>2498</v>
      </c>
      <c r="F6111" s="1">
        <v>136.4401</v>
      </c>
      <c r="G6111" s="1">
        <v>223.69990000000001</v>
      </c>
      <c r="H6111" s="1">
        <v>14.6361664340979</v>
      </c>
    </row>
    <row r="6112" spans="1:9" x14ac:dyDescent="0.25">
      <c r="A6112" s="1">
        <v>0</v>
      </c>
      <c r="B6112" s="1" t="s">
        <v>6394</v>
      </c>
      <c r="C6112" s="1">
        <v>3</v>
      </c>
    </row>
    <row r="6113" spans="1:9" x14ac:dyDescent="0.25">
      <c r="A6113" s="1">
        <v>1</v>
      </c>
      <c r="B6113" s="1" t="s">
        <v>6798</v>
      </c>
      <c r="C6113" s="1" t="s">
        <v>6799</v>
      </c>
      <c r="D6113" s="1">
        <v>22276.258797769999</v>
      </c>
      <c r="E6113" s="1">
        <v>4.038E-4</v>
      </c>
      <c r="F6113" s="1" t="s">
        <v>3</v>
      </c>
      <c r="G6113" s="1" t="s">
        <v>6800</v>
      </c>
      <c r="H6113" s="1">
        <v>0</v>
      </c>
      <c r="I6113" s="1">
        <v>9990</v>
      </c>
    </row>
    <row r="6114" spans="1:9" x14ac:dyDescent="0.25">
      <c r="A6114" s="1">
        <v>2</v>
      </c>
      <c r="B6114" s="1">
        <v>40377</v>
      </c>
      <c r="C6114" s="1">
        <v>99.081599999999995</v>
      </c>
      <c r="D6114" s="1">
        <v>165.3852</v>
      </c>
      <c r="E6114" s="1">
        <v>94095</v>
      </c>
      <c r="F6114" s="1">
        <v>20.1282</v>
      </c>
      <c r="G6114" s="1">
        <v>340.36259999999999</v>
      </c>
      <c r="H6114" s="1">
        <v>15.3301144842491</v>
      </c>
    </row>
    <row r="6115" spans="1:9" x14ac:dyDescent="0.25">
      <c r="A6115" s="1">
        <v>0</v>
      </c>
      <c r="B6115" s="1" t="s">
        <v>6394</v>
      </c>
      <c r="C6115" s="1">
        <v>4</v>
      </c>
    </row>
    <row r="6116" spans="1:9" x14ac:dyDescent="0.25">
      <c r="A6116" s="1">
        <v>1</v>
      </c>
      <c r="B6116" s="1" t="s">
        <v>6801</v>
      </c>
      <c r="C6116" s="1" t="s">
        <v>6802</v>
      </c>
      <c r="D6116" s="1">
        <v>22276.4729563</v>
      </c>
      <c r="E6116" s="1">
        <v>3.7495999999999997E-4</v>
      </c>
      <c r="F6116" s="1" t="s">
        <v>3</v>
      </c>
      <c r="G6116" s="1" t="s">
        <v>6803</v>
      </c>
      <c r="H6116" s="1">
        <v>0</v>
      </c>
      <c r="I6116" s="1">
        <v>9995</v>
      </c>
    </row>
    <row r="6117" spans="1:9" x14ac:dyDescent="0.25">
      <c r="A6117" s="1">
        <v>2</v>
      </c>
      <c r="B6117" s="1">
        <v>40378</v>
      </c>
      <c r="C6117" s="1">
        <v>99.082300000000004</v>
      </c>
      <c r="D6117" s="1">
        <v>165.88419999999999</v>
      </c>
      <c r="E6117" s="1">
        <v>93947</v>
      </c>
      <c r="F6117" s="1">
        <v>19.0153</v>
      </c>
      <c r="G6117" s="1">
        <v>341.45530000000002</v>
      </c>
      <c r="H6117" s="1">
        <v>15.3313423342495</v>
      </c>
    </row>
    <row r="6118" spans="1:9" x14ac:dyDescent="0.25">
      <c r="A6118" s="1">
        <v>0</v>
      </c>
      <c r="B6118" s="1" t="s">
        <v>6804</v>
      </c>
    </row>
    <row r="6119" spans="1:9" x14ac:dyDescent="0.25">
      <c r="A6119" s="1">
        <v>1</v>
      </c>
      <c r="B6119" s="1" t="s">
        <v>6805</v>
      </c>
      <c r="C6119" s="1" t="s">
        <v>6806</v>
      </c>
      <c r="D6119" s="1">
        <v>22276.452831499999</v>
      </c>
      <c r="E6119" s="1">
        <v>2.1484999999999999E-4</v>
      </c>
      <c r="F6119" s="1" t="s">
        <v>3</v>
      </c>
      <c r="G6119" s="1" t="s">
        <v>6807</v>
      </c>
      <c r="H6119" s="1">
        <v>0</v>
      </c>
      <c r="I6119" s="1">
        <v>9993</v>
      </c>
    </row>
    <row r="6120" spans="1:9" x14ac:dyDescent="0.25">
      <c r="A6120" s="1">
        <v>2</v>
      </c>
      <c r="B6120" s="1">
        <v>40379</v>
      </c>
      <c r="C6120" s="1">
        <v>99.094899999999996</v>
      </c>
      <c r="D6120" s="1">
        <v>150.51759999999999</v>
      </c>
      <c r="E6120" s="1">
        <v>112253</v>
      </c>
      <c r="F6120" s="1">
        <v>64.733400000000003</v>
      </c>
      <c r="G6120" s="1">
        <v>296.54809999999998</v>
      </c>
      <c r="H6120" s="1">
        <v>15.2514369242407</v>
      </c>
    </row>
    <row r="6121" spans="1:9" x14ac:dyDescent="0.25">
      <c r="A6121" s="1">
        <v>0</v>
      </c>
      <c r="B6121" s="1" t="s">
        <v>6808</v>
      </c>
    </row>
    <row r="6122" spans="1:9" x14ac:dyDescent="0.25">
      <c r="A6122" s="1">
        <v>1</v>
      </c>
      <c r="B6122" s="1" t="s">
        <v>6809</v>
      </c>
      <c r="C6122" s="1" t="s">
        <v>6810</v>
      </c>
      <c r="D6122" s="1">
        <v>22276.415746480001</v>
      </c>
      <c r="E6122" s="1">
        <v>1.3551000000000001E-4</v>
      </c>
      <c r="F6122" s="1" t="s">
        <v>3</v>
      </c>
      <c r="G6122" s="1" t="s">
        <v>6811</v>
      </c>
      <c r="H6122" s="1">
        <v>0</v>
      </c>
      <c r="I6122" s="1">
        <v>9992</v>
      </c>
    </row>
    <row r="6123" spans="1:9" x14ac:dyDescent="0.25">
      <c r="A6123" s="1">
        <v>2</v>
      </c>
      <c r="B6123" s="1">
        <v>40380</v>
      </c>
      <c r="C6123" s="1">
        <v>99.106300000000005</v>
      </c>
      <c r="D6123" s="1">
        <v>142.7354</v>
      </c>
      <c r="E6123" s="1">
        <v>121350</v>
      </c>
      <c r="F6123" s="1">
        <v>90.580200000000005</v>
      </c>
      <c r="G6123" s="1">
        <v>270.93349999999998</v>
      </c>
      <c r="H6123" s="1">
        <v>15.2120735142356</v>
      </c>
    </row>
    <row r="6124" spans="1:9" x14ac:dyDescent="0.25">
      <c r="A6124" s="1">
        <v>0</v>
      </c>
      <c r="B6124" s="1" t="s">
        <v>145</v>
      </c>
      <c r="C6124" s="1">
        <v>2503</v>
      </c>
    </row>
    <row r="6125" spans="1:9" x14ac:dyDescent="0.25">
      <c r="A6125" s="1">
        <v>1</v>
      </c>
      <c r="B6125" s="1" t="s">
        <v>6812</v>
      </c>
      <c r="C6125" s="1" t="s">
        <v>6813</v>
      </c>
      <c r="D6125" s="1">
        <v>22276.53283186</v>
      </c>
      <c r="E6125" s="1">
        <v>4.8400000000000002E-6</v>
      </c>
      <c r="F6125" s="1" t="s">
        <v>3</v>
      </c>
      <c r="G6125" s="1" t="s">
        <v>6814</v>
      </c>
      <c r="H6125" s="1">
        <v>0</v>
      </c>
      <c r="I6125" s="1">
        <v>9995</v>
      </c>
    </row>
    <row r="6126" spans="1:9" x14ac:dyDescent="0.25">
      <c r="A6126" s="1">
        <v>2</v>
      </c>
      <c r="B6126" s="1">
        <v>40420</v>
      </c>
      <c r="C6126" s="1">
        <v>97.958200000000005</v>
      </c>
      <c r="D6126" s="1">
        <v>283.47320000000002</v>
      </c>
      <c r="E6126" s="1">
        <v>11009</v>
      </c>
      <c r="F6126" s="1">
        <v>86.287400000000005</v>
      </c>
      <c r="G6126" s="1">
        <v>273.96050000000002</v>
      </c>
      <c r="H6126" s="1">
        <v>14.9938999641578</v>
      </c>
    </row>
    <row r="6127" spans="1:9" x14ac:dyDescent="0.25">
      <c r="A6127" s="1">
        <v>0</v>
      </c>
      <c r="B6127" s="1" t="s">
        <v>4463</v>
      </c>
      <c r="C6127" s="1" t="s">
        <v>5068</v>
      </c>
    </row>
    <row r="6128" spans="1:9" x14ac:dyDescent="0.25">
      <c r="A6128" s="1">
        <v>1</v>
      </c>
      <c r="B6128" s="1" t="s">
        <v>6815</v>
      </c>
      <c r="C6128" s="1" t="s">
        <v>6816</v>
      </c>
      <c r="D6128" s="1">
        <v>22276.605709070001</v>
      </c>
      <c r="E6128" s="1">
        <v>4.278E-5</v>
      </c>
      <c r="F6128" s="1" t="s">
        <v>3</v>
      </c>
      <c r="G6128" s="1" t="s">
        <v>6817</v>
      </c>
      <c r="H6128" s="1">
        <v>0</v>
      </c>
      <c r="I6128" s="1">
        <v>9997</v>
      </c>
    </row>
    <row r="6129" spans="1:9" x14ac:dyDescent="0.25">
      <c r="A6129" s="1">
        <v>2</v>
      </c>
      <c r="B6129" s="1">
        <v>40536</v>
      </c>
      <c r="C6129" s="1">
        <v>97.538600000000002</v>
      </c>
      <c r="D6129" s="1">
        <v>217.7988</v>
      </c>
      <c r="E6129" s="1">
        <v>7811</v>
      </c>
      <c r="F6129" s="1">
        <v>92.339699999999993</v>
      </c>
      <c r="G6129" s="1">
        <v>81.9983</v>
      </c>
      <c r="H6129" s="1">
        <v>15.124305134153801</v>
      </c>
    </row>
    <row r="6130" spans="1:9" x14ac:dyDescent="0.25">
      <c r="A6130" s="1">
        <v>0</v>
      </c>
      <c r="B6130" s="1" t="s">
        <v>3836</v>
      </c>
      <c r="C6130" s="1" t="s">
        <v>5986</v>
      </c>
      <c r="D6130" s="1">
        <v>11</v>
      </c>
      <c r="E6130" s="1" t="s">
        <v>6818</v>
      </c>
    </row>
    <row r="6131" spans="1:9" x14ac:dyDescent="0.25">
      <c r="A6131" s="1">
        <v>1</v>
      </c>
      <c r="B6131" s="1" t="s">
        <v>6819</v>
      </c>
      <c r="C6131" s="1" t="s">
        <v>6820</v>
      </c>
      <c r="D6131" s="1">
        <v>22276.408776110002</v>
      </c>
      <c r="E6131" s="1">
        <v>5.9999999999999997E-7</v>
      </c>
      <c r="F6131" s="1" t="s">
        <v>3</v>
      </c>
      <c r="G6131" s="1" t="s">
        <v>6821</v>
      </c>
      <c r="H6131" s="1">
        <v>0</v>
      </c>
      <c r="I6131" s="1">
        <v>9998</v>
      </c>
    </row>
    <row r="6132" spans="1:9" x14ac:dyDescent="0.25">
      <c r="A6132" s="1">
        <v>2</v>
      </c>
      <c r="B6132" s="1">
        <v>40552</v>
      </c>
      <c r="C6132" s="1">
        <v>82.488200000000006</v>
      </c>
      <c r="D6132" s="1">
        <v>153.8605</v>
      </c>
      <c r="E6132" s="1">
        <v>17284</v>
      </c>
      <c r="F6132" s="1">
        <v>73.066400000000002</v>
      </c>
      <c r="G6132" s="1">
        <v>287.23090000000002</v>
      </c>
      <c r="H6132" s="1">
        <v>12.4289500834072</v>
      </c>
    </row>
    <row r="6133" spans="1:9" x14ac:dyDescent="0.25">
      <c r="A6133" s="1">
        <v>0</v>
      </c>
      <c r="B6133" s="1" t="s">
        <v>3836</v>
      </c>
      <c r="C6133" s="1" t="s">
        <v>5986</v>
      </c>
      <c r="D6133" s="1">
        <v>12</v>
      </c>
      <c r="E6133" s="1" t="s">
        <v>6822</v>
      </c>
    </row>
    <row r="6134" spans="1:9" x14ac:dyDescent="0.25">
      <c r="A6134" s="1">
        <v>1</v>
      </c>
      <c r="B6134" s="1" t="s">
        <v>6823</v>
      </c>
      <c r="C6134" s="1" t="s">
        <v>6824</v>
      </c>
      <c r="D6134" s="1">
        <v>22276.464847970001</v>
      </c>
      <c r="E6134" s="1">
        <v>6.9999999999999997E-7</v>
      </c>
      <c r="F6134" s="1" t="s">
        <v>3</v>
      </c>
      <c r="G6134" s="1" t="s">
        <v>6825</v>
      </c>
      <c r="H6134" s="1">
        <v>0</v>
      </c>
      <c r="I6134" s="1">
        <v>9993</v>
      </c>
    </row>
    <row r="6135" spans="1:9" x14ac:dyDescent="0.25">
      <c r="A6135" s="1">
        <v>2</v>
      </c>
      <c r="B6135" s="1">
        <v>40553</v>
      </c>
      <c r="C6135" s="1">
        <v>82.491699999999994</v>
      </c>
      <c r="D6135" s="1">
        <v>154.56829999999999</v>
      </c>
      <c r="E6135" s="1">
        <v>15831</v>
      </c>
      <c r="F6135" s="1">
        <v>57.598300000000002</v>
      </c>
      <c r="G6135" s="1">
        <v>302.66269999999997</v>
      </c>
      <c r="H6135" s="1">
        <v>12.4288517334072</v>
      </c>
    </row>
    <row r="6136" spans="1:9" x14ac:dyDescent="0.25">
      <c r="A6136" s="1">
        <v>0</v>
      </c>
      <c r="B6136" s="1" t="s">
        <v>3836</v>
      </c>
      <c r="C6136" s="1" t="s">
        <v>5986</v>
      </c>
      <c r="D6136" s="1">
        <v>13</v>
      </c>
      <c r="E6136" s="1" t="s">
        <v>6826</v>
      </c>
    </row>
    <row r="6137" spans="1:9" x14ac:dyDescent="0.25">
      <c r="A6137" s="1">
        <v>1</v>
      </c>
      <c r="B6137" s="1" t="s">
        <v>6827</v>
      </c>
      <c r="C6137" s="1" t="s">
        <v>6828</v>
      </c>
      <c r="D6137" s="1">
        <v>22276.438148860001</v>
      </c>
      <c r="E6137" s="1">
        <v>5.7999999999999995E-7</v>
      </c>
      <c r="F6137" s="1" t="s">
        <v>3</v>
      </c>
      <c r="G6137" s="1" t="s">
        <v>6829</v>
      </c>
      <c r="H6137" s="1">
        <v>0</v>
      </c>
      <c r="I6137" s="1">
        <v>9999</v>
      </c>
    </row>
    <row r="6138" spans="1:9" x14ac:dyDescent="0.25">
      <c r="A6138" s="1">
        <v>2</v>
      </c>
      <c r="B6138" s="1">
        <v>40554</v>
      </c>
      <c r="C6138" s="1">
        <v>82.487700000000004</v>
      </c>
      <c r="D6138" s="1">
        <v>153.63659999999999</v>
      </c>
      <c r="E6138" s="1">
        <v>14237</v>
      </c>
      <c r="F6138" s="1">
        <v>43.603000000000002</v>
      </c>
      <c r="G6138" s="1">
        <v>316.61720000000003</v>
      </c>
      <c r="H6138" s="1">
        <v>12.4286419434073</v>
      </c>
    </row>
    <row r="6139" spans="1:9" x14ac:dyDescent="0.25">
      <c r="A6139" s="1">
        <v>0</v>
      </c>
      <c r="B6139" s="1" t="s">
        <v>145</v>
      </c>
      <c r="C6139" s="1">
        <v>2504</v>
      </c>
    </row>
    <row r="6140" spans="1:9" x14ac:dyDescent="0.25">
      <c r="A6140" s="1">
        <v>1</v>
      </c>
      <c r="B6140" s="1" t="s">
        <v>6830</v>
      </c>
      <c r="C6140" s="1" t="s">
        <v>6831</v>
      </c>
      <c r="D6140" s="1">
        <v>22276.590054609998</v>
      </c>
      <c r="E6140" s="1">
        <v>6.9500000000000004E-6</v>
      </c>
      <c r="F6140" s="1" t="s">
        <v>3</v>
      </c>
      <c r="G6140" s="1" t="s">
        <v>6832</v>
      </c>
      <c r="H6140" s="1">
        <v>0</v>
      </c>
      <c r="I6140" s="1">
        <v>9994</v>
      </c>
    </row>
    <row r="6141" spans="1:9" x14ac:dyDescent="0.25">
      <c r="A6141" s="1">
        <v>2</v>
      </c>
      <c r="B6141" s="1">
        <v>40555</v>
      </c>
      <c r="C6141" s="1">
        <v>82.521500000000003</v>
      </c>
      <c r="D6141" s="1">
        <v>195.1687</v>
      </c>
      <c r="E6141" s="1">
        <v>615270</v>
      </c>
      <c r="F6141" s="1">
        <v>346.04770000000002</v>
      </c>
      <c r="G6141" s="1">
        <v>12.430199999999999</v>
      </c>
      <c r="H6141" s="1">
        <v>13.5961705236627</v>
      </c>
    </row>
    <row r="6142" spans="1:9" x14ac:dyDescent="0.25">
      <c r="A6142" s="1">
        <v>0</v>
      </c>
      <c r="B6142" s="1" t="s">
        <v>6439</v>
      </c>
      <c r="C6142" s="1" t="s">
        <v>17</v>
      </c>
    </row>
    <row r="6143" spans="1:9" x14ac:dyDescent="0.25">
      <c r="A6143" s="1">
        <v>1</v>
      </c>
      <c r="B6143" s="1" t="s">
        <v>6833</v>
      </c>
      <c r="C6143" s="1" t="s">
        <v>6834</v>
      </c>
      <c r="D6143" s="1">
        <v>22276.515288390001</v>
      </c>
      <c r="E6143" s="1">
        <v>9.2999999999999999E-7</v>
      </c>
      <c r="F6143" s="1" t="s">
        <v>3</v>
      </c>
      <c r="G6143" s="1" t="s">
        <v>6835</v>
      </c>
      <c r="H6143" s="1">
        <v>0</v>
      </c>
      <c r="I6143" s="1">
        <v>9997</v>
      </c>
    </row>
    <row r="6144" spans="1:9" x14ac:dyDescent="0.25">
      <c r="A6144" s="1">
        <v>2</v>
      </c>
      <c r="B6144" s="1">
        <v>40697</v>
      </c>
      <c r="C6144" s="1">
        <v>98.567499999999995</v>
      </c>
      <c r="D6144" s="1">
        <v>349.7371</v>
      </c>
      <c r="E6144" s="1">
        <v>1126</v>
      </c>
      <c r="F6144" s="1">
        <v>87.091999999999999</v>
      </c>
      <c r="G6144" s="1">
        <v>273.03949999999998</v>
      </c>
      <c r="H6144" s="1">
        <v>14.308188313803001</v>
      </c>
    </row>
    <row r="6145" spans="1:9" x14ac:dyDescent="0.25">
      <c r="A6145" s="1">
        <v>0</v>
      </c>
      <c r="B6145" s="1" t="s">
        <v>145</v>
      </c>
      <c r="C6145" s="1">
        <v>2506</v>
      </c>
    </row>
    <row r="6146" spans="1:9" x14ac:dyDescent="0.25">
      <c r="A6146" s="1">
        <v>1</v>
      </c>
      <c r="B6146" s="1" t="s">
        <v>6836</v>
      </c>
      <c r="C6146" s="1" t="s">
        <v>6837</v>
      </c>
      <c r="D6146" s="1">
        <v>22276.565446569999</v>
      </c>
      <c r="E6146" s="1">
        <v>1.19E-6</v>
      </c>
      <c r="F6146" s="1" t="s">
        <v>3</v>
      </c>
      <c r="G6146" s="1" t="s">
        <v>6838</v>
      </c>
      <c r="H6146" s="1">
        <v>0</v>
      </c>
      <c r="I6146" s="1">
        <v>9994</v>
      </c>
    </row>
    <row r="6147" spans="1:9" x14ac:dyDescent="0.25">
      <c r="A6147" s="1">
        <v>2</v>
      </c>
      <c r="B6147" s="1">
        <v>40699</v>
      </c>
      <c r="C6147" s="1">
        <v>98.247600000000006</v>
      </c>
      <c r="D6147" s="1">
        <v>332.9092</v>
      </c>
      <c r="E6147" s="1">
        <v>8657</v>
      </c>
      <c r="F6147" s="1">
        <v>31.911100000000001</v>
      </c>
      <c r="G6147" s="1">
        <v>328.26159999999999</v>
      </c>
      <c r="H6147" s="1">
        <v>14.5351774238634</v>
      </c>
    </row>
    <row r="6148" spans="1:9" x14ac:dyDescent="0.25">
      <c r="A6148" s="1">
        <v>0</v>
      </c>
      <c r="B6148" s="1" t="s">
        <v>6146</v>
      </c>
      <c r="C6148" s="1">
        <v>8</v>
      </c>
    </row>
    <row r="6149" spans="1:9" x14ac:dyDescent="0.25">
      <c r="A6149" s="1">
        <v>1</v>
      </c>
      <c r="B6149" s="1" t="s">
        <v>6839</v>
      </c>
      <c r="C6149" s="1" t="s">
        <v>6840</v>
      </c>
      <c r="D6149" s="1">
        <v>22276.487609110001</v>
      </c>
      <c r="E6149" s="1">
        <v>9.4469999999999995E-5</v>
      </c>
      <c r="F6149" s="1" t="s">
        <v>3</v>
      </c>
      <c r="G6149" s="1" t="s">
        <v>6841</v>
      </c>
      <c r="H6149" s="1">
        <v>0</v>
      </c>
      <c r="I6149" s="1">
        <v>9998</v>
      </c>
    </row>
    <row r="6150" spans="1:9" x14ac:dyDescent="0.25">
      <c r="A6150" s="1">
        <v>2</v>
      </c>
      <c r="B6150" s="1">
        <v>40701</v>
      </c>
      <c r="C6150" s="1">
        <v>97.576599999999999</v>
      </c>
      <c r="D6150" s="1">
        <v>51.963799999999999</v>
      </c>
      <c r="E6150" s="1">
        <v>847</v>
      </c>
      <c r="F6150" s="1">
        <v>336.67610000000002</v>
      </c>
      <c r="G6150" s="1">
        <v>91.630300000000005</v>
      </c>
      <c r="H6150" s="1">
        <v>15.2349557040483</v>
      </c>
    </row>
    <row r="6151" spans="1:9" x14ac:dyDescent="0.25">
      <c r="A6151" s="1">
        <v>0</v>
      </c>
      <c r="B6151" s="1" t="s">
        <v>5531</v>
      </c>
      <c r="C6151" s="1" t="s">
        <v>6842</v>
      </c>
    </row>
    <row r="6152" spans="1:9" x14ac:dyDescent="0.25">
      <c r="A6152" s="1">
        <v>1</v>
      </c>
      <c r="B6152" s="1" t="s">
        <v>6843</v>
      </c>
      <c r="C6152" s="1" t="s">
        <v>6844</v>
      </c>
      <c r="D6152" s="1">
        <v>22276.550431610001</v>
      </c>
      <c r="E6152" s="1">
        <v>5.0599999999999998E-6</v>
      </c>
      <c r="F6152" s="1" t="s">
        <v>3</v>
      </c>
      <c r="G6152" s="1" t="s">
        <v>6845</v>
      </c>
      <c r="H6152" s="1">
        <v>0</v>
      </c>
      <c r="I6152" s="1">
        <v>9996</v>
      </c>
    </row>
    <row r="6153" spans="1:9" x14ac:dyDescent="0.25">
      <c r="A6153" s="1">
        <v>2</v>
      </c>
      <c r="B6153" s="1">
        <v>40715</v>
      </c>
      <c r="C6153" s="1">
        <v>97.829700000000003</v>
      </c>
      <c r="D6153" s="1">
        <v>161.16059999999999</v>
      </c>
      <c r="E6153" s="1">
        <v>6388</v>
      </c>
      <c r="F6153" s="1">
        <v>154.68809999999999</v>
      </c>
      <c r="G6153" s="1">
        <v>205.46549999999999</v>
      </c>
      <c r="H6153" s="1">
        <v>14.822067183892999</v>
      </c>
    </row>
    <row r="6154" spans="1:9" x14ac:dyDescent="0.25">
      <c r="A6154" s="1">
        <v>0</v>
      </c>
      <c r="B6154" s="1" t="s">
        <v>5531</v>
      </c>
      <c r="C6154" s="1" t="s">
        <v>6846</v>
      </c>
    </row>
    <row r="6155" spans="1:9" x14ac:dyDescent="0.25">
      <c r="A6155" s="1">
        <v>1</v>
      </c>
      <c r="B6155" s="1" t="s">
        <v>6847</v>
      </c>
      <c r="C6155" s="1" t="s">
        <v>6848</v>
      </c>
      <c r="D6155" s="1">
        <v>22276.50598229</v>
      </c>
      <c r="E6155" s="1">
        <v>5.0499999999999999E-6</v>
      </c>
      <c r="F6155" s="1" t="s">
        <v>3</v>
      </c>
      <c r="G6155" s="1" t="s">
        <v>6849</v>
      </c>
      <c r="H6155" s="1">
        <v>0</v>
      </c>
      <c r="I6155" s="1">
        <v>9999</v>
      </c>
    </row>
    <row r="6156" spans="1:9" x14ac:dyDescent="0.25">
      <c r="A6156" s="1">
        <v>2</v>
      </c>
      <c r="B6156" s="1">
        <v>40716</v>
      </c>
      <c r="C6156" s="1">
        <v>97.833699999999993</v>
      </c>
      <c r="D6156" s="1">
        <v>161.81370000000001</v>
      </c>
      <c r="E6156" s="1">
        <v>8143</v>
      </c>
      <c r="F6156" s="1">
        <v>160.3451</v>
      </c>
      <c r="G6156" s="1">
        <v>199.80840000000001</v>
      </c>
      <c r="H6156" s="1">
        <v>14.821991023893</v>
      </c>
    </row>
    <row r="6157" spans="1:9" x14ac:dyDescent="0.25">
      <c r="A6157" s="1">
        <v>0</v>
      </c>
      <c r="B6157" s="1" t="s">
        <v>5531</v>
      </c>
      <c r="C6157" s="1" t="s">
        <v>6850</v>
      </c>
    </row>
    <row r="6158" spans="1:9" x14ac:dyDescent="0.25">
      <c r="A6158" s="1">
        <v>1</v>
      </c>
      <c r="B6158" s="1" t="s">
        <v>6851</v>
      </c>
      <c r="C6158" s="1" t="s">
        <v>6852</v>
      </c>
      <c r="D6158" s="1">
        <v>22276.527048700002</v>
      </c>
      <c r="E6158" s="1">
        <v>5.13E-6</v>
      </c>
      <c r="F6158" s="1" t="s">
        <v>3</v>
      </c>
      <c r="G6158" s="1" t="s">
        <v>5636</v>
      </c>
      <c r="H6158" s="1">
        <v>0</v>
      </c>
      <c r="I6158" s="1">
        <v>9994</v>
      </c>
    </row>
    <row r="6159" spans="1:9" x14ac:dyDescent="0.25">
      <c r="A6159" s="1">
        <v>2</v>
      </c>
      <c r="B6159" s="1">
        <v>40717</v>
      </c>
      <c r="C6159" s="1">
        <v>97.837400000000002</v>
      </c>
      <c r="D6159" s="1">
        <v>162.79320000000001</v>
      </c>
      <c r="E6159" s="1">
        <v>10084</v>
      </c>
      <c r="F6159" s="1">
        <v>160.19309999999999</v>
      </c>
      <c r="G6159" s="1">
        <v>199.96850000000001</v>
      </c>
      <c r="H6159" s="1">
        <v>14.822269983892999</v>
      </c>
    </row>
    <row r="6160" spans="1:9" x14ac:dyDescent="0.25">
      <c r="A6160" s="1">
        <v>0</v>
      </c>
      <c r="B6160" s="1" t="s">
        <v>6853</v>
      </c>
      <c r="C6160" s="1">
        <v>1</v>
      </c>
    </row>
    <row r="6161" spans="1:9" x14ac:dyDescent="0.25">
      <c r="A6161" s="1">
        <v>1</v>
      </c>
      <c r="B6161" s="1" t="s">
        <v>6854</v>
      </c>
      <c r="C6161" s="1" t="s">
        <v>6855</v>
      </c>
      <c r="D6161" s="1">
        <v>22276.562694569999</v>
      </c>
      <c r="E6161" s="1">
        <v>9.9000000000000001E-6</v>
      </c>
      <c r="F6161" s="1" t="s">
        <v>3</v>
      </c>
      <c r="G6161" s="1" t="s">
        <v>6856</v>
      </c>
      <c r="H6161" s="1">
        <v>0</v>
      </c>
      <c r="I6161" s="1">
        <v>9994</v>
      </c>
    </row>
    <row r="6162" spans="1:9" x14ac:dyDescent="0.25">
      <c r="A6162" s="1">
        <v>2</v>
      </c>
      <c r="B6162" s="1">
        <v>40718</v>
      </c>
      <c r="C6162" s="1">
        <v>97.722099999999998</v>
      </c>
      <c r="D6162" s="1">
        <v>136.14189999999999</v>
      </c>
      <c r="E6162" s="1">
        <v>17462</v>
      </c>
      <c r="F6162" s="1">
        <v>29.225100000000001</v>
      </c>
      <c r="G6162" s="1">
        <v>330.99489999999997</v>
      </c>
      <c r="H6162" s="1">
        <v>14.7554487338936</v>
      </c>
    </row>
    <row r="6163" spans="1:9" x14ac:dyDescent="0.25">
      <c r="A6163" s="1">
        <v>0</v>
      </c>
      <c r="B6163" s="1" t="s">
        <v>6857</v>
      </c>
    </row>
    <row r="6164" spans="1:9" x14ac:dyDescent="0.25">
      <c r="A6164" s="1">
        <v>1</v>
      </c>
      <c r="B6164" s="1" t="s">
        <v>6858</v>
      </c>
      <c r="C6164" s="1" t="s">
        <v>6859</v>
      </c>
      <c r="D6164" s="1">
        <v>22276.31608103</v>
      </c>
      <c r="E6164" s="1">
        <v>4.4180000000000001E-5</v>
      </c>
      <c r="F6164" s="1" t="s">
        <v>3</v>
      </c>
      <c r="G6164" s="1" t="s">
        <v>6860</v>
      </c>
      <c r="H6164" s="1">
        <v>0</v>
      </c>
      <c r="I6164" s="1">
        <v>9990</v>
      </c>
    </row>
    <row r="6165" spans="1:9" x14ac:dyDescent="0.25">
      <c r="A6165" s="1">
        <v>2</v>
      </c>
      <c r="B6165" s="1">
        <v>40719</v>
      </c>
      <c r="C6165" s="1">
        <v>97.765600000000006</v>
      </c>
      <c r="D6165" s="1">
        <v>151.00360000000001</v>
      </c>
      <c r="E6165" s="1">
        <v>16564</v>
      </c>
      <c r="F6165" s="1">
        <v>19.428000000000001</v>
      </c>
      <c r="G6165" s="1">
        <v>340.7559</v>
      </c>
      <c r="H6165" s="1">
        <v>14.7880874338982</v>
      </c>
    </row>
    <row r="6166" spans="1:9" x14ac:dyDescent="0.25">
      <c r="A6166" s="1">
        <v>0</v>
      </c>
      <c r="B6166" s="1" t="s">
        <v>5095</v>
      </c>
      <c r="C6166" s="1">
        <v>27</v>
      </c>
    </row>
    <row r="6167" spans="1:9" x14ac:dyDescent="0.25">
      <c r="A6167" s="1">
        <v>1</v>
      </c>
      <c r="B6167" s="1" t="s">
        <v>6861</v>
      </c>
      <c r="C6167" s="1" t="s">
        <v>6862</v>
      </c>
      <c r="D6167" s="1">
        <v>22276.571965409999</v>
      </c>
      <c r="E6167" s="1">
        <v>-4.0000000000000001E-8</v>
      </c>
      <c r="F6167" s="1" t="s">
        <v>3</v>
      </c>
      <c r="G6167" s="1" t="s">
        <v>3742</v>
      </c>
      <c r="H6167" s="1">
        <v>0</v>
      </c>
      <c r="I6167" s="1">
        <v>9993</v>
      </c>
    </row>
    <row r="6168" spans="1:9" x14ac:dyDescent="0.25">
      <c r="A6168" s="1">
        <v>2</v>
      </c>
      <c r="B6168" s="1">
        <v>40878</v>
      </c>
      <c r="C6168" s="1">
        <v>100.12260000000001</v>
      </c>
      <c r="D6168" s="1">
        <v>303.78059999999999</v>
      </c>
      <c r="E6168" s="1">
        <v>9122</v>
      </c>
      <c r="F6168" s="1">
        <v>96.403000000000006</v>
      </c>
      <c r="G6168" s="1">
        <v>263.81290000000001</v>
      </c>
      <c r="H6168" s="1">
        <v>13.1598186234125</v>
      </c>
    </row>
    <row r="6169" spans="1:9" x14ac:dyDescent="0.25">
      <c r="A6169" s="1">
        <v>0</v>
      </c>
      <c r="B6169" s="1" t="s">
        <v>6146</v>
      </c>
      <c r="C6169" s="1">
        <v>9</v>
      </c>
    </row>
    <row r="6170" spans="1:9" x14ac:dyDescent="0.25">
      <c r="A6170" s="1">
        <v>1</v>
      </c>
      <c r="B6170" s="1" t="s">
        <v>6863</v>
      </c>
      <c r="C6170" s="1" t="s">
        <v>6864</v>
      </c>
      <c r="D6170" s="1">
        <v>22276.568581880001</v>
      </c>
      <c r="E6170" s="1">
        <v>6.4300000000000003E-6</v>
      </c>
      <c r="F6170" s="1" t="s">
        <v>3</v>
      </c>
      <c r="G6170" s="1" t="s">
        <v>6865</v>
      </c>
      <c r="H6170" s="1">
        <v>0</v>
      </c>
      <c r="I6170" s="1">
        <v>9994</v>
      </c>
    </row>
    <row r="6171" spans="1:9" x14ac:dyDescent="0.25">
      <c r="A6171" s="1">
        <v>2</v>
      </c>
      <c r="B6171" s="1">
        <v>40894</v>
      </c>
      <c r="C6171" s="1">
        <v>97.807400000000001</v>
      </c>
      <c r="D6171" s="1">
        <v>343.3775</v>
      </c>
      <c r="E6171" s="1">
        <v>31872</v>
      </c>
      <c r="F6171" s="1">
        <v>218.06219999999999</v>
      </c>
      <c r="G6171" s="1">
        <v>141.83410000000001</v>
      </c>
      <c r="H6171" s="1">
        <v>14.7635020338013</v>
      </c>
    </row>
    <row r="6172" spans="1:9" x14ac:dyDescent="0.25">
      <c r="A6172" s="1">
        <v>0</v>
      </c>
      <c r="B6172" s="1" t="s">
        <v>6866</v>
      </c>
    </row>
    <row r="6173" spans="1:9" x14ac:dyDescent="0.25">
      <c r="A6173" s="1">
        <v>1</v>
      </c>
      <c r="B6173" s="1" t="s">
        <v>6867</v>
      </c>
      <c r="C6173" s="1" t="s">
        <v>6868</v>
      </c>
      <c r="D6173" s="1">
        <v>22276.561396659999</v>
      </c>
      <c r="E6173" s="1">
        <v>4.1206000000000001E-4</v>
      </c>
      <c r="F6173" s="1" t="s">
        <v>3</v>
      </c>
      <c r="G6173" s="1" t="s">
        <v>6869</v>
      </c>
      <c r="H6173" s="1">
        <v>0</v>
      </c>
      <c r="I6173" s="1">
        <v>9996</v>
      </c>
    </row>
    <row r="6174" spans="1:9" x14ac:dyDescent="0.25">
      <c r="A6174" s="1">
        <v>2</v>
      </c>
      <c r="B6174" s="1">
        <v>40900</v>
      </c>
      <c r="C6174" s="1">
        <v>97.396199999999993</v>
      </c>
      <c r="D6174" s="1">
        <v>295.47120000000001</v>
      </c>
      <c r="E6174" s="1">
        <v>5947</v>
      </c>
      <c r="F6174" s="1">
        <v>247.148</v>
      </c>
      <c r="G6174" s="1">
        <v>213.0189</v>
      </c>
      <c r="H6174" s="1">
        <v>15.4135901439123</v>
      </c>
    </row>
    <row r="6175" spans="1:9" x14ac:dyDescent="0.25">
      <c r="A6175" s="1">
        <v>0</v>
      </c>
      <c r="B6175" s="1" t="s">
        <v>6870</v>
      </c>
      <c r="C6175" s="1" t="s">
        <v>17</v>
      </c>
    </row>
    <row r="6176" spans="1:9" x14ac:dyDescent="0.25">
      <c r="A6176" s="1">
        <v>1</v>
      </c>
      <c r="B6176" s="1" t="s">
        <v>6871</v>
      </c>
      <c r="C6176" s="1" t="s">
        <v>6872</v>
      </c>
      <c r="D6176" s="1">
        <v>22276.503493479999</v>
      </c>
      <c r="E6176" s="1">
        <v>2.1484E-4</v>
      </c>
      <c r="F6176" s="1" t="s">
        <v>3</v>
      </c>
      <c r="G6176" s="1" t="s">
        <v>6873</v>
      </c>
      <c r="H6176" s="1">
        <v>0</v>
      </c>
      <c r="I6176" s="1">
        <v>9998</v>
      </c>
    </row>
    <row r="6177" spans="1:9" x14ac:dyDescent="0.25">
      <c r="A6177" s="1">
        <v>2</v>
      </c>
      <c r="B6177" s="1">
        <v>40901</v>
      </c>
      <c r="C6177" s="1">
        <v>97.461100000000002</v>
      </c>
      <c r="D6177" s="1">
        <v>284.91640000000001</v>
      </c>
      <c r="E6177" s="1">
        <v>9902</v>
      </c>
      <c r="F6177" s="1">
        <v>335.67869999999999</v>
      </c>
      <c r="G6177" s="1">
        <v>24.398299999999999</v>
      </c>
      <c r="H6177" s="1">
        <v>15.2613107238992</v>
      </c>
    </row>
    <row r="6178" spans="1:9" x14ac:dyDescent="0.25">
      <c r="A6178" s="1">
        <v>0</v>
      </c>
      <c r="B6178" s="1" t="s">
        <v>6870</v>
      </c>
      <c r="C6178" s="1" t="s">
        <v>5281</v>
      </c>
    </row>
    <row r="6179" spans="1:9" x14ac:dyDescent="0.25">
      <c r="A6179" s="1">
        <v>1</v>
      </c>
      <c r="B6179" s="1" t="s">
        <v>6874</v>
      </c>
      <c r="C6179" s="1" t="s">
        <v>6875</v>
      </c>
      <c r="D6179" s="1">
        <v>22276.594344500001</v>
      </c>
      <c r="E6179" s="1">
        <v>1.6506999999999999E-4</v>
      </c>
      <c r="F6179" s="1" t="s">
        <v>3</v>
      </c>
      <c r="G6179" s="1" t="s">
        <v>6876</v>
      </c>
      <c r="H6179" s="1">
        <v>0</v>
      </c>
      <c r="I6179" s="1">
        <v>9998</v>
      </c>
    </row>
    <row r="6180" spans="1:9" x14ac:dyDescent="0.25">
      <c r="A6180" s="1">
        <v>2</v>
      </c>
      <c r="B6180" s="1">
        <v>40902</v>
      </c>
      <c r="C6180" s="1">
        <v>97.469200000000001</v>
      </c>
      <c r="D6180" s="1">
        <v>282.83969999999999</v>
      </c>
      <c r="E6180" s="1">
        <v>9864</v>
      </c>
      <c r="F6180" s="1">
        <v>333.1558</v>
      </c>
      <c r="G6180" s="1">
        <v>121.04519999999999</v>
      </c>
      <c r="H6180" s="1">
        <v>15.2642353538991</v>
      </c>
    </row>
    <row r="6181" spans="1:9" x14ac:dyDescent="0.25">
      <c r="A6181" s="1">
        <v>0</v>
      </c>
      <c r="B6181" s="1" t="s">
        <v>6877</v>
      </c>
    </row>
    <row r="6182" spans="1:9" x14ac:dyDescent="0.25">
      <c r="A6182" s="1">
        <v>1</v>
      </c>
      <c r="B6182" s="1" t="s">
        <v>6878</v>
      </c>
      <c r="C6182" s="1" t="s">
        <v>6879</v>
      </c>
      <c r="D6182" s="1">
        <v>22276.538245719999</v>
      </c>
      <c r="E6182" s="1">
        <v>3.5510000000000001E-4</v>
      </c>
      <c r="F6182" s="1" t="s">
        <v>3</v>
      </c>
      <c r="G6182" s="1" t="s">
        <v>6880</v>
      </c>
      <c r="H6182" s="1">
        <v>0</v>
      </c>
      <c r="I6182" s="1">
        <v>9992</v>
      </c>
    </row>
    <row r="6183" spans="1:9" x14ac:dyDescent="0.25">
      <c r="A6183" s="1">
        <v>2</v>
      </c>
      <c r="B6183" s="1">
        <v>40903</v>
      </c>
      <c r="C6183" s="1">
        <v>97.165300000000002</v>
      </c>
      <c r="D6183" s="1">
        <v>335.46839999999997</v>
      </c>
      <c r="E6183" s="1">
        <v>9955</v>
      </c>
      <c r="F6183" s="1">
        <v>83.512799999999999</v>
      </c>
      <c r="G6183" s="1">
        <v>22.091799999999999</v>
      </c>
      <c r="H6183" s="1">
        <v>15.580609403960599</v>
      </c>
    </row>
    <row r="6184" spans="1:9" x14ac:dyDescent="0.25">
      <c r="A6184" s="1">
        <v>0</v>
      </c>
      <c r="B6184" s="1" t="s">
        <v>6881</v>
      </c>
      <c r="C6184" s="1" t="s">
        <v>2782</v>
      </c>
    </row>
    <row r="6185" spans="1:9" x14ac:dyDescent="0.25">
      <c r="A6185" s="1">
        <v>1</v>
      </c>
      <c r="B6185" s="1" t="s">
        <v>6882</v>
      </c>
      <c r="C6185" s="1" t="s">
        <v>6883</v>
      </c>
      <c r="D6185" s="1">
        <v>22276.597260229999</v>
      </c>
      <c r="E6185" s="1">
        <v>8.5229999999999995E-5</v>
      </c>
      <c r="F6185" s="1" t="s">
        <v>3</v>
      </c>
      <c r="G6185" s="1" t="s">
        <v>6884</v>
      </c>
      <c r="H6185" s="1">
        <v>0</v>
      </c>
      <c r="I6185" s="1">
        <v>9997</v>
      </c>
    </row>
    <row r="6186" spans="1:9" x14ac:dyDescent="0.25">
      <c r="A6186" s="1">
        <v>2</v>
      </c>
      <c r="B6186" s="1">
        <v>40904</v>
      </c>
      <c r="C6186" s="1">
        <v>97.498500000000007</v>
      </c>
      <c r="D6186" s="1">
        <v>278.15530000000001</v>
      </c>
      <c r="E6186" s="1">
        <v>13525</v>
      </c>
      <c r="F6186" s="1">
        <v>2.9186999999999999</v>
      </c>
      <c r="G6186" s="1">
        <v>136.49270000000001</v>
      </c>
      <c r="H6186" s="1">
        <v>15.1883818738927</v>
      </c>
    </row>
    <row r="6187" spans="1:9" x14ac:dyDescent="0.25">
      <c r="A6187" s="1">
        <v>0</v>
      </c>
      <c r="B6187" s="1" t="s">
        <v>6885</v>
      </c>
    </row>
    <row r="6188" spans="1:9" x14ac:dyDescent="0.25">
      <c r="A6188" s="1">
        <v>1</v>
      </c>
      <c r="B6188" s="1" t="s">
        <v>6886</v>
      </c>
      <c r="C6188" s="1" t="s">
        <v>6887</v>
      </c>
      <c r="D6188" s="1">
        <v>22276.60358205</v>
      </c>
      <c r="E6188" s="1">
        <v>7.4070000000000001E-5</v>
      </c>
      <c r="F6188" s="1" t="s">
        <v>3</v>
      </c>
      <c r="G6188" s="1" t="s">
        <v>6888</v>
      </c>
      <c r="H6188" s="1">
        <v>0</v>
      </c>
      <c r="I6188" s="1">
        <v>9991</v>
      </c>
    </row>
    <row r="6189" spans="1:9" x14ac:dyDescent="0.25">
      <c r="A6189" s="1">
        <v>2</v>
      </c>
      <c r="B6189" s="1">
        <v>40906</v>
      </c>
      <c r="C6189" s="1">
        <v>97.496600000000001</v>
      </c>
      <c r="D6189" s="1">
        <v>279.24</v>
      </c>
      <c r="E6189" s="1">
        <v>13272</v>
      </c>
      <c r="F6189" s="1">
        <v>350.5104</v>
      </c>
      <c r="G6189" s="1">
        <v>154.477</v>
      </c>
      <c r="H6189" s="1">
        <v>15.2007728838934</v>
      </c>
    </row>
    <row r="6190" spans="1:9" x14ac:dyDescent="0.25">
      <c r="A6190" s="1">
        <v>0</v>
      </c>
      <c r="B6190" s="1" t="s">
        <v>6889</v>
      </c>
    </row>
    <row r="6191" spans="1:9" x14ac:dyDescent="0.25">
      <c r="A6191" s="1">
        <v>1</v>
      </c>
      <c r="B6191" s="1" t="s">
        <v>6890</v>
      </c>
      <c r="C6191" s="1" t="s">
        <v>6891</v>
      </c>
      <c r="D6191" s="1">
        <v>22276.566664360002</v>
      </c>
      <c r="E6191" s="1">
        <v>8.4350000000000004E-5</v>
      </c>
      <c r="F6191" s="1" t="s">
        <v>3</v>
      </c>
      <c r="G6191" s="1" t="s">
        <v>6892</v>
      </c>
      <c r="H6191" s="1">
        <v>0</v>
      </c>
      <c r="I6191" s="1">
        <v>9992</v>
      </c>
    </row>
    <row r="6192" spans="1:9" x14ac:dyDescent="0.25">
      <c r="A6192" s="1">
        <v>2</v>
      </c>
      <c r="B6192" s="1">
        <v>40907</v>
      </c>
      <c r="C6192" s="1">
        <v>97.495999999999995</v>
      </c>
      <c r="D6192" s="1">
        <v>279.2867</v>
      </c>
      <c r="E6192" s="1">
        <v>11835</v>
      </c>
      <c r="F6192" s="1">
        <v>346.19940000000003</v>
      </c>
      <c r="G6192" s="1">
        <v>109.1289</v>
      </c>
      <c r="H6192" s="1">
        <v>15.2087718138939</v>
      </c>
    </row>
    <row r="6193" spans="1:9" x14ac:dyDescent="0.25">
      <c r="A6193" s="1">
        <v>0</v>
      </c>
      <c r="B6193" s="1" t="s">
        <v>6893</v>
      </c>
      <c r="C6193" s="1">
        <v>2</v>
      </c>
    </row>
    <row r="6194" spans="1:9" x14ac:dyDescent="0.25">
      <c r="A6194" s="1">
        <v>1</v>
      </c>
      <c r="B6194" s="1" t="s">
        <v>6894</v>
      </c>
      <c r="C6194" s="1" t="s">
        <v>6895</v>
      </c>
      <c r="D6194" s="1">
        <v>22276.53862367</v>
      </c>
      <c r="E6194" s="1">
        <v>4.244E-5</v>
      </c>
      <c r="F6194" s="1" t="s">
        <v>3</v>
      </c>
      <c r="G6194" s="1" t="s">
        <v>6896</v>
      </c>
      <c r="H6194" s="1">
        <v>0</v>
      </c>
      <c r="I6194" s="1">
        <v>9994</v>
      </c>
    </row>
    <row r="6195" spans="1:9" x14ac:dyDescent="0.25">
      <c r="A6195" s="1">
        <v>2</v>
      </c>
      <c r="B6195" s="1">
        <v>40908</v>
      </c>
      <c r="C6195" s="1">
        <v>97.521600000000007</v>
      </c>
      <c r="D6195" s="1">
        <v>276.11610000000002</v>
      </c>
      <c r="E6195" s="1">
        <v>15279</v>
      </c>
      <c r="F6195" s="1">
        <v>9.4971999999999994</v>
      </c>
      <c r="G6195" s="1">
        <v>88.868499999999997</v>
      </c>
      <c r="H6195" s="1">
        <v>15.1635496538886</v>
      </c>
    </row>
    <row r="6196" spans="1:9" x14ac:dyDescent="0.25">
      <c r="A6196" s="1">
        <v>0</v>
      </c>
      <c r="B6196" s="1" t="s">
        <v>6897</v>
      </c>
    </row>
    <row r="6197" spans="1:9" x14ac:dyDescent="0.25">
      <c r="A6197" s="1">
        <v>1</v>
      </c>
      <c r="B6197" s="1" t="s">
        <v>6898</v>
      </c>
      <c r="C6197" s="1" t="s">
        <v>6899</v>
      </c>
      <c r="D6197" s="1">
        <v>22276.46266628</v>
      </c>
      <c r="E6197" s="1">
        <v>1.3168000000000001E-4</v>
      </c>
      <c r="F6197" s="1" t="s">
        <v>3</v>
      </c>
      <c r="G6197" s="1" t="s">
        <v>6900</v>
      </c>
      <c r="H6197" s="1">
        <v>0</v>
      </c>
      <c r="I6197" s="1">
        <v>9994</v>
      </c>
    </row>
    <row r="6198" spans="1:9" x14ac:dyDescent="0.25">
      <c r="A6198" s="1">
        <v>2</v>
      </c>
      <c r="B6198" s="1">
        <v>40909</v>
      </c>
      <c r="C6198" s="1">
        <v>97.466200000000001</v>
      </c>
      <c r="D6198" s="1">
        <v>283.97750000000002</v>
      </c>
      <c r="E6198" s="1">
        <v>9879</v>
      </c>
      <c r="F6198" s="1">
        <v>323.98270000000002</v>
      </c>
      <c r="G6198" s="1">
        <v>176.98249999999999</v>
      </c>
      <c r="H6198" s="1">
        <v>15.253303813898601</v>
      </c>
    </row>
    <row r="6199" spans="1:9" x14ac:dyDescent="0.25">
      <c r="A6199" s="1">
        <v>0</v>
      </c>
      <c r="B6199" s="1" t="s">
        <v>6901</v>
      </c>
    </row>
    <row r="6200" spans="1:9" x14ac:dyDescent="0.25">
      <c r="A6200" s="1">
        <v>1</v>
      </c>
      <c r="B6200" s="1" t="s">
        <v>6902</v>
      </c>
      <c r="C6200" s="1" t="s">
        <v>6903</v>
      </c>
      <c r="D6200" s="1">
        <v>22276.551949209999</v>
      </c>
      <c r="E6200" s="1">
        <v>1.3035E-4</v>
      </c>
      <c r="F6200" s="1" t="s">
        <v>3</v>
      </c>
      <c r="G6200" s="1" t="s">
        <v>6904</v>
      </c>
      <c r="H6200" s="1">
        <v>0</v>
      </c>
      <c r="I6200" s="1">
        <v>9998</v>
      </c>
    </row>
    <row r="6201" spans="1:9" x14ac:dyDescent="0.25">
      <c r="A6201" s="1">
        <v>2</v>
      </c>
      <c r="B6201" s="1">
        <v>40910</v>
      </c>
      <c r="C6201" s="1">
        <v>97.475099999999998</v>
      </c>
      <c r="D6201" s="1">
        <v>283.2294</v>
      </c>
      <c r="E6201" s="1">
        <v>10704</v>
      </c>
      <c r="F6201" s="1">
        <v>324.2953</v>
      </c>
      <c r="G6201" s="1">
        <v>135.15049999999999</v>
      </c>
      <c r="H6201" s="1">
        <v>15.247920763896399</v>
      </c>
    </row>
    <row r="6202" spans="1:9" x14ac:dyDescent="0.25">
      <c r="A6202" s="1">
        <v>0</v>
      </c>
      <c r="B6202" s="1" t="s">
        <v>6905</v>
      </c>
    </row>
    <row r="6203" spans="1:9" x14ac:dyDescent="0.25">
      <c r="A6203" s="1">
        <v>1</v>
      </c>
      <c r="B6203" s="1" t="s">
        <v>6906</v>
      </c>
      <c r="C6203" s="1" t="s">
        <v>6907</v>
      </c>
      <c r="D6203" s="1">
        <v>22276.60010344</v>
      </c>
      <c r="E6203" s="1">
        <v>8.4980000000000003E-5</v>
      </c>
      <c r="F6203" s="1" t="s">
        <v>3</v>
      </c>
      <c r="G6203" s="1" t="s">
        <v>6908</v>
      </c>
      <c r="H6203" s="1">
        <v>0</v>
      </c>
      <c r="I6203" s="1">
        <v>9992</v>
      </c>
    </row>
    <row r="6204" spans="1:9" x14ac:dyDescent="0.25">
      <c r="A6204" s="1">
        <v>2</v>
      </c>
      <c r="B6204" s="1">
        <v>40911</v>
      </c>
      <c r="C6204" s="1">
        <v>97.494600000000005</v>
      </c>
      <c r="D6204" s="1">
        <v>279.88420000000002</v>
      </c>
      <c r="E6204" s="1">
        <v>12205</v>
      </c>
      <c r="F6204" s="1">
        <v>347.64359999999999</v>
      </c>
      <c r="G6204" s="1">
        <v>107.4675</v>
      </c>
      <c r="H6204" s="1">
        <v>15.207535243892799</v>
      </c>
    </row>
    <row r="6205" spans="1:9" x14ac:dyDescent="0.25">
      <c r="A6205" s="1">
        <v>0</v>
      </c>
      <c r="B6205" s="1" t="s">
        <v>6881</v>
      </c>
      <c r="C6205" s="1" t="s">
        <v>27</v>
      </c>
    </row>
    <row r="6206" spans="1:9" x14ac:dyDescent="0.25">
      <c r="A6206" s="1">
        <v>1</v>
      </c>
      <c r="B6206" s="1" t="s">
        <v>6909</v>
      </c>
      <c r="C6206" s="1" t="s">
        <v>6910</v>
      </c>
      <c r="D6206" s="1">
        <v>22276.589211539998</v>
      </c>
      <c r="E6206" s="1">
        <v>1.4677000000000001E-4</v>
      </c>
      <c r="F6206" s="1" t="s">
        <v>3</v>
      </c>
      <c r="G6206" s="1" t="s">
        <v>6911</v>
      </c>
      <c r="H6206" s="1">
        <v>0</v>
      </c>
      <c r="I6206" s="1">
        <v>9990</v>
      </c>
    </row>
    <row r="6207" spans="1:9" x14ac:dyDescent="0.25">
      <c r="A6207" s="1">
        <v>2</v>
      </c>
      <c r="B6207" s="1">
        <v>40912</v>
      </c>
      <c r="C6207" s="1">
        <v>97.436400000000006</v>
      </c>
      <c r="D6207" s="1">
        <v>287.6139</v>
      </c>
      <c r="E6207" s="1">
        <v>10023</v>
      </c>
      <c r="F6207" s="1">
        <v>281.97859999999997</v>
      </c>
      <c r="G6207" s="1">
        <v>173.50049999999999</v>
      </c>
      <c r="H6207" s="1">
        <v>15.2816675439025</v>
      </c>
    </row>
    <row r="6208" spans="1:9" x14ac:dyDescent="0.25">
      <c r="A6208" s="1">
        <v>0</v>
      </c>
      <c r="B6208" s="1" t="s">
        <v>145</v>
      </c>
      <c r="C6208" s="1">
        <v>2507</v>
      </c>
    </row>
    <row r="6209" spans="1:9" x14ac:dyDescent="0.25">
      <c r="A6209" s="1">
        <v>1</v>
      </c>
      <c r="B6209" s="1" t="s">
        <v>6912</v>
      </c>
      <c r="C6209" s="1" t="s">
        <v>6913</v>
      </c>
      <c r="D6209" s="1">
        <v>22276.493468060002</v>
      </c>
      <c r="E6209" s="1">
        <v>2.8000000000000002E-7</v>
      </c>
      <c r="F6209" s="1" t="s">
        <v>3</v>
      </c>
      <c r="G6209" s="1" t="s">
        <v>6914</v>
      </c>
      <c r="H6209" s="1">
        <v>0</v>
      </c>
      <c r="I6209" s="1">
        <v>9995</v>
      </c>
    </row>
    <row r="6210" spans="1:9" x14ac:dyDescent="0.25">
      <c r="A6210" s="1">
        <v>2</v>
      </c>
      <c r="B6210" s="1">
        <v>40920</v>
      </c>
      <c r="C6210" s="1">
        <v>82.495199999999997</v>
      </c>
      <c r="D6210" s="1">
        <v>201.76140000000001</v>
      </c>
      <c r="E6210" s="1">
        <v>10431</v>
      </c>
      <c r="F6210" s="1">
        <v>57.3354</v>
      </c>
      <c r="G6210" s="1">
        <v>302.8734</v>
      </c>
      <c r="H6210" s="1">
        <v>12.4289186431884</v>
      </c>
    </row>
    <row r="6211" spans="1:9" x14ac:dyDescent="0.25">
      <c r="A6211" s="1">
        <v>0</v>
      </c>
      <c r="B6211" s="1" t="s">
        <v>145</v>
      </c>
      <c r="C6211" s="1">
        <v>2508</v>
      </c>
    </row>
    <row r="6212" spans="1:9" x14ac:dyDescent="0.25">
      <c r="A6212" s="1">
        <v>1</v>
      </c>
      <c r="B6212" s="1" t="s">
        <v>6915</v>
      </c>
      <c r="C6212" s="1" t="s">
        <v>6916</v>
      </c>
      <c r="D6212" s="1">
        <v>22276.437062969999</v>
      </c>
      <c r="E6212" s="1">
        <v>2.6E-7</v>
      </c>
      <c r="F6212" s="1" t="s">
        <v>3</v>
      </c>
      <c r="G6212" s="1" t="s">
        <v>6917</v>
      </c>
      <c r="H6212" s="1">
        <v>0</v>
      </c>
      <c r="I6212" s="1">
        <v>9993</v>
      </c>
    </row>
    <row r="6213" spans="1:9" x14ac:dyDescent="0.25">
      <c r="A6213" s="1">
        <v>2</v>
      </c>
      <c r="B6213" s="1">
        <v>40921</v>
      </c>
      <c r="C6213" s="1">
        <v>82.490799999999993</v>
      </c>
      <c r="D6213" s="1">
        <v>200.8177</v>
      </c>
      <c r="E6213" s="1">
        <v>14986</v>
      </c>
      <c r="F6213" s="1">
        <v>90.015600000000006</v>
      </c>
      <c r="G6213" s="1">
        <v>270.26420000000002</v>
      </c>
      <c r="H6213" s="1">
        <v>12.4289679531882</v>
      </c>
    </row>
    <row r="6214" spans="1:9" x14ac:dyDescent="0.25">
      <c r="A6214" s="1">
        <v>0</v>
      </c>
      <c r="B6214" s="1" t="s">
        <v>145</v>
      </c>
      <c r="C6214" s="1">
        <v>2509</v>
      </c>
    </row>
    <row r="6215" spans="1:9" x14ac:dyDescent="0.25">
      <c r="A6215" s="1">
        <v>1</v>
      </c>
      <c r="B6215" s="1" t="s">
        <v>6918</v>
      </c>
      <c r="C6215" s="1" t="s">
        <v>6919</v>
      </c>
      <c r="D6215" s="1">
        <v>22276.462505470001</v>
      </c>
      <c r="E6215" s="1">
        <v>2.9999999999999999E-7</v>
      </c>
      <c r="F6215" s="1" t="s">
        <v>3</v>
      </c>
      <c r="G6215" s="1" t="s">
        <v>6920</v>
      </c>
      <c r="H6215" s="1">
        <v>0</v>
      </c>
      <c r="I6215" s="1">
        <v>9996</v>
      </c>
    </row>
    <row r="6216" spans="1:9" x14ac:dyDescent="0.25">
      <c r="A6216" s="1">
        <v>2</v>
      </c>
      <c r="B6216" s="1">
        <v>40922</v>
      </c>
      <c r="C6216" s="1">
        <v>82.4923</v>
      </c>
      <c r="D6216" s="1">
        <v>200.87610000000001</v>
      </c>
      <c r="E6216" s="1">
        <v>16539</v>
      </c>
      <c r="F6216" s="1">
        <v>102.7801</v>
      </c>
      <c r="G6216" s="1">
        <v>257.51299999999998</v>
      </c>
      <c r="H6216" s="1">
        <v>12.4289953431883</v>
      </c>
    </row>
    <row r="6217" spans="1:9" x14ac:dyDescent="0.25">
      <c r="A6217" s="1">
        <v>0</v>
      </c>
      <c r="B6217" s="1" t="s">
        <v>6921</v>
      </c>
      <c r="C6217" s="1">
        <v>1</v>
      </c>
      <c r="D6217" s="1" t="s">
        <v>6922</v>
      </c>
    </row>
    <row r="6218" spans="1:9" x14ac:dyDescent="0.25">
      <c r="A6218" s="1">
        <v>1</v>
      </c>
      <c r="B6218" s="1" t="s">
        <v>6923</v>
      </c>
      <c r="C6218" s="1" t="s">
        <v>6924</v>
      </c>
      <c r="D6218" s="1">
        <v>22276.494368250002</v>
      </c>
      <c r="E6218" s="1">
        <v>1.571E-4</v>
      </c>
      <c r="F6218" s="1" t="s">
        <v>3</v>
      </c>
      <c r="G6218" s="1" t="s">
        <v>6925</v>
      </c>
      <c r="H6218" s="1">
        <v>0</v>
      </c>
      <c r="I6218" s="1">
        <v>9990</v>
      </c>
    </row>
    <row r="6219" spans="1:9" x14ac:dyDescent="0.25">
      <c r="A6219" s="1">
        <v>2</v>
      </c>
      <c r="B6219" s="1">
        <v>40925</v>
      </c>
      <c r="C6219" s="1">
        <v>97.123900000000006</v>
      </c>
      <c r="D6219" s="1">
        <v>277.90190000000001</v>
      </c>
      <c r="E6219" s="1">
        <v>14139</v>
      </c>
      <c r="F6219" s="1">
        <v>80.198099999999997</v>
      </c>
      <c r="G6219" s="1">
        <v>77.4846</v>
      </c>
      <c r="H6219" s="1">
        <v>15.4023436439308</v>
      </c>
    </row>
    <row r="6220" spans="1:9" x14ac:dyDescent="0.25">
      <c r="A6220" s="1">
        <v>0</v>
      </c>
      <c r="B6220" s="1" t="s">
        <v>6926</v>
      </c>
      <c r="C6220" s="1" t="s">
        <v>2782</v>
      </c>
      <c r="D6220" s="1" t="s">
        <v>6927</v>
      </c>
    </row>
    <row r="6221" spans="1:9" x14ac:dyDescent="0.25">
      <c r="A6221" s="1">
        <v>1</v>
      </c>
      <c r="B6221" s="1" t="s">
        <v>6928</v>
      </c>
      <c r="C6221" s="1" t="s">
        <v>6929</v>
      </c>
      <c r="D6221" s="1">
        <v>22276.357037149999</v>
      </c>
      <c r="E6221" s="1">
        <v>9.0720999999999998E-4</v>
      </c>
      <c r="F6221" s="1" t="s">
        <v>3</v>
      </c>
      <c r="G6221" s="1" t="s">
        <v>6930</v>
      </c>
      <c r="H6221" s="1">
        <v>0</v>
      </c>
      <c r="I6221" s="1">
        <v>9990</v>
      </c>
    </row>
    <row r="6222" spans="1:9" x14ac:dyDescent="0.25">
      <c r="A6222" s="1">
        <v>2</v>
      </c>
      <c r="B6222" s="1">
        <v>40928</v>
      </c>
      <c r="C6222" s="1">
        <v>97.030299999999997</v>
      </c>
      <c r="D6222" s="1">
        <v>298.69069999999999</v>
      </c>
      <c r="E6222" s="1">
        <v>4360</v>
      </c>
      <c r="F6222" s="1">
        <v>9.4268000000000001</v>
      </c>
      <c r="G6222" s="1">
        <v>116.042</v>
      </c>
      <c r="H6222" s="1">
        <v>15.699522383951001</v>
      </c>
    </row>
    <row r="6223" spans="1:9" x14ac:dyDescent="0.25">
      <c r="A6223" s="1">
        <v>0</v>
      </c>
      <c r="B6223" s="1" t="s">
        <v>6931</v>
      </c>
    </row>
    <row r="6224" spans="1:9" x14ac:dyDescent="0.25">
      <c r="A6224" s="1">
        <v>1</v>
      </c>
      <c r="B6224" s="1" t="s">
        <v>6932</v>
      </c>
      <c r="C6224" s="1" t="s">
        <v>6933</v>
      </c>
      <c r="D6224" s="1">
        <v>22276.33113522</v>
      </c>
      <c r="E6224" s="1">
        <v>1.9190000000000001E-5</v>
      </c>
      <c r="F6224" s="1" t="s">
        <v>3</v>
      </c>
      <c r="G6224" s="1" t="s">
        <v>6934</v>
      </c>
      <c r="H6224" s="1">
        <v>0</v>
      </c>
      <c r="I6224" s="1">
        <v>9992</v>
      </c>
    </row>
    <row r="6225" spans="1:9" x14ac:dyDescent="0.25">
      <c r="A6225" s="1">
        <v>2</v>
      </c>
      <c r="B6225" s="1">
        <v>40930</v>
      </c>
      <c r="C6225" s="1">
        <v>5.9962</v>
      </c>
      <c r="D6225" s="1">
        <v>128.86500000000001</v>
      </c>
      <c r="E6225" s="1">
        <v>9232</v>
      </c>
      <c r="F6225" s="1">
        <v>245.02629999999999</v>
      </c>
      <c r="G6225" s="1">
        <v>114.8905</v>
      </c>
      <c r="H6225" s="1">
        <v>14.7677205337912</v>
      </c>
    </row>
    <row r="6226" spans="1:9" x14ac:dyDescent="0.25">
      <c r="A6226" s="1">
        <v>0</v>
      </c>
      <c r="B6226" s="1" t="s">
        <v>6935</v>
      </c>
      <c r="C6226" s="1" t="s">
        <v>6936</v>
      </c>
    </row>
    <row r="6227" spans="1:9" x14ac:dyDescent="0.25">
      <c r="A6227" s="1">
        <v>1</v>
      </c>
      <c r="B6227" s="1" t="s">
        <v>6937</v>
      </c>
      <c r="C6227" s="1" t="s">
        <v>6938</v>
      </c>
      <c r="D6227" s="1">
        <v>22276.23258005</v>
      </c>
      <c r="E6227" s="1">
        <v>9.8800000000000003E-6</v>
      </c>
      <c r="F6227" s="1" t="s">
        <v>3</v>
      </c>
      <c r="G6227" s="1" t="s">
        <v>6939</v>
      </c>
      <c r="H6227" s="1">
        <v>0</v>
      </c>
      <c r="I6227" s="1">
        <v>9995</v>
      </c>
    </row>
    <row r="6228" spans="1:9" x14ac:dyDescent="0.25">
      <c r="A6228" s="1">
        <v>2</v>
      </c>
      <c r="B6228" s="1">
        <v>40931</v>
      </c>
      <c r="C6228" s="1">
        <v>5.9950999999999999</v>
      </c>
      <c r="D6228" s="1">
        <v>120.17019999999999</v>
      </c>
      <c r="E6228" s="1">
        <v>13124</v>
      </c>
      <c r="F6228" s="1">
        <v>259.48140000000001</v>
      </c>
      <c r="G6228" s="1">
        <v>100.3873</v>
      </c>
      <c r="H6228" s="1">
        <v>14.768709393792999</v>
      </c>
    </row>
    <row r="6229" spans="1:9" x14ac:dyDescent="0.25">
      <c r="A6229" s="1">
        <v>0</v>
      </c>
      <c r="B6229" s="1" t="s">
        <v>6600</v>
      </c>
      <c r="C6229" s="1">
        <v>2</v>
      </c>
      <c r="D6229" s="1" t="s">
        <v>6940</v>
      </c>
    </row>
    <row r="6230" spans="1:9" x14ac:dyDescent="0.25">
      <c r="A6230" s="1">
        <v>1</v>
      </c>
      <c r="B6230" s="1" t="s">
        <v>6941</v>
      </c>
      <c r="C6230" s="1" t="s">
        <v>6942</v>
      </c>
      <c r="D6230" s="1">
        <v>22276.16532561</v>
      </c>
      <c r="E6230" s="1">
        <v>4.4140000000000001E-5</v>
      </c>
      <c r="F6230" s="1" t="s">
        <v>3</v>
      </c>
      <c r="G6230" s="1" t="s">
        <v>6943</v>
      </c>
      <c r="H6230" s="1">
        <v>0</v>
      </c>
      <c r="I6230" s="1">
        <v>9999</v>
      </c>
    </row>
    <row r="6231" spans="1:9" x14ac:dyDescent="0.25">
      <c r="A6231" s="1">
        <v>2</v>
      </c>
      <c r="B6231" s="1">
        <v>40932</v>
      </c>
      <c r="C6231" s="1">
        <v>6.008</v>
      </c>
      <c r="D6231" s="1">
        <v>85.973200000000006</v>
      </c>
      <c r="E6231" s="1">
        <v>13884</v>
      </c>
      <c r="F6231" s="1">
        <v>324.4588</v>
      </c>
      <c r="G6231" s="1">
        <v>35.461599999999997</v>
      </c>
      <c r="H6231" s="1">
        <v>14.792497063794601</v>
      </c>
    </row>
    <row r="6232" spans="1:9" x14ac:dyDescent="0.25">
      <c r="A6232" s="1">
        <v>0</v>
      </c>
      <c r="B6232" s="1" t="s">
        <v>6600</v>
      </c>
      <c r="C6232" s="1">
        <v>2</v>
      </c>
      <c r="D6232" s="1" t="s">
        <v>6944</v>
      </c>
    </row>
    <row r="6233" spans="1:9" x14ac:dyDescent="0.25">
      <c r="A6233" s="1">
        <v>1</v>
      </c>
      <c r="B6233" s="1" t="s">
        <v>6945</v>
      </c>
      <c r="C6233" s="1" t="s">
        <v>6946</v>
      </c>
      <c r="D6233" s="1">
        <v>22276.111606179998</v>
      </c>
      <c r="E6233" s="1">
        <v>3.3649999999999998E-5</v>
      </c>
      <c r="F6233" s="1" t="s">
        <v>3</v>
      </c>
      <c r="G6233" s="1" t="s">
        <v>6947</v>
      </c>
      <c r="H6233" s="1">
        <v>0</v>
      </c>
      <c r="I6233" s="1">
        <v>9991</v>
      </c>
    </row>
    <row r="6234" spans="1:9" x14ac:dyDescent="0.25">
      <c r="A6234" s="1">
        <v>2</v>
      </c>
      <c r="B6234" s="1">
        <v>40933</v>
      </c>
      <c r="C6234" s="1">
        <v>6.0061</v>
      </c>
      <c r="D6234" s="1">
        <v>81.986900000000006</v>
      </c>
      <c r="E6234" s="1">
        <v>14332</v>
      </c>
      <c r="F6234" s="1">
        <v>334.68759999999997</v>
      </c>
      <c r="G6234" s="1">
        <v>25.254999999999999</v>
      </c>
      <c r="H6234" s="1">
        <v>14.793323300000001</v>
      </c>
      <c r="I6234" s="1">
        <v>6308</v>
      </c>
    </row>
    <row r="6235" spans="1:9" x14ac:dyDescent="0.25">
      <c r="A6235" s="1">
        <v>0</v>
      </c>
      <c r="B6235" s="1" t="s">
        <v>6600</v>
      </c>
      <c r="C6235" s="1">
        <v>2</v>
      </c>
      <c r="D6235" s="1" t="s">
        <v>6948</v>
      </c>
    </row>
    <row r="6236" spans="1:9" x14ac:dyDescent="0.25">
      <c r="A6236" s="1">
        <v>1</v>
      </c>
      <c r="B6236" s="1" t="s">
        <v>6949</v>
      </c>
      <c r="C6236" s="1" t="s">
        <v>6950</v>
      </c>
      <c r="D6236" s="1">
        <v>22276.42960598</v>
      </c>
      <c r="E6236" s="1">
        <v>4.4289999999999998E-5</v>
      </c>
      <c r="F6236" s="1" t="s">
        <v>3</v>
      </c>
      <c r="G6236" s="1" t="s">
        <v>6951</v>
      </c>
      <c r="H6236" s="1">
        <v>0</v>
      </c>
      <c r="I6236" s="1">
        <v>9996</v>
      </c>
    </row>
    <row r="6237" spans="1:9" x14ac:dyDescent="0.25">
      <c r="A6237" s="1">
        <v>2</v>
      </c>
      <c r="B6237" s="1">
        <v>40934</v>
      </c>
      <c r="C6237" s="1">
        <v>6.0072000000000001</v>
      </c>
      <c r="D6237" s="1">
        <v>98.649199999999993</v>
      </c>
      <c r="E6237" s="1">
        <v>11491</v>
      </c>
      <c r="F6237" s="1">
        <v>296.86470000000003</v>
      </c>
      <c r="G6237" s="1">
        <v>63.0306</v>
      </c>
      <c r="H6237" s="1">
        <v>14.78851852</v>
      </c>
      <c r="I6237" s="1">
        <v>8503</v>
      </c>
    </row>
    <row r="6238" spans="1:9" x14ac:dyDescent="0.25">
      <c r="A6238" s="1">
        <v>0</v>
      </c>
      <c r="B6238" s="1" t="s">
        <v>6600</v>
      </c>
      <c r="C6238" s="1">
        <v>2</v>
      </c>
      <c r="D6238" s="1" t="s">
        <v>6952</v>
      </c>
    </row>
    <row r="6239" spans="1:9" x14ac:dyDescent="0.25">
      <c r="A6239" s="1">
        <v>1</v>
      </c>
      <c r="B6239" s="1" t="s">
        <v>6953</v>
      </c>
      <c r="C6239" s="1" t="s">
        <v>6954</v>
      </c>
      <c r="D6239" s="1">
        <v>22276.136384090001</v>
      </c>
      <c r="E6239" s="1">
        <v>4.299E-5</v>
      </c>
      <c r="F6239" s="1" t="s">
        <v>3</v>
      </c>
      <c r="G6239" s="1" t="s">
        <v>6955</v>
      </c>
      <c r="H6239" s="1">
        <v>0</v>
      </c>
      <c r="I6239" s="1">
        <v>9997</v>
      </c>
    </row>
    <row r="6240" spans="1:9" x14ac:dyDescent="0.25">
      <c r="A6240" s="1">
        <v>2</v>
      </c>
      <c r="B6240" s="1">
        <v>40935</v>
      </c>
      <c r="C6240" s="1">
        <v>6.0034000000000001</v>
      </c>
      <c r="D6240" s="1">
        <v>106.9923</v>
      </c>
      <c r="E6240" s="1">
        <v>11113</v>
      </c>
      <c r="F6240" s="1">
        <v>279.99439999999998</v>
      </c>
      <c r="G6240" s="1">
        <v>79.893000000000001</v>
      </c>
      <c r="H6240" s="1">
        <v>14.786054253792599</v>
      </c>
    </row>
    <row r="6241" spans="1:9" x14ac:dyDescent="0.25">
      <c r="A6241" s="1">
        <v>0</v>
      </c>
      <c r="B6241" s="1" t="s">
        <v>6956</v>
      </c>
      <c r="C6241" s="1">
        <v>9</v>
      </c>
    </row>
    <row r="6242" spans="1:9" x14ac:dyDescent="0.25">
      <c r="A6242" s="1">
        <v>1</v>
      </c>
      <c r="B6242" s="1" t="s">
        <v>6957</v>
      </c>
      <c r="C6242" s="1" t="s">
        <v>6958</v>
      </c>
      <c r="D6242" s="1">
        <v>22276.33341254</v>
      </c>
      <c r="E6242" s="1">
        <v>2.5009999999999999E-5</v>
      </c>
      <c r="F6242" s="1" t="s">
        <v>3</v>
      </c>
      <c r="G6242" s="1" t="s">
        <v>6959</v>
      </c>
      <c r="H6242" s="1">
        <v>0</v>
      </c>
      <c r="I6242" s="1">
        <v>9998</v>
      </c>
    </row>
    <row r="6243" spans="1:9" x14ac:dyDescent="0.25">
      <c r="A6243" s="1">
        <v>2</v>
      </c>
      <c r="B6243" s="1">
        <v>40936</v>
      </c>
      <c r="C6243" s="1">
        <v>6.0026000000000002</v>
      </c>
      <c r="D6243" s="1">
        <v>123.49639999999999</v>
      </c>
      <c r="E6243" s="1">
        <v>10861</v>
      </c>
      <c r="F6243" s="1">
        <v>246.89850000000001</v>
      </c>
      <c r="G6243" s="1">
        <v>112.9997</v>
      </c>
      <c r="H6243" s="1">
        <v>14.7733931237919</v>
      </c>
    </row>
    <row r="6244" spans="1:9" x14ac:dyDescent="0.25">
      <c r="A6244" s="1">
        <v>0</v>
      </c>
      <c r="B6244" s="1" t="s">
        <v>6960</v>
      </c>
    </row>
    <row r="6245" spans="1:9" x14ac:dyDescent="0.25">
      <c r="A6245" s="1">
        <v>1</v>
      </c>
      <c r="B6245" s="1" t="s">
        <v>6961</v>
      </c>
      <c r="C6245" s="1" t="s">
        <v>6962</v>
      </c>
      <c r="D6245" s="1">
        <v>22276.518558349999</v>
      </c>
      <c r="E6245" s="1">
        <v>4.2899999999999996E-6</v>
      </c>
      <c r="F6245" s="1" t="s">
        <v>3</v>
      </c>
      <c r="G6245" s="1" t="s">
        <v>6963</v>
      </c>
      <c r="H6245" s="1">
        <v>0</v>
      </c>
      <c r="I6245" s="1">
        <v>9998</v>
      </c>
    </row>
    <row r="6246" spans="1:9" x14ac:dyDescent="0.25">
      <c r="A6246" s="1">
        <v>2</v>
      </c>
      <c r="B6246" s="1">
        <v>40958</v>
      </c>
      <c r="C6246" s="1">
        <v>97.738900000000001</v>
      </c>
      <c r="D6246" s="1">
        <v>317.8381</v>
      </c>
      <c r="E6246" s="1">
        <v>17381</v>
      </c>
      <c r="F6246" s="1">
        <v>336.9547</v>
      </c>
      <c r="G6246" s="1">
        <v>23.088799999999999</v>
      </c>
      <c r="H6246" s="1">
        <v>14.7344236837589</v>
      </c>
    </row>
    <row r="6247" spans="1:9" x14ac:dyDescent="0.25">
      <c r="A6247" s="1">
        <v>0</v>
      </c>
      <c r="B6247" s="1" t="s">
        <v>6964</v>
      </c>
      <c r="C6247" s="1" t="s">
        <v>6965</v>
      </c>
      <c r="D6247" s="1" t="s">
        <v>123</v>
      </c>
    </row>
    <row r="6248" spans="1:9" x14ac:dyDescent="0.25">
      <c r="A6248" s="1">
        <v>1</v>
      </c>
      <c r="B6248" s="1" t="s">
        <v>6966</v>
      </c>
      <c r="C6248" s="1" t="s">
        <v>6967</v>
      </c>
      <c r="D6248" s="1">
        <v>22276.566576149999</v>
      </c>
      <c r="E6248" s="1">
        <v>5.0100000000000003E-6</v>
      </c>
      <c r="F6248" s="1" t="s">
        <v>3</v>
      </c>
      <c r="G6248" s="1" t="s">
        <v>6968</v>
      </c>
      <c r="H6248" s="1">
        <v>0</v>
      </c>
      <c r="I6248" s="1">
        <v>9999</v>
      </c>
    </row>
    <row r="6249" spans="1:9" x14ac:dyDescent="0.25">
      <c r="A6249" s="1">
        <v>2</v>
      </c>
      <c r="B6249" s="1">
        <v>40959</v>
      </c>
      <c r="C6249" s="1">
        <v>97.740300000000005</v>
      </c>
      <c r="D6249" s="1">
        <v>318.77199999999999</v>
      </c>
      <c r="E6249" s="1">
        <v>17416</v>
      </c>
      <c r="F6249" s="1">
        <v>337.18329999999997</v>
      </c>
      <c r="G6249" s="1">
        <v>22.860700000000001</v>
      </c>
      <c r="H6249" s="1">
        <v>14.736455803759499</v>
      </c>
    </row>
    <row r="6250" spans="1:9" x14ac:dyDescent="0.25">
      <c r="A6250" s="1">
        <v>0</v>
      </c>
      <c r="B6250" s="1" t="s">
        <v>6964</v>
      </c>
      <c r="C6250" s="1" t="s">
        <v>6965</v>
      </c>
      <c r="D6250" s="1" t="s">
        <v>127</v>
      </c>
    </row>
    <row r="6251" spans="1:9" x14ac:dyDescent="0.25">
      <c r="A6251" s="1">
        <v>1</v>
      </c>
      <c r="B6251" s="1" t="s">
        <v>6969</v>
      </c>
      <c r="C6251" s="1" t="s">
        <v>6970</v>
      </c>
      <c r="D6251" s="1">
        <v>22276.571591569998</v>
      </c>
      <c r="E6251" s="1">
        <v>4.1500000000000001E-6</v>
      </c>
      <c r="F6251" s="1" t="s">
        <v>3</v>
      </c>
      <c r="G6251" s="1" t="s">
        <v>6971</v>
      </c>
      <c r="H6251" s="1">
        <v>0</v>
      </c>
      <c r="I6251" s="1">
        <v>9998</v>
      </c>
    </row>
    <row r="6252" spans="1:9" x14ac:dyDescent="0.25">
      <c r="A6252" s="1">
        <v>2</v>
      </c>
      <c r="B6252" s="1">
        <v>40960</v>
      </c>
      <c r="C6252" s="1">
        <v>97.743600000000001</v>
      </c>
      <c r="D6252" s="1">
        <v>319.65960000000001</v>
      </c>
      <c r="E6252" s="1">
        <v>17482</v>
      </c>
      <c r="F6252" s="1">
        <v>337.86369999999999</v>
      </c>
      <c r="G6252" s="1">
        <v>22.182099999999998</v>
      </c>
      <c r="H6252" s="1">
        <v>14.7375056037598</v>
      </c>
    </row>
    <row r="6253" spans="1:9" x14ac:dyDescent="0.25">
      <c r="A6253" s="1">
        <v>0</v>
      </c>
      <c r="B6253" s="1" t="s">
        <v>6972</v>
      </c>
      <c r="C6253" s="1">
        <v>1</v>
      </c>
    </row>
    <row r="6254" spans="1:9" x14ac:dyDescent="0.25">
      <c r="A6254" s="1">
        <v>1</v>
      </c>
      <c r="B6254" s="1" t="s">
        <v>6973</v>
      </c>
      <c r="C6254" s="1" t="s">
        <v>6974</v>
      </c>
      <c r="D6254" s="1">
        <v>22276.553002690001</v>
      </c>
      <c r="E6254" s="1">
        <v>6.02E-6</v>
      </c>
      <c r="F6254" s="1" t="s">
        <v>3</v>
      </c>
      <c r="G6254" s="1" t="s">
        <v>6975</v>
      </c>
      <c r="H6254" s="1">
        <v>0</v>
      </c>
      <c r="I6254" s="1">
        <v>9992</v>
      </c>
    </row>
    <row r="6255" spans="1:9" x14ac:dyDescent="0.25">
      <c r="A6255" s="1">
        <v>2</v>
      </c>
      <c r="B6255" s="1">
        <v>40961</v>
      </c>
      <c r="C6255" s="1">
        <v>97.749099999999999</v>
      </c>
      <c r="D6255" s="1">
        <v>321.56290000000001</v>
      </c>
      <c r="E6255" s="1">
        <v>17479</v>
      </c>
      <c r="F6255" s="1">
        <v>335.72309999999999</v>
      </c>
      <c r="G6255" s="1">
        <v>24.315899999999999</v>
      </c>
      <c r="H6255" s="1">
        <v>14.741979893760501</v>
      </c>
    </row>
    <row r="6256" spans="1:9" x14ac:dyDescent="0.25">
      <c r="A6256" s="1">
        <v>0</v>
      </c>
      <c r="B6256" s="1" t="s">
        <v>5229</v>
      </c>
      <c r="C6256" s="1" t="s">
        <v>1098</v>
      </c>
    </row>
    <row r="6257" spans="1:9" x14ac:dyDescent="0.25">
      <c r="A6257" s="1">
        <v>1</v>
      </c>
      <c r="B6257" s="1" t="s">
        <v>6976</v>
      </c>
      <c r="C6257" s="1" t="s">
        <v>6977</v>
      </c>
      <c r="D6257" s="1">
        <v>22276.19887299</v>
      </c>
      <c r="E6257" s="1">
        <v>2.8860000000000002E-5</v>
      </c>
      <c r="F6257" s="1" t="s">
        <v>3</v>
      </c>
      <c r="G6257" s="1" t="s">
        <v>6978</v>
      </c>
      <c r="H6257" s="1">
        <v>0</v>
      </c>
      <c r="I6257" s="1">
        <v>9996</v>
      </c>
    </row>
    <row r="6258" spans="1:9" x14ac:dyDescent="0.25">
      <c r="A6258" s="1">
        <v>2</v>
      </c>
      <c r="B6258" s="1">
        <v>40965</v>
      </c>
      <c r="C6258" s="1">
        <v>64.777299999999997</v>
      </c>
      <c r="D6258" s="1">
        <v>124.3463</v>
      </c>
      <c r="E6258" s="1">
        <v>178951</v>
      </c>
      <c r="F6258" s="1">
        <v>164.79089999999999</v>
      </c>
      <c r="G6258" s="1">
        <v>195.86770000000001</v>
      </c>
      <c r="H6258" s="1">
        <v>14.7589952116486</v>
      </c>
    </row>
    <row r="6259" spans="1:9" x14ac:dyDescent="0.25">
      <c r="A6259" s="1">
        <v>0</v>
      </c>
      <c r="B6259" s="1" t="s">
        <v>5229</v>
      </c>
      <c r="C6259" s="1">
        <v>7</v>
      </c>
    </row>
    <row r="6260" spans="1:9" x14ac:dyDescent="0.25">
      <c r="A6260" s="1">
        <v>1</v>
      </c>
      <c r="B6260" s="1" t="s">
        <v>6979</v>
      </c>
      <c r="C6260" s="1" t="s">
        <v>6980</v>
      </c>
      <c r="D6260" s="1">
        <v>22276.56108494</v>
      </c>
      <c r="E6260" s="1">
        <v>3.7700000000000002E-5</v>
      </c>
      <c r="F6260" s="1" t="s">
        <v>3</v>
      </c>
      <c r="G6260" s="1" t="s">
        <v>6981</v>
      </c>
      <c r="H6260" s="1">
        <v>0</v>
      </c>
      <c r="I6260" s="1">
        <v>9990</v>
      </c>
    </row>
    <row r="6261" spans="1:9" x14ac:dyDescent="0.25">
      <c r="A6261" s="1">
        <v>2</v>
      </c>
      <c r="B6261" s="1">
        <v>40966</v>
      </c>
      <c r="C6261" s="1">
        <v>64.777199999999993</v>
      </c>
      <c r="D6261" s="1">
        <v>120.1443</v>
      </c>
      <c r="E6261" s="1">
        <v>176748</v>
      </c>
      <c r="F6261" s="1">
        <v>164.28909999999999</v>
      </c>
      <c r="G6261" s="1">
        <v>196.3801</v>
      </c>
      <c r="H6261" s="1">
        <v>14.765241321649199</v>
      </c>
    </row>
    <row r="6262" spans="1:9" x14ac:dyDescent="0.25">
      <c r="A6262" s="1">
        <v>0</v>
      </c>
      <c r="B6262" s="1" t="s">
        <v>5688</v>
      </c>
      <c r="C6262" s="2">
        <v>44564</v>
      </c>
    </row>
    <row r="6263" spans="1:9" x14ac:dyDescent="0.25">
      <c r="A6263" s="1">
        <v>1</v>
      </c>
      <c r="B6263" s="1" t="s">
        <v>6982</v>
      </c>
      <c r="C6263" s="1" t="s">
        <v>6983</v>
      </c>
      <c r="D6263" s="1">
        <v>22276.612887660001</v>
      </c>
      <c r="E6263" s="1">
        <v>6.198E-5</v>
      </c>
      <c r="F6263" s="1" t="s">
        <v>3</v>
      </c>
      <c r="G6263" s="1" t="s">
        <v>6984</v>
      </c>
      <c r="H6263" s="1">
        <v>0</v>
      </c>
      <c r="I6263" s="1">
        <v>9995</v>
      </c>
    </row>
    <row r="6264" spans="1:9" x14ac:dyDescent="0.25">
      <c r="A6264" s="1">
        <v>2</v>
      </c>
      <c r="B6264" s="1">
        <v>40988</v>
      </c>
      <c r="C6264" s="1">
        <v>97.408900000000003</v>
      </c>
      <c r="D6264" s="1">
        <v>35.644599999999997</v>
      </c>
      <c r="E6264" s="1">
        <v>5571</v>
      </c>
      <c r="F6264" s="1">
        <v>61.735599999999998</v>
      </c>
      <c r="G6264" s="1">
        <v>66.523600000000002</v>
      </c>
      <c r="H6264" s="1">
        <v>15.234732813858001</v>
      </c>
    </row>
    <row r="6265" spans="1:9" x14ac:dyDescent="0.25">
      <c r="A6265" s="1">
        <v>0</v>
      </c>
      <c r="B6265" s="1" t="s">
        <v>5095</v>
      </c>
      <c r="C6265" s="1">
        <v>28</v>
      </c>
    </row>
    <row r="6266" spans="1:9" x14ac:dyDescent="0.25">
      <c r="A6266" s="1">
        <v>1</v>
      </c>
      <c r="B6266" s="1" t="s">
        <v>6985</v>
      </c>
      <c r="C6266" s="1" t="s">
        <v>6986</v>
      </c>
      <c r="D6266" s="1">
        <v>22276.569919919999</v>
      </c>
      <c r="E6266" s="1">
        <v>7.0099999999999996E-5</v>
      </c>
      <c r="F6266" s="1" t="s">
        <v>3</v>
      </c>
      <c r="G6266" s="1" t="s">
        <v>6987</v>
      </c>
      <c r="H6266" s="1">
        <v>0</v>
      </c>
      <c r="I6266" s="1">
        <v>9997</v>
      </c>
    </row>
    <row r="6267" spans="1:9" x14ac:dyDescent="0.25">
      <c r="A6267" s="1">
        <v>2</v>
      </c>
      <c r="B6267" s="1">
        <v>41026</v>
      </c>
      <c r="C6267" s="1">
        <v>97.57</v>
      </c>
      <c r="D6267" s="1">
        <v>60.114199999999997</v>
      </c>
      <c r="E6267" s="1">
        <v>4939</v>
      </c>
      <c r="F6267" s="1">
        <v>290.67880000000002</v>
      </c>
      <c r="G6267" s="1">
        <v>196.2056</v>
      </c>
      <c r="H6267" s="1">
        <v>15.234403333846901</v>
      </c>
    </row>
    <row r="6268" spans="1:9" x14ac:dyDescent="0.25">
      <c r="A6268" s="1">
        <v>0</v>
      </c>
      <c r="B6268" s="1" t="s">
        <v>5095</v>
      </c>
      <c r="C6268" s="1">
        <v>29</v>
      </c>
    </row>
    <row r="6269" spans="1:9" x14ac:dyDescent="0.25">
      <c r="A6269" s="1">
        <v>1</v>
      </c>
      <c r="B6269" s="1" t="s">
        <v>6988</v>
      </c>
      <c r="C6269" s="1" t="s">
        <v>6989</v>
      </c>
      <c r="D6269" s="1">
        <v>22276.455888519999</v>
      </c>
      <c r="E6269" s="1">
        <v>4.0400000000000003E-6</v>
      </c>
      <c r="F6269" s="1" t="s">
        <v>3</v>
      </c>
      <c r="G6269" s="1" t="s">
        <v>6990</v>
      </c>
      <c r="H6269" s="1">
        <v>0</v>
      </c>
      <c r="I6269" s="1">
        <v>9999</v>
      </c>
    </row>
    <row r="6270" spans="1:9" x14ac:dyDescent="0.25">
      <c r="A6270" s="1">
        <v>2</v>
      </c>
      <c r="B6270" s="1">
        <v>41038</v>
      </c>
      <c r="C6270" s="1">
        <v>98.060599999999994</v>
      </c>
      <c r="D6270" s="1">
        <v>277.17919999999998</v>
      </c>
      <c r="E6270" s="1">
        <v>2360</v>
      </c>
      <c r="F6270" s="1">
        <v>96.764200000000002</v>
      </c>
      <c r="G6270" s="1">
        <v>263.38440000000003</v>
      </c>
      <c r="H6270" s="1">
        <v>14.809351183702701</v>
      </c>
    </row>
    <row r="6271" spans="1:9" x14ac:dyDescent="0.25">
      <c r="A6271" s="1">
        <v>0</v>
      </c>
      <c r="B6271" s="1" t="s">
        <v>145</v>
      </c>
      <c r="C6271" s="1">
        <v>2512</v>
      </c>
    </row>
    <row r="6272" spans="1:9" x14ac:dyDescent="0.25">
      <c r="A6272" s="1">
        <v>1</v>
      </c>
      <c r="B6272" s="1" t="s">
        <v>6991</v>
      </c>
      <c r="C6272" s="1" t="s">
        <v>6992</v>
      </c>
      <c r="D6272" s="1">
        <v>22276.535358329998</v>
      </c>
      <c r="E6272" s="1">
        <v>2.5939999999999999E-5</v>
      </c>
      <c r="F6272" s="1" t="s">
        <v>3</v>
      </c>
      <c r="G6272" s="1" t="s">
        <v>6993</v>
      </c>
      <c r="H6272" s="1">
        <v>0</v>
      </c>
      <c r="I6272" s="1">
        <v>9995</v>
      </c>
    </row>
    <row r="6273" spans="1:9" x14ac:dyDescent="0.25">
      <c r="A6273" s="1">
        <v>2</v>
      </c>
      <c r="B6273" s="1">
        <v>41099</v>
      </c>
      <c r="C6273" s="1">
        <v>98.133399999999995</v>
      </c>
      <c r="D6273" s="1">
        <v>288.2706</v>
      </c>
      <c r="E6273" s="1">
        <v>7173</v>
      </c>
      <c r="F6273" s="1">
        <v>8.1998999999999995</v>
      </c>
      <c r="G6273" s="1">
        <v>351.93189999999998</v>
      </c>
      <c r="H6273" s="1">
        <v>14.6370801936449</v>
      </c>
    </row>
    <row r="6274" spans="1:9" x14ac:dyDescent="0.25">
      <c r="A6274" s="1">
        <v>0</v>
      </c>
      <c r="B6274" s="1" t="s">
        <v>6628</v>
      </c>
      <c r="C6274" s="1" t="s">
        <v>6994</v>
      </c>
    </row>
    <row r="6275" spans="1:9" x14ac:dyDescent="0.25">
      <c r="A6275" s="1">
        <v>1</v>
      </c>
      <c r="B6275" s="1" t="s">
        <v>6995</v>
      </c>
      <c r="C6275" s="1" t="s">
        <v>6996</v>
      </c>
      <c r="D6275" s="1">
        <v>22276.244298050002</v>
      </c>
      <c r="E6275" s="1">
        <v>6.4919999999999995E-5</v>
      </c>
      <c r="F6275" s="1" t="s">
        <v>3</v>
      </c>
      <c r="G6275" s="1" t="s">
        <v>6997</v>
      </c>
      <c r="H6275" s="1">
        <v>0</v>
      </c>
      <c r="I6275" s="1">
        <v>9997</v>
      </c>
    </row>
    <row r="6276" spans="1:9" x14ac:dyDescent="0.25">
      <c r="A6276" s="1">
        <v>2</v>
      </c>
      <c r="B6276" s="1">
        <v>41166</v>
      </c>
      <c r="C6276" s="1">
        <v>14.982100000000001</v>
      </c>
      <c r="D6276" s="1">
        <v>121.6823</v>
      </c>
      <c r="E6276" s="1">
        <v>10544</v>
      </c>
      <c r="F6276" s="1">
        <v>106.6917</v>
      </c>
      <c r="G6276" s="1">
        <v>253.45609999999999</v>
      </c>
      <c r="H6276" s="1">
        <v>15.121569633756399</v>
      </c>
    </row>
    <row r="6277" spans="1:9" x14ac:dyDescent="0.25">
      <c r="A6277" s="1">
        <v>0</v>
      </c>
      <c r="B6277" s="1" t="s">
        <v>6998</v>
      </c>
      <c r="C6277" s="1" t="s">
        <v>6999</v>
      </c>
      <c r="D6277" s="1">
        <v>1</v>
      </c>
    </row>
    <row r="6278" spans="1:9" x14ac:dyDescent="0.25">
      <c r="A6278" s="1">
        <v>1</v>
      </c>
      <c r="B6278" s="1" t="s">
        <v>7000</v>
      </c>
      <c r="C6278" s="1" t="s">
        <v>7001</v>
      </c>
      <c r="D6278" s="1">
        <v>22276.35880174</v>
      </c>
      <c r="E6278" s="1">
        <v>2.7370000000000001E-5</v>
      </c>
      <c r="F6278" s="1" t="s">
        <v>3</v>
      </c>
      <c r="G6278" s="1" t="s">
        <v>7002</v>
      </c>
      <c r="H6278" s="1">
        <v>0</v>
      </c>
      <c r="I6278" s="1">
        <v>9991</v>
      </c>
    </row>
    <row r="6279" spans="1:9" x14ac:dyDescent="0.25">
      <c r="A6279" s="1">
        <v>2</v>
      </c>
      <c r="B6279" s="1">
        <v>41167</v>
      </c>
      <c r="C6279" s="1">
        <v>14.9786</v>
      </c>
      <c r="D6279" s="1">
        <v>142.3168</v>
      </c>
      <c r="E6279" s="1">
        <v>11016</v>
      </c>
      <c r="F6279" s="1">
        <v>65.600800000000007</v>
      </c>
      <c r="G6279" s="1">
        <v>102.85599999999999</v>
      </c>
      <c r="H6279" s="1">
        <v>15.1031338937558</v>
      </c>
    </row>
    <row r="6280" spans="1:9" x14ac:dyDescent="0.25">
      <c r="A6280" s="1">
        <v>0</v>
      </c>
      <c r="B6280" s="1" t="s">
        <v>7003</v>
      </c>
      <c r="C6280" s="1">
        <v>1</v>
      </c>
    </row>
    <row r="6281" spans="1:9" x14ac:dyDescent="0.25">
      <c r="A6281" s="1">
        <v>1</v>
      </c>
      <c r="B6281" s="1" t="s">
        <v>7004</v>
      </c>
      <c r="C6281" s="1" t="s">
        <v>7005</v>
      </c>
      <c r="D6281" s="1">
        <v>22276.54684716</v>
      </c>
      <c r="E6281" s="1">
        <v>2.0626999999999999E-4</v>
      </c>
      <c r="F6281" s="1" t="s">
        <v>3</v>
      </c>
      <c r="G6281" s="1" t="s">
        <v>7006</v>
      </c>
      <c r="H6281" s="1">
        <v>0</v>
      </c>
      <c r="I6281" s="1">
        <v>9993</v>
      </c>
    </row>
    <row r="6282" spans="1:9" x14ac:dyDescent="0.25">
      <c r="A6282" s="1">
        <v>2</v>
      </c>
      <c r="B6282" s="1">
        <v>41168</v>
      </c>
      <c r="C6282" s="1">
        <v>14.9779</v>
      </c>
      <c r="D6282" s="1">
        <v>7.8090999999999999</v>
      </c>
      <c r="E6282" s="1">
        <v>8920</v>
      </c>
      <c r="F6282" s="1">
        <v>325.82459999999998</v>
      </c>
      <c r="G6282" s="1">
        <v>139.43459999999999</v>
      </c>
      <c r="H6282" s="1">
        <v>15.235464793767999</v>
      </c>
    </row>
    <row r="6283" spans="1:9" x14ac:dyDescent="0.25">
      <c r="A6283" s="1">
        <v>0</v>
      </c>
      <c r="B6283" s="1" t="s">
        <v>7007</v>
      </c>
      <c r="C6283" s="1">
        <v>1</v>
      </c>
    </row>
    <row r="6284" spans="1:9" x14ac:dyDescent="0.25">
      <c r="A6284" s="1">
        <v>1</v>
      </c>
      <c r="B6284" s="1" t="s">
        <v>7008</v>
      </c>
      <c r="C6284" s="1" t="s">
        <v>7009</v>
      </c>
      <c r="D6284" s="1">
        <v>22276.622862579999</v>
      </c>
      <c r="E6284" s="1">
        <v>6.7539999999999994E-5</v>
      </c>
      <c r="F6284" s="1" t="s">
        <v>3</v>
      </c>
      <c r="G6284" s="1" t="s">
        <v>7010</v>
      </c>
      <c r="H6284" s="1">
        <v>0</v>
      </c>
      <c r="I6284" s="1">
        <v>9999</v>
      </c>
    </row>
    <row r="6285" spans="1:9" x14ac:dyDescent="0.25">
      <c r="A6285" s="1">
        <v>2</v>
      </c>
      <c r="B6285" s="1">
        <v>41169</v>
      </c>
      <c r="C6285" s="1">
        <v>14.971</v>
      </c>
      <c r="D6285" s="1">
        <v>106.1537</v>
      </c>
      <c r="E6285" s="1">
        <v>9016</v>
      </c>
      <c r="F6285" s="1">
        <v>133.334</v>
      </c>
      <c r="G6285" s="1">
        <v>226.77440000000001</v>
      </c>
      <c r="H6285" s="1">
        <v>15.137471373759301</v>
      </c>
    </row>
    <row r="6286" spans="1:9" x14ac:dyDescent="0.25">
      <c r="A6286" s="1">
        <v>0</v>
      </c>
      <c r="B6286" s="1" t="s">
        <v>7011</v>
      </c>
    </row>
    <row r="6287" spans="1:9" x14ac:dyDescent="0.25">
      <c r="A6287" s="1">
        <v>1</v>
      </c>
      <c r="B6287" s="1" t="s">
        <v>7012</v>
      </c>
      <c r="C6287" s="1" t="s">
        <v>7013</v>
      </c>
      <c r="D6287" s="1">
        <v>22276.449180039999</v>
      </c>
      <c r="E6287" s="1">
        <v>2.2353999999999999E-4</v>
      </c>
      <c r="F6287" s="1" t="s">
        <v>3</v>
      </c>
      <c r="G6287" s="1" t="s">
        <v>7014</v>
      </c>
      <c r="H6287" s="1">
        <v>0</v>
      </c>
      <c r="I6287" s="1">
        <v>9998</v>
      </c>
    </row>
    <row r="6288" spans="1:9" x14ac:dyDescent="0.25">
      <c r="A6288" s="1">
        <v>2</v>
      </c>
      <c r="B6288" s="1">
        <v>41170</v>
      </c>
      <c r="C6288" s="1">
        <v>14.9894</v>
      </c>
      <c r="D6288" s="1">
        <v>0.43809999999999999</v>
      </c>
      <c r="E6288" s="1">
        <v>9933</v>
      </c>
      <c r="F6288" s="1">
        <v>350.31650000000002</v>
      </c>
      <c r="G6288" s="1">
        <v>9.6965000000000003</v>
      </c>
      <c r="H6288" s="1">
        <v>15.223340633766901</v>
      </c>
    </row>
    <row r="6289" spans="1:9" x14ac:dyDescent="0.25">
      <c r="A6289" s="1">
        <v>0</v>
      </c>
      <c r="B6289" s="1" t="s">
        <v>6628</v>
      </c>
      <c r="C6289" s="1">
        <v>2</v>
      </c>
    </row>
    <row r="6290" spans="1:9" x14ac:dyDescent="0.25">
      <c r="A6290" s="1">
        <v>1</v>
      </c>
      <c r="B6290" s="1" t="s">
        <v>7015</v>
      </c>
      <c r="C6290" s="1" t="s">
        <v>7016</v>
      </c>
      <c r="D6290" s="1">
        <v>22276.588059379999</v>
      </c>
      <c r="E6290" s="1">
        <v>1.5810999999999999E-4</v>
      </c>
      <c r="F6290" s="1" t="s">
        <v>3</v>
      </c>
      <c r="G6290" s="1" t="s">
        <v>7017</v>
      </c>
      <c r="H6290" s="1">
        <v>0</v>
      </c>
      <c r="I6290" s="1">
        <v>9994</v>
      </c>
    </row>
    <row r="6291" spans="1:9" x14ac:dyDescent="0.25">
      <c r="A6291" s="1">
        <v>2</v>
      </c>
      <c r="B6291" s="1">
        <v>41171</v>
      </c>
      <c r="C6291" s="1">
        <v>14.991099999999999</v>
      </c>
      <c r="D6291" s="1">
        <v>78.578299999999999</v>
      </c>
      <c r="E6291" s="1">
        <v>7244</v>
      </c>
      <c r="F6291" s="1">
        <v>176.46709999999999</v>
      </c>
      <c r="G6291" s="1">
        <v>183.5702</v>
      </c>
      <c r="H6291" s="1">
        <v>15.1721506537605</v>
      </c>
    </row>
    <row r="6292" spans="1:9" x14ac:dyDescent="0.25">
      <c r="A6292" s="1">
        <v>0</v>
      </c>
      <c r="B6292" s="1" t="s">
        <v>7018</v>
      </c>
    </row>
    <row r="6293" spans="1:9" x14ac:dyDescent="0.25">
      <c r="A6293" s="1">
        <v>1</v>
      </c>
      <c r="B6293" s="1" t="s">
        <v>7019</v>
      </c>
      <c r="C6293" s="1" t="s">
        <v>7020</v>
      </c>
      <c r="D6293" s="1">
        <v>22276.45621497</v>
      </c>
      <c r="E6293" s="1">
        <v>1.041E-5</v>
      </c>
      <c r="F6293" s="1" t="s">
        <v>3</v>
      </c>
      <c r="G6293" s="1" t="s">
        <v>7021</v>
      </c>
      <c r="H6293" s="1">
        <v>0</v>
      </c>
      <c r="I6293" s="1">
        <v>9990</v>
      </c>
    </row>
    <row r="6294" spans="1:9" x14ac:dyDescent="0.25">
      <c r="A6294" s="1">
        <v>2</v>
      </c>
      <c r="B6294" s="1">
        <v>41173</v>
      </c>
      <c r="C6294" s="1">
        <v>97.385999999999996</v>
      </c>
      <c r="D6294" s="1">
        <v>265.63780000000003</v>
      </c>
      <c r="E6294" s="1">
        <v>13676</v>
      </c>
      <c r="F6294" s="1">
        <v>172.28970000000001</v>
      </c>
      <c r="G6294" s="1">
        <v>339.26929999999999</v>
      </c>
      <c r="H6294" s="1">
        <v>15.2460779437803</v>
      </c>
    </row>
    <row r="6295" spans="1:9" x14ac:dyDescent="0.25">
      <c r="A6295" s="1">
        <v>0</v>
      </c>
      <c r="B6295" s="1" t="s">
        <v>3784</v>
      </c>
      <c r="C6295" s="1" t="s">
        <v>3785</v>
      </c>
      <c r="D6295" s="1">
        <v>114</v>
      </c>
    </row>
    <row r="6296" spans="1:9" x14ac:dyDescent="0.25">
      <c r="A6296" s="1">
        <v>1</v>
      </c>
      <c r="B6296" s="1" t="s">
        <v>7022</v>
      </c>
      <c r="C6296" s="1" t="s">
        <v>7023</v>
      </c>
      <c r="D6296" s="1">
        <v>22276.32266523</v>
      </c>
      <c r="E6296" s="1">
        <v>7.4699999999999996E-6</v>
      </c>
      <c r="F6296" s="1" t="s">
        <v>3</v>
      </c>
      <c r="G6296" s="1" t="s">
        <v>7024</v>
      </c>
      <c r="H6296" s="1">
        <v>0</v>
      </c>
      <c r="I6296" s="1">
        <v>9997</v>
      </c>
    </row>
    <row r="6297" spans="1:9" x14ac:dyDescent="0.25">
      <c r="A6297" s="1">
        <v>2</v>
      </c>
      <c r="B6297" s="1">
        <v>41179</v>
      </c>
      <c r="C6297" s="1">
        <v>47.002499999999998</v>
      </c>
      <c r="D6297" s="1">
        <v>259.85390000000001</v>
      </c>
      <c r="E6297" s="1">
        <v>1388</v>
      </c>
      <c r="F6297" s="1">
        <v>159.06720000000001</v>
      </c>
      <c r="G6297" s="1">
        <v>201.02699999999999</v>
      </c>
      <c r="H6297" s="1">
        <v>14.5517322536046</v>
      </c>
    </row>
    <row r="6298" spans="1:9" x14ac:dyDescent="0.25">
      <c r="A6298" s="1">
        <v>0</v>
      </c>
      <c r="B6298" s="1" t="s">
        <v>3784</v>
      </c>
      <c r="C6298" s="1" t="s">
        <v>3785</v>
      </c>
      <c r="D6298" s="1">
        <v>119</v>
      </c>
    </row>
    <row r="6299" spans="1:9" x14ac:dyDescent="0.25">
      <c r="A6299" s="1">
        <v>1</v>
      </c>
      <c r="B6299" s="1" t="s">
        <v>7025</v>
      </c>
      <c r="C6299" s="1" t="s">
        <v>7026</v>
      </c>
      <c r="D6299" s="1">
        <v>22276.489379430001</v>
      </c>
      <c r="E6299" s="1">
        <v>6.0399999999999998E-6</v>
      </c>
      <c r="F6299" s="1" t="s">
        <v>3</v>
      </c>
      <c r="G6299" s="1" t="s">
        <v>7027</v>
      </c>
      <c r="H6299" s="1">
        <v>0</v>
      </c>
      <c r="I6299" s="1">
        <v>9993</v>
      </c>
    </row>
    <row r="6300" spans="1:9" x14ac:dyDescent="0.25">
      <c r="A6300" s="1">
        <v>2</v>
      </c>
      <c r="B6300" s="1">
        <v>41180</v>
      </c>
      <c r="C6300" s="1">
        <v>47.000799999999998</v>
      </c>
      <c r="D6300" s="1">
        <v>168.25559999999999</v>
      </c>
      <c r="E6300" s="1">
        <v>1888</v>
      </c>
      <c r="F6300" s="1">
        <v>233.9348</v>
      </c>
      <c r="G6300" s="1">
        <v>126.1362</v>
      </c>
      <c r="H6300" s="1">
        <v>14.5517457336174</v>
      </c>
    </row>
    <row r="6301" spans="1:9" x14ac:dyDescent="0.25">
      <c r="A6301" s="1">
        <v>0</v>
      </c>
      <c r="B6301" s="1" t="s">
        <v>3784</v>
      </c>
      <c r="C6301" s="1" t="s">
        <v>3785</v>
      </c>
      <c r="D6301" s="1">
        <v>105</v>
      </c>
    </row>
    <row r="6302" spans="1:9" x14ac:dyDescent="0.25">
      <c r="A6302" s="1">
        <v>1</v>
      </c>
      <c r="B6302" s="1" t="s">
        <v>7028</v>
      </c>
      <c r="C6302" s="1" t="s">
        <v>7029</v>
      </c>
      <c r="D6302" s="1">
        <v>22276.507565989999</v>
      </c>
      <c r="E6302" s="1">
        <v>2.6199999999999999E-6</v>
      </c>
      <c r="F6302" s="1" t="s">
        <v>3</v>
      </c>
      <c r="G6302" s="1" t="s">
        <v>7030</v>
      </c>
      <c r="H6302" s="1">
        <v>0</v>
      </c>
      <c r="I6302" s="1">
        <v>9990</v>
      </c>
    </row>
    <row r="6303" spans="1:9" x14ac:dyDescent="0.25">
      <c r="A6303" s="1">
        <v>2</v>
      </c>
      <c r="B6303" s="1">
        <v>41181</v>
      </c>
      <c r="C6303" s="1">
        <v>47.0015</v>
      </c>
      <c r="D6303" s="1">
        <v>83.142399999999995</v>
      </c>
      <c r="E6303" s="1">
        <v>2238</v>
      </c>
      <c r="F6303" s="1">
        <v>227.19630000000001</v>
      </c>
      <c r="G6303" s="1">
        <v>132.87280000000001</v>
      </c>
      <c r="H6303" s="1">
        <v>14.436172063579701</v>
      </c>
    </row>
    <row r="6304" spans="1:9" x14ac:dyDescent="0.25">
      <c r="A6304" s="1">
        <v>0</v>
      </c>
      <c r="B6304" s="1" t="s">
        <v>3784</v>
      </c>
      <c r="C6304" s="1" t="s">
        <v>3785</v>
      </c>
      <c r="D6304" s="1">
        <v>110</v>
      </c>
    </row>
    <row r="6305" spans="1:9" x14ac:dyDescent="0.25">
      <c r="A6305" s="1">
        <v>1</v>
      </c>
      <c r="B6305" s="1" t="s">
        <v>7031</v>
      </c>
      <c r="C6305" s="1" t="s">
        <v>7032</v>
      </c>
      <c r="D6305" s="1">
        <v>22276.368361209999</v>
      </c>
      <c r="E6305" s="1">
        <v>7.7000000000000008E-6</v>
      </c>
      <c r="F6305" s="1" t="s">
        <v>3</v>
      </c>
      <c r="G6305" s="1" t="s">
        <v>7033</v>
      </c>
      <c r="H6305" s="1">
        <v>0</v>
      </c>
      <c r="I6305" s="1">
        <v>9991</v>
      </c>
    </row>
    <row r="6306" spans="1:9" x14ac:dyDescent="0.25">
      <c r="A6306" s="1">
        <v>2</v>
      </c>
      <c r="B6306" s="1">
        <v>41182</v>
      </c>
      <c r="C6306" s="1">
        <v>47.001100000000001</v>
      </c>
      <c r="D6306" s="1">
        <v>259.1062</v>
      </c>
      <c r="E6306" s="1">
        <v>2158</v>
      </c>
      <c r="F6306" s="1">
        <v>310.93279999999999</v>
      </c>
      <c r="G6306" s="1">
        <v>49.137</v>
      </c>
      <c r="H6306" s="1">
        <v>14.551741743603399</v>
      </c>
    </row>
    <row r="6307" spans="1:9" x14ac:dyDescent="0.25">
      <c r="A6307" s="1">
        <v>0</v>
      </c>
      <c r="B6307" s="1" t="s">
        <v>3784</v>
      </c>
      <c r="C6307" s="1" t="s">
        <v>3785</v>
      </c>
      <c r="D6307" s="1">
        <v>118</v>
      </c>
    </row>
    <row r="6308" spans="1:9" x14ac:dyDescent="0.25">
      <c r="A6308" s="1">
        <v>1</v>
      </c>
      <c r="B6308" s="1" t="s">
        <v>7034</v>
      </c>
      <c r="C6308" s="1" t="s">
        <v>7035</v>
      </c>
      <c r="D6308" s="1">
        <v>22276.345620349999</v>
      </c>
      <c r="E6308" s="1">
        <v>7.5599999999999996E-6</v>
      </c>
      <c r="F6308" s="1" t="s">
        <v>3</v>
      </c>
      <c r="G6308" s="1" t="s">
        <v>7036</v>
      </c>
      <c r="H6308" s="1">
        <v>0</v>
      </c>
      <c r="I6308" s="1">
        <v>9999</v>
      </c>
    </row>
    <row r="6309" spans="1:9" x14ac:dyDescent="0.25">
      <c r="A6309" s="1">
        <v>2</v>
      </c>
      <c r="B6309" s="1">
        <v>41183</v>
      </c>
      <c r="C6309" s="1">
        <v>47.003700000000002</v>
      </c>
      <c r="D6309" s="1">
        <v>259.40679999999998</v>
      </c>
      <c r="E6309" s="1">
        <v>2366</v>
      </c>
      <c r="F6309" s="1">
        <v>311.30349999999999</v>
      </c>
      <c r="G6309" s="1">
        <v>48.764600000000002</v>
      </c>
      <c r="H6309" s="1">
        <v>14.551676523604399</v>
      </c>
    </row>
    <row r="6310" spans="1:9" x14ac:dyDescent="0.25">
      <c r="A6310" s="1">
        <v>0</v>
      </c>
      <c r="B6310" s="1" t="s">
        <v>3784</v>
      </c>
      <c r="C6310" s="1" t="s">
        <v>3785</v>
      </c>
      <c r="D6310" s="1">
        <v>112</v>
      </c>
    </row>
    <row r="6311" spans="1:9" x14ac:dyDescent="0.25">
      <c r="A6311" s="1">
        <v>1</v>
      </c>
      <c r="B6311" s="1" t="s">
        <v>7037</v>
      </c>
      <c r="C6311" s="1" t="s">
        <v>7038</v>
      </c>
      <c r="D6311" s="1">
        <v>22276.39804575</v>
      </c>
      <c r="E6311" s="1">
        <v>9.4900000000000006E-6</v>
      </c>
      <c r="F6311" s="1" t="s">
        <v>3</v>
      </c>
      <c r="G6311" s="1" t="s">
        <v>7039</v>
      </c>
      <c r="H6311" s="1">
        <v>0</v>
      </c>
      <c r="I6311" s="1">
        <v>9992</v>
      </c>
    </row>
    <row r="6312" spans="1:9" x14ac:dyDescent="0.25">
      <c r="A6312" s="1">
        <v>2</v>
      </c>
      <c r="B6312" s="1">
        <v>41184</v>
      </c>
      <c r="C6312" s="1">
        <v>46.998600000000003</v>
      </c>
      <c r="D6312" s="1">
        <v>167.9991</v>
      </c>
      <c r="E6312" s="1">
        <v>1591</v>
      </c>
      <c r="F6312" s="1">
        <v>214.24940000000001</v>
      </c>
      <c r="G6312" s="1">
        <v>145.8288</v>
      </c>
      <c r="H6312" s="1">
        <v>14.551734963616701</v>
      </c>
    </row>
    <row r="6313" spans="1:9" x14ac:dyDescent="0.25">
      <c r="A6313" s="1">
        <v>0</v>
      </c>
      <c r="B6313" s="1" t="s">
        <v>3784</v>
      </c>
      <c r="C6313" s="1" t="s">
        <v>3785</v>
      </c>
      <c r="D6313" s="1">
        <v>113</v>
      </c>
    </row>
    <row r="6314" spans="1:9" x14ac:dyDescent="0.25">
      <c r="A6314" s="1">
        <v>1</v>
      </c>
      <c r="B6314" s="1" t="s">
        <v>7040</v>
      </c>
      <c r="C6314" s="1" t="s">
        <v>7041</v>
      </c>
      <c r="D6314" s="1">
        <v>22276.443893600001</v>
      </c>
      <c r="E6314" s="1">
        <v>8.7199999999999995E-6</v>
      </c>
      <c r="F6314" s="1" t="s">
        <v>3</v>
      </c>
      <c r="G6314" s="1" t="s">
        <v>7042</v>
      </c>
      <c r="H6314" s="1">
        <v>0</v>
      </c>
      <c r="I6314" s="1">
        <v>9997</v>
      </c>
    </row>
    <row r="6315" spans="1:9" x14ac:dyDescent="0.25">
      <c r="A6315" s="1">
        <v>2</v>
      </c>
      <c r="B6315" s="1">
        <v>41185</v>
      </c>
      <c r="C6315" s="1">
        <v>47.000799999999998</v>
      </c>
      <c r="D6315" s="1">
        <v>167.9468</v>
      </c>
      <c r="E6315" s="1">
        <v>1685</v>
      </c>
      <c r="F6315" s="1">
        <v>232.5162</v>
      </c>
      <c r="G6315" s="1">
        <v>127.5569</v>
      </c>
      <c r="H6315" s="1">
        <v>14.5517197936166</v>
      </c>
    </row>
    <row r="6316" spans="1:9" x14ac:dyDescent="0.25">
      <c r="A6316" s="1">
        <v>0</v>
      </c>
      <c r="B6316" s="1" t="s">
        <v>3784</v>
      </c>
      <c r="C6316" s="1" t="s">
        <v>3785</v>
      </c>
      <c r="D6316" s="1">
        <v>115</v>
      </c>
    </row>
    <row r="6317" spans="1:9" x14ac:dyDescent="0.25">
      <c r="A6317" s="1">
        <v>1</v>
      </c>
      <c r="B6317" s="1" t="s">
        <v>7043</v>
      </c>
      <c r="C6317" s="1" t="s">
        <v>7044</v>
      </c>
      <c r="D6317" s="1">
        <v>22276.447857089999</v>
      </c>
      <c r="E6317" s="1">
        <v>7.34E-6</v>
      </c>
      <c r="F6317" s="1" t="s">
        <v>3</v>
      </c>
      <c r="G6317" s="1" t="s">
        <v>7045</v>
      </c>
      <c r="H6317" s="1">
        <v>0</v>
      </c>
      <c r="I6317" s="1">
        <v>9997</v>
      </c>
    </row>
    <row r="6318" spans="1:9" x14ac:dyDescent="0.25">
      <c r="A6318" s="1">
        <v>2</v>
      </c>
      <c r="B6318" s="1">
        <v>41186</v>
      </c>
      <c r="C6318" s="1">
        <v>47.000799999999998</v>
      </c>
      <c r="D6318" s="1">
        <v>42.566899999999997</v>
      </c>
      <c r="E6318" s="1">
        <v>1506</v>
      </c>
      <c r="F6318" s="1">
        <v>231.93340000000001</v>
      </c>
      <c r="G6318" s="1">
        <v>128.14160000000001</v>
      </c>
      <c r="H6318" s="1">
        <v>14.590460903633801</v>
      </c>
    </row>
    <row r="6319" spans="1:9" x14ac:dyDescent="0.25">
      <c r="A6319" s="1">
        <v>0</v>
      </c>
      <c r="B6319" s="1" t="s">
        <v>3784</v>
      </c>
      <c r="C6319" s="1" t="s">
        <v>3785</v>
      </c>
      <c r="D6319" s="1">
        <v>108</v>
      </c>
    </row>
    <row r="6320" spans="1:9" x14ac:dyDescent="0.25">
      <c r="A6320" s="1">
        <v>1</v>
      </c>
      <c r="B6320" s="1" t="s">
        <v>7046</v>
      </c>
      <c r="C6320" s="1" t="s">
        <v>7047</v>
      </c>
      <c r="D6320" s="1">
        <v>22276.470093709999</v>
      </c>
      <c r="E6320" s="1">
        <v>6.2099999999999998E-6</v>
      </c>
      <c r="F6320" s="1" t="s">
        <v>3</v>
      </c>
      <c r="G6320" s="1" t="s">
        <v>7048</v>
      </c>
      <c r="H6320" s="1">
        <v>0</v>
      </c>
      <c r="I6320" s="1">
        <v>9996</v>
      </c>
    </row>
    <row r="6321" spans="1:9" x14ac:dyDescent="0.25">
      <c r="A6321" s="1">
        <v>2</v>
      </c>
      <c r="B6321" s="1">
        <v>41187</v>
      </c>
      <c r="C6321" s="1">
        <v>47.0047</v>
      </c>
      <c r="D6321" s="1">
        <v>78.870900000000006</v>
      </c>
      <c r="E6321" s="1">
        <v>1756</v>
      </c>
      <c r="F6321" s="1">
        <v>114.4615</v>
      </c>
      <c r="G6321" s="1">
        <v>245.64529999999999</v>
      </c>
      <c r="H6321" s="1">
        <v>14.5517206936281</v>
      </c>
    </row>
    <row r="6322" spans="1:9" x14ac:dyDescent="0.25">
      <c r="A6322" s="1">
        <v>0</v>
      </c>
      <c r="B6322" s="1" t="s">
        <v>3784</v>
      </c>
      <c r="C6322" s="1" t="s">
        <v>3785</v>
      </c>
      <c r="D6322" s="1">
        <v>117</v>
      </c>
    </row>
    <row r="6323" spans="1:9" x14ac:dyDescent="0.25">
      <c r="A6323" s="1">
        <v>1</v>
      </c>
      <c r="B6323" s="1" t="s">
        <v>7049</v>
      </c>
      <c r="C6323" s="1" t="s">
        <v>7050</v>
      </c>
      <c r="D6323" s="1">
        <v>22276.503826960001</v>
      </c>
      <c r="E6323" s="1">
        <v>5.9000000000000003E-6</v>
      </c>
      <c r="F6323" s="1" t="s">
        <v>3</v>
      </c>
      <c r="G6323" s="1" t="s">
        <v>7051</v>
      </c>
      <c r="H6323" s="1">
        <v>0</v>
      </c>
      <c r="I6323" s="1">
        <v>9992</v>
      </c>
    </row>
    <row r="6324" spans="1:9" x14ac:dyDescent="0.25">
      <c r="A6324" s="1">
        <v>2</v>
      </c>
      <c r="B6324" s="1">
        <v>41188</v>
      </c>
      <c r="C6324" s="1">
        <v>47.000999999999998</v>
      </c>
      <c r="D6324" s="1">
        <v>77.797399999999996</v>
      </c>
      <c r="E6324" s="1">
        <v>2496</v>
      </c>
      <c r="F6324" s="1">
        <v>130.92570000000001</v>
      </c>
      <c r="G6324" s="1">
        <v>229.18440000000001</v>
      </c>
      <c r="H6324" s="1">
        <v>14.5517000236286</v>
      </c>
    </row>
    <row r="6325" spans="1:9" x14ac:dyDescent="0.25">
      <c r="A6325" s="1">
        <v>0</v>
      </c>
      <c r="B6325" s="1" t="s">
        <v>3784</v>
      </c>
      <c r="C6325" s="1" t="s">
        <v>3785</v>
      </c>
      <c r="D6325" s="1">
        <v>116</v>
      </c>
    </row>
    <row r="6326" spans="1:9" x14ac:dyDescent="0.25">
      <c r="A6326" s="1">
        <v>1</v>
      </c>
      <c r="B6326" s="1" t="s">
        <v>7052</v>
      </c>
      <c r="C6326" s="1" t="s">
        <v>7053</v>
      </c>
      <c r="D6326" s="1">
        <v>22276.4896644</v>
      </c>
      <c r="E6326" s="1">
        <v>9.3300000000000005E-6</v>
      </c>
      <c r="F6326" s="1" t="s">
        <v>3</v>
      </c>
      <c r="G6326" s="1" t="s">
        <v>7054</v>
      </c>
      <c r="H6326" s="1">
        <v>0</v>
      </c>
      <c r="I6326" s="1">
        <v>9996</v>
      </c>
    </row>
    <row r="6327" spans="1:9" x14ac:dyDescent="0.25">
      <c r="A6327" s="1">
        <v>2</v>
      </c>
      <c r="B6327" s="1">
        <v>41189</v>
      </c>
      <c r="C6327" s="1">
        <v>47.0015</v>
      </c>
      <c r="D6327" s="1">
        <v>167.5984</v>
      </c>
      <c r="E6327" s="1">
        <v>1756</v>
      </c>
      <c r="F6327" s="1">
        <v>220.29050000000001</v>
      </c>
      <c r="G6327" s="1">
        <v>139.78489999999999</v>
      </c>
      <c r="H6327" s="1">
        <v>14.5517295436167</v>
      </c>
    </row>
    <row r="6328" spans="1:9" x14ac:dyDescent="0.25">
      <c r="A6328" s="1">
        <v>0</v>
      </c>
      <c r="B6328" s="1" t="s">
        <v>4618</v>
      </c>
      <c r="C6328" s="1">
        <v>3</v>
      </c>
    </row>
    <row r="6329" spans="1:9" x14ac:dyDescent="0.25">
      <c r="A6329" s="1">
        <v>1</v>
      </c>
      <c r="B6329" s="1" t="s">
        <v>7055</v>
      </c>
      <c r="C6329" s="1" t="s">
        <v>7056</v>
      </c>
      <c r="D6329" s="1">
        <v>22276.533276689999</v>
      </c>
      <c r="E6329" s="1">
        <v>-3.2000000000000001E-7</v>
      </c>
      <c r="F6329" s="1" t="s">
        <v>3</v>
      </c>
      <c r="G6329" s="1" t="s">
        <v>7057</v>
      </c>
      <c r="H6329" s="1">
        <v>0</v>
      </c>
      <c r="I6329" s="1">
        <v>9995</v>
      </c>
    </row>
    <row r="6330" spans="1:9" x14ac:dyDescent="0.25">
      <c r="A6330" s="1">
        <v>2</v>
      </c>
      <c r="B6330" s="1">
        <v>41240</v>
      </c>
      <c r="C6330" s="1">
        <v>66.041300000000007</v>
      </c>
      <c r="D6330" s="1">
        <v>64.584999999999994</v>
      </c>
      <c r="E6330" s="1">
        <v>7615</v>
      </c>
      <c r="F6330" s="1">
        <v>264.8732</v>
      </c>
      <c r="G6330" s="1">
        <v>95.141400000000004</v>
      </c>
      <c r="H6330" s="1">
        <v>12.809310133137499</v>
      </c>
    </row>
    <row r="6331" spans="1:9" x14ac:dyDescent="0.25">
      <c r="A6331" s="1">
        <v>0</v>
      </c>
      <c r="B6331" s="1" t="s">
        <v>6057</v>
      </c>
      <c r="C6331" s="1">
        <v>4</v>
      </c>
    </row>
    <row r="6332" spans="1:9" x14ac:dyDescent="0.25">
      <c r="A6332" s="1">
        <v>1</v>
      </c>
      <c r="B6332" s="1" t="s">
        <v>7058</v>
      </c>
      <c r="C6332" s="1" t="s">
        <v>7059</v>
      </c>
      <c r="D6332" s="1">
        <v>22276.17272205</v>
      </c>
      <c r="E6332" s="1">
        <v>3.7978000000000003E-4</v>
      </c>
      <c r="F6332" s="1" t="s">
        <v>3</v>
      </c>
      <c r="G6332" s="1" t="s">
        <v>7060</v>
      </c>
      <c r="H6332" s="1">
        <v>0</v>
      </c>
      <c r="I6332" s="1">
        <v>9995</v>
      </c>
    </row>
    <row r="6333" spans="1:9" x14ac:dyDescent="0.25">
      <c r="A6333" s="1">
        <v>2</v>
      </c>
      <c r="B6333" s="1">
        <v>41332</v>
      </c>
      <c r="C6333" s="1">
        <v>97.2346</v>
      </c>
      <c r="D6333" s="1">
        <v>351.15570000000002</v>
      </c>
      <c r="E6333" s="1">
        <v>14753</v>
      </c>
      <c r="F6333" s="1">
        <v>293.9083</v>
      </c>
      <c r="G6333" s="1">
        <v>66.062100000000001</v>
      </c>
      <c r="H6333" s="1">
        <v>15.4642645237246</v>
      </c>
    </row>
    <row r="6334" spans="1:9" x14ac:dyDescent="0.25">
      <c r="A6334" s="1">
        <v>0</v>
      </c>
      <c r="B6334" s="1" t="s">
        <v>6439</v>
      </c>
      <c r="C6334" s="1" t="s">
        <v>5068</v>
      </c>
    </row>
    <row r="6335" spans="1:9" x14ac:dyDescent="0.25">
      <c r="A6335" s="1">
        <v>1</v>
      </c>
      <c r="B6335" s="1" t="s">
        <v>7061</v>
      </c>
      <c r="C6335" s="1" t="s">
        <v>7062</v>
      </c>
      <c r="D6335" s="1">
        <v>22276.5514549</v>
      </c>
      <c r="E6335" s="1">
        <v>1.3200000000000001E-6</v>
      </c>
      <c r="F6335" s="1" t="s">
        <v>3</v>
      </c>
      <c r="G6335" s="1" t="s">
        <v>7063</v>
      </c>
      <c r="H6335" s="1">
        <v>0</v>
      </c>
      <c r="I6335" s="1">
        <v>9996</v>
      </c>
    </row>
    <row r="6336" spans="1:9" x14ac:dyDescent="0.25">
      <c r="A6336" s="1">
        <v>2</v>
      </c>
      <c r="B6336" s="1">
        <v>41335</v>
      </c>
      <c r="C6336" s="1">
        <v>98.627600000000001</v>
      </c>
      <c r="D6336" s="1">
        <v>342.28969999999998</v>
      </c>
      <c r="E6336" s="1">
        <v>1166</v>
      </c>
      <c r="F6336" s="1">
        <v>96.585800000000006</v>
      </c>
      <c r="G6336" s="1">
        <v>263.5455</v>
      </c>
      <c r="H6336" s="1">
        <v>14.2674050334518</v>
      </c>
    </row>
    <row r="6337" spans="1:9" x14ac:dyDescent="0.25">
      <c r="A6337" s="1">
        <v>0</v>
      </c>
      <c r="B6337" s="1" t="s">
        <v>4995</v>
      </c>
      <c r="C6337" s="1" t="s">
        <v>7064</v>
      </c>
    </row>
    <row r="6338" spans="1:9" x14ac:dyDescent="0.25">
      <c r="A6338" s="1">
        <v>1</v>
      </c>
      <c r="B6338" s="1" t="s">
        <v>7065</v>
      </c>
      <c r="C6338" s="1" t="s">
        <v>7066</v>
      </c>
      <c r="D6338" s="1">
        <v>22276.568907479999</v>
      </c>
      <c r="E6338" s="1">
        <v>2.2079999999999999E-5</v>
      </c>
      <c r="F6338" s="1" t="s">
        <v>3</v>
      </c>
      <c r="G6338" s="1" t="s">
        <v>7067</v>
      </c>
      <c r="H6338" s="1">
        <v>0</v>
      </c>
      <c r="I6338" s="1">
        <v>9993</v>
      </c>
    </row>
    <row r="6339" spans="1:9" x14ac:dyDescent="0.25">
      <c r="A6339" s="1">
        <v>2</v>
      </c>
      <c r="B6339" s="1">
        <v>41337</v>
      </c>
      <c r="C6339" s="1">
        <v>31.0044</v>
      </c>
      <c r="D6339" s="1">
        <v>93.3215</v>
      </c>
      <c r="E6339" s="1">
        <v>12024</v>
      </c>
      <c r="F6339" s="1">
        <v>76.316699999999997</v>
      </c>
      <c r="G6339" s="1">
        <v>283.88060000000002</v>
      </c>
      <c r="H6339" s="1">
        <v>14.996414813633599</v>
      </c>
    </row>
    <row r="6340" spans="1:9" x14ac:dyDescent="0.25">
      <c r="A6340" s="1">
        <v>0</v>
      </c>
      <c r="B6340" s="1" t="s">
        <v>6745</v>
      </c>
      <c r="C6340" s="1">
        <v>2</v>
      </c>
    </row>
    <row r="6341" spans="1:9" x14ac:dyDescent="0.25">
      <c r="A6341" s="1">
        <v>1</v>
      </c>
      <c r="B6341" s="1" t="s">
        <v>7068</v>
      </c>
      <c r="C6341" s="1" t="s">
        <v>7069</v>
      </c>
      <c r="D6341" s="1">
        <v>22276.48995789</v>
      </c>
      <c r="E6341" s="1">
        <v>4.0760000000000003E-5</v>
      </c>
      <c r="F6341" s="1" t="s">
        <v>3</v>
      </c>
      <c r="G6341" s="1" t="s">
        <v>7070</v>
      </c>
      <c r="H6341" s="1">
        <v>0</v>
      </c>
      <c r="I6341" s="1">
        <v>9992</v>
      </c>
    </row>
    <row r="6342" spans="1:9" x14ac:dyDescent="0.25">
      <c r="A6342" s="1">
        <v>2</v>
      </c>
      <c r="B6342" s="1">
        <v>41338</v>
      </c>
      <c r="C6342" s="1">
        <v>31.003499999999999</v>
      </c>
      <c r="D6342" s="1">
        <v>55.828400000000002</v>
      </c>
      <c r="E6342" s="1">
        <v>13067</v>
      </c>
      <c r="F6342" s="1">
        <v>144.8656</v>
      </c>
      <c r="G6342" s="1">
        <v>215.2843</v>
      </c>
      <c r="H6342" s="1">
        <v>15.0173005136373</v>
      </c>
    </row>
    <row r="6343" spans="1:9" x14ac:dyDescent="0.25">
      <c r="A6343" s="1">
        <v>0</v>
      </c>
      <c r="B6343" s="1" t="s">
        <v>6745</v>
      </c>
      <c r="C6343" s="1">
        <v>3</v>
      </c>
    </row>
    <row r="6344" spans="1:9" x14ac:dyDescent="0.25">
      <c r="A6344" s="1">
        <v>1</v>
      </c>
      <c r="B6344" s="1" t="s">
        <v>7071</v>
      </c>
      <c r="C6344" s="1" t="s">
        <v>7072</v>
      </c>
      <c r="D6344" s="1">
        <v>22276.544539390001</v>
      </c>
      <c r="E6344" s="1">
        <v>2.6440000000000001E-5</v>
      </c>
      <c r="F6344" s="1" t="s">
        <v>3</v>
      </c>
      <c r="G6344" s="1" t="s">
        <v>7073</v>
      </c>
      <c r="H6344" s="1">
        <v>0</v>
      </c>
      <c r="I6344" s="1">
        <v>9990</v>
      </c>
    </row>
    <row r="6345" spans="1:9" x14ac:dyDescent="0.25">
      <c r="A6345" s="1">
        <v>2</v>
      </c>
      <c r="B6345" s="1">
        <v>41339</v>
      </c>
      <c r="C6345" s="1">
        <v>31.0107</v>
      </c>
      <c r="D6345" s="1">
        <v>52.39</v>
      </c>
      <c r="E6345" s="1">
        <v>12776</v>
      </c>
      <c r="F6345" s="1">
        <v>153.41630000000001</v>
      </c>
      <c r="G6345" s="1">
        <v>206.71729999999999</v>
      </c>
      <c r="H6345" s="1">
        <v>15.0177645236374</v>
      </c>
    </row>
    <row r="6346" spans="1:9" x14ac:dyDescent="0.25">
      <c r="A6346" s="1">
        <v>0</v>
      </c>
      <c r="B6346" s="1" t="s">
        <v>5953</v>
      </c>
      <c r="C6346" s="1">
        <v>4</v>
      </c>
    </row>
    <row r="6347" spans="1:9" x14ac:dyDescent="0.25">
      <c r="A6347" s="1">
        <v>1</v>
      </c>
      <c r="B6347" s="1" t="s">
        <v>7074</v>
      </c>
      <c r="C6347" s="1" t="s">
        <v>7075</v>
      </c>
      <c r="D6347" s="1">
        <v>22276.447801419999</v>
      </c>
      <c r="E6347" s="1">
        <v>7.2669999999999994E-5</v>
      </c>
      <c r="F6347" s="1" t="s">
        <v>3</v>
      </c>
      <c r="G6347" s="1" t="s">
        <v>7076</v>
      </c>
      <c r="H6347" s="1">
        <v>0</v>
      </c>
      <c r="I6347" s="1">
        <v>9990</v>
      </c>
    </row>
    <row r="6348" spans="1:9" x14ac:dyDescent="0.25">
      <c r="A6348" s="1">
        <v>2</v>
      </c>
      <c r="B6348" s="1">
        <v>41340</v>
      </c>
      <c r="C6348" s="1">
        <v>31.005600000000001</v>
      </c>
      <c r="D6348" s="1">
        <v>29.144500000000001</v>
      </c>
      <c r="E6348" s="1">
        <v>12890</v>
      </c>
      <c r="F6348" s="1">
        <v>195.3794</v>
      </c>
      <c r="G6348" s="1">
        <v>164.64519999999999</v>
      </c>
      <c r="H6348" s="1">
        <v>15.0392133136399</v>
      </c>
    </row>
    <row r="6349" spans="1:9" x14ac:dyDescent="0.25">
      <c r="A6349" s="1">
        <v>0</v>
      </c>
      <c r="B6349" s="1" t="s">
        <v>3724</v>
      </c>
      <c r="C6349" s="1" t="s">
        <v>7077</v>
      </c>
    </row>
    <row r="6350" spans="1:9" x14ac:dyDescent="0.25">
      <c r="A6350" s="1">
        <v>1</v>
      </c>
      <c r="B6350" s="1" t="s">
        <v>7078</v>
      </c>
      <c r="C6350" s="1" t="s">
        <v>7079</v>
      </c>
      <c r="D6350" s="1">
        <v>22276.56451986</v>
      </c>
      <c r="E6350" s="1">
        <v>5.2559999999999998E-5</v>
      </c>
      <c r="F6350" s="1" t="s">
        <v>3</v>
      </c>
      <c r="G6350" s="1" t="s">
        <v>7080</v>
      </c>
      <c r="H6350" s="1">
        <v>0</v>
      </c>
      <c r="I6350" s="1">
        <v>9991</v>
      </c>
    </row>
    <row r="6351" spans="1:9" x14ac:dyDescent="0.25">
      <c r="A6351" s="1">
        <v>2</v>
      </c>
      <c r="B6351" s="1">
        <v>41386</v>
      </c>
      <c r="C6351" s="1">
        <v>97.194599999999994</v>
      </c>
      <c r="D6351" s="1">
        <v>357.02589999999998</v>
      </c>
      <c r="E6351" s="1">
        <v>4029</v>
      </c>
      <c r="F6351" s="1">
        <v>27.042899999999999</v>
      </c>
      <c r="G6351" s="1">
        <v>85.500200000000007</v>
      </c>
      <c r="H6351" s="1">
        <v>15.357497783668901</v>
      </c>
    </row>
    <row r="6352" spans="1:9" x14ac:dyDescent="0.25">
      <c r="A6352" s="1">
        <v>0</v>
      </c>
      <c r="B6352" s="1" t="s">
        <v>145</v>
      </c>
      <c r="C6352" s="1">
        <v>2515</v>
      </c>
    </row>
    <row r="6353" spans="1:9" x14ac:dyDescent="0.25">
      <c r="A6353" s="1">
        <v>1</v>
      </c>
      <c r="B6353" s="1" t="s">
        <v>7081</v>
      </c>
      <c r="C6353" s="1" t="s">
        <v>7082</v>
      </c>
      <c r="D6353" s="1">
        <v>22276.431101800001</v>
      </c>
      <c r="E6353" s="1">
        <v>1.575E-5</v>
      </c>
      <c r="F6353" s="1" t="s">
        <v>3</v>
      </c>
      <c r="G6353" s="1" t="s">
        <v>7083</v>
      </c>
      <c r="H6353" s="1">
        <v>0</v>
      </c>
      <c r="I6353" s="1">
        <v>9998</v>
      </c>
    </row>
    <row r="6354" spans="1:9" x14ac:dyDescent="0.25">
      <c r="A6354" s="1">
        <v>2</v>
      </c>
      <c r="B6354" s="1">
        <v>41394</v>
      </c>
      <c r="C6354" s="1">
        <v>97.885999999999996</v>
      </c>
      <c r="D6354" s="1">
        <v>234.4436</v>
      </c>
      <c r="E6354" s="1">
        <v>35578</v>
      </c>
      <c r="F6354" s="1">
        <v>184.24100000000001</v>
      </c>
      <c r="G6354" s="1">
        <v>175.85290000000001</v>
      </c>
      <c r="H6354" s="1">
        <v>14.996792583571199</v>
      </c>
    </row>
    <row r="6355" spans="1:9" x14ac:dyDescent="0.25">
      <c r="A6355" s="1">
        <v>0</v>
      </c>
      <c r="B6355" s="1" t="s">
        <v>6439</v>
      </c>
      <c r="C6355" s="1" t="s">
        <v>27</v>
      </c>
    </row>
    <row r="6356" spans="1:9" x14ac:dyDescent="0.25">
      <c r="A6356" s="1">
        <v>1</v>
      </c>
      <c r="B6356" s="1" t="s">
        <v>7084</v>
      </c>
      <c r="C6356" s="1" t="s">
        <v>7085</v>
      </c>
      <c r="D6356" s="1">
        <v>22276.484888980001</v>
      </c>
      <c r="E6356" s="1">
        <v>1.59E-6</v>
      </c>
      <c r="F6356" s="1" t="s">
        <v>3</v>
      </c>
      <c r="G6356" s="1" t="s">
        <v>7086</v>
      </c>
      <c r="H6356" s="1">
        <v>0</v>
      </c>
      <c r="I6356" s="1">
        <v>9992</v>
      </c>
    </row>
    <row r="6357" spans="1:9" x14ac:dyDescent="0.25">
      <c r="A6357" s="1">
        <v>2</v>
      </c>
      <c r="B6357" s="1">
        <v>41456</v>
      </c>
      <c r="C6357" s="1">
        <v>98.182599999999994</v>
      </c>
      <c r="D6357" s="1">
        <v>282.34440000000001</v>
      </c>
      <c r="E6357" s="1">
        <v>1352</v>
      </c>
      <c r="F6357" s="1">
        <v>87.836399999999998</v>
      </c>
      <c r="G6357" s="1">
        <v>272.29899999999998</v>
      </c>
      <c r="H6357" s="1">
        <v>14.5939511634294</v>
      </c>
    </row>
    <row r="6358" spans="1:9" x14ac:dyDescent="0.25">
      <c r="A6358" s="1">
        <v>0</v>
      </c>
      <c r="B6358" s="1" t="s">
        <v>7087</v>
      </c>
    </row>
    <row r="6359" spans="1:9" x14ac:dyDescent="0.25">
      <c r="A6359" s="1">
        <v>1</v>
      </c>
      <c r="B6359" s="1" t="s">
        <v>7088</v>
      </c>
      <c r="C6359" s="1" t="s">
        <v>7089</v>
      </c>
      <c r="D6359" s="1">
        <v>22276.48942355</v>
      </c>
      <c r="E6359" s="1">
        <v>1.041E-5</v>
      </c>
      <c r="F6359" s="1" t="s">
        <v>3</v>
      </c>
      <c r="G6359" s="1" t="s">
        <v>7090</v>
      </c>
      <c r="H6359" s="1">
        <v>0</v>
      </c>
      <c r="I6359" s="1">
        <v>9994</v>
      </c>
    </row>
    <row r="6360" spans="1:9" x14ac:dyDescent="0.25">
      <c r="A6360" s="1">
        <v>2</v>
      </c>
      <c r="B6360" s="1">
        <v>41457</v>
      </c>
      <c r="C6360" s="1">
        <v>98.255099999999999</v>
      </c>
      <c r="D6360" s="1">
        <v>280.27420000000001</v>
      </c>
      <c r="E6360" s="1">
        <v>1978</v>
      </c>
      <c r="F6360" s="1">
        <v>77.448899999999995</v>
      </c>
      <c r="G6360" s="1">
        <v>282.69290000000001</v>
      </c>
      <c r="H6360" s="1">
        <v>14.5468386334173</v>
      </c>
    </row>
    <row r="6361" spans="1:9" x14ac:dyDescent="0.25">
      <c r="A6361" s="1">
        <v>0</v>
      </c>
      <c r="B6361" s="1" t="s">
        <v>7091</v>
      </c>
    </row>
    <row r="6362" spans="1:9" x14ac:dyDescent="0.25">
      <c r="A6362" s="1">
        <v>1</v>
      </c>
      <c r="B6362" s="1" t="s">
        <v>7092</v>
      </c>
      <c r="C6362" s="1" t="s">
        <v>7093</v>
      </c>
      <c r="D6362" s="1">
        <v>22276.475968899998</v>
      </c>
      <c r="E6362" s="1">
        <v>2.6831000000000001E-4</v>
      </c>
      <c r="F6362" s="1" t="s">
        <v>3</v>
      </c>
      <c r="G6362" s="1" t="s">
        <v>7094</v>
      </c>
      <c r="H6362" s="1">
        <v>0</v>
      </c>
      <c r="I6362" s="1">
        <v>9991</v>
      </c>
    </row>
    <row r="6363" spans="1:9" x14ac:dyDescent="0.25">
      <c r="A6363" s="1">
        <v>2</v>
      </c>
      <c r="B6363" s="1">
        <v>41458</v>
      </c>
      <c r="C6363" s="1">
        <v>98.194500000000005</v>
      </c>
      <c r="D6363" s="1">
        <v>91.521900000000002</v>
      </c>
      <c r="E6363" s="1">
        <v>134798</v>
      </c>
      <c r="F6363" s="1">
        <v>257.16019999999997</v>
      </c>
      <c r="G6363" s="1">
        <v>101.4541</v>
      </c>
      <c r="H6363" s="1">
        <v>15.1693721235394</v>
      </c>
    </row>
    <row r="6364" spans="1:9" x14ac:dyDescent="0.25">
      <c r="A6364" s="1">
        <v>0</v>
      </c>
      <c r="B6364" s="1" t="s">
        <v>7095</v>
      </c>
    </row>
    <row r="6365" spans="1:9" x14ac:dyDescent="0.25">
      <c r="A6365" s="1">
        <v>1</v>
      </c>
      <c r="B6365" s="1" t="s">
        <v>7096</v>
      </c>
      <c r="C6365" s="1" t="s">
        <v>7097</v>
      </c>
      <c r="D6365" s="1">
        <v>22276.44453044</v>
      </c>
      <c r="E6365" s="1">
        <v>1.496E-4</v>
      </c>
      <c r="F6365" s="1" t="s">
        <v>3</v>
      </c>
      <c r="G6365" s="1" t="s">
        <v>7098</v>
      </c>
      <c r="H6365" s="1">
        <v>0</v>
      </c>
      <c r="I6365" s="1">
        <v>9997</v>
      </c>
    </row>
    <row r="6366" spans="1:9" x14ac:dyDescent="0.25">
      <c r="A6366" s="1">
        <v>2</v>
      </c>
      <c r="B6366" s="1">
        <v>41459</v>
      </c>
      <c r="C6366" s="1">
        <v>98.194100000000006</v>
      </c>
      <c r="D6366" s="1">
        <v>89.834199999999996</v>
      </c>
      <c r="E6366" s="1">
        <v>138706</v>
      </c>
      <c r="F6366" s="1">
        <v>262.0917</v>
      </c>
      <c r="G6366" s="1">
        <v>96.464100000000002</v>
      </c>
      <c r="H6366" s="1">
        <v>15.1560009235384</v>
      </c>
    </row>
    <row r="6367" spans="1:9" x14ac:dyDescent="0.25">
      <c r="A6367" s="1">
        <v>0</v>
      </c>
      <c r="B6367" s="1" t="s">
        <v>5330</v>
      </c>
      <c r="C6367" s="1">
        <v>4</v>
      </c>
    </row>
    <row r="6368" spans="1:9" x14ac:dyDescent="0.25">
      <c r="A6368" s="1">
        <v>1</v>
      </c>
      <c r="B6368" s="1" t="s">
        <v>7099</v>
      </c>
      <c r="C6368" s="1" t="s">
        <v>7100</v>
      </c>
      <c r="D6368" s="1">
        <v>22276.487278910001</v>
      </c>
      <c r="E6368" s="1">
        <v>2.9988999999999998E-4</v>
      </c>
      <c r="F6368" s="1" t="s">
        <v>3</v>
      </c>
      <c r="G6368" s="1" t="s">
        <v>7101</v>
      </c>
      <c r="H6368" s="1">
        <v>0</v>
      </c>
      <c r="I6368" s="1">
        <v>9997</v>
      </c>
    </row>
    <row r="6369" spans="1:9" x14ac:dyDescent="0.25">
      <c r="A6369" s="1">
        <v>2</v>
      </c>
      <c r="B6369" s="1">
        <v>41460</v>
      </c>
      <c r="C6369" s="1">
        <v>98.182699999999997</v>
      </c>
      <c r="D6369" s="1">
        <v>97.161199999999994</v>
      </c>
      <c r="E6369" s="1">
        <v>115510</v>
      </c>
      <c r="F6369" s="1">
        <v>234.8588</v>
      </c>
      <c r="G6369" s="1">
        <v>124.1875</v>
      </c>
      <c r="H6369" s="1">
        <v>15.2302665235436</v>
      </c>
    </row>
    <row r="6370" spans="1:9" x14ac:dyDescent="0.25">
      <c r="A6370" s="1">
        <v>0</v>
      </c>
      <c r="B6370" s="1" t="s">
        <v>5894</v>
      </c>
    </row>
    <row r="6371" spans="1:9" x14ac:dyDescent="0.25">
      <c r="A6371" s="1">
        <v>1</v>
      </c>
      <c r="B6371" s="1" t="s">
        <v>7102</v>
      </c>
      <c r="C6371" s="1" t="s">
        <v>7103</v>
      </c>
      <c r="D6371" s="1">
        <v>22276.469689559999</v>
      </c>
      <c r="E6371" s="1">
        <v>1.6626E-4</v>
      </c>
      <c r="F6371" s="1" t="s">
        <v>3</v>
      </c>
      <c r="G6371" s="1" t="s">
        <v>7104</v>
      </c>
      <c r="H6371" s="1">
        <v>0</v>
      </c>
      <c r="I6371" s="1">
        <v>9999</v>
      </c>
    </row>
    <row r="6372" spans="1:9" x14ac:dyDescent="0.25">
      <c r="A6372" s="1">
        <v>2</v>
      </c>
      <c r="B6372" s="1">
        <v>41461</v>
      </c>
      <c r="C6372" s="1">
        <v>98.221299999999999</v>
      </c>
      <c r="D6372" s="1">
        <v>93.018900000000002</v>
      </c>
      <c r="E6372" s="1">
        <v>147762</v>
      </c>
      <c r="F6372" s="1">
        <v>281.24059999999997</v>
      </c>
      <c r="G6372" s="1">
        <v>77.224699999999999</v>
      </c>
      <c r="H6372" s="1">
        <v>15.1339776735364</v>
      </c>
    </row>
    <row r="6373" spans="1:9" x14ac:dyDescent="0.25">
      <c r="A6373" s="1">
        <v>0</v>
      </c>
      <c r="B6373" s="1" t="s">
        <v>7105</v>
      </c>
      <c r="C6373" s="1">
        <v>300</v>
      </c>
    </row>
    <row r="6374" spans="1:9" x14ac:dyDescent="0.25">
      <c r="A6374" s="1">
        <v>1</v>
      </c>
      <c r="B6374" s="1" t="s">
        <v>7106</v>
      </c>
      <c r="C6374" s="1" t="s">
        <v>7107</v>
      </c>
      <c r="D6374" s="1">
        <v>22276.594191960001</v>
      </c>
      <c r="E6374" s="1">
        <v>1.5353E-4</v>
      </c>
      <c r="F6374" s="1" t="s">
        <v>3</v>
      </c>
      <c r="G6374" s="1" t="s">
        <v>7108</v>
      </c>
      <c r="H6374" s="1">
        <v>0</v>
      </c>
      <c r="I6374" s="1">
        <v>9992</v>
      </c>
    </row>
    <row r="6375" spans="1:9" x14ac:dyDescent="0.25">
      <c r="A6375" s="1">
        <v>2</v>
      </c>
      <c r="B6375" s="1">
        <v>41464</v>
      </c>
      <c r="C6375" s="1">
        <v>97.032700000000006</v>
      </c>
      <c r="D6375" s="1">
        <v>138.86500000000001</v>
      </c>
      <c r="E6375" s="1">
        <v>11634</v>
      </c>
      <c r="F6375" s="1">
        <v>130.8357</v>
      </c>
      <c r="G6375" s="1">
        <v>258.02980000000002</v>
      </c>
      <c r="H6375" s="1">
        <v>15.363702043595399</v>
      </c>
    </row>
    <row r="6376" spans="1:9" x14ac:dyDescent="0.25">
      <c r="A6376" s="1">
        <v>0</v>
      </c>
      <c r="B6376" s="1" t="s">
        <v>6132</v>
      </c>
      <c r="C6376" s="1" t="s">
        <v>7109</v>
      </c>
    </row>
    <row r="6377" spans="1:9" x14ac:dyDescent="0.25">
      <c r="A6377" s="1">
        <v>1</v>
      </c>
      <c r="B6377" s="1" t="s">
        <v>7110</v>
      </c>
      <c r="C6377" s="1" t="s">
        <v>7111</v>
      </c>
      <c r="D6377" s="1">
        <v>22276.640266300001</v>
      </c>
      <c r="E6377" s="1">
        <v>4.3041999999999999E-4</v>
      </c>
      <c r="F6377" s="1" t="s">
        <v>3</v>
      </c>
      <c r="G6377" s="1" t="s">
        <v>7112</v>
      </c>
      <c r="H6377" s="1">
        <v>0</v>
      </c>
      <c r="I6377" s="1">
        <v>9990</v>
      </c>
    </row>
    <row r="6378" spans="1:9" x14ac:dyDescent="0.25">
      <c r="A6378" s="1">
        <v>2</v>
      </c>
      <c r="B6378" s="1">
        <v>41465</v>
      </c>
      <c r="C6378" s="1">
        <v>97.038200000000003</v>
      </c>
      <c r="D6378" s="1">
        <v>149.42070000000001</v>
      </c>
      <c r="E6378" s="1">
        <v>11309</v>
      </c>
      <c r="F6378" s="1">
        <v>95.665499999999994</v>
      </c>
      <c r="G6378" s="1">
        <v>288.95870000000002</v>
      </c>
      <c r="H6378" s="1">
        <v>15.438670853602099</v>
      </c>
    </row>
    <row r="6379" spans="1:9" x14ac:dyDescent="0.25">
      <c r="A6379" s="1">
        <v>0</v>
      </c>
      <c r="B6379" s="1" t="s">
        <v>5095</v>
      </c>
      <c r="C6379" s="1">
        <v>30</v>
      </c>
    </row>
    <row r="6380" spans="1:9" x14ac:dyDescent="0.25">
      <c r="A6380" s="1">
        <v>1</v>
      </c>
      <c r="B6380" s="1" t="s">
        <v>7113</v>
      </c>
      <c r="C6380" s="1" t="s">
        <v>7114</v>
      </c>
      <c r="D6380" s="1">
        <v>22276.589894199999</v>
      </c>
      <c r="E6380" s="1">
        <v>5.2599999999999996E-6</v>
      </c>
      <c r="F6380" s="1" t="s">
        <v>3</v>
      </c>
      <c r="G6380" s="1" t="s">
        <v>7115</v>
      </c>
      <c r="H6380" s="1">
        <v>0</v>
      </c>
      <c r="I6380" s="1">
        <v>9996</v>
      </c>
    </row>
    <row r="6381" spans="1:9" x14ac:dyDescent="0.25">
      <c r="A6381" s="1">
        <v>2</v>
      </c>
      <c r="B6381" s="1">
        <v>41473</v>
      </c>
      <c r="C6381" s="1">
        <v>98.099000000000004</v>
      </c>
      <c r="D6381" s="1">
        <v>318.61799999999999</v>
      </c>
      <c r="E6381" s="1">
        <v>17081</v>
      </c>
      <c r="F6381" s="1">
        <v>253.0651</v>
      </c>
      <c r="G6381" s="1">
        <v>106.8689</v>
      </c>
      <c r="H6381" s="1">
        <v>14.761522913441</v>
      </c>
    </row>
    <row r="6382" spans="1:9" x14ac:dyDescent="0.25">
      <c r="A6382" s="1">
        <v>0</v>
      </c>
      <c r="B6382" s="1" t="s">
        <v>5898</v>
      </c>
      <c r="C6382" s="1">
        <v>3</v>
      </c>
      <c r="D6382" s="1">
        <v>2</v>
      </c>
    </row>
    <row r="6383" spans="1:9" x14ac:dyDescent="0.25">
      <c r="A6383" s="1">
        <v>1</v>
      </c>
      <c r="B6383" s="1" t="s">
        <v>7116</v>
      </c>
      <c r="C6383" s="1" t="s">
        <v>7117</v>
      </c>
      <c r="D6383" s="1">
        <v>22276.606221220001</v>
      </c>
      <c r="E6383" s="1">
        <v>6.8150000000000003E-5</v>
      </c>
      <c r="F6383" s="1" t="s">
        <v>3</v>
      </c>
      <c r="G6383" s="1" t="s">
        <v>7118</v>
      </c>
      <c r="H6383" s="1">
        <v>0</v>
      </c>
      <c r="I6383" s="1">
        <v>9994</v>
      </c>
    </row>
    <row r="6384" spans="1:9" x14ac:dyDescent="0.25">
      <c r="A6384" s="1">
        <v>2</v>
      </c>
      <c r="B6384" s="1">
        <v>41556</v>
      </c>
      <c r="C6384" s="1">
        <v>97.5261</v>
      </c>
      <c r="D6384" s="1">
        <v>345.33800000000002</v>
      </c>
      <c r="E6384" s="1">
        <v>722</v>
      </c>
      <c r="F6384" s="1">
        <v>71.275000000000006</v>
      </c>
      <c r="G6384" s="1">
        <v>60.831299999999999</v>
      </c>
      <c r="H6384" s="1">
        <v>15.211350813523399</v>
      </c>
    </row>
    <row r="6385" spans="1:9" x14ac:dyDescent="0.25">
      <c r="A6385" s="1">
        <v>0</v>
      </c>
      <c r="B6385" s="1" t="s">
        <v>7119</v>
      </c>
      <c r="C6385" s="1">
        <v>1</v>
      </c>
    </row>
    <row r="6386" spans="1:9" x14ac:dyDescent="0.25">
      <c r="A6386" s="1">
        <v>1</v>
      </c>
      <c r="B6386" s="1" t="s">
        <v>7120</v>
      </c>
      <c r="C6386" s="1" t="s">
        <v>7121</v>
      </c>
      <c r="D6386" s="1">
        <v>22276.605975909999</v>
      </c>
      <c r="E6386" s="1">
        <v>1.8552E-4</v>
      </c>
      <c r="F6386" s="1" t="s">
        <v>3</v>
      </c>
      <c r="G6386" s="1" t="s">
        <v>7122</v>
      </c>
      <c r="H6386" s="1">
        <v>0</v>
      </c>
      <c r="I6386" s="1">
        <v>9999</v>
      </c>
    </row>
    <row r="6387" spans="1:9" x14ac:dyDescent="0.25">
      <c r="A6387" s="1">
        <v>2</v>
      </c>
      <c r="B6387" s="1">
        <v>41557</v>
      </c>
      <c r="C6387" s="1">
        <v>97.388999999999996</v>
      </c>
      <c r="D6387" s="1">
        <v>14.670500000000001</v>
      </c>
      <c r="E6387" s="1">
        <v>9848</v>
      </c>
      <c r="F6387" s="1">
        <v>356.31650000000002</v>
      </c>
      <c r="G6387" s="1">
        <v>117.1317</v>
      </c>
      <c r="H6387" s="1">
        <v>15.371894933539799</v>
      </c>
    </row>
    <row r="6388" spans="1:9" x14ac:dyDescent="0.25">
      <c r="A6388" s="1">
        <v>0</v>
      </c>
      <c r="B6388" s="1" t="s">
        <v>7119</v>
      </c>
      <c r="C6388" s="1">
        <v>2</v>
      </c>
    </row>
    <row r="6389" spans="1:9" x14ac:dyDescent="0.25">
      <c r="A6389" s="1">
        <v>1</v>
      </c>
      <c r="B6389" s="1" t="s">
        <v>7123</v>
      </c>
      <c r="C6389" s="1" t="s">
        <v>7124</v>
      </c>
      <c r="D6389" s="1">
        <v>22276.56855204</v>
      </c>
      <c r="E6389" s="1">
        <v>1.9173000000000001E-4</v>
      </c>
      <c r="F6389" s="1" t="s">
        <v>3</v>
      </c>
      <c r="G6389" s="1" t="s">
        <v>7125</v>
      </c>
      <c r="H6389" s="1">
        <v>0</v>
      </c>
      <c r="I6389" s="1">
        <v>9995</v>
      </c>
    </row>
    <row r="6390" spans="1:9" x14ac:dyDescent="0.25">
      <c r="A6390" s="1">
        <v>2</v>
      </c>
      <c r="B6390" s="1">
        <v>41558</v>
      </c>
      <c r="C6390" s="1">
        <v>97.411699999999996</v>
      </c>
      <c r="D6390" s="1">
        <v>20.948799999999999</v>
      </c>
      <c r="E6390" s="1">
        <v>9161</v>
      </c>
      <c r="F6390" s="1">
        <v>344.10340000000002</v>
      </c>
      <c r="G6390" s="1">
        <v>142.54669999999999</v>
      </c>
      <c r="H6390" s="1">
        <v>15.390792723542599</v>
      </c>
    </row>
    <row r="6391" spans="1:9" x14ac:dyDescent="0.25">
      <c r="A6391" s="1">
        <v>0</v>
      </c>
      <c r="B6391" s="1" t="s">
        <v>145</v>
      </c>
      <c r="C6391" s="1">
        <v>2517</v>
      </c>
      <c r="D6391" s="1" t="s">
        <v>7126</v>
      </c>
    </row>
    <row r="6392" spans="1:9" x14ac:dyDescent="0.25">
      <c r="A6392" s="1">
        <v>1</v>
      </c>
      <c r="B6392" s="1" t="s">
        <v>7127</v>
      </c>
      <c r="C6392" s="1" t="s">
        <v>7128</v>
      </c>
      <c r="D6392" s="1">
        <v>22276.520646820001</v>
      </c>
      <c r="E6392" s="1">
        <v>2E-8</v>
      </c>
      <c r="F6392" s="1" t="s">
        <v>3</v>
      </c>
      <c r="G6392" s="1" t="s">
        <v>7129</v>
      </c>
      <c r="H6392" s="1">
        <v>0</v>
      </c>
      <c r="I6392" s="1">
        <v>9996</v>
      </c>
    </row>
    <row r="6393" spans="1:9" x14ac:dyDescent="0.25">
      <c r="A6393" s="1">
        <v>2</v>
      </c>
      <c r="B6393" s="1">
        <v>41579</v>
      </c>
      <c r="C6393" s="1">
        <v>99.221900000000005</v>
      </c>
      <c r="D6393" s="1">
        <v>288.11849999999998</v>
      </c>
      <c r="E6393" s="1">
        <v>623</v>
      </c>
      <c r="F6393" s="1">
        <v>64.6387</v>
      </c>
      <c r="G6393" s="1">
        <v>295.4837</v>
      </c>
      <c r="H6393" s="1">
        <v>13.858950133202599</v>
      </c>
    </row>
    <row r="6394" spans="1:9" x14ac:dyDescent="0.25">
      <c r="A6394" s="1">
        <v>0</v>
      </c>
      <c r="B6394" s="1" t="s">
        <v>5151</v>
      </c>
      <c r="C6394" s="1" t="s">
        <v>7130</v>
      </c>
    </row>
    <row r="6395" spans="1:9" x14ac:dyDescent="0.25">
      <c r="A6395" s="1">
        <v>1</v>
      </c>
      <c r="B6395" s="1" t="s">
        <v>7131</v>
      </c>
      <c r="C6395" s="1" t="s">
        <v>7132</v>
      </c>
      <c r="D6395" s="1">
        <v>22276.435644220001</v>
      </c>
      <c r="E6395" s="1">
        <v>4.2700000000000001E-5</v>
      </c>
      <c r="F6395" s="1" t="s">
        <v>3</v>
      </c>
      <c r="G6395" s="1" t="s">
        <v>7133</v>
      </c>
      <c r="H6395" s="1">
        <v>0</v>
      </c>
      <c r="I6395" s="1">
        <v>9997</v>
      </c>
    </row>
    <row r="6396" spans="1:9" x14ac:dyDescent="0.25">
      <c r="A6396" s="1">
        <v>2</v>
      </c>
      <c r="B6396" s="1">
        <v>41599</v>
      </c>
      <c r="C6396" s="1">
        <v>97.474699999999999</v>
      </c>
      <c r="D6396" s="1">
        <v>335.02910000000003</v>
      </c>
      <c r="E6396" s="1">
        <v>14187</v>
      </c>
      <c r="F6396" s="1">
        <v>163.0881</v>
      </c>
      <c r="G6396" s="1">
        <v>324.08159999999998</v>
      </c>
      <c r="H6396" s="1">
        <v>15.1928959334832</v>
      </c>
    </row>
    <row r="6397" spans="1:9" x14ac:dyDescent="0.25">
      <c r="A6397" s="1">
        <v>0</v>
      </c>
      <c r="B6397" s="1" t="s">
        <v>7134</v>
      </c>
    </row>
    <row r="6398" spans="1:9" x14ac:dyDescent="0.25">
      <c r="A6398" s="1">
        <v>1</v>
      </c>
      <c r="B6398" s="1" t="s">
        <v>7135</v>
      </c>
      <c r="C6398" s="1" t="s">
        <v>7136</v>
      </c>
      <c r="D6398" s="1">
        <v>22276.087531779998</v>
      </c>
      <c r="E6398" s="1">
        <v>3.48E-4</v>
      </c>
      <c r="F6398" s="1" t="s">
        <v>3</v>
      </c>
      <c r="G6398" s="1" t="s">
        <v>7137</v>
      </c>
      <c r="H6398" s="1">
        <v>0</v>
      </c>
      <c r="I6398" s="1">
        <v>9992</v>
      </c>
    </row>
    <row r="6399" spans="1:9" x14ac:dyDescent="0.25">
      <c r="A6399" s="1">
        <v>2</v>
      </c>
      <c r="B6399" s="1">
        <v>41600</v>
      </c>
      <c r="C6399" s="1">
        <v>97.208399999999997</v>
      </c>
      <c r="D6399" s="1">
        <v>326.11270000000002</v>
      </c>
      <c r="E6399" s="1">
        <v>11749</v>
      </c>
      <c r="F6399" s="1">
        <v>96.041300000000007</v>
      </c>
      <c r="G6399" s="1">
        <v>264.21710000000002</v>
      </c>
      <c r="H6399" s="1">
        <v>15.361857163493999</v>
      </c>
    </row>
    <row r="6400" spans="1:9" x14ac:dyDescent="0.25">
      <c r="A6400" s="1">
        <v>0</v>
      </c>
      <c r="B6400" s="1" t="s">
        <v>6278</v>
      </c>
      <c r="C6400" s="1" t="s">
        <v>6994</v>
      </c>
    </row>
    <row r="6401" spans="1:9" x14ac:dyDescent="0.25">
      <c r="A6401" s="1">
        <v>1</v>
      </c>
      <c r="B6401" s="1" t="s">
        <v>7138</v>
      </c>
      <c r="C6401" s="1" t="s">
        <v>7139</v>
      </c>
      <c r="D6401" s="1">
        <v>22276.477553780001</v>
      </c>
      <c r="E6401" s="1">
        <v>1.6713000000000001E-4</v>
      </c>
      <c r="F6401" s="1" t="s">
        <v>3</v>
      </c>
      <c r="G6401" s="1" t="s">
        <v>7140</v>
      </c>
      <c r="H6401" s="1">
        <v>0</v>
      </c>
      <c r="I6401" s="1">
        <v>9991</v>
      </c>
    </row>
    <row r="6402" spans="1:9" x14ac:dyDescent="0.25">
      <c r="A6402" s="1">
        <v>2</v>
      </c>
      <c r="B6402" s="1">
        <v>41601</v>
      </c>
      <c r="C6402" s="1">
        <v>97.146000000000001</v>
      </c>
      <c r="D6402" s="1">
        <v>349.12360000000001</v>
      </c>
      <c r="E6402" s="1">
        <v>4144</v>
      </c>
      <c r="F6402" s="1">
        <v>97.852199999999996</v>
      </c>
      <c r="G6402" s="1">
        <v>262.31939999999997</v>
      </c>
      <c r="H6402" s="1">
        <v>15.382162863506</v>
      </c>
    </row>
    <row r="6403" spans="1:9" x14ac:dyDescent="0.25">
      <c r="A6403" s="1">
        <v>0</v>
      </c>
      <c r="B6403" s="1" t="s">
        <v>7141</v>
      </c>
    </row>
    <row r="6404" spans="1:9" x14ac:dyDescent="0.25">
      <c r="A6404" s="1">
        <v>1</v>
      </c>
      <c r="B6404" s="1" t="s">
        <v>7142</v>
      </c>
      <c r="C6404" s="1" t="s">
        <v>7143</v>
      </c>
      <c r="D6404" s="1">
        <v>22276.55718131</v>
      </c>
      <c r="E6404" s="1">
        <v>1.2173E-4</v>
      </c>
      <c r="F6404" s="1" t="s">
        <v>3</v>
      </c>
      <c r="G6404" s="1" t="s">
        <v>7144</v>
      </c>
      <c r="H6404" s="1">
        <v>0</v>
      </c>
      <c r="I6404" s="1">
        <v>9990</v>
      </c>
    </row>
    <row r="6405" spans="1:9" x14ac:dyDescent="0.25">
      <c r="A6405" s="1">
        <v>2</v>
      </c>
      <c r="B6405" s="1">
        <v>41602</v>
      </c>
      <c r="C6405" s="1">
        <v>97.196100000000001</v>
      </c>
      <c r="D6405" s="1">
        <v>318.92340000000002</v>
      </c>
      <c r="E6405" s="1">
        <v>9869</v>
      </c>
      <c r="F6405" s="1">
        <v>108.29949999999999</v>
      </c>
      <c r="G6405" s="1">
        <v>251.93199999999999</v>
      </c>
      <c r="H6405" s="1">
        <v>15.279452603491601</v>
      </c>
    </row>
    <row r="6406" spans="1:9" x14ac:dyDescent="0.25">
      <c r="A6406" s="1">
        <v>0</v>
      </c>
      <c r="B6406" s="1" t="s">
        <v>6935</v>
      </c>
      <c r="C6406" s="1" t="s">
        <v>7145</v>
      </c>
    </row>
    <row r="6407" spans="1:9" x14ac:dyDescent="0.25">
      <c r="A6407" s="1">
        <v>1</v>
      </c>
      <c r="B6407" s="1" t="s">
        <v>7146</v>
      </c>
      <c r="C6407" s="1" t="s">
        <v>7147</v>
      </c>
      <c r="D6407" s="1">
        <v>22276.55222781</v>
      </c>
      <c r="E6407" s="1">
        <v>1.7960000000000001E-5</v>
      </c>
      <c r="F6407" s="1" t="s">
        <v>3</v>
      </c>
      <c r="G6407" s="1" t="s">
        <v>7148</v>
      </c>
      <c r="H6407" s="1">
        <v>0</v>
      </c>
      <c r="I6407" s="1">
        <v>9999</v>
      </c>
    </row>
    <row r="6408" spans="1:9" x14ac:dyDescent="0.25">
      <c r="A6408" s="1">
        <v>2</v>
      </c>
      <c r="B6408" s="1">
        <v>41603</v>
      </c>
      <c r="C6408" s="1">
        <v>97.197500000000005</v>
      </c>
      <c r="D6408" s="1">
        <v>308.83589999999998</v>
      </c>
      <c r="E6408" s="1">
        <v>14288</v>
      </c>
      <c r="F6408" s="1">
        <v>135.4314</v>
      </c>
      <c r="G6408" s="1">
        <v>18.993500000000001</v>
      </c>
      <c r="H6408" s="1">
        <v>15.2093218134846</v>
      </c>
    </row>
    <row r="6409" spans="1:9" x14ac:dyDescent="0.25">
      <c r="A6409" s="1">
        <v>0</v>
      </c>
      <c r="B6409" s="1" t="s">
        <v>7149</v>
      </c>
    </row>
    <row r="6410" spans="1:9" x14ac:dyDescent="0.25">
      <c r="A6410" s="1">
        <v>1</v>
      </c>
      <c r="B6410" s="1" t="s">
        <v>7150</v>
      </c>
      <c r="C6410" s="1" t="s">
        <v>7151</v>
      </c>
      <c r="D6410" s="1">
        <v>22276.553249839999</v>
      </c>
      <c r="E6410" s="1">
        <v>7.1390000000000006E-5</v>
      </c>
      <c r="F6410" s="1" t="s">
        <v>3</v>
      </c>
      <c r="G6410" s="1" t="s">
        <v>7152</v>
      </c>
      <c r="H6410" s="1">
        <v>0</v>
      </c>
      <c r="I6410" s="1">
        <v>9998</v>
      </c>
    </row>
    <row r="6411" spans="1:9" x14ac:dyDescent="0.25">
      <c r="A6411" s="1">
        <v>2</v>
      </c>
      <c r="B6411" s="1">
        <v>41604</v>
      </c>
      <c r="C6411" s="1">
        <v>97.200599999999994</v>
      </c>
      <c r="D6411" s="1">
        <v>316.88220000000001</v>
      </c>
      <c r="E6411" s="1">
        <v>13235</v>
      </c>
      <c r="F6411" s="1">
        <v>108.6825</v>
      </c>
      <c r="G6411" s="1">
        <v>251.58519999999999</v>
      </c>
      <c r="H6411" s="1">
        <v>15.250447413489301</v>
      </c>
    </row>
    <row r="6412" spans="1:9" x14ac:dyDescent="0.25">
      <c r="A6412" s="1">
        <v>0</v>
      </c>
      <c r="B6412" s="1" t="s">
        <v>7153</v>
      </c>
    </row>
    <row r="6413" spans="1:9" x14ac:dyDescent="0.25">
      <c r="A6413" s="1">
        <v>1</v>
      </c>
      <c r="B6413" s="1" t="s">
        <v>7154</v>
      </c>
      <c r="C6413" s="1" t="s">
        <v>7155</v>
      </c>
      <c r="D6413" s="1">
        <v>22276.5237127</v>
      </c>
      <c r="E6413" s="1">
        <v>7.4859999999999998E-5</v>
      </c>
      <c r="F6413" s="1" t="s">
        <v>3</v>
      </c>
      <c r="G6413" s="1" t="s">
        <v>7156</v>
      </c>
      <c r="H6413" s="1">
        <v>0</v>
      </c>
      <c r="I6413" s="1">
        <v>9992</v>
      </c>
    </row>
    <row r="6414" spans="1:9" x14ac:dyDescent="0.25">
      <c r="A6414" s="1">
        <v>2</v>
      </c>
      <c r="B6414" s="1">
        <v>41605</v>
      </c>
      <c r="C6414" s="1">
        <v>97.200199999999995</v>
      </c>
      <c r="D6414" s="1">
        <v>314.72660000000002</v>
      </c>
      <c r="E6414" s="1">
        <v>12889</v>
      </c>
      <c r="F6414" s="1">
        <v>123.06100000000001</v>
      </c>
      <c r="G6414" s="1">
        <v>237.1867</v>
      </c>
      <c r="H6414" s="1">
        <v>15.2439911634879</v>
      </c>
    </row>
    <row r="6415" spans="1:9" x14ac:dyDescent="0.25">
      <c r="A6415" s="1">
        <v>0</v>
      </c>
      <c r="B6415" s="1" t="s">
        <v>6525</v>
      </c>
      <c r="C6415" s="1" t="s">
        <v>7157</v>
      </c>
      <c r="D6415" s="1">
        <v>6</v>
      </c>
    </row>
    <row r="6416" spans="1:9" x14ac:dyDescent="0.25">
      <c r="A6416" s="1">
        <v>1</v>
      </c>
      <c r="B6416" s="1" t="s">
        <v>7158</v>
      </c>
      <c r="C6416" s="1" t="s">
        <v>7159</v>
      </c>
      <c r="D6416" s="1">
        <v>22276.517483029998</v>
      </c>
      <c r="E6416" s="1">
        <v>1.33778E-3</v>
      </c>
      <c r="F6416" s="1" t="s">
        <v>3</v>
      </c>
      <c r="G6416" s="1" t="s">
        <v>7160</v>
      </c>
      <c r="H6416" s="1">
        <v>0</v>
      </c>
      <c r="I6416" s="1">
        <v>9990</v>
      </c>
    </row>
    <row r="6417" spans="1:9" x14ac:dyDescent="0.25">
      <c r="A6417" s="1">
        <v>2</v>
      </c>
      <c r="B6417" s="1">
        <v>41606</v>
      </c>
      <c r="C6417" s="1">
        <v>97.21</v>
      </c>
      <c r="D6417" s="1">
        <v>336.63830000000002</v>
      </c>
      <c r="E6417" s="1">
        <v>5443</v>
      </c>
      <c r="F6417" s="1">
        <v>75.566699999999997</v>
      </c>
      <c r="G6417" s="1">
        <v>284.61900000000003</v>
      </c>
      <c r="H6417" s="1">
        <v>15.527771903501201</v>
      </c>
    </row>
    <row r="6418" spans="1:9" x14ac:dyDescent="0.25">
      <c r="A6418" s="1">
        <v>0</v>
      </c>
      <c r="B6418" s="1" t="s">
        <v>7161</v>
      </c>
    </row>
    <row r="6419" spans="1:9" x14ac:dyDescent="0.25">
      <c r="A6419" s="1">
        <v>1</v>
      </c>
      <c r="B6419" s="1" t="s">
        <v>7162</v>
      </c>
      <c r="C6419" s="1" t="s">
        <v>7163</v>
      </c>
      <c r="D6419" s="1">
        <v>22276.10983533</v>
      </c>
      <c r="E6419" s="1">
        <v>3.1059000000000002E-4</v>
      </c>
      <c r="F6419" s="1" t="s">
        <v>3</v>
      </c>
      <c r="G6419" s="1" t="s">
        <v>7164</v>
      </c>
      <c r="H6419" s="1">
        <v>0</v>
      </c>
      <c r="I6419" s="1">
        <v>9999</v>
      </c>
    </row>
    <row r="6420" spans="1:9" x14ac:dyDescent="0.25">
      <c r="A6420" s="1">
        <v>2</v>
      </c>
      <c r="B6420" s="1">
        <v>41607</v>
      </c>
      <c r="C6420" s="1">
        <v>97.203699999999998</v>
      </c>
      <c r="D6420" s="1">
        <v>324.1986</v>
      </c>
      <c r="E6420" s="1">
        <v>12048</v>
      </c>
      <c r="F6420" s="1">
        <v>96.348299999999995</v>
      </c>
      <c r="G6420" s="1">
        <v>263.91329999999999</v>
      </c>
      <c r="H6420" s="1">
        <v>15.349742163492699</v>
      </c>
    </row>
    <row r="6421" spans="1:9" x14ac:dyDescent="0.25">
      <c r="A6421" s="1">
        <v>0</v>
      </c>
      <c r="B6421" s="1" t="s">
        <v>6525</v>
      </c>
      <c r="C6421" s="1" t="s">
        <v>7157</v>
      </c>
      <c r="D6421" s="1">
        <v>11</v>
      </c>
    </row>
    <row r="6422" spans="1:9" x14ac:dyDescent="0.25">
      <c r="A6422" s="1">
        <v>1</v>
      </c>
      <c r="B6422" s="1" t="s">
        <v>7165</v>
      </c>
      <c r="C6422" s="1" t="s">
        <v>7166</v>
      </c>
      <c r="D6422" s="1">
        <v>22276.45193752</v>
      </c>
      <c r="E6422" s="1">
        <v>5.0118899999999997E-3</v>
      </c>
      <c r="F6422" s="1" t="s">
        <v>3</v>
      </c>
      <c r="G6422" s="1" t="s">
        <v>7167</v>
      </c>
      <c r="H6422" s="1">
        <v>0</v>
      </c>
      <c r="I6422" s="1">
        <v>9992</v>
      </c>
    </row>
    <row r="6423" spans="1:9" x14ac:dyDescent="0.25">
      <c r="A6423" s="1">
        <v>2</v>
      </c>
      <c r="B6423" s="1">
        <v>41608</v>
      </c>
      <c r="C6423" s="1">
        <v>97.186700000000002</v>
      </c>
      <c r="D6423" s="1">
        <v>342.6404</v>
      </c>
      <c r="E6423" s="1">
        <v>223</v>
      </c>
      <c r="F6423" s="1">
        <v>219.846</v>
      </c>
      <c r="G6423" s="1">
        <v>140.2792</v>
      </c>
      <c r="H6423" s="1">
        <v>15.801239163505199</v>
      </c>
    </row>
    <row r="6424" spans="1:9" x14ac:dyDescent="0.25">
      <c r="A6424" s="1">
        <v>0</v>
      </c>
      <c r="B6424" s="1" t="s">
        <v>6525</v>
      </c>
      <c r="C6424" s="1" t="s">
        <v>7157</v>
      </c>
      <c r="D6424" s="1">
        <v>2</v>
      </c>
    </row>
    <row r="6425" spans="1:9" x14ac:dyDescent="0.25">
      <c r="A6425" s="1">
        <v>1</v>
      </c>
      <c r="B6425" s="1" t="s">
        <v>7168</v>
      </c>
      <c r="C6425" s="1" t="s">
        <v>7169</v>
      </c>
      <c r="D6425" s="1">
        <v>22276.436029529999</v>
      </c>
      <c r="E6425" s="1">
        <v>9.7464000000000003E-4</v>
      </c>
      <c r="F6425" s="1" t="s">
        <v>3</v>
      </c>
      <c r="G6425" s="1" t="s">
        <v>7170</v>
      </c>
      <c r="H6425" s="1">
        <v>0</v>
      </c>
      <c r="I6425" s="1">
        <v>9999</v>
      </c>
    </row>
    <row r="6426" spans="1:9" x14ac:dyDescent="0.25">
      <c r="A6426" s="1">
        <v>2</v>
      </c>
      <c r="B6426" s="1">
        <v>41609</v>
      </c>
      <c r="C6426" s="1">
        <v>97.212400000000002</v>
      </c>
      <c r="D6426" s="1">
        <v>337.77190000000002</v>
      </c>
      <c r="E6426" s="1">
        <v>6230</v>
      </c>
      <c r="F6426" s="1">
        <v>71.767399999999995</v>
      </c>
      <c r="G6426" s="1">
        <v>288.42559999999997</v>
      </c>
      <c r="H6426" s="1">
        <v>15.5212146035011</v>
      </c>
    </row>
    <row r="6427" spans="1:9" x14ac:dyDescent="0.25">
      <c r="A6427" s="1">
        <v>0</v>
      </c>
      <c r="B6427" s="1" t="s">
        <v>6525</v>
      </c>
      <c r="C6427" s="1" t="s">
        <v>7157</v>
      </c>
      <c r="D6427" s="1">
        <v>9</v>
      </c>
    </row>
    <row r="6428" spans="1:9" x14ac:dyDescent="0.25">
      <c r="A6428" s="1">
        <v>1</v>
      </c>
      <c r="B6428" s="1" t="s">
        <v>7171</v>
      </c>
      <c r="C6428" s="1" t="s">
        <v>7172</v>
      </c>
      <c r="D6428" s="1">
        <v>22276.44153439</v>
      </c>
      <c r="E6428" s="1">
        <v>7.9697000000000004E-4</v>
      </c>
      <c r="F6428" s="1" t="s">
        <v>3</v>
      </c>
      <c r="G6428" s="1" t="s">
        <v>7173</v>
      </c>
      <c r="H6428" s="1">
        <v>0</v>
      </c>
      <c r="I6428" s="1">
        <v>9999</v>
      </c>
    </row>
    <row r="6429" spans="1:9" x14ac:dyDescent="0.25">
      <c r="A6429" s="1">
        <v>2</v>
      </c>
      <c r="B6429" s="1">
        <v>41610</v>
      </c>
      <c r="C6429" s="1">
        <v>97.218199999999996</v>
      </c>
      <c r="D6429" s="1">
        <v>332.87389999999999</v>
      </c>
      <c r="E6429" s="1">
        <v>8451</v>
      </c>
      <c r="F6429" s="1">
        <v>82.256399999999999</v>
      </c>
      <c r="G6429" s="1">
        <v>277.96409999999997</v>
      </c>
      <c r="H6429" s="1">
        <v>15.403718753496401</v>
      </c>
    </row>
    <row r="6430" spans="1:9" x14ac:dyDescent="0.25">
      <c r="A6430" s="1">
        <v>0</v>
      </c>
      <c r="B6430" s="1" t="s">
        <v>6525</v>
      </c>
      <c r="C6430" s="1" t="s">
        <v>7157</v>
      </c>
      <c r="D6430" s="1">
        <v>4</v>
      </c>
    </row>
    <row r="6431" spans="1:9" x14ac:dyDescent="0.25">
      <c r="A6431" s="1">
        <v>1</v>
      </c>
      <c r="B6431" s="1" t="s">
        <v>7174</v>
      </c>
      <c r="C6431" s="1" t="s">
        <v>7175</v>
      </c>
      <c r="D6431" s="1">
        <v>22276.442482850001</v>
      </c>
      <c r="E6431" s="1">
        <v>2.3990700000000001E-3</v>
      </c>
      <c r="F6431" s="1" t="s">
        <v>3</v>
      </c>
      <c r="G6431" s="1" t="s">
        <v>7176</v>
      </c>
      <c r="H6431" s="1">
        <v>0</v>
      </c>
      <c r="I6431" s="1">
        <v>9990</v>
      </c>
    </row>
    <row r="6432" spans="1:9" x14ac:dyDescent="0.25">
      <c r="A6432" s="1">
        <v>2</v>
      </c>
      <c r="B6432" s="1">
        <v>41611</v>
      </c>
      <c r="C6432" s="1">
        <v>97.201499999999996</v>
      </c>
      <c r="D6432" s="1">
        <v>341.34769999999997</v>
      </c>
      <c r="E6432" s="1">
        <v>2963</v>
      </c>
      <c r="F6432" s="1">
        <v>52.375799999999998</v>
      </c>
      <c r="G6432" s="1">
        <v>307.77699999999999</v>
      </c>
      <c r="H6432" s="1">
        <v>15.641635503503601</v>
      </c>
    </row>
    <row r="6433" spans="1:9" x14ac:dyDescent="0.25">
      <c r="A6433" s="1">
        <v>0</v>
      </c>
      <c r="B6433" s="1" t="s">
        <v>6525</v>
      </c>
      <c r="C6433" s="1" t="s">
        <v>7157</v>
      </c>
      <c r="D6433" s="1">
        <v>10</v>
      </c>
    </row>
    <row r="6434" spans="1:9" x14ac:dyDescent="0.25">
      <c r="A6434" s="1">
        <v>1</v>
      </c>
      <c r="B6434" s="1" t="s">
        <v>7177</v>
      </c>
      <c r="C6434" s="1" t="s">
        <v>7178</v>
      </c>
      <c r="D6434" s="1">
        <v>22276.40003085</v>
      </c>
      <c r="E6434" s="1">
        <v>6.3444E-4</v>
      </c>
      <c r="F6434" s="1" t="s">
        <v>3</v>
      </c>
      <c r="G6434" s="1" t="s">
        <v>7179</v>
      </c>
      <c r="H6434" s="1">
        <v>0</v>
      </c>
      <c r="I6434" s="1">
        <v>9992</v>
      </c>
    </row>
    <row r="6435" spans="1:9" x14ac:dyDescent="0.25">
      <c r="A6435" s="1">
        <v>2</v>
      </c>
      <c r="B6435" s="1">
        <v>41612</v>
      </c>
      <c r="C6435" s="1">
        <v>97.226100000000002</v>
      </c>
      <c r="D6435" s="1">
        <v>335.4658</v>
      </c>
      <c r="E6435" s="1">
        <v>7804</v>
      </c>
      <c r="F6435" s="1">
        <v>83.629900000000006</v>
      </c>
      <c r="G6435" s="1">
        <v>276.5838</v>
      </c>
      <c r="H6435" s="1">
        <v>15.4325663334988</v>
      </c>
    </row>
    <row r="6436" spans="1:9" x14ac:dyDescent="0.25">
      <c r="A6436" s="1">
        <v>0</v>
      </c>
      <c r="B6436" s="1" t="s">
        <v>6525</v>
      </c>
      <c r="C6436" s="1" t="s">
        <v>7157</v>
      </c>
      <c r="D6436" s="1">
        <v>8</v>
      </c>
    </row>
    <row r="6437" spans="1:9" x14ac:dyDescent="0.25">
      <c r="A6437" s="1">
        <v>1</v>
      </c>
      <c r="B6437" s="1" t="s">
        <v>7180</v>
      </c>
      <c r="C6437" s="1" t="s">
        <v>7181</v>
      </c>
      <c r="D6437" s="1">
        <v>22276.41878602</v>
      </c>
      <c r="E6437" s="1">
        <v>6.6065000000000004E-4</v>
      </c>
      <c r="F6437" s="1" t="s">
        <v>3</v>
      </c>
      <c r="G6437" s="1" t="s">
        <v>7182</v>
      </c>
      <c r="H6437" s="1">
        <v>0</v>
      </c>
      <c r="I6437" s="1">
        <v>9994</v>
      </c>
    </row>
    <row r="6438" spans="1:9" x14ac:dyDescent="0.25">
      <c r="A6438" s="1">
        <v>2</v>
      </c>
      <c r="B6438" s="1">
        <v>41613</v>
      </c>
      <c r="C6438" s="1">
        <v>97.223699999999994</v>
      </c>
      <c r="D6438" s="1">
        <v>333.84769999999997</v>
      </c>
      <c r="E6438" s="1">
        <v>8973</v>
      </c>
      <c r="F6438" s="1">
        <v>84.273300000000006</v>
      </c>
      <c r="G6438" s="1">
        <v>275.95359999999999</v>
      </c>
      <c r="H6438" s="1">
        <v>15.399053903497901</v>
      </c>
    </row>
    <row r="6439" spans="1:9" x14ac:dyDescent="0.25">
      <c r="A6439" s="1">
        <v>0</v>
      </c>
      <c r="B6439" s="1" t="s">
        <v>6525</v>
      </c>
      <c r="C6439" s="1" t="s">
        <v>7157</v>
      </c>
      <c r="D6439" s="1">
        <v>12</v>
      </c>
    </row>
    <row r="6440" spans="1:9" x14ac:dyDescent="0.25">
      <c r="A6440" s="1">
        <v>1</v>
      </c>
      <c r="B6440" s="1" t="s">
        <v>7183</v>
      </c>
      <c r="C6440" s="1" t="s">
        <v>7184</v>
      </c>
      <c r="D6440" s="1">
        <v>22276.432557579999</v>
      </c>
      <c r="E6440" s="1">
        <v>1.12542E-3</v>
      </c>
      <c r="F6440" s="1" t="s">
        <v>3</v>
      </c>
      <c r="G6440" s="1" t="s">
        <v>7185</v>
      </c>
      <c r="H6440" s="1">
        <v>0</v>
      </c>
      <c r="I6440" s="1">
        <v>9996</v>
      </c>
    </row>
    <row r="6441" spans="1:9" x14ac:dyDescent="0.25">
      <c r="A6441" s="1">
        <v>2</v>
      </c>
      <c r="B6441" s="1">
        <v>41614</v>
      </c>
      <c r="C6441" s="1">
        <v>97.210999999999999</v>
      </c>
      <c r="D6441" s="1">
        <v>336.67630000000003</v>
      </c>
      <c r="E6441" s="1">
        <v>6142</v>
      </c>
      <c r="F6441" s="1">
        <v>83.589600000000004</v>
      </c>
      <c r="G6441" s="1">
        <v>276.60559999999998</v>
      </c>
      <c r="H6441" s="1">
        <v>15.5103539734998</v>
      </c>
    </row>
    <row r="6442" spans="1:9" x14ac:dyDescent="0.25">
      <c r="A6442" s="1">
        <v>0</v>
      </c>
      <c r="B6442" s="1" t="s">
        <v>6525</v>
      </c>
      <c r="C6442" s="1" t="s">
        <v>7157</v>
      </c>
      <c r="D6442" s="1">
        <v>7</v>
      </c>
    </row>
    <row r="6443" spans="1:9" x14ac:dyDescent="0.25">
      <c r="A6443" s="1">
        <v>1</v>
      </c>
      <c r="B6443" s="1" t="s">
        <v>7186</v>
      </c>
      <c r="C6443" s="1" t="s">
        <v>7187</v>
      </c>
      <c r="D6443" s="1">
        <v>22276.44470942</v>
      </c>
      <c r="E6443" s="1">
        <v>2.0921799999999999E-3</v>
      </c>
      <c r="F6443" s="1" t="s">
        <v>3</v>
      </c>
      <c r="G6443" s="1" t="s">
        <v>7188</v>
      </c>
      <c r="H6443" s="1">
        <v>0</v>
      </c>
      <c r="I6443" s="1">
        <v>9992</v>
      </c>
    </row>
    <row r="6444" spans="1:9" x14ac:dyDescent="0.25">
      <c r="A6444" s="1">
        <v>2</v>
      </c>
      <c r="B6444" s="1">
        <v>41615</v>
      </c>
      <c r="C6444" s="1">
        <v>97.204599999999999</v>
      </c>
      <c r="D6444" s="1">
        <v>341.2946</v>
      </c>
      <c r="E6444" s="1">
        <v>3209</v>
      </c>
      <c r="F6444" s="1">
        <v>56.897300000000001</v>
      </c>
      <c r="G6444" s="1">
        <v>303.2593</v>
      </c>
      <c r="H6444" s="1">
        <v>15.623026963503801</v>
      </c>
    </row>
    <row r="6445" spans="1:9" x14ac:dyDescent="0.25">
      <c r="A6445" s="1">
        <v>0</v>
      </c>
      <c r="B6445" s="1" t="s">
        <v>6525</v>
      </c>
      <c r="C6445" s="1" t="s">
        <v>7157</v>
      </c>
      <c r="D6445" s="1">
        <v>5</v>
      </c>
    </row>
    <row r="6446" spans="1:9" x14ac:dyDescent="0.25">
      <c r="A6446" s="1">
        <v>1</v>
      </c>
      <c r="B6446" s="1" t="s">
        <v>7189</v>
      </c>
      <c r="C6446" s="1" t="s">
        <v>7190</v>
      </c>
      <c r="D6446" s="1">
        <v>22276.145597300001</v>
      </c>
      <c r="E6446" s="1">
        <v>1.6259E-3</v>
      </c>
      <c r="F6446" s="1" t="s">
        <v>3</v>
      </c>
      <c r="G6446" s="1" t="s">
        <v>7191</v>
      </c>
      <c r="H6446" s="1">
        <v>0</v>
      </c>
      <c r="I6446" s="1">
        <v>9997</v>
      </c>
    </row>
    <row r="6447" spans="1:9" x14ac:dyDescent="0.25">
      <c r="A6447" s="1">
        <v>2</v>
      </c>
      <c r="B6447" s="1">
        <v>41616</v>
      </c>
      <c r="C6447" s="1">
        <v>97.202500000000001</v>
      </c>
      <c r="D6447" s="1">
        <v>339.05950000000001</v>
      </c>
      <c r="E6447" s="1">
        <v>3513</v>
      </c>
      <c r="F6447" s="1">
        <v>74.557299999999998</v>
      </c>
      <c r="G6447" s="1">
        <v>285.6071</v>
      </c>
      <c r="H6447" s="1">
        <v>15.5855396135013</v>
      </c>
    </row>
    <row r="6448" spans="1:9" x14ac:dyDescent="0.25">
      <c r="A6448" s="1">
        <v>0</v>
      </c>
      <c r="B6448" s="1" t="s">
        <v>6525</v>
      </c>
      <c r="C6448" s="1" t="s">
        <v>7157</v>
      </c>
      <c r="D6448" s="1">
        <v>1</v>
      </c>
    </row>
    <row r="6449" spans="1:9" x14ac:dyDescent="0.25">
      <c r="A6449" s="1">
        <v>1</v>
      </c>
      <c r="B6449" s="1" t="s">
        <v>7192</v>
      </c>
      <c r="C6449" s="1" t="s">
        <v>7193</v>
      </c>
      <c r="D6449" s="1">
        <v>22276.407566530001</v>
      </c>
      <c r="E6449" s="1">
        <v>2.48956E-3</v>
      </c>
      <c r="F6449" s="1" t="s">
        <v>3</v>
      </c>
      <c r="G6449" s="1" t="s">
        <v>7194</v>
      </c>
      <c r="H6449" s="1">
        <v>0</v>
      </c>
      <c r="I6449" s="1">
        <v>9995</v>
      </c>
    </row>
    <row r="6450" spans="1:9" x14ac:dyDescent="0.25">
      <c r="A6450" s="1">
        <v>2</v>
      </c>
      <c r="B6450" s="1">
        <v>41617</v>
      </c>
      <c r="C6450" s="1">
        <v>97.193200000000004</v>
      </c>
      <c r="D6450" s="1">
        <v>341.40839999999997</v>
      </c>
      <c r="E6450" s="1">
        <v>2490</v>
      </c>
      <c r="F6450" s="1">
        <v>69.128799999999998</v>
      </c>
      <c r="G6450" s="1">
        <v>291.02390000000003</v>
      </c>
      <c r="H6450" s="1">
        <v>15.664440423503599</v>
      </c>
    </row>
    <row r="6451" spans="1:9" x14ac:dyDescent="0.25">
      <c r="A6451" s="1">
        <v>0</v>
      </c>
      <c r="B6451" s="1" t="s">
        <v>6525</v>
      </c>
      <c r="C6451" s="1" t="s">
        <v>7157</v>
      </c>
      <c r="D6451" s="1">
        <v>3</v>
      </c>
    </row>
    <row r="6452" spans="1:9" x14ac:dyDescent="0.25">
      <c r="A6452" s="1">
        <v>1</v>
      </c>
      <c r="B6452" s="1" t="s">
        <v>7195</v>
      </c>
      <c r="C6452" s="1" t="s">
        <v>7196</v>
      </c>
      <c r="D6452" s="1">
        <v>22276.129348679999</v>
      </c>
      <c r="E6452" s="1">
        <v>6.5888000000000003E-4</v>
      </c>
      <c r="F6452" s="1" t="s">
        <v>3</v>
      </c>
      <c r="G6452" s="1" t="s">
        <v>7197</v>
      </c>
      <c r="H6452" s="1">
        <v>0</v>
      </c>
      <c r="I6452" s="1">
        <v>9995</v>
      </c>
    </row>
    <row r="6453" spans="1:9" x14ac:dyDescent="0.25">
      <c r="A6453" s="1">
        <v>2</v>
      </c>
      <c r="B6453" s="1">
        <v>41618</v>
      </c>
      <c r="C6453" s="1">
        <v>97.224900000000005</v>
      </c>
      <c r="D6453" s="1">
        <v>334.24759999999998</v>
      </c>
      <c r="E6453" s="1">
        <v>9034</v>
      </c>
      <c r="F6453" s="1">
        <v>93.841999999999999</v>
      </c>
      <c r="G6453" s="1">
        <v>266.38600000000002</v>
      </c>
      <c r="H6453" s="1">
        <v>15.407536563497599</v>
      </c>
    </row>
    <row r="6454" spans="1:9" x14ac:dyDescent="0.25">
      <c r="A6454" s="1">
        <v>0</v>
      </c>
      <c r="B6454" s="1" t="s">
        <v>5570</v>
      </c>
      <c r="C6454" s="1">
        <v>4</v>
      </c>
    </row>
    <row r="6455" spans="1:9" x14ac:dyDescent="0.25">
      <c r="A6455" s="1">
        <v>1</v>
      </c>
      <c r="B6455" s="1" t="s">
        <v>7198</v>
      </c>
      <c r="C6455" s="1" t="s">
        <v>7199</v>
      </c>
      <c r="D6455" s="1">
        <v>22276.38237137</v>
      </c>
      <c r="E6455" s="1">
        <v>3.0971999999999998E-4</v>
      </c>
      <c r="F6455" s="1" t="s">
        <v>3</v>
      </c>
      <c r="G6455" s="1" t="s">
        <v>7200</v>
      </c>
      <c r="H6455" s="1">
        <v>0</v>
      </c>
      <c r="I6455" s="1">
        <v>9994</v>
      </c>
    </row>
    <row r="6456" spans="1:9" x14ac:dyDescent="0.25">
      <c r="A6456" s="1">
        <v>2</v>
      </c>
      <c r="B6456" s="1">
        <v>41619</v>
      </c>
      <c r="C6456" s="1">
        <v>97.205200000000005</v>
      </c>
      <c r="D6456" s="1">
        <v>324.25130000000001</v>
      </c>
      <c r="E6456" s="1">
        <v>10497</v>
      </c>
      <c r="F6456" s="1">
        <v>92.595799999999997</v>
      </c>
      <c r="G6456" s="1">
        <v>267.64870000000002</v>
      </c>
      <c r="H6456" s="1">
        <v>15.339037723372501</v>
      </c>
    </row>
    <row r="6457" spans="1:9" x14ac:dyDescent="0.25">
      <c r="A6457" s="1">
        <v>0</v>
      </c>
      <c r="B6457" s="1" t="s">
        <v>7201</v>
      </c>
      <c r="C6457" s="1" t="s">
        <v>7202</v>
      </c>
    </row>
    <row r="6458" spans="1:9" x14ac:dyDescent="0.25">
      <c r="A6458" s="1">
        <v>1</v>
      </c>
      <c r="B6458" s="1" t="s">
        <v>7203</v>
      </c>
      <c r="C6458" s="1" t="s">
        <v>7204</v>
      </c>
      <c r="D6458" s="1">
        <v>22276.593578200002</v>
      </c>
      <c r="E6458" s="1">
        <v>6.1099999999999999E-6</v>
      </c>
      <c r="F6458" s="1" t="s">
        <v>3</v>
      </c>
      <c r="G6458" s="1" t="s">
        <v>7205</v>
      </c>
      <c r="H6458" s="1">
        <v>0</v>
      </c>
      <c r="I6458" s="1">
        <v>9997</v>
      </c>
    </row>
    <row r="6459" spans="1:9" x14ac:dyDescent="0.25">
      <c r="A6459" s="1">
        <v>2</v>
      </c>
      <c r="B6459" s="1">
        <v>41634</v>
      </c>
      <c r="C6459" s="1">
        <v>75.003500000000003</v>
      </c>
      <c r="D6459" s="1">
        <v>305.08010000000002</v>
      </c>
      <c r="E6459" s="1">
        <v>6848</v>
      </c>
      <c r="F6459" s="1">
        <v>75.493399999999994</v>
      </c>
      <c r="G6459" s="1">
        <v>284.7022</v>
      </c>
      <c r="H6459" s="1">
        <v>14.866160083397199</v>
      </c>
    </row>
    <row r="6460" spans="1:9" x14ac:dyDescent="0.25">
      <c r="A6460" s="1">
        <v>0</v>
      </c>
      <c r="B6460" s="1" t="s">
        <v>6146</v>
      </c>
      <c r="C6460" s="1">
        <v>3</v>
      </c>
    </row>
    <row r="6461" spans="1:9" x14ac:dyDescent="0.25">
      <c r="A6461" s="1">
        <v>1</v>
      </c>
      <c r="B6461" s="1" t="s">
        <v>7206</v>
      </c>
      <c r="C6461" s="1" t="s">
        <v>7207</v>
      </c>
      <c r="D6461" s="1">
        <v>22276.55912459</v>
      </c>
      <c r="E6461" s="1">
        <v>3.8000000000000001E-7</v>
      </c>
      <c r="F6461" s="1" t="s">
        <v>3</v>
      </c>
      <c r="G6461" s="1" t="s">
        <v>7208</v>
      </c>
      <c r="H6461" s="1">
        <v>0</v>
      </c>
      <c r="I6461" s="1">
        <v>9991</v>
      </c>
    </row>
    <row r="6462" spans="1:9" x14ac:dyDescent="0.25">
      <c r="A6462" s="1">
        <v>2</v>
      </c>
      <c r="B6462" s="1">
        <v>41727</v>
      </c>
      <c r="C6462" s="1">
        <v>98.409700000000001</v>
      </c>
      <c r="D6462" s="1">
        <v>283.30840000000001</v>
      </c>
      <c r="E6462" s="1">
        <v>1291</v>
      </c>
      <c r="F6462" s="1">
        <v>55.811500000000002</v>
      </c>
      <c r="G6462" s="1">
        <v>304.31950000000001</v>
      </c>
      <c r="H6462" s="1">
        <v>14.4221094432367</v>
      </c>
    </row>
    <row r="6463" spans="1:9" x14ac:dyDescent="0.25">
      <c r="A6463" s="1">
        <v>0</v>
      </c>
      <c r="B6463" s="1" t="s">
        <v>7209</v>
      </c>
    </row>
    <row r="6464" spans="1:9" x14ac:dyDescent="0.25">
      <c r="A6464" s="1">
        <v>1</v>
      </c>
      <c r="B6464" s="1" t="s">
        <v>7210</v>
      </c>
      <c r="C6464" s="1" t="s">
        <v>7211</v>
      </c>
      <c r="D6464" s="1">
        <v>22276.59758311</v>
      </c>
      <c r="E6464" s="1">
        <v>4.1520000000000002E-5</v>
      </c>
      <c r="F6464" s="1" t="s">
        <v>3</v>
      </c>
      <c r="G6464" s="1" t="s">
        <v>7212</v>
      </c>
      <c r="H6464" s="1">
        <v>0</v>
      </c>
      <c r="I6464" s="1">
        <v>9996</v>
      </c>
    </row>
    <row r="6465" spans="1:9" x14ac:dyDescent="0.25">
      <c r="A6465" s="1">
        <v>2</v>
      </c>
      <c r="B6465" s="1">
        <v>41731</v>
      </c>
      <c r="C6465" s="1">
        <v>97.327100000000002</v>
      </c>
      <c r="D6465" s="1">
        <v>185.7876</v>
      </c>
      <c r="E6465" s="1">
        <v>10707</v>
      </c>
      <c r="F6465" s="1">
        <v>288.74639999999999</v>
      </c>
      <c r="G6465" s="1">
        <v>192.4177</v>
      </c>
      <c r="H6465" s="1">
        <v>15.275395133413699</v>
      </c>
    </row>
    <row r="6466" spans="1:9" x14ac:dyDescent="0.25">
      <c r="A6466" s="1">
        <v>0</v>
      </c>
      <c r="B6466" s="1" t="s">
        <v>7213</v>
      </c>
    </row>
    <row r="6467" spans="1:9" x14ac:dyDescent="0.25">
      <c r="A6467" s="1">
        <v>1</v>
      </c>
      <c r="B6467" s="1" t="s">
        <v>7214</v>
      </c>
      <c r="C6467" s="1" t="s">
        <v>7215</v>
      </c>
      <c r="D6467" s="1">
        <v>22276.558933609998</v>
      </c>
      <c r="E6467" s="1">
        <v>1.6647999999999999E-4</v>
      </c>
      <c r="F6467" s="1" t="s">
        <v>3</v>
      </c>
      <c r="G6467" s="1" t="s">
        <v>7216</v>
      </c>
      <c r="H6467" s="1">
        <v>0</v>
      </c>
      <c r="I6467" s="1">
        <v>9993</v>
      </c>
    </row>
    <row r="6468" spans="1:9" x14ac:dyDescent="0.25">
      <c r="A6468" s="1">
        <v>2</v>
      </c>
      <c r="B6468" s="1">
        <v>41732</v>
      </c>
      <c r="C6468" s="1">
        <v>97.379000000000005</v>
      </c>
      <c r="D6468" s="1">
        <v>199.70910000000001</v>
      </c>
      <c r="E6468" s="1">
        <v>8029</v>
      </c>
      <c r="F6468" s="1">
        <v>264.49450000000002</v>
      </c>
      <c r="G6468" s="1">
        <v>270.14260000000002</v>
      </c>
      <c r="H6468" s="1">
        <v>15.357194473419</v>
      </c>
    </row>
    <row r="6469" spans="1:9" x14ac:dyDescent="0.25">
      <c r="A6469" s="1">
        <v>0</v>
      </c>
      <c r="B6469" s="1" t="s">
        <v>7217</v>
      </c>
      <c r="C6469" s="1">
        <v>1</v>
      </c>
    </row>
    <row r="6470" spans="1:9" x14ac:dyDescent="0.25">
      <c r="A6470" s="1">
        <v>1</v>
      </c>
      <c r="B6470" s="1" t="s">
        <v>7218</v>
      </c>
      <c r="C6470" s="1" t="s">
        <v>7219</v>
      </c>
      <c r="D6470" s="1">
        <v>22276.619604179999</v>
      </c>
      <c r="E6470" s="1">
        <v>2.9399999999999998E-6</v>
      </c>
      <c r="F6470" s="1" t="s">
        <v>3</v>
      </c>
      <c r="G6470" s="1" t="s">
        <v>7220</v>
      </c>
      <c r="H6470" s="1">
        <v>0</v>
      </c>
      <c r="I6470" s="1">
        <v>9996</v>
      </c>
    </row>
    <row r="6471" spans="1:9" x14ac:dyDescent="0.25">
      <c r="A6471" s="1">
        <v>2</v>
      </c>
      <c r="B6471" s="1">
        <v>41770</v>
      </c>
      <c r="C6471" s="1">
        <v>98.198899999999995</v>
      </c>
      <c r="D6471" s="1">
        <v>348.71339999999998</v>
      </c>
      <c r="E6471" s="1">
        <v>1169</v>
      </c>
      <c r="F6471" s="1">
        <v>87.785799999999995</v>
      </c>
      <c r="G6471" s="1">
        <v>272.34769999999997</v>
      </c>
      <c r="H6471" s="1">
        <v>14.5854244132193</v>
      </c>
    </row>
    <row r="6472" spans="1:9" x14ac:dyDescent="0.25">
      <c r="A6472" s="1">
        <v>0</v>
      </c>
      <c r="B6472" s="1" t="s">
        <v>6278</v>
      </c>
      <c r="C6472" s="1" t="s">
        <v>7221</v>
      </c>
    </row>
    <row r="6473" spans="1:9" x14ac:dyDescent="0.25">
      <c r="A6473" s="1">
        <v>1</v>
      </c>
      <c r="B6473" s="1" t="s">
        <v>7222</v>
      </c>
      <c r="C6473" s="1" t="s">
        <v>7223</v>
      </c>
      <c r="D6473" s="1">
        <v>22276.438715970002</v>
      </c>
      <c r="E6473" s="1">
        <v>1.5427999999999999E-4</v>
      </c>
      <c r="F6473" s="1" t="s">
        <v>3</v>
      </c>
      <c r="G6473" s="1" t="s">
        <v>7224</v>
      </c>
      <c r="H6473" s="1">
        <v>0</v>
      </c>
      <c r="I6473" s="1">
        <v>9995</v>
      </c>
    </row>
    <row r="6474" spans="1:9" x14ac:dyDescent="0.25">
      <c r="A6474" s="1">
        <v>2</v>
      </c>
      <c r="B6474" s="1">
        <v>41771</v>
      </c>
      <c r="C6474" s="1">
        <v>97.107900000000001</v>
      </c>
      <c r="D6474" s="1">
        <v>338.4479</v>
      </c>
      <c r="E6474" s="1">
        <v>1002</v>
      </c>
      <c r="F6474" s="1">
        <v>145.35300000000001</v>
      </c>
      <c r="G6474" s="1">
        <v>214.77809999999999</v>
      </c>
      <c r="H6474" s="1">
        <v>15.381234123375499</v>
      </c>
    </row>
    <row r="6475" spans="1:9" x14ac:dyDescent="0.25">
      <c r="A6475" s="1">
        <v>0</v>
      </c>
      <c r="B6475" s="1" t="s">
        <v>6278</v>
      </c>
      <c r="C6475" s="1" t="s">
        <v>7225</v>
      </c>
    </row>
    <row r="6476" spans="1:9" x14ac:dyDescent="0.25">
      <c r="A6476" s="1">
        <v>1</v>
      </c>
      <c r="B6476" s="1" t="s">
        <v>7226</v>
      </c>
      <c r="C6476" s="1" t="s">
        <v>7227</v>
      </c>
      <c r="D6476" s="1">
        <v>22276.504337729999</v>
      </c>
      <c r="E6476" s="1">
        <v>8.5210000000000006E-5</v>
      </c>
      <c r="F6476" s="1" t="s">
        <v>3</v>
      </c>
      <c r="G6476" s="1" t="s">
        <v>7228</v>
      </c>
      <c r="H6476" s="1">
        <v>0</v>
      </c>
      <c r="I6476" s="1">
        <v>9990</v>
      </c>
    </row>
    <row r="6477" spans="1:9" x14ac:dyDescent="0.25">
      <c r="A6477" s="1">
        <v>2</v>
      </c>
      <c r="B6477" s="1">
        <v>41772</v>
      </c>
      <c r="C6477" s="1">
        <v>97.254300000000001</v>
      </c>
      <c r="D6477" s="1">
        <v>337.13869999999997</v>
      </c>
      <c r="E6477" s="1">
        <v>1852</v>
      </c>
      <c r="F6477" s="1">
        <v>102.7073</v>
      </c>
      <c r="G6477" s="1">
        <v>257.43740000000003</v>
      </c>
      <c r="H6477" s="1">
        <v>15.2746784733626</v>
      </c>
    </row>
    <row r="6478" spans="1:9" x14ac:dyDescent="0.25">
      <c r="A6478" s="1">
        <v>0</v>
      </c>
      <c r="B6478" s="1" t="s">
        <v>6278</v>
      </c>
      <c r="C6478" s="1" t="s">
        <v>7229</v>
      </c>
    </row>
    <row r="6479" spans="1:9" x14ac:dyDescent="0.25">
      <c r="A6479" s="1">
        <v>1</v>
      </c>
      <c r="B6479" s="1" t="s">
        <v>7230</v>
      </c>
      <c r="C6479" s="1" t="s">
        <v>7231</v>
      </c>
      <c r="D6479" s="1">
        <v>22276.158113950001</v>
      </c>
      <c r="E6479" s="1">
        <v>1.5087E-4</v>
      </c>
      <c r="F6479" s="1" t="s">
        <v>3</v>
      </c>
      <c r="G6479" s="1" t="s">
        <v>7232</v>
      </c>
      <c r="H6479" s="1">
        <v>0</v>
      </c>
      <c r="I6479" s="1">
        <v>9998</v>
      </c>
    </row>
    <row r="6480" spans="1:9" x14ac:dyDescent="0.25">
      <c r="A6480" s="1">
        <v>2</v>
      </c>
      <c r="B6480" s="1">
        <v>41773</v>
      </c>
      <c r="C6480" s="1">
        <v>97.109200000000001</v>
      </c>
      <c r="D6480" s="1">
        <v>338.57400000000001</v>
      </c>
      <c r="E6480" s="1">
        <v>3646</v>
      </c>
      <c r="F6480" s="1">
        <v>118.0183</v>
      </c>
      <c r="G6480" s="1">
        <v>242.14320000000001</v>
      </c>
      <c r="H6480" s="1">
        <v>15.3811956033753</v>
      </c>
    </row>
    <row r="6481" spans="1:9" x14ac:dyDescent="0.25">
      <c r="A6481" s="1">
        <v>0</v>
      </c>
      <c r="B6481" s="1" t="s">
        <v>6278</v>
      </c>
      <c r="C6481" s="1" t="s">
        <v>5335</v>
      </c>
    </row>
    <row r="6482" spans="1:9" x14ac:dyDescent="0.25">
      <c r="A6482" s="1">
        <v>1</v>
      </c>
      <c r="B6482" s="1" t="s">
        <v>7233</v>
      </c>
      <c r="C6482" s="1" t="s">
        <v>7234</v>
      </c>
      <c r="D6482" s="1">
        <v>22276.482161</v>
      </c>
      <c r="E6482" s="1">
        <v>2.0668999999999999E-4</v>
      </c>
      <c r="F6482" s="1" t="s">
        <v>3</v>
      </c>
      <c r="G6482" s="1" t="s">
        <v>7235</v>
      </c>
      <c r="H6482" s="1">
        <v>0</v>
      </c>
      <c r="I6482" s="1">
        <v>9991</v>
      </c>
    </row>
    <row r="6483" spans="1:9" x14ac:dyDescent="0.25">
      <c r="A6483" s="1">
        <v>2</v>
      </c>
      <c r="B6483" s="1">
        <v>41774</v>
      </c>
      <c r="C6483" s="1">
        <v>97.108400000000003</v>
      </c>
      <c r="D6483" s="1">
        <v>339.8596</v>
      </c>
      <c r="E6483" s="1">
        <v>2192</v>
      </c>
      <c r="F6483" s="1">
        <v>64.450999999999993</v>
      </c>
      <c r="G6483" s="1">
        <v>295.69650000000001</v>
      </c>
      <c r="H6483" s="1">
        <v>15.426995403376401</v>
      </c>
    </row>
    <row r="6484" spans="1:9" x14ac:dyDescent="0.25">
      <c r="A6484" s="1">
        <v>0</v>
      </c>
      <c r="B6484" s="1" t="s">
        <v>7236</v>
      </c>
    </row>
    <row r="6485" spans="1:9" x14ac:dyDescent="0.25">
      <c r="A6485" s="1">
        <v>1</v>
      </c>
      <c r="B6485" s="1" t="s">
        <v>7237</v>
      </c>
      <c r="C6485" s="1" t="s">
        <v>7238</v>
      </c>
      <c r="D6485" s="1">
        <v>22276.118126519999</v>
      </c>
      <c r="E6485" s="1">
        <v>7.2300000000000002E-6</v>
      </c>
      <c r="F6485" s="1" t="s">
        <v>3</v>
      </c>
      <c r="G6485" s="1" t="s">
        <v>7239</v>
      </c>
      <c r="H6485" s="1">
        <v>0</v>
      </c>
      <c r="I6485" s="1">
        <v>9991</v>
      </c>
    </row>
    <row r="6486" spans="1:9" x14ac:dyDescent="0.25">
      <c r="A6486" s="1">
        <v>2</v>
      </c>
      <c r="B6486" s="1">
        <v>41783</v>
      </c>
      <c r="C6486" s="1">
        <v>97.903599999999997</v>
      </c>
      <c r="D6486" s="1">
        <v>313.31220000000002</v>
      </c>
      <c r="E6486" s="1">
        <v>33120</v>
      </c>
      <c r="F6486" s="1">
        <v>191.45699999999999</v>
      </c>
      <c r="G6486" s="1">
        <v>168.5882</v>
      </c>
      <c r="H6486" s="1">
        <v>14.634409473213699</v>
      </c>
    </row>
    <row r="6487" spans="1:9" x14ac:dyDescent="0.25">
      <c r="A6487" s="1">
        <v>0</v>
      </c>
      <c r="B6487" s="1" t="s">
        <v>7240</v>
      </c>
    </row>
    <row r="6488" spans="1:9" x14ac:dyDescent="0.25">
      <c r="A6488" s="1">
        <v>1</v>
      </c>
      <c r="B6488" s="1" t="s">
        <v>7241</v>
      </c>
      <c r="C6488" s="1" t="s">
        <v>7242</v>
      </c>
      <c r="D6488" s="1">
        <v>22276.33641244</v>
      </c>
      <c r="E6488" s="1">
        <v>9.6299999999999993E-6</v>
      </c>
      <c r="F6488" s="1" t="s">
        <v>3</v>
      </c>
      <c r="G6488" s="1" t="s">
        <v>7243</v>
      </c>
      <c r="H6488" s="1">
        <v>0</v>
      </c>
      <c r="I6488" s="1">
        <v>9991</v>
      </c>
    </row>
    <row r="6489" spans="1:9" x14ac:dyDescent="0.25">
      <c r="A6489" s="1">
        <v>2</v>
      </c>
      <c r="B6489" s="1">
        <v>41784</v>
      </c>
      <c r="C6489" s="1">
        <v>97.905500000000004</v>
      </c>
      <c r="D6489" s="1">
        <v>315.43849999999998</v>
      </c>
      <c r="E6489" s="1">
        <v>31602</v>
      </c>
      <c r="F6489" s="1">
        <v>185.9896</v>
      </c>
      <c r="G6489" s="1">
        <v>174.0934</v>
      </c>
      <c r="H6489" s="1">
        <v>14.6402015532147</v>
      </c>
    </row>
    <row r="6490" spans="1:9" x14ac:dyDescent="0.25">
      <c r="A6490" s="1">
        <v>0</v>
      </c>
      <c r="B6490" s="1" t="s">
        <v>4705</v>
      </c>
      <c r="C6490" s="1" t="s">
        <v>27</v>
      </c>
    </row>
    <row r="6491" spans="1:9" x14ac:dyDescent="0.25">
      <c r="A6491" s="1">
        <v>1</v>
      </c>
      <c r="B6491" s="1" t="s">
        <v>7244</v>
      </c>
      <c r="C6491" s="1" t="s">
        <v>7245</v>
      </c>
      <c r="D6491" s="1">
        <v>22276.51469697</v>
      </c>
      <c r="E6491" s="1">
        <v>2.9699999999999999E-6</v>
      </c>
      <c r="F6491" s="1" t="s">
        <v>3</v>
      </c>
      <c r="G6491" s="1" t="s">
        <v>7246</v>
      </c>
      <c r="H6491" s="1">
        <v>0</v>
      </c>
      <c r="I6491" s="1">
        <v>9993</v>
      </c>
    </row>
    <row r="6492" spans="1:9" x14ac:dyDescent="0.25">
      <c r="A6492" s="1">
        <v>2</v>
      </c>
      <c r="B6492" s="1">
        <v>41785</v>
      </c>
      <c r="C6492" s="1">
        <v>97.899299999999997</v>
      </c>
      <c r="D6492" s="1">
        <v>317.4479</v>
      </c>
      <c r="E6492" s="1">
        <v>8432</v>
      </c>
      <c r="F6492" s="1">
        <v>238.68450000000001</v>
      </c>
      <c r="G6492" s="1">
        <v>121.3539</v>
      </c>
      <c r="H6492" s="1">
        <v>14.701040403216901</v>
      </c>
    </row>
    <row r="6493" spans="1:9" x14ac:dyDescent="0.25">
      <c r="A6493" s="1">
        <v>0</v>
      </c>
      <c r="B6493" s="1" t="s">
        <v>4705</v>
      </c>
      <c r="C6493" s="1" t="s">
        <v>5281</v>
      </c>
    </row>
    <row r="6494" spans="1:9" x14ac:dyDescent="0.25">
      <c r="A6494" s="1">
        <v>1</v>
      </c>
      <c r="B6494" s="1" t="s">
        <v>7247</v>
      </c>
      <c r="C6494" s="1" t="s">
        <v>7248</v>
      </c>
      <c r="D6494" s="1">
        <v>22276.49556567</v>
      </c>
      <c r="E6494" s="1">
        <v>4.8899999999999998E-6</v>
      </c>
      <c r="F6494" s="1" t="s">
        <v>3</v>
      </c>
      <c r="G6494" s="1" t="s">
        <v>7249</v>
      </c>
      <c r="H6494" s="1">
        <v>0</v>
      </c>
      <c r="I6494" s="1">
        <v>9997</v>
      </c>
    </row>
    <row r="6495" spans="1:9" x14ac:dyDescent="0.25">
      <c r="A6495" s="1">
        <v>2</v>
      </c>
      <c r="B6495" s="1">
        <v>41786</v>
      </c>
      <c r="C6495" s="1">
        <v>97.958600000000004</v>
      </c>
      <c r="D6495" s="1">
        <v>336.38940000000002</v>
      </c>
      <c r="E6495" s="1">
        <v>1646</v>
      </c>
      <c r="F6495" s="1">
        <v>78.812700000000007</v>
      </c>
      <c r="G6495" s="1">
        <v>281.32650000000001</v>
      </c>
      <c r="H6495" s="1">
        <v>14.6697936032218</v>
      </c>
    </row>
    <row r="6496" spans="1:9" x14ac:dyDescent="0.25">
      <c r="A6496" s="1">
        <v>0</v>
      </c>
      <c r="B6496" s="1" t="s">
        <v>7250</v>
      </c>
      <c r="C6496" s="1">
        <v>1</v>
      </c>
    </row>
    <row r="6497" spans="1:9" x14ac:dyDescent="0.25">
      <c r="A6497" s="1">
        <v>1</v>
      </c>
      <c r="B6497" s="1" t="s">
        <v>7251</v>
      </c>
      <c r="C6497" s="1" t="s">
        <v>7252</v>
      </c>
      <c r="D6497" s="1">
        <v>22276.54032086</v>
      </c>
      <c r="E6497" s="1">
        <v>4.25E-6</v>
      </c>
      <c r="F6497" s="1" t="s">
        <v>3</v>
      </c>
      <c r="G6497" s="1" t="s">
        <v>7253</v>
      </c>
      <c r="H6497" s="1">
        <v>0</v>
      </c>
      <c r="I6497" s="1">
        <v>9991</v>
      </c>
    </row>
    <row r="6498" spans="1:9" x14ac:dyDescent="0.25">
      <c r="A6498" s="1">
        <v>2</v>
      </c>
      <c r="B6498" s="1">
        <v>41787</v>
      </c>
      <c r="C6498" s="1">
        <v>97.903300000000002</v>
      </c>
      <c r="D6498" s="1">
        <v>316.11130000000003</v>
      </c>
      <c r="E6498" s="1">
        <v>29835</v>
      </c>
      <c r="F6498" s="1">
        <v>182.37139999999999</v>
      </c>
      <c r="G6498" s="1">
        <v>177.73519999999999</v>
      </c>
      <c r="H6498" s="1">
        <v>14.6410311232155</v>
      </c>
    </row>
    <row r="6499" spans="1:9" x14ac:dyDescent="0.25">
      <c r="A6499" s="1">
        <v>0</v>
      </c>
      <c r="B6499" s="1" t="s">
        <v>4705</v>
      </c>
      <c r="C6499" s="1" t="s">
        <v>7254</v>
      </c>
    </row>
    <row r="6500" spans="1:9" x14ac:dyDescent="0.25">
      <c r="A6500" s="1">
        <v>1</v>
      </c>
      <c r="B6500" s="1" t="s">
        <v>7255</v>
      </c>
      <c r="C6500" s="1" t="s">
        <v>7256</v>
      </c>
      <c r="D6500" s="1">
        <v>22276.557454850001</v>
      </c>
      <c r="E6500" s="1">
        <v>6.0399999999999998E-6</v>
      </c>
      <c r="F6500" s="1" t="s">
        <v>3</v>
      </c>
      <c r="G6500" s="1" t="s">
        <v>7257</v>
      </c>
      <c r="H6500" s="1">
        <v>0</v>
      </c>
      <c r="I6500" s="1">
        <v>9998</v>
      </c>
    </row>
    <row r="6501" spans="1:9" x14ac:dyDescent="0.25">
      <c r="A6501" s="1">
        <v>2</v>
      </c>
      <c r="B6501" s="1">
        <v>41789</v>
      </c>
      <c r="C6501" s="1">
        <v>97.906300000000002</v>
      </c>
      <c r="D6501" s="1">
        <v>318.55860000000001</v>
      </c>
      <c r="E6501" s="1">
        <v>28409</v>
      </c>
      <c r="F6501" s="1">
        <v>171.88249999999999</v>
      </c>
      <c r="G6501" s="1">
        <v>188.2852</v>
      </c>
      <c r="H6501" s="1">
        <v>14.647906213216899</v>
      </c>
    </row>
    <row r="6502" spans="1:9" x14ac:dyDescent="0.25">
      <c r="A6502" s="1">
        <v>0</v>
      </c>
      <c r="B6502" s="1" t="s">
        <v>7258</v>
      </c>
      <c r="C6502" s="1">
        <v>1</v>
      </c>
    </row>
    <row r="6503" spans="1:9" x14ac:dyDescent="0.25">
      <c r="A6503" s="1">
        <v>1</v>
      </c>
      <c r="B6503" s="1" t="s">
        <v>7259</v>
      </c>
      <c r="C6503" s="1" t="s">
        <v>7260</v>
      </c>
      <c r="D6503" s="1">
        <v>22276.39878037</v>
      </c>
      <c r="E6503" s="1">
        <v>2.7199999999999998E-6</v>
      </c>
      <c r="F6503" s="1" t="s">
        <v>3</v>
      </c>
      <c r="G6503" s="1" t="s">
        <v>7261</v>
      </c>
      <c r="H6503" s="1">
        <v>0</v>
      </c>
      <c r="I6503" s="1">
        <v>9997</v>
      </c>
    </row>
    <row r="6504" spans="1:9" x14ac:dyDescent="0.25">
      <c r="A6504" s="1">
        <v>2</v>
      </c>
      <c r="B6504" s="1">
        <v>41790</v>
      </c>
      <c r="C6504" s="1">
        <v>98.309299999999993</v>
      </c>
      <c r="D6504" s="1">
        <v>319.09399999999999</v>
      </c>
      <c r="E6504" s="1">
        <v>4242</v>
      </c>
      <c r="F6504" s="1">
        <v>224.4308</v>
      </c>
      <c r="G6504" s="1">
        <v>135.65469999999999</v>
      </c>
      <c r="H6504" s="1">
        <v>14.509290183187201</v>
      </c>
    </row>
    <row r="6505" spans="1:9" x14ac:dyDescent="0.25">
      <c r="A6505" s="1">
        <v>0</v>
      </c>
      <c r="B6505" s="1" t="s">
        <v>7262</v>
      </c>
    </row>
    <row r="6506" spans="1:9" x14ac:dyDescent="0.25">
      <c r="A6506" s="1">
        <v>1</v>
      </c>
      <c r="B6506" s="1" t="s">
        <v>7263</v>
      </c>
      <c r="C6506" s="1" t="s">
        <v>7264</v>
      </c>
      <c r="D6506" s="1">
        <v>22276.54128465</v>
      </c>
      <c r="E6506" s="1">
        <v>5.3329999999999999E-5</v>
      </c>
      <c r="F6506" s="1" t="s">
        <v>3</v>
      </c>
      <c r="G6506" s="1" t="s">
        <v>7265</v>
      </c>
      <c r="H6506" s="1">
        <v>0</v>
      </c>
      <c r="I6506" s="1">
        <v>9993</v>
      </c>
    </row>
    <row r="6507" spans="1:9" x14ac:dyDescent="0.25">
      <c r="A6507" s="1">
        <v>2</v>
      </c>
      <c r="B6507" s="1">
        <v>41841</v>
      </c>
      <c r="C6507" s="1">
        <v>97.409199999999998</v>
      </c>
      <c r="D6507" s="1">
        <v>283.45530000000002</v>
      </c>
      <c r="E6507" s="1">
        <v>12002</v>
      </c>
      <c r="F6507" s="1">
        <v>281.37759999999997</v>
      </c>
      <c r="G6507" s="1">
        <v>177.1645</v>
      </c>
      <c r="H6507" s="1">
        <v>15.262619393277101</v>
      </c>
    </row>
    <row r="6508" spans="1:9" x14ac:dyDescent="0.25">
      <c r="A6508" s="1">
        <v>0</v>
      </c>
      <c r="B6508" s="1" t="s">
        <v>7266</v>
      </c>
      <c r="C6508" s="1">
        <v>1</v>
      </c>
    </row>
    <row r="6509" spans="1:9" x14ac:dyDescent="0.25">
      <c r="A6509" s="1">
        <v>1</v>
      </c>
      <c r="B6509" s="1" t="s">
        <v>7267</v>
      </c>
      <c r="C6509" s="1" t="s">
        <v>7268</v>
      </c>
      <c r="D6509" s="1">
        <v>22276.566772260001</v>
      </c>
      <c r="E6509" s="1">
        <v>9.6139999999999998E-5</v>
      </c>
      <c r="F6509" s="1" t="s">
        <v>3</v>
      </c>
      <c r="G6509" s="1" t="s">
        <v>7269</v>
      </c>
      <c r="H6509" s="1">
        <v>0</v>
      </c>
      <c r="I6509" s="1">
        <v>9996</v>
      </c>
    </row>
    <row r="6510" spans="1:9" x14ac:dyDescent="0.25">
      <c r="A6510" s="1">
        <v>2</v>
      </c>
      <c r="B6510" s="1">
        <v>41842</v>
      </c>
      <c r="C6510" s="1">
        <v>97.398099999999999</v>
      </c>
      <c r="D6510" s="1">
        <v>286.13659999999999</v>
      </c>
      <c r="E6510" s="1">
        <v>10571</v>
      </c>
      <c r="F6510" s="1">
        <v>271.71269999999998</v>
      </c>
      <c r="G6510" s="1">
        <v>186.89320000000001</v>
      </c>
      <c r="H6510" s="1">
        <v>15.293797663279699</v>
      </c>
    </row>
    <row r="6511" spans="1:9" x14ac:dyDescent="0.25">
      <c r="A6511" s="1">
        <v>0</v>
      </c>
      <c r="B6511" s="1" t="s">
        <v>7270</v>
      </c>
      <c r="C6511" s="1" t="s">
        <v>17</v>
      </c>
    </row>
    <row r="6512" spans="1:9" x14ac:dyDescent="0.25">
      <c r="A6512" s="1">
        <v>1</v>
      </c>
      <c r="B6512" s="1" t="s">
        <v>7271</v>
      </c>
      <c r="C6512" s="1" t="s">
        <v>7272</v>
      </c>
      <c r="D6512" s="1">
        <v>22276.5910955</v>
      </c>
      <c r="E6512" s="1">
        <v>3.0697999999999999E-4</v>
      </c>
      <c r="F6512" s="1" t="s">
        <v>3</v>
      </c>
      <c r="G6512" s="1" t="s">
        <v>7273</v>
      </c>
      <c r="H6512" s="1">
        <v>0</v>
      </c>
      <c r="I6512" s="1">
        <v>9994</v>
      </c>
    </row>
    <row r="6513" spans="1:9" x14ac:dyDescent="0.25">
      <c r="A6513" s="1">
        <v>2</v>
      </c>
      <c r="B6513" s="1">
        <v>41843</v>
      </c>
      <c r="C6513" s="1">
        <v>97.397000000000006</v>
      </c>
      <c r="D6513" s="1">
        <v>292.32409999999999</v>
      </c>
      <c r="E6513" s="1">
        <v>41576</v>
      </c>
      <c r="F6513" s="1">
        <v>279.59719999999999</v>
      </c>
      <c r="G6513" s="1">
        <v>178.49690000000001</v>
      </c>
      <c r="H6513" s="1">
        <v>15.4438014332835</v>
      </c>
    </row>
    <row r="6514" spans="1:9" x14ac:dyDescent="0.25">
      <c r="A6514" s="1">
        <v>0</v>
      </c>
      <c r="B6514" s="1" t="s">
        <v>7270</v>
      </c>
      <c r="C6514" s="1" t="s">
        <v>5281</v>
      </c>
    </row>
    <row r="6515" spans="1:9" x14ac:dyDescent="0.25">
      <c r="A6515" s="1">
        <v>1</v>
      </c>
      <c r="B6515" s="1" t="s">
        <v>7274</v>
      </c>
      <c r="C6515" s="1" t="s">
        <v>7275</v>
      </c>
      <c r="D6515" s="1">
        <v>22276.55322686</v>
      </c>
      <c r="E6515" s="1">
        <v>1.7144E-4</v>
      </c>
      <c r="F6515" s="1" t="s">
        <v>3</v>
      </c>
      <c r="G6515" s="1" t="s">
        <v>7276</v>
      </c>
      <c r="H6515" s="1">
        <v>0</v>
      </c>
      <c r="I6515" s="1">
        <v>9990</v>
      </c>
    </row>
    <row r="6516" spans="1:9" x14ac:dyDescent="0.25">
      <c r="A6516" s="1">
        <v>2</v>
      </c>
      <c r="B6516" s="1">
        <v>41844</v>
      </c>
      <c r="C6516" s="1">
        <v>97.3887</v>
      </c>
      <c r="D6516" s="1">
        <v>288.23989999999998</v>
      </c>
      <c r="E6516" s="1">
        <v>9953</v>
      </c>
      <c r="F6516" s="1">
        <v>261.88459999999998</v>
      </c>
      <c r="G6516" s="1">
        <v>196.77850000000001</v>
      </c>
      <c r="H6516" s="1">
        <v>15.3290438232815</v>
      </c>
    </row>
    <row r="6517" spans="1:9" x14ac:dyDescent="0.25">
      <c r="A6517" s="1">
        <v>0</v>
      </c>
      <c r="B6517" s="1" t="s">
        <v>7277</v>
      </c>
      <c r="C6517" s="2">
        <v>44562</v>
      </c>
    </row>
    <row r="6518" spans="1:9" x14ac:dyDescent="0.25">
      <c r="A6518" s="1">
        <v>1</v>
      </c>
      <c r="B6518" s="1" t="s">
        <v>7278</v>
      </c>
      <c r="C6518" s="1" t="s">
        <v>7279</v>
      </c>
      <c r="D6518" s="1">
        <v>22276.460892079998</v>
      </c>
      <c r="E6518" s="1">
        <v>4.9160999999999996E-4</v>
      </c>
      <c r="F6518" s="1" t="s">
        <v>3</v>
      </c>
      <c r="G6518" s="1" t="s">
        <v>7280</v>
      </c>
      <c r="H6518" s="1">
        <v>0</v>
      </c>
      <c r="I6518" s="1">
        <v>9992</v>
      </c>
    </row>
    <row r="6519" spans="1:9" x14ac:dyDescent="0.25">
      <c r="A6519" s="1">
        <v>2</v>
      </c>
      <c r="B6519" s="1">
        <v>41845</v>
      </c>
      <c r="C6519" s="1">
        <v>98.729100000000003</v>
      </c>
      <c r="D6519" s="1">
        <v>56.6843</v>
      </c>
      <c r="E6519" s="1">
        <v>193540</v>
      </c>
      <c r="F6519" s="1">
        <v>87.450599999999994</v>
      </c>
      <c r="G6519" s="1">
        <v>274.88170000000002</v>
      </c>
      <c r="H6519" s="1">
        <v>14.8344741431278</v>
      </c>
    </row>
    <row r="6520" spans="1:9" x14ac:dyDescent="0.25">
      <c r="A6520" s="1">
        <v>0</v>
      </c>
      <c r="B6520" s="1" t="s">
        <v>7281</v>
      </c>
    </row>
    <row r="6521" spans="1:9" x14ac:dyDescent="0.25">
      <c r="A6521" s="1">
        <v>1</v>
      </c>
      <c r="B6521" s="1" t="s">
        <v>7282</v>
      </c>
      <c r="C6521" s="1" t="s">
        <v>7283</v>
      </c>
      <c r="D6521" s="1">
        <v>22276.439738929999</v>
      </c>
      <c r="E6521" s="1">
        <v>6.2219999999999997E-5</v>
      </c>
      <c r="F6521" s="1" t="s">
        <v>3</v>
      </c>
      <c r="G6521" s="1" t="s">
        <v>7284</v>
      </c>
      <c r="H6521" s="1">
        <v>0</v>
      </c>
      <c r="I6521" s="1">
        <v>9994</v>
      </c>
    </row>
    <row r="6522" spans="1:9" x14ac:dyDescent="0.25">
      <c r="A6522" s="1">
        <v>2</v>
      </c>
      <c r="B6522" s="1">
        <v>41849</v>
      </c>
      <c r="C6522" s="1">
        <v>98.009200000000007</v>
      </c>
      <c r="D6522" s="1">
        <v>56.6646</v>
      </c>
      <c r="E6522" s="1">
        <v>14148</v>
      </c>
      <c r="F6522" s="1">
        <v>338.43180000000001</v>
      </c>
      <c r="G6522" s="1">
        <v>21.630800000000001</v>
      </c>
      <c r="H6522" s="1">
        <v>15.013269763221899</v>
      </c>
    </row>
    <row r="6523" spans="1:9" x14ac:dyDescent="0.25">
      <c r="A6523" s="1">
        <v>0</v>
      </c>
      <c r="B6523" s="1" t="s">
        <v>7285</v>
      </c>
      <c r="C6523" s="1">
        <v>1</v>
      </c>
    </row>
    <row r="6524" spans="1:9" x14ac:dyDescent="0.25">
      <c r="A6524" s="1">
        <v>1</v>
      </c>
      <c r="B6524" s="1" t="s">
        <v>7286</v>
      </c>
      <c r="C6524" s="1" t="s">
        <v>7287</v>
      </c>
      <c r="D6524" s="1">
        <v>22276.344250139999</v>
      </c>
      <c r="E6524" s="1">
        <v>4.0890000000000003E-5</v>
      </c>
      <c r="F6524" s="1" t="s">
        <v>3</v>
      </c>
      <c r="G6524" s="1" t="s">
        <v>7288</v>
      </c>
      <c r="H6524" s="1">
        <v>0</v>
      </c>
      <c r="I6524" s="1">
        <v>9995</v>
      </c>
    </row>
    <row r="6525" spans="1:9" x14ac:dyDescent="0.25">
      <c r="A6525" s="1">
        <v>2</v>
      </c>
      <c r="B6525" s="1">
        <v>41850</v>
      </c>
      <c r="C6525" s="1">
        <v>98.015100000000004</v>
      </c>
      <c r="D6525" s="1">
        <v>51.191699999999997</v>
      </c>
      <c r="E6525" s="1">
        <v>8502</v>
      </c>
      <c r="F6525" s="1">
        <v>351.49079999999998</v>
      </c>
      <c r="G6525" s="1">
        <v>8.6167999999999996</v>
      </c>
      <c r="H6525" s="1">
        <v>14.9887927332191</v>
      </c>
    </row>
    <row r="6526" spans="1:9" x14ac:dyDescent="0.25">
      <c r="A6526" s="1">
        <v>0</v>
      </c>
      <c r="B6526" s="1" t="s">
        <v>7289</v>
      </c>
      <c r="C6526" s="1">
        <v>4</v>
      </c>
    </row>
    <row r="6527" spans="1:9" x14ac:dyDescent="0.25">
      <c r="A6527" s="1">
        <v>1</v>
      </c>
      <c r="B6527" s="1" t="s">
        <v>7290</v>
      </c>
      <c r="C6527" s="1" t="s">
        <v>7291</v>
      </c>
      <c r="D6527" s="1">
        <v>22276.378016219998</v>
      </c>
      <c r="E6527" s="1">
        <v>2.9940000000000001E-5</v>
      </c>
      <c r="F6527" s="1" t="s">
        <v>3</v>
      </c>
      <c r="G6527" s="1" t="s">
        <v>7292</v>
      </c>
      <c r="H6527" s="1">
        <v>0</v>
      </c>
      <c r="I6527" s="1">
        <v>9990</v>
      </c>
    </row>
    <row r="6528" spans="1:9" x14ac:dyDescent="0.25">
      <c r="A6528" s="1">
        <v>2</v>
      </c>
      <c r="B6528" s="1">
        <v>41851</v>
      </c>
      <c r="C6528" s="1">
        <v>98.010400000000004</v>
      </c>
      <c r="D6528" s="1">
        <v>50.132100000000001</v>
      </c>
      <c r="E6528" s="1">
        <v>7952</v>
      </c>
      <c r="F6528" s="1">
        <v>348.66410000000002</v>
      </c>
      <c r="G6528" s="1">
        <v>11.44</v>
      </c>
      <c r="H6528" s="1">
        <v>14.9804499432186</v>
      </c>
    </row>
    <row r="6529" spans="1:9" x14ac:dyDescent="0.25">
      <c r="A6529" s="1">
        <v>0</v>
      </c>
      <c r="B6529" s="1" t="s">
        <v>5229</v>
      </c>
      <c r="C6529" s="1" t="s">
        <v>7293</v>
      </c>
    </row>
    <row r="6530" spans="1:9" x14ac:dyDescent="0.25">
      <c r="A6530" s="1">
        <v>1</v>
      </c>
      <c r="B6530" s="1" t="s">
        <v>7294</v>
      </c>
      <c r="C6530" s="1" t="s">
        <v>7295</v>
      </c>
      <c r="D6530" s="1">
        <v>22276.33953528</v>
      </c>
      <c r="E6530" s="1">
        <v>5.0970000000000002E-5</v>
      </c>
      <c r="F6530" s="1" t="s">
        <v>3</v>
      </c>
      <c r="G6530" s="1" t="s">
        <v>7296</v>
      </c>
      <c r="H6530" s="1">
        <v>0</v>
      </c>
      <c r="I6530" s="1">
        <v>9994</v>
      </c>
    </row>
    <row r="6531" spans="1:9" x14ac:dyDescent="0.25">
      <c r="A6531" s="1">
        <v>2</v>
      </c>
      <c r="B6531" s="1">
        <v>41852</v>
      </c>
      <c r="C6531" s="1">
        <v>98.012200000000007</v>
      </c>
      <c r="D6531" s="1">
        <v>50.194499999999998</v>
      </c>
      <c r="E6531" s="1">
        <v>9209</v>
      </c>
      <c r="F6531" s="1">
        <v>353.73869999999999</v>
      </c>
      <c r="G6531" s="1">
        <v>6.3719000000000001</v>
      </c>
      <c r="H6531" s="1">
        <v>14.9883226332185</v>
      </c>
    </row>
    <row r="6532" spans="1:9" x14ac:dyDescent="0.25">
      <c r="A6532" s="1">
        <v>0</v>
      </c>
      <c r="B6532" s="1" t="s">
        <v>5229</v>
      </c>
      <c r="C6532" s="1" t="s">
        <v>7297</v>
      </c>
    </row>
    <row r="6533" spans="1:9" x14ac:dyDescent="0.25">
      <c r="A6533" s="1">
        <v>1</v>
      </c>
      <c r="B6533" s="1" t="s">
        <v>7298</v>
      </c>
      <c r="C6533" s="1" t="s">
        <v>7299</v>
      </c>
      <c r="D6533" s="1">
        <v>22276.322833239999</v>
      </c>
      <c r="E6533" s="1">
        <v>5.8260000000000001E-5</v>
      </c>
      <c r="F6533" s="1" t="s">
        <v>3</v>
      </c>
      <c r="G6533" s="1" t="s">
        <v>7300</v>
      </c>
      <c r="H6533" s="1">
        <v>0</v>
      </c>
      <c r="I6533" s="1">
        <v>9993</v>
      </c>
    </row>
    <row r="6534" spans="1:9" x14ac:dyDescent="0.25">
      <c r="A6534" s="1">
        <v>2</v>
      </c>
      <c r="B6534" s="1">
        <v>41853</v>
      </c>
      <c r="C6534" s="1">
        <v>98.009100000000004</v>
      </c>
      <c r="D6534" s="1">
        <v>49.985199999999999</v>
      </c>
      <c r="E6534" s="1">
        <v>8651</v>
      </c>
      <c r="F6534" s="1">
        <v>354.60829999999999</v>
      </c>
      <c r="G6534" s="1">
        <v>5.5045000000000002</v>
      </c>
      <c r="H6534" s="1">
        <v>14.9878950332184</v>
      </c>
    </row>
    <row r="6535" spans="1:9" x14ac:dyDescent="0.25">
      <c r="A6535" s="1">
        <v>0</v>
      </c>
      <c r="B6535" s="1" t="s">
        <v>7301</v>
      </c>
      <c r="C6535" s="2">
        <v>44593</v>
      </c>
    </row>
    <row r="6536" spans="1:9" x14ac:dyDescent="0.25">
      <c r="A6536" s="1">
        <v>1</v>
      </c>
      <c r="B6536" s="1" t="s">
        <v>7302</v>
      </c>
      <c r="C6536" s="1" t="s">
        <v>7303</v>
      </c>
      <c r="D6536" s="1">
        <v>22276.333456339999</v>
      </c>
      <c r="E6536" s="1">
        <v>9.0210000000000005E-5</v>
      </c>
      <c r="F6536" s="1" t="s">
        <v>3</v>
      </c>
      <c r="G6536" s="1" t="s">
        <v>7304</v>
      </c>
      <c r="H6536" s="1">
        <v>0</v>
      </c>
      <c r="I6536" s="1">
        <v>9995</v>
      </c>
    </row>
    <row r="6537" spans="1:9" x14ac:dyDescent="0.25">
      <c r="A6537" s="1">
        <v>2</v>
      </c>
      <c r="B6537" s="1">
        <v>41854</v>
      </c>
      <c r="C6537" s="1">
        <v>98.014600000000002</v>
      </c>
      <c r="D6537" s="1">
        <v>51.284500000000001</v>
      </c>
      <c r="E6537" s="1">
        <v>15811</v>
      </c>
      <c r="F6537" s="1">
        <v>353.26830000000001</v>
      </c>
      <c r="G6537" s="1">
        <v>6.8324999999999996</v>
      </c>
      <c r="H6537" s="1">
        <v>15.002491353219099</v>
      </c>
    </row>
    <row r="6538" spans="1:9" x14ac:dyDescent="0.25">
      <c r="A6538" s="1">
        <v>0</v>
      </c>
      <c r="B6538" s="1" t="s">
        <v>7301</v>
      </c>
      <c r="C6538" s="2">
        <v>44595</v>
      </c>
    </row>
    <row r="6539" spans="1:9" x14ac:dyDescent="0.25">
      <c r="A6539" s="1">
        <v>1</v>
      </c>
      <c r="B6539" s="1" t="s">
        <v>7305</v>
      </c>
      <c r="C6539" s="1" t="s">
        <v>7306</v>
      </c>
      <c r="D6539" s="1">
        <v>22276.324601849999</v>
      </c>
      <c r="E6539" s="1">
        <v>8.9079999999999994E-5</v>
      </c>
      <c r="F6539" s="1" t="s">
        <v>3</v>
      </c>
      <c r="G6539" s="1" t="s">
        <v>7307</v>
      </c>
      <c r="H6539" s="1">
        <v>0</v>
      </c>
      <c r="I6539" s="1">
        <v>9995</v>
      </c>
    </row>
    <row r="6540" spans="1:9" x14ac:dyDescent="0.25">
      <c r="A6540" s="1">
        <v>2</v>
      </c>
      <c r="B6540" s="1">
        <v>41855</v>
      </c>
      <c r="C6540" s="1">
        <v>98.009100000000004</v>
      </c>
      <c r="D6540" s="1">
        <v>51.3551</v>
      </c>
      <c r="E6540" s="1">
        <v>14624</v>
      </c>
      <c r="F6540" s="1">
        <v>12.8714</v>
      </c>
      <c r="G6540" s="1">
        <v>347.28789999999998</v>
      </c>
      <c r="H6540" s="1">
        <v>15.0024666032191</v>
      </c>
    </row>
    <row r="6541" spans="1:9" x14ac:dyDescent="0.25">
      <c r="A6541" s="1">
        <v>0</v>
      </c>
      <c r="B6541" s="1" t="s">
        <v>7308</v>
      </c>
      <c r="C6541" s="1">
        <v>1</v>
      </c>
    </row>
    <row r="6542" spans="1:9" x14ac:dyDescent="0.25">
      <c r="A6542" s="1">
        <v>1</v>
      </c>
      <c r="B6542" s="1" t="s">
        <v>7309</v>
      </c>
      <c r="C6542" s="1" t="s">
        <v>7310</v>
      </c>
      <c r="D6542" s="1">
        <v>22276.552105399998</v>
      </c>
      <c r="E6542" s="1">
        <v>1.06E-6</v>
      </c>
      <c r="F6542" s="1" t="s">
        <v>3</v>
      </c>
      <c r="G6542" s="1" t="s">
        <v>7311</v>
      </c>
      <c r="H6542" s="1">
        <v>0</v>
      </c>
      <c r="I6542" s="1">
        <v>9994</v>
      </c>
    </row>
    <row r="6543" spans="1:9" x14ac:dyDescent="0.25">
      <c r="A6543" s="1">
        <v>2</v>
      </c>
      <c r="B6543" s="1">
        <v>41857</v>
      </c>
      <c r="C6543" s="1">
        <v>98.587000000000003</v>
      </c>
      <c r="D6543" s="1">
        <v>277.78390000000002</v>
      </c>
      <c r="E6543" s="1">
        <v>10037</v>
      </c>
      <c r="F6543" s="1">
        <v>33.730699999999999</v>
      </c>
      <c r="G6543" s="1">
        <v>326.44990000000001</v>
      </c>
      <c r="H6543" s="1">
        <v>14.3277310030811</v>
      </c>
    </row>
    <row r="6544" spans="1:9" x14ac:dyDescent="0.25">
      <c r="A6544" s="1">
        <v>0</v>
      </c>
      <c r="B6544" s="1" t="s">
        <v>6600</v>
      </c>
      <c r="C6544" s="1">
        <v>2</v>
      </c>
      <c r="D6544" s="1" t="s">
        <v>7312</v>
      </c>
    </row>
    <row r="6545" spans="1:9" x14ac:dyDescent="0.25">
      <c r="A6545" s="1">
        <v>1</v>
      </c>
      <c r="B6545" s="1" t="s">
        <v>7313</v>
      </c>
      <c r="C6545" s="1" t="s">
        <v>7314</v>
      </c>
      <c r="D6545" s="1">
        <v>22276.134190109999</v>
      </c>
      <c r="E6545" s="1">
        <v>5.4454000000000004E-4</v>
      </c>
      <c r="F6545" s="1" t="s">
        <v>3</v>
      </c>
      <c r="G6545" s="1" t="s">
        <v>7315</v>
      </c>
      <c r="H6545" s="1">
        <v>0</v>
      </c>
      <c r="I6545" s="1">
        <v>9992</v>
      </c>
    </row>
    <row r="6546" spans="1:9" x14ac:dyDescent="0.25">
      <c r="A6546" s="1">
        <v>2</v>
      </c>
      <c r="B6546" s="1">
        <v>41871</v>
      </c>
      <c r="C6546" s="1">
        <v>51.633200000000002</v>
      </c>
      <c r="D6546" s="1">
        <v>186.9494</v>
      </c>
      <c r="E6546" s="1">
        <v>1538</v>
      </c>
      <c r="F6546" s="1">
        <v>352.97640000000001</v>
      </c>
      <c r="G6546" s="1">
        <v>7.1199000000000003</v>
      </c>
      <c r="H6546" s="1">
        <v>15.422660323265401</v>
      </c>
    </row>
    <row r="6547" spans="1:9" x14ac:dyDescent="0.25">
      <c r="A6547" s="1">
        <v>0</v>
      </c>
      <c r="B6547" s="1" t="s">
        <v>6600</v>
      </c>
      <c r="C6547" s="1">
        <v>2</v>
      </c>
      <c r="D6547" s="1" t="s">
        <v>7316</v>
      </c>
    </row>
    <row r="6548" spans="1:9" x14ac:dyDescent="0.25">
      <c r="A6548" s="1">
        <v>1</v>
      </c>
      <c r="B6548" s="1" t="s">
        <v>7317</v>
      </c>
      <c r="C6548" s="1" t="s">
        <v>7318</v>
      </c>
      <c r="D6548" s="1">
        <v>22276.49656874</v>
      </c>
      <c r="E6548" s="1">
        <v>5.5422999999999996E-4</v>
      </c>
      <c r="F6548" s="1" t="s">
        <v>3</v>
      </c>
      <c r="G6548" s="1" t="s">
        <v>414</v>
      </c>
      <c r="H6548" s="1">
        <v>0</v>
      </c>
      <c r="I6548" s="1">
        <v>9994</v>
      </c>
    </row>
    <row r="6549" spans="1:9" x14ac:dyDescent="0.25">
      <c r="A6549" s="1">
        <v>2</v>
      </c>
      <c r="B6549" s="1">
        <v>41872</v>
      </c>
      <c r="C6549" s="1">
        <v>51.677</v>
      </c>
      <c r="D6549" s="1">
        <v>195.45269999999999</v>
      </c>
      <c r="E6549" s="1">
        <v>3260</v>
      </c>
      <c r="F6549" s="1">
        <v>116.6592</v>
      </c>
      <c r="G6549" s="1">
        <v>243.47280000000001</v>
      </c>
      <c r="H6549" s="1">
        <v>15.420673073265601</v>
      </c>
    </row>
    <row r="6550" spans="1:9" x14ac:dyDescent="0.25">
      <c r="A6550" s="1">
        <v>0</v>
      </c>
      <c r="B6550" s="1" t="s">
        <v>6600</v>
      </c>
      <c r="C6550" s="1">
        <v>2</v>
      </c>
      <c r="D6550" s="1" t="s">
        <v>7319</v>
      </c>
    </row>
    <row r="6551" spans="1:9" x14ac:dyDescent="0.25">
      <c r="A6551" s="1">
        <v>1</v>
      </c>
      <c r="B6551" s="1" t="s">
        <v>7320</v>
      </c>
      <c r="C6551" s="1" t="s">
        <v>7321</v>
      </c>
      <c r="D6551" s="1">
        <v>22276.322073660001</v>
      </c>
      <c r="E6551" s="1">
        <v>1.7081999999999999E-4</v>
      </c>
      <c r="F6551" s="1" t="s">
        <v>3</v>
      </c>
      <c r="G6551" s="1" t="s">
        <v>7322</v>
      </c>
      <c r="H6551" s="1">
        <v>0</v>
      </c>
      <c r="I6551" s="1">
        <v>9992</v>
      </c>
    </row>
    <row r="6552" spans="1:9" x14ac:dyDescent="0.25">
      <c r="A6552" s="1">
        <v>2</v>
      </c>
      <c r="B6552" s="1">
        <v>41873</v>
      </c>
      <c r="C6552" s="1">
        <v>51.679099999999998</v>
      </c>
      <c r="D6552" s="1">
        <v>244.02680000000001</v>
      </c>
      <c r="E6552" s="1">
        <v>6624</v>
      </c>
      <c r="F6552" s="1">
        <v>308.0668</v>
      </c>
      <c r="G6552" s="1">
        <v>51.971400000000003</v>
      </c>
      <c r="H6552" s="1">
        <v>15.2906283032583</v>
      </c>
    </row>
    <row r="6553" spans="1:9" x14ac:dyDescent="0.25">
      <c r="A6553" s="1">
        <v>0</v>
      </c>
      <c r="B6553" s="1" t="s">
        <v>6600</v>
      </c>
      <c r="C6553" s="1">
        <v>2</v>
      </c>
      <c r="D6553" s="1" t="s">
        <v>7323</v>
      </c>
    </row>
    <row r="6554" spans="1:9" x14ac:dyDescent="0.25">
      <c r="A6554" s="1">
        <v>1</v>
      </c>
      <c r="B6554" s="1" t="s">
        <v>7324</v>
      </c>
      <c r="C6554" s="1" t="s">
        <v>7325</v>
      </c>
      <c r="D6554" s="1">
        <v>22276.38386921</v>
      </c>
      <c r="E6554" s="1">
        <v>5.1210000000000003E-4</v>
      </c>
      <c r="F6554" s="1" t="s">
        <v>3</v>
      </c>
      <c r="G6554" s="1" t="s">
        <v>7326</v>
      </c>
      <c r="H6554" s="1">
        <v>0</v>
      </c>
      <c r="I6554" s="1">
        <v>9990</v>
      </c>
    </row>
    <row r="6555" spans="1:9" x14ac:dyDescent="0.25">
      <c r="A6555" s="1">
        <v>2</v>
      </c>
      <c r="B6555" s="1">
        <v>41874</v>
      </c>
      <c r="C6555" s="1">
        <v>51.646900000000002</v>
      </c>
      <c r="D6555" s="1">
        <v>196.90989999999999</v>
      </c>
      <c r="E6555" s="1">
        <v>7634</v>
      </c>
      <c r="F6555" s="1">
        <v>238.60480000000001</v>
      </c>
      <c r="G6555" s="1">
        <v>121.4191</v>
      </c>
      <c r="H6555" s="1">
        <v>15.408157663264401</v>
      </c>
    </row>
    <row r="6556" spans="1:9" x14ac:dyDescent="0.25">
      <c r="A6556" s="1">
        <v>0</v>
      </c>
      <c r="B6556" s="1" t="s">
        <v>7327</v>
      </c>
    </row>
    <row r="6557" spans="1:9" x14ac:dyDescent="0.25">
      <c r="A6557" s="1">
        <v>1</v>
      </c>
      <c r="B6557" s="1" t="s">
        <v>7328</v>
      </c>
      <c r="C6557" s="1" t="s">
        <v>7329</v>
      </c>
      <c r="D6557" s="1">
        <v>22276.5589808</v>
      </c>
      <c r="E6557" s="1">
        <v>3.7299999999999999E-6</v>
      </c>
      <c r="F6557" s="1" t="s">
        <v>3</v>
      </c>
      <c r="G6557" s="1" t="s">
        <v>7330</v>
      </c>
      <c r="H6557" s="1">
        <v>0</v>
      </c>
      <c r="I6557" s="1">
        <v>9992</v>
      </c>
    </row>
    <row r="6558" spans="1:9" x14ac:dyDescent="0.25">
      <c r="A6558" s="1">
        <v>2</v>
      </c>
      <c r="B6558" s="1">
        <v>41875</v>
      </c>
      <c r="C6558" s="1">
        <v>98.117099999999994</v>
      </c>
      <c r="D6558" s="1">
        <v>169.7775</v>
      </c>
      <c r="E6558" s="1">
        <v>1350</v>
      </c>
      <c r="F6558" s="1">
        <v>82.863200000000006</v>
      </c>
      <c r="G6558" s="1">
        <v>277.27319999999997</v>
      </c>
      <c r="H6558" s="1">
        <v>14.627875033110801</v>
      </c>
    </row>
    <row r="6559" spans="1:9" x14ac:dyDescent="0.25">
      <c r="A6559" s="1">
        <v>0</v>
      </c>
      <c r="B6559" s="1" t="s">
        <v>5761</v>
      </c>
      <c r="C6559" s="1" t="s">
        <v>17</v>
      </c>
    </row>
    <row r="6560" spans="1:9" x14ac:dyDescent="0.25">
      <c r="A6560" s="1">
        <v>1</v>
      </c>
      <c r="B6560" s="1" t="s">
        <v>7331</v>
      </c>
      <c r="C6560" s="1" t="s">
        <v>7332</v>
      </c>
      <c r="D6560" s="1">
        <v>22276.489903990001</v>
      </c>
      <c r="E6560" s="1">
        <v>1.1799999999999999E-6</v>
      </c>
      <c r="F6560" s="1" t="s">
        <v>3</v>
      </c>
      <c r="G6560" s="1" t="s">
        <v>7333</v>
      </c>
      <c r="H6560" s="1">
        <v>0</v>
      </c>
      <c r="I6560" s="1">
        <v>9996</v>
      </c>
    </row>
    <row r="6561" spans="1:9" x14ac:dyDescent="0.25">
      <c r="A6561" s="1">
        <v>2</v>
      </c>
      <c r="B6561" s="1">
        <v>41877</v>
      </c>
      <c r="C6561" s="1">
        <v>98.710499999999996</v>
      </c>
      <c r="D6561" s="1">
        <v>350.38830000000002</v>
      </c>
      <c r="E6561" s="1">
        <v>1938</v>
      </c>
      <c r="F6561" s="1">
        <v>52.275300000000001</v>
      </c>
      <c r="G6561" s="1">
        <v>307.85989999999998</v>
      </c>
      <c r="H6561" s="1">
        <v>14.2162392430211</v>
      </c>
    </row>
    <row r="6562" spans="1:9" x14ac:dyDescent="0.25">
      <c r="A6562" s="1">
        <v>0</v>
      </c>
      <c r="B6562" s="1" t="s">
        <v>7334</v>
      </c>
    </row>
    <row r="6563" spans="1:9" x14ac:dyDescent="0.25">
      <c r="A6563" s="1">
        <v>1</v>
      </c>
      <c r="B6563" s="1" t="s">
        <v>7335</v>
      </c>
      <c r="C6563" s="1" t="s">
        <v>7336</v>
      </c>
      <c r="D6563" s="1">
        <v>22276.337613119998</v>
      </c>
      <c r="E6563" s="1">
        <v>5.9410000000000002E-5</v>
      </c>
      <c r="F6563" s="1" t="s">
        <v>3</v>
      </c>
      <c r="G6563" s="1" t="s">
        <v>7337</v>
      </c>
      <c r="H6563" s="1">
        <v>0</v>
      </c>
      <c r="I6563" s="1">
        <v>9999</v>
      </c>
    </row>
    <row r="6564" spans="1:9" x14ac:dyDescent="0.25">
      <c r="A6564" s="1">
        <v>2</v>
      </c>
      <c r="B6564" s="1">
        <v>41884</v>
      </c>
      <c r="C6564" s="1">
        <v>34.955500000000001</v>
      </c>
      <c r="D6564" s="1">
        <v>249.67910000000001</v>
      </c>
      <c r="E6564" s="1">
        <v>14948</v>
      </c>
      <c r="F6564" s="1">
        <v>333.76139999999998</v>
      </c>
      <c r="G6564" s="1">
        <v>26.234000000000002</v>
      </c>
      <c r="H6564" s="1">
        <v>15.1686982732117</v>
      </c>
    </row>
    <row r="6565" spans="1:9" x14ac:dyDescent="0.25">
      <c r="A6565" s="1">
        <v>0</v>
      </c>
      <c r="B6565" s="1" t="s">
        <v>7338</v>
      </c>
    </row>
    <row r="6566" spans="1:9" x14ac:dyDescent="0.25">
      <c r="A6566" s="1">
        <v>1</v>
      </c>
      <c r="B6566" s="1" t="s">
        <v>7339</v>
      </c>
      <c r="C6566" s="1" t="s">
        <v>7340</v>
      </c>
      <c r="D6566" s="1">
        <v>22276.285610989999</v>
      </c>
      <c r="E6566" s="1">
        <v>6.4449999999999994E-5</v>
      </c>
      <c r="F6566" s="1" t="s">
        <v>3</v>
      </c>
      <c r="G6566" s="1" t="s">
        <v>7341</v>
      </c>
      <c r="H6566" s="1">
        <v>0</v>
      </c>
      <c r="I6566" s="1">
        <v>9993</v>
      </c>
    </row>
    <row r="6567" spans="1:9" x14ac:dyDescent="0.25">
      <c r="A6567" s="1">
        <v>2</v>
      </c>
      <c r="B6567" s="1">
        <v>41885</v>
      </c>
      <c r="C6567" s="1">
        <v>34.948500000000003</v>
      </c>
      <c r="D6567" s="1">
        <v>238.62520000000001</v>
      </c>
      <c r="E6567" s="1">
        <v>13145</v>
      </c>
      <c r="F6567" s="1">
        <v>350.73500000000001</v>
      </c>
      <c r="G6567" s="1">
        <v>9.3117999999999999</v>
      </c>
      <c r="H6567" s="1">
        <v>15.1741356632121</v>
      </c>
    </row>
    <row r="6568" spans="1:9" x14ac:dyDescent="0.25">
      <c r="A6568" s="1">
        <v>0</v>
      </c>
      <c r="B6568" s="1" t="s">
        <v>7342</v>
      </c>
    </row>
    <row r="6569" spans="1:9" x14ac:dyDescent="0.25">
      <c r="A6569" s="1">
        <v>1</v>
      </c>
      <c r="B6569" s="1" t="s">
        <v>7343</v>
      </c>
      <c r="C6569" s="1" t="s">
        <v>7344</v>
      </c>
      <c r="D6569" s="1">
        <v>22276.3394893</v>
      </c>
      <c r="E6569" s="1">
        <v>6.402E-5</v>
      </c>
      <c r="F6569" s="1" t="s">
        <v>3</v>
      </c>
      <c r="G6569" s="1" t="s">
        <v>7345</v>
      </c>
      <c r="H6569" s="1">
        <v>0</v>
      </c>
      <c r="I6569" s="1">
        <v>9991</v>
      </c>
    </row>
    <row r="6570" spans="1:9" x14ac:dyDescent="0.25">
      <c r="A6570" s="1">
        <v>2</v>
      </c>
      <c r="B6570" s="1">
        <v>41886</v>
      </c>
      <c r="C6570" s="1">
        <v>34.957599999999999</v>
      </c>
      <c r="D6570" s="1">
        <v>240.53290000000001</v>
      </c>
      <c r="E6570" s="1">
        <v>13940</v>
      </c>
      <c r="F6570" s="1">
        <v>345.07</v>
      </c>
      <c r="G6570" s="1">
        <v>14.959899999999999</v>
      </c>
      <c r="H6570" s="1">
        <v>15.174512863213</v>
      </c>
    </row>
    <row r="6571" spans="1:9" x14ac:dyDescent="0.25">
      <c r="A6571" s="1">
        <v>0</v>
      </c>
      <c r="B6571" s="1" t="s">
        <v>7346</v>
      </c>
    </row>
    <row r="6572" spans="1:9" x14ac:dyDescent="0.25">
      <c r="A6572" s="1">
        <v>1</v>
      </c>
      <c r="B6572" s="1" t="s">
        <v>7347</v>
      </c>
      <c r="C6572" s="1" t="s">
        <v>7348</v>
      </c>
      <c r="D6572" s="1">
        <v>22276.353374310002</v>
      </c>
      <c r="E6572" s="1">
        <v>5.914E-5</v>
      </c>
      <c r="F6572" s="1" t="s">
        <v>3</v>
      </c>
      <c r="G6572" s="1" t="s">
        <v>7349</v>
      </c>
      <c r="H6572" s="1">
        <v>0</v>
      </c>
      <c r="I6572" s="1">
        <v>9996</v>
      </c>
    </row>
    <row r="6573" spans="1:9" x14ac:dyDescent="0.25">
      <c r="A6573" s="1">
        <v>2</v>
      </c>
      <c r="B6573" s="1">
        <v>41887</v>
      </c>
      <c r="C6573" s="1">
        <v>34.952199999999998</v>
      </c>
      <c r="D6573" s="1">
        <v>252.1465</v>
      </c>
      <c r="E6573" s="1">
        <v>15407</v>
      </c>
      <c r="F6573" s="1">
        <v>333.24250000000001</v>
      </c>
      <c r="G6573" s="1">
        <v>26.749099999999999</v>
      </c>
      <c r="H6573" s="1">
        <v>15.1667265932112</v>
      </c>
    </row>
    <row r="6574" spans="1:9" x14ac:dyDescent="0.25">
      <c r="A6574" s="1">
        <v>0</v>
      </c>
      <c r="B6574" s="1" t="s">
        <v>7350</v>
      </c>
    </row>
    <row r="6575" spans="1:9" x14ac:dyDescent="0.25">
      <c r="A6575" s="1">
        <v>1</v>
      </c>
      <c r="B6575" s="1" t="s">
        <v>7351</v>
      </c>
      <c r="C6575" s="1" t="s">
        <v>7352</v>
      </c>
      <c r="D6575" s="1">
        <v>22276.304311749998</v>
      </c>
      <c r="E6575" s="1">
        <v>6.3789999999999997E-5</v>
      </c>
      <c r="F6575" s="1" t="s">
        <v>3</v>
      </c>
      <c r="G6575" s="1" t="s">
        <v>7353</v>
      </c>
      <c r="H6575" s="1">
        <v>0</v>
      </c>
      <c r="I6575" s="1">
        <v>9991</v>
      </c>
    </row>
    <row r="6576" spans="1:9" x14ac:dyDescent="0.25">
      <c r="A6576" s="1">
        <v>2</v>
      </c>
      <c r="B6576" s="1">
        <v>41888</v>
      </c>
      <c r="C6576" s="1">
        <v>34.949199999999998</v>
      </c>
      <c r="D6576" s="1">
        <v>244.59110000000001</v>
      </c>
      <c r="E6576" s="1">
        <v>14387</v>
      </c>
      <c r="F6576" s="1">
        <v>345.06319999999999</v>
      </c>
      <c r="G6576" s="1">
        <v>14.965400000000001</v>
      </c>
      <c r="H6576" s="1">
        <v>15.1715498732125</v>
      </c>
    </row>
    <row r="6577" spans="1:9" x14ac:dyDescent="0.25">
      <c r="A6577" s="1">
        <v>0</v>
      </c>
      <c r="B6577" s="1" t="s">
        <v>7354</v>
      </c>
    </row>
    <row r="6578" spans="1:9" x14ac:dyDescent="0.25">
      <c r="A6578" s="1">
        <v>1</v>
      </c>
      <c r="B6578" s="1" t="s">
        <v>7355</v>
      </c>
      <c r="C6578" s="1" t="s">
        <v>7356</v>
      </c>
      <c r="D6578" s="1">
        <v>22276.318707449998</v>
      </c>
      <c r="E6578" s="1">
        <v>6.0940000000000003E-5</v>
      </c>
      <c r="F6578" s="1" t="s">
        <v>3</v>
      </c>
      <c r="G6578" s="1" t="s">
        <v>7357</v>
      </c>
      <c r="H6578" s="1">
        <v>0</v>
      </c>
      <c r="I6578" s="1">
        <v>9994</v>
      </c>
    </row>
    <row r="6579" spans="1:9" x14ac:dyDescent="0.25">
      <c r="A6579" s="1">
        <v>2</v>
      </c>
      <c r="B6579" s="1">
        <v>41889</v>
      </c>
      <c r="C6579" s="1">
        <v>34.956899999999997</v>
      </c>
      <c r="D6579" s="1">
        <v>239.32259999999999</v>
      </c>
      <c r="E6579" s="1">
        <v>12880</v>
      </c>
      <c r="F6579" s="1">
        <v>344.41570000000002</v>
      </c>
      <c r="G6579" s="1">
        <v>15.6158</v>
      </c>
      <c r="H6579" s="1">
        <v>15.1746734632124</v>
      </c>
    </row>
    <row r="6580" spans="1:9" x14ac:dyDescent="0.25">
      <c r="A6580" s="1">
        <v>0</v>
      </c>
      <c r="B6580" s="1" t="s">
        <v>7358</v>
      </c>
    </row>
    <row r="6581" spans="1:9" x14ac:dyDescent="0.25">
      <c r="A6581" s="1">
        <v>1</v>
      </c>
      <c r="B6581" s="1" t="s">
        <v>7359</v>
      </c>
      <c r="C6581" s="1" t="s">
        <v>7360</v>
      </c>
      <c r="D6581" s="1">
        <v>22276.307881190001</v>
      </c>
      <c r="E6581" s="1">
        <v>6.0900000000000003E-5</v>
      </c>
      <c r="F6581" s="1" t="s">
        <v>3</v>
      </c>
      <c r="G6581" s="1" t="s">
        <v>7361</v>
      </c>
      <c r="H6581" s="1">
        <v>0</v>
      </c>
      <c r="I6581" s="1">
        <v>9990</v>
      </c>
    </row>
    <row r="6582" spans="1:9" x14ac:dyDescent="0.25">
      <c r="A6582" s="1">
        <v>2</v>
      </c>
      <c r="B6582" s="1">
        <v>41890</v>
      </c>
      <c r="C6582" s="1">
        <v>34.950899999999997</v>
      </c>
      <c r="D6582" s="1">
        <v>238.2465</v>
      </c>
      <c r="E6582" s="1">
        <v>12645</v>
      </c>
      <c r="F6582" s="1">
        <v>348.88229999999999</v>
      </c>
      <c r="G6582" s="1">
        <v>11.1609</v>
      </c>
      <c r="H6582" s="1">
        <v>15.1739966732122</v>
      </c>
    </row>
    <row r="6583" spans="1:9" x14ac:dyDescent="0.25">
      <c r="A6583" s="1">
        <v>0</v>
      </c>
      <c r="B6583" s="1" t="s">
        <v>7362</v>
      </c>
    </row>
    <row r="6584" spans="1:9" x14ac:dyDescent="0.25">
      <c r="A6584" s="1">
        <v>1</v>
      </c>
      <c r="B6584" s="1" t="s">
        <v>7363</v>
      </c>
      <c r="C6584" s="1" t="s">
        <v>7364</v>
      </c>
      <c r="D6584" s="1">
        <v>22276.24077959</v>
      </c>
      <c r="E6584" s="1">
        <v>6.0770000000000003E-5</v>
      </c>
      <c r="F6584" s="1" t="s">
        <v>3</v>
      </c>
      <c r="G6584" s="1" t="s">
        <v>7365</v>
      </c>
      <c r="H6584" s="1">
        <v>0</v>
      </c>
      <c r="I6584" s="1">
        <v>9994</v>
      </c>
    </row>
    <row r="6585" spans="1:9" x14ac:dyDescent="0.25">
      <c r="A6585" s="1">
        <v>2</v>
      </c>
      <c r="B6585" s="1">
        <v>41891</v>
      </c>
      <c r="C6585" s="1">
        <v>34.954099999999997</v>
      </c>
      <c r="D6585" s="1">
        <v>239.1643</v>
      </c>
      <c r="E6585" s="1">
        <v>12178</v>
      </c>
      <c r="F6585" s="1">
        <v>345.74009999999998</v>
      </c>
      <c r="G6585" s="1">
        <v>14.2966</v>
      </c>
      <c r="H6585" s="1">
        <v>15.174029043212</v>
      </c>
    </row>
    <row r="6586" spans="1:9" x14ac:dyDescent="0.25">
      <c r="A6586" s="1">
        <v>0</v>
      </c>
      <c r="B6586" s="1" t="s">
        <v>7366</v>
      </c>
    </row>
    <row r="6587" spans="1:9" x14ac:dyDescent="0.25">
      <c r="A6587" s="1">
        <v>1</v>
      </c>
      <c r="B6587" s="1" t="s">
        <v>7367</v>
      </c>
      <c r="C6587" s="1" t="s">
        <v>7368</v>
      </c>
      <c r="D6587" s="1">
        <v>22276.619870769999</v>
      </c>
      <c r="E6587" s="1">
        <v>4.7099999999999998E-6</v>
      </c>
      <c r="F6587" s="1" t="s">
        <v>3</v>
      </c>
      <c r="G6587" s="1" t="s">
        <v>7369</v>
      </c>
      <c r="H6587" s="1">
        <v>0</v>
      </c>
      <c r="I6587" s="1">
        <v>9993</v>
      </c>
    </row>
    <row r="6588" spans="1:9" x14ac:dyDescent="0.25">
      <c r="A6588" s="1">
        <v>2</v>
      </c>
      <c r="B6588" s="1">
        <v>41898</v>
      </c>
      <c r="C6588" s="1">
        <v>98.382099999999994</v>
      </c>
      <c r="D6588" s="1">
        <v>229.3116</v>
      </c>
      <c r="E6588" s="1">
        <v>21409</v>
      </c>
      <c r="F6588" s="1">
        <v>162.95599999999999</v>
      </c>
      <c r="G6588" s="1">
        <v>197.2362</v>
      </c>
      <c r="H6588" s="1">
        <v>14.572290043074499</v>
      </c>
    </row>
    <row r="6589" spans="1:9" x14ac:dyDescent="0.25">
      <c r="A6589" s="1">
        <v>0</v>
      </c>
      <c r="B6589" s="1" t="s">
        <v>7370</v>
      </c>
    </row>
    <row r="6590" spans="1:9" x14ac:dyDescent="0.25">
      <c r="A6590" s="1">
        <v>1</v>
      </c>
      <c r="B6590" s="1" t="s">
        <v>7371</v>
      </c>
      <c r="C6590" s="1" t="s">
        <v>7372</v>
      </c>
      <c r="D6590" s="1">
        <v>22276.564280160001</v>
      </c>
      <c r="E6590" s="1">
        <v>5.4E-6</v>
      </c>
      <c r="F6590" s="1" t="s">
        <v>3</v>
      </c>
      <c r="G6590" s="1" t="s">
        <v>7373</v>
      </c>
      <c r="H6590" s="1">
        <v>0</v>
      </c>
      <c r="I6590" s="1">
        <v>9996</v>
      </c>
    </row>
    <row r="6591" spans="1:9" x14ac:dyDescent="0.25">
      <c r="A6591" s="1">
        <v>2</v>
      </c>
      <c r="B6591" s="1">
        <v>41899</v>
      </c>
      <c r="C6591" s="1">
        <v>98.373800000000003</v>
      </c>
      <c r="D6591" s="1">
        <v>227.42580000000001</v>
      </c>
      <c r="E6591" s="1">
        <v>22271</v>
      </c>
      <c r="F6591" s="1">
        <v>164.66569999999999</v>
      </c>
      <c r="G6591" s="1">
        <v>195.5215</v>
      </c>
      <c r="H6591" s="1">
        <v>14.5688949630738</v>
      </c>
    </row>
    <row r="6592" spans="1:9" x14ac:dyDescent="0.25">
      <c r="A6592" s="1">
        <v>0</v>
      </c>
      <c r="B6592" s="1" t="s">
        <v>7374</v>
      </c>
      <c r="C6592" s="1">
        <v>1</v>
      </c>
    </row>
    <row r="6593" spans="1:9" x14ac:dyDescent="0.25">
      <c r="A6593" s="1">
        <v>1</v>
      </c>
      <c r="B6593" s="1" t="s">
        <v>7375</v>
      </c>
      <c r="C6593" s="1" t="s">
        <v>7376</v>
      </c>
      <c r="D6593" s="1">
        <v>22276.412173749999</v>
      </c>
      <c r="E6593" s="1">
        <v>5.2599999999999996E-6</v>
      </c>
      <c r="F6593" s="1" t="s">
        <v>3</v>
      </c>
      <c r="G6593" s="1" t="s">
        <v>7377</v>
      </c>
      <c r="H6593" s="1">
        <v>0</v>
      </c>
      <c r="I6593" s="1">
        <v>9994</v>
      </c>
    </row>
    <row r="6594" spans="1:9" x14ac:dyDescent="0.25">
      <c r="A6594" s="1">
        <v>2</v>
      </c>
      <c r="B6594" s="1">
        <v>41900</v>
      </c>
      <c r="C6594" s="1">
        <v>98.375399999999999</v>
      </c>
      <c r="D6594" s="1">
        <v>225.1309</v>
      </c>
      <c r="E6594" s="1">
        <v>25085</v>
      </c>
      <c r="F6594" s="1">
        <v>170.208</v>
      </c>
      <c r="G6594" s="1">
        <v>189.96080000000001</v>
      </c>
      <c r="H6594" s="1">
        <v>14.5592044030716</v>
      </c>
    </row>
    <row r="6595" spans="1:9" x14ac:dyDescent="0.25">
      <c r="A6595" s="1">
        <v>0</v>
      </c>
      <c r="B6595" s="1" t="s">
        <v>7374</v>
      </c>
      <c r="C6595" s="1">
        <v>2</v>
      </c>
    </row>
    <row r="6596" spans="1:9" x14ac:dyDescent="0.25">
      <c r="A6596" s="1">
        <v>1</v>
      </c>
      <c r="B6596" s="1" t="s">
        <v>7378</v>
      </c>
      <c r="C6596" s="1" t="s">
        <v>7379</v>
      </c>
      <c r="D6596" s="1">
        <v>22276.420128559999</v>
      </c>
      <c r="E6596" s="1">
        <v>7.0099999999999998E-6</v>
      </c>
      <c r="F6596" s="1" t="s">
        <v>3</v>
      </c>
      <c r="G6596" s="1" t="s">
        <v>7380</v>
      </c>
      <c r="H6596" s="1">
        <v>0</v>
      </c>
      <c r="I6596" s="1">
        <v>9996</v>
      </c>
    </row>
    <row r="6597" spans="1:9" x14ac:dyDescent="0.25">
      <c r="A6597" s="1">
        <v>2</v>
      </c>
      <c r="B6597" s="1">
        <v>41901</v>
      </c>
      <c r="C6597" s="1">
        <v>98.368799999999993</v>
      </c>
      <c r="D6597" s="1">
        <v>222.84520000000001</v>
      </c>
      <c r="E6597" s="1">
        <v>26965</v>
      </c>
      <c r="F6597" s="1">
        <v>171.24760000000001</v>
      </c>
      <c r="G6597" s="1">
        <v>188.91970000000001</v>
      </c>
      <c r="H6597" s="1">
        <v>14.5552980130709</v>
      </c>
    </row>
    <row r="6598" spans="1:9" x14ac:dyDescent="0.25">
      <c r="A6598" s="1">
        <v>0</v>
      </c>
      <c r="B6598" s="1" t="s">
        <v>7381</v>
      </c>
      <c r="C6598" s="1">
        <v>1</v>
      </c>
    </row>
    <row r="6599" spans="1:9" x14ac:dyDescent="0.25">
      <c r="A6599" s="1">
        <v>1</v>
      </c>
      <c r="B6599" s="1" t="s">
        <v>7382</v>
      </c>
      <c r="C6599" s="1" t="s">
        <v>7383</v>
      </c>
      <c r="D6599" s="1">
        <v>22276.496426549998</v>
      </c>
      <c r="E6599" s="1">
        <v>7.1329999999999996E-5</v>
      </c>
      <c r="F6599" s="1" t="s">
        <v>3</v>
      </c>
      <c r="G6599" s="1" t="s">
        <v>7384</v>
      </c>
      <c r="H6599" s="1">
        <v>0</v>
      </c>
      <c r="I6599" s="1">
        <v>9994</v>
      </c>
    </row>
    <row r="6600" spans="1:9" x14ac:dyDescent="0.25">
      <c r="A6600" s="1">
        <v>2</v>
      </c>
      <c r="B6600" s="1">
        <v>41907</v>
      </c>
      <c r="C6600" s="1">
        <v>97.478800000000007</v>
      </c>
      <c r="D6600" s="1">
        <v>2.0718999999999999</v>
      </c>
      <c r="E6600" s="1">
        <v>14601</v>
      </c>
      <c r="F6600" s="1">
        <v>204.3408</v>
      </c>
      <c r="G6600" s="1">
        <v>212.30439999999999</v>
      </c>
      <c r="H6600" s="1">
        <v>15.1834008431873</v>
      </c>
    </row>
    <row r="6601" spans="1:9" x14ac:dyDescent="0.25">
      <c r="A6601" s="1">
        <v>0</v>
      </c>
      <c r="B6601" s="1" t="s">
        <v>7381</v>
      </c>
      <c r="C6601" s="1">
        <v>2</v>
      </c>
    </row>
    <row r="6602" spans="1:9" x14ac:dyDescent="0.25">
      <c r="A6602" s="1">
        <v>1</v>
      </c>
      <c r="B6602" s="1" t="s">
        <v>7385</v>
      </c>
      <c r="C6602" s="1" t="s">
        <v>7386</v>
      </c>
      <c r="D6602" s="1">
        <v>22276.490167190001</v>
      </c>
      <c r="E6602" s="1">
        <v>6.2869999999999999E-5</v>
      </c>
      <c r="F6602" s="1" t="s">
        <v>3</v>
      </c>
      <c r="G6602" s="1" t="s">
        <v>7387</v>
      </c>
      <c r="H6602" s="1">
        <v>0</v>
      </c>
      <c r="I6602" s="1">
        <v>9998</v>
      </c>
    </row>
    <row r="6603" spans="1:9" x14ac:dyDescent="0.25">
      <c r="A6603" s="1">
        <v>2</v>
      </c>
      <c r="B6603" s="1">
        <v>41908</v>
      </c>
      <c r="C6603" s="1">
        <v>97.359800000000007</v>
      </c>
      <c r="D6603" s="1">
        <v>342.03320000000002</v>
      </c>
      <c r="E6603" s="1">
        <v>12901</v>
      </c>
      <c r="F6603" s="1">
        <v>195.33410000000001</v>
      </c>
      <c r="G6603" s="1">
        <v>294.88040000000001</v>
      </c>
      <c r="H6603" s="1">
        <v>15.1831679931873</v>
      </c>
    </row>
    <row r="6604" spans="1:9" x14ac:dyDescent="0.25">
      <c r="A6604" s="1">
        <v>0</v>
      </c>
      <c r="B6604" s="1" t="s">
        <v>7388</v>
      </c>
      <c r="C6604" s="1" t="s">
        <v>7389</v>
      </c>
      <c r="D6604" s="1">
        <v>1</v>
      </c>
    </row>
    <row r="6605" spans="1:9" x14ac:dyDescent="0.25">
      <c r="A6605" s="1">
        <v>1</v>
      </c>
      <c r="B6605" s="1" t="s">
        <v>7390</v>
      </c>
      <c r="C6605" s="1" t="s">
        <v>7391</v>
      </c>
      <c r="D6605" s="1">
        <v>22276.599153989999</v>
      </c>
      <c r="E6605" s="1">
        <v>9.9290000000000007E-5</v>
      </c>
      <c r="F6605" s="1" t="s">
        <v>3</v>
      </c>
      <c r="G6605" s="1" t="s">
        <v>7392</v>
      </c>
      <c r="H6605" s="1">
        <v>0</v>
      </c>
      <c r="I6605" s="1">
        <v>9990</v>
      </c>
    </row>
    <row r="6606" spans="1:9" x14ac:dyDescent="0.25">
      <c r="A6606" s="1">
        <v>2</v>
      </c>
      <c r="B6606" s="1">
        <v>41913</v>
      </c>
      <c r="C6606" s="1">
        <v>97.285899999999998</v>
      </c>
      <c r="D6606" s="1">
        <v>319.83010000000002</v>
      </c>
      <c r="E6606" s="1">
        <v>9271</v>
      </c>
      <c r="F6606" s="1">
        <v>241.7612</v>
      </c>
      <c r="G6606" s="1">
        <v>270.1696</v>
      </c>
      <c r="H6606" s="1">
        <v>15.179686963163</v>
      </c>
    </row>
    <row r="6607" spans="1:9" x14ac:dyDescent="0.25">
      <c r="A6607" s="1">
        <v>0</v>
      </c>
      <c r="B6607" s="1" t="s">
        <v>7393</v>
      </c>
    </row>
    <row r="6608" spans="1:9" x14ac:dyDescent="0.25">
      <c r="A6608" s="1">
        <v>1</v>
      </c>
      <c r="B6608" s="1" t="s">
        <v>7394</v>
      </c>
      <c r="C6608" s="1" t="s">
        <v>7395</v>
      </c>
      <c r="D6608" s="1">
        <v>22276.60543861</v>
      </c>
      <c r="E6608" s="1">
        <v>2.3580000000000001E-5</v>
      </c>
      <c r="F6608" s="1" t="s">
        <v>3</v>
      </c>
      <c r="G6608" s="1" t="s">
        <v>7396</v>
      </c>
      <c r="H6608" s="1">
        <v>0</v>
      </c>
      <c r="I6608" s="1">
        <v>9994</v>
      </c>
    </row>
    <row r="6609" spans="1:9" x14ac:dyDescent="0.25">
      <c r="A6609" s="1">
        <v>2</v>
      </c>
      <c r="B6609" s="1">
        <v>41914</v>
      </c>
      <c r="C6609" s="1">
        <v>97.280799999999999</v>
      </c>
      <c r="D6609" s="1">
        <v>312.77120000000002</v>
      </c>
      <c r="E6609" s="1">
        <v>9757</v>
      </c>
      <c r="F6609" s="1">
        <v>269.77699999999999</v>
      </c>
      <c r="G6609" s="1">
        <v>242.27500000000001</v>
      </c>
      <c r="H6609" s="1">
        <v>15.116243163159</v>
      </c>
    </row>
    <row r="6610" spans="1:9" x14ac:dyDescent="0.25">
      <c r="A6610" s="1">
        <v>0</v>
      </c>
      <c r="B6610" s="1" t="s">
        <v>7397</v>
      </c>
      <c r="C6610" s="1">
        <v>1</v>
      </c>
    </row>
    <row r="6611" spans="1:9" x14ac:dyDescent="0.25">
      <c r="A6611" s="1">
        <v>1</v>
      </c>
      <c r="B6611" s="1" t="s">
        <v>7398</v>
      </c>
      <c r="C6611" s="1" t="s">
        <v>7399</v>
      </c>
      <c r="D6611" s="1">
        <v>22276.60252326</v>
      </c>
      <c r="E6611" s="1">
        <v>5.0800000000000002E-5</v>
      </c>
      <c r="F6611" s="1" t="s">
        <v>3</v>
      </c>
      <c r="G6611" s="1" t="s">
        <v>7400</v>
      </c>
      <c r="H6611" s="1">
        <v>0</v>
      </c>
      <c r="I6611" s="1">
        <v>9990</v>
      </c>
    </row>
    <row r="6612" spans="1:9" x14ac:dyDescent="0.25">
      <c r="A6612" s="1">
        <v>2</v>
      </c>
      <c r="B6612" s="1">
        <v>41915</v>
      </c>
      <c r="C6612" s="1">
        <v>97.284099999999995</v>
      </c>
      <c r="D6612" s="1">
        <v>318.76190000000003</v>
      </c>
      <c r="E6612" s="1">
        <v>7773</v>
      </c>
      <c r="F6612" s="1">
        <v>261.41329999999999</v>
      </c>
      <c r="G6612" s="1">
        <v>249.96629999999999</v>
      </c>
      <c r="H6612" s="1">
        <v>15.1462523431625</v>
      </c>
    </row>
    <row r="6613" spans="1:9" x14ac:dyDescent="0.25">
      <c r="A6613" s="1">
        <v>0</v>
      </c>
      <c r="B6613" s="1" t="s">
        <v>3919</v>
      </c>
      <c r="C6613" s="1">
        <v>106</v>
      </c>
    </row>
    <row r="6614" spans="1:9" x14ac:dyDescent="0.25">
      <c r="A6614" s="1">
        <v>1</v>
      </c>
      <c r="B6614" s="1" t="s">
        <v>7401</v>
      </c>
      <c r="C6614" s="1" t="s">
        <v>7402</v>
      </c>
      <c r="D6614" s="1">
        <v>22276.493217089999</v>
      </c>
      <c r="E6614" s="1">
        <v>1.86E-6</v>
      </c>
      <c r="F6614" s="1" t="s">
        <v>3</v>
      </c>
      <c r="G6614" s="1" t="s">
        <v>7403</v>
      </c>
      <c r="H6614" s="1">
        <v>0</v>
      </c>
      <c r="I6614" s="1">
        <v>9996</v>
      </c>
    </row>
    <row r="6615" spans="1:9" x14ac:dyDescent="0.25">
      <c r="A6615" s="1">
        <v>2</v>
      </c>
      <c r="B6615" s="1">
        <v>41917</v>
      </c>
      <c r="C6615" s="1">
        <v>86.391900000000007</v>
      </c>
      <c r="D6615" s="1">
        <v>293.7749</v>
      </c>
      <c r="E6615" s="1">
        <v>2452</v>
      </c>
      <c r="F6615" s="1">
        <v>86.557599999999994</v>
      </c>
      <c r="G6615" s="1">
        <v>273.58999999999997</v>
      </c>
      <c r="H6615" s="1">
        <v>14.342191292993199</v>
      </c>
    </row>
    <row r="6616" spans="1:9" x14ac:dyDescent="0.25">
      <c r="A6616" s="1">
        <v>0</v>
      </c>
      <c r="B6616" s="1" t="s">
        <v>3919</v>
      </c>
      <c r="C6616" s="1">
        <v>103</v>
      </c>
    </row>
    <row r="6617" spans="1:9" x14ac:dyDescent="0.25">
      <c r="A6617" s="1">
        <v>1</v>
      </c>
      <c r="B6617" s="1" t="s">
        <v>7404</v>
      </c>
      <c r="C6617" s="1" t="s">
        <v>7405</v>
      </c>
      <c r="D6617" s="1">
        <v>22276.480532450001</v>
      </c>
      <c r="E6617" s="1">
        <v>1.7999999999999999E-6</v>
      </c>
      <c r="F6617" s="1" t="s">
        <v>3</v>
      </c>
      <c r="G6617" s="1" t="s">
        <v>7406</v>
      </c>
      <c r="H6617" s="1">
        <v>0</v>
      </c>
      <c r="I6617" s="1">
        <v>9994</v>
      </c>
    </row>
    <row r="6618" spans="1:9" x14ac:dyDescent="0.25">
      <c r="A6618" s="1">
        <v>2</v>
      </c>
      <c r="B6618" s="1">
        <v>41918</v>
      </c>
      <c r="C6618" s="1">
        <v>86.391800000000003</v>
      </c>
      <c r="D6618" s="1">
        <v>293.6841</v>
      </c>
      <c r="E6618" s="1">
        <v>2360</v>
      </c>
      <c r="F6618" s="1">
        <v>97.973500000000001</v>
      </c>
      <c r="G6618" s="1">
        <v>262.17290000000003</v>
      </c>
      <c r="H6618" s="1">
        <v>14.342200862993399</v>
      </c>
    </row>
    <row r="6619" spans="1:9" x14ac:dyDescent="0.25">
      <c r="A6619" s="1">
        <v>0</v>
      </c>
      <c r="B6619" s="1" t="s">
        <v>3919</v>
      </c>
      <c r="C6619" s="1">
        <v>109</v>
      </c>
    </row>
    <row r="6620" spans="1:9" x14ac:dyDescent="0.25">
      <c r="A6620" s="1">
        <v>1</v>
      </c>
      <c r="B6620" s="1" t="s">
        <v>7407</v>
      </c>
      <c r="C6620" s="1" t="s">
        <v>7408</v>
      </c>
      <c r="D6620" s="1">
        <v>22276.486884319998</v>
      </c>
      <c r="E6620" s="1">
        <v>1.88E-6</v>
      </c>
      <c r="F6620" s="1" t="s">
        <v>3</v>
      </c>
      <c r="G6620" s="1" t="s">
        <v>7409</v>
      </c>
      <c r="H6620" s="1">
        <v>0</v>
      </c>
      <c r="I6620" s="1">
        <v>9999</v>
      </c>
    </row>
    <row r="6621" spans="1:9" x14ac:dyDescent="0.25">
      <c r="A6621" s="1">
        <v>2</v>
      </c>
      <c r="B6621" s="1">
        <v>41919</v>
      </c>
      <c r="C6621" s="1">
        <v>86.391999999999996</v>
      </c>
      <c r="D6621" s="1">
        <v>293.71859999999998</v>
      </c>
      <c r="E6621" s="1">
        <v>2287</v>
      </c>
      <c r="F6621" s="1">
        <v>93.448099999999997</v>
      </c>
      <c r="G6621" s="1">
        <v>266.6977</v>
      </c>
      <c r="H6621" s="1">
        <v>14.3421888329931</v>
      </c>
    </row>
    <row r="6622" spans="1:9" x14ac:dyDescent="0.25">
      <c r="A6622" s="1">
        <v>0</v>
      </c>
      <c r="B6622" s="1" t="s">
        <v>3919</v>
      </c>
      <c r="C6622" s="1">
        <v>102</v>
      </c>
    </row>
    <row r="6623" spans="1:9" x14ac:dyDescent="0.25">
      <c r="A6623" s="1">
        <v>1</v>
      </c>
      <c r="B6623" s="1" t="s">
        <v>7410</v>
      </c>
      <c r="C6623" s="1" t="s">
        <v>7411</v>
      </c>
      <c r="D6623" s="1">
        <v>22276.45516709</v>
      </c>
      <c r="E6623" s="1">
        <v>1.9999999999999999E-6</v>
      </c>
      <c r="F6623" s="1" t="s">
        <v>3</v>
      </c>
      <c r="G6623" s="1" t="s">
        <v>7412</v>
      </c>
      <c r="H6623" s="1">
        <v>0</v>
      </c>
      <c r="I6623" s="1">
        <v>9993</v>
      </c>
    </row>
    <row r="6624" spans="1:9" x14ac:dyDescent="0.25">
      <c r="A6624" s="1">
        <v>2</v>
      </c>
      <c r="B6624" s="1">
        <v>41920</v>
      </c>
      <c r="C6624" s="1">
        <v>86.3917</v>
      </c>
      <c r="D6624" s="1">
        <v>293.6841</v>
      </c>
      <c r="E6624" s="1">
        <v>1963</v>
      </c>
      <c r="F6624" s="1">
        <v>95.310299999999998</v>
      </c>
      <c r="G6624" s="1">
        <v>264.83170000000001</v>
      </c>
      <c r="H6624" s="1">
        <v>14.342197562993899</v>
      </c>
    </row>
    <row r="6625" spans="1:9" x14ac:dyDescent="0.25">
      <c r="A6625" s="1">
        <v>0</v>
      </c>
      <c r="B6625" s="1" t="s">
        <v>3919</v>
      </c>
      <c r="C6625" s="1">
        <v>105</v>
      </c>
    </row>
    <row r="6626" spans="1:9" x14ac:dyDescent="0.25">
      <c r="A6626" s="1">
        <v>1</v>
      </c>
      <c r="B6626" s="1" t="s">
        <v>7413</v>
      </c>
      <c r="C6626" s="1" t="s">
        <v>7414</v>
      </c>
      <c r="D6626" s="1">
        <v>22276.495640749999</v>
      </c>
      <c r="E6626" s="1">
        <v>2.0899999999999999E-6</v>
      </c>
      <c r="F6626" s="1" t="s">
        <v>3</v>
      </c>
      <c r="G6626" s="1" t="s">
        <v>7415</v>
      </c>
      <c r="H6626" s="1">
        <v>0</v>
      </c>
      <c r="I6626" s="1">
        <v>9996</v>
      </c>
    </row>
    <row r="6627" spans="1:9" x14ac:dyDescent="0.25">
      <c r="A6627" s="1">
        <v>2</v>
      </c>
      <c r="B6627" s="1">
        <v>41921</v>
      </c>
      <c r="C6627" s="1">
        <v>86.392499999999998</v>
      </c>
      <c r="D6627" s="1">
        <v>262.05149999999998</v>
      </c>
      <c r="E6627" s="1">
        <v>2574</v>
      </c>
      <c r="F6627" s="1">
        <v>84.862899999999996</v>
      </c>
      <c r="G6627" s="1">
        <v>275.28609999999998</v>
      </c>
      <c r="H6627" s="1">
        <v>14.3421585230125</v>
      </c>
    </row>
    <row r="6628" spans="1:9" x14ac:dyDescent="0.25">
      <c r="A6628" s="1">
        <v>0</v>
      </c>
      <c r="B6628" s="1" t="s">
        <v>3919</v>
      </c>
      <c r="C6628" s="1">
        <v>104</v>
      </c>
    </row>
    <row r="6629" spans="1:9" x14ac:dyDescent="0.25">
      <c r="A6629" s="1">
        <v>1</v>
      </c>
      <c r="B6629" s="1" t="s">
        <v>7416</v>
      </c>
      <c r="C6629" s="1" t="s">
        <v>7417</v>
      </c>
      <c r="D6629" s="1">
        <v>22276.46785406</v>
      </c>
      <c r="E6629" s="1">
        <v>1.86E-6</v>
      </c>
      <c r="F6629" s="1" t="s">
        <v>3</v>
      </c>
      <c r="G6629" s="1" t="s">
        <v>7418</v>
      </c>
      <c r="H6629" s="1">
        <v>0</v>
      </c>
      <c r="I6629" s="1">
        <v>9999</v>
      </c>
    </row>
    <row r="6630" spans="1:9" x14ac:dyDescent="0.25">
      <c r="A6630" s="1">
        <v>2</v>
      </c>
      <c r="B6630" s="1">
        <v>41922</v>
      </c>
      <c r="C6630" s="1">
        <v>86.391900000000007</v>
      </c>
      <c r="D6630" s="1">
        <v>293.7013</v>
      </c>
      <c r="E6630" s="1">
        <v>2497</v>
      </c>
      <c r="F6630" s="1">
        <v>89.355599999999995</v>
      </c>
      <c r="G6630" s="1">
        <v>270.79259999999999</v>
      </c>
      <c r="H6630" s="1">
        <v>14.342166322993799</v>
      </c>
    </row>
    <row r="6631" spans="1:9" x14ac:dyDescent="0.25">
      <c r="A6631" s="1">
        <v>0</v>
      </c>
      <c r="B6631" s="1" t="s">
        <v>3919</v>
      </c>
      <c r="C6631" s="1">
        <v>114</v>
      </c>
    </row>
    <row r="6632" spans="1:9" x14ac:dyDescent="0.25">
      <c r="A6632" s="1">
        <v>1</v>
      </c>
      <c r="B6632" s="1" t="s">
        <v>7419</v>
      </c>
      <c r="C6632" s="1" t="s">
        <v>7420</v>
      </c>
      <c r="D6632" s="1">
        <v>22276.474193260001</v>
      </c>
      <c r="E6632" s="1">
        <v>1.8700000000000001E-6</v>
      </c>
      <c r="F6632" s="1" t="s">
        <v>3</v>
      </c>
      <c r="G6632" s="1" t="s">
        <v>7421</v>
      </c>
      <c r="H6632" s="1">
        <v>0</v>
      </c>
      <c r="I6632" s="1">
        <v>9998</v>
      </c>
    </row>
    <row r="6633" spans="1:9" x14ac:dyDescent="0.25">
      <c r="A6633" s="1">
        <v>2</v>
      </c>
      <c r="B6633" s="1">
        <v>41923</v>
      </c>
      <c r="C6633" s="1">
        <v>86.391900000000007</v>
      </c>
      <c r="D6633" s="1">
        <v>293.68610000000001</v>
      </c>
      <c r="E6633" s="1">
        <v>2126</v>
      </c>
      <c r="F6633" s="1">
        <v>84.600099999999998</v>
      </c>
      <c r="G6633" s="1">
        <v>275.5437</v>
      </c>
      <c r="H6633" s="1">
        <v>14.3421973529938</v>
      </c>
    </row>
    <row r="6634" spans="1:9" x14ac:dyDescent="0.25">
      <c r="A6634" s="1">
        <v>0</v>
      </c>
      <c r="B6634" s="1" t="s">
        <v>3919</v>
      </c>
      <c r="C6634" s="1">
        <v>108</v>
      </c>
    </row>
    <row r="6635" spans="1:9" x14ac:dyDescent="0.25">
      <c r="A6635" s="1">
        <v>1</v>
      </c>
      <c r="B6635" s="1" t="s">
        <v>7422</v>
      </c>
      <c r="C6635" s="1" t="s">
        <v>7423</v>
      </c>
      <c r="D6635" s="1">
        <v>22276.502484190001</v>
      </c>
      <c r="E6635" s="1">
        <v>1.86E-6</v>
      </c>
      <c r="F6635" s="1" t="s">
        <v>3</v>
      </c>
      <c r="G6635" s="1" t="s">
        <v>7424</v>
      </c>
      <c r="H6635" s="1">
        <v>0</v>
      </c>
      <c r="I6635" s="1">
        <v>9997</v>
      </c>
    </row>
    <row r="6636" spans="1:9" x14ac:dyDescent="0.25">
      <c r="A6636" s="1">
        <v>2</v>
      </c>
      <c r="B6636" s="1">
        <v>41924</v>
      </c>
      <c r="C6636" s="1">
        <v>86.391999999999996</v>
      </c>
      <c r="D6636" s="1">
        <v>262.01420000000002</v>
      </c>
      <c r="E6636" s="1">
        <v>2432</v>
      </c>
      <c r="F6636" s="1">
        <v>82.680899999999994</v>
      </c>
      <c r="G6636" s="1">
        <v>277.46640000000002</v>
      </c>
      <c r="H6636" s="1">
        <v>14.342186013012199</v>
      </c>
    </row>
    <row r="6637" spans="1:9" x14ac:dyDescent="0.25">
      <c r="A6637" s="1">
        <v>0</v>
      </c>
      <c r="B6637" s="1" t="s">
        <v>3919</v>
      </c>
      <c r="C6637" s="1">
        <v>112</v>
      </c>
    </row>
    <row r="6638" spans="1:9" x14ac:dyDescent="0.25">
      <c r="A6638" s="1">
        <v>1</v>
      </c>
      <c r="B6638" s="1" t="s">
        <v>7425</v>
      </c>
      <c r="C6638" s="1" t="s">
        <v>7426</v>
      </c>
      <c r="D6638" s="1">
        <v>22276.461509839999</v>
      </c>
      <c r="E6638" s="1">
        <v>1.8700000000000001E-6</v>
      </c>
      <c r="F6638" s="1" t="s">
        <v>3</v>
      </c>
      <c r="G6638" s="1" t="s">
        <v>7427</v>
      </c>
      <c r="H6638" s="1">
        <v>0</v>
      </c>
      <c r="I6638" s="1">
        <v>9996</v>
      </c>
    </row>
    <row r="6639" spans="1:9" x14ac:dyDescent="0.25">
      <c r="A6639" s="1">
        <v>2</v>
      </c>
      <c r="B6639" s="1">
        <v>41925</v>
      </c>
      <c r="C6639" s="1">
        <v>86.391499999999994</v>
      </c>
      <c r="D6639" s="1">
        <v>293.59660000000002</v>
      </c>
      <c r="E6639" s="1">
        <v>1909</v>
      </c>
      <c r="F6639" s="1">
        <v>88.726299999999995</v>
      </c>
      <c r="G6639" s="1">
        <v>271.4151</v>
      </c>
      <c r="H6639" s="1">
        <v>14.3421945129941</v>
      </c>
    </row>
    <row r="6640" spans="1:9" x14ac:dyDescent="0.25">
      <c r="A6640" s="1">
        <v>0</v>
      </c>
      <c r="B6640" s="1" t="s">
        <v>3919</v>
      </c>
      <c r="C6640" s="1">
        <v>111</v>
      </c>
    </row>
    <row r="6641" spans="1:9" x14ac:dyDescent="0.25">
      <c r="A6641" s="1">
        <v>1</v>
      </c>
      <c r="B6641" s="1" t="s">
        <v>7428</v>
      </c>
      <c r="C6641" s="1" t="s">
        <v>7429</v>
      </c>
      <c r="D6641" s="1">
        <v>22276.518598269999</v>
      </c>
      <c r="E6641" s="1">
        <v>1.8500000000000001E-6</v>
      </c>
      <c r="F6641" s="1" t="s">
        <v>3</v>
      </c>
      <c r="G6641" s="1" t="s">
        <v>7430</v>
      </c>
      <c r="H6641" s="1">
        <v>0</v>
      </c>
      <c r="I6641" s="1">
        <v>9995</v>
      </c>
    </row>
    <row r="6642" spans="1:9" x14ac:dyDescent="0.25">
      <c r="A6642" s="1">
        <v>2</v>
      </c>
      <c r="B6642" s="1">
        <v>41926</v>
      </c>
      <c r="C6642" s="1">
        <v>86.391599999999997</v>
      </c>
      <c r="D6642" s="1">
        <v>293.61380000000003</v>
      </c>
      <c r="E6642" s="1">
        <v>2403</v>
      </c>
      <c r="F6642" s="1">
        <v>97.363100000000003</v>
      </c>
      <c r="G6642" s="1">
        <v>262.78379999999999</v>
      </c>
      <c r="H6642" s="1">
        <v>14.3421745629937</v>
      </c>
    </row>
    <row r="6643" spans="1:9" x14ac:dyDescent="0.25">
      <c r="A6643" s="1">
        <v>0</v>
      </c>
      <c r="B6643" s="1" t="s">
        <v>5151</v>
      </c>
      <c r="C6643" s="1" t="s">
        <v>7109</v>
      </c>
    </row>
    <row r="6644" spans="1:9" x14ac:dyDescent="0.25">
      <c r="A6644" s="1">
        <v>1</v>
      </c>
      <c r="B6644" s="1" t="s">
        <v>7431</v>
      </c>
      <c r="C6644" s="1" t="s">
        <v>7432</v>
      </c>
      <c r="D6644" s="1">
        <v>22276.445079730001</v>
      </c>
      <c r="E6644" s="1">
        <v>4.0760000000000003E-5</v>
      </c>
      <c r="F6644" s="1" t="s">
        <v>3</v>
      </c>
      <c r="G6644" s="1" t="s">
        <v>7433</v>
      </c>
      <c r="H6644" s="1">
        <v>0</v>
      </c>
      <c r="I6644" s="1">
        <v>9997</v>
      </c>
    </row>
    <row r="6645" spans="1:9" x14ac:dyDescent="0.25">
      <c r="A6645" s="1">
        <v>2</v>
      </c>
      <c r="B6645" s="1">
        <v>41948</v>
      </c>
      <c r="C6645" s="1">
        <v>97.453000000000003</v>
      </c>
      <c r="D6645" s="1">
        <v>334.78050000000002</v>
      </c>
      <c r="E6645" s="1">
        <v>5820</v>
      </c>
      <c r="F6645" s="1">
        <v>313.983</v>
      </c>
      <c r="G6645" s="1">
        <v>46.093600000000002</v>
      </c>
      <c r="H6645" s="1">
        <v>15.1920617831219</v>
      </c>
    </row>
    <row r="6646" spans="1:9" x14ac:dyDescent="0.25">
      <c r="A6646" s="1">
        <v>0</v>
      </c>
      <c r="B6646" s="1" t="s">
        <v>7434</v>
      </c>
    </row>
    <row r="6647" spans="1:9" x14ac:dyDescent="0.25">
      <c r="A6647" s="1">
        <v>1</v>
      </c>
      <c r="B6647" s="1" t="s">
        <v>7435</v>
      </c>
      <c r="C6647" s="1" t="s">
        <v>7436</v>
      </c>
      <c r="D6647" s="1">
        <v>22276.464410100001</v>
      </c>
      <c r="E6647" s="1">
        <v>2.9791000000000003E-4</v>
      </c>
      <c r="F6647" s="1" t="s">
        <v>3</v>
      </c>
      <c r="G6647" s="1" t="s">
        <v>7437</v>
      </c>
      <c r="H6647" s="1">
        <v>0</v>
      </c>
      <c r="I6647" s="1">
        <v>9994</v>
      </c>
    </row>
    <row r="6648" spans="1:9" x14ac:dyDescent="0.25">
      <c r="A6648" s="1">
        <v>2</v>
      </c>
      <c r="B6648" s="1">
        <v>41949</v>
      </c>
      <c r="C6648" s="1">
        <v>97.246099999999998</v>
      </c>
      <c r="D6648" s="1">
        <v>334.27940000000001</v>
      </c>
      <c r="E6648" s="1">
        <v>7019</v>
      </c>
      <c r="F6648" s="1">
        <v>194.12569999999999</v>
      </c>
      <c r="G6648" s="1">
        <v>165.97919999999999</v>
      </c>
      <c r="H6648" s="1">
        <v>15.343221063133401</v>
      </c>
    </row>
    <row r="6649" spans="1:9" x14ac:dyDescent="0.25">
      <c r="A6649" s="1">
        <v>0</v>
      </c>
      <c r="B6649" s="1" t="s">
        <v>6525</v>
      </c>
      <c r="C6649" s="1" t="s">
        <v>7438</v>
      </c>
      <c r="D6649" s="1">
        <v>20</v>
      </c>
    </row>
    <row r="6650" spans="1:9" x14ac:dyDescent="0.25">
      <c r="A6650" s="1">
        <v>1</v>
      </c>
      <c r="B6650" s="1" t="s">
        <v>7439</v>
      </c>
      <c r="C6650" s="1" t="s">
        <v>7440</v>
      </c>
      <c r="D6650" s="1">
        <v>22276.177726189999</v>
      </c>
      <c r="E6650" s="1">
        <v>8.1802000000000003E-4</v>
      </c>
      <c r="F6650" s="1" t="s">
        <v>3</v>
      </c>
      <c r="G6650" s="1" t="s">
        <v>7441</v>
      </c>
      <c r="H6650" s="1">
        <v>0</v>
      </c>
      <c r="I6650" s="1">
        <v>9998</v>
      </c>
    </row>
    <row r="6651" spans="1:9" x14ac:dyDescent="0.25">
      <c r="A6651" s="1">
        <v>2</v>
      </c>
      <c r="B6651" s="1">
        <v>41950</v>
      </c>
      <c r="C6651" s="1">
        <v>97.264700000000005</v>
      </c>
      <c r="D6651" s="1">
        <v>342.69220000000001</v>
      </c>
      <c r="E6651" s="1">
        <v>6305</v>
      </c>
      <c r="F6651" s="1">
        <v>176.97710000000001</v>
      </c>
      <c r="G6651" s="1">
        <v>183.15170000000001</v>
      </c>
      <c r="H6651" s="1">
        <v>15.4502660731373</v>
      </c>
    </row>
    <row r="6652" spans="1:9" x14ac:dyDescent="0.25">
      <c r="A6652" s="1">
        <v>0</v>
      </c>
      <c r="B6652" s="1" t="s">
        <v>6525</v>
      </c>
      <c r="C6652" s="1" t="s">
        <v>7438</v>
      </c>
      <c r="D6652" s="1">
        <v>8</v>
      </c>
    </row>
    <row r="6653" spans="1:9" x14ac:dyDescent="0.25">
      <c r="A6653" s="1">
        <v>1</v>
      </c>
      <c r="B6653" s="1" t="s">
        <v>7442</v>
      </c>
      <c r="C6653" s="1" t="s">
        <v>7443</v>
      </c>
      <c r="D6653" s="1">
        <v>22276.48849797</v>
      </c>
      <c r="E6653" s="1">
        <v>5.7766000000000002E-4</v>
      </c>
      <c r="F6653" s="1" t="s">
        <v>3</v>
      </c>
      <c r="G6653" s="1" t="s">
        <v>7444</v>
      </c>
      <c r="H6653" s="1">
        <v>0</v>
      </c>
      <c r="I6653" s="1">
        <v>9995</v>
      </c>
    </row>
    <row r="6654" spans="1:9" x14ac:dyDescent="0.25">
      <c r="A6654" s="1">
        <v>2</v>
      </c>
      <c r="B6654" s="1">
        <v>41951</v>
      </c>
      <c r="C6654" s="1">
        <v>97.264799999999994</v>
      </c>
      <c r="D6654" s="1">
        <v>341.34640000000002</v>
      </c>
      <c r="E6654" s="1">
        <v>5995</v>
      </c>
      <c r="F6654" s="1">
        <v>180.19550000000001</v>
      </c>
      <c r="G6654" s="1">
        <v>179.929</v>
      </c>
      <c r="H6654" s="1">
        <v>15.4005406231366</v>
      </c>
    </row>
    <row r="6655" spans="1:9" x14ac:dyDescent="0.25">
      <c r="A6655" s="1">
        <v>0</v>
      </c>
      <c r="B6655" s="1" t="s">
        <v>6525</v>
      </c>
      <c r="C6655" s="1" t="s">
        <v>7438</v>
      </c>
      <c r="D6655" s="1">
        <v>51</v>
      </c>
    </row>
    <row r="6656" spans="1:9" x14ac:dyDescent="0.25">
      <c r="A6656" s="1">
        <v>1</v>
      </c>
      <c r="B6656" s="1" t="s">
        <v>7445</v>
      </c>
      <c r="C6656" s="1" t="s">
        <v>7446</v>
      </c>
      <c r="D6656" s="1">
        <v>22276.492084270001</v>
      </c>
      <c r="E6656" s="1">
        <v>8.5636000000000002E-4</v>
      </c>
      <c r="F6656" s="1" t="s">
        <v>3</v>
      </c>
      <c r="G6656" s="1" t="s">
        <v>7447</v>
      </c>
      <c r="H6656" s="1">
        <v>0</v>
      </c>
      <c r="I6656" s="1">
        <v>9991</v>
      </c>
    </row>
    <row r="6657" spans="1:9" x14ac:dyDescent="0.25">
      <c r="A6657" s="1">
        <v>2</v>
      </c>
      <c r="B6657" s="1">
        <v>41952</v>
      </c>
      <c r="C6657" s="1">
        <v>97.265799999999999</v>
      </c>
      <c r="D6657" s="1">
        <v>343.19639999999998</v>
      </c>
      <c r="E6657" s="1">
        <v>4792</v>
      </c>
      <c r="F6657" s="1">
        <v>196.601</v>
      </c>
      <c r="G6657" s="1">
        <v>163.50829999999999</v>
      </c>
      <c r="H6657" s="1">
        <v>15.4506103331377</v>
      </c>
    </row>
    <row r="6658" spans="1:9" x14ac:dyDescent="0.25">
      <c r="A6658" s="1">
        <v>0</v>
      </c>
      <c r="B6658" s="1" t="s">
        <v>6525</v>
      </c>
      <c r="C6658" s="1" t="s">
        <v>7438</v>
      </c>
      <c r="D6658" s="1">
        <v>37</v>
      </c>
    </row>
    <row r="6659" spans="1:9" x14ac:dyDescent="0.25">
      <c r="A6659" s="1">
        <v>1</v>
      </c>
      <c r="B6659" s="1" t="s">
        <v>7448</v>
      </c>
      <c r="C6659" s="1" t="s">
        <v>7449</v>
      </c>
      <c r="D6659" s="1">
        <v>22276.492178460001</v>
      </c>
      <c r="E6659" s="1">
        <v>1.54923E-3</v>
      </c>
      <c r="F6659" s="1" t="s">
        <v>3</v>
      </c>
      <c r="G6659" s="1" t="s">
        <v>7450</v>
      </c>
      <c r="H6659" s="1">
        <v>0</v>
      </c>
      <c r="I6659" s="1">
        <v>9990</v>
      </c>
    </row>
    <row r="6660" spans="1:9" x14ac:dyDescent="0.25">
      <c r="A6660" s="1">
        <v>2</v>
      </c>
      <c r="B6660" s="1">
        <v>41953</v>
      </c>
      <c r="C6660" s="1">
        <v>97.271299999999997</v>
      </c>
      <c r="D6660" s="1">
        <v>351.9058</v>
      </c>
      <c r="E6660" s="1">
        <v>4095</v>
      </c>
      <c r="F6660" s="1">
        <v>188.98060000000001</v>
      </c>
      <c r="G6660" s="1">
        <v>171.1378</v>
      </c>
      <c r="H6660" s="1">
        <v>15.5848039431431</v>
      </c>
    </row>
    <row r="6661" spans="1:9" x14ac:dyDescent="0.25">
      <c r="A6661" s="1">
        <v>0</v>
      </c>
      <c r="B6661" s="1" t="s">
        <v>7451</v>
      </c>
    </row>
    <row r="6662" spans="1:9" x14ac:dyDescent="0.25">
      <c r="A6662" s="1">
        <v>1</v>
      </c>
      <c r="B6662" s="1" t="s">
        <v>7452</v>
      </c>
      <c r="C6662" s="1" t="s">
        <v>7453</v>
      </c>
      <c r="D6662" s="1">
        <v>22276.42492619</v>
      </c>
      <c r="E6662" s="1">
        <v>2.7754E-4</v>
      </c>
      <c r="F6662" s="1" t="s">
        <v>3</v>
      </c>
      <c r="G6662" s="1" t="s">
        <v>7454</v>
      </c>
      <c r="H6662" s="1">
        <v>0</v>
      </c>
      <c r="I6662" s="1">
        <v>9991</v>
      </c>
    </row>
    <row r="6663" spans="1:9" x14ac:dyDescent="0.25">
      <c r="A6663" s="1">
        <v>2</v>
      </c>
      <c r="B6663" s="1">
        <v>41954</v>
      </c>
      <c r="C6663" s="1">
        <v>97.245800000000003</v>
      </c>
      <c r="D6663" s="1">
        <v>334.18650000000002</v>
      </c>
      <c r="E6663" s="1">
        <v>6786</v>
      </c>
      <c r="F6663" s="1">
        <v>195.6773</v>
      </c>
      <c r="G6663" s="1">
        <v>164.42609999999999</v>
      </c>
      <c r="H6663" s="1">
        <v>15.340833543132799</v>
      </c>
    </row>
    <row r="6664" spans="1:9" x14ac:dyDescent="0.25">
      <c r="A6664" s="1">
        <v>0</v>
      </c>
      <c r="B6664" s="1" t="s">
        <v>6525</v>
      </c>
      <c r="C6664" s="1" t="s">
        <v>7438</v>
      </c>
      <c r="D6664" s="1">
        <v>19</v>
      </c>
    </row>
    <row r="6665" spans="1:9" x14ac:dyDescent="0.25">
      <c r="A6665" s="1">
        <v>1</v>
      </c>
      <c r="B6665" s="1" t="s">
        <v>7455</v>
      </c>
      <c r="C6665" s="1" t="s">
        <v>7456</v>
      </c>
      <c r="D6665" s="1">
        <v>22276.170920100001</v>
      </c>
      <c r="E6665" s="1">
        <v>1.62842E-3</v>
      </c>
      <c r="F6665" s="1" t="s">
        <v>3</v>
      </c>
      <c r="G6665" s="1" t="s">
        <v>7457</v>
      </c>
      <c r="H6665" s="1">
        <v>0</v>
      </c>
      <c r="I6665" s="1">
        <v>9999</v>
      </c>
    </row>
    <row r="6666" spans="1:9" x14ac:dyDescent="0.25">
      <c r="A6666" s="1">
        <v>2</v>
      </c>
      <c r="B6666" s="1">
        <v>41955</v>
      </c>
      <c r="C6666" s="1">
        <v>97.259699999999995</v>
      </c>
      <c r="D6666" s="1">
        <v>347.25479999999999</v>
      </c>
      <c r="E6666" s="1">
        <v>4816</v>
      </c>
      <c r="F6666" s="1">
        <v>171.17959999999999</v>
      </c>
      <c r="G6666" s="1">
        <v>188.9546</v>
      </c>
      <c r="H6666" s="1">
        <v>15.5880307731397</v>
      </c>
    </row>
    <row r="6667" spans="1:9" x14ac:dyDescent="0.25">
      <c r="A6667" s="1">
        <v>0</v>
      </c>
      <c r="B6667" s="1" t="s">
        <v>6525</v>
      </c>
      <c r="C6667" s="1" t="s">
        <v>7438</v>
      </c>
      <c r="D6667" s="1">
        <v>24</v>
      </c>
    </row>
    <row r="6668" spans="1:9" x14ac:dyDescent="0.25">
      <c r="A6668" s="1">
        <v>1</v>
      </c>
      <c r="B6668" s="1" t="s">
        <v>7458</v>
      </c>
      <c r="C6668" s="1" t="s">
        <v>7459</v>
      </c>
      <c r="D6668" s="1">
        <v>22276.45521127</v>
      </c>
      <c r="E6668" s="1">
        <v>1.7453E-4</v>
      </c>
      <c r="F6668" s="1" t="s">
        <v>3</v>
      </c>
      <c r="G6668" s="1" t="s">
        <v>7460</v>
      </c>
      <c r="H6668" s="1">
        <v>0</v>
      </c>
      <c r="I6668" s="1">
        <v>9993</v>
      </c>
    </row>
    <row r="6669" spans="1:9" x14ac:dyDescent="0.25">
      <c r="A6669" s="1">
        <v>2</v>
      </c>
      <c r="B6669" s="1">
        <v>41956</v>
      </c>
      <c r="C6669" s="1">
        <v>97.271900000000002</v>
      </c>
      <c r="D6669" s="1">
        <v>344.7756</v>
      </c>
      <c r="E6669" s="1">
        <v>6916</v>
      </c>
      <c r="F6669" s="1">
        <v>163.73769999999999</v>
      </c>
      <c r="G6669" s="1">
        <v>196.4091</v>
      </c>
      <c r="H6669" s="1">
        <v>15.357405923138799</v>
      </c>
    </row>
    <row r="6670" spans="1:9" x14ac:dyDescent="0.25">
      <c r="A6670" s="1">
        <v>0</v>
      </c>
      <c r="B6670" s="1" t="s">
        <v>6525</v>
      </c>
      <c r="C6670" s="1" t="s">
        <v>7438</v>
      </c>
      <c r="D6670" s="1">
        <v>18</v>
      </c>
    </row>
    <row r="6671" spans="1:9" x14ac:dyDescent="0.25">
      <c r="A6671" s="1">
        <v>1</v>
      </c>
      <c r="B6671" s="1" t="s">
        <v>7461</v>
      </c>
      <c r="C6671" s="1" t="s">
        <v>7462</v>
      </c>
      <c r="D6671" s="1">
        <v>22276.474250949999</v>
      </c>
      <c r="E6671" s="1">
        <v>1.8956800000000001E-3</v>
      </c>
      <c r="F6671" s="1" t="s">
        <v>3</v>
      </c>
      <c r="G6671" s="1" t="s">
        <v>7463</v>
      </c>
      <c r="H6671" s="1">
        <v>0</v>
      </c>
      <c r="I6671" s="1">
        <v>9998</v>
      </c>
    </row>
    <row r="6672" spans="1:9" x14ac:dyDescent="0.25">
      <c r="A6672" s="1">
        <v>2</v>
      </c>
      <c r="B6672" s="1">
        <v>41957</v>
      </c>
      <c r="C6672" s="1">
        <v>97.252200000000002</v>
      </c>
      <c r="D6672" s="1">
        <v>351.24020000000002</v>
      </c>
      <c r="E6672" s="1">
        <v>3359</v>
      </c>
      <c r="F6672" s="1">
        <v>163.24760000000001</v>
      </c>
      <c r="G6672" s="1">
        <v>196.8895</v>
      </c>
      <c r="H6672" s="1">
        <v>15.6417699531421</v>
      </c>
    </row>
    <row r="6673" spans="1:9" x14ac:dyDescent="0.25">
      <c r="A6673" s="1">
        <v>0</v>
      </c>
      <c r="B6673" s="1" t="s">
        <v>6525</v>
      </c>
      <c r="C6673" s="1" t="s">
        <v>7438</v>
      </c>
      <c r="D6673" s="1">
        <v>22</v>
      </c>
    </row>
    <row r="6674" spans="1:9" x14ac:dyDescent="0.25">
      <c r="A6674" s="1">
        <v>1</v>
      </c>
      <c r="B6674" s="1" t="s">
        <v>7464</v>
      </c>
      <c r="C6674" s="1" t="s">
        <v>7465</v>
      </c>
      <c r="D6674" s="1">
        <v>22276.463309120001</v>
      </c>
      <c r="E6674" s="1">
        <v>1.5644599999999999E-3</v>
      </c>
      <c r="F6674" s="1" t="s">
        <v>3</v>
      </c>
      <c r="G6674" s="1" t="s">
        <v>7466</v>
      </c>
      <c r="H6674" s="1">
        <v>0</v>
      </c>
      <c r="I6674" s="1">
        <v>9999</v>
      </c>
    </row>
    <row r="6675" spans="1:9" x14ac:dyDescent="0.25">
      <c r="A6675" s="1">
        <v>2</v>
      </c>
      <c r="B6675" s="1">
        <v>41958</v>
      </c>
      <c r="C6675" s="1">
        <v>97.2774</v>
      </c>
      <c r="D6675" s="1">
        <v>351.49200000000002</v>
      </c>
      <c r="E6675" s="1">
        <v>4435</v>
      </c>
      <c r="F6675" s="1">
        <v>159.15629999999999</v>
      </c>
      <c r="G6675" s="1">
        <v>200.98759999999999</v>
      </c>
      <c r="H6675" s="1">
        <v>15.6126026631412</v>
      </c>
    </row>
    <row r="6676" spans="1:9" x14ac:dyDescent="0.25">
      <c r="A6676" s="1">
        <v>0</v>
      </c>
      <c r="B6676" s="1" t="s">
        <v>6525</v>
      </c>
      <c r="C6676" s="1" t="s">
        <v>7438</v>
      </c>
      <c r="D6676" s="1">
        <v>21</v>
      </c>
    </row>
    <row r="6677" spans="1:9" x14ac:dyDescent="0.25">
      <c r="A6677" s="1">
        <v>1</v>
      </c>
      <c r="B6677" s="1" t="s">
        <v>7467</v>
      </c>
      <c r="C6677" s="1" t="s">
        <v>7468</v>
      </c>
      <c r="D6677" s="1">
        <v>22276.452253250001</v>
      </c>
      <c r="E6677" s="1">
        <v>1.28959E-3</v>
      </c>
      <c r="F6677" s="1" t="s">
        <v>3</v>
      </c>
      <c r="G6677" s="1" t="s">
        <v>7469</v>
      </c>
      <c r="H6677" s="1">
        <v>0</v>
      </c>
      <c r="I6677" s="1">
        <v>9992</v>
      </c>
    </row>
    <row r="6678" spans="1:9" x14ac:dyDescent="0.25">
      <c r="A6678" s="1">
        <v>2</v>
      </c>
      <c r="B6678" s="1">
        <v>41959</v>
      </c>
      <c r="C6678" s="1">
        <v>97.264700000000005</v>
      </c>
      <c r="D6678" s="1">
        <v>347.83269999999999</v>
      </c>
      <c r="E6678" s="1">
        <v>4921</v>
      </c>
      <c r="F6678" s="1">
        <v>164.97460000000001</v>
      </c>
      <c r="G6678" s="1">
        <v>195.16550000000001</v>
      </c>
      <c r="H6678" s="1">
        <v>15.5361545931391</v>
      </c>
    </row>
    <row r="6679" spans="1:9" x14ac:dyDescent="0.25">
      <c r="A6679" s="1">
        <v>0</v>
      </c>
      <c r="B6679" s="1" t="s">
        <v>6525</v>
      </c>
      <c r="C6679" s="1" t="s">
        <v>7438</v>
      </c>
      <c r="D6679" s="1">
        <v>28</v>
      </c>
    </row>
    <row r="6680" spans="1:9" x14ac:dyDescent="0.25">
      <c r="A6680" s="1">
        <v>1</v>
      </c>
      <c r="B6680" s="1" t="s">
        <v>7470</v>
      </c>
      <c r="C6680" s="1" t="s">
        <v>7471</v>
      </c>
      <c r="D6680" s="1">
        <v>22276.526413510001</v>
      </c>
      <c r="E6680" s="1">
        <v>9.1629000000000005E-4</v>
      </c>
      <c r="F6680" s="1" t="s">
        <v>3</v>
      </c>
      <c r="G6680" s="1" t="s">
        <v>7472</v>
      </c>
      <c r="H6680" s="1">
        <v>0</v>
      </c>
      <c r="I6680" s="1">
        <v>9991</v>
      </c>
    </row>
    <row r="6681" spans="1:9" x14ac:dyDescent="0.25">
      <c r="A6681" s="1">
        <v>2</v>
      </c>
      <c r="B6681" s="1">
        <v>41960</v>
      </c>
      <c r="C6681" s="1">
        <v>97.267099999999999</v>
      </c>
      <c r="D6681" s="1">
        <v>346.33069999999998</v>
      </c>
      <c r="E6681" s="1">
        <v>5045</v>
      </c>
      <c r="F6681" s="1">
        <v>166.07149999999999</v>
      </c>
      <c r="G6681" s="1">
        <v>194.0677</v>
      </c>
      <c r="H6681" s="1">
        <v>15.5002101631391</v>
      </c>
    </row>
    <row r="6682" spans="1:9" x14ac:dyDescent="0.25">
      <c r="A6682" s="1">
        <v>0</v>
      </c>
      <c r="B6682" s="1" t="s">
        <v>6525</v>
      </c>
      <c r="C6682" s="1" t="s">
        <v>7438</v>
      </c>
      <c r="D6682" s="1">
        <v>26</v>
      </c>
    </row>
    <row r="6683" spans="1:9" x14ac:dyDescent="0.25">
      <c r="A6683" s="1">
        <v>1</v>
      </c>
      <c r="B6683" s="1" t="s">
        <v>7473</v>
      </c>
      <c r="C6683" s="1" t="s">
        <v>7474</v>
      </c>
      <c r="D6683" s="1">
        <v>22276.461765839998</v>
      </c>
      <c r="E6683" s="1">
        <v>1.6805800000000001E-3</v>
      </c>
      <c r="F6683" s="1" t="s">
        <v>3</v>
      </c>
      <c r="G6683" s="1" t="s">
        <v>7475</v>
      </c>
      <c r="H6683" s="1">
        <v>0</v>
      </c>
      <c r="I6683" s="1">
        <v>9998</v>
      </c>
    </row>
    <row r="6684" spans="1:9" x14ac:dyDescent="0.25">
      <c r="A6684" s="1">
        <v>2</v>
      </c>
      <c r="B6684" s="1">
        <v>41961</v>
      </c>
      <c r="C6684" s="1">
        <v>97.254599999999996</v>
      </c>
      <c r="D6684" s="1">
        <v>349.05340000000001</v>
      </c>
      <c r="E6684" s="1">
        <v>4895</v>
      </c>
      <c r="F6684" s="1">
        <v>167.80279999999999</v>
      </c>
      <c r="G6684" s="1">
        <v>192.3349</v>
      </c>
      <c r="H6684" s="1">
        <v>15.6083075831403</v>
      </c>
    </row>
    <row r="6685" spans="1:9" x14ac:dyDescent="0.25">
      <c r="A6685" s="1">
        <v>0</v>
      </c>
      <c r="B6685" s="1" t="s">
        <v>6525</v>
      </c>
      <c r="C6685" s="1" t="s">
        <v>7438</v>
      </c>
      <c r="D6685" s="1">
        <v>17</v>
      </c>
    </row>
    <row r="6686" spans="1:9" x14ac:dyDescent="0.25">
      <c r="A6686" s="1">
        <v>1</v>
      </c>
      <c r="B6686" s="1" t="s">
        <v>7476</v>
      </c>
      <c r="C6686" s="1" t="s">
        <v>7477</v>
      </c>
      <c r="D6686" s="1">
        <v>22276.16209446</v>
      </c>
      <c r="E6686" s="1">
        <v>2.8187400000000001E-3</v>
      </c>
      <c r="F6686" s="1" t="s">
        <v>3</v>
      </c>
      <c r="G6686" s="1" t="s">
        <v>7478</v>
      </c>
      <c r="H6686" s="1">
        <v>0</v>
      </c>
      <c r="I6686" s="1">
        <v>9997</v>
      </c>
    </row>
    <row r="6687" spans="1:9" x14ac:dyDescent="0.25">
      <c r="A6687" s="1">
        <v>2</v>
      </c>
      <c r="B6687" s="1">
        <v>41962</v>
      </c>
      <c r="C6687" s="1">
        <v>97.249700000000004</v>
      </c>
      <c r="D6687" s="1">
        <v>350.3263</v>
      </c>
      <c r="E6687" s="1">
        <v>3078</v>
      </c>
      <c r="F6687" s="1">
        <v>193.20269999999999</v>
      </c>
      <c r="G6687" s="1">
        <v>166.91550000000001</v>
      </c>
      <c r="H6687" s="1">
        <v>15.6763486731403</v>
      </c>
    </row>
    <row r="6688" spans="1:9" x14ac:dyDescent="0.25">
      <c r="A6688" s="1">
        <v>0</v>
      </c>
      <c r="B6688" s="1" t="s">
        <v>6525</v>
      </c>
      <c r="C6688" s="1" t="s">
        <v>7438</v>
      </c>
      <c r="D6688" s="1">
        <v>27</v>
      </c>
    </row>
    <row r="6689" spans="1:9" x14ac:dyDescent="0.25">
      <c r="A6689" s="1">
        <v>1</v>
      </c>
      <c r="B6689" s="1" t="s">
        <v>7479</v>
      </c>
      <c r="C6689" s="1" t="s">
        <v>7480</v>
      </c>
      <c r="D6689" s="1">
        <v>22276.457261849999</v>
      </c>
      <c r="E6689" s="1">
        <v>1.48448E-3</v>
      </c>
      <c r="F6689" s="1" t="s">
        <v>3</v>
      </c>
      <c r="G6689" s="1" t="s">
        <v>7481</v>
      </c>
      <c r="H6689" s="1">
        <v>0</v>
      </c>
      <c r="I6689" s="1">
        <v>9998</v>
      </c>
    </row>
    <row r="6690" spans="1:9" x14ac:dyDescent="0.25">
      <c r="A6690" s="1">
        <v>2</v>
      </c>
      <c r="B6690" s="1">
        <v>41963</v>
      </c>
      <c r="C6690" s="1">
        <v>97.259799999999998</v>
      </c>
      <c r="D6690" s="1">
        <v>348.22699999999998</v>
      </c>
      <c r="E6690" s="1">
        <v>5027</v>
      </c>
      <c r="F6690" s="1">
        <v>172.68469999999999</v>
      </c>
      <c r="G6690" s="1">
        <v>187.44820000000001</v>
      </c>
      <c r="H6690" s="1">
        <v>15.5626088431395</v>
      </c>
    </row>
    <row r="6691" spans="1:9" x14ac:dyDescent="0.25">
      <c r="A6691" s="1">
        <v>0</v>
      </c>
      <c r="B6691" s="1" t="s">
        <v>6525</v>
      </c>
      <c r="C6691" s="1" t="s">
        <v>7438</v>
      </c>
      <c r="D6691" s="1">
        <v>25</v>
      </c>
    </row>
    <row r="6692" spans="1:9" x14ac:dyDescent="0.25">
      <c r="A6692" s="1">
        <v>1</v>
      </c>
      <c r="B6692" s="1" t="s">
        <v>7482</v>
      </c>
      <c r="C6692" s="1" t="s">
        <v>7483</v>
      </c>
      <c r="D6692" s="1">
        <v>22276.247969709999</v>
      </c>
      <c r="E6692" s="1">
        <v>1.3614300000000001E-3</v>
      </c>
      <c r="F6692" s="1" t="s">
        <v>3</v>
      </c>
      <c r="G6692" s="1" t="s">
        <v>7484</v>
      </c>
      <c r="H6692" s="1">
        <v>0</v>
      </c>
      <c r="I6692" s="1">
        <v>9992</v>
      </c>
    </row>
    <row r="6693" spans="1:9" x14ac:dyDescent="0.25">
      <c r="A6693" s="1">
        <v>2</v>
      </c>
      <c r="B6693" s="1">
        <v>41964</v>
      </c>
      <c r="C6693" s="1">
        <v>97.261200000000002</v>
      </c>
      <c r="D6693" s="1">
        <v>347.72030000000001</v>
      </c>
      <c r="E6693" s="1">
        <v>4560</v>
      </c>
      <c r="F6693" s="1">
        <v>161.2038</v>
      </c>
      <c r="G6693" s="1">
        <v>198.9385</v>
      </c>
      <c r="H6693" s="1">
        <v>15.544089413139099</v>
      </c>
    </row>
    <row r="6694" spans="1:9" x14ac:dyDescent="0.25">
      <c r="A6694" s="1">
        <v>0</v>
      </c>
      <c r="B6694" s="1" t="s">
        <v>6525</v>
      </c>
      <c r="C6694" s="1" t="s">
        <v>7438</v>
      </c>
      <c r="D6694" s="1">
        <v>4</v>
      </c>
    </row>
    <row r="6695" spans="1:9" x14ac:dyDescent="0.25">
      <c r="A6695" s="1">
        <v>1</v>
      </c>
      <c r="B6695" s="1" t="s">
        <v>7485</v>
      </c>
      <c r="C6695" s="1" t="s">
        <v>7486</v>
      </c>
      <c r="D6695" s="1">
        <v>22276.448430420001</v>
      </c>
      <c r="E6695" s="1">
        <v>1.4710599999999999E-3</v>
      </c>
      <c r="F6695" s="1" t="s">
        <v>3</v>
      </c>
      <c r="G6695" s="1" t="s">
        <v>7487</v>
      </c>
      <c r="H6695" s="1">
        <v>0</v>
      </c>
      <c r="I6695" s="1">
        <v>9990</v>
      </c>
    </row>
    <row r="6696" spans="1:9" x14ac:dyDescent="0.25">
      <c r="A6696" s="1">
        <v>2</v>
      </c>
      <c r="B6696" s="1">
        <v>41965</v>
      </c>
      <c r="C6696" s="1">
        <v>97.263000000000005</v>
      </c>
      <c r="D6696" s="1">
        <v>342.06020000000001</v>
      </c>
      <c r="E6696" s="1">
        <v>7468</v>
      </c>
      <c r="F6696" s="1">
        <v>204.55119999999999</v>
      </c>
      <c r="G6696" s="1">
        <v>155.53829999999999</v>
      </c>
      <c r="H6696" s="1">
        <v>15.456796243136299</v>
      </c>
    </row>
    <row r="6697" spans="1:9" x14ac:dyDescent="0.25">
      <c r="A6697" s="1">
        <v>0</v>
      </c>
      <c r="B6697" s="1" t="s">
        <v>6525</v>
      </c>
      <c r="C6697" s="1" t="s">
        <v>7438</v>
      </c>
      <c r="D6697" s="1">
        <v>2</v>
      </c>
    </row>
    <row r="6698" spans="1:9" x14ac:dyDescent="0.25">
      <c r="A6698" s="1">
        <v>1</v>
      </c>
      <c r="B6698" s="1" t="s">
        <v>7488</v>
      </c>
      <c r="C6698" s="1" t="s">
        <v>7489</v>
      </c>
      <c r="D6698" s="1">
        <v>22276.160816740001</v>
      </c>
      <c r="E6698" s="1">
        <v>1.2502500000000001E-3</v>
      </c>
      <c r="F6698" s="1" t="s">
        <v>3</v>
      </c>
      <c r="G6698" s="1" t="s">
        <v>7490</v>
      </c>
      <c r="H6698" s="1">
        <v>0</v>
      </c>
      <c r="I6698" s="1">
        <v>9995</v>
      </c>
    </row>
    <row r="6699" spans="1:9" x14ac:dyDescent="0.25">
      <c r="A6699" s="1">
        <v>2</v>
      </c>
      <c r="B6699" s="1">
        <v>41966</v>
      </c>
      <c r="C6699" s="1">
        <v>97.265699999999995</v>
      </c>
      <c r="D6699" s="1">
        <v>341.5043</v>
      </c>
      <c r="E6699" s="1">
        <v>6875</v>
      </c>
      <c r="F6699" s="1">
        <v>194.8647</v>
      </c>
      <c r="G6699" s="1">
        <v>165.23990000000001</v>
      </c>
      <c r="H6699" s="1">
        <v>15.416593243134701</v>
      </c>
    </row>
    <row r="6700" spans="1:9" x14ac:dyDescent="0.25">
      <c r="A6700" s="1">
        <v>0</v>
      </c>
      <c r="B6700" s="1" t="s">
        <v>6525</v>
      </c>
      <c r="C6700" s="1" t="s">
        <v>7438</v>
      </c>
      <c r="D6700" s="1">
        <v>1</v>
      </c>
    </row>
    <row r="6701" spans="1:9" x14ac:dyDescent="0.25">
      <c r="A6701" s="1">
        <v>1</v>
      </c>
      <c r="B6701" s="1" t="s">
        <v>7491</v>
      </c>
      <c r="C6701" s="1" t="s">
        <v>7492</v>
      </c>
      <c r="D6701" s="1">
        <v>22276.48174553</v>
      </c>
      <c r="E6701" s="1">
        <v>3.3208600000000001E-3</v>
      </c>
      <c r="F6701" s="1" t="s">
        <v>3</v>
      </c>
      <c r="G6701" s="1" t="s">
        <v>7493</v>
      </c>
      <c r="H6701" s="1">
        <v>0</v>
      </c>
      <c r="I6701" s="1">
        <v>9995</v>
      </c>
    </row>
    <row r="6702" spans="1:9" x14ac:dyDescent="0.25">
      <c r="A6702" s="1">
        <v>2</v>
      </c>
      <c r="B6702" s="1">
        <v>41967</v>
      </c>
      <c r="C6702" s="1">
        <v>97.259299999999996</v>
      </c>
      <c r="D6702" s="1">
        <v>352.28969999999998</v>
      </c>
      <c r="E6702" s="1">
        <v>3041</v>
      </c>
      <c r="F6702" s="1">
        <v>191.12180000000001</v>
      </c>
      <c r="G6702" s="1">
        <v>168.99789999999999</v>
      </c>
      <c r="H6702" s="1">
        <v>15.717635023142201</v>
      </c>
    </row>
    <row r="6703" spans="1:9" x14ac:dyDescent="0.25">
      <c r="A6703" s="1">
        <v>0</v>
      </c>
      <c r="B6703" s="1" t="s">
        <v>6525</v>
      </c>
      <c r="C6703" s="1" t="s">
        <v>7438</v>
      </c>
      <c r="D6703" s="1">
        <v>3</v>
      </c>
    </row>
    <row r="6704" spans="1:9" x14ac:dyDescent="0.25">
      <c r="A6704" s="1">
        <v>1</v>
      </c>
      <c r="B6704" s="1" t="s">
        <v>7494</v>
      </c>
      <c r="C6704" s="1" t="s">
        <v>7495</v>
      </c>
      <c r="D6704" s="1">
        <v>22276.451867129999</v>
      </c>
      <c r="E6704" s="1">
        <v>2.3117999999999999E-4</v>
      </c>
      <c r="F6704" s="1" t="s">
        <v>3</v>
      </c>
      <c r="G6704" s="1" t="s">
        <v>7496</v>
      </c>
      <c r="H6704" s="1">
        <v>0</v>
      </c>
      <c r="I6704" s="1">
        <v>9998</v>
      </c>
    </row>
    <row r="6705" spans="1:9" x14ac:dyDescent="0.25">
      <c r="A6705" s="1">
        <v>2</v>
      </c>
      <c r="B6705" s="1">
        <v>41968</v>
      </c>
      <c r="C6705" s="1">
        <v>97.266800000000003</v>
      </c>
      <c r="D6705" s="1">
        <v>341.64429999999999</v>
      </c>
      <c r="E6705" s="1">
        <v>6325</v>
      </c>
      <c r="F6705" s="1">
        <v>180.00819999999999</v>
      </c>
      <c r="G6705" s="1">
        <v>180.1163</v>
      </c>
      <c r="H6705" s="1">
        <v>15.363661453135901</v>
      </c>
    </row>
    <row r="6706" spans="1:9" x14ac:dyDescent="0.25">
      <c r="A6706" s="1">
        <v>0</v>
      </c>
      <c r="B6706" s="1" t="s">
        <v>6525</v>
      </c>
      <c r="C6706" s="1" t="s">
        <v>7438</v>
      </c>
      <c r="D6706" s="1">
        <v>6</v>
      </c>
    </row>
    <row r="6707" spans="1:9" x14ac:dyDescent="0.25">
      <c r="A6707" s="1">
        <v>1</v>
      </c>
      <c r="B6707" s="1" t="s">
        <v>7497</v>
      </c>
      <c r="C6707" s="1" t="s">
        <v>7498</v>
      </c>
      <c r="D6707" s="1">
        <v>22276.458883800002</v>
      </c>
      <c r="E6707" s="1">
        <v>1.8785799999999999E-3</v>
      </c>
      <c r="F6707" s="1" t="s">
        <v>3</v>
      </c>
      <c r="G6707" s="1" t="s">
        <v>7499</v>
      </c>
      <c r="H6707" s="1">
        <v>0</v>
      </c>
      <c r="I6707" s="1">
        <v>9997</v>
      </c>
    </row>
    <row r="6708" spans="1:9" x14ac:dyDescent="0.25">
      <c r="A6708" s="1">
        <v>2</v>
      </c>
      <c r="B6708" s="1">
        <v>41969</v>
      </c>
      <c r="C6708" s="1">
        <v>97.260300000000001</v>
      </c>
      <c r="D6708" s="1">
        <v>347.34370000000001</v>
      </c>
      <c r="E6708" s="1">
        <v>4711</v>
      </c>
      <c r="F6708" s="1">
        <v>179.57409999999999</v>
      </c>
      <c r="G6708" s="1">
        <v>180.5521</v>
      </c>
      <c r="H6708" s="1">
        <v>15.6067275431389</v>
      </c>
    </row>
    <row r="6709" spans="1:9" x14ac:dyDescent="0.25">
      <c r="A6709" s="1">
        <v>0</v>
      </c>
      <c r="B6709" s="1" t="s">
        <v>6525</v>
      </c>
      <c r="C6709" s="1" t="s">
        <v>7438</v>
      </c>
      <c r="D6709" s="1">
        <v>7</v>
      </c>
    </row>
    <row r="6710" spans="1:9" x14ac:dyDescent="0.25">
      <c r="A6710" s="1">
        <v>1</v>
      </c>
      <c r="B6710" s="1" t="s">
        <v>7500</v>
      </c>
      <c r="C6710" s="1" t="s">
        <v>7501</v>
      </c>
      <c r="D6710" s="1">
        <v>22276.48924789</v>
      </c>
      <c r="E6710" s="1">
        <v>3.6829100000000002E-3</v>
      </c>
      <c r="F6710" s="1" t="s">
        <v>3</v>
      </c>
      <c r="G6710" s="1" t="s">
        <v>7502</v>
      </c>
      <c r="H6710" s="1">
        <v>0</v>
      </c>
      <c r="I6710" s="1">
        <v>9992</v>
      </c>
    </row>
    <row r="6711" spans="1:9" x14ac:dyDescent="0.25">
      <c r="A6711" s="1">
        <v>2</v>
      </c>
      <c r="B6711" s="1">
        <v>41970</v>
      </c>
      <c r="C6711" s="1">
        <v>97.261600000000001</v>
      </c>
      <c r="D6711" s="1">
        <v>353.82859999999999</v>
      </c>
      <c r="E6711" s="1">
        <v>4216</v>
      </c>
      <c r="F6711" s="1">
        <v>226.59970000000001</v>
      </c>
      <c r="G6711" s="1">
        <v>133.49180000000001</v>
      </c>
      <c r="H6711" s="1">
        <v>15.7626724631432</v>
      </c>
    </row>
    <row r="6712" spans="1:9" x14ac:dyDescent="0.25">
      <c r="A6712" s="1">
        <v>0</v>
      </c>
      <c r="B6712" s="1" t="s">
        <v>6525</v>
      </c>
      <c r="C6712" s="1" t="s">
        <v>7438</v>
      </c>
      <c r="D6712" s="1">
        <v>5</v>
      </c>
    </row>
    <row r="6713" spans="1:9" x14ac:dyDescent="0.25">
      <c r="A6713" s="1">
        <v>1</v>
      </c>
      <c r="B6713" s="1" t="s">
        <v>7503</v>
      </c>
      <c r="C6713" s="1" t="s">
        <v>7504</v>
      </c>
      <c r="D6713" s="1">
        <v>22276.425973969999</v>
      </c>
      <c r="E6713" s="1">
        <v>2.2609800000000001E-3</v>
      </c>
      <c r="F6713" s="1" t="s">
        <v>3</v>
      </c>
      <c r="G6713" s="1" t="s">
        <v>7505</v>
      </c>
      <c r="H6713" s="1">
        <v>0</v>
      </c>
      <c r="I6713" s="1">
        <v>9996</v>
      </c>
    </row>
    <row r="6714" spans="1:9" x14ac:dyDescent="0.25">
      <c r="A6714" s="1">
        <v>2</v>
      </c>
      <c r="B6714" s="1">
        <v>41971</v>
      </c>
      <c r="C6714" s="1">
        <v>97.269599999999997</v>
      </c>
      <c r="D6714" s="1">
        <v>349.31079999999997</v>
      </c>
      <c r="E6714" s="1">
        <v>4536</v>
      </c>
      <c r="F6714" s="1">
        <v>182.4966</v>
      </c>
      <c r="G6714" s="1">
        <v>177.62700000000001</v>
      </c>
      <c r="H6714" s="1">
        <v>15.6166119831393</v>
      </c>
    </row>
    <row r="6715" spans="1:9" x14ac:dyDescent="0.25">
      <c r="A6715" s="1">
        <v>0</v>
      </c>
      <c r="B6715" s="1" t="s">
        <v>6525</v>
      </c>
      <c r="C6715" s="1" t="s">
        <v>7438</v>
      </c>
      <c r="D6715" s="1">
        <v>12</v>
      </c>
    </row>
    <row r="6716" spans="1:9" x14ac:dyDescent="0.25">
      <c r="A6716" s="1">
        <v>1</v>
      </c>
      <c r="B6716" s="1" t="s">
        <v>7506</v>
      </c>
      <c r="C6716" s="1" t="s">
        <v>7507</v>
      </c>
      <c r="D6716" s="1">
        <v>22276.172391</v>
      </c>
      <c r="E6716" s="1">
        <v>1.3652600000000001E-3</v>
      </c>
      <c r="F6716" s="1" t="s">
        <v>3</v>
      </c>
      <c r="G6716" s="1" t="s">
        <v>7508</v>
      </c>
      <c r="H6716" s="1">
        <v>0</v>
      </c>
      <c r="I6716" s="1">
        <v>9999</v>
      </c>
    </row>
    <row r="6717" spans="1:9" x14ac:dyDescent="0.25">
      <c r="A6717" s="1">
        <v>2</v>
      </c>
      <c r="B6717" s="1">
        <v>41972</v>
      </c>
      <c r="C6717" s="1">
        <v>97.264300000000006</v>
      </c>
      <c r="D6717" s="1">
        <v>341.65879999999999</v>
      </c>
      <c r="E6717" s="1">
        <v>6480</v>
      </c>
      <c r="F6717" s="1">
        <v>191.14920000000001</v>
      </c>
      <c r="G6717" s="1">
        <v>168.96129999999999</v>
      </c>
      <c r="H6717" s="1">
        <v>15.431709013135601</v>
      </c>
    </row>
    <row r="6718" spans="1:9" x14ac:dyDescent="0.25">
      <c r="A6718" s="1">
        <v>0</v>
      </c>
      <c r="B6718" s="1" t="s">
        <v>6525</v>
      </c>
      <c r="C6718" s="1" t="s">
        <v>7438</v>
      </c>
      <c r="D6718" s="1">
        <v>9</v>
      </c>
    </row>
    <row r="6719" spans="1:9" x14ac:dyDescent="0.25">
      <c r="A6719" s="1">
        <v>1</v>
      </c>
      <c r="B6719" s="1" t="s">
        <v>7509</v>
      </c>
      <c r="C6719" s="1" t="s">
        <v>7510</v>
      </c>
      <c r="D6719" s="1">
        <v>22276.4347375</v>
      </c>
      <c r="E6719" s="1">
        <v>5.6528999999999998E-4</v>
      </c>
      <c r="F6719" s="1" t="s">
        <v>3</v>
      </c>
      <c r="G6719" s="1" t="s">
        <v>7511</v>
      </c>
      <c r="H6719" s="1">
        <v>0</v>
      </c>
      <c r="I6719" s="1">
        <v>9991</v>
      </c>
    </row>
    <row r="6720" spans="1:9" x14ac:dyDescent="0.25">
      <c r="A6720" s="1">
        <v>2</v>
      </c>
      <c r="B6720" s="1">
        <v>41973</v>
      </c>
      <c r="C6720" s="1">
        <v>97.263099999999994</v>
      </c>
      <c r="D6720" s="1">
        <v>346.0403</v>
      </c>
      <c r="E6720" s="1">
        <v>5891</v>
      </c>
      <c r="F6720" s="1">
        <v>175.06229999999999</v>
      </c>
      <c r="G6720" s="1">
        <v>185.06890000000001</v>
      </c>
      <c r="H6720" s="1">
        <v>15.510009103138801</v>
      </c>
    </row>
    <row r="6721" spans="1:9" x14ac:dyDescent="0.25">
      <c r="A6721" s="1">
        <v>0</v>
      </c>
      <c r="B6721" s="1" t="s">
        <v>6525</v>
      </c>
      <c r="C6721" s="1" t="s">
        <v>7438</v>
      </c>
      <c r="D6721" s="1">
        <v>10</v>
      </c>
    </row>
    <row r="6722" spans="1:9" x14ac:dyDescent="0.25">
      <c r="A6722" s="1">
        <v>1</v>
      </c>
      <c r="B6722" s="1" t="s">
        <v>7512</v>
      </c>
      <c r="C6722" s="1" t="s">
        <v>7513</v>
      </c>
      <c r="D6722" s="1">
        <v>22276.526945580001</v>
      </c>
      <c r="E6722" s="1">
        <v>1.14276E-3</v>
      </c>
      <c r="F6722" s="1" t="s">
        <v>3</v>
      </c>
      <c r="G6722" s="1" t="s">
        <v>7514</v>
      </c>
      <c r="H6722" s="1">
        <v>0</v>
      </c>
      <c r="I6722" s="1">
        <v>9995</v>
      </c>
    </row>
    <row r="6723" spans="1:9" x14ac:dyDescent="0.25">
      <c r="A6723" s="1">
        <v>2</v>
      </c>
      <c r="B6723" s="1">
        <v>41974</v>
      </c>
      <c r="C6723" s="1">
        <v>97.2637</v>
      </c>
      <c r="D6723" s="1">
        <v>347.9554</v>
      </c>
      <c r="E6723" s="1">
        <v>5119</v>
      </c>
      <c r="F6723" s="1">
        <v>172.61539999999999</v>
      </c>
      <c r="G6723" s="1">
        <v>187.51769999999999</v>
      </c>
      <c r="H6723" s="1">
        <v>15.5421523231389</v>
      </c>
    </row>
    <row r="6724" spans="1:9" x14ac:dyDescent="0.25">
      <c r="A6724" s="1">
        <v>0</v>
      </c>
      <c r="B6724" s="1" t="s">
        <v>6525</v>
      </c>
      <c r="C6724" s="1" t="s">
        <v>7438</v>
      </c>
      <c r="D6724" s="1">
        <v>11</v>
      </c>
    </row>
    <row r="6725" spans="1:9" x14ac:dyDescent="0.25">
      <c r="A6725" s="1">
        <v>1</v>
      </c>
      <c r="B6725" s="1" t="s">
        <v>7515</v>
      </c>
      <c r="C6725" s="1" t="s">
        <v>7516</v>
      </c>
      <c r="D6725" s="1">
        <v>22276.42896917</v>
      </c>
      <c r="E6725" s="1">
        <v>1.4086999999999999E-3</v>
      </c>
      <c r="F6725" s="1" t="s">
        <v>3</v>
      </c>
      <c r="G6725" s="1" t="s">
        <v>7517</v>
      </c>
      <c r="H6725" s="1">
        <v>0</v>
      </c>
      <c r="I6725" s="1">
        <v>9990</v>
      </c>
    </row>
    <row r="6726" spans="1:9" x14ac:dyDescent="0.25">
      <c r="A6726" s="1">
        <v>2</v>
      </c>
      <c r="B6726" s="1">
        <v>41975</v>
      </c>
      <c r="C6726" s="1">
        <v>97.263800000000003</v>
      </c>
      <c r="D6726" s="1">
        <v>341.79360000000003</v>
      </c>
      <c r="E6726" s="1">
        <v>6622</v>
      </c>
      <c r="F6726" s="1">
        <v>189.16669999999999</v>
      </c>
      <c r="G6726" s="1">
        <v>170.9461</v>
      </c>
      <c r="H6726" s="1">
        <v>15.4363989131349</v>
      </c>
    </row>
    <row r="6727" spans="1:9" x14ac:dyDescent="0.25">
      <c r="A6727" s="1">
        <v>0</v>
      </c>
      <c r="B6727" s="1" t="s">
        <v>6525</v>
      </c>
      <c r="C6727" s="1" t="s">
        <v>7438</v>
      </c>
      <c r="D6727" s="1">
        <v>60</v>
      </c>
    </row>
    <row r="6728" spans="1:9" x14ac:dyDescent="0.25">
      <c r="A6728" s="1">
        <v>1</v>
      </c>
      <c r="B6728" s="1" t="s">
        <v>7518</v>
      </c>
      <c r="C6728" s="1" t="s">
        <v>7519</v>
      </c>
      <c r="D6728" s="1">
        <v>22276.180209490001</v>
      </c>
      <c r="E6728" s="1">
        <v>8.5417999999999996E-4</v>
      </c>
      <c r="F6728" s="1" t="s">
        <v>3</v>
      </c>
      <c r="G6728" s="1" t="s">
        <v>7520</v>
      </c>
      <c r="H6728" s="1">
        <v>0</v>
      </c>
      <c r="I6728" s="1">
        <v>9996</v>
      </c>
    </row>
    <row r="6729" spans="1:9" x14ac:dyDescent="0.25">
      <c r="A6729" s="1">
        <v>2</v>
      </c>
      <c r="B6729" s="1">
        <v>41976</v>
      </c>
      <c r="C6729" s="1">
        <v>97.264799999999994</v>
      </c>
      <c r="D6729" s="1">
        <v>343.1662</v>
      </c>
      <c r="E6729" s="1">
        <v>5399</v>
      </c>
      <c r="F6729" s="1">
        <v>180.22040000000001</v>
      </c>
      <c r="G6729" s="1">
        <v>179.90440000000001</v>
      </c>
      <c r="H6729" s="1">
        <v>15.455293753129</v>
      </c>
    </row>
    <row r="6730" spans="1:9" x14ac:dyDescent="0.25">
      <c r="A6730" s="1">
        <v>0</v>
      </c>
      <c r="B6730" s="1" t="s">
        <v>6525</v>
      </c>
      <c r="C6730" s="1" t="s">
        <v>7438</v>
      </c>
      <c r="D6730" s="1">
        <v>58</v>
      </c>
    </row>
    <row r="6731" spans="1:9" x14ac:dyDescent="0.25">
      <c r="A6731" s="1">
        <v>1</v>
      </c>
      <c r="B6731" s="1" t="s">
        <v>7521</v>
      </c>
      <c r="C6731" s="1" t="s">
        <v>7522</v>
      </c>
      <c r="D6731" s="1">
        <v>22276.442964059999</v>
      </c>
      <c r="E6731" s="1">
        <v>1.5947699999999999E-3</v>
      </c>
      <c r="F6731" s="1" t="s">
        <v>3</v>
      </c>
      <c r="G6731" s="1" t="s">
        <v>7523</v>
      </c>
      <c r="H6731" s="1">
        <v>0</v>
      </c>
      <c r="I6731" s="1">
        <v>9998</v>
      </c>
    </row>
    <row r="6732" spans="1:9" x14ac:dyDescent="0.25">
      <c r="A6732" s="1">
        <v>2</v>
      </c>
      <c r="B6732" s="1">
        <v>41977</v>
      </c>
      <c r="C6732" s="1">
        <v>97.264700000000005</v>
      </c>
      <c r="D6732" s="1">
        <v>342.5172</v>
      </c>
      <c r="E6732" s="1">
        <v>7256</v>
      </c>
      <c r="F6732" s="1">
        <v>206.52670000000001</v>
      </c>
      <c r="G6732" s="1">
        <v>153.56120000000001</v>
      </c>
      <c r="H6732" s="1">
        <v>15.468380483137199</v>
      </c>
    </row>
    <row r="6733" spans="1:9" x14ac:dyDescent="0.25">
      <c r="A6733" s="1">
        <v>0</v>
      </c>
      <c r="B6733" s="1" t="s">
        <v>6525</v>
      </c>
      <c r="C6733" s="1" t="s">
        <v>7438</v>
      </c>
      <c r="D6733" s="1">
        <v>57</v>
      </c>
    </row>
    <row r="6734" spans="1:9" x14ac:dyDescent="0.25">
      <c r="A6734" s="1">
        <v>1</v>
      </c>
      <c r="B6734" s="1" t="s">
        <v>7524</v>
      </c>
      <c r="C6734" s="1" t="s">
        <v>7525</v>
      </c>
      <c r="D6734" s="1">
        <v>22276.45745116</v>
      </c>
      <c r="E6734" s="1">
        <v>1.4758799999999999E-3</v>
      </c>
      <c r="F6734" s="1" t="s">
        <v>3</v>
      </c>
      <c r="G6734" s="1" t="s">
        <v>7526</v>
      </c>
      <c r="H6734" s="1">
        <v>0</v>
      </c>
      <c r="I6734" s="1">
        <v>9997</v>
      </c>
    </row>
    <row r="6735" spans="1:9" x14ac:dyDescent="0.25">
      <c r="A6735" s="1">
        <v>2</v>
      </c>
      <c r="B6735" s="1">
        <v>41978</v>
      </c>
      <c r="C6735" s="1">
        <v>97.2637</v>
      </c>
      <c r="D6735" s="1">
        <v>342.25639999999999</v>
      </c>
      <c r="E6735" s="1">
        <v>8086</v>
      </c>
      <c r="F6735" s="1">
        <v>199.3381</v>
      </c>
      <c r="G6735" s="1">
        <v>160.75630000000001</v>
      </c>
      <c r="H6735" s="1">
        <v>15.449630423135501</v>
      </c>
    </row>
    <row r="6736" spans="1:9" x14ac:dyDescent="0.25">
      <c r="A6736" s="1">
        <v>0</v>
      </c>
      <c r="B6736" s="1" t="s">
        <v>6525</v>
      </c>
      <c r="C6736" s="1" t="s">
        <v>7438</v>
      </c>
      <c r="D6736" s="1">
        <v>75</v>
      </c>
    </row>
    <row r="6737" spans="1:9" x14ac:dyDescent="0.25">
      <c r="A6737" s="1">
        <v>1</v>
      </c>
      <c r="B6737" s="1" t="s">
        <v>7527</v>
      </c>
      <c r="C6737" s="1" t="s">
        <v>7528</v>
      </c>
      <c r="D6737" s="1">
        <v>22276.52100529</v>
      </c>
      <c r="E6737" s="1">
        <v>1.1951100000000001E-3</v>
      </c>
      <c r="F6737" s="1" t="s">
        <v>3</v>
      </c>
      <c r="G6737" s="1" t="s">
        <v>7529</v>
      </c>
      <c r="H6737" s="1">
        <v>0</v>
      </c>
      <c r="I6737" s="1">
        <v>9994</v>
      </c>
    </row>
    <row r="6738" spans="1:9" x14ac:dyDescent="0.25">
      <c r="A6738" s="1">
        <v>2</v>
      </c>
      <c r="B6738" s="1">
        <v>41979</v>
      </c>
      <c r="C6738" s="1">
        <v>97.275000000000006</v>
      </c>
      <c r="D6738" s="1">
        <v>347.52670000000001</v>
      </c>
      <c r="E6738" s="1">
        <v>5403</v>
      </c>
      <c r="F6738" s="1">
        <v>167.708</v>
      </c>
      <c r="G6738" s="1">
        <v>192.4307</v>
      </c>
      <c r="H6738" s="1">
        <v>15.548086223139901</v>
      </c>
    </row>
    <row r="6739" spans="1:9" x14ac:dyDescent="0.25">
      <c r="A6739" s="1">
        <v>0</v>
      </c>
      <c r="B6739" s="1" t="s">
        <v>6525</v>
      </c>
      <c r="C6739" s="1" t="s">
        <v>7438</v>
      </c>
      <c r="D6739" s="1">
        <v>70</v>
      </c>
    </row>
    <row r="6740" spans="1:9" x14ac:dyDescent="0.25">
      <c r="A6740" s="1">
        <v>1</v>
      </c>
      <c r="B6740" s="1" t="s">
        <v>7530</v>
      </c>
      <c r="C6740" s="1" t="s">
        <v>7531</v>
      </c>
      <c r="D6740" s="1">
        <v>22276.14438424</v>
      </c>
      <c r="E6740" s="1">
        <v>7.9166999999999996E-4</v>
      </c>
      <c r="F6740" s="1" t="s">
        <v>3</v>
      </c>
      <c r="G6740" s="1" t="s">
        <v>7532</v>
      </c>
      <c r="H6740" s="1">
        <v>0</v>
      </c>
      <c r="I6740" s="1">
        <v>9999</v>
      </c>
    </row>
    <row r="6741" spans="1:9" x14ac:dyDescent="0.25">
      <c r="A6741" s="1">
        <v>2</v>
      </c>
      <c r="B6741" s="1">
        <v>41980</v>
      </c>
      <c r="C6741" s="1">
        <v>97.268500000000003</v>
      </c>
      <c r="D6741" s="1">
        <v>343.09469999999999</v>
      </c>
      <c r="E6741" s="1">
        <v>5785</v>
      </c>
      <c r="F6741" s="1">
        <v>184.25729999999999</v>
      </c>
      <c r="G6741" s="1">
        <v>175.86269999999999</v>
      </c>
      <c r="H6741" s="1">
        <v>15.435831493135201</v>
      </c>
    </row>
    <row r="6742" spans="1:9" x14ac:dyDescent="0.25">
      <c r="A6742" s="1">
        <v>0</v>
      </c>
      <c r="B6742" s="1" t="s">
        <v>6525</v>
      </c>
      <c r="C6742" s="1" t="s">
        <v>7438</v>
      </c>
      <c r="D6742" s="1">
        <v>73</v>
      </c>
    </row>
    <row r="6743" spans="1:9" x14ac:dyDescent="0.25">
      <c r="A6743" s="1">
        <v>1</v>
      </c>
      <c r="B6743" s="1" t="s">
        <v>7533</v>
      </c>
      <c r="C6743" s="1" t="s">
        <v>7534</v>
      </c>
      <c r="D6743" s="1">
        <v>22276.47374591</v>
      </c>
      <c r="E6743" s="1">
        <v>1.83077E-3</v>
      </c>
      <c r="F6743" s="1" t="s">
        <v>3</v>
      </c>
      <c r="G6743" s="1" t="s">
        <v>7535</v>
      </c>
      <c r="H6743" s="1">
        <v>0</v>
      </c>
      <c r="I6743" s="1">
        <v>9992</v>
      </c>
    </row>
    <row r="6744" spans="1:9" x14ac:dyDescent="0.25">
      <c r="A6744" s="1">
        <v>2</v>
      </c>
      <c r="B6744" s="1">
        <v>41981</v>
      </c>
      <c r="C6744" s="1">
        <v>97.276200000000003</v>
      </c>
      <c r="D6744" s="1">
        <v>352.40260000000001</v>
      </c>
      <c r="E6744" s="1">
        <v>4820</v>
      </c>
      <c r="F6744" s="1">
        <v>162.5795</v>
      </c>
      <c r="G6744" s="1">
        <v>197.56309999999999</v>
      </c>
      <c r="H6744" s="1">
        <v>15.6388048131427</v>
      </c>
    </row>
    <row r="6745" spans="1:9" x14ac:dyDescent="0.25">
      <c r="A6745" s="1">
        <v>0</v>
      </c>
      <c r="B6745" s="1" t="s">
        <v>6525</v>
      </c>
      <c r="C6745" s="1" t="s">
        <v>7438</v>
      </c>
      <c r="D6745" s="1">
        <v>88</v>
      </c>
    </row>
    <row r="6746" spans="1:9" x14ac:dyDescent="0.25">
      <c r="A6746" s="1">
        <v>1</v>
      </c>
      <c r="B6746" s="1" t="s">
        <v>7536</v>
      </c>
      <c r="C6746" s="1" t="s">
        <v>7537</v>
      </c>
      <c r="D6746" s="1">
        <v>22276.156316559998</v>
      </c>
      <c r="E6746" s="1">
        <v>1.2599499999999999E-3</v>
      </c>
      <c r="F6746" s="1" t="s">
        <v>3</v>
      </c>
      <c r="G6746" s="1" t="s">
        <v>7538</v>
      </c>
      <c r="H6746" s="1">
        <v>0</v>
      </c>
      <c r="I6746" s="1">
        <v>9991</v>
      </c>
    </row>
    <row r="6747" spans="1:9" x14ac:dyDescent="0.25">
      <c r="A6747" s="1">
        <v>2</v>
      </c>
      <c r="B6747" s="1">
        <v>41982</v>
      </c>
      <c r="C6747" s="1">
        <v>97.269900000000007</v>
      </c>
      <c r="D6747" s="1">
        <v>349.02769999999998</v>
      </c>
      <c r="E6747" s="1">
        <v>4223</v>
      </c>
      <c r="F6747" s="1">
        <v>167.26490000000001</v>
      </c>
      <c r="G6747" s="1">
        <v>192.87119999999999</v>
      </c>
      <c r="H6747" s="1">
        <v>15.543530663130101</v>
      </c>
    </row>
    <row r="6748" spans="1:9" x14ac:dyDescent="0.25">
      <c r="A6748" s="1">
        <v>0</v>
      </c>
      <c r="B6748" s="1" t="s">
        <v>6525</v>
      </c>
      <c r="C6748" s="1" t="s">
        <v>7438</v>
      </c>
      <c r="D6748" s="1">
        <v>85</v>
      </c>
    </row>
    <row r="6749" spans="1:9" x14ac:dyDescent="0.25">
      <c r="A6749" s="1">
        <v>1</v>
      </c>
      <c r="B6749" s="1" t="s">
        <v>7539</v>
      </c>
      <c r="C6749" s="1" t="s">
        <v>7540</v>
      </c>
      <c r="D6749" s="1">
        <v>22276.456431819999</v>
      </c>
      <c r="E6749" s="1">
        <v>1.6173699999999999E-3</v>
      </c>
      <c r="F6749" s="1" t="s">
        <v>3</v>
      </c>
      <c r="G6749" s="1" t="s">
        <v>7541</v>
      </c>
      <c r="H6749" s="1">
        <v>0</v>
      </c>
      <c r="I6749" s="1">
        <v>9991</v>
      </c>
    </row>
    <row r="6750" spans="1:9" x14ac:dyDescent="0.25">
      <c r="A6750" s="1">
        <v>2</v>
      </c>
      <c r="B6750" s="1">
        <v>41983</v>
      </c>
      <c r="C6750" s="1">
        <v>97.258899999999997</v>
      </c>
      <c r="D6750" s="1">
        <v>349.30770000000001</v>
      </c>
      <c r="E6750" s="1">
        <v>3889</v>
      </c>
      <c r="F6750" s="1">
        <v>180.98480000000001</v>
      </c>
      <c r="G6750" s="1">
        <v>179.14009999999999</v>
      </c>
      <c r="H6750" s="1">
        <v>15.5738270331398</v>
      </c>
    </row>
    <row r="6751" spans="1:9" x14ac:dyDescent="0.25">
      <c r="A6751" s="1">
        <v>0</v>
      </c>
      <c r="B6751" s="1" t="s">
        <v>6525</v>
      </c>
      <c r="C6751" s="1" t="s">
        <v>7438</v>
      </c>
      <c r="D6751" s="1">
        <v>79</v>
      </c>
    </row>
    <row r="6752" spans="1:9" x14ac:dyDescent="0.25">
      <c r="A6752" s="1">
        <v>1</v>
      </c>
      <c r="B6752" s="1" t="s">
        <v>7542</v>
      </c>
      <c r="C6752" s="1" t="s">
        <v>7543</v>
      </c>
      <c r="D6752" s="1">
        <v>22276.155847270002</v>
      </c>
      <c r="E6752" s="1">
        <v>8.9747999999999998E-4</v>
      </c>
      <c r="F6752" s="1" t="s">
        <v>3</v>
      </c>
      <c r="G6752" s="1" t="s">
        <v>7544</v>
      </c>
      <c r="H6752" s="1">
        <v>0</v>
      </c>
      <c r="I6752" s="1">
        <v>9994</v>
      </c>
    </row>
    <row r="6753" spans="1:9" x14ac:dyDescent="0.25">
      <c r="A6753" s="1">
        <v>2</v>
      </c>
      <c r="B6753" s="1">
        <v>41984</v>
      </c>
      <c r="C6753" s="1">
        <v>97.267399999999995</v>
      </c>
      <c r="D6753" s="1">
        <v>344.89620000000002</v>
      </c>
      <c r="E6753" s="1">
        <v>5069</v>
      </c>
      <c r="F6753" s="1">
        <v>180.9127</v>
      </c>
      <c r="G6753" s="1">
        <v>179.2115</v>
      </c>
      <c r="H6753" s="1">
        <v>15.4806959231365</v>
      </c>
    </row>
    <row r="6754" spans="1:9" x14ac:dyDescent="0.25">
      <c r="A6754" s="1">
        <v>0</v>
      </c>
      <c r="B6754" s="1" t="s">
        <v>6525</v>
      </c>
      <c r="C6754" s="1" t="s">
        <v>7438</v>
      </c>
      <c r="D6754" s="1">
        <v>86</v>
      </c>
    </row>
    <row r="6755" spans="1:9" x14ac:dyDescent="0.25">
      <c r="A6755" s="1">
        <v>1</v>
      </c>
      <c r="B6755" s="1" t="s">
        <v>7545</v>
      </c>
      <c r="C6755" s="1" t="s">
        <v>7546</v>
      </c>
      <c r="D6755" s="1">
        <v>22276.433794199998</v>
      </c>
      <c r="E6755" s="1">
        <v>9.1553999999999995E-4</v>
      </c>
      <c r="F6755" s="1" t="s">
        <v>3</v>
      </c>
      <c r="G6755" s="1" t="s">
        <v>7547</v>
      </c>
      <c r="H6755" s="1">
        <v>0</v>
      </c>
      <c r="I6755" s="1">
        <v>9998</v>
      </c>
    </row>
    <row r="6756" spans="1:9" x14ac:dyDescent="0.25">
      <c r="A6756" s="1">
        <v>2</v>
      </c>
      <c r="B6756" s="1">
        <v>41985</v>
      </c>
      <c r="C6756" s="1">
        <v>97.268100000000004</v>
      </c>
      <c r="D6756" s="1">
        <v>344.64760000000001</v>
      </c>
      <c r="E6756" s="1">
        <v>5083</v>
      </c>
      <c r="F6756" s="1">
        <v>178.24510000000001</v>
      </c>
      <c r="G6756" s="1">
        <v>181.8818</v>
      </c>
      <c r="H6756" s="1">
        <v>15.468066723136401</v>
      </c>
    </row>
    <row r="6757" spans="1:9" x14ac:dyDescent="0.25">
      <c r="A6757" s="1">
        <v>0</v>
      </c>
      <c r="B6757" s="1" t="s">
        <v>6525</v>
      </c>
      <c r="C6757" s="1" t="s">
        <v>7438</v>
      </c>
      <c r="D6757" s="1">
        <v>36</v>
      </c>
    </row>
    <row r="6758" spans="1:9" x14ac:dyDescent="0.25">
      <c r="A6758" s="1">
        <v>1</v>
      </c>
      <c r="B6758" s="1" t="s">
        <v>7548</v>
      </c>
      <c r="C6758" s="1" t="s">
        <v>7549</v>
      </c>
      <c r="D6758" s="1">
        <v>22276.528195719999</v>
      </c>
      <c r="E6758" s="1">
        <v>1.0118799999999999E-3</v>
      </c>
      <c r="F6758" s="1" t="s">
        <v>3</v>
      </c>
      <c r="G6758" s="1" t="s">
        <v>7550</v>
      </c>
      <c r="H6758" s="1">
        <v>0</v>
      </c>
      <c r="I6758" s="1">
        <v>9995</v>
      </c>
    </row>
    <row r="6759" spans="1:9" x14ac:dyDescent="0.25">
      <c r="A6759" s="1">
        <v>2</v>
      </c>
      <c r="B6759" s="1">
        <v>41986</v>
      </c>
      <c r="C6759" s="1">
        <v>97.264899999999997</v>
      </c>
      <c r="D6759" s="1">
        <v>346.2208</v>
      </c>
      <c r="E6759" s="1">
        <v>5092</v>
      </c>
      <c r="F6759" s="1">
        <v>169.49590000000001</v>
      </c>
      <c r="G6759" s="1">
        <v>190.64</v>
      </c>
      <c r="H6759" s="1">
        <v>15.508156633132799</v>
      </c>
    </row>
    <row r="6760" spans="1:9" x14ac:dyDescent="0.25">
      <c r="A6760" s="1">
        <v>0</v>
      </c>
      <c r="B6760" s="1" t="s">
        <v>6525</v>
      </c>
      <c r="C6760" s="1" t="s">
        <v>7438</v>
      </c>
      <c r="D6760" s="1">
        <v>30</v>
      </c>
    </row>
    <row r="6761" spans="1:9" x14ac:dyDescent="0.25">
      <c r="A6761" s="1">
        <v>1</v>
      </c>
      <c r="B6761" s="1" t="s">
        <v>7551</v>
      </c>
      <c r="C6761" s="1" t="s">
        <v>7552</v>
      </c>
      <c r="D6761" s="1">
        <v>22276.417370620002</v>
      </c>
      <c r="E6761" s="1">
        <v>1.0656999999999999E-3</v>
      </c>
      <c r="F6761" s="1" t="s">
        <v>3</v>
      </c>
      <c r="G6761" s="1" t="s">
        <v>7553</v>
      </c>
      <c r="H6761" s="1">
        <v>0</v>
      </c>
      <c r="I6761" s="1">
        <v>9995</v>
      </c>
    </row>
    <row r="6762" spans="1:9" x14ac:dyDescent="0.25">
      <c r="A6762" s="1">
        <v>2</v>
      </c>
      <c r="B6762" s="1">
        <v>41987</v>
      </c>
      <c r="C6762" s="1">
        <v>97.267399999999995</v>
      </c>
      <c r="D6762" s="1">
        <v>345.64159999999998</v>
      </c>
      <c r="E6762" s="1">
        <v>4847</v>
      </c>
      <c r="F6762" s="1">
        <v>179.68170000000001</v>
      </c>
      <c r="G6762" s="1">
        <v>180.44380000000001</v>
      </c>
      <c r="H6762" s="1">
        <v>15.489855003137</v>
      </c>
    </row>
    <row r="6763" spans="1:9" x14ac:dyDescent="0.25">
      <c r="A6763" s="1">
        <v>0</v>
      </c>
      <c r="B6763" s="1" t="s">
        <v>6525</v>
      </c>
      <c r="C6763" s="1" t="s">
        <v>7438</v>
      </c>
      <c r="D6763" s="1">
        <v>34</v>
      </c>
    </row>
    <row r="6764" spans="1:9" x14ac:dyDescent="0.25">
      <c r="A6764" s="1">
        <v>1</v>
      </c>
      <c r="B6764" s="1" t="s">
        <v>7554</v>
      </c>
      <c r="C6764" s="1" t="s">
        <v>7555</v>
      </c>
      <c r="D6764" s="1">
        <v>22276.145750629999</v>
      </c>
      <c r="E6764" s="1">
        <v>1.1357800000000001E-3</v>
      </c>
      <c r="F6764" s="1" t="s">
        <v>3</v>
      </c>
      <c r="G6764" s="1" t="s">
        <v>7556</v>
      </c>
      <c r="H6764" s="1">
        <v>0</v>
      </c>
      <c r="I6764" s="1">
        <v>9997</v>
      </c>
    </row>
    <row r="6765" spans="1:9" x14ac:dyDescent="0.25">
      <c r="A6765" s="1">
        <v>2</v>
      </c>
      <c r="B6765" s="1">
        <v>41988</v>
      </c>
      <c r="C6765" s="1">
        <v>97.268900000000002</v>
      </c>
      <c r="D6765" s="1">
        <v>341.92129999999997</v>
      </c>
      <c r="E6765" s="1">
        <v>7352</v>
      </c>
      <c r="F6765" s="1">
        <v>180.429</v>
      </c>
      <c r="G6765" s="1">
        <v>179.6951</v>
      </c>
      <c r="H6765" s="1">
        <v>15.393387373129601</v>
      </c>
    </row>
    <row r="6766" spans="1:9" x14ac:dyDescent="0.25">
      <c r="A6766" s="1">
        <v>0</v>
      </c>
      <c r="B6766" s="1" t="s">
        <v>6525</v>
      </c>
      <c r="C6766" s="1" t="s">
        <v>7438</v>
      </c>
      <c r="D6766" s="1">
        <v>35</v>
      </c>
    </row>
    <row r="6767" spans="1:9" x14ac:dyDescent="0.25">
      <c r="A6767" s="1">
        <v>1</v>
      </c>
      <c r="B6767" s="1" t="s">
        <v>7557</v>
      </c>
      <c r="C6767" s="1" t="s">
        <v>7558</v>
      </c>
      <c r="D6767" s="1">
        <v>22276.477942090001</v>
      </c>
      <c r="E6767" s="1">
        <v>1.08209E-3</v>
      </c>
      <c r="F6767" s="1" t="s">
        <v>3</v>
      </c>
      <c r="G6767" s="1" t="s">
        <v>7559</v>
      </c>
      <c r="H6767" s="1">
        <v>0</v>
      </c>
      <c r="I6767" s="1">
        <v>9996</v>
      </c>
    </row>
    <row r="6768" spans="1:9" x14ac:dyDescent="0.25">
      <c r="A6768" s="1">
        <v>2</v>
      </c>
      <c r="B6768" s="1">
        <v>41989</v>
      </c>
      <c r="C6768" s="1">
        <v>97.265699999999995</v>
      </c>
      <c r="D6768" s="1">
        <v>346.00599999999997</v>
      </c>
      <c r="E6768" s="1">
        <v>4601</v>
      </c>
      <c r="F6768" s="1">
        <v>172.76050000000001</v>
      </c>
      <c r="G6768" s="1">
        <v>187.37139999999999</v>
      </c>
      <c r="H6768" s="1">
        <v>15.503055663132701</v>
      </c>
    </row>
    <row r="6769" spans="1:9" x14ac:dyDescent="0.25">
      <c r="A6769" s="1">
        <v>0</v>
      </c>
      <c r="B6769" s="1" t="s">
        <v>6525</v>
      </c>
      <c r="C6769" s="1" t="s">
        <v>7438</v>
      </c>
      <c r="D6769" s="1">
        <v>33</v>
      </c>
    </row>
    <row r="6770" spans="1:9" x14ac:dyDescent="0.25">
      <c r="A6770" s="1">
        <v>1</v>
      </c>
      <c r="B6770" s="1" t="s">
        <v>7560</v>
      </c>
      <c r="C6770" s="1" t="s">
        <v>7561</v>
      </c>
      <c r="D6770" s="1">
        <v>22276.12536658</v>
      </c>
      <c r="E6770" s="1">
        <v>1.7684999999999999E-4</v>
      </c>
      <c r="F6770" s="1" t="s">
        <v>3</v>
      </c>
      <c r="G6770" s="1" t="s">
        <v>7562</v>
      </c>
      <c r="H6770" s="1">
        <v>0</v>
      </c>
      <c r="I6770" s="1">
        <v>9995</v>
      </c>
    </row>
    <row r="6771" spans="1:9" x14ac:dyDescent="0.25">
      <c r="A6771" s="1">
        <v>2</v>
      </c>
      <c r="B6771" s="1">
        <v>41990</v>
      </c>
      <c r="C6771" s="1">
        <v>97.267700000000005</v>
      </c>
      <c r="D6771" s="1">
        <v>339.57530000000003</v>
      </c>
      <c r="E6771" s="1">
        <v>5673</v>
      </c>
      <c r="F6771" s="1">
        <v>188.25470000000001</v>
      </c>
      <c r="G6771" s="1">
        <v>171.8603</v>
      </c>
      <c r="H6771" s="1">
        <v>15.325923053128101</v>
      </c>
    </row>
    <row r="6772" spans="1:9" x14ac:dyDescent="0.25">
      <c r="A6772" s="1">
        <v>0</v>
      </c>
      <c r="B6772" s="1" t="s">
        <v>6600</v>
      </c>
      <c r="C6772" s="1">
        <v>2</v>
      </c>
      <c r="D6772" s="1" t="s">
        <v>7563</v>
      </c>
    </row>
    <row r="6773" spans="1:9" x14ac:dyDescent="0.25">
      <c r="A6773" s="1">
        <v>1</v>
      </c>
      <c r="B6773" s="1" t="s">
        <v>7564</v>
      </c>
      <c r="C6773" s="1" t="s">
        <v>7565</v>
      </c>
      <c r="D6773" s="1">
        <v>22276.448320740001</v>
      </c>
      <c r="E6773" s="1">
        <v>3.6562999999999998E-4</v>
      </c>
      <c r="F6773" s="1" t="s">
        <v>3</v>
      </c>
      <c r="G6773" s="1" t="s">
        <v>7566</v>
      </c>
      <c r="H6773" s="1">
        <v>0</v>
      </c>
      <c r="I6773" s="1">
        <v>9993</v>
      </c>
    </row>
    <row r="6774" spans="1:9" x14ac:dyDescent="0.25">
      <c r="A6774" s="1">
        <v>2</v>
      </c>
      <c r="B6774" s="1">
        <v>41991</v>
      </c>
      <c r="C6774" s="1">
        <v>97.248500000000007</v>
      </c>
      <c r="D6774" s="1">
        <v>335.9468</v>
      </c>
      <c r="E6774" s="1">
        <v>6067</v>
      </c>
      <c r="F6774" s="1">
        <v>194.3683</v>
      </c>
      <c r="G6774" s="1">
        <v>165.7389</v>
      </c>
      <c r="H6774" s="1">
        <v>15.354590623127301</v>
      </c>
    </row>
    <row r="6775" spans="1:9" x14ac:dyDescent="0.25">
      <c r="A6775" s="1">
        <v>0</v>
      </c>
      <c r="B6775" s="1" t="s">
        <v>6600</v>
      </c>
      <c r="C6775" s="1">
        <v>2</v>
      </c>
      <c r="D6775" s="1" t="s">
        <v>7567</v>
      </c>
    </row>
    <row r="6776" spans="1:9" x14ac:dyDescent="0.25">
      <c r="A6776" s="1">
        <v>1</v>
      </c>
      <c r="B6776" s="1" t="s">
        <v>7568</v>
      </c>
      <c r="C6776" s="1" t="s">
        <v>7569</v>
      </c>
      <c r="D6776" s="1">
        <v>22276.42456159</v>
      </c>
      <c r="E6776" s="1">
        <v>4.6422E-4</v>
      </c>
      <c r="F6776" s="1" t="s">
        <v>3</v>
      </c>
      <c r="G6776" s="1" t="s">
        <v>7570</v>
      </c>
      <c r="H6776" s="1">
        <v>0</v>
      </c>
      <c r="I6776" s="1">
        <v>9992</v>
      </c>
    </row>
    <row r="6777" spans="1:9" x14ac:dyDescent="0.25">
      <c r="A6777" s="1">
        <v>2</v>
      </c>
      <c r="B6777" s="1">
        <v>41992</v>
      </c>
      <c r="C6777" s="1">
        <v>97.256600000000006</v>
      </c>
      <c r="D6777" s="1">
        <v>340.8562</v>
      </c>
      <c r="E6777" s="1">
        <v>5275</v>
      </c>
      <c r="F6777" s="1">
        <v>180.90389999999999</v>
      </c>
      <c r="G6777" s="1">
        <v>179.2199</v>
      </c>
      <c r="H6777" s="1">
        <v>15.39849912313</v>
      </c>
    </row>
    <row r="6778" spans="1:9" x14ac:dyDescent="0.25">
      <c r="A6778" s="1">
        <v>0</v>
      </c>
      <c r="B6778" s="1" t="s">
        <v>6600</v>
      </c>
      <c r="C6778" s="1">
        <v>2</v>
      </c>
      <c r="D6778" s="1" t="s">
        <v>7571</v>
      </c>
    </row>
    <row r="6779" spans="1:9" x14ac:dyDescent="0.25">
      <c r="A6779" s="1">
        <v>1</v>
      </c>
      <c r="B6779" s="1" t="s">
        <v>7572</v>
      </c>
      <c r="C6779" s="1" t="s">
        <v>7573</v>
      </c>
      <c r="D6779" s="1">
        <v>22276.435568690002</v>
      </c>
      <c r="E6779" s="1">
        <v>2.8568000000000002E-4</v>
      </c>
      <c r="F6779" s="1" t="s">
        <v>3</v>
      </c>
      <c r="G6779" s="1" t="s">
        <v>7574</v>
      </c>
      <c r="H6779" s="1">
        <v>0</v>
      </c>
      <c r="I6779" s="1">
        <v>9995</v>
      </c>
    </row>
    <row r="6780" spans="1:9" x14ac:dyDescent="0.25">
      <c r="A6780" s="1">
        <v>2</v>
      </c>
      <c r="B6780" s="1">
        <v>41993</v>
      </c>
      <c r="C6780" s="1">
        <v>97.249799999999993</v>
      </c>
      <c r="D6780" s="1">
        <v>336.33479999999997</v>
      </c>
      <c r="E6780" s="1">
        <v>5649</v>
      </c>
      <c r="F6780" s="1">
        <v>194.3989</v>
      </c>
      <c r="G6780" s="1">
        <v>165.70939999999999</v>
      </c>
      <c r="H6780" s="1">
        <v>15.340348053127499</v>
      </c>
    </row>
    <row r="6781" spans="1:9" x14ac:dyDescent="0.25">
      <c r="A6781" s="1">
        <v>0</v>
      </c>
      <c r="B6781" s="1" t="s">
        <v>6600</v>
      </c>
      <c r="C6781" s="1">
        <v>2</v>
      </c>
      <c r="D6781" s="1" t="s">
        <v>7575</v>
      </c>
    </row>
    <row r="6782" spans="1:9" x14ac:dyDescent="0.25">
      <c r="A6782" s="1">
        <v>1</v>
      </c>
      <c r="B6782" s="1" t="s">
        <v>7576</v>
      </c>
      <c r="C6782" s="1" t="s">
        <v>7577</v>
      </c>
      <c r="D6782" s="1">
        <v>22276.412310529999</v>
      </c>
      <c r="E6782" s="1">
        <v>5.2161999999999998E-4</v>
      </c>
      <c r="F6782" s="1" t="s">
        <v>3</v>
      </c>
      <c r="G6782" s="1" t="s">
        <v>7578</v>
      </c>
      <c r="H6782" s="1">
        <v>0</v>
      </c>
      <c r="I6782" s="1">
        <v>9992</v>
      </c>
    </row>
    <row r="6783" spans="1:9" x14ac:dyDescent="0.25">
      <c r="A6783" s="1">
        <v>2</v>
      </c>
      <c r="B6783" s="1">
        <v>41994</v>
      </c>
      <c r="C6783" s="1">
        <v>97.255799999999994</v>
      </c>
      <c r="D6783" s="1">
        <v>340.60250000000002</v>
      </c>
      <c r="E6783" s="1">
        <v>5365</v>
      </c>
      <c r="F6783" s="1">
        <v>181.2706</v>
      </c>
      <c r="G6783" s="1">
        <v>178.8528</v>
      </c>
      <c r="H6783" s="1">
        <v>15.3982978031299</v>
      </c>
    </row>
    <row r="6784" spans="1:9" x14ac:dyDescent="0.25">
      <c r="A6784" s="1">
        <v>0</v>
      </c>
      <c r="B6784" s="1" t="s">
        <v>6600</v>
      </c>
      <c r="C6784" s="1">
        <v>2</v>
      </c>
      <c r="D6784" s="1" t="s">
        <v>7579</v>
      </c>
    </row>
    <row r="6785" spans="1:9" x14ac:dyDescent="0.25">
      <c r="A6785" s="1">
        <v>1</v>
      </c>
      <c r="B6785" s="1" t="s">
        <v>7580</v>
      </c>
      <c r="C6785" s="1" t="s">
        <v>7581</v>
      </c>
      <c r="D6785" s="1">
        <v>22276.147757480001</v>
      </c>
      <c r="E6785" s="1">
        <v>2.3487000000000001E-4</v>
      </c>
      <c r="F6785" s="1" t="s">
        <v>3</v>
      </c>
      <c r="G6785" s="1" t="s">
        <v>7582</v>
      </c>
      <c r="H6785" s="1">
        <v>0</v>
      </c>
      <c r="I6785" s="1">
        <v>9999</v>
      </c>
    </row>
    <row r="6786" spans="1:9" x14ac:dyDescent="0.25">
      <c r="A6786" s="1">
        <v>2</v>
      </c>
      <c r="B6786" s="1">
        <v>41995</v>
      </c>
      <c r="C6786" s="1">
        <v>97.252799999999993</v>
      </c>
      <c r="D6786" s="1">
        <v>336.28820000000002</v>
      </c>
      <c r="E6786" s="1">
        <v>6004</v>
      </c>
      <c r="F6786" s="1">
        <v>210.12629999999999</v>
      </c>
      <c r="G6786" s="1">
        <v>149.96350000000001</v>
      </c>
      <c r="H6786" s="1">
        <v>15.3385405131339</v>
      </c>
    </row>
    <row r="6787" spans="1:9" x14ac:dyDescent="0.25">
      <c r="A6787" s="1">
        <v>0</v>
      </c>
      <c r="B6787" s="1" t="s">
        <v>6600</v>
      </c>
      <c r="C6787" s="1">
        <v>2</v>
      </c>
      <c r="D6787" s="1" t="s">
        <v>7583</v>
      </c>
    </row>
    <row r="6788" spans="1:9" x14ac:dyDescent="0.25">
      <c r="A6788" s="1">
        <v>1</v>
      </c>
      <c r="B6788" s="1" t="s">
        <v>7584</v>
      </c>
      <c r="C6788" s="1" t="s">
        <v>7585</v>
      </c>
      <c r="D6788" s="1">
        <v>22276.12447255</v>
      </c>
      <c r="E6788" s="1">
        <v>2.4106E-4</v>
      </c>
      <c r="F6788" s="1" t="s">
        <v>3</v>
      </c>
      <c r="G6788" s="1" t="s">
        <v>7586</v>
      </c>
      <c r="H6788" s="1">
        <v>0</v>
      </c>
      <c r="I6788" s="1">
        <v>9992</v>
      </c>
    </row>
    <row r="6789" spans="1:9" x14ac:dyDescent="0.25">
      <c r="A6789" s="1">
        <v>2</v>
      </c>
      <c r="B6789" s="1">
        <v>41996</v>
      </c>
      <c r="C6789" s="1">
        <v>97.260300000000001</v>
      </c>
      <c r="D6789" s="1">
        <v>340.55939999999998</v>
      </c>
      <c r="E6789" s="1">
        <v>5656</v>
      </c>
      <c r="F6789" s="1">
        <v>199.0686</v>
      </c>
      <c r="G6789" s="1">
        <v>161.03489999999999</v>
      </c>
      <c r="H6789" s="1">
        <v>15.3912379931282</v>
      </c>
    </row>
    <row r="6790" spans="1:9" x14ac:dyDescent="0.25">
      <c r="A6790" s="1">
        <v>0</v>
      </c>
      <c r="B6790" s="1" t="s">
        <v>6600</v>
      </c>
      <c r="C6790" s="1">
        <v>2</v>
      </c>
      <c r="D6790" s="1" t="s">
        <v>7587</v>
      </c>
    </row>
    <row r="6791" spans="1:9" x14ac:dyDescent="0.25">
      <c r="A6791" s="1">
        <v>1</v>
      </c>
      <c r="B6791" s="1" t="s">
        <v>7588</v>
      </c>
      <c r="C6791" s="1" t="s">
        <v>7589</v>
      </c>
      <c r="D6791" s="1">
        <v>22276.11812073</v>
      </c>
      <c r="E6791" s="1">
        <v>4.5474000000000003E-4</v>
      </c>
      <c r="F6791" s="1" t="s">
        <v>3</v>
      </c>
      <c r="G6791" s="1" t="s">
        <v>7590</v>
      </c>
      <c r="H6791" s="1">
        <v>0</v>
      </c>
      <c r="I6791" s="1">
        <v>9997</v>
      </c>
    </row>
    <row r="6792" spans="1:9" x14ac:dyDescent="0.25">
      <c r="A6792" s="1">
        <v>2</v>
      </c>
      <c r="B6792" s="1">
        <v>41997</v>
      </c>
      <c r="C6792" s="1">
        <v>97.258099999999999</v>
      </c>
      <c r="D6792" s="1">
        <v>341.07420000000002</v>
      </c>
      <c r="E6792" s="1">
        <v>5681</v>
      </c>
      <c r="F6792" s="1">
        <v>199.292</v>
      </c>
      <c r="G6792" s="1">
        <v>160.81120000000001</v>
      </c>
      <c r="H6792" s="1">
        <v>15.399464983129601</v>
      </c>
    </row>
    <row r="6793" spans="1:9" x14ac:dyDescent="0.25">
      <c r="A6793" s="1">
        <v>0</v>
      </c>
      <c r="B6793" s="1" t="s">
        <v>6600</v>
      </c>
      <c r="C6793" s="1">
        <v>2</v>
      </c>
      <c r="D6793" s="1" t="s">
        <v>7591</v>
      </c>
    </row>
    <row r="6794" spans="1:9" x14ac:dyDescent="0.25">
      <c r="A6794" s="1">
        <v>1</v>
      </c>
      <c r="B6794" s="1" t="s">
        <v>7592</v>
      </c>
      <c r="C6794" s="1" t="s">
        <v>7593</v>
      </c>
      <c r="D6794" s="1">
        <v>22276.41812975</v>
      </c>
      <c r="E6794" s="1">
        <v>2.4308000000000001E-4</v>
      </c>
      <c r="F6794" s="1" t="s">
        <v>3</v>
      </c>
      <c r="G6794" s="1" t="s">
        <v>7594</v>
      </c>
      <c r="H6794" s="1">
        <v>0</v>
      </c>
      <c r="I6794" s="1">
        <v>9990</v>
      </c>
    </row>
    <row r="6795" spans="1:9" x14ac:dyDescent="0.25">
      <c r="A6795" s="1">
        <v>2</v>
      </c>
      <c r="B6795" s="1">
        <v>41998</v>
      </c>
      <c r="C6795" s="1">
        <v>97.250500000000002</v>
      </c>
      <c r="D6795" s="1">
        <v>336.11250000000001</v>
      </c>
      <c r="E6795" s="1">
        <v>5909</v>
      </c>
      <c r="F6795" s="1">
        <v>212.21979999999999</v>
      </c>
      <c r="G6795" s="1">
        <v>147.86850000000001</v>
      </c>
      <c r="H6795" s="1">
        <v>15.336930333126499</v>
      </c>
    </row>
    <row r="6796" spans="1:9" x14ac:dyDescent="0.25">
      <c r="A6796" s="1">
        <v>0</v>
      </c>
      <c r="B6796" s="1" t="s">
        <v>7595</v>
      </c>
    </row>
    <row r="6797" spans="1:9" x14ac:dyDescent="0.25">
      <c r="A6797" s="1">
        <v>1</v>
      </c>
      <c r="B6797" s="1" t="s">
        <v>7596</v>
      </c>
      <c r="C6797" s="1" t="s">
        <v>7597</v>
      </c>
      <c r="D6797" s="1">
        <v>22276.45416768</v>
      </c>
      <c r="E6797" s="1">
        <v>8.34E-4</v>
      </c>
      <c r="F6797" s="1" t="s">
        <v>3</v>
      </c>
      <c r="G6797" s="1" t="s">
        <v>7598</v>
      </c>
      <c r="H6797" s="1">
        <v>0</v>
      </c>
      <c r="I6797" s="1">
        <v>9995</v>
      </c>
    </row>
    <row r="6798" spans="1:9" x14ac:dyDescent="0.25">
      <c r="A6798" s="1">
        <v>2</v>
      </c>
      <c r="B6798" s="1">
        <v>41999</v>
      </c>
      <c r="C6798" s="1">
        <v>97.269499999999994</v>
      </c>
      <c r="D6798" s="1">
        <v>346.87709999999998</v>
      </c>
      <c r="E6798" s="1">
        <v>5270</v>
      </c>
      <c r="F6798" s="1">
        <v>177.57919999999999</v>
      </c>
      <c r="G6798" s="1">
        <v>182.54849999999999</v>
      </c>
      <c r="H6798" s="1">
        <v>15.477199903133</v>
      </c>
    </row>
    <row r="6799" spans="1:9" x14ac:dyDescent="0.25">
      <c r="A6799" s="1">
        <v>0</v>
      </c>
      <c r="B6799" s="1" t="s">
        <v>7599</v>
      </c>
      <c r="C6799" s="1">
        <v>2</v>
      </c>
    </row>
    <row r="6800" spans="1:9" x14ac:dyDescent="0.25">
      <c r="A6800" s="1">
        <v>1</v>
      </c>
      <c r="B6800" s="1" t="s">
        <v>7600</v>
      </c>
      <c r="C6800" s="1" t="s">
        <v>7601</v>
      </c>
      <c r="D6800" s="1">
        <v>22276.13247869</v>
      </c>
      <c r="E6800" s="1">
        <v>1.4081E-4</v>
      </c>
      <c r="F6800" s="1" t="s">
        <v>3</v>
      </c>
      <c r="G6800" s="1" t="s">
        <v>7602</v>
      </c>
      <c r="H6800" s="1">
        <v>0</v>
      </c>
      <c r="I6800" s="1">
        <v>9994</v>
      </c>
    </row>
    <row r="6801" spans="1:9" x14ac:dyDescent="0.25">
      <c r="A6801" s="1">
        <v>2</v>
      </c>
      <c r="B6801" s="1">
        <v>42000</v>
      </c>
      <c r="C6801" s="1">
        <v>97.245000000000005</v>
      </c>
      <c r="D6801" s="1">
        <v>332.73379999999997</v>
      </c>
      <c r="E6801" s="1">
        <v>6071</v>
      </c>
      <c r="F6801" s="1">
        <v>224.59190000000001</v>
      </c>
      <c r="G6801" s="1">
        <v>135.48339999999999</v>
      </c>
      <c r="H6801" s="1">
        <v>15.299519143125201</v>
      </c>
    </row>
    <row r="6802" spans="1:9" x14ac:dyDescent="0.25">
      <c r="A6802" s="1">
        <v>0</v>
      </c>
      <c r="B6802" s="1" t="s">
        <v>6525</v>
      </c>
      <c r="C6802" s="1" t="s">
        <v>7438</v>
      </c>
      <c r="D6802" s="1">
        <v>49</v>
      </c>
    </row>
    <row r="6803" spans="1:9" x14ac:dyDescent="0.25">
      <c r="A6803" s="1">
        <v>1</v>
      </c>
      <c r="B6803" s="1" t="s">
        <v>7603</v>
      </c>
      <c r="C6803" s="1" t="s">
        <v>7604</v>
      </c>
      <c r="D6803" s="1">
        <v>22276.151253759999</v>
      </c>
      <c r="E6803" s="1">
        <v>1.16179E-3</v>
      </c>
      <c r="F6803" s="1" t="s">
        <v>3</v>
      </c>
      <c r="G6803" s="1" t="s">
        <v>7605</v>
      </c>
      <c r="H6803" s="1">
        <v>0</v>
      </c>
      <c r="I6803" s="1">
        <v>9997</v>
      </c>
    </row>
    <row r="6804" spans="1:9" x14ac:dyDescent="0.25">
      <c r="A6804" s="1">
        <v>2</v>
      </c>
      <c r="B6804" s="1">
        <v>42001</v>
      </c>
      <c r="C6804" s="1">
        <v>97.265199999999993</v>
      </c>
      <c r="D6804" s="1">
        <v>341.87349999999998</v>
      </c>
      <c r="E6804" s="1">
        <v>5495</v>
      </c>
      <c r="F6804" s="1">
        <v>209.6018</v>
      </c>
      <c r="G6804" s="1">
        <v>150.49180000000001</v>
      </c>
      <c r="H6804" s="1">
        <v>15.4044344031349</v>
      </c>
    </row>
    <row r="6805" spans="1:9" x14ac:dyDescent="0.25">
      <c r="A6805" s="1">
        <v>0</v>
      </c>
      <c r="B6805" s="1" t="s">
        <v>6525</v>
      </c>
      <c r="C6805" s="1" t="s">
        <v>7438</v>
      </c>
      <c r="D6805" s="1">
        <v>67</v>
      </c>
    </row>
    <row r="6806" spans="1:9" x14ac:dyDescent="0.25">
      <c r="A6806" s="1">
        <v>1</v>
      </c>
      <c r="B6806" s="1" t="s">
        <v>7606</v>
      </c>
      <c r="C6806" s="1" t="s">
        <v>7607</v>
      </c>
      <c r="D6806" s="1">
        <v>22276.4269814</v>
      </c>
      <c r="E6806" s="1">
        <v>1.5849499999999999E-3</v>
      </c>
      <c r="F6806" s="1" t="s">
        <v>3</v>
      </c>
      <c r="G6806" s="1" t="s">
        <v>7608</v>
      </c>
      <c r="H6806" s="1">
        <v>0</v>
      </c>
      <c r="I6806" s="1">
        <v>9990</v>
      </c>
    </row>
    <row r="6807" spans="1:9" x14ac:dyDescent="0.25">
      <c r="A6807" s="1">
        <v>2</v>
      </c>
      <c r="B6807" s="1">
        <v>42002</v>
      </c>
      <c r="C6807" s="1">
        <v>97.272400000000005</v>
      </c>
      <c r="D6807" s="1">
        <v>350.17450000000002</v>
      </c>
      <c r="E6807" s="1">
        <v>4858</v>
      </c>
      <c r="F6807" s="1">
        <v>186.2038</v>
      </c>
      <c r="G6807" s="1">
        <v>173.91589999999999</v>
      </c>
      <c r="H6807" s="1">
        <v>15.5901106631421</v>
      </c>
    </row>
    <row r="6808" spans="1:9" x14ac:dyDescent="0.25">
      <c r="A6808" s="1">
        <v>0</v>
      </c>
      <c r="B6808" s="1" t="s">
        <v>6525</v>
      </c>
      <c r="C6808" s="1" t="s">
        <v>7438</v>
      </c>
      <c r="D6808" s="1">
        <v>68</v>
      </c>
    </row>
    <row r="6809" spans="1:9" x14ac:dyDescent="0.25">
      <c r="A6809" s="1">
        <v>1</v>
      </c>
      <c r="B6809" s="1" t="s">
        <v>7609</v>
      </c>
      <c r="C6809" s="1" t="s">
        <v>7610</v>
      </c>
      <c r="D6809" s="1">
        <v>22276.450665370001</v>
      </c>
      <c r="E6809" s="1">
        <v>8.6824000000000005E-4</v>
      </c>
      <c r="F6809" s="1" t="s">
        <v>3</v>
      </c>
      <c r="G6809" s="1" t="s">
        <v>7611</v>
      </c>
      <c r="H6809" s="1">
        <v>0</v>
      </c>
      <c r="I6809" s="1">
        <v>9994</v>
      </c>
    </row>
    <row r="6810" spans="1:9" x14ac:dyDescent="0.25">
      <c r="A6810" s="1">
        <v>2</v>
      </c>
      <c r="B6810" s="1">
        <v>42003</v>
      </c>
      <c r="C6810" s="1">
        <v>97.264300000000006</v>
      </c>
      <c r="D6810" s="1">
        <v>343.47579999999999</v>
      </c>
      <c r="E6810" s="1">
        <v>5358</v>
      </c>
      <c r="F6810" s="1">
        <v>192.8434</v>
      </c>
      <c r="G6810" s="1">
        <v>167.268</v>
      </c>
      <c r="H6810" s="1">
        <v>15.4582236431343</v>
      </c>
    </row>
    <row r="6811" spans="1:9" x14ac:dyDescent="0.25">
      <c r="A6811" s="1">
        <v>0</v>
      </c>
      <c r="B6811" s="1" t="s">
        <v>6525</v>
      </c>
      <c r="C6811" s="1" t="s">
        <v>7438</v>
      </c>
      <c r="D6811" s="1">
        <v>41</v>
      </c>
    </row>
    <row r="6812" spans="1:9" x14ac:dyDescent="0.25">
      <c r="A6812" s="1">
        <v>1</v>
      </c>
      <c r="B6812" s="1" t="s">
        <v>7612</v>
      </c>
      <c r="C6812" s="1" t="s">
        <v>7613</v>
      </c>
      <c r="D6812" s="1">
        <v>22276.43065862</v>
      </c>
      <c r="E6812" s="1">
        <v>1.6057599999999999E-3</v>
      </c>
      <c r="F6812" s="1" t="s">
        <v>3</v>
      </c>
      <c r="G6812" s="1" t="s">
        <v>7614</v>
      </c>
      <c r="H6812" s="1">
        <v>0</v>
      </c>
      <c r="I6812" s="1">
        <v>9990</v>
      </c>
    </row>
    <row r="6813" spans="1:9" x14ac:dyDescent="0.25">
      <c r="A6813" s="1">
        <v>2</v>
      </c>
      <c r="B6813" s="1">
        <v>42004</v>
      </c>
      <c r="C6813" s="1">
        <v>97.259500000000003</v>
      </c>
      <c r="D6813" s="1">
        <v>349.29450000000003</v>
      </c>
      <c r="E6813" s="1">
        <v>4331</v>
      </c>
      <c r="F6813" s="1">
        <v>190.86789999999999</v>
      </c>
      <c r="G6813" s="1">
        <v>169.2484</v>
      </c>
      <c r="H6813" s="1">
        <v>15.5819766331401</v>
      </c>
    </row>
    <row r="6814" spans="1:9" x14ac:dyDescent="0.25">
      <c r="A6814" s="1">
        <v>0</v>
      </c>
      <c r="B6814" s="1" t="s">
        <v>6525</v>
      </c>
      <c r="C6814" s="1" t="s">
        <v>7438</v>
      </c>
      <c r="D6814" s="1">
        <v>45</v>
      </c>
    </row>
    <row r="6815" spans="1:9" x14ac:dyDescent="0.25">
      <c r="A6815" s="1">
        <v>1</v>
      </c>
      <c r="B6815" s="1" t="s">
        <v>7615</v>
      </c>
      <c r="C6815" s="1" t="s">
        <v>7616</v>
      </c>
      <c r="D6815" s="1">
        <v>22276.164625720001</v>
      </c>
      <c r="E6815" s="1">
        <v>1.4323700000000001E-3</v>
      </c>
      <c r="F6815" s="1" t="s">
        <v>3</v>
      </c>
      <c r="G6815" s="1" t="s">
        <v>7617</v>
      </c>
      <c r="H6815" s="1">
        <v>0</v>
      </c>
      <c r="I6815" s="1">
        <v>9994</v>
      </c>
    </row>
    <row r="6816" spans="1:9" x14ac:dyDescent="0.25">
      <c r="A6816" s="1">
        <v>2</v>
      </c>
      <c r="B6816" s="1">
        <v>42005</v>
      </c>
      <c r="C6816" s="1">
        <v>97.266900000000007</v>
      </c>
      <c r="D6816" s="1">
        <v>349.50150000000002</v>
      </c>
      <c r="E6816" s="1">
        <v>3788</v>
      </c>
      <c r="F6816" s="1">
        <v>186.3657</v>
      </c>
      <c r="G6816" s="1">
        <v>173.755</v>
      </c>
      <c r="H6816" s="1">
        <v>15.558700143141399</v>
      </c>
    </row>
    <row r="6817" spans="1:9" x14ac:dyDescent="0.25">
      <c r="A6817" s="1">
        <v>0</v>
      </c>
      <c r="B6817" s="1" t="s">
        <v>6525</v>
      </c>
      <c r="C6817" s="1" t="s">
        <v>7438</v>
      </c>
      <c r="D6817" s="1">
        <v>48</v>
      </c>
    </row>
    <row r="6818" spans="1:9" x14ac:dyDescent="0.25">
      <c r="A6818" s="1">
        <v>1</v>
      </c>
      <c r="B6818" s="1" t="s">
        <v>7618</v>
      </c>
      <c r="C6818" s="1" t="s">
        <v>7619</v>
      </c>
      <c r="D6818" s="1">
        <v>22276.452329340002</v>
      </c>
      <c r="E6818" s="1">
        <v>1.10497E-3</v>
      </c>
      <c r="F6818" s="1" t="s">
        <v>3</v>
      </c>
      <c r="G6818" s="1" t="s">
        <v>7620</v>
      </c>
      <c r="H6818" s="1">
        <v>0</v>
      </c>
      <c r="I6818" s="1">
        <v>9999</v>
      </c>
    </row>
    <row r="6819" spans="1:9" x14ac:dyDescent="0.25">
      <c r="A6819" s="1">
        <v>2</v>
      </c>
      <c r="B6819" s="1">
        <v>42006</v>
      </c>
      <c r="C6819" s="1">
        <v>97.257900000000006</v>
      </c>
      <c r="D6819" s="1">
        <v>346.41629999999998</v>
      </c>
      <c r="E6819" s="1">
        <v>4370</v>
      </c>
      <c r="F6819" s="1">
        <v>179.29079999999999</v>
      </c>
      <c r="G6819" s="1">
        <v>180.83519999999999</v>
      </c>
      <c r="H6819" s="1">
        <v>15.532313223137599</v>
      </c>
    </row>
    <row r="6820" spans="1:9" x14ac:dyDescent="0.25">
      <c r="A6820" s="1">
        <v>0</v>
      </c>
      <c r="B6820" s="1" t="s">
        <v>6525</v>
      </c>
      <c r="C6820" s="1" t="s">
        <v>7438</v>
      </c>
      <c r="D6820" s="1">
        <v>43</v>
      </c>
    </row>
    <row r="6821" spans="1:9" x14ac:dyDescent="0.25">
      <c r="A6821" s="1">
        <v>1</v>
      </c>
      <c r="B6821" s="1" t="s">
        <v>7621</v>
      </c>
      <c r="C6821" s="1" t="s">
        <v>7622</v>
      </c>
      <c r="D6821" s="1">
        <v>22276.20056193</v>
      </c>
      <c r="E6821" s="1">
        <v>8.8710999999999998E-4</v>
      </c>
      <c r="F6821" s="1" t="s">
        <v>3</v>
      </c>
      <c r="G6821" s="1" t="s">
        <v>7623</v>
      </c>
      <c r="H6821" s="1">
        <v>0</v>
      </c>
      <c r="I6821" s="1">
        <v>9992</v>
      </c>
    </row>
    <row r="6822" spans="1:9" x14ac:dyDescent="0.25">
      <c r="A6822" s="1">
        <v>2</v>
      </c>
      <c r="B6822" s="1">
        <v>42007</v>
      </c>
      <c r="C6822" s="1">
        <v>97.272900000000007</v>
      </c>
      <c r="D6822" s="1">
        <v>346.53410000000002</v>
      </c>
      <c r="E6822" s="1">
        <v>5332</v>
      </c>
      <c r="F6822" s="1">
        <v>182.80619999999999</v>
      </c>
      <c r="G6822" s="1">
        <v>177.31610000000001</v>
      </c>
      <c r="H6822" s="1">
        <v>15.4900970631393</v>
      </c>
    </row>
    <row r="6823" spans="1:9" x14ac:dyDescent="0.25">
      <c r="A6823" s="1">
        <v>0</v>
      </c>
      <c r="B6823" s="1" t="s">
        <v>6525</v>
      </c>
      <c r="C6823" s="1" t="s">
        <v>7438</v>
      </c>
      <c r="D6823" s="1">
        <v>42</v>
      </c>
    </row>
    <row r="6824" spans="1:9" x14ac:dyDescent="0.25">
      <c r="A6824" s="1">
        <v>1</v>
      </c>
      <c r="B6824" s="1" t="s">
        <v>7624</v>
      </c>
      <c r="C6824" s="1" t="s">
        <v>7625</v>
      </c>
      <c r="D6824" s="1">
        <v>22276.156744119999</v>
      </c>
      <c r="E6824" s="1">
        <v>9.7820000000000003E-4</v>
      </c>
      <c r="F6824" s="1" t="s">
        <v>3</v>
      </c>
      <c r="G6824" s="1" t="s">
        <v>7626</v>
      </c>
      <c r="H6824" s="1">
        <v>0</v>
      </c>
      <c r="I6824" s="1">
        <v>9991</v>
      </c>
    </row>
    <row r="6825" spans="1:9" x14ac:dyDescent="0.25">
      <c r="A6825" s="1">
        <v>2</v>
      </c>
      <c r="B6825" s="1">
        <v>42008</v>
      </c>
      <c r="C6825" s="1">
        <v>97.263900000000007</v>
      </c>
      <c r="D6825" s="1">
        <v>344.85860000000002</v>
      </c>
      <c r="E6825" s="1">
        <v>4729</v>
      </c>
      <c r="F6825" s="1">
        <v>192.19280000000001</v>
      </c>
      <c r="G6825" s="1">
        <v>167.92099999999999</v>
      </c>
      <c r="H6825" s="1">
        <v>15.4952795431378</v>
      </c>
    </row>
    <row r="6826" spans="1:9" x14ac:dyDescent="0.25">
      <c r="A6826" s="1">
        <v>0</v>
      </c>
      <c r="B6826" s="1" t="s">
        <v>6525</v>
      </c>
      <c r="C6826" s="1" t="s">
        <v>7438</v>
      </c>
      <c r="D6826" s="1">
        <v>61</v>
      </c>
    </row>
    <row r="6827" spans="1:9" x14ac:dyDescent="0.25">
      <c r="A6827" s="1">
        <v>1</v>
      </c>
      <c r="B6827" s="1" t="s">
        <v>7627</v>
      </c>
      <c r="C6827" s="1" t="s">
        <v>7628</v>
      </c>
      <c r="D6827" s="1">
        <v>22276.148694650001</v>
      </c>
      <c r="E6827" s="1">
        <v>1.3557E-3</v>
      </c>
      <c r="F6827" s="1" t="s">
        <v>3</v>
      </c>
      <c r="G6827" s="1" t="s">
        <v>7629</v>
      </c>
      <c r="H6827" s="1">
        <v>0</v>
      </c>
      <c r="I6827" s="1">
        <v>9998</v>
      </c>
    </row>
    <row r="6828" spans="1:9" x14ac:dyDescent="0.25">
      <c r="A6828" s="1">
        <v>2</v>
      </c>
      <c r="B6828" s="1">
        <v>42009</v>
      </c>
      <c r="C6828" s="1">
        <v>97.265600000000006</v>
      </c>
      <c r="D6828" s="1">
        <v>341.70609999999999</v>
      </c>
      <c r="E6828" s="1">
        <v>6097</v>
      </c>
      <c r="F6828" s="1">
        <v>207.33279999999999</v>
      </c>
      <c r="G6828" s="1">
        <v>152.76</v>
      </c>
      <c r="H6828" s="1">
        <v>15.429590743136099</v>
      </c>
    </row>
    <row r="6829" spans="1:9" x14ac:dyDescent="0.25">
      <c r="A6829" s="1">
        <v>0</v>
      </c>
      <c r="B6829" s="1" t="s">
        <v>6525</v>
      </c>
      <c r="C6829" s="1" t="s">
        <v>7438</v>
      </c>
      <c r="D6829" s="1">
        <v>40</v>
      </c>
    </row>
    <row r="6830" spans="1:9" x14ac:dyDescent="0.25">
      <c r="A6830" s="1">
        <v>1</v>
      </c>
      <c r="B6830" s="1" t="s">
        <v>7630</v>
      </c>
      <c r="C6830" s="1" t="s">
        <v>7631</v>
      </c>
      <c r="D6830" s="1">
        <v>22276.43304235</v>
      </c>
      <c r="E6830" s="1">
        <v>7.3125999999999996E-4</v>
      </c>
      <c r="F6830" s="1" t="s">
        <v>3</v>
      </c>
      <c r="G6830" s="1" t="s">
        <v>7632</v>
      </c>
      <c r="H6830" s="1">
        <v>0</v>
      </c>
      <c r="I6830" s="1">
        <v>9998</v>
      </c>
    </row>
    <row r="6831" spans="1:9" x14ac:dyDescent="0.25">
      <c r="A6831" s="1">
        <v>2</v>
      </c>
      <c r="B6831" s="1">
        <v>42010</v>
      </c>
      <c r="C6831" s="1">
        <v>97.263400000000004</v>
      </c>
      <c r="D6831" s="1">
        <v>342.29629999999997</v>
      </c>
      <c r="E6831" s="1">
        <v>4954</v>
      </c>
      <c r="F6831" s="1">
        <v>204.2902</v>
      </c>
      <c r="G6831" s="1">
        <v>155.81129999999999</v>
      </c>
      <c r="H6831" s="1">
        <v>15.4272334631295</v>
      </c>
    </row>
    <row r="6832" spans="1:9" x14ac:dyDescent="0.25">
      <c r="A6832" s="1">
        <v>0</v>
      </c>
      <c r="B6832" s="1" t="s">
        <v>6525</v>
      </c>
      <c r="C6832" s="1" t="s">
        <v>7438</v>
      </c>
      <c r="D6832" s="1">
        <v>16</v>
      </c>
    </row>
    <row r="6833" spans="1:9" x14ac:dyDescent="0.25">
      <c r="A6833" s="1">
        <v>1</v>
      </c>
      <c r="B6833" s="1" t="s">
        <v>7633</v>
      </c>
      <c r="C6833" s="1" t="s">
        <v>7634</v>
      </c>
      <c r="D6833" s="1">
        <v>22276.423354989998</v>
      </c>
      <c r="E6833" s="1">
        <v>1.1231399999999999E-3</v>
      </c>
      <c r="F6833" s="1" t="s">
        <v>3</v>
      </c>
      <c r="G6833" s="1" t="s">
        <v>7635</v>
      </c>
      <c r="H6833" s="1">
        <v>0</v>
      </c>
      <c r="I6833" s="1">
        <v>9993</v>
      </c>
    </row>
    <row r="6834" spans="1:9" x14ac:dyDescent="0.25">
      <c r="A6834" s="1">
        <v>2</v>
      </c>
      <c r="B6834" s="1">
        <v>42011</v>
      </c>
      <c r="C6834" s="1">
        <v>97.263400000000004</v>
      </c>
      <c r="D6834" s="1">
        <v>345.3424</v>
      </c>
      <c r="E6834" s="1">
        <v>4367</v>
      </c>
      <c r="F6834" s="1">
        <v>190.22120000000001</v>
      </c>
      <c r="G6834" s="1">
        <v>169.89519999999999</v>
      </c>
      <c r="H6834" s="1">
        <v>15.502192023130901</v>
      </c>
    </row>
    <row r="6835" spans="1:9" x14ac:dyDescent="0.25">
      <c r="A6835" s="1">
        <v>0</v>
      </c>
      <c r="B6835" s="1" t="s">
        <v>6525</v>
      </c>
      <c r="C6835" s="1" t="s">
        <v>7438</v>
      </c>
      <c r="D6835" s="1">
        <v>14</v>
      </c>
    </row>
    <row r="6836" spans="1:9" x14ac:dyDescent="0.25">
      <c r="A6836" s="1">
        <v>1</v>
      </c>
      <c r="B6836" s="1" t="s">
        <v>7636</v>
      </c>
      <c r="C6836" s="1" t="s">
        <v>7637</v>
      </c>
      <c r="D6836" s="1">
        <v>22276.446528209999</v>
      </c>
      <c r="E6836" s="1">
        <v>9.7210000000000005E-4</v>
      </c>
      <c r="F6836" s="1" t="s">
        <v>3</v>
      </c>
      <c r="G6836" s="1" t="s">
        <v>7638</v>
      </c>
      <c r="H6836" s="1">
        <v>0</v>
      </c>
      <c r="I6836" s="1">
        <v>9996</v>
      </c>
    </row>
    <row r="6837" spans="1:9" x14ac:dyDescent="0.25">
      <c r="A6837" s="1">
        <v>2</v>
      </c>
      <c r="B6837" s="1">
        <v>42012</v>
      </c>
      <c r="C6837" s="1">
        <v>97.266900000000007</v>
      </c>
      <c r="D6837" s="1">
        <v>344.98390000000001</v>
      </c>
      <c r="E6837" s="1">
        <v>4635</v>
      </c>
      <c r="F6837" s="1">
        <v>196.90309999999999</v>
      </c>
      <c r="G6837" s="1">
        <v>163.20660000000001</v>
      </c>
      <c r="H6837" s="1">
        <v>15.479797633136499</v>
      </c>
    </row>
    <row r="6838" spans="1:9" x14ac:dyDescent="0.25">
      <c r="A6838" s="1">
        <v>0</v>
      </c>
      <c r="B6838" s="1" t="s">
        <v>6525</v>
      </c>
      <c r="C6838" s="1" t="s">
        <v>7438</v>
      </c>
      <c r="D6838" s="1">
        <v>53</v>
      </c>
    </row>
    <row r="6839" spans="1:9" x14ac:dyDescent="0.25">
      <c r="A6839" s="1">
        <v>1</v>
      </c>
      <c r="B6839" s="1" t="s">
        <v>7639</v>
      </c>
      <c r="C6839" s="1" t="s">
        <v>7640</v>
      </c>
      <c r="D6839" s="1">
        <v>22276.163558150001</v>
      </c>
      <c r="E6839" s="1">
        <v>1.9245200000000001E-3</v>
      </c>
      <c r="F6839" s="1" t="s">
        <v>3</v>
      </c>
      <c r="G6839" s="1" t="s">
        <v>7641</v>
      </c>
      <c r="H6839" s="1">
        <v>0</v>
      </c>
      <c r="I6839" s="1">
        <v>9995</v>
      </c>
    </row>
    <row r="6840" spans="1:9" x14ac:dyDescent="0.25">
      <c r="A6840" s="1">
        <v>2</v>
      </c>
      <c r="B6840" s="1">
        <v>42013</v>
      </c>
      <c r="C6840" s="1">
        <v>97.261600000000001</v>
      </c>
      <c r="D6840" s="1">
        <v>348.21010000000001</v>
      </c>
      <c r="E6840" s="1">
        <v>3253</v>
      </c>
      <c r="F6840" s="1">
        <v>190.447</v>
      </c>
      <c r="G6840" s="1">
        <v>169.67189999999999</v>
      </c>
      <c r="H6840" s="1">
        <v>15.5744667231388</v>
      </c>
    </row>
    <row r="6841" spans="1:9" x14ac:dyDescent="0.25">
      <c r="A6841" s="1">
        <v>0</v>
      </c>
      <c r="B6841" s="1" t="s">
        <v>6525</v>
      </c>
      <c r="C6841" s="1" t="s">
        <v>7438</v>
      </c>
      <c r="D6841" s="1">
        <v>54</v>
      </c>
    </row>
    <row r="6842" spans="1:9" x14ac:dyDescent="0.25">
      <c r="A6842" s="1">
        <v>1</v>
      </c>
      <c r="B6842" s="1" t="s">
        <v>7642</v>
      </c>
      <c r="C6842" s="1" t="s">
        <v>7643</v>
      </c>
      <c r="D6842" s="1">
        <v>22276.44897111</v>
      </c>
      <c r="E6842" s="1">
        <v>1.24088E-3</v>
      </c>
      <c r="F6842" s="1" t="s">
        <v>3</v>
      </c>
      <c r="G6842" s="1" t="s">
        <v>7644</v>
      </c>
      <c r="H6842" s="1">
        <v>0</v>
      </c>
      <c r="I6842" s="1">
        <v>9993</v>
      </c>
    </row>
    <row r="6843" spans="1:9" x14ac:dyDescent="0.25">
      <c r="A6843" s="1">
        <v>2</v>
      </c>
      <c r="B6843" s="1">
        <v>42014</v>
      </c>
      <c r="C6843" s="1">
        <v>97.267399999999995</v>
      </c>
      <c r="D6843" s="1">
        <v>341.81689999999998</v>
      </c>
      <c r="E6843" s="1">
        <v>5314</v>
      </c>
      <c r="F6843" s="1">
        <v>203.1885</v>
      </c>
      <c r="G6843" s="1">
        <v>156.91229999999999</v>
      </c>
      <c r="H6843" s="1">
        <v>15.409422303136701</v>
      </c>
    </row>
    <row r="6844" spans="1:9" x14ac:dyDescent="0.25">
      <c r="A6844" s="1">
        <v>0</v>
      </c>
      <c r="B6844" s="1" t="s">
        <v>7645</v>
      </c>
    </row>
    <row r="6845" spans="1:9" x14ac:dyDescent="0.25">
      <c r="A6845" s="1">
        <v>1</v>
      </c>
      <c r="B6845" s="1" t="s">
        <v>7646</v>
      </c>
      <c r="C6845" s="1" t="s">
        <v>7647</v>
      </c>
      <c r="D6845" s="1">
        <v>22276.12424085</v>
      </c>
      <c r="E6845" s="1">
        <v>2.3389E-4</v>
      </c>
      <c r="F6845" s="1" t="s">
        <v>3</v>
      </c>
      <c r="G6845" s="1" t="s">
        <v>7648</v>
      </c>
      <c r="H6845" s="1">
        <v>0</v>
      </c>
      <c r="I6845" s="1">
        <v>9991</v>
      </c>
    </row>
    <row r="6846" spans="1:9" x14ac:dyDescent="0.25">
      <c r="A6846" s="1">
        <v>2</v>
      </c>
      <c r="B6846" s="1">
        <v>42015</v>
      </c>
      <c r="C6846" s="1">
        <v>97.251499999999993</v>
      </c>
      <c r="D6846" s="1">
        <v>337.18430000000001</v>
      </c>
      <c r="E6846" s="1">
        <v>4265</v>
      </c>
      <c r="F6846" s="1">
        <v>211.1439</v>
      </c>
      <c r="G6846" s="1">
        <v>148.95509999999999</v>
      </c>
      <c r="H6846" s="1">
        <v>15.3386818231326</v>
      </c>
    </row>
    <row r="6847" spans="1:9" x14ac:dyDescent="0.25">
      <c r="A6847" s="1">
        <v>0</v>
      </c>
      <c r="B6847" s="1" t="s">
        <v>7649</v>
      </c>
      <c r="C6847" s="1">
        <v>1</v>
      </c>
    </row>
    <row r="6848" spans="1:9" x14ac:dyDescent="0.25">
      <c r="A6848" s="1">
        <v>1</v>
      </c>
      <c r="B6848" s="1" t="s">
        <v>7650</v>
      </c>
      <c r="C6848" s="1" t="s">
        <v>7651</v>
      </c>
      <c r="D6848" s="1">
        <v>22276.173364900002</v>
      </c>
      <c r="E6848" s="1">
        <v>3.5620999999999998E-4</v>
      </c>
      <c r="F6848" s="1" t="s">
        <v>3</v>
      </c>
      <c r="G6848" s="1" t="s">
        <v>7652</v>
      </c>
      <c r="H6848" s="1">
        <v>0</v>
      </c>
      <c r="I6848" s="1">
        <v>9999</v>
      </c>
    </row>
    <row r="6849" spans="1:9" x14ac:dyDescent="0.25">
      <c r="A6849" s="1">
        <v>2</v>
      </c>
      <c r="B6849" s="1">
        <v>42016</v>
      </c>
      <c r="C6849" s="1">
        <v>97.258200000000002</v>
      </c>
      <c r="D6849" s="1">
        <v>340.86180000000002</v>
      </c>
      <c r="E6849" s="1">
        <v>3883</v>
      </c>
      <c r="F6849" s="1">
        <v>201.00069999999999</v>
      </c>
      <c r="G6849" s="1">
        <v>159.108</v>
      </c>
      <c r="H6849" s="1">
        <v>15.3773669131358</v>
      </c>
    </row>
    <row r="6850" spans="1:9" x14ac:dyDescent="0.25">
      <c r="A6850" s="1">
        <v>0</v>
      </c>
      <c r="B6850" s="1" t="s">
        <v>7653</v>
      </c>
      <c r="C6850" s="1">
        <v>1</v>
      </c>
    </row>
    <row r="6851" spans="1:9" x14ac:dyDescent="0.25">
      <c r="A6851" s="1">
        <v>1</v>
      </c>
      <c r="B6851" s="1" t="s">
        <v>7654</v>
      </c>
      <c r="C6851" s="1" t="s">
        <v>7655</v>
      </c>
      <c r="D6851" s="1">
        <v>22276.43769363</v>
      </c>
      <c r="E6851" s="1">
        <v>3.6586000000000002E-4</v>
      </c>
      <c r="F6851" s="1" t="s">
        <v>3</v>
      </c>
      <c r="G6851" s="1" t="s">
        <v>7656</v>
      </c>
      <c r="H6851" s="1">
        <v>0</v>
      </c>
      <c r="I6851" s="1">
        <v>9990</v>
      </c>
    </row>
    <row r="6852" spans="1:9" x14ac:dyDescent="0.25">
      <c r="A6852" s="1">
        <v>2</v>
      </c>
      <c r="B6852" s="1">
        <v>42017</v>
      </c>
      <c r="C6852" s="1">
        <v>97.257400000000004</v>
      </c>
      <c r="D6852" s="1">
        <v>341.14909999999998</v>
      </c>
      <c r="E6852" s="1">
        <v>4230</v>
      </c>
      <c r="F6852" s="1">
        <v>200.0994</v>
      </c>
      <c r="G6852" s="1">
        <v>160.0086</v>
      </c>
      <c r="H6852" s="1">
        <v>15.3793965531365</v>
      </c>
    </row>
    <row r="6853" spans="1:9" x14ac:dyDescent="0.25">
      <c r="A6853" s="1">
        <v>0</v>
      </c>
      <c r="B6853" s="1" t="s">
        <v>6525</v>
      </c>
      <c r="C6853" s="1" t="s">
        <v>7438</v>
      </c>
      <c r="D6853" s="1">
        <v>23</v>
      </c>
    </row>
    <row r="6854" spans="1:9" x14ac:dyDescent="0.25">
      <c r="A6854" s="1">
        <v>1</v>
      </c>
      <c r="B6854" s="1" t="s">
        <v>7657</v>
      </c>
      <c r="C6854" s="1" t="s">
        <v>7658</v>
      </c>
      <c r="D6854" s="1">
        <v>22276.465016760001</v>
      </c>
      <c r="E6854" s="1">
        <v>1.3498500000000001E-3</v>
      </c>
      <c r="F6854" s="1" t="s">
        <v>3</v>
      </c>
      <c r="G6854" s="1" t="s">
        <v>7659</v>
      </c>
      <c r="H6854" s="1">
        <v>0</v>
      </c>
      <c r="I6854" s="1">
        <v>9994</v>
      </c>
    </row>
    <row r="6855" spans="1:9" x14ac:dyDescent="0.25">
      <c r="A6855" s="1">
        <v>2</v>
      </c>
      <c r="B6855" s="1">
        <v>42018</v>
      </c>
      <c r="C6855" s="1">
        <v>97.264499999999998</v>
      </c>
      <c r="D6855" s="1">
        <v>341.65890000000002</v>
      </c>
      <c r="E6855" s="1">
        <v>6979</v>
      </c>
      <c r="F6855" s="1">
        <v>190.8972</v>
      </c>
      <c r="G6855" s="1">
        <v>169.21250000000001</v>
      </c>
      <c r="H6855" s="1">
        <v>15.422306223124499</v>
      </c>
    </row>
    <row r="6856" spans="1:9" x14ac:dyDescent="0.25">
      <c r="A6856" s="1">
        <v>0</v>
      </c>
      <c r="B6856" s="1" t="s">
        <v>6525</v>
      </c>
      <c r="C6856" s="1" t="s">
        <v>7438</v>
      </c>
      <c r="D6856" s="1">
        <v>76</v>
      </c>
    </row>
    <row r="6857" spans="1:9" x14ac:dyDescent="0.25">
      <c r="A6857" s="1">
        <v>1</v>
      </c>
      <c r="B6857" s="1" t="s">
        <v>7660</v>
      </c>
      <c r="C6857" s="1" t="s">
        <v>7661</v>
      </c>
      <c r="D6857" s="1">
        <v>22276.491530539999</v>
      </c>
      <c r="E6857" s="1">
        <v>9.2509999999999999E-4</v>
      </c>
      <c r="F6857" s="1" t="s">
        <v>3</v>
      </c>
      <c r="G6857" s="1" t="s">
        <v>7662</v>
      </c>
      <c r="H6857" s="1">
        <v>0</v>
      </c>
      <c r="I6857" s="1">
        <v>9995</v>
      </c>
    </row>
    <row r="6858" spans="1:9" x14ac:dyDescent="0.25">
      <c r="A6858" s="1">
        <v>2</v>
      </c>
      <c r="B6858" s="1">
        <v>42019</v>
      </c>
      <c r="C6858" s="1">
        <v>97.271199999999993</v>
      </c>
      <c r="D6858" s="1">
        <v>342.97899999999998</v>
      </c>
      <c r="E6858" s="1">
        <v>7186</v>
      </c>
      <c r="F6858" s="1">
        <v>194.9204</v>
      </c>
      <c r="G6858" s="1">
        <v>165.1832</v>
      </c>
      <c r="H6858" s="1">
        <v>15.4122377831352</v>
      </c>
    </row>
    <row r="6859" spans="1:9" x14ac:dyDescent="0.25">
      <c r="A6859" s="1">
        <v>0</v>
      </c>
      <c r="B6859" s="1" t="s">
        <v>6525</v>
      </c>
      <c r="C6859" s="1" t="s">
        <v>7438</v>
      </c>
      <c r="D6859" s="1">
        <v>69</v>
      </c>
    </row>
    <row r="6860" spans="1:9" x14ac:dyDescent="0.25">
      <c r="A6860" s="1">
        <v>1</v>
      </c>
      <c r="B6860" s="1" t="s">
        <v>7663</v>
      </c>
      <c r="C6860" s="1" t="s">
        <v>7664</v>
      </c>
      <c r="D6860" s="1">
        <v>22276.458196119998</v>
      </c>
      <c r="E6860" s="1">
        <v>1.0614400000000001E-3</v>
      </c>
      <c r="F6860" s="1" t="s">
        <v>3</v>
      </c>
      <c r="G6860" s="1" t="s">
        <v>7665</v>
      </c>
      <c r="H6860" s="1">
        <v>0</v>
      </c>
      <c r="I6860" s="1">
        <v>9990</v>
      </c>
    </row>
    <row r="6861" spans="1:9" x14ac:dyDescent="0.25">
      <c r="A6861" s="1">
        <v>2</v>
      </c>
      <c r="B6861" s="1">
        <v>42020</v>
      </c>
      <c r="C6861" s="1">
        <v>97.268699999999995</v>
      </c>
      <c r="D6861" s="1">
        <v>346.87240000000003</v>
      </c>
      <c r="E6861" s="1">
        <v>5043</v>
      </c>
      <c r="F6861" s="1">
        <v>172.11850000000001</v>
      </c>
      <c r="G6861" s="1">
        <v>188.0147</v>
      </c>
      <c r="H6861" s="1">
        <v>15.504123403126799</v>
      </c>
    </row>
    <row r="6862" spans="1:9" x14ac:dyDescent="0.25">
      <c r="A6862" s="1">
        <v>0</v>
      </c>
      <c r="B6862" s="1" t="s">
        <v>6525</v>
      </c>
      <c r="C6862" s="1" t="s">
        <v>7438</v>
      </c>
      <c r="D6862" s="1">
        <v>84</v>
      </c>
    </row>
    <row r="6863" spans="1:9" x14ac:dyDescent="0.25">
      <c r="A6863" s="1">
        <v>1</v>
      </c>
      <c r="B6863" s="1" t="s">
        <v>7666</v>
      </c>
      <c r="C6863" s="1" t="s">
        <v>7667</v>
      </c>
      <c r="D6863" s="1">
        <v>22276.43157896</v>
      </c>
      <c r="E6863" s="1">
        <v>8.2041000000000004E-4</v>
      </c>
      <c r="F6863" s="1" t="s">
        <v>3</v>
      </c>
      <c r="G6863" s="1" t="s">
        <v>7668</v>
      </c>
      <c r="H6863" s="1">
        <v>0</v>
      </c>
      <c r="I6863" s="1">
        <v>9994</v>
      </c>
    </row>
    <row r="6864" spans="1:9" x14ac:dyDescent="0.25">
      <c r="A6864" s="1">
        <v>2</v>
      </c>
      <c r="B6864" s="1">
        <v>42021</v>
      </c>
      <c r="C6864" s="1">
        <v>97.274199999999993</v>
      </c>
      <c r="D6864" s="1">
        <v>345.99540000000002</v>
      </c>
      <c r="E6864" s="1">
        <v>5952</v>
      </c>
      <c r="F6864" s="1">
        <v>172.60120000000001</v>
      </c>
      <c r="G6864" s="1">
        <v>187.53270000000001</v>
      </c>
      <c r="H6864" s="1">
        <v>15.470515913137399</v>
      </c>
    </row>
    <row r="6865" spans="1:9" x14ac:dyDescent="0.25">
      <c r="A6865" s="1">
        <v>0</v>
      </c>
      <c r="B6865" s="1" t="s">
        <v>6525</v>
      </c>
      <c r="C6865" s="1" t="s">
        <v>7438</v>
      </c>
      <c r="D6865" s="1">
        <v>59</v>
      </c>
    </row>
    <row r="6866" spans="1:9" x14ac:dyDescent="0.25">
      <c r="A6866" s="1">
        <v>1</v>
      </c>
      <c r="B6866" s="1" t="s">
        <v>7669</v>
      </c>
      <c r="C6866" s="1" t="s">
        <v>7670</v>
      </c>
      <c r="D6866" s="1">
        <v>22276.447490369999</v>
      </c>
      <c r="E6866" s="1">
        <v>1.38613E-3</v>
      </c>
      <c r="F6866" s="1" t="s">
        <v>3</v>
      </c>
      <c r="G6866" s="1" t="s">
        <v>7671</v>
      </c>
      <c r="H6866" s="1">
        <v>0</v>
      </c>
      <c r="I6866" s="1">
        <v>9990</v>
      </c>
    </row>
    <row r="6867" spans="1:9" x14ac:dyDescent="0.25">
      <c r="A6867" s="1">
        <v>2</v>
      </c>
      <c r="B6867" s="1">
        <v>42022</v>
      </c>
      <c r="C6867" s="1">
        <v>97.268500000000003</v>
      </c>
      <c r="D6867" s="1">
        <v>349.25409999999999</v>
      </c>
      <c r="E6867" s="1">
        <v>4666</v>
      </c>
      <c r="F6867" s="1">
        <v>166.97489999999999</v>
      </c>
      <c r="G6867" s="1">
        <v>193.1627</v>
      </c>
      <c r="H6867" s="1">
        <v>15.5571918931302</v>
      </c>
    </row>
    <row r="6868" spans="1:9" x14ac:dyDescent="0.25">
      <c r="A6868" s="1">
        <v>0</v>
      </c>
      <c r="B6868" s="1" t="s">
        <v>6525</v>
      </c>
      <c r="C6868" s="1" t="s">
        <v>7438</v>
      </c>
      <c r="D6868" s="1">
        <v>32</v>
      </c>
    </row>
    <row r="6869" spans="1:9" x14ac:dyDescent="0.25">
      <c r="A6869" s="1">
        <v>1</v>
      </c>
      <c r="B6869" s="1" t="s">
        <v>7672</v>
      </c>
      <c r="C6869" s="1" t="s">
        <v>7673</v>
      </c>
      <c r="D6869" s="1">
        <v>22276.444167400001</v>
      </c>
      <c r="E6869" s="1">
        <v>1.26687E-3</v>
      </c>
      <c r="F6869" s="1" t="s">
        <v>3</v>
      </c>
      <c r="G6869" s="1" t="s">
        <v>7674</v>
      </c>
      <c r="H6869" s="1">
        <v>0</v>
      </c>
      <c r="I6869" s="1">
        <v>9993</v>
      </c>
    </row>
    <row r="6870" spans="1:9" x14ac:dyDescent="0.25">
      <c r="A6870" s="1">
        <v>2</v>
      </c>
      <c r="B6870" s="1">
        <v>42023</v>
      </c>
      <c r="C6870" s="1">
        <v>97.265199999999993</v>
      </c>
      <c r="D6870" s="1">
        <v>341.8587</v>
      </c>
      <c r="E6870" s="1">
        <v>6989</v>
      </c>
      <c r="F6870" s="1">
        <v>193.0864</v>
      </c>
      <c r="G6870" s="1">
        <v>167.02029999999999</v>
      </c>
      <c r="H6870" s="1">
        <v>15.416617813136799</v>
      </c>
    </row>
    <row r="6871" spans="1:9" x14ac:dyDescent="0.25">
      <c r="A6871" s="1">
        <v>0</v>
      </c>
      <c r="B6871" s="1" t="s">
        <v>6525</v>
      </c>
      <c r="C6871" s="1" t="s">
        <v>7438</v>
      </c>
      <c r="D6871" s="1">
        <v>71</v>
      </c>
    </row>
    <row r="6872" spans="1:9" x14ac:dyDescent="0.25">
      <c r="A6872" s="1">
        <v>1</v>
      </c>
      <c r="B6872" s="1" t="s">
        <v>7675</v>
      </c>
      <c r="C6872" s="1" t="s">
        <v>7676</v>
      </c>
      <c r="D6872" s="1">
        <v>22276.487573779999</v>
      </c>
      <c r="E6872" s="1">
        <v>1.2833899999999999E-3</v>
      </c>
      <c r="F6872" s="1" t="s">
        <v>3</v>
      </c>
      <c r="G6872" s="1" t="s">
        <v>7677</v>
      </c>
      <c r="H6872" s="1">
        <v>0</v>
      </c>
      <c r="I6872" s="1">
        <v>9991</v>
      </c>
    </row>
    <row r="6873" spans="1:9" x14ac:dyDescent="0.25">
      <c r="A6873" s="1">
        <v>2</v>
      </c>
      <c r="B6873" s="1">
        <v>42024</v>
      </c>
      <c r="C6873" s="1">
        <v>97.269599999999997</v>
      </c>
      <c r="D6873" s="1">
        <v>349.70830000000001</v>
      </c>
      <c r="E6873" s="1">
        <v>4496</v>
      </c>
      <c r="F6873" s="1">
        <v>169.04419999999999</v>
      </c>
      <c r="G6873" s="1">
        <v>191.09110000000001</v>
      </c>
      <c r="H6873" s="1">
        <v>15.5547981831304</v>
      </c>
    </row>
    <row r="6874" spans="1:9" x14ac:dyDescent="0.25">
      <c r="A6874" s="1">
        <v>0</v>
      </c>
      <c r="B6874" s="1" t="s">
        <v>6525</v>
      </c>
      <c r="C6874" s="1" t="s">
        <v>7438</v>
      </c>
      <c r="D6874" s="1">
        <v>77</v>
      </c>
    </row>
    <row r="6875" spans="1:9" x14ac:dyDescent="0.25">
      <c r="A6875" s="1">
        <v>1</v>
      </c>
      <c r="B6875" s="1" t="s">
        <v>7678</v>
      </c>
      <c r="C6875" s="1" t="s">
        <v>7679</v>
      </c>
      <c r="D6875" s="1">
        <v>22276.161459120001</v>
      </c>
      <c r="E6875" s="1">
        <v>8.9422999999999998E-4</v>
      </c>
      <c r="F6875" s="1" t="s">
        <v>3</v>
      </c>
      <c r="G6875" s="1" t="s">
        <v>7680</v>
      </c>
      <c r="H6875" s="1">
        <v>0</v>
      </c>
      <c r="I6875" s="1">
        <v>9991</v>
      </c>
    </row>
    <row r="6876" spans="1:9" x14ac:dyDescent="0.25">
      <c r="A6876" s="1">
        <v>2</v>
      </c>
      <c r="B6876" s="1">
        <v>42025</v>
      </c>
      <c r="C6876" s="1">
        <v>97.268600000000006</v>
      </c>
      <c r="D6876" s="1">
        <v>344.03649999999999</v>
      </c>
      <c r="E6876" s="1">
        <v>4970</v>
      </c>
      <c r="F6876" s="1">
        <v>186.9153</v>
      </c>
      <c r="G6876" s="1">
        <v>173.2029</v>
      </c>
      <c r="H6876" s="1">
        <v>15.4633440331359</v>
      </c>
    </row>
    <row r="6877" spans="1:9" x14ac:dyDescent="0.25">
      <c r="A6877" s="1">
        <v>0</v>
      </c>
      <c r="B6877" s="1" t="s">
        <v>6525</v>
      </c>
      <c r="C6877" s="1" t="s">
        <v>7438</v>
      </c>
      <c r="D6877" s="1">
        <v>80</v>
      </c>
    </row>
    <row r="6878" spans="1:9" x14ac:dyDescent="0.25">
      <c r="A6878" s="1">
        <v>1</v>
      </c>
      <c r="B6878" s="1" t="s">
        <v>7681</v>
      </c>
      <c r="C6878" s="1" t="s">
        <v>7682</v>
      </c>
      <c r="D6878" s="1">
        <v>22276.464641039998</v>
      </c>
      <c r="E6878" s="1">
        <v>1.2487900000000001E-3</v>
      </c>
      <c r="F6878" s="1" t="s">
        <v>3</v>
      </c>
      <c r="G6878" s="1" t="s">
        <v>7683</v>
      </c>
      <c r="H6878" s="1">
        <v>0</v>
      </c>
      <c r="I6878" s="1">
        <v>9990</v>
      </c>
    </row>
    <row r="6879" spans="1:9" x14ac:dyDescent="0.25">
      <c r="A6879" s="1">
        <v>2</v>
      </c>
      <c r="B6879" s="1">
        <v>42026</v>
      </c>
      <c r="C6879" s="1">
        <v>97.270099999999999</v>
      </c>
      <c r="D6879" s="1">
        <v>342.45530000000002</v>
      </c>
      <c r="E6879" s="1">
        <v>5481</v>
      </c>
      <c r="F6879" s="1">
        <v>206.14510000000001</v>
      </c>
      <c r="G6879" s="1">
        <v>153.952</v>
      </c>
      <c r="H6879" s="1">
        <v>15.402949053116499</v>
      </c>
    </row>
    <row r="6880" spans="1:9" x14ac:dyDescent="0.25">
      <c r="A6880" s="1">
        <v>0</v>
      </c>
      <c r="B6880" s="1" t="s">
        <v>6525</v>
      </c>
      <c r="C6880" s="1" t="s">
        <v>7438</v>
      </c>
      <c r="D6880" s="1">
        <v>66</v>
      </c>
    </row>
    <row r="6881" spans="1:9" x14ac:dyDescent="0.25">
      <c r="A6881" s="1">
        <v>1</v>
      </c>
      <c r="B6881" s="1" t="s">
        <v>7684</v>
      </c>
      <c r="C6881" s="1" t="s">
        <v>7685</v>
      </c>
      <c r="D6881" s="1">
        <v>22276.450706160002</v>
      </c>
      <c r="E6881" s="1">
        <v>1.19849E-3</v>
      </c>
      <c r="F6881" s="1" t="s">
        <v>3</v>
      </c>
      <c r="G6881" s="1" t="s">
        <v>7686</v>
      </c>
      <c r="H6881" s="1">
        <v>0</v>
      </c>
      <c r="I6881" s="1">
        <v>9997</v>
      </c>
    </row>
    <row r="6882" spans="1:9" x14ac:dyDescent="0.25">
      <c r="A6882" s="1">
        <v>2</v>
      </c>
      <c r="B6882" s="1">
        <v>42027</v>
      </c>
      <c r="C6882" s="1">
        <v>97.267099999999999</v>
      </c>
      <c r="D6882" s="1">
        <v>341.6567</v>
      </c>
      <c r="E6882" s="1">
        <v>5933</v>
      </c>
      <c r="F6882" s="1">
        <v>193.10470000000001</v>
      </c>
      <c r="G6882" s="1">
        <v>167.00460000000001</v>
      </c>
      <c r="H6882" s="1">
        <v>15.405546613136099</v>
      </c>
    </row>
    <row r="6883" spans="1:9" x14ac:dyDescent="0.25">
      <c r="A6883" s="1">
        <v>0</v>
      </c>
      <c r="B6883" s="1" t="s">
        <v>6525</v>
      </c>
      <c r="C6883" s="1" t="s">
        <v>7438</v>
      </c>
      <c r="D6883" s="1">
        <v>65</v>
      </c>
    </row>
    <row r="6884" spans="1:9" x14ac:dyDescent="0.25">
      <c r="A6884" s="1">
        <v>1</v>
      </c>
      <c r="B6884" s="1" t="s">
        <v>7687</v>
      </c>
      <c r="C6884" s="1" t="s">
        <v>7688</v>
      </c>
      <c r="D6884" s="1">
        <v>22276.377263350001</v>
      </c>
      <c r="E6884" s="1">
        <v>1.2510100000000001E-3</v>
      </c>
      <c r="F6884" s="1" t="s">
        <v>3</v>
      </c>
      <c r="G6884" s="1" t="s">
        <v>7689</v>
      </c>
      <c r="H6884" s="1">
        <v>0</v>
      </c>
      <c r="I6884" s="1">
        <v>9994</v>
      </c>
    </row>
    <row r="6885" spans="1:9" x14ac:dyDescent="0.25">
      <c r="A6885" s="1">
        <v>2</v>
      </c>
      <c r="B6885" s="1">
        <v>42028</v>
      </c>
      <c r="C6885" s="1">
        <v>97.266599999999997</v>
      </c>
      <c r="D6885" s="1">
        <v>342.0401</v>
      </c>
      <c r="E6885" s="1">
        <v>6827</v>
      </c>
      <c r="F6885" s="1">
        <v>212.10769999999999</v>
      </c>
      <c r="G6885" s="1">
        <v>147.97550000000001</v>
      </c>
      <c r="H6885" s="1">
        <v>15.4183498831352</v>
      </c>
    </row>
    <row r="6886" spans="1:9" x14ac:dyDescent="0.25">
      <c r="A6886" s="1">
        <v>0</v>
      </c>
      <c r="B6886" s="1" t="s">
        <v>6525</v>
      </c>
      <c r="C6886" s="1" t="s">
        <v>7438</v>
      </c>
      <c r="D6886" s="1">
        <v>50</v>
      </c>
    </row>
    <row r="6887" spans="1:9" x14ac:dyDescent="0.25">
      <c r="A6887" s="1">
        <v>1</v>
      </c>
      <c r="B6887" s="1" t="s">
        <v>7690</v>
      </c>
      <c r="C6887" s="1" t="s">
        <v>7691</v>
      </c>
      <c r="D6887" s="1">
        <v>22276.141006469999</v>
      </c>
      <c r="E6887" s="1">
        <v>1.24474E-3</v>
      </c>
      <c r="F6887" s="1" t="s">
        <v>3</v>
      </c>
      <c r="G6887" s="1" t="s">
        <v>7692</v>
      </c>
      <c r="H6887" s="1">
        <v>0</v>
      </c>
      <c r="I6887" s="1">
        <v>9995</v>
      </c>
    </row>
    <row r="6888" spans="1:9" x14ac:dyDescent="0.25">
      <c r="A6888" s="1">
        <v>2</v>
      </c>
      <c r="B6888" s="1">
        <v>42029</v>
      </c>
      <c r="C6888" s="1">
        <v>97.267200000000003</v>
      </c>
      <c r="D6888" s="1">
        <v>341.87520000000001</v>
      </c>
      <c r="E6888" s="1">
        <v>6378</v>
      </c>
      <c r="F6888" s="1">
        <v>214.92789999999999</v>
      </c>
      <c r="G6888" s="1">
        <v>145.155</v>
      </c>
      <c r="H6888" s="1">
        <v>15.415014833128</v>
      </c>
    </row>
    <row r="6889" spans="1:9" x14ac:dyDescent="0.25">
      <c r="A6889" s="1">
        <v>0</v>
      </c>
      <c r="B6889" s="1" t="s">
        <v>6525</v>
      </c>
      <c r="C6889" s="1" t="s">
        <v>7438</v>
      </c>
      <c r="D6889" s="1">
        <v>52</v>
      </c>
    </row>
    <row r="6890" spans="1:9" x14ac:dyDescent="0.25">
      <c r="A6890" s="1">
        <v>1</v>
      </c>
      <c r="B6890" s="1" t="s">
        <v>7693</v>
      </c>
      <c r="C6890" s="1" t="s">
        <v>7694</v>
      </c>
      <c r="D6890" s="1">
        <v>22276.447870069998</v>
      </c>
      <c r="E6890" s="1">
        <v>1.3066499999999999E-3</v>
      </c>
      <c r="F6890" s="1" t="s">
        <v>3</v>
      </c>
      <c r="G6890" s="1" t="s">
        <v>7695</v>
      </c>
      <c r="H6890" s="1">
        <v>0</v>
      </c>
      <c r="I6890" s="1">
        <v>9992</v>
      </c>
    </row>
    <row r="6891" spans="1:9" x14ac:dyDescent="0.25">
      <c r="A6891" s="1">
        <v>2</v>
      </c>
      <c r="B6891" s="1">
        <v>42030</v>
      </c>
      <c r="C6891" s="1">
        <v>97.254499999999993</v>
      </c>
      <c r="D6891" s="1">
        <v>346.04340000000002</v>
      </c>
      <c r="E6891" s="1">
        <v>3983</v>
      </c>
      <c r="F6891" s="1">
        <v>185.73009999999999</v>
      </c>
      <c r="G6891" s="1">
        <v>174.39080000000001</v>
      </c>
      <c r="H6891" s="1">
        <v>15.541229613139</v>
      </c>
    </row>
    <row r="6892" spans="1:9" x14ac:dyDescent="0.25">
      <c r="A6892" s="1">
        <v>0</v>
      </c>
      <c r="B6892" s="1" t="s">
        <v>6525</v>
      </c>
      <c r="C6892" s="1" t="s">
        <v>7438</v>
      </c>
      <c r="D6892" s="1">
        <v>46</v>
      </c>
    </row>
    <row r="6893" spans="1:9" x14ac:dyDescent="0.25">
      <c r="A6893" s="1">
        <v>1</v>
      </c>
      <c r="B6893" s="1" t="s">
        <v>7696</v>
      </c>
      <c r="C6893" s="1" t="s">
        <v>7697</v>
      </c>
      <c r="D6893" s="1">
        <v>22276.453125110002</v>
      </c>
      <c r="E6893" s="1">
        <v>1.2141000000000001E-3</v>
      </c>
      <c r="F6893" s="1" t="s">
        <v>3</v>
      </c>
      <c r="G6893" s="1" t="s">
        <v>7698</v>
      </c>
      <c r="H6893" s="1">
        <v>0</v>
      </c>
      <c r="I6893" s="1">
        <v>9996</v>
      </c>
    </row>
    <row r="6894" spans="1:9" x14ac:dyDescent="0.25">
      <c r="A6894" s="1">
        <v>2</v>
      </c>
      <c r="B6894" s="1">
        <v>42031</v>
      </c>
      <c r="C6894" s="1">
        <v>97.264799999999994</v>
      </c>
      <c r="D6894" s="1">
        <v>341.62290000000002</v>
      </c>
      <c r="E6894" s="1">
        <v>5469</v>
      </c>
      <c r="F6894" s="1">
        <v>196.54</v>
      </c>
      <c r="G6894" s="1">
        <v>163.5669</v>
      </c>
      <c r="H6894" s="1">
        <v>15.4093965131367</v>
      </c>
    </row>
    <row r="6895" spans="1:9" x14ac:dyDescent="0.25">
      <c r="A6895" s="1">
        <v>0</v>
      </c>
      <c r="B6895" s="1" t="s">
        <v>6525</v>
      </c>
      <c r="C6895" s="1" t="s">
        <v>7438</v>
      </c>
      <c r="D6895" s="1">
        <v>47</v>
      </c>
    </row>
    <row r="6896" spans="1:9" x14ac:dyDescent="0.25">
      <c r="A6896" s="1">
        <v>1</v>
      </c>
      <c r="B6896" s="1" t="s">
        <v>7699</v>
      </c>
      <c r="C6896" s="1" t="s">
        <v>7700</v>
      </c>
      <c r="D6896" s="1">
        <v>22276.445723029999</v>
      </c>
      <c r="E6896" s="1">
        <v>1.2513800000000001E-3</v>
      </c>
      <c r="F6896" s="1" t="s">
        <v>3</v>
      </c>
      <c r="G6896" s="1" t="s">
        <v>7701</v>
      </c>
      <c r="H6896" s="1">
        <v>0</v>
      </c>
      <c r="I6896" s="1">
        <v>9990</v>
      </c>
    </row>
    <row r="6897" spans="1:9" x14ac:dyDescent="0.25">
      <c r="A6897" s="1">
        <v>2</v>
      </c>
      <c r="B6897" s="1">
        <v>42032</v>
      </c>
      <c r="C6897" s="1">
        <v>97.262699999999995</v>
      </c>
      <c r="D6897" s="1">
        <v>344.28890000000001</v>
      </c>
      <c r="E6897" s="1">
        <v>3902</v>
      </c>
      <c r="F6897" s="1">
        <v>191.48150000000001</v>
      </c>
      <c r="G6897" s="1">
        <v>168.63480000000001</v>
      </c>
      <c r="H6897" s="1">
        <v>15.5097270731367</v>
      </c>
    </row>
    <row r="6898" spans="1:9" x14ac:dyDescent="0.25">
      <c r="A6898" s="1">
        <v>0</v>
      </c>
      <c r="B6898" s="1" t="s">
        <v>6525</v>
      </c>
      <c r="C6898" s="1" t="s">
        <v>7438</v>
      </c>
      <c r="D6898" s="1">
        <v>44</v>
      </c>
    </row>
    <row r="6899" spans="1:9" x14ac:dyDescent="0.25">
      <c r="A6899" s="1">
        <v>1</v>
      </c>
      <c r="B6899" s="1" t="s">
        <v>7702</v>
      </c>
      <c r="C6899" s="1" t="s">
        <v>7703</v>
      </c>
      <c r="D6899" s="1">
        <v>22276.158673710001</v>
      </c>
      <c r="E6899" s="1">
        <v>1.0401799999999999E-3</v>
      </c>
      <c r="F6899" s="1" t="s">
        <v>3</v>
      </c>
      <c r="G6899" s="1" t="s">
        <v>7704</v>
      </c>
      <c r="H6899" s="1">
        <v>0</v>
      </c>
      <c r="I6899" s="1">
        <v>9990</v>
      </c>
    </row>
    <row r="6900" spans="1:9" x14ac:dyDescent="0.25">
      <c r="A6900" s="1">
        <v>2</v>
      </c>
      <c r="B6900" s="1">
        <v>42033</v>
      </c>
      <c r="C6900" s="1">
        <v>97.262100000000004</v>
      </c>
      <c r="D6900" s="1">
        <v>344.56119999999999</v>
      </c>
      <c r="E6900" s="1">
        <v>5185</v>
      </c>
      <c r="F6900" s="1">
        <v>194.67699999999999</v>
      </c>
      <c r="G6900" s="1">
        <v>165.4331</v>
      </c>
      <c r="H6900" s="1">
        <v>15.480742453124099</v>
      </c>
    </row>
    <row r="6901" spans="1:9" x14ac:dyDescent="0.25">
      <c r="A6901" s="1">
        <v>0</v>
      </c>
      <c r="B6901" s="1" t="s">
        <v>6525</v>
      </c>
      <c r="C6901" s="1" t="s">
        <v>7438</v>
      </c>
      <c r="D6901" s="1">
        <v>64</v>
      </c>
    </row>
    <row r="6902" spans="1:9" x14ac:dyDescent="0.25">
      <c r="A6902" s="1">
        <v>1</v>
      </c>
      <c r="B6902" s="1" t="s">
        <v>7705</v>
      </c>
      <c r="C6902" s="1" t="s">
        <v>7706</v>
      </c>
      <c r="D6902" s="1">
        <v>22276.487911299999</v>
      </c>
      <c r="E6902" s="1">
        <v>1.09931E-3</v>
      </c>
      <c r="F6902" s="1" t="s">
        <v>3</v>
      </c>
      <c r="G6902" s="1" t="s">
        <v>7707</v>
      </c>
      <c r="H6902" s="1">
        <v>0</v>
      </c>
      <c r="I6902" s="1">
        <v>9996</v>
      </c>
    </row>
    <row r="6903" spans="1:9" x14ac:dyDescent="0.25">
      <c r="A6903" s="1">
        <v>2</v>
      </c>
      <c r="B6903" s="1">
        <v>42034</v>
      </c>
      <c r="C6903" s="1">
        <v>97.263900000000007</v>
      </c>
      <c r="D6903" s="1">
        <v>341.84910000000002</v>
      </c>
      <c r="E6903" s="1">
        <v>6678</v>
      </c>
      <c r="F6903" s="1">
        <v>213.53870000000001</v>
      </c>
      <c r="G6903" s="1">
        <v>146.5438</v>
      </c>
      <c r="H6903" s="1">
        <v>15.4202299031368</v>
      </c>
    </row>
    <row r="6904" spans="1:9" x14ac:dyDescent="0.25">
      <c r="A6904" s="1">
        <v>0</v>
      </c>
      <c r="B6904" s="1" t="s">
        <v>6525</v>
      </c>
      <c r="C6904" s="1" t="s">
        <v>7438</v>
      </c>
      <c r="D6904" s="1">
        <v>63</v>
      </c>
    </row>
    <row r="6905" spans="1:9" x14ac:dyDescent="0.25">
      <c r="A6905" s="1">
        <v>1</v>
      </c>
      <c r="B6905" s="1" t="s">
        <v>7708</v>
      </c>
      <c r="C6905" s="1" t="s">
        <v>7709</v>
      </c>
      <c r="D6905" s="1">
        <v>22276.446855949998</v>
      </c>
      <c r="E6905" s="1">
        <v>1.03673E-3</v>
      </c>
      <c r="F6905" s="1" t="s">
        <v>3</v>
      </c>
      <c r="G6905" s="1" t="s">
        <v>7710</v>
      </c>
      <c r="H6905" s="1">
        <v>0</v>
      </c>
      <c r="I6905" s="1">
        <v>9992</v>
      </c>
    </row>
    <row r="6906" spans="1:9" x14ac:dyDescent="0.25">
      <c r="A6906" s="1">
        <v>2</v>
      </c>
      <c r="B6906" s="1">
        <v>42035</v>
      </c>
      <c r="C6906" s="1">
        <v>97.266599999999997</v>
      </c>
      <c r="D6906" s="1">
        <v>345.8553</v>
      </c>
      <c r="E6906" s="1">
        <v>4841</v>
      </c>
      <c r="F6906" s="1">
        <v>191.49619999999999</v>
      </c>
      <c r="G6906" s="1">
        <v>168.61799999999999</v>
      </c>
      <c r="H6906" s="1">
        <v>15.497216853119101</v>
      </c>
    </row>
    <row r="6907" spans="1:9" x14ac:dyDescent="0.25">
      <c r="A6907" s="1">
        <v>0</v>
      </c>
      <c r="B6907" s="1" t="s">
        <v>6525</v>
      </c>
      <c r="C6907" s="1" t="s">
        <v>7438</v>
      </c>
      <c r="D6907" s="1">
        <v>62</v>
      </c>
    </row>
    <row r="6908" spans="1:9" x14ac:dyDescent="0.25">
      <c r="A6908" s="1">
        <v>1</v>
      </c>
      <c r="B6908" s="1" t="s">
        <v>7711</v>
      </c>
      <c r="C6908" s="1" t="s">
        <v>7712</v>
      </c>
      <c r="D6908" s="1">
        <v>22276.167988040001</v>
      </c>
      <c r="E6908" s="1">
        <v>1.5632300000000001E-3</v>
      </c>
      <c r="F6908" s="1" t="s">
        <v>3</v>
      </c>
      <c r="G6908" s="1" t="s">
        <v>7713</v>
      </c>
      <c r="H6908" s="1">
        <v>0</v>
      </c>
      <c r="I6908" s="1">
        <v>9992</v>
      </c>
    </row>
    <row r="6909" spans="1:9" x14ac:dyDescent="0.25">
      <c r="A6909" s="1">
        <v>2</v>
      </c>
      <c r="B6909" s="1">
        <v>42036</v>
      </c>
      <c r="C6909" s="1">
        <v>97.27</v>
      </c>
      <c r="D6909" s="1">
        <v>349.9239</v>
      </c>
      <c r="E6909" s="1">
        <v>4601</v>
      </c>
      <c r="F6909" s="1">
        <v>179.5153</v>
      </c>
      <c r="G6909" s="1">
        <v>180.61080000000001</v>
      </c>
      <c r="H6909" s="1">
        <v>15.5676442631333</v>
      </c>
    </row>
    <row r="6910" spans="1:9" x14ac:dyDescent="0.25">
      <c r="A6910" s="1">
        <v>0</v>
      </c>
      <c r="B6910" s="1" t="s">
        <v>6525</v>
      </c>
      <c r="C6910" s="1" t="s">
        <v>7438</v>
      </c>
      <c r="D6910" s="1">
        <v>38</v>
      </c>
    </row>
    <row r="6911" spans="1:9" x14ac:dyDescent="0.25">
      <c r="A6911" s="1">
        <v>1</v>
      </c>
      <c r="B6911" s="1" t="s">
        <v>7714</v>
      </c>
      <c r="C6911" s="1" t="s">
        <v>7715</v>
      </c>
      <c r="D6911" s="1">
        <v>22276.425346150001</v>
      </c>
      <c r="E6911" s="1">
        <v>1.2835500000000001E-3</v>
      </c>
      <c r="F6911" s="1" t="s">
        <v>3</v>
      </c>
      <c r="G6911" s="1" t="s">
        <v>7716</v>
      </c>
      <c r="H6911" s="1">
        <v>0</v>
      </c>
      <c r="I6911" s="1">
        <v>9991</v>
      </c>
    </row>
    <row r="6912" spans="1:9" x14ac:dyDescent="0.25">
      <c r="A6912" s="1">
        <v>2</v>
      </c>
      <c r="B6912" s="1">
        <v>42037</v>
      </c>
      <c r="C6912" s="1">
        <v>97.265199999999993</v>
      </c>
      <c r="D6912" s="1">
        <v>347.91520000000003</v>
      </c>
      <c r="E6912" s="1">
        <v>3952</v>
      </c>
      <c r="F6912" s="1">
        <v>177.69640000000001</v>
      </c>
      <c r="G6912" s="1">
        <v>182.43090000000001</v>
      </c>
      <c r="H6912" s="1">
        <v>15.5333193031401</v>
      </c>
    </row>
    <row r="6913" spans="1:9" x14ac:dyDescent="0.25">
      <c r="A6913" s="1">
        <v>0</v>
      </c>
      <c r="B6913" s="1" t="s">
        <v>6525</v>
      </c>
      <c r="C6913" s="1" t="s">
        <v>7438</v>
      </c>
      <c r="D6913" s="1">
        <v>39</v>
      </c>
    </row>
    <row r="6914" spans="1:9" x14ac:dyDescent="0.25">
      <c r="A6914" s="1">
        <v>1</v>
      </c>
      <c r="B6914" s="1" t="s">
        <v>7717</v>
      </c>
      <c r="C6914" s="1" t="s">
        <v>7718</v>
      </c>
      <c r="D6914" s="1">
        <v>22276.16918424</v>
      </c>
      <c r="E6914" s="1">
        <v>9.5932999999999999E-4</v>
      </c>
      <c r="F6914" s="1" t="s">
        <v>3</v>
      </c>
      <c r="G6914" s="1" t="s">
        <v>7719</v>
      </c>
      <c r="H6914" s="1">
        <v>0</v>
      </c>
      <c r="I6914" s="1">
        <v>9994</v>
      </c>
    </row>
    <row r="6915" spans="1:9" x14ac:dyDescent="0.25">
      <c r="A6915" s="1">
        <v>2</v>
      </c>
      <c r="B6915" s="1">
        <v>42038</v>
      </c>
      <c r="C6915" s="1">
        <v>97.262</v>
      </c>
      <c r="D6915" s="1">
        <v>344.1721</v>
      </c>
      <c r="E6915" s="1">
        <v>4728</v>
      </c>
      <c r="F6915" s="1">
        <v>194.3432</v>
      </c>
      <c r="G6915" s="1">
        <v>165.76849999999999</v>
      </c>
      <c r="H6915" s="1">
        <v>15.485364663137201</v>
      </c>
    </row>
    <row r="6916" spans="1:9" x14ac:dyDescent="0.25">
      <c r="A6916" s="1">
        <v>0</v>
      </c>
      <c r="B6916" s="1" t="s">
        <v>6525</v>
      </c>
      <c r="C6916" s="1" t="s">
        <v>7438</v>
      </c>
      <c r="D6916" s="1">
        <v>15</v>
      </c>
    </row>
    <row r="6917" spans="1:9" x14ac:dyDescent="0.25">
      <c r="A6917" s="1">
        <v>1</v>
      </c>
      <c r="B6917" s="1" t="s">
        <v>7720</v>
      </c>
      <c r="C6917" s="1" t="s">
        <v>7721</v>
      </c>
      <c r="D6917" s="1">
        <v>22276.42827715</v>
      </c>
      <c r="E6917" s="1">
        <v>1.3386299999999999E-3</v>
      </c>
      <c r="F6917" s="1" t="s">
        <v>3</v>
      </c>
      <c r="G6917" s="1" t="s">
        <v>7722</v>
      </c>
      <c r="H6917" s="1">
        <v>0</v>
      </c>
      <c r="I6917" s="1">
        <v>9997</v>
      </c>
    </row>
    <row r="6918" spans="1:9" x14ac:dyDescent="0.25">
      <c r="A6918" s="1">
        <v>2</v>
      </c>
      <c r="B6918" s="1">
        <v>42039</v>
      </c>
      <c r="C6918" s="1">
        <v>97.264799999999994</v>
      </c>
      <c r="D6918" s="1">
        <v>347.74149999999997</v>
      </c>
      <c r="E6918" s="1">
        <v>4912</v>
      </c>
      <c r="F6918" s="1">
        <v>194.38460000000001</v>
      </c>
      <c r="G6918" s="1">
        <v>165.7268</v>
      </c>
      <c r="H6918" s="1">
        <v>15.5389529131324</v>
      </c>
    </row>
    <row r="6919" spans="1:9" x14ac:dyDescent="0.25">
      <c r="A6919" s="1">
        <v>0</v>
      </c>
      <c r="B6919" s="1" t="s">
        <v>6525</v>
      </c>
      <c r="C6919" s="1" t="s">
        <v>7438</v>
      </c>
      <c r="D6919" s="1">
        <v>13</v>
      </c>
    </row>
    <row r="6920" spans="1:9" x14ac:dyDescent="0.25">
      <c r="A6920" s="1">
        <v>1</v>
      </c>
      <c r="B6920" s="1" t="s">
        <v>7723</v>
      </c>
      <c r="C6920" s="1" t="s">
        <v>7724</v>
      </c>
      <c r="D6920" s="1">
        <v>22276.527503320001</v>
      </c>
      <c r="E6920" s="1">
        <v>1.3098000000000001E-3</v>
      </c>
      <c r="F6920" s="1" t="s">
        <v>3</v>
      </c>
      <c r="G6920" s="1" t="s">
        <v>7725</v>
      </c>
      <c r="H6920" s="1">
        <v>0</v>
      </c>
      <c r="I6920" s="1">
        <v>9999</v>
      </c>
    </row>
    <row r="6921" spans="1:9" x14ac:dyDescent="0.25">
      <c r="A6921" s="1">
        <v>2</v>
      </c>
      <c r="B6921" s="1">
        <v>42040</v>
      </c>
      <c r="C6921" s="1">
        <v>97.274600000000007</v>
      </c>
      <c r="D6921" s="1">
        <v>348.40980000000002</v>
      </c>
      <c r="E6921" s="1">
        <v>4388</v>
      </c>
      <c r="F6921" s="1">
        <v>189.87180000000001</v>
      </c>
      <c r="G6921" s="1">
        <v>170.245</v>
      </c>
      <c r="H6921" s="1">
        <v>15.539786063132601</v>
      </c>
    </row>
    <row r="6922" spans="1:9" x14ac:dyDescent="0.25">
      <c r="A6922" s="1">
        <v>0</v>
      </c>
      <c r="B6922" s="1" t="s">
        <v>6525</v>
      </c>
      <c r="C6922" s="1" t="s">
        <v>7438</v>
      </c>
      <c r="D6922" s="1">
        <v>55</v>
      </c>
    </row>
    <row r="6923" spans="1:9" x14ac:dyDescent="0.25">
      <c r="A6923" s="1">
        <v>1</v>
      </c>
      <c r="B6923" s="1" t="s">
        <v>7726</v>
      </c>
      <c r="C6923" s="1" t="s">
        <v>7727</v>
      </c>
      <c r="D6923" s="1">
        <v>22276.46004953</v>
      </c>
      <c r="E6923" s="1">
        <v>1.2832500000000001E-3</v>
      </c>
      <c r="F6923" s="1" t="s">
        <v>3</v>
      </c>
      <c r="G6923" s="1" t="s">
        <v>7728</v>
      </c>
      <c r="H6923" s="1">
        <v>0</v>
      </c>
      <c r="I6923" s="1">
        <v>9997</v>
      </c>
    </row>
    <row r="6924" spans="1:9" x14ac:dyDescent="0.25">
      <c r="A6924" s="1">
        <v>2</v>
      </c>
      <c r="B6924" s="1">
        <v>42041</v>
      </c>
      <c r="C6924" s="1">
        <v>97.263900000000007</v>
      </c>
      <c r="D6924" s="1">
        <v>341.86810000000003</v>
      </c>
      <c r="E6924" s="1">
        <v>6312</v>
      </c>
      <c r="F6924" s="1">
        <v>220.57040000000001</v>
      </c>
      <c r="G6924" s="1">
        <v>139.50739999999999</v>
      </c>
      <c r="H6924" s="1">
        <v>15.4155456431369</v>
      </c>
    </row>
    <row r="6925" spans="1:9" x14ac:dyDescent="0.25">
      <c r="A6925" s="1">
        <v>0</v>
      </c>
      <c r="B6925" s="1" t="s">
        <v>6525</v>
      </c>
      <c r="C6925" s="1" t="s">
        <v>7438</v>
      </c>
      <c r="D6925" s="1">
        <v>56</v>
      </c>
    </row>
    <row r="6926" spans="1:9" x14ac:dyDescent="0.25">
      <c r="A6926" s="1">
        <v>1</v>
      </c>
      <c r="B6926" s="1" t="s">
        <v>7729</v>
      </c>
      <c r="C6926" s="1" t="s">
        <v>7730</v>
      </c>
      <c r="D6926" s="1">
        <v>22276.201338030001</v>
      </c>
      <c r="E6926" s="1">
        <v>1.43223E-3</v>
      </c>
      <c r="F6926" s="1" t="s">
        <v>3</v>
      </c>
      <c r="G6926" s="1" t="s">
        <v>7731</v>
      </c>
      <c r="H6926" s="1">
        <v>0</v>
      </c>
      <c r="I6926" s="1">
        <v>9993</v>
      </c>
    </row>
    <row r="6927" spans="1:9" x14ac:dyDescent="0.25">
      <c r="A6927" s="1">
        <v>2</v>
      </c>
      <c r="B6927" s="1">
        <v>42042</v>
      </c>
      <c r="C6927" s="1">
        <v>97.2684</v>
      </c>
      <c r="D6927" s="1">
        <v>350.68099999999998</v>
      </c>
      <c r="E6927" s="1">
        <v>3776</v>
      </c>
      <c r="F6927" s="1">
        <v>192.45779999999999</v>
      </c>
      <c r="G6927" s="1">
        <v>167.6585</v>
      </c>
      <c r="H6927" s="1">
        <v>15.571847043140201</v>
      </c>
    </row>
    <row r="6928" spans="1:9" x14ac:dyDescent="0.25">
      <c r="A6928" s="1">
        <v>0</v>
      </c>
      <c r="B6928" s="1" t="s">
        <v>6525</v>
      </c>
      <c r="C6928" s="1" t="s">
        <v>7438</v>
      </c>
      <c r="D6928" s="1">
        <v>81</v>
      </c>
    </row>
    <row r="6929" spans="1:9" x14ac:dyDescent="0.25">
      <c r="A6929" s="1">
        <v>1</v>
      </c>
      <c r="B6929" s="1" t="s">
        <v>7732</v>
      </c>
      <c r="C6929" s="1" t="s">
        <v>7733</v>
      </c>
      <c r="D6929" s="1">
        <v>22276.459311800001</v>
      </c>
      <c r="E6929" s="1">
        <v>9.4596999999999997E-4</v>
      </c>
      <c r="F6929" s="1" t="s">
        <v>3</v>
      </c>
      <c r="G6929" s="1" t="s">
        <v>7734</v>
      </c>
      <c r="H6929" s="1">
        <v>0</v>
      </c>
      <c r="I6929" s="1">
        <v>9990</v>
      </c>
    </row>
    <row r="6930" spans="1:9" x14ac:dyDescent="0.25">
      <c r="A6930" s="1">
        <v>2</v>
      </c>
      <c r="B6930" s="1">
        <v>42043</v>
      </c>
      <c r="C6930" s="1">
        <v>97.267300000000006</v>
      </c>
      <c r="D6930" s="1">
        <v>344.96559999999999</v>
      </c>
      <c r="E6930" s="1">
        <v>5284</v>
      </c>
      <c r="F6930" s="1">
        <v>180.1481</v>
      </c>
      <c r="G6930" s="1">
        <v>179.9769</v>
      </c>
      <c r="H6930" s="1">
        <v>15.479768743130199</v>
      </c>
    </row>
    <row r="6931" spans="1:9" x14ac:dyDescent="0.25">
      <c r="A6931" s="1">
        <v>0</v>
      </c>
      <c r="B6931" s="1" t="s">
        <v>6525</v>
      </c>
      <c r="C6931" s="1" t="s">
        <v>7438</v>
      </c>
      <c r="D6931" s="1">
        <v>87</v>
      </c>
    </row>
    <row r="6932" spans="1:9" x14ac:dyDescent="0.25">
      <c r="A6932" s="1">
        <v>1</v>
      </c>
      <c r="B6932" s="1" t="s">
        <v>7735</v>
      </c>
      <c r="C6932" s="1" t="s">
        <v>7736</v>
      </c>
      <c r="D6932" s="1">
        <v>22276.180073119998</v>
      </c>
      <c r="E6932" s="1">
        <v>1.03371E-3</v>
      </c>
      <c r="F6932" s="1" t="s">
        <v>3</v>
      </c>
      <c r="G6932" s="1" t="s">
        <v>7737</v>
      </c>
      <c r="H6932" s="1">
        <v>0</v>
      </c>
      <c r="I6932" s="1">
        <v>9995</v>
      </c>
    </row>
    <row r="6933" spans="1:9" x14ac:dyDescent="0.25">
      <c r="A6933" s="1">
        <v>2</v>
      </c>
      <c r="B6933" s="1">
        <v>42044</v>
      </c>
      <c r="C6933" s="1">
        <v>97.266300000000001</v>
      </c>
      <c r="D6933" s="1">
        <v>343.02969999999999</v>
      </c>
      <c r="E6933" s="1">
        <v>4843</v>
      </c>
      <c r="F6933" s="1">
        <v>188.13050000000001</v>
      </c>
      <c r="G6933" s="1">
        <v>171.98660000000001</v>
      </c>
      <c r="H6933" s="1">
        <v>15.4518206831303</v>
      </c>
    </row>
    <row r="6934" spans="1:9" x14ac:dyDescent="0.25">
      <c r="A6934" s="1">
        <v>0</v>
      </c>
      <c r="B6934" s="1" t="s">
        <v>6525</v>
      </c>
      <c r="C6934" s="1" t="s">
        <v>7438</v>
      </c>
      <c r="D6934" s="1">
        <v>29</v>
      </c>
    </row>
    <row r="6935" spans="1:9" x14ac:dyDescent="0.25">
      <c r="A6935" s="1">
        <v>1</v>
      </c>
      <c r="B6935" s="1" t="s">
        <v>7738</v>
      </c>
      <c r="C6935" s="1" t="s">
        <v>7739</v>
      </c>
      <c r="D6935" s="1">
        <v>22276.432586210001</v>
      </c>
      <c r="E6935" s="1">
        <v>1.5282500000000001E-3</v>
      </c>
      <c r="F6935" s="1" t="s">
        <v>3</v>
      </c>
      <c r="G6935" s="1" t="s">
        <v>7740</v>
      </c>
      <c r="H6935" s="1">
        <v>0</v>
      </c>
      <c r="I6935" s="1">
        <v>9991</v>
      </c>
    </row>
    <row r="6936" spans="1:9" x14ac:dyDescent="0.25">
      <c r="A6936" s="1">
        <v>2</v>
      </c>
      <c r="B6936" s="1">
        <v>42045</v>
      </c>
      <c r="C6936" s="1">
        <v>97.261600000000001</v>
      </c>
      <c r="D6936" s="1">
        <v>348.20100000000002</v>
      </c>
      <c r="E6936" s="1">
        <v>4727</v>
      </c>
      <c r="F6936" s="1">
        <v>174.929</v>
      </c>
      <c r="G6936" s="1">
        <v>185.20140000000001</v>
      </c>
      <c r="H6936" s="1">
        <v>15.5728718031329</v>
      </c>
    </row>
    <row r="6937" spans="1:9" x14ac:dyDescent="0.25">
      <c r="A6937" s="1">
        <v>0</v>
      </c>
      <c r="B6937" s="1" t="s">
        <v>6525</v>
      </c>
      <c r="C6937" s="1" t="s">
        <v>7438</v>
      </c>
      <c r="D6937" s="1">
        <v>82</v>
      </c>
    </row>
    <row r="6938" spans="1:9" x14ac:dyDescent="0.25">
      <c r="A6938" s="1">
        <v>1</v>
      </c>
      <c r="B6938" s="1" t="s">
        <v>7741</v>
      </c>
      <c r="C6938" s="1" t="s">
        <v>7742</v>
      </c>
      <c r="D6938" s="1">
        <v>22276.458081159999</v>
      </c>
      <c r="E6938" s="1">
        <v>1.68998E-3</v>
      </c>
      <c r="F6938" s="1" t="s">
        <v>3</v>
      </c>
      <c r="G6938" s="1" t="s">
        <v>7743</v>
      </c>
      <c r="H6938" s="1">
        <v>0</v>
      </c>
      <c r="I6938" s="1">
        <v>9992</v>
      </c>
    </row>
    <row r="6939" spans="1:9" x14ac:dyDescent="0.25">
      <c r="A6939" s="1">
        <v>2</v>
      </c>
      <c r="B6939" s="1">
        <v>42046</v>
      </c>
      <c r="C6939" s="1">
        <v>97.263400000000004</v>
      </c>
      <c r="D6939" s="1">
        <v>350.07990000000001</v>
      </c>
      <c r="E6939" s="1">
        <v>3506</v>
      </c>
      <c r="F6939" s="1">
        <v>176.114</v>
      </c>
      <c r="G6939" s="1">
        <v>184.01439999999999</v>
      </c>
      <c r="H6939" s="1">
        <v>15.5747353631339</v>
      </c>
    </row>
    <row r="6940" spans="1:9" x14ac:dyDescent="0.25">
      <c r="A6940" s="1">
        <v>0</v>
      </c>
      <c r="B6940" s="1" t="s">
        <v>6525</v>
      </c>
      <c r="C6940" s="1" t="s">
        <v>7438</v>
      </c>
      <c r="D6940" s="1">
        <v>78</v>
      </c>
    </row>
    <row r="6941" spans="1:9" x14ac:dyDescent="0.25">
      <c r="A6941" s="1">
        <v>1</v>
      </c>
      <c r="B6941" s="1" t="s">
        <v>7744</v>
      </c>
      <c r="C6941" s="1" t="s">
        <v>7745</v>
      </c>
      <c r="D6941" s="1">
        <v>22276.188379840001</v>
      </c>
      <c r="E6941" s="1">
        <v>2.1920300000000002E-3</v>
      </c>
      <c r="F6941" s="1" t="s">
        <v>3</v>
      </c>
      <c r="G6941" s="1" t="s">
        <v>7746</v>
      </c>
      <c r="H6941" s="1">
        <v>0</v>
      </c>
      <c r="I6941" s="1">
        <v>9997</v>
      </c>
    </row>
    <row r="6942" spans="1:9" x14ac:dyDescent="0.25">
      <c r="A6942" s="1">
        <v>2</v>
      </c>
      <c r="B6942" s="1">
        <v>42047</v>
      </c>
      <c r="C6942" s="1">
        <v>97.258399999999995</v>
      </c>
      <c r="D6942" s="1">
        <v>348.6438</v>
      </c>
      <c r="E6942" s="1">
        <v>3117</v>
      </c>
      <c r="F6942" s="1">
        <v>182.03880000000001</v>
      </c>
      <c r="G6942" s="1">
        <v>178.0857</v>
      </c>
      <c r="H6942" s="1">
        <v>15.616476233132399</v>
      </c>
    </row>
    <row r="6943" spans="1:9" x14ac:dyDescent="0.25">
      <c r="A6943" s="1">
        <v>0</v>
      </c>
      <c r="B6943" s="1" t="s">
        <v>6525</v>
      </c>
      <c r="C6943" s="1" t="s">
        <v>7438</v>
      </c>
      <c r="D6943" s="1">
        <v>74</v>
      </c>
    </row>
    <row r="6944" spans="1:9" x14ac:dyDescent="0.25">
      <c r="A6944" s="1">
        <v>1</v>
      </c>
      <c r="B6944" s="1" t="s">
        <v>7747</v>
      </c>
      <c r="C6944" s="1" t="s">
        <v>7748</v>
      </c>
      <c r="D6944" s="1">
        <v>22276.416560049998</v>
      </c>
      <c r="E6944" s="1">
        <v>6.3458999999999998E-4</v>
      </c>
      <c r="F6944" s="1" t="s">
        <v>3</v>
      </c>
      <c r="G6944" s="1" t="s">
        <v>7749</v>
      </c>
      <c r="H6944" s="1">
        <v>0</v>
      </c>
      <c r="I6944" s="1">
        <v>9998</v>
      </c>
    </row>
    <row r="6945" spans="1:9" x14ac:dyDescent="0.25">
      <c r="A6945" s="1">
        <v>2</v>
      </c>
      <c r="B6945" s="1">
        <v>42048</v>
      </c>
      <c r="C6945" s="1">
        <v>97.271000000000001</v>
      </c>
      <c r="D6945" s="1">
        <v>342.40980000000002</v>
      </c>
      <c r="E6945" s="1">
        <v>6970</v>
      </c>
      <c r="F6945" s="1">
        <v>173.614</v>
      </c>
      <c r="G6945" s="1">
        <v>186.5196</v>
      </c>
      <c r="H6945" s="1">
        <v>15.3929228731281</v>
      </c>
    </row>
    <row r="6946" spans="1:9" x14ac:dyDescent="0.25">
      <c r="A6946" s="1">
        <v>0</v>
      </c>
      <c r="B6946" s="1" t="s">
        <v>6525</v>
      </c>
      <c r="C6946" s="1" t="s">
        <v>7438</v>
      </c>
      <c r="D6946" s="1">
        <v>31</v>
      </c>
    </row>
    <row r="6947" spans="1:9" x14ac:dyDescent="0.25">
      <c r="A6947" s="1">
        <v>1</v>
      </c>
      <c r="B6947" s="1" t="s">
        <v>7750</v>
      </c>
      <c r="C6947" s="1" t="s">
        <v>7751</v>
      </c>
      <c r="D6947" s="1">
        <v>22276.433752149998</v>
      </c>
      <c r="E6947" s="1">
        <v>8.3084000000000001E-4</v>
      </c>
      <c r="F6947" s="1" t="s">
        <v>3</v>
      </c>
      <c r="G6947" s="1" t="s">
        <v>7752</v>
      </c>
      <c r="H6947" s="1">
        <v>0</v>
      </c>
      <c r="I6947" s="1">
        <v>9996</v>
      </c>
    </row>
    <row r="6948" spans="1:9" x14ac:dyDescent="0.25">
      <c r="A6948" s="1">
        <v>2</v>
      </c>
      <c r="B6948" s="1">
        <v>42049</v>
      </c>
      <c r="C6948" s="1">
        <v>97.263800000000003</v>
      </c>
      <c r="D6948" s="1">
        <v>343.02179999999998</v>
      </c>
      <c r="E6948" s="1">
        <v>5238</v>
      </c>
      <c r="F6948" s="1">
        <v>178.76009999999999</v>
      </c>
      <c r="G6948" s="1">
        <v>181.36609999999999</v>
      </c>
      <c r="H6948" s="1">
        <v>15.4482260231238</v>
      </c>
    </row>
    <row r="6949" spans="1:9" x14ac:dyDescent="0.25">
      <c r="A6949" s="1">
        <v>0</v>
      </c>
      <c r="B6949" s="1" t="s">
        <v>6525</v>
      </c>
      <c r="C6949" s="1" t="s">
        <v>7438</v>
      </c>
      <c r="D6949" s="1">
        <v>83</v>
      </c>
    </row>
    <row r="6950" spans="1:9" x14ac:dyDescent="0.25">
      <c r="A6950" s="1">
        <v>1</v>
      </c>
      <c r="B6950" s="1" t="s">
        <v>7753</v>
      </c>
      <c r="C6950" s="1" t="s">
        <v>7754</v>
      </c>
      <c r="D6950" s="1">
        <v>22276.426928829998</v>
      </c>
      <c r="E6950" s="1">
        <v>9.7628999999999999E-4</v>
      </c>
      <c r="F6950" s="1" t="s">
        <v>3</v>
      </c>
      <c r="G6950" s="1" t="s">
        <v>7755</v>
      </c>
      <c r="H6950" s="1">
        <v>0</v>
      </c>
      <c r="I6950" s="1">
        <v>9992</v>
      </c>
    </row>
    <row r="6951" spans="1:9" x14ac:dyDescent="0.25">
      <c r="A6951" s="1">
        <v>2</v>
      </c>
      <c r="B6951" s="1">
        <v>42050</v>
      </c>
      <c r="C6951" s="1">
        <v>97.265500000000003</v>
      </c>
      <c r="D6951" s="1">
        <v>345.27330000000001</v>
      </c>
      <c r="E6951" s="1">
        <v>5462</v>
      </c>
      <c r="F6951" s="1">
        <v>173.5247</v>
      </c>
      <c r="G6951" s="1">
        <v>186.60759999999999</v>
      </c>
      <c r="H6951" s="1">
        <v>15.493003003137501</v>
      </c>
    </row>
    <row r="6952" spans="1:9" x14ac:dyDescent="0.25">
      <c r="A6952" s="1">
        <v>0</v>
      </c>
      <c r="B6952" s="1" t="s">
        <v>6525</v>
      </c>
      <c r="C6952" s="1" t="s">
        <v>7438</v>
      </c>
      <c r="D6952" s="1">
        <v>72</v>
      </c>
    </row>
    <row r="6953" spans="1:9" x14ac:dyDescent="0.25">
      <c r="A6953" s="1">
        <v>1</v>
      </c>
      <c r="B6953" s="1" t="s">
        <v>7756</v>
      </c>
      <c r="C6953" s="1" t="s">
        <v>7757</v>
      </c>
      <c r="D6953" s="1">
        <v>22275.920595759999</v>
      </c>
      <c r="E6953" s="1">
        <v>1.1161599999999999E-3</v>
      </c>
      <c r="F6953" s="1" t="s">
        <v>3</v>
      </c>
      <c r="G6953" s="1" t="s">
        <v>7758</v>
      </c>
      <c r="H6953" s="1">
        <v>0</v>
      </c>
      <c r="I6953" s="1">
        <v>9996</v>
      </c>
    </row>
    <row r="6954" spans="1:9" x14ac:dyDescent="0.25">
      <c r="A6954" s="1">
        <v>2</v>
      </c>
      <c r="B6954" s="1">
        <v>42051</v>
      </c>
      <c r="C6954" s="1">
        <v>97.271299999999997</v>
      </c>
      <c r="D6954" s="1">
        <v>348.31819999999999</v>
      </c>
      <c r="E6954" s="1">
        <v>4946</v>
      </c>
      <c r="F6954" s="1">
        <v>180.31360000000001</v>
      </c>
      <c r="G6954" s="1">
        <v>179.8115</v>
      </c>
      <c r="H6954" s="1">
        <v>15.5350087231147</v>
      </c>
    </row>
    <row r="6955" spans="1:9" x14ac:dyDescent="0.25">
      <c r="A6955" s="1">
        <v>0</v>
      </c>
      <c r="B6955" s="1" t="s">
        <v>7759</v>
      </c>
    </row>
    <row r="6956" spans="1:9" x14ac:dyDescent="0.25">
      <c r="A6956" s="1">
        <v>1</v>
      </c>
      <c r="B6956" s="1" t="s">
        <v>7760</v>
      </c>
      <c r="C6956" s="1" t="s">
        <v>7761</v>
      </c>
      <c r="D6956" s="1">
        <v>22276.289529239999</v>
      </c>
      <c r="E6956" s="1">
        <v>3.1536999999999998E-4</v>
      </c>
      <c r="F6956" s="1" t="s">
        <v>3</v>
      </c>
      <c r="G6956" s="1" t="s">
        <v>7762</v>
      </c>
      <c r="H6956" s="1">
        <v>0</v>
      </c>
      <c r="I6956" s="1">
        <v>9997</v>
      </c>
    </row>
    <row r="6957" spans="1:9" x14ac:dyDescent="0.25">
      <c r="A6957" s="1">
        <v>2</v>
      </c>
      <c r="B6957" s="1">
        <v>42061</v>
      </c>
      <c r="C6957" s="1">
        <v>97.157200000000003</v>
      </c>
      <c r="D6957" s="1">
        <v>282.30860000000001</v>
      </c>
      <c r="E6957" s="1">
        <v>13275</v>
      </c>
      <c r="F6957" s="1">
        <v>165.44479999999999</v>
      </c>
      <c r="G6957" s="1">
        <v>322.7201</v>
      </c>
      <c r="H6957" s="1">
        <v>15.586883323179499</v>
      </c>
    </row>
    <row r="6958" spans="1:9" x14ac:dyDescent="0.25">
      <c r="A6958" s="1">
        <v>0</v>
      </c>
      <c r="B6958" s="1" t="s">
        <v>6439</v>
      </c>
      <c r="C6958" s="1" t="s">
        <v>5281</v>
      </c>
    </row>
    <row r="6959" spans="1:9" x14ac:dyDescent="0.25">
      <c r="A6959" s="1">
        <v>1</v>
      </c>
      <c r="B6959" s="1" t="s">
        <v>7763</v>
      </c>
      <c r="C6959" s="1" t="s">
        <v>7764</v>
      </c>
      <c r="D6959" s="1">
        <v>22276.480219230001</v>
      </c>
      <c r="E6959" s="1">
        <v>1.08E-6</v>
      </c>
      <c r="F6959" s="1" t="s">
        <v>3</v>
      </c>
      <c r="G6959" s="1" t="s">
        <v>7765</v>
      </c>
      <c r="H6959" s="1">
        <v>0</v>
      </c>
      <c r="I6959" s="1">
        <v>9997</v>
      </c>
    </row>
    <row r="6960" spans="1:9" x14ac:dyDescent="0.25">
      <c r="A6960" s="1">
        <v>2</v>
      </c>
      <c r="B6960" s="1">
        <v>42063</v>
      </c>
      <c r="C6960" s="1">
        <v>98.562399999999997</v>
      </c>
      <c r="D6960" s="1">
        <v>349.67140000000001</v>
      </c>
      <c r="E6960" s="1">
        <v>847</v>
      </c>
      <c r="F6960" s="1">
        <v>93.645899999999997</v>
      </c>
      <c r="G6960" s="1">
        <v>266.4821</v>
      </c>
      <c r="H6960" s="1">
        <v>14.308235222912099</v>
      </c>
    </row>
    <row r="6961" spans="1:9" x14ac:dyDescent="0.25">
      <c r="A6961" s="1">
        <v>0</v>
      </c>
      <c r="B6961" s="1" t="s">
        <v>6600</v>
      </c>
      <c r="C6961" s="1">
        <v>2</v>
      </c>
      <c r="D6961" s="1" t="s">
        <v>7766</v>
      </c>
    </row>
    <row r="6962" spans="1:9" x14ac:dyDescent="0.25">
      <c r="A6962" s="1">
        <v>1</v>
      </c>
      <c r="B6962" s="1" t="s">
        <v>7767</v>
      </c>
      <c r="C6962" s="1" t="s">
        <v>7768</v>
      </c>
      <c r="D6962" s="1">
        <v>22276.4917546</v>
      </c>
      <c r="E6962" s="1">
        <v>5.2114000000000001E-4</v>
      </c>
      <c r="F6962" s="1" t="s">
        <v>3</v>
      </c>
      <c r="G6962" s="1" t="s">
        <v>355</v>
      </c>
      <c r="H6962" s="1">
        <v>0</v>
      </c>
      <c r="I6962" s="1">
        <v>9993</v>
      </c>
    </row>
    <row r="6963" spans="1:9" x14ac:dyDescent="0.25">
      <c r="A6963" s="1">
        <v>2</v>
      </c>
      <c r="B6963" s="1">
        <v>42752</v>
      </c>
      <c r="C6963" s="1">
        <v>51.632899999999999</v>
      </c>
      <c r="D6963" s="1">
        <v>70.511399999999995</v>
      </c>
      <c r="E6963" s="1">
        <v>4976</v>
      </c>
      <c r="F6963" s="1">
        <v>90.891199999999998</v>
      </c>
      <c r="G6963" s="1">
        <v>269.26459999999997</v>
      </c>
      <c r="H6963" s="1">
        <v>15.4697267329787</v>
      </c>
    </row>
    <row r="6964" spans="1:9" x14ac:dyDescent="0.25">
      <c r="A6964" s="1">
        <v>0</v>
      </c>
      <c r="B6964" s="1" t="s">
        <v>6600</v>
      </c>
      <c r="C6964" s="1">
        <v>2</v>
      </c>
      <c r="D6964" s="1" t="s">
        <v>7769</v>
      </c>
    </row>
    <row r="6965" spans="1:9" x14ac:dyDescent="0.25">
      <c r="A6965" s="1">
        <v>1</v>
      </c>
      <c r="B6965" s="1" t="s">
        <v>7770</v>
      </c>
      <c r="C6965" s="1" t="s">
        <v>7771</v>
      </c>
      <c r="D6965" s="1">
        <v>22276.49945015</v>
      </c>
      <c r="E6965" s="1">
        <v>1.2947600000000001E-3</v>
      </c>
      <c r="F6965" s="1" t="s">
        <v>3</v>
      </c>
      <c r="G6965" s="1" t="s">
        <v>7772</v>
      </c>
      <c r="H6965" s="1">
        <v>0</v>
      </c>
      <c r="I6965" s="1">
        <v>9998</v>
      </c>
    </row>
    <row r="6966" spans="1:9" x14ac:dyDescent="0.25">
      <c r="A6966" s="1">
        <v>2</v>
      </c>
      <c r="B6966" s="1">
        <v>42753</v>
      </c>
      <c r="C6966" s="1">
        <v>51.6265</v>
      </c>
      <c r="D6966" s="1">
        <v>36.456400000000002</v>
      </c>
      <c r="E6966" s="1">
        <v>2177</v>
      </c>
      <c r="F6966" s="1">
        <v>34.620399999999997</v>
      </c>
      <c r="G6966" s="1">
        <v>325.49310000000003</v>
      </c>
      <c r="H6966" s="1">
        <v>15.629038732982799</v>
      </c>
    </row>
    <row r="6967" spans="1:9" x14ac:dyDescent="0.25">
      <c r="A6967" s="1">
        <v>0</v>
      </c>
      <c r="B6967" s="1" t="s">
        <v>6600</v>
      </c>
      <c r="C6967" s="1">
        <v>2</v>
      </c>
      <c r="D6967" s="1" t="s">
        <v>7773</v>
      </c>
    </row>
    <row r="6968" spans="1:9" x14ac:dyDescent="0.25">
      <c r="A6968" s="1">
        <v>1</v>
      </c>
      <c r="B6968" s="1" t="s">
        <v>7774</v>
      </c>
      <c r="C6968" s="1" t="s">
        <v>7775</v>
      </c>
      <c r="D6968" s="1">
        <v>22276.45862311</v>
      </c>
      <c r="E6968" s="1">
        <v>4.0649000000000002E-4</v>
      </c>
      <c r="F6968" s="1" t="s">
        <v>3</v>
      </c>
      <c r="G6968" s="1" t="s">
        <v>7776</v>
      </c>
      <c r="H6968" s="1">
        <v>0</v>
      </c>
      <c r="I6968" s="1">
        <v>9995</v>
      </c>
    </row>
    <row r="6969" spans="1:9" x14ac:dyDescent="0.25">
      <c r="A6969" s="1">
        <v>2</v>
      </c>
      <c r="B6969" s="1">
        <v>42754</v>
      </c>
      <c r="C6969" s="1">
        <v>51.633299999999998</v>
      </c>
      <c r="D6969" s="1">
        <v>72.492099999999994</v>
      </c>
      <c r="E6969" s="1">
        <v>4432</v>
      </c>
      <c r="F6969" s="1">
        <v>97.792100000000005</v>
      </c>
      <c r="G6969" s="1">
        <v>262.3569</v>
      </c>
      <c r="H6969" s="1">
        <v>15.458164342978201</v>
      </c>
    </row>
    <row r="6970" spans="1:9" x14ac:dyDescent="0.25">
      <c r="A6970" s="1">
        <v>0</v>
      </c>
      <c r="B6970" s="1" t="s">
        <v>6600</v>
      </c>
      <c r="C6970" s="1">
        <v>2</v>
      </c>
      <c r="D6970" s="1" t="s">
        <v>7777</v>
      </c>
    </row>
    <row r="6971" spans="1:9" x14ac:dyDescent="0.25">
      <c r="A6971" s="1">
        <v>1</v>
      </c>
      <c r="B6971" s="1" t="s">
        <v>7778</v>
      </c>
      <c r="C6971" s="1" t="s">
        <v>7779</v>
      </c>
      <c r="D6971" s="1">
        <v>22276.431053699998</v>
      </c>
      <c r="E6971" s="1">
        <v>1.1396399999999999E-3</v>
      </c>
      <c r="F6971" s="1" t="s">
        <v>3</v>
      </c>
      <c r="G6971" s="1" t="s">
        <v>7780</v>
      </c>
      <c r="H6971" s="1">
        <v>0</v>
      </c>
      <c r="I6971" s="1">
        <v>9991</v>
      </c>
    </row>
    <row r="6972" spans="1:9" x14ac:dyDescent="0.25">
      <c r="A6972" s="1">
        <v>2</v>
      </c>
      <c r="B6972" s="1">
        <v>42755</v>
      </c>
      <c r="C6972" s="1">
        <v>51.630499999999998</v>
      </c>
      <c r="D6972" s="1">
        <v>37.884099999999997</v>
      </c>
      <c r="E6972" s="1">
        <v>1318</v>
      </c>
      <c r="F6972" s="1">
        <v>70.617999999999995</v>
      </c>
      <c r="G6972" s="1">
        <v>40.739600000000003</v>
      </c>
      <c r="H6972" s="1">
        <v>15.6191849529817</v>
      </c>
    </row>
    <row r="6973" spans="1:9" x14ac:dyDescent="0.25">
      <c r="A6973" s="1">
        <v>0</v>
      </c>
      <c r="B6973" s="1" t="s">
        <v>7781</v>
      </c>
    </row>
    <row r="6974" spans="1:9" x14ac:dyDescent="0.25">
      <c r="A6974" s="1">
        <v>1</v>
      </c>
      <c r="B6974" s="1" t="s">
        <v>7782</v>
      </c>
      <c r="C6974" s="1" t="s">
        <v>7783</v>
      </c>
      <c r="D6974" s="1">
        <v>22276.643422149999</v>
      </c>
      <c r="E6974" s="1">
        <v>3.2440000000000001E-5</v>
      </c>
      <c r="F6974" s="1" t="s">
        <v>3</v>
      </c>
      <c r="G6974" s="1" t="s">
        <v>7784</v>
      </c>
      <c r="H6974" s="1">
        <v>0</v>
      </c>
      <c r="I6974" s="1">
        <v>9994</v>
      </c>
    </row>
    <row r="6975" spans="1:9" x14ac:dyDescent="0.25">
      <c r="A6975" s="1">
        <v>2</v>
      </c>
      <c r="B6975" s="1">
        <v>42758</v>
      </c>
      <c r="C6975" s="1">
        <v>43.017000000000003</v>
      </c>
      <c r="D6975" s="1">
        <v>113.1005</v>
      </c>
      <c r="E6975" s="1">
        <v>10195</v>
      </c>
      <c r="F6975" s="1">
        <v>245.77099999999999</v>
      </c>
      <c r="G6975" s="1">
        <v>165.0975</v>
      </c>
      <c r="H6975" s="1">
        <v>15.1097086029254</v>
      </c>
    </row>
    <row r="6976" spans="1:9" x14ac:dyDescent="0.25">
      <c r="A6976" s="1">
        <v>0</v>
      </c>
      <c r="B6976" s="1" t="s">
        <v>7785</v>
      </c>
      <c r="C6976" s="1">
        <v>2</v>
      </c>
    </row>
    <row r="6977" spans="1:9" x14ac:dyDescent="0.25">
      <c r="A6977" s="1">
        <v>1</v>
      </c>
      <c r="B6977" s="1" t="s">
        <v>7786</v>
      </c>
      <c r="C6977" s="1" t="s">
        <v>7787</v>
      </c>
      <c r="D6977" s="1">
        <v>22276.573368699999</v>
      </c>
      <c r="E6977" s="1">
        <v>4.6470000000000001E-5</v>
      </c>
      <c r="F6977" s="1" t="s">
        <v>3</v>
      </c>
      <c r="G6977" s="1" t="s">
        <v>7788</v>
      </c>
      <c r="H6977" s="1">
        <v>0</v>
      </c>
      <c r="I6977" s="1">
        <v>9991</v>
      </c>
    </row>
    <row r="6978" spans="1:9" x14ac:dyDescent="0.25">
      <c r="A6978" s="1">
        <v>2</v>
      </c>
      <c r="B6978" s="1">
        <v>42759</v>
      </c>
      <c r="C6978" s="1">
        <v>43.016800000000003</v>
      </c>
      <c r="D6978" s="1">
        <v>96.448499999999996</v>
      </c>
      <c r="E6978" s="1">
        <v>10720</v>
      </c>
      <c r="F6978" s="1">
        <v>255.7363</v>
      </c>
      <c r="G6978" s="1">
        <v>209.32210000000001</v>
      </c>
      <c r="H6978" s="1">
        <v>15.126145342927201</v>
      </c>
    </row>
    <row r="6979" spans="1:9" x14ac:dyDescent="0.25">
      <c r="A6979" s="1">
        <v>0</v>
      </c>
      <c r="B6979" s="1" t="s">
        <v>7789</v>
      </c>
    </row>
    <row r="6980" spans="1:9" x14ac:dyDescent="0.25">
      <c r="A6980" s="1">
        <v>1</v>
      </c>
      <c r="B6980" s="1" t="s">
        <v>7790</v>
      </c>
      <c r="C6980" s="1" t="s">
        <v>7791</v>
      </c>
      <c r="D6980" s="1">
        <v>22276.53000707</v>
      </c>
      <c r="E6980" s="1">
        <v>5.3340000000000001E-5</v>
      </c>
      <c r="F6980" s="1" t="s">
        <v>3</v>
      </c>
      <c r="G6980" s="1" t="s">
        <v>7792</v>
      </c>
      <c r="H6980" s="1">
        <v>0</v>
      </c>
      <c r="I6980" s="1">
        <v>9994</v>
      </c>
    </row>
    <row r="6981" spans="1:9" x14ac:dyDescent="0.25">
      <c r="A6981" s="1">
        <v>2</v>
      </c>
      <c r="B6981" s="1">
        <v>42760</v>
      </c>
      <c r="C6981" s="1">
        <v>43.014400000000002</v>
      </c>
      <c r="D6981" s="1">
        <v>90.801400000000001</v>
      </c>
      <c r="E6981" s="1">
        <v>10929</v>
      </c>
      <c r="F6981" s="1">
        <v>277.37169999999998</v>
      </c>
      <c r="G6981" s="1">
        <v>182.46870000000001</v>
      </c>
      <c r="H6981" s="1">
        <v>15.134354162927901</v>
      </c>
    </row>
    <row r="6982" spans="1:9" x14ac:dyDescent="0.25">
      <c r="A6982" s="1">
        <v>0</v>
      </c>
      <c r="B6982" s="1" t="s">
        <v>7785</v>
      </c>
      <c r="C6982" s="1">
        <v>1</v>
      </c>
    </row>
    <row r="6983" spans="1:9" x14ac:dyDescent="0.25">
      <c r="A6983" s="1">
        <v>1</v>
      </c>
      <c r="B6983" s="1" t="s">
        <v>7793</v>
      </c>
      <c r="C6983" s="1" t="s">
        <v>7794</v>
      </c>
      <c r="D6983" s="1">
        <v>22276.604257290001</v>
      </c>
      <c r="E6983" s="1">
        <v>4.6400000000000003E-5</v>
      </c>
      <c r="F6983" s="1" t="s">
        <v>3</v>
      </c>
      <c r="G6983" s="1" t="s">
        <v>7795</v>
      </c>
      <c r="H6983" s="1">
        <v>0</v>
      </c>
      <c r="I6983" s="1">
        <v>9990</v>
      </c>
    </row>
    <row r="6984" spans="1:9" x14ac:dyDescent="0.25">
      <c r="A6984" s="1">
        <v>2</v>
      </c>
      <c r="B6984" s="1">
        <v>42761</v>
      </c>
      <c r="C6984" s="1">
        <v>43.016599999999997</v>
      </c>
      <c r="D6984" s="1">
        <v>94.983999999999995</v>
      </c>
      <c r="E6984" s="1">
        <v>10935</v>
      </c>
      <c r="F6984" s="1">
        <v>258.4384</v>
      </c>
      <c r="G6984" s="1">
        <v>213.33750000000001</v>
      </c>
      <c r="H6984" s="1">
        <v>15.126945632927301</v>
      </c>
    </row>
    <row r="6985" spans="1:9" x14ac:dyDescent="0.25">
      <c r="A6985" s="1">
        <v>0</v>
      </c>
      <c r="B6985" s="1" t="s">
        <v>7796</v>
      </c>
    </row>
    <row r="6986" spans="1:9" x14ac:dyDescent="0.25">
      <c r="A6986" s="1">
        <v>1</v>
      </c>
      <c r="B6986" s="1" t="s">
        <v>7797</v>
      </c>
      <c r="C6986" s="1" t="s">
        <v>7798</v>
      </c>
      <c r="D6986" s="1">
        <v>22276.373787460001</v>
      </c>
      <c r="E6986" s="1">
        <v>2.4101E-4</v>
      </c>
      <c r="F6986" s="1" t="s">
        <v>3</v>
      </c>
      <c r="G6986" s="1" t="s">
        <v>7799</v>
      </c>
      <c r="H6986" s="1">
        <v>0</v>
      </c>
      <c r="I6986" s="1">
        <v>9992</v>
      </c>
    </row>
    <row r="6987" spans="1:9" x14ac:dyDescent="0.25">
      <c r="A6987" s="1">
        <v>2</v>
      </c>
      <c r="B6987" s="1">
        <v>42765</v>
      </c>
      <c r="C6987" s="1">
        <v>97.187200000000004</v>
      </c>
      <c r="D6987" s="1">
        <v>315.7561</v>
      </c>
      <c r="E6987" s="1">
        <v>7026</v>
      </c>
      <c r="F6987" s="1">
        <v>303.88929999999999</v>
      </c>
      <c r="G6987" s="1">
        <v>56.167999999999999</v>
      </c>
      <c r="H6987" s="1">
        <v>15.3208113929436</v>
      </c>
    </row>
    <row r="6988" spans="1:9" x14ac:dyDescent="0.25">
      <c r="A6988" s="1">
        <v>0</v>
      </c>
      <c r="B6988" s="1" t="s">
        <v>7800</v>
      </c>
    </row>
    <row r="6989" spans="1:9" x14ac:dyDescent="0.25">
      <c r="A6989" s="1">
        <v>1</v>
      </c>
      <c r="B6989" s="1" t="s">
        <v>7801</v>
      </c>
      <c r="C6989" s="1" t="s">
        <v>7802</v>
      </c>
      <c r="D6989" s="1">
        <v>22276.38013379</v>
      </c>
      <c r="E6989" s="1">
        <v>1.6841E-4</v>
      </c>
      <c r="F6989" s="1" t="s">
        <v>3</v>
      </c>
      <c r="G6989" s="1" t="s">
        <v>7803</v>
      </c>
      <c r="H6989" s="1">
        <v>0</v>
      </c>
      <c r="I6989" s="1">
        <v>9993</v>
      </c>
    </row>
    <row r="6990" spans="1:9" x14ac:dyDescent="0.25">
      <c r="A6990" s="1">
        <v>2</v>
      </c>
      <c r="B6990" s="1">
        <v>42766</v>
      </c>
      <c r="C6990" s="1">
        <v>97.193200000000004</v>
      </c>
      <c r="D6990" s="1">
        <v>310.40499999999997</v>
      </c>
      <c r="E6990" s="1">
        <v>11416</v>
      </c>
      <c r="F6990" s="1">
        <v>308.47719999999998</v>
      </c>
      <c r="G6990" s="1">
        <v>51.5443</v>
      </c>
      <c r="H6990" s="1">
        <v>15.280191012932701</v>
      </c>
    </row>
    <row r="6991" spans="1:9" x14ac:dyDescent="0.25">
      <c r="A6991" s="1">
        <v>0</v>
      </c>
      <c r="B6991" s="1" t="s">
        <v>5151</v>
      </c>
      <c r="C6991" s="1" t="s">
        <v>7804</v>
      </c>
    </row>
    <row r="6992" spans="1:9" x14ac:dyDescent="0.25">
      <c r="A6992" s="1">
        <v>1</v>
      </c>
      <c r="B6992" s="1" t="s">
        <v>7805</v>
      </c>
      <c r="C6992" s="1" t="s">
        <v>7806</v>
      </c>
      <c r="D6992" s="1">
        <v>22276.623417049999</v>
      </c>
      <c r="E6992" s="1">
        <v>4.3449999999999999E-5</v>
      </c>
      <c r="F6992" s="1" t="s">
        <v>3</v>
      </c>
      <c r="G6992" s="1" t="s">
        <v>7807</v>
      </c>
      <c r="H6992" s="1">
        <v>0</v>
      </c>
      <c r="I6992" s="1">
        <v>9992</v>
      </c>
    </row>
    <row r="6993" spans="1:9" x14ac:dyDescent="0.25">
      <c r="A6993" s="1">
        <v>2</v>
      </c>
      <c r="B6993" s="1">
        <v>42767</v>
      </c>
      <c r="C6993" s="1">
        <v>97.442499999999995</v>
      </c>
      <c r="D6993" s="1">
        <v>335.65289999999999</v>
      </c>
      <c r="E6993" s="1">
        <v>8023</v>
      </c>
      <c r="F6993" s="1">
        <v>10.1296</v>
      </c>
      <c r="G6993" s="1">
        <v>145.18960000000001</v>
      </c>
      <c r="H6993" s="1">
        <v>15.1922905829278</v>
      </c>
    </row>
    <row r="6994" spans="1:9" x14ac:dyDescent="0.25">
      <c r="A6994" s="1">
        <v>0</v>
      </c>
      <c r="B6994" s="1" t="s">
        <v>7808</v>
      </c>
      <c r="C6994" s="1">
        <v>2</v>
      </c>
    </row>
    <row r="6995" spans="1:9" x14ac:dyDescent="0.25">
      <c r="A6995" s="1">
        <v>1</v>
      </c>
      <c r="B6995" s="1" t="s">
        <v>7809</v>
      </c>
      <c r="C6995" s="1" t="s">
        <v>7810</v>
      </c>
      <c r="D6995" s="1">
        <v>22276.405583930002</v>
      </c>
      <c r="E6995" s="1">
        <v>6.2465000000000003E-4</v>
      </c>
      <c r="F6995" s="1" t="s">
        <v>3</v>
      </c>
      <c r="G6995" s="1" t="s">
        <v>7811</v>
      </c>
      <c r="H6995" s="1">
        <v>0</v>
      </c>
      <c r="I6995" s="1">
        <v>9995</v>
      </c>
    </row>
    <row r="6996" spans="1:9" x14ac:dyDescent="0.25">
      <c r="A6996" s="1">
        <v>2</v>
      </c>
      <c r="B6996" s="1">
        <v>42768</v>
      </c>
      <c r="C6996" s="1">
        <v>97.194400000000002</v>
      </c>
      <c r="D6996" s="1">
        <v>319.7362</v>
      </c>
      <c r="E6996" s="1">
        <v>7390</v>
      </c>
      <c r="F6996" s="1">
        <v>273.17919999999998</v>
      </c>
      <c r="G6996" s="1">
        <v>86.861000000000004</v>
      </c>
      <c r="H6996" s="1">
        <v>15.409716662938401</v>
      </c>
    </row>
    <row r="6997" spans="1:9" x14ac:dyDescent="0.25">
      <c r="A6997" s="1">
        <v>0</v>
      </c>
      <c r="B6997" s="1" t="s">
        <v>7812</v>
      </c>
      <c r="C6997" s="1">
        <v>1</v>
      </c>
    </row>
    <row r="6998" spans="1:9" x14ac:dyDescent="0.25">
      <c r="A6998" s="1">
        <v>1</v>
      </c>
      <c r="B6998" s="1" t="s">
        <v>7813</v>
      </c>
      <c r="C6998" s="1" t="s">
        <v>7814</v>
      </c>
      <c r="D6998" s="1">
        <v>22276.557915630001</v>
      </c>
      <c r="E6998" s="1">
        <v>4.9370000000000003E-5</v>
      </c>
      <c r="F6998" s="1" t="s">
        <v>3</v>
      </c>
      <c r="G6998" s="1" t="s">
        <v>7815</v>
      </c>
      <c r="H6998" s="1">
        <v>0</v>
      </c>
      <c r="I6998" s="1">
        <v>9997</v>
      </c>
    </row>
    <row r="6999" spans="1:9" x14ac:dyDescent="0.25">
      <c r="A6999" s="1">
        <v>2</v>
      </c>
      <c r="B6999" s="1">
        <v>42769</v>
      </c>
      <c r="C6999" s="1">
        <v>97.1905</v>
      </c>
      <c r="D6999" s="1">
        <v>307.4135</v>
      </c>
      <c r="E6999" s="1">
        <v>13395</v>
      </c>
      <c r="F6999" s="1">
        <v>320.80520000000001</v>
      </c>
      <c r="G6999" s="1">
        <v>39.222499999999997</v>
      </c>
      <c r="H6999" s="1">
        <v>15.244751842930601</v>
      </c>
    </row>
    <row r="7000" spans="1:9" x14ac:dyDescent="0.25">
      <c r="A7000" s="1">
        <v>0</v>
      </c>
      <c r="B7000" s="1" t="s">
        <v>6600</v>
      </c>
      <c r="C7000" s="1">
        <v>2</v>
      </c>
      <c r="D7000" s="1" t="s">
        <v>7816</v>
      </c>
    </row>
    <row r="7001" spans="1:9" x14ac:dyDescent="0.25">
      <c r="A7001" s="1">
        <v>1</v>
      </c>
      <c r="B7001" s="1" t="s">
        <v>7817</v>
      </c>
      <c r="C7001" s="1" t="s">
        <v>7818</v>
      </c>
      <c r="D7001" s="1">
        <v>22276.346994560001</v>
      </c>
      <c r="E7001" s="1">
        <v>3.1980000000000002E-4</v>
      </c>
      <c r="F7001" s="1" t="s">
        <v>3</v>
      </c>
      <c r="G7001" s="1" t="s">
        <v>7819</v>
      </c>
      <c r="H7001" s="1">
        <v>0</v>
      </c>
      <c r="I7001" s="1">
        <v>9992</v>
      </c>
    </row>
    <row r="7002" spans="1:9" x14ac:dyDescent="0.25">
      <c r="A7002" s="1">
        <v>2</v>
      </c>
      <c r="B7002" s="1">
        <v>42771</v>
      </c>
      <c r="C7002" s="1">
        <v>97.192099999999996</v>
      </c>
      <c r="D7002" s="1">
        <v>314.93040000000002</v>
      </c>
      <c r="E7002" s="1">
        <v>8867</v>
      </c>
      <c r="F7002" s="1">
        <v>292.86680000000001</v>
      </c>
      <c r="G7002" s="1">
        <v>67.163799999999995</v>
      </c>
      <c r="H7002" s="1">
        <v>15.332226402934999</v>
      </c>
    </row>
    <row r="7003" spans="1:9" x14ac:dyDescent="0.25">
      <c r="A7003" s="1">
        <v>0</v>
      </c>
      <c r="B7003" s="1" t="s">
        <v>6600</v>
      </c>
      <c r="C7003" s="1">
        <v>2</v>
      </c>
      <c r="D7003" s="1" t="s">
        <v>7820</v>
      </c>
    </row>
    <row r="7004" spans="1:9" x14ac:dyDescent="0.25">
      <c r="A7004" s="1">
        <v>1</v>
      </c>
      <c r="B7004" s="1" t="s">
        <v>7821</v>
      </c>
      <c r="C7004" s="1" t="s">
        <v>7822</v>
      </c>
      <c r="D7004" s="1">
        <v>22276.072625870002</v>
      </c>
      <c r="E7004" s="1">
        <v>3.7115999999999999E-4</v>
      </c>
      <c r="F7004" s="1" t="s">
        <v>3</v>
      </c>
      <c r="G7004" s="1" t="s">
        <v>7823</v>
      </c>
      <c r="H7004" s="1">
        <v>0</v>
      </c>
      <c r="I7004" s="1">
        <v>9995</v>
      </c>
    </row>
    <row r="7005" spans="1:9" x14ac:dyDescent="0.25">
      <c r="A7005" s="1">
        <v>2</v>
      </c>
      <c r="B7005" s="1">
        <v>42772</v>
      </c>
      <c r="C7005" s="1">
        <v>97.183199999999999</v>
      </c>
      <c r="D7005" s="1">
        <v>314.88159999999999</v>
      </c>
      <c r="E7005" s="1">
        <v>8222</v>
      </c>
      <c r="F7005" s="1">
        <v>288.49270000000001</v>
      </c>
      <c r="G7005" s="1">
        <v>71.542299999999997</v>
      </c>
      <c r="H7005" s="1">
        <v>15.350864752935101</v>
      </c>
    </row>
    <row r="7006" spans="1:9" x14ac:dyDescent="0.25">
      <c r="A7006" s="1">
        <v>0</v>
      </c>
      <c r="B7006" s="1" t="s">
        <v>6600</v>
      </c>
      <c r="C7006" s="1">
        <v>2</v>
      </c>
      <c r="D7006" s="1" t="s">
        <v>7824</v>
      </c>
    </row>
    <row r="7007" spans="1:9" x14ac:dyDescent="0.25">
      <c r="A7007" s="1">
        <v>1</v>
      </c>
      <c r="B7007" s="1" t="s">
        <v>7825</v>
      </c>
      <c r="C7007" s="1" t="s">
        <v>7826</v>
      </c>
      <c r="D7007" s="1">
        <v>22276.122127760002</v>
      </c>
      <c r="E7007" s="1">
        <v>3.2746000000000001E-4</v>
      </c>
      <c r="F7007" s="1" t="s">
        <v>3</v>
      </c>
      <c r="G7007" s="1" t="s">
        <v>7827</v>
      </c>
      <c r="H7007" s="1">
        <v>0</v>
      </c>
      <c r="I7007" s="1">
        <v>9998</v>
      </c>
    </row>
    <row r="7008" spans="1:9" x14ac:dyDescent="0.25">
      <c r="A7008" s="1">
        <v>2</v>
      </c>
      <c r="B7008" s="1">
        <v>42773</v>
      </c>
      <c r="C7008" s="1">
        <v>97.1952</v>
      </c>
      <c r="D7008" s="1">
        <v>314.73099999999999</v>
      </c>
      <c r="E7008" s="1">
        <v>9262</v>
      </c>
      <c r="F7008" s="1">
        <v>296.30259999999998</v>
      </c>
      <c r="G7008" s="1">
        <v>63.726399999999998</v>
      </c>
      <c r="H7008" s="1">
        <v>15.306935662934199</v>
      </c>
    </row>
    <row r="7009" spans="1:9" x14ac:dyDescent="0.25">
      <c r="A7009" s="1">
        <v>0</v>
      </c>
      <c r="B7009" s="1" t="s">
        <v>6600</v>
      </c>
      <c r="C7009" s="1">
        <v>2</v>
      </c>
      <c r="D7009" s="1" t="s">
        <v>7828</v>
      </c>
    </row>
    <row r="7010" spans="1:9" x14ac:dyDescent="0.25">
      <c r="A7010" s="1">
        <v>1</v>
      </c>
      <c r="B7010" s="1" t="s">
        <v>7829</v>
      </c>
      <c r="C7010" s="1" t="s">
        <v>7830</v>
      </c>
      <c r="D7010" s="1">
        <v>22276.066029829999</v>
      </c>
      <c r="E7010" s="1">
        <v>2.9848E-4</v>
      </c>
      <c r="F7010" s="1" t="s">
        <v>3</v>
      </c>
      <c r="G7010" s="1" t="s">
        <v>7831</v>
      </c>
      <c r="H7010" s="1">
        <v>0</v>
      </c>
      <c r="I7010" s="1">
        <v>9991</v>
      </c>
    </row>
    <row r="7011" spans="1:9" x14ac:dyDescent="0.25">
      <c r="A7011" s="1">
        <v>2</v>
      </c>
      <c r="B7011" s="1">
        <v>42774</v>
      </c>
      <c r="C7011" s="1">
        <v>97.191299999999998</v>
      </c>
      <c r="D7011" s="1">
        <v>315.13049999999998</v>
      </c>
      <c r="E7011" s="1">
        <v>8298</v>
      </c>
      <c r="F7011" s="1">
        <v>291.31670000000003</v>
      </c>
      <c r="G7011" s="1">
        <v>68.718999999999994</v>
      </c>
      <c r="H7011" s="1">
        <v>15.335632792934801</v>
      </c>
    </row>
    <row r="7012" spans="1:9" x14ac:dyDescent="0.25">
      <c r="A7012" s="1">
        <v>0</v>
      </c>
      <c r="B7012" s="1" t="s">
        <v>7832</v>
      </c>
      <c r="C7012" s="1">
        <v>1</v>
      </c>
    </row>
    <row r="7013" spans="1:9" x14ac:dyDescent="0.25">
      <c r="A7013" s="1">
        <v>1</v>
      </c>
      <c r="B7013" s="1" t="s">
        <v>7833</v>
      </c>
      <c r="C7013" s="1" t="s">
        <v>7834</v>
      </c>
      <c r="D7013" s="1">
        <v>22276.546749180001</v>
      </c>
      <c r="E7013" s="1">
        <v>1.2561000000000001E-4</v>
      </c>
      <c r="F7013" s="1" t="s">
        <v>3</v>
      </c>
      <c r="G7013" s="1" t="s">
        <v>7835</v>
      </c>
      <c r="H7013" s="1">
        <v>0</v>
      </c>
      <c r="I7013" s="1">
        <v>9991</v>
      </c>
    </row>
    <row r="7014" spans="1:9" x14ac:dyDescent="0.25">
      <c r="A7014" s="1">
        <v>2</v>
      </c>
      <c r="B7014" s="1">
        <v>42775</v>
      </c>
      <c r="C7014" s="1">
        <v>97.188800000000001</v>
      </c>
      <c r="D7014" s="1">
        <v>310.28359999999998</v>
      </c>
      <c r="E7014" s="1">
        <v>10427</v>
      </c>
      <c r="F7014" s="1">
        <v>308.4264</v>
      </c>
      <c r="G7014" s="1">
        <v>51.603900000000003</v>
      </c>
      <c r="H7014" s="1">
        <v>15.2694783329326</v>
      </c>
    </row>
    <row r="7015" spans="1:9" x14ac:dyDescent="0.25">
      <c r="A7015" s="1">
        <v>0</v>
      </c>
      <c r="B7015" s="1" t="s">
        <v>7836</v>
      </c>
      <c r="C7015" s="1" t="s">
        <v>7837</v>
      </c>
    </row>
    <row r="7016" spans="1:9" x14ac:dyDescent="0.25">
      <c r="A7016" s="1">
        <v>1</v>
      </c>
      <c r="B7016" s="1" t="s">
        <v>7838</v>
      </c>
      <c r="C7016" s="1" t="s">
        <v>7839</v>
      </c>
      <c r="D7016" s="1">
        <v>22276.09063328</v>
      </c>
      <c r="E7016" s="1">
        <v>1.3331000000000001E-4</v>
      </c>
      <c r="F7016" s="1" t="s">
        <v>3</v>
      </c>
      <c r="G7016" s="1" t="s">
        <v>7840</v>
      </c>
      <c r="H7016" s="1">
        <v>0</v>
      </c>
      <c r="I7016" s="1">
        <v>9999</v>
      </c>
    </row>
    <row r="7017" spans="1:9" x14ac:dyDescent="0.25">
      <c r="A7017" s="1">
        <v>2</v>
      </c>
      <c r="B7017" s="1">
        <v>42776</v>
      </c>
      <c r="C7017" s="1">
        <v>97.190100000000001</v>
      </c>
      <c r="D7017" s="1">
        <v>310.68990000000002</v>
      </c>
      <c r="E7017" s="1">
        <v>10053</v>
      </c>
      <c r="F7017" s="1">
        <v>308.35719999999998</v>
      </c>
      <c r="G7017" s="1">
        <v>51.676400000000001</v>
      </c>
      <c r="H7017" s="1">
        <v>15.2762957929323</v>
      </c>
    </row>
    <row r="7018" spans="1:9" x14ac:dyDescent="0.25">
      <c r="A7018" s="1">
        <v>0</v>
      </c>
      <c r="B7018" s="1" t="s">
        <v>5326</v>
      </c>
      <c r="C7018" s="1">
        <v>2</v>
      </c>
    </row>
    <row r="7019" spans="1:9" x14ac:dyDescent="0.25">
      <c r="A7019" s="1">
        <v>1</v>
      </c>
      <c r="B7019" s="1" t="s">
        <v>7841</v>
      </c>
      <c r="C7019" s="1" t="s">
        <v>7842</v>
      </c>
      <c r="D7019" s="1">
        <v>22276.373787780001</v>
      </c>
      <c r="E7019" s="1">
        <v>3.6871000000000001E-4</v>
      </c>
      <c r="F7019" s="1" t="s">
        <v>3</v>
      </c>
      <c r="G7019" s="1" t="s">
        <v>7843</v>
      </c>
      <c r="H7019" s="1">
        <v>0</v>
      </c>
      <c r="I7019" s="1">
        <v>9997</v>
      </c>
    </row>
    <row r="7020" spans="1:9" x14ac:dyDescent="0.25">
      <c r="A7020" s="1">
        <v>2</v>
      </c>
      <c r="B7020" s="1">
        <v>42777</v>
      </c>
      <c r="C7020" s="1">
        <v>97.193799999999996</v>
      </c>
      <c r="D7020" s="1">
        <v>318.45319999999998</v>
      </c>
      <c r="E7020" s="1">
        <v>7001</v>
      </c>
      <c r="F7020" s="1">
        <v>283.1635</v>
      </c>
      <c r="G7020" s="1">
        <v>76.882800000000003</v>
      </c>
      <c r="H7020" s="1">
        <v>15.3611704929369</v>
      </c>
    </row>
    <row r="7021" spans="1:9" x14ac:dyDescent="0.25">
      <c r="A7021" s="1">
        <v>0</v>
      </c>
      <c r="B7021" s="1" t="s">
        <v>7844</v>
      </c>
      <c r="C7021" s="1" t="s">
        <v>7845</v>
      </c>
      <c r="D7021" s="1" t="s">
        <v>88</v>
      </c>
    </row>
    <row r="7022" spans="1:9" x14ac:dyDescent="0.25">
      <c r="A7022" s="1">
        <v>1</v>
      </c>
      <c r="B7022" s="1" t="s">
        <v>7846</v>
      </c>
      <c r="C7022" s="1" t="s">
        <v>7847</v>
      </c>
      <c r="D7022" s="1">
        <v>22276.069453119999</v>
      </c>
      <c r="E7022" s="1">
        <v>1.5279000000000001E-4</v>
      </c>
      <c r="F7022" s="1" t="s">
        <v>3</v>
      </c>
      <c r="G7022" s="1" t="s">
        <v>7848</v>
      </c>
      <c r="H7022" s="1">
        <v>0</v>
      </c>
      <c r="I7022" s="1">
        <v>9996</v>
      </c>
    </row>
    <row r="7023" spans="1:9" x14ac:dyDescent="0.25">
      <c r="A7023" s="1">
        <v>2</v>
      </c>
      <c r="B7023" s="1">
        <v>42778</v>
      </c>
      <c r="C7023" s="1">
        <v>97.195499999999996</v>
      </c>
      <c r="D7023" s="1">
        <v>313.51920000000001</v>
      </c>
      <c r="E7023" s="1">
        <v>8722</v>
      </c>
      <c r="F7023" s="1">
        <v>309.09120000000001</v>
      </c>
      <c r="G7023" s="1">
        <v>50.955199999999998</v>
      </c>
      <c r="H7023" s="1">
        <v>15.285447192933299</v>
      </c>
    </row>
    <row r="7024" spans="1:9" x14ac:dyDescent="0.25">
      <c r="A7024" s="1">
        <v>0</v>
      </c>
      <c r="B7024" s="1" t="s">
        <v>6600</v>
      </c>
      <c r="C7024" s="1">
        <v>2</v>
      </c>
      <c r="D7024" s="1" t="s">
        <v>7849</v>
      </c>
    </row>
    <row r="7025" spans="1:9" x14ac:dyDescent="0.25">
      <c r="A7025" s="1">
        <v>1</v>
      </c>
      <c r="B7025" s="1" t="s">
        <v>7850</v>
      </c>
      <c r="C7025" s="1" t="s">
        <v>7851</v>
      </c>
      <c r="D7025" s="1">
        <v>22276.342067680001</v>
      </c>
      <c r="E7025" s="1">
        <v>3.9123000000000001E-4</v>
      </c>
      <c r="F7025" s="1" t="s">
        <v>3</v>
      </c>
      <c r="G7025" s="1" t="s">
        <v>7852</v>
      </c>
      <c r="H7025" s="1">
        <v>0</v>
      </c>
      <c r="I7025" s="1">
        <v>9995</v>
      </c>
    </row>
    <row r="7026" spans="1:9" x14ac:dyDescent="0.25">
      <c r="A7026" s="1">
        <v>2</v>
      </c>
      <c r="B7026" s="1">
        <v>42779</v>
      </c>
      <c r="C7026" s="1">
        <v>97.193799999999996</v>
      </c>
      <c r="D7026" s="1">
        <v>320.2294</v>
      </c>
      <c r="E7026" s="1">
        <v>6313</v>
      </c>
      <c r="F7026" s="1">
        <v>285.85550000000001</v>
      </c>
      <c r="G7026" s="1">
        <v>74.199299999999994</v>
      </c>
      <c r="H7026" s="1">
        <v>15.369110062937899</v>
      </c>
    </row>
    <row r="7027" spans="1:9" x14ac:dyDescent="0.25">
      <c r="A7027" s="1">
        <v>0</v>
      </c>
      <c r="B7027" s="1" t="s">
        <v>6600</v>
      </c>
      <c r="C7027" s="1">
        <v>2</v>
      </c>
      <c r="D7027" s="1" t="s">
        <v>7853</v>
      </c>
    </row>
    <row r="7028" spans="1:9" x14ac:dyDescent="0.25">
      <c r="A7028" s="1">
        <v>1</v>
      </c>
      <c r="B7028" s="1" t="s">
        <v>7854</v>
      </c>
      <c r="C7028" s="1" t="s">
        <v>7855</v>
      </c>
      <c r="D7028" s="1">
        <v>22276.361739569998</v>
      </c>
      <c r="E7028" s="1">
        <v>3.9682999999999998E-4</v>
      </c>
      <c r="F7028" s="1" t="s">
        <v>3</v>
      </c>
      <c r="G7028" s="1" t="s">
        <v>7856</v>
      </c>
      <c r="H7028" s="1">
        <v>0</v>
      </c>
      <c r="I7028" s="1">
        <v>9998</v>
      </c>
    </row>
    <row r="7029" spans="1:9" x14ac:dyDescent="0.25">
      <c r="A7029" s="1">
        <v>2</v>
      </c>
      <c r="B7029" s="1">
        <v>42780</v>
      </c>
      <c r="C7029" s="1">
        <v>97.193799999999996</v>
      </c>
      <c r="D7029" s="1">
        <v>316.58100000000002</v>
      </c>
      <c r="E7029" s="1">
        <v>7201</v>
      </c>
      <c r="F7029" s="1">
        <v>300.96300000000002</v>
      </c>
      <c r="G7029" s="1">
        <v>59.090499999999999</v>
      </c>
      <c r="H7029" s="1">
        <v>15.335869142935699</v>
      </c>
    </row>
    <row r="7030" spans="1:9" x14ac:dyDescent="0.25">
      <c r="A7030" s="1">
        <v>0</v>
      </c>
      <c r="B7030" s="1" t="s">
        <v>6600</v>
      </c>
      <c r="C7030" s="1">
        <v>2</v>
      </c>
      <c r="D7030" s="1" t="s">
        <v>7857</v>
      </c>
    </row>
    <row r="7031" spans="1:9" x14ac:dyDescent="0.25">
      <c r="A7031" s="1">
        <v>1</v>
      </c>
      <c r="B7031" s="1" t="s">
        <v>7858</v>
      </c>
      <c r="C7031" s="1" t="s">
        <v>7859</v>
      </c>
      <c r="D7031" s="1">
        <v>22276.373322840001</v>
      </c>
      <c r="E7031" s="1">
        <v>1.5673999999999999E-4</v>
      </c>
      <c r="F7031" s="1" t="s">
        <v>3</v>
      </c>
      <c r="G7031" s="1" t="s">
        <v>7860</v>
      </c>
      <c r="H7031" s="1">
        <v>0</v>
      </c>
      <c r="I7031" s="1">
        <v>9994</v>
      </c>
    </row>
    <row r="7032" spans="1:9" x14ac:dyDescent="0.25">
      <c r="A7032" s="1">
        <v>2</v>
      </c>
      <c r="B7032" s="1">
        <v>42781</v>
      </c>
      <c r="C7032" s="1">
        <v>97.194599999999994</v>
      </c>
      <c r="D7032" s="1">
        <v>317.16539999999998</v>
      </c>
      <c r="E7032" s="1">
        <v>7980</v>
      </c>
      <c r="F7032" s="1">
        <v>300.5831</v>
      </c>
      <c r="G7032" s="1">
        <v>59.462299999999999</v>
      </c>
      <c r="H7032" s="1">
        <v>15.3091896829358</v>
      </c>
    </row>
    <row r="7033" spans="1:9" x14ac:dyDescent="0.25">
      <c r="A7033" s="1">
        <v>0</v>
      </c>
      <c r="B7033" s="1" t="s">
        <v>6600</v>
      </c>
      <c r="C7033" s="1">
        <v>2</v>
      </c>
      <c r="D7033" s="1" t="s">
        <v>7861</v>
      </c>
    </row>
    <row r="7034" spans="1:9" x14ac:dyDescent="0.25">
      <c r="A7034" s="1">
        <v>1</v>
      </c>
      <c r="B7034" s="1" t="s">
        <v>7862</v>
      </c>
      <c r="C7034" s="1" t="s">
        <v>7863</v>
      </c>
      <c r="D7034" s="1">
        <v>22276.103559340001</v>
      </c>
      <c r="E7034" s="1">
        <v>2.6739999999999999E-4</v>
      </c>
      <c r="F7034" s="1" t="s">
        <v>3</v>
      </c>
      <c r="G7034" s="1" t="s">
        <v>7864</v>
      </c>
      <c r="H7034" s="1">
        <v>0</v>
      </c>
      <c r="I7034" s="1">
        <v>9995</v>
      </c>
    </row>
    <row r="7035" spans="1:9" x14ac:dyDescent="0.25">
      <c r="A7035" s="1">
        <v>2</v>
      </c>
      <c r="B7035" s="1">
        <v>42782</v>
      </c>
      <c r="C7035" s="1">
        <v>97.192499999999995</v>
      </c>
      <c r="D7035" s="1">
        <v>318.09519999999998</v>
      </c>
      <c r="E7035" s="1">
        <v>6680</v>
      </c>
      <c r="F7035" s="1">
        <v>294.86739999999998</v>
      </c>
      <c r="G7035" s="1">
        <v>65.1875</v>
      </c>
      <c r="H7035" s="1">
        <v>15.3431235529365</v>
      </c>
    </row>
    <row r="7036" spans="1:9" x14ac:dyDescent="0.25">
      <c r="A7036" s="1">
        <v>0</v>
      </c>
      <c r="B7036" s="1" t="s">
        <v>7865</v>
      </c>
      <c r="C7036" s="1" t="s">
        <v>7866</v>
      </c>
    </row>
    <row r="7037" spans="1:9" x14ac:dyDescent="0.25">
      <c r="A7037" s="1">
        <v>1</v>
      </c>
      <c r="B7037" s="1" t="s">
        <v>7867</v>
      </c>
      <c r="C7037" s="1" t="s">
        <v>7868</v>
      </c>
      <c r="D7037" s="1">
        <v>22276.55478445</v>
      </c>
      <c r="E7037" s="1">
        <v>1.5697000000000001E-4</v>
      </c>
      <c r="F7037" s="1" t="s">
        <v>3</v>
      </c>
      <c r="G7037" s="1" t="s">
        <v>7869</v>
      </c>
      <c r="H7037" s="1">
        <v>0</v>
      </c>
      <c r="I7037" s="1">
        <v>9998</v>
      </c>
    </row>
    <row r="7038" spans="1:9" x14ac:dyDescent="0.25">
      <c r="A7038" s="1">
        <v>2</v>
      </c>
      <c r="B7038" s="1">
        <v>42783</v>
      </c>
      <c r="C7038" s="1">
        <v>97.190100000000001</v>
      </c>
      <c r="D7038" s="1">
        <v>313.6848</v>
      </c>
      <c r="E7038" s="1">
        <v>8471</v>
      </c>
      <c r="F7038" s="1">
        <v>311.9443</v>
      </c>
      <c r="G7038" s="1">
        <v>48.107500000000002</v>
      </c>
      <c r="H7038" s="1">
        <v>15.291119092934499</v>
      </c>
    </row>
    <row r="7039" spans="1:9" x14ac:dyDescent="0.25">
      <c r="A7039" s="1">
        <v>0</v>
      </c>
      <c r="B7039" s="1" t="s">
        <v>6151</v>
      </c>
    </row>
    <row r="7040" spans="1:9" x14ac:dyDescent="0.25">
      <c r="A7040" s="1">
        <v>1</v>
      </c>
      <c r="B7040" s="1" t="s">
        <v>7870</v>
      </c>
      <c r="C7040" s="1" t="s">
        <v>7871</v>
      </c>
      <c r="D7040" s="1">
        <v>22276.102970370001</v>
      </c>
      <c r="E7040" s="1">
        <v>1.9196999999999999E-4</v>
      </c>
      <c r="F7040" s="1" t="s">
        <v>3</v>
      </c>
      <c r="G7040" s="1" t="s">
        <v>7872</v>
      </c>
      <c r="H7040" s="1">
        <v>0</v>
      </c>
      <c r="I7040" s="1">
        <v>9996</v>
      </c>
    </row>
    <row r="7041" spans="1:9" x14ac:dyDescent="0.25">
      <c r="A7041" s="1">
        <v>2</v>
      </c>
      <c r="B7041" s="1">
        <v>42784</v>
      </c>
      <c r="C7041" s="1">
        <v>97.1892</v>
      </c>
      <c r="D7041" s="1">
        <v>314.63310000000001</v>
      </c>
      <c r="E7041" s="1">
        <v>7951</v>
      </c>
      <c r="F7041" s="1">
        <v>309.0557</v>
      </c>
      <c r="G7041" s="1">
        <v>50.997599999999998</v>
      </c>
      <c r="H7041" s="1">
        <v>15.310035392934701</v>
      </c>
    </row>
    <row r="7042" spans="1:9" x14ac:dyDescent="0.25">
      <c r="A7042" s="1">
        <v>0</v>
      </c>
      <c r="B7042" s="1" t="s">
        <v>7865</v>
      </c>
      <c r="C7042" s="1" t="s">
        <v>7873</v>
      </c>
    </row>
    <row r="7043" spans="1:9" x14ac:dyDescent="0.25">
      <c r="A7043" s="1">
        <v>1</v>
      </c>
      <c r="B7043" s="1" t="s">
        <v>7874</v>
      </c>
      <c r="C7043" s="1" t="s">
        <v>7875</v>
      </c>
      <c r="D7043" s="1">
        <v>22276.359177810002</v>
      </c>
      <c r="E7043" s="1">
        <v>1.7501999999999999E-4</v>
      </c>
      <c r="F7043" s="1" t="s">
        <v>3</v>
      </c>
      <c r="G7043" s="1" t="s">
        <v>7876</v>
      </c>
      <c r="H7043" s="1">
        <v>0</v>
      </c>
      <c r="I7043" s="1">
        <v>9992</v>
      </c>
    </row>
    <row r="7044" spans="1:9" x14ac:dyDescent="0.25">
      <c r="A7044" s="1">
        <v>2</v>
      </c>
      <c r="B7044" s="1">
        <v>42785</v>
      </c>
      <c r="C7044" s="1">
        <v>97.190399999999997</v>
      </c>
      <c r="D7044" s="1">
        <v>313.55930000000001</v>
      </c>
      <c r="E7044" s="1">
        <v>8266</v>
      </c>
      <c r="F7044" s="1">
        <v>314.3125</v>
      </c>
      <c r="G7044" s="1">
        <v>45.743699999999997</v>
      </c>
      <c r="H7044" s="1">
        <v>15.2911046729349</v>
      </c>
    </row>
    <row r="7045" spans="1:9" x14ac:dyDescent="0.25">
      <c r="A7045" s="1">
        <v>0</v>
      </c>
      <c r="B7045" s="1" t="s">
        <v>7865</v>
      </c>
      <c r="C7045" s="1" t="s">
        <v>7877</v>
      </c>
    </row>
    <row r="7046" spans="1:9" x14ac:dyDescent="0.25">
      <c r="A7046" s="1">
        <v>1</v>
      </c>
      <c r="B7046" s="1" t="s">
        <v>7878</v>
      </c>
      <c r="C7046" s="1" t="s">
        <v>7879</v>
      </c>
      <c r="D7046" s="1">
        <v>22276.358288570002</v>
      </c>
      <c r="E7046" s="1">
        <v>1.739E-4</v>
      </c>
      <c r="F7046" s="1" t="s">
        <v>3</v>
      </c>
      <c r="G7046" s="1" t="s">
        <v>7880</v>
      </c>
      <c r="H7046" s="1">
        <v>0</v>
      </c>
      <c r="I7046" s="1">
        <v>9997</v>
      </c>
    </row>
    <row r="7047" spans="1:9" x14ac:dyDescent="0.25">
      <c r="A7047" s="1">
        <v>2</v>
      </c>
      <c r="B7047" s="1">
        <v>42786</v>
      </c>
      <c r="C7047" s="1">
        <v>97.190299999999993</v>
      </c>
      <c r="D7047" s="1">
        <v>313.5505</v>
      </c>
      <c r="E7047" s="1">
        <v>8359</v>
      </c>
      <c r="F7047" s="1">
        <v>314.9074</v>
      </c>
      <c r="G7047" s="1">
        <v>45.148699999999998</v>
      </c>
      <c r="H7047" s="1">
        <v>15.291037442934901</v>
      </c>
    </row>
    <row r="7048" spans="1:9" x14ac:dyDescent="0.25">
      <c r="A7048" s="1">
        <v>0</v>
      </c>
      <c r="B7048" s="1" t="s">
        <v>7881</v>
      </c>
    </row>
    <row r="7049" spans="1:9" x14ac:dyDescent="0.25">
      <c r="A7049" s="1">
        <v>1</v>
      </c>
      <c r="B7049" s="1" t="s">
        <v>7882</v>
      </c>
      <c r="C7049" s="1" t="s">
        <v>7883</v>
      </c>
      <c r="D7049" s="1">
        <v>22276.547898019999</v>
      </c>
      <c r="E7049" s="1">
        <v>2.8441000000000002E-4</v>
      </c>
      <c r="F7049" s="1" t="s">
        <v>3</v>
      </c>
      <c r="G7049" s="1" t="s">
        <v>7884</v>
      </c>
      <c r="H7049" s="1">
        <v>0</v>
      </c>
      <c r="I7049" s="1">
        <v>9991</v>
      </c>
    </row>
    <row r="7050" spans="1:9" x14ac:dyDescent="0.25">
      <c r="A7050" s="1">
        <v>2</v>
      </c>
      <c r="B7050" s="1">
        <v>42787</v>
      </c>
      <c r="C7050" s="1">
        <v>97.190700000000007</v>
      </c>
      <c r="D7050" s="1">
        <v>320.08269999999999</v>
      </c>
      <c r="E7050" s="1">
        <v>6089</v>
      </c>
      <c r="F7050" s="1">
        <v>289.15609999999998</v>
      </c>
      <c r="G7050" s="1">
        <v>70.904700000000005</v>
      </c>
      <c r="H7050" s="1">
        <v>15.3753699829368</v>
      </c>
    </row>
    <row r="7051" spans="1:9" x14ac:dyDescent="0.25">
      <c r="A7051" s="1">
        <v>0</v>
      </c>
      <c r="B7051" s="1" t="s">
        <v>7885</v>
      </c>
    </row>
    <row r="7052" spans="1:9" x14ac:dyDescent="0.25">
      <c r="A7052" s="1">
        <v>1</v>
      </c>
      <c r="B7052" s="1" t="s">
        <v>7886</v>
      </c>
      <c r="C7052" s="1" t="s">
        <v>7887</v>
      </c>
      <c r="D7052" s="1">
        <v>22276.350357989999</v>
      </c>
      <c r="E7052" s="1">
        <v>2.7336E-4</v>
      </c>
      <c r="F7052" s="1" t="s">
        <v>3</v>
      </c>
      <c r="G7052" s="1" t="s">
        <v>7888</v>
      </c>
      <c r="H7052" s="1">
        <v>0</v>
      </c>
      <c r="I7052" s="1">
        <v>9997</v>
      </c>
    </row>
    <row r="7053" spans="1:9" x14ac:dyDescent="0.25">
      <c r="A7053" s="1">
        <v>2</v>
      </c>
      <c r="B7053" s="1">
        <v>42788</v>
      </c>
      <c r="C7053" s="1">
        <v>97.189400000000006</v>
      </c>
      <c r="D7053" s="1">
        <v>316.8295</v>
      </c>
      <c r="E7053" s="1">
        <v>7000</v>
      </c>
      <c r="F7053" s="1">
        <v>300.20830000000001</v>
      </c>
      <c r="G7053" s="1">
        <v>59.846699999999998</v>
      </c>
      <c r="H7053" s="1">
        <v>15.333031432937</v>
      </c>
    </row>
    <row r="7054" spans="1:9" x14ac:dyDescent="0.25">
      <c r="A7054" s="1">
        <v>0</v>
      </c>
      <c r="B7054" s="1" t="s">
        <v>7889</v>
      </c>
    </row>
    <row r="7055" spans="1:9" x14ac:dyDescent="0.25">
      <c r="A7055" s="1">
        <v>1</v>
      </c>
      <c r="B7055" s="1" t="s">
        <v>7890</v>
      </c>
      <c r="C7055" s="1" t="s">
        <v>7891</v>
      </c>
      <c r="D7055" s="1">
        <v>22276.538927189999</v>
      </c>
      <c r="E7055" s="1">
        <v>2.3261000000000001E-4</v>
      </c>
      <c r="F7055" s="1" t="s">
        <v>3</v>
      </c>
      <c r="G7055" s="1" t="s">
        <v>7892</v>
      </c>
      <c r="H7055" s="1">
        <v>0</v>
      </c>
      <c r="I7055" s="1">
        <v>9994</v>
      </c>
    </row>
    <row r="7056" spans="1:9" x14ac:dyDescent="0.25">
      <c r="A7056" s="1">
        <v>2</v>
      </c>
      <c r="B7056" s="1">
        <v>42789</v>
      </c>
      <c r="C7056" s="1">
        <v>97.189499999999995</v>
      </c>
      <c r="D7056" s="1">
        <v>316.33969999999999</v>
      </c>
      <c r="E7056" s="1">
        <v>7196</v>
      </c>
      <c r="F7056" s="1">
        <v>301.62310000000002</v>
      </c>
      <c r="G7056" s="1">
        <v>58.430900000000001</v>
      </c>
      <c r="H7056" s="1">
        <v>15.322816582936101</v>
      </c>
    </row>
    <row r="7057" spans="1:9" x14ac:dyDescent="0.25">
      <c r="A7057" s="1">
        <v>0</v>
      </c>
      <c r="B7057" s="1" t="s">
        <v>7893</v>
      </c>
      <c r="C7057" s="1">
        <v>1</v>
      </c>
    </row>
    <row r="7058" spans="1:9" x14ac:dyDescent="0.25">
      <c r="A7058" s="1">
        <v>1</v>
      </c>
      <c r="B7058" s="1" t="s">
        <v>7894</v>
      </c>
      <c r="C7058" s="1" t="s">
        <v>7895</v>
      </c>
      <c r="D7058" s="1">
        <v>22276.11267024</v>
      </c>
      <c r="E7058" s="1">
        <v>4.1030999999999999E-4</v>
      </c>
      <c r="F7058" s="1" t="s">
        <v>3</v>
      </c>
      <c r="G7058" s="1" t="s">
        <v>7896</v>
      </c>
      <c r="H7058" s="1">
        <v>0</v>
      </c>
      <c r="I7058" s="1">
        <v>9990</v>
      </c>
    </row>
    <row r="7059" spans="1:9" x14ac:dyDescent="0.25">
      <c r="A7059" s="1">
        <v>2</v>
      </c>
      <c r="B7059" s="1">
        <v>42790</v>
      </c>
      <c r="C7059" s="1">
        <v>97.191100000000006</v>
      </c>
      <c r="D7059" s="1">
        <v>319.59660000000002</v>
      </c>
      <c r="E7059" s="1">
        <v>5701</v>
      </c>
      <c r="F7059" s="1">
        <v>288.70319999999998</v>
      </c>
      <c r="G7059" s="1">
        <v>71.359399999999994</v>
      </c>
      <c r="H7059" s="1">
        <v>15.3728358329376</v>
      </c>
    </row>
    <row r="7060" spans="1:9" x14ac:dyDescent="0.25">
      <c r="A7060" s="1">
        <v>0</v>
      </c>
      <c r="B7060" s="1" t="s">
        <v>7897</v>
      </c>
      <c r="C7060" s="1">
        <v>1</v>
      </c>
    </row>
    <row r="7061" spans="1:9" x14ac:dyDescent="0.25">
      <c r="A7061" s="1">
        <v>1</v>
      </c>
      <c r="B7061" s="1" t="s">
        <v>7898</v>
      </c>
      <c r="C7061" s="1" t="s">
        <v>7899</v>
      </c>
      <c r="D7061" s="1">
        <v>22276.359910439998</v>
      </c>
      <c r="E7061" s="1">
        <v>2.1060999999999999E-4</v>
      </c>
      <c r="F7061" s="1" t="s">
        <v>3</v>
      </c>
      <c r="G7061" s="1" t="s">
        <v>7900</v>
      </c>
      <c r="H7061" s="1">
        <v>0</v>
      </c>
      <c r="I7061" s="1">
        <v>9992</v>
      </c>
    </row>
    <row r="7062" spans="1:9" x14ac:dyDescent="0.25">
      <c r="A7062" s="1">
        <v>2</v>
      </c>
      <c r="B7062" s="1">
        <v>42791</v>
      </c>
      <c r="C7062" s="1">
        <v>97.189899999999994</v>
      </c>
      <c r="D7062" s="1">
        <v>315.94639999999998</v>
      </c>
      <c r="E7062" s="1">
        <v>7051</v>
      </c>
      <c r="F7062" s="1">
        <v>304.38709999999998</v>
      </c>
      <c r="G7062" s="1">
        <v>55.670299999999997</v>
      </c>
      <c r="H7062" s="1">
        <v>15.3140155229356</v>
      </c>
    </row>
    <row r="7063" spans="1:9" x14ac:dyDescent="0.25">
      <c r="A7063" s="1">
        <v>0</v>
      </c>
      <c r="B7063" s="1" t="s">
        <v>7901</v>
      </c>
      <c r="C7063" s="1" t="s">
        <v>27</v>
      </c>
    </row>
    <row r="7064" spans="1:9" x14ac:dyDescent="0.25">
      <c r="A7064" s="1">
        <v>1</v>
      </c>
      <c r="B7064" s="1" t="s">
        <v>7902</v>
      </c>
      <c r="C7064" s="1" t="s">
        <v>7903</v>
      </c>
      <c r="D7064" s="1">
        <v>22276.387082339999</v>
      </c>
      <c r="E7064" s="1">
        <v>2.7292000000000001E-4</v>
      </c>
      <c r="F7064" s="1" t="s">
        <v>3</v>
      </c>
      <c r="G7064" s="1" t="s">
        <v>7904</v>
      </c>
      <c r="H7064" s="1">
        <v>0</v>
      </c>
      <c r="I7064" s="1">
        <v>9990</v>
      </c>
    </row>
    <row r="7065" spans="1:9" x14ac:dyDescent="0.25">
      <c r="A7065" s="1">
        <v>2</v>
      </c>
      <c r="B7065" s="1">
        <v>42792</v>
      </c>
      <c r="C7065" s="1">
        <v>97.189099999999996</v>
      </c>
      <c r="D7065" s="1">
        <v>316.84690000000001</v>
      </c>
      <c r="E7065" s="1">
        <v>6702</v>
      </c>
      <c r="F7065" s="1">
        <v>301.85469999999998</v>
      </c>
      <c r="G7065" s="1">
        <v>58.204300000000003</v>
      </c>
      <c r="H7065" s="1">
        <v>15.330003692936399</v>
      </c>
    </row>
    <row r="7066" spans="1:9" x14ac:dyDescent="0.25">
      <c r="A7066" s="1">
        <v>0</v>
      </c>
      <c r="B7066" s="1" t="s">
        <v>7905</v>
      </c>
      <c r="C7066" s="1">
        <v>6</v>
      </c>
    </row>
    <row r="7067" spans="1:9" x14ac:dyDescent="0.25">
      <c r="A7067" s="1">
        <v>1</v>
      </c>
      <c r="B7067" s="1" t="s">
        <v>7906</v>
      </c>
      <c r="C7067" s="1" t="s">
        <v>7907</v>
      </c>
      <c r="D7067" s="1">
        <v>22276.061760060002</v>
      </c>
      <c r="E7067" s="1">
        <v>1.4315000000000001E-4</v>
      </c>
      <c r="F7067" s="1" t="s">
        <v>3</v>
      </c>
      <c r="G7067" s="1" t="s">
        <v>7908</v>
      </c>
      <c r="H7067" s="1">
        <v>0</v>
      </c>
      <c r="I7067" s="1">
        <v>9993</v>
      </c>
    </row>
    <row r="7068" spans="1:9" x14ac:dyDescent="0.25">
      <c r="A7068" s="1">
        <v>2</v>
      </c>
      <c r="B7068" s="1">
        <v>42793</v>
      </c>
      <c r="C7068" s="1">
        <v>97.187799999999996</v>
      </c>
      <c r="D7068" s="1">
        <v>313.70690000000002</v>
      </c>
      <c r="E7068" s="1">
        <v>7115</v>
      </c>
      <c r="F7068" s="1">
        <v>314.99090000000001</v>
      </c>
      <c r="G7068" s="1">
        <v>45.075400000000002</v>
      </c>
      <c r="H7068" s="1">
        <v>15.288863092934999</v>
      </c>
    </row>
    <row r="7069" spans="1:9" x14ac:dyDescent="0.25">
      <c r="A7069" s="1">
        <v>0</v>
      </c>
      <c r="B7069" s="1" t="s">
        <v>7909</v>
      </c>
    </row>
    <row r="7070" spans="1:9" x14ac:dyDescent="0.25">
      <c r="A7070" s="1">
        <v>1</v>
      </c>
      <c r="B7070" s="1" t="s">
        <v>7910</v>
      </c>
      <c r="C7070" s="1" t="s">
        <v>7911</v>
      </c>
      <c r="D7070" s="1">
        <v>22276.463348869998</v>
      </c>
      <c r="E7070" s="1">
        <v>4.2110000000000002E-5</v>
      </c>
      <c r="F7070" s="1" t="s">
        <v>3</v>
      </c>
      <c r="G7070" s="1" t="s">
        <v>7912</v>
      </c>
      <c r="H7070" s="1">
        <v>0</v>
      </c>
      <c r="I7070" s="1">
        <v>9995</v>
      </c>
    </row>
    <row r="7071" spans="1:9" x14ac:dyDescent="0.25">
      <c r="A7071" s="1">
        <v>2</v>
      </c>
      <c r="B7071" s="1">
        <v>42794</v>
      </c>
      <c r="C7071" s="1">
        <v>97.456000000000003</v>
      </c>
      <c r="D7071" s="1">
        <v>276.22120000000001</v>
      </c>
      <c r="E7071" s="1">
        <v>123794</v>
      </c>
      <c r="F7071" s="1">
        <v>83.575500000000005</v>
      </c>
      <c r="G7071" s="1">
        <v>277.95440000000002</v>
      </c>
      <c r="H7071" s="1">
        <v>14.9304356528759</v>
      </c>
    </row>
    <row r="7072" spans="1:9" x14ac:dyDescent="0.25">
      <c r="A7072" s="1">
        <v>0</v>
      </c>
      <c r="B7072" s="1" t="s">
        <v>7913</v>
      </c>
      <c r="C7072" s="1" t="s">
        <v>7914</v>
      </c>
    </row>
    <row r="7073" spans="1:9" x14ac:dyDescent="0.25">
      <c r="A7073" s="1">
        <v>1</v>
      </c>
      <c r="B7073" s="1" t="s">
        <v>7915</v>
      </c>
      <c r="C7073" s="1" t="s">
        <v>7916</v>
      </c>
      <c r="D7073" s="1">
        <v>22276.065070709999</v>
      </c>
      <c r="E7073" s="1">
        <v>6.6792000000000002E-4</v>
      </c>
      <c r="F7073" s="1" t="s">
        <v>3</v>
      </c>
      <c r="G7073" s="1" t="s">
        <v>7917</v>
      </c>
      <c r="H7073" s="1">
        <v>0</v>
      </c>
      <c r="I7073" s="1">
        <v>9995</v>
      </c>
    </row>
    <row r="7074" spans="1:9" x14ac:dyDescent="0.25">
      <c r="A7074" s="1">
        <v>2</v>
      </c>
      <c r="B7074" s="1">
        <v>42795</v>
      </c>
      <c r="C7074" s="1">
        <v>97.168800000000005</v>
      </c>
      <c r="D7074" s="1">
        <v>316.45600000000002</v>
      </c>
      <c r="E7074" s="1">
        <v>6115</v>
      </c>
      <c r="F7074" s="1">
        <v>82.224299999999999</v>
      </c>
      <c r="G7074" s="1">
        <v>277.9699</v>
      </c>
      <c r="H7074" s="1">
        <v>15.426868932938699</v>
      </c>
    </row>
    <row r="7075" spans="1:9" x14ac:dyDescent="0.25">
      <c r="A7075" s="1">
        <v>0</v>
      </c>
      <c r="B7075" s="1" t="s">
        <v>3919</v>
      </c>
      <c r="C7075" s="1">
        <v>113</v>
      </c>
    </row>
    <row r="7076" spans="1:9" x14ac:dyDescent="0.25">
      <c r="A7076" s="1">
        <v>1</v>
      </c>
      <c r="B7076" s="1" t="s">
        <v>7918</v>
      </c>
      <c r="C7076" s="1" t="s">
        <v>7919</v>
      </c>
      <c r="D7076" s="1">
        <v>22276.428784659998</v>
      </c>
      <c r="E7076" s="1">
        <v>3.4000000000000001E-6</v>
      </c>
      <c r="F7076" s="1" t="s">
        <v>3</v>
      </c>
      <c r="G7076" s="1" t="s">
        <v>7920</v>
      </c>
      <c r="H7076" s="1">
        <v>0</v>
      </c>
      <c r="I7076" s="1">
        <v>9997</v>
      </c>
    </row>
    <row r="7077" spans="1:9" x14ac:dyDescent="0.25">
      <c r="A7077" s="1">
        <v>2</v>
      </c>
      <c r="B7077" s="1">
        <v>42803</v>
      </c>
      <c r="C7077" s="1">
        <v>86.403599999999997</v>
      </c>
      <c r="D7077" s="1">
        <v>167.46799999999999</v>
      </c>
      <c r="E7077" s="1">
        <v>2246</v>
      </c>
      <c r="F7077" s="1">
        <v>87.154799999999994</v>
      </c>
      <c r="G7077" s="1">
        <v>272.9905</v>
      </c>
      <c r="H7077" s="1">
        <v>14.342218092772899</v>
      </c>
    </row>
    <row r="7078" spans="1:9" x14ac:dyDescent="0.25">
      <c r="A7078" s="1">
        <v>0</v>
      </c>
      <c r="B7078" s="1" t="s">
        <v>3919</v>
      </c>
      <c r="C7078" s="1">
        <v>123</v>
      </c>
    </row>
    <row r="7079" spans="1:9" x14ac:dyDescent="0.25">
      <c r="A7079" s="1">
        <v>1</v>
      </c>
      <c r="B7079" s="1" t="s">
        <v>7921</v>
      </c>
      <c r="C7079" s="1" t="s">
        <v>7922</v>
      </c>
      <c r="D7079" s="1">
        <v>22276.33073139</v>
      </c>
      <c r="E7079" s="1">
        <v>3.49E-6</v>
      </c>
      <c r="F7079" s="1" t="s">
        <v>3</v>
      </c>
      <c r="G7079" s="1" t="s">
        <v>7923</v>
      </c>
      <c r="H7079" s="1">
        <v>0</v>
      </c>
      <c r="I7079" s="1">
        <v>9991</v>
      </c>
    </row>
    <row r="7080" spans="1:9" x14ac:dyDescent="0.25">
      <c r="A7080" s="1">
        <v>2</v>
      </c>
      <c r="B7080" s="1">
        <v>42804</v>
      </c>
      <c r="C7080" s="1">
        <v>86.404200000000003</v>
      </c>
      <c r="D7080" s="1">
        <v>198.976</v>
      </c>
      <c r="E7080" s="1">
        <v>2084</v>
      </c>
      <c r="F7080" s="1">
        <v>89.803100000000001</v>
      </c>
      <c r="G7080" s="1">
        <v>270.34030000000001</v>
      </c>
      <c r="H7080" s="1">
        <v>14.3422230227604</v>
      </c>
    </row>
    <row r="7081" spans="1:9" x14ac:dyDescent="0.25">
      <c r="A7081" s="1">
        <v>0</v>
      </c>
      <c r="B7081" s="1" t="s">
        <v>3919</v>
      </c>
      <c r="C7081" s="1">
        <v>120</v>
      </c>
    </row>
    <row r="7082" spans="1:9" x14ac:dyDescent="0.25">
      <c r="A7082" s="1">
        <v>1</v>
      </c>
      <c r="B7082" s="1" t="s">
        <v>7924</v>
      </c>
      <c r="C7082" s="1" t="s">
        <v>7925</v>
      </c>
      <c r="D7082" s="1">
        <v>22276.213135589998</v>
      </c>
      <c r="E7082" s="1">
        <v>3.3799999999999998E-6</v>
      </c>
      <c r="F7082" s="1" t="s">
        <v>3</v>
      </c>
      <c r="G7082" s="1" t="s">
        <v>7926</v>
      </c>
      <c r="H7082" s="1">
        <v>0</v>
      </c>
      <c r="I7082" s="1">
        <v>9992</v>
      </c>
    </row>
    <row r="7083" spans="1:9" x14ac:dyDescent="0.25">
      <c r="A7083" s="1">
        <v>2</v>
      </c>
      <c r="B7083" s="1">
        <v>42805</v>
      </c>
      <c r="C7083" s="1">
        <v>86.402500000000003</v>
      </c>
      <c r="D7083" s="1">
        <v>167.51580000000001</v>
      </c>
      <c r="E7083" s="1">
        <v>2284</v>
      </c>
      <c r="F7083" s="1">
        <v>87.188000000000002</v>
      </c>
      <c r="G7083" s="1">
        <v>272.95769999999999</v>
      </c>
      <c r="H7083" s="1">
        <v>14.342208402772499</v>
      </c>
    </row>
    <row r="7084" spans="1:9" x14ac:dyDescent="0.25">
      <c r="A7084" s="1">
        <v>0</v>
      </c>
      <c r="B7084" s="1" t="s">
        <v>3919</v>
      </c>
      <c r="C7084" s="1">
        <v>115</v>
      </c>
    </row>
    <row r="7085" spans="1:9" x14ac:dyDescent="0.25">
      <c r="A7085" s="1">
        <v>1</v>
      </c>
      <c r="B7085" s="1" t="s">
        <v>7927</v>
      </c>
      <c r="C7085" s="1" t="s">
        <v>7928</v>
      </c>
      <c r="D7085" s="1">
        <v>22276.196549780001</v>
      </c>
      <c r="E7085" s="1">
        <v>4.4100000000000001E-6</v>
      </c>
      <c r="F7085" s="1" t="s">
        <v>3</v>
      </c>
      <c r="G7085" s="1" t="s">
        <v>7929</v>
      </c>
      <c r="H7085" s="1">
        <v>0</v>
      </c>
      <c r="I7085" s="1">
        <v>9997</v>
      </c>
    </row>
    <row r="7086" spans="1:9" x14ac:dyDescent="0.25">
      <c r="A7086" s="1">
        <v>2</v>
      </c>
      <c r="B7086" s="1">
        <v>42806</v>
      </c>
      <c r="C7086" s="1">
        <v>86.456500000000005</v>
      </c>
      <c r="D7086" s="1">
        <v>167.45249999999999</v>
      </c>
      <c r="E7086" s="1">
        <v>2552</v>
      </c>
      <c r="F7086" s="1">
        <v>119.627</v>
      </c>
      <c r="G7086" s="1">
        <v>240.51859999999999</v>
      </c>
      <c r="H7086" s="1">
        <v>14.432750682791101</v>
      </c>
    </row>
    <row r="7087" spans="1:9" x14ac:dyDescent="0.25">
      <c r="A7087" s="1">
        <v>0</v>
      </c>
      <c r="B7087" s="1" t="s">
        <v>3919</v>
      </c>
      <c r="C7087" s="1">
        <v>118</v>
      </c>
    </row>
    <row r="7088" spans="1:9" x14ac:dyDescent="0.25">
      <c r="A7088" s="1">
        <v>1</v>
      </c>
      <c r="B7088" s="1" t="s">
        <v>7930</v>
      </c>
      <c r="C7088" s="1" t="s">
        <v>7931</v>
      </c>
      <c r="D7088" s="1">
        <v>22276.50197261</v>
      </c>
      <c r="E7088" s="1">
        <v>3.5499999999999999E-6</v>
      </c>
      <c r="F7088" s="1" t="s">
        <v>3</v>
      </c>
      <c r="G7088" s="1" t="s">
        <v>7932</v>
      </c>
      <c r="H7088" s="1">
        <v>0</v>
      </c>
      <c r="I7088" s="1">
        <v>9993</v>
      </c>
    </row>
    <row r="7089" spans="1:9" x14ac:dyDescent="0.25">
      <c r="A7089" s="1">
        <v>2</v>
      </c>
      <c r="B7089" s="1">
        <v>42807</v>
      </c>
      <c r="C7089" s="1">
        <v>86.404300000000006</v>
      </c>
      <c r="D7089" s="1">
        <v>198.90860000000001</v>
      </c>
      <c r="E7089" s="1">
        <v>1877</v>
      </c>
      <c r="F7089" s="1">
        <v>84.790199999999999</v>
      </c>
      <c r="G7089" s="1">
        <v>275.35079999999999</v>
      </c>
      <c r="H7089" s="1">
        <v>14.342158222760601</v>
      </c>
    </row>
    <row r="7090" spans="1:9" x14ac:dyDescent="0.25">
      <c r="A7090" s="1">
        <v>0</v>
      </c>
      <c r="B7090" s="1" t="s">
        <v>3919</v>
      </c>
      <c r="C7090" s="1">
        <v>117</v>
      </c>
    </row>
    <row r="7091" spans="1:9" x14ac:dyDescent="0.25">
      <c r="A7091" s="1">
        <v>1</v>
      </c>
      <c r="B7091" s="1" t="s">
        <v>7933</v>
      </c>
      <c r="C7091" s="1" t="s">
        <v>7934</v>
      </c>
      <c r="D7091" s="1">
        <v>22276.521002680001</v>
      </c>
      <c r="E7091" s="1">
        <v>3.5099999999999999E-6</v>
      </c>
      <c r="F7091" s="1" t="s">
        <v>3</v>
      </c>
      <c r="G7091" s="1" t="s">
        <v>7935</v>
      </c>
      <c r="H7091" s="1">
        <v>0</v>
      </c>
      <c r="I7091" s="1">
        <v>9994</v>
      </c>
    </row>
    <row r="7092" spans="1:9" x14ac:dyDescent="0.25">
      <c r="A7092" s="1">
        <v>2</v>
      </c>
      <c r="B7092" s="1">
        <v>42808</v>
      </c>
      <c r="C7092" s="1">
        <v>86.404200000000003</v>
      </c>
      <c r="D7092" s="1">
        <v>198.87039999999999</v>
      </c>
      <c r="E7092" s="1">
        <v>2378</v>
      </c>
      <c r="F7092" s="1">
        <v>83.121799999999993</v>
      </c>
      <c r="G7092" s="1">
        <v>277.0249</v>
      </c>
      <c r="H7092" s="1">
        <v>14.342219882760901</v>
      </c>
    </row>
    <row r="7093" spans="1:9" x14ac:dyDescent="0.25">
      <c r="A7093" s="1">
        <v>0</v>
      </c>
      <c r="B7093" s="1" t="s">
        <v>3919</v>
      </c>
      <c r="C7093" s="1">
        <v>126</v>
      </c>
    </row>
    <row r="7094" spans="1:9" x14ac:dyDescent="0.25">
      <c r="A7094" s="1">
        <v>1</v>
      </c>
      <c r="B7094" s="1" t="s">
        <v>7936</v>
      </c>
      <c r="C7094" s="1" t="s">
        <v>7937</v>
      </c>
      <c r="D7094" s="1">
        <v>22276.546380240001</v>
      </c>
      <c r="E7094" s="1">
        <v>3.1E-7</v>
      </c>
      <c r="F7094" s="1" t="s">
        <v>3</v>
      </c>
      <c r="G7094" s="1" t="s">
        <v>7938</v>
      </c>
      <c r="H7094" s="1">
        <v>0</v>
      </c>
      <c r="I7094" s="1">
        <v>9990</v>
      </c>
    </row>
    <row r="7095" spans="1:9" x14ac:dyDescent="0.25">
      <c r="A7095" s="1">
        <v>2</v>
      </c>
      <c r="B7095" s="1">
        <v>42809</v>
      </c>
      <c r="C7095" s="1">
        <v>86.404200000000003</v>
      </c>
      <c r="D7095" s="1">
        <v>198.88939999999999</v>
      </c>
      <c r="E7095" s="1">
        <v>2145</v>
      </c>
      <c r="F7095" s="1">
        <v>85.5809</v>
      </c>
      <c r="G7095" s="1">
        <v>274.56319999999999</v>
      </c>
      <c r="H7095" s="1">
        <v>14.3421286427607</v>
      </c>
    </row>
    <row r="7096" spans="1:9" x14ac:dyDescent="0.25">
      <c r="A7096" s="1">
        <v>0</v>
      </c>
      <c r="B7096" s="1" t="s">
        <v>3919</v>
      </c>
      <c r="C7096" s="1">
        <v>124</v>
      </c>
    </row>
    <row r="7097" spans="1:9" x14ac:dyDescent="0.25">
      <c r="A7097" s="1">
        <v>1</v>
      </c>
      <c r="B7097" s="1" t="s">
        <v>7939</v>
      </c>
      <c r="C7097" s="1" t="s">
        <v>7940</v>
      </c>
      <c r="D7097" s="1">
        <v>22276.338390209999</v>
      </c>
      <c r="E7097" s="1">
        <v>4.1400000000000002E-6</v>
      </c>
      <c r="F7097" s="1" t="s">
        <v>3</v>
      </c>
      <c r="G7097" s="1" t="s">
        <v>7941</v>
      </c>
      <c r="H7097" s="1">
        <v>0</v>
      </c>
      <c r="I7097" s="1">
        <v>9998</v>
      </c>
    </row>
    <row r="7098" spans="1:9" x14ac:dyDescent="0.25">
      <c r="A7098" s="1">
        <v>2</v>
      </c>
      <c r="B7098" s="1">
        <v>42810</v>
      </c>
      <c r="C7098" s="1">
        <v>86.449200000000005</v>
      </c>
      <c r="D7098" s="1">
        <v>135.81979999999999</v>
      </c>
      <c r="E7098" s="1">
        <v>2274</v>
      </c>
      <c r="F7098" s="1">
        <v>78.62</v>
      </c>
      <c r="G7098" s="1">
        <v>281.52569999999997</v>
      </c>
      <c r="H7098" s="1">
        <v>14.4327862227998</v>
      </c>
    </row>
    <row r="7099" spans="1:9" x14ac:dyDescent="0.25">
      <c r="A7099" s="1">
        <v>0</v>
      </c>
      <c r="B7099" s="1" t="s">
        <v>3919</v>
      </c>
      <c r="C7099" s="1">
        <v>128</v>
      </c>
    </row>
    <row r="7100" spans="1:9" x14ac:dyDescent="0.25">
      <c r="A7100" s="1">
        <v>1</v>
      </c>
      <c r="B7100" s="1" t="s">
        <v>7942</v>
      </c>
      <c r="C7100" s="1" t="s">
        <v>7943</v>
      </c>
      <c r="D7100" s="1">
        <v>22276.39756655</v>
      </c>
      <c r="E7100" s="1">
        <v>6.9999999999999997E-7</v>
      </c>
      <c r="F7100" s="1" t="s">
        <v>3</v>
      </c>
      <c r="G7100" s="1" t="s">
        <v>7944</v>
      </c>
      <c r="H7100" s="1">
        <v>0</v>
      </c>
      <c r="I7100" s="1">
        <v>9993</v>
      </c>
    </row>
    <row r="7101" spans="1:9" x14ac:dyDescent="0.25">
      <c r="A7101" s="1">
        <v>2</v>
      </c>
      <c r="B7101" s="1">
        <v>42811</v>
      </c>
      <c r="C7101" s="1">
        <v>86.398499999999999</v>
      </c>
      <c r="D7101" s="1">
        <v>230.43719999999999</v>
      </c>
      <c r="E7101" s="1">
        <v>2415</v>
      </c>
      <c r="F7101" s="1">
        <v>91.560900000000004</v>
      </c>
      <c r="G7101" s="1">
        <v>268.58629999999999</v>
      </c>
      <c r="H7101" s="1">
        <v>14.3421380227608</v>
      </c>
    </row>
    <row r="7102" spans="1:9" x14ac:dyDescent="0.25">
      <c r="A7102" s="1">
        <v>0</v>
      </c>
      <c r="B7102" s="1" t="s">
        <v>3919</v>
      </c>
      <c r="C7102" s="1">
        <v>121</v>
      </c>
    </row>
    <row r="7103" spans="1:9" x14ac:dyDescent="0.25">
      <c r="A7103" s="1">
        <v>1</v>
      </c>
      <c r="B7103" s="1" t="s">
        <v>7945</v>
      </c>
      <c r="C7103" s="1" t="s">
        <v>7946</v>
      </c>
      <c r="D7103" s="1">
        <v>22276.495635539999</v>
      </c>
      <c r="E7103" s="1">
        <v>3.4999999999999999E-6</v>
      </c>
      <c r="F7103" s="1" t="s">
        <v>3</v>
      </c>
      <c r="G7103" s="1" t="s">
        <v>3252</v>
      </c>
      <c r="H7103" s="1">
        <v>0</v>
      </c>
      <c r="I7103" s="1">
        <v>9998</v>
      </c>
    </row>
    <row r="7104" spans="1:9" x14ac:dyDescent="0.25">
      <c r="A7104" s="1">
        <v>2</v>
      </c>
      <c r="B7104" s="1">
        <v>42812</v>
      </c>
      <c r="C7104" s="1">
        <v>86.404399999999995</v>
      </c>
      <c r="D7104" s="1">
        <v>198.93020000000001</v>
      </c>
      <c r="E7104" s="1">
        <v>2165</v>
      </c>
      <c r="F7104" s="1">
        <v>88.298699999999997</v>
      </c>
      <c r="G7104" s="1">
        <v>271.84559999999999</v>
      </c>
      <c r="H7104" s="1">
        <v>14.3421685327594</v>
      </c>
    </row>
    <row r="7105" spans="1:9" x14ac:dyDescent="0.25">
      <c r="A7105" s="1">
        <v>0</v>
      </c>
      <c r="B7105" s="1" t="s">
        <v>7947</v>
      </c>
    </row>
    <row r="7106" spans="1:9" x14ac:dyDescent="0.25">
      <c r="A7106" s="1">
        <v>1</v>
      </c>
      <c r="B7106" s="1" t="s">
        <v>7948</v>
      </c>
      <c r="C7106" s="1" t="s">
        <v>7949</v>
      </c>
      <c r="D7106" s="1">
        <v>22276.570174529999</v>
      </c>
      <c r="E7106" s="1">
        <v>2.3249999999999999E-5</v>
      </c>
      <c r="F7106" s="1" t="s">
        <v>3</v>
      </c>
      <c r="G7106" s="1" t="s">
        <v>865</v>
      </c>
      <c r="H7106" s="1">
        <v>0</v>
      </c>
      <c r="I7106" s="1">
        <v>9994</v>
      </c>
    </row>
    <row r="7107" spans="1:9" x14ac:dyDescent="0.25">
      <c r="A7107" s="1">
        <v>2</v>
      </c>
      <c r="B7107" s="1">
        <v>42825</v>
      </c>
      <c r="C7107" s="1">
        <v>97.421199999999999</v>
      </c>
      <c r="D7107" s="1">
        <v>183.6173</v>
      </c>
      <c r="E7107" s="1">
        <v>1790</v>
      </c>
      <c r="F7107" s="1">
        <v>86.892399999999995</v>
      </c>
      <c r="G7107" s="1">
        <v>35.640500000000003</v>
      </c>
      <c r="H7107" s="1">
        <v>15.2065395828959</v>
      </c>
    </row>
    <row r="7108" spans="1:9" x14ac:dyDescent="0.25">
      <c r="A7108" s="1">
        <v>0</v>
      </c>
      <c r="B7108" s="1" t="s">
        <v>7950</v>
      </c>
      <c r="C7108" s="1">
        <v>1</v>
      </c>
    </row>
    <row r="7109" spans="1:9" x14ac:dyDescent="0.25">
      <c r="A7109" s="1">
        <v>1</v>
      </c>
      <c r="B7109" s="1" t="s">
        <v>7951</v>
      </c>
      <c r="C7109" s="1" t="s">
        <v>7952</v>
      </c>
      <c r="D7109" s="1">
        <v>22276.513136450001</v>
      </c>
      <c r="E7109" s="1">
        <v>2.9750000000000001E-5</v>
      </c>
      <c r="F7109" s="1" t="s">
        <v>3</v>
      </c>
      <c r="G7109" s="1" t="s">
        <v>7953</v>
      </c>
      <c r="H7109" s="1">
        <v>0</v>
      </c>
      <c r="I7109" s="1">
        <v>9994</v>
      </c>
    </row>
    <row r="7110" spans="1:9" x14ac:dyDescent="0.25">
      <c r="A7110" s="1">
        <v>2</v>
      </c>
      <c r="B7110" s="1">
        <v>42826</v>
      </c>
      <c r="C7110" s="1">
        <v>97.413600000000002</v>
      </c>
      <c r="D7110" s="1">
        <v>124.685</v>
      </c>
      <c r="E7110" s="1">
        <v>14723</v>
      </c>
      <c r="F7110" s="1">
        <v>9.2627000000000006</v>
      </c>
      <c r="G7110" s="1">
        <v>350.8861</v>
      </c>
      <c r="H7110" s="1">
        <v>14.924519982842099</v>
      </c>
    </row>
    <row r="7111" spans="1:9" x14ac:dyDescent="0.25">
      <c r="A7111" s="1">
        <v>0</v>
      </c>
      <c r="B7111" s="1" t="s">
        <v>7950</v>
      </c>
      <c r="C7111" s="1">
        <v>2</v>
      </c>
    </row>
    <row r="7112" spans="1:9" x14ac:dyDescent="0.25">
      <c r="A7112" s="1">
        <v>1</v>
      </c>
      <c r="B7112" s="1" t="s">
        <v>7954</v>
      </c>
      <c r="C7112" s="1" t="s">
        <v>7955</v>
      </c>
      <c r="D7112" s="1">
        <v>22276.531286239999</v>
      </c>
      <c r="E7112" s="1">
        <v>4.2419999999999997E-5</v>
      </c>
      <c r="F7112" s="1" t="s">
        <v>3</v>
      </c>
      <c r="G7112" s="1" t="s">
        <v>7956</v>
      </c>
      <c r="H7112" s="1">
        <v>0</v>
      </c>
      <c r="I7112" s="1">
        <v>9993</v>
      </c>
    </row>
    <row r="7113" spans="1:9" x14ac:dyDescent="0.25">
      <c r="A7113" s="1">
        <v>2</v>
      </c>
      <c r="B7113" s="1">
        <v>42828</v>
      </c>
      <c r="C7113" s="1">
        <v>97.417500000000004</v>
      </c>
      <c r="D7113" s="1">
        <v>126.82170000000001</v>
      </c>
      <c r="E7113" s="1">
        <v>14146</v>
      </c>
      <c r="F7113" s="1">
        <v>8.7957999999999998</v>
      </c>
      <c r="G7113" s="1">
        <v>351.35070000000002</v>
      </c>
      <c r="H7113" s="1">
        <v>14.9321219528429</v>
      </c>
    </row>
    <row r="7114" spans="1:9" x14ac:dyDescent="0.25">
      <c r="A7114" s="1">
        <v>0</v>
      </c>
      <c r="B7114" s="1" t="s">
        <v>7957</v>
      </c>
    </row>
    <row r="7115" spans="1:9" x14ac:dyDescent="0.25">
      <c r="A7115" s="1">
        <v>1</v>
      </c>
      <c r="B7115" s="1" t="s">
        <v>7958</v>
      </c>
      <c r="C7115" s="1" t="s">
        <v>7959</v>
      </c>
      <c r="D7115" s="1">
        <v>22276.531203179999</v>
      </c>
      <c r="E7115" s="1">
        <v>2.3180000000000002E-5</v>
      </c>
      <c r="F7115" s="1" t="s">
        <v>3</v>
      </c>
      <c r="G7115" s="1" t="s">
        <v>7960</v>
      </c>
      <c r="H7115" s="1">
        <v>0</v>
      </c>
      <c r="I7115" s="1">
        <v>9990</v>
      </c>
    </row>
    <row r="7116" spans="1:9" x14ac:dyDescent="0.25">
      <c r="A7116" s="1">
        <v>2</v>
      </c>
      <c r="B7116" s="1">
        <v>42829</v>
      </c>
      <c r="C7116" s="1">
        <v>97.408900000000003</v>
      </c>
      <c r="D7116" s="1">
        <v>124.3159</v>
      </c>
      <c r="E7116" s="1">
        <v>14307</v>
      </c>
      <c r="F7116" s="1">
        <v>12.068899999999999</v>
      </c>
      <c r="G7116" s="1">
        <v>348.08710000000002</v>
      </c>
      <c r="H7116" s="1">
        <v>14.920962432842</v>
      </c>
    </row>
    <row r="7117" spans="1:9" x14ac:dyDescent="0.25">
      <c r="A7117" s="1">
        <v>0</v>
      </c>
      <c r="B7117" s="1" t="s">
        <v>7961</v>
      </c>
      <c r="C7117" s="1" t="s">
        <v>7962</v>
      </c>
    </row>
    <row r="7118" spans="1:9" x14ac:dyDescent="0.25">
      <c r="A7118" s="1">
        <v>1</v>
      </c>
      <c r="B7118" s="1" t="s">
        <v>7963</v>
      </c>
      <c r="C7118" s="1" t="s">
        <v>7964</v>
      </c>
      <c r="D7118" s="1">
        <v>22276.515201040002</v>
      </c>
      <c r="E7118" s="1">
        <v>9.3700000000000001E-6</v>
      </c>
      <c r="F7118" s="1" t="s">
        <v>3</v>
      </c>
      <c r="G7118" s="1" t="s">
        <v>7965</v>
      </c>
      <c r="H7118" s="1">
        <v>0</v>
      </c>
      <c r="I7118" s="1">
        <v>9993</v>
      </c>
    </row>
    <row r="7119" spans="1:9" x14ac:dyDescent="0.25">
      <c r="A7119" s="1">
        <v>2</v>
      </c>
      <c r="B7119" s="1">
        <v>42831</v>
      </c>
      <c r="C7119" s="1">
        <v>97.410300000000007</v>
      </c>
      <c r="D7119" s="1">
        <v>124.6369</v>
      </c>
      <c r="E7119" s="1">
        <v>14118</v>
      </c>
      <c r="F7119" s="1">
        <v>12.347799999999999</v>
      </c>
      <c r="G7119" s="1">
        <v>347.81259999999997</v>
      </c>
      <c r="H7119" s="1">
        <v>14.919604362842</v>
      </c>
    </row>
    <row r="7120" spans="1:9" x14ac:dyDescent="0.25">
      <c r="A7120" s="1">
        <v>0</v>
      </c>
      <c r="B7120" s="1" t="s">
        <v>6296</v>
      </c>
      <c r="C7120" s="1" t="s">
        <v>7966</v>
      </c>
    </row>
    <row r="7121" spans="1:9" x14ac:dyDescent="0.25">
      <c r="A7121" s="1">
        <v>1</v>
      </c>
      <c r="B7121" s="1" t="s">
        <v>7967</v>
      </c>
      <c r="C7121" s="1" t="s">
        <v>7968</v>
      </c>
      <c r="D7121" s="1">
        <v>22276.513612530001</v>
      </c>
      <c r="E7121" s="1">
        <v>1.5979999999999999E-5</v>
      </c>
      <c r="F7121" s="1" t="s">
        <v>3</v>
      </c>
      <c r="G7121" s="1" t="s">
        <v>7969</v>
      </c>
      <c r="H7121" s="1">
        <v>0</v>
      </c>
      <c r="I7121" s="1">
        <v>9993</v>
      </c>
    </row>
    <row r="7122" spans="1:9" x14ac:dyDescent="0.25">
      <c r="A7122" s="1">
        <v>2</v>
      </c>
      <c r="B7122" s="1">
        <v>42835</v>
      </c>
      <c r="C7122" s="1">
        <v>97.408500000000004</v>
      </c>
      <c r="D7122" s="1">
        <v>124.6129</v>
      </c>
      <c r="E7122" s="1">
        <v>13415</v>
      </c>
      <c r="F7122" s="1">
        <v>11.0311</v>
      </c>
      <c r="G7122" s="1">
        <v>349.12009999999998</v>
      </c>
      <c r="H7122" s="1">
        <v>14.920223102842201</v>
      </c>
    </row>
    <row r="7123" spans="1:9" x14ac:dyDescent="0.25">
      <c r="A7123" s="1">
        <v>0</v>
      </c>
      <c r="B7123" s="1" t="s">
        <v>6600</v>
      </c>
      <c r="C7123" s="1">
        <v>2</v>
      </c>
      <c r="D7123" s="1" t="s">
        <v>7970</v>
      </c>
    </row>
    <row r="7124" spans="1:9" x14ac:dyDescent="0.25">
      <c r="A7124" s="1">
        <v>1</v>
      </c>
      <c r="B7124" s="1" t="s">
        <v>7971</v>
      </c>
      <c r="C7124" s="1" t="s">
        <v>7972</v>
      </c>
      <c r="D7124" s="1">
        <v>22276.50710368</v>
      </c>
      <c r="E7124" s="1">
        <v>4.1539999999999999E-5</v>
      </c>
      <c r="F7124" s="1" t="s">
        <v>3</v>
      </c>
      <c r="G7124" s="1" t="s">
        <v>7973</v>
      </c>
      <c r="H7124" s="1">
        <v>0</v>
      </c>
      <c r="I7124" s="1">
        <v>9996</v>
      </c>
    </row>
    <row r="7125" spans="1:9" x14ac:dyDescent="0.25">
      <c r="A7125" s="1">
        <v>2</v>
      </c>
      <c r="B7125" s="1">
        <v>42837</v>
      </c>
      <c r="C7125" s="1">
        <v>97.415800000000004</v>
      </c>
      <c r="D7125" s="1">
        <v>128.1508</v>
      </c>
      <c r="E7125" s="1">
        <v>12740</v>
      </c>
      <c r="F7125" s="1">
        <v>2.2953000000000001</v>
      </c>
      <c r="G7125" s="1">
        <v>357.83240000000001</v>
      </c>
      <c r="H7125" s="1">
        <v>14.940817902844</v>
      </c>
    </row>
    <row r="7126" spans="1:9" x14ac:dyDescent="0.25">
      <c r="A7126" s="1">
        <v>0</v>
      </c>
      <c r="B7126" s="1" t="s">
        <v>6600</v>
      </c>
      <c r="C7126" s="1">
        <v>2</v>
      </c>
      <c r="D7126" s="1" t="s">
        <v>7974</v>
      </c>
    </row>
    <row r="7127" spans="1:9" x14ac:dyDescent="0.25">
      <c r="A7127" s="1">
        <v>1</v>
      </c>
      <c r="B7127" s="1" t="s">
        <v>7975</v>
      </c>
      <c r="C7127" s="1" t="s">
        <v>7976</v>
      </c>
      <c r="D7127" s="1">
        <v>22276.569696909999</v>
      </c>
      <c r="E7127" s="1">
        <v>4.2219999999999999E-5</v>
      </c>
      <c r="F7127" s="1" t="s">
        <v>3</v>
      </c>
      <c r="G7127" s="1" t="s">
        <v>7977</v>
      </c>
      <c r="H7127" s="1">
        <v>0</v>
      </c>
      <c r="I7127" s="1">
        <v>9999</v>
      </c>
    </row>
    <row r="7128" spans="1:9" x14ac:dyDescent="0.25">
      <c r="A7128" s="1">
        <v>2</v>
      </c>
      <c r="B7128" s="1">
        <v>42838</v>
      </c>
      <c r="C7128" s="1">
        <v>97.414299999999997</v>
      </c>
      <c r="D7128" s="1">
        <v>128.14230000000001</v>
      </c>
      <c r="E7128" s="1">
        <v>12812</v>
      </c>
      <c r="F7128" s="1">
        <v>1.9251</v>
      </c>
      <c r="G7128" s="1">
        <v>358.20170000000002</v>
      </c>
      <c r="H7128" s="1">
        <v>14.9410703528441</v>
      </c>
    </row>
    <row r="7129" spans="1:9" x14ac:dyDescent="0.25">
      <c r="A7129" s="1">
        <v>0</v>
      </c>
      <c r="B7129" s="1" t="s">
        <v>6600</v>
      </c>
      <c r="C7129" s="1">
        <v>2</v>
      </c>
      <c r="D7129" s="1" t="s">
        <v>7978</v>
      </c>
    </row>
    <row r="7130" spans="1:9" x14ac:dyDescent="0.25">
      <c r="A7130" s="1">
        <v>1</v>
      </c>
      <c r="B7130" s="1" t="s">
        <v>7979</v>
      </c>
      <c r="C7130" s="1" t="s">
        <v>7980</v>
      </c>
      <c r="D7130" s="1">
        <v>22276.538040669999</v>
      </c>
      <c r="E7130" s="1">
        <v>5.6230000000000002E-5</v>
      </c>
      <c r="F7130" s="1" t="s">
        <v>3</v>
      </c>
      <c r="G7130" s="1" t="s">
        <v>7981</v>
      </c>
      <c r="H7130" s="1">
        <v>0</v>
      </c>
      <c r="I7130" s="1">
        <v>9997</v>
      </c>
    </row>
    <row r="7131" spans="1:9" x14ac:dyDescent="0.25">
      <c r="A7131" s="1">
        <v>2</v>
      </c>
      <c r="B7131" s="1">
        <v>42839</v>
      </c>
      <c r="C7131" s="1">
        <v>97.415700000000001</v>
      </c>
      <c r="D7131" s="1">
        <v>127.8579</v>
      </c>
      <c r="E7131" s="1">
        <v>12430</v>
      </c>
      <c r="F7131" s="1">
        <v>3.5861000000000001</v>
      </c>
      <c r="G7131" s="1">
        <v>356.54469999999998</v>
      </c>
      <c r="H7131" s="1">
        <v>14.9388116328438</v>
      </c>
    </row>
    <row r="7132" spans="1:9" x14ac:dyDescent="0.25">
      <c r="A7132" s="1">
        <v>0</v>
      </c>
      <c r="B7132" s="1" t="s">
        <v>6600</v>
      </c>
      <c r="C7132" s="1">
        <v>2</v>
      </c>
      <c r="D7132" s="1" t="s">
        <v>7982</v>
      </c>
    </row>
    <row r="7133" spans="1:9" x14ac:dyDescent="0.25">
      <c r="A7133" s="1">
        <v>1</v>
      </c>
      <c r="B7133" s="1" t="s">
        <v>7983</v>
      </c>
      <c r="C7133" s="1" t="s">
        <v>7984</v>
      </c>
      <c r="D7133" s="1">
        <v>22276.472811700001</v>
      </c>
      <c r="E7133" s="1">
        <v>5.5999999999999999E-5</v>
      </c>
      <c r="F7133" s="1" t="s">
        <v>3</v>
      </c>
      <c r="G7133" s="1" t="s">
        <v>7985</v>
      </c>
      <c r="H7133" s="1">
        <v>0</v>
      </c>
      <c r="I7133" s="1">
        <v>9997</v>
      </c>
    </row>
    <row r="7134" spans="1:9" x14ac:dyDescent="0.25">
      <c r="A7134" s="1">
        <v>2</v>
      </c>
      <c r="B7134" s="1">
        <v>42840</v>
      </c>
      <c r="C7134" s="1">
        <v>97.419399999999996</v>
      </c>
      <c r="D7134" s="1">
        <v>128.15389999999999</v>
      </c>
      <c r="E7134" s="1">
        <v>12864</v>
      </c>
      <c r="F7134" s="1">
        <v>4.3162000000000003</v>
      </c>
      <c r="G7134" s="1">
        <v>355.81670000000003</v>
      </c>
      <c r="H7134" s="1">
        <v>14.9347713928437</v>
      </c>
    </row>
    <row r="7135" spans="1:9" x14ac:dyDescent="0.25">
      <c r="A7135" s="1">
        <v>0</v>
      </c>
      <c r="B7135" s="1" t="s">
        <v>6600</v>
      </c>
      <c r="C7135" s="1">
        <v>2</v>
      </c>
      <c r="D7135" s="1" t="s">
        <v>7986</v>
      </c>
    </row>
    <row r="7136" spans="1:9" x14ac:dyDescent="0.25">
      <c r="A7136" s="1">
        <v>1</v>
      </c>
      <c r="B7136" s="1" t="s">
        <v>7987</v>
      </c>
      <c r="C7136" s="1" t="s">
        <v>7988</v>
      </c>
      <c r="D7136" s="1">
        <v>22276.487174130001</v>
      </c>
      <c r="E7136" s="1">
        <v>3.2650000000000001E-5</v>
      </c>
      <c r="F7136" s="1" t="s">
        <v>3</v>
      </c>
      <c r="G7136" s="1" t="s">
        <v>7989</v>
      </c>
      <c r="H7136" s="1">
        <v>0</v>
      </c>
      <c r="I7136" s="1">
        <v>9999</v>
      </c>
    </row>
    <row r="7137" spans="1:9" x14ac:dyDescent="0.25">
      <c r="A7137" s="1">
        <v>2</v>
      </c>
      <c r="B7137" s="1">
        <v>42841</v>
      </c>
      <c r="C7137" s="1">
        <v>97.421700000000001</v>
      </c>
      <c r="D7137" s="1">
        <v>129.31639999999999</v>
      </c>
      <c r="E7137" s="1">
        <v>12321</v>
      </c>
      <c r="F7137" s="1">
        <v>359.98759999999999</v>
      </c>
      <c r="G7137" s="1">
        <v>0.13420000000000001</v>
      </c>
      <c r="H7137" s="1">
        <v>14.9393745028444</v>
      </c>
    </row>
    <row r="7138" spans="1:9" x14ac:dyDescent="0.25">
      <c r="A7138" s="1">
        <v>0</v>
      </c>
      <c r="B7138" s="1" t="s">
        <v>6600</v>
      </c>
      <c r="C7138" s="1">
        <v>2</v>
      </c>
      <c r="D7138" s="1" t="s">
        <v>7990</v>
      </c>
    </row>
    <row r="7139" spans="1:9" x14ac:dyDescent="0.25">
      <c r="A7139" s="1">
        <v>1</v>
      </c>
      <c r="B7139" s="1" t="s">
        <v>7991</v>
      </c>
      <c r="C7139" s="1" t="s">
        <v>7992</v>
      </c>
      <c r="D7139" s="1">
        <v>22276.585238700001</v>
      </c>
      <c r="E7139" s="1">
        <v>4.1780000000000003E-5</v>
      </c>
      <c r="F7139" s="1" t="s">
        <v>3</v>
      </c>
      <c r="G7139" s="1" t="s">
        <v>7993</v>
      </c>
      <c r="H7139" s="1">
        <v>0</v>
      </c>
      <c r="I7139" s="1">
        <v>9990</v>
      </c>
    </row>
    <row r="7140" spans="1:9" x14ac:dyDescent="0.25">
      <c r="A7140" s="1">
        <v>2</v>
      </c>
      <c r="B7140" s="1">
        <v>42842</v>
      </c>
      <c r="C7140" s="1">
        <v>97.418300000000002</v>
      </c>
      <c r="D7140" s="1">
        <v>129.28020000000001</v>
      </c>
      <c r="E7140" s="1">
        <v>12284</v>
      </c>
      <c r="F7140" s="1">
        <v>358.827</v>
      </c>
      <c r="G7140" s="1">
        <v>1.292</v>
      </c>
      <c r="H7140" s="1">
        <v>14.9430650028446</v>
      </c>
    </row>
    <row r="7141" spans="1:9" x14ac:dyDescent="0.25">
      <c r="A7141" s="1">
        <v>0</v>
      </c>
      <c r="B7141" s="1" t="s">
        <v>7994</v>
      </c>
    </row>
    <row r="7142" spans="1:9" x14ac:dyDescent="0.25">
      <c r="A7142" s="1">
        <v>1</v>
      </c>
      <c r="B7142" s="1" t="s">
        <v>7995</v>
      </c>
      <c r="C7142" s="1" t="s">
        <v>7996</v>
      </c>
      <c r="D7142" s="1">
        <v>22276.527427010002</v>
      </c>
      <c r="E7142" s="1">
        <v>4.4459999999999998E-5</v>
      </c>
      <c r="F7142" s="1" t="s">
        <v>3</v>
      </c>
      <c r="G7142" s="1" t="s">
        <v>7997</v>
      </c>
      <c r="H7142" s="1">
        <v>0</v>
      </c>
      <c r="I7142" s="1">
        <v>9990</v>
      </c>
    </row>
    <row r="7143" spans="1:9" x14ac:dyDescent="0.25">
      <c r="A7143" s="1">
        <v>2</v>
      </c>
      <c r="B7143" s="1">
        <v>42844</v>
      </c>
      <c r="C7143" s="1">
        <v>97.411000000000001</v>
      </c>
      <c r="D7143" s="1">
        <v>128.08009999999999</v>
      </c>
      <c r="E7143" s="1">
        <v>11770</v>
      </c>
      <c r="F7143" s="1">
        <v>354.50970000000001</v>
      </c>
      <c r="G7143" s="1">
        <v>5.5993000000000004</v>
      </c>
      <c r="H7143" s="1">
        <v>14.940671262844299</v>
      </c>
    </row>
    <row r="7144" spans="1:9" x14ac:dyDescent="0.25">
      <c r="A7144" s="1">
        <v>0</v>
      </c>
      <c r="B7144" s="1" t="s">
        <v>6600</v>
      </c>
      <c r="C7144" s="1">
        <v>2</v>
      </c>
      <c r="D7144" s="1" t="s">
        <v>7998</v>
      </c>
    </row>
    <row r="7145" spans="1:9" x14ac:dyDescent="0.25">
      <c r="A7145" s="1">
        <v>1</v>
      </c>
      <c r="B7145" s="1" t="s">
        <v>7999</v>
      </c>
      <c r="C7145" s="1" t="s">
        <v>8000</v>
      </c>
      <c r="D7145" s="1">
        <v>22276.539083309999</v>
      </c>
      <c r="E7145" s="1">
        <v>6.6429999999999999E-5</v>
      </c>
      <c r="F7145" s="1" t="s">
        <v>3</v>
      </c>
      <c r="G7145" s="1" t="s">
        <v>8001</v>
      </c>
      <c r="H7145" s="1">
        <v>0</v>
      </c>
      <c r="I7145" s="1">
        <v>9997</v>
      </c>
    </row>
    <row r="7146" spans="1:9" x14ac:dyDescent="0.25">
      <c r="A7146" s="1">
        <v>2</v>
      </c>
      <c r="B7146" s="1">
        <v>42845</v>
      </c>
      <c r="C7146" s="1">
        <v>97.407399999999996</v>
      </c>
      <c r="D7146" s="1">
        <v>128.38079999999999</v>
      </c>
      <c r="E7146" s="1">
        <v>12315</v>
      </c>
      <c r="F7146" s="1">
        <v>1.1514</v>
      </c>
      <c r="G7146" s="1">
        <v>358.97340000000003</v>
      </c>
      <c r="H7146" s="1">
        <v>14.950401612845001</v>
      </c>
    </row>
    <row r="7147" spans="1:9" x14ac:dyDescent="0.25">
      <c r="A7147" s="1">
        <v>0</v>
      </c>
      <c r="B7147" s="1" t="s">
        <v>8002</v>
      </c>
      <c r="C7147" s="1" t="s">
        <v>8003</v>
      </c>
    </row>
    <row r="7148" spans="1:9" x14ac:dyDescent="0.25">
      <c r="A7148" s="1">
        <v>1</v>
      </c>
      <c r="B7148" s="1" t="s">
        <v>8004</v>
      </c>
      <c r="C7148" s="1" t="s">
        <v>8005</v>
      </c>
      <c r="D7148" s="1">
        <v>22276.520215780001</v>
      </c>
      <c r="E7148" s="1">
        <v>2.351E-5</v>
      </c>
      <c r="F7148" s="1" t="s">
        <v>3</v>
      </c>
      <c r="G7148" s="1" t="s">
        <v>8006</v>
      </c>
      <c r="H7148" s="1">
        <v>0</v>
      </c>
      <c r="I7148" s="1">
        <v>9999</v>
      </c>
    </row>
    <row r="7149" spans="1:9" x14ac:dyDescent="0.25">
      <c r="A7149" s="1">
        <v>2</v>
      </c>
      <c r="B7149" s="1">
        <v>42846</v>
      </c>
      <c r="C7149" s="1">
        <v>97.409700000000001</v>
      </c>
      <c r="D7149" s="1">
        <v>127.6615</v>
      </c>
      <c r="E7149" s="1">
        <v>9473</v>
      </c>
      <c r="F7149" s="1">
        <v>4.5758999999999999</v>
      </c>
      <c r="G7149" s="1">
        <v>355.55459999999999</v>
      </c>
      <c r="H7149" s="1">
        <v>14.931406142844001</v>
      </c>
    </row>
    <row r="7150" spans="1:9" x14ac:dyDescent="0.25">
      <c r="A7150" s="1">
        <v>0</v>
      </c>
      <c r="B7150" s="1" t="s">
        <v>8002</v>
      </c>
      <c r="C7150" s="1" t="s">
        <v>8007</v>
      </c>
    </row>
    <row r="7151" spans="1:9" x14ac:dyDescent="0.25">
      <c r="A7151" s="1">
        <v>1</v>
      </c>
      <c r="B7151" s="1" t="s">
        <v>8008</v>
      </c>
      <c r="C7151" s="1" t="s">
        <v>8009</v>
      </c>
      <c r="D7151" s="1">
        <v>22276.52647053</v>
      </c>
      <c r="E7151" s="1">
        <v>2.3139999999999999E-5</v>
      </c>
      <c r="F7151" s="1" t="s">
        <v>3</v>
      </c>
      <c r="G7151" s="1" t="s">
        <v>8010</v>
      </c>
      <c r="H7151" s="1">
        <v>0</v>
      </c>
      <c r="I7151" s="1">
        <v>9996</v>
      </c>
    </row>
    <row r="7152" spans="1:9" x14ac:dyDescent="0.25">
      <c r="A7152" s="1">
        <v>2</v>
      </c>
      <c r="B7152" s="1">
        <v>42847</v>
      </c>
      <c r="C7152" s="1">
        <v>97.409800000000004</v>
      </c>
      <c r="D7152" s="1">
        <v>127.9914</v>
      </c>
      <c r="E7152" s="1">
        <v>9146</v>
      </c>
      <c r="F7152" s="1">
        <v>3.7955999999999999</v>
      </c>
      <c r="G7152" s="1">
        <v>356.33330000000001</v>
      </c>
      <c r="H7152" s="1">
        <v>14.9323309028441</v>
      </c>
    </row>
    <row r="7153" spans="1:9" x14ac:dyDescent="0.25">
      <c r="A7153" s="1">
        <v>0</v>
      </c>
      <c r="B7153" s="1" t="s">
        <v>6525</v>
      </c>
      <c r="C7153" s="1" t="s">
        <v>8011</v>
      </c>
      <c r="D7153" s="1">
        <v>43</v>
      </c>
    </row>
    <row r="7154" spans="1:9" x14ac:dyDescent="0.25">
      <c r="A7154" s="1">
        <v>1</v>
      </c>
      <c r="B7154" s="1" t="s">
        <v>8012</v>
      </c>
      <c r="C7154" s="1" t="s">
        <v>8013</v>
      </c>
      <c r="D7154" s="1">
        <v>22262.328720860001</v>
      </c>
      <c r="E7154" s="1">
        <v>0.13216810000000001</v>
      </c>
      <c r="F7154" s="1" t="s">
        <v>8014</v>
      </c>
      <c r="G7154" s="1" t="s">
        <v>8015</v>
      </c>
      <c r="H7154" s="1">
        <v>0</v>
      </c>
      <c r="I7154" s="1">
        <v>9992</v>
      </c>
    </row>
    <row r="7155" spans="1:9" x14ac:dyDescent="0.25">
      <c r="A7155" s="1">
        <v>2</v>
      </c>
      <c r="B7155" s="1">
        <v>42874</v>
      </c>
      <c r="C7155" s="1">
        <v>96.804699999999997</v>
      </c>
      <c r="D7155" s="1">
        <v>92.338099999999997</v>
      </c>
      <c r="E7155" s="1">
        <v>8212</v>
      </c>
      <c r="F7155" s="1">
        <v>256.04919999999998</v>
      </c>
      <c r="G7155" s="1">
        <v>103.9896</v>
      </c>
      <c r="H7155" s="1">
        <v>16.402781322911199</v>
      </c>
    </row>
    <row r="7156" spans="1:9" x14ac:dyDescent="0.25">
      <c r="A7156" s="1">
        <v>0</v>
      </c>
      <c r="B7156" s="1" t="s">
        <v>6525</v>
      </c>
      <c r="C7156" s="1" t="s">
        <v>8011</v>
      </c>
      <c r="D7156" s="1">
        <v>15</v>
      </c>
    </row>
    <row r="7157" spans="1:9" x14ac:dyDescent="0.25">
      <c r="A7157" s="1">
        <v>1</v>
      </c>
      <c r="B7157" s="1" t="s">
        <v>8016</v>
      </c>
      <c r="C7157" s="1" t="s">
        <v>8017</v>
      </c>
      <c r="D7157" s="1">
        <v>22248.471237329999</v>
      </c>
      <c r="E7157" s="1">
        <v>0.99999998999999995</v>
      </c>
      <c r="F7157" s="1" t="s">
        <v>8018</v>
      </c>
      <c r="G7157" s="1" t="s">
        <v>8019</v>
      </c>
      <c r="H7157" s="1">
        <v>0</v>
      </c>
      <c r="I7157" s="1">
        <v>9993</v>
      </c>
    </row>
    <row r="7158" spans="1:9" x14ac:dyDescent="0.25">
      <c r="A7158" s="1">
        <v>2</v>
      </c>
      <c r="B7158" s="1">
        <v>42890</v>
      </c>
      <c r="C7158" s="1">
        <v>96.768799999999999</v>
      </c>
      <c r="D7158" s="1">
        <v>89.696200000000005</v>
      </c>
      <c r="E7158" s="1">
        <v>7133</v>
      </c>
      <c r="F7158" s="1">
        <v>266.38200000000001</v>
      </c>
      <c r="G7158" s="1">
        <v>135.4906</v>
      </c>
      <c r="H7158" s="1">
        <v>16.589592702897601</v>
      </c>
    </row>
    <row r="7159" spans="1:9" x14ac:dyDescent="0.25">
      <c r="A7159" s="1">
        <v>0</v>
      </c>
      <c r="B7159" s="1" t="s">
        <v>8020</v>
      </c>
    </row>
    <row r="7160" spans="1:9" x14ac:dyDescent="0.25">
      <c r="A7160" s="1">
        <v>1</v>
      </c>
      <c r="B7160" s="1" t="s">
        <v>8021</v>
      </c>
      <c r="C7160" s="1" t="s">
        <v>8022</v>
      </c>
      <c r="D7160" s="1">
        <v>22276.45522073</v>
      </c>
      <c r="E7160" s="1">
        <v>3.2589999999999998E-5</v>
      </c>
      <c r="F7160" s="1" t="s">
        <v>3</v>
      </c>
      <c r="G7160" s="1" t="s">
        <v>8023</v>
      </c>
      <c r="H7160" s="1">
        <v>0</v>
      </c>
      <c r="I7160" s="1">
        <v>9992</v>
      </c>
    </row>
    <row r="7161" spans="1:9" x14ac:dyDescent="0.25">
      <c r="A7161" s="1">
        <v>2</v>
      </c>
      <c r="B7161" s="1">
        <v>42901</v>
      </c>
      <c r="C7161" s="1">
        <v>97.5595</v>
      </c>
      <c r="D7161" s="1">
        <v>349.05840000000001</v>
      </c>
      <c r="E7161" s="1">
        <v>24214</v>
      </c>
      <c r="F7161" s="1">
        <v>259.67320000000001</v>
      </c>
      <c r="G7161" s="1">
        <v>100.1801</v>
      </c>
      <c r="H7161" s="1">
        <v>15.010578202774701</v>
      </c>
    </row>
    <row r="7162" spans="1:9" x14ac:dyDescent="0.25">
      <c r="A7162" s="1">
        <v>0</v>
      </c>
      <c r="B7162" s="1" t="s">
        <v>8024</v>
      </c>
    </row>
    <row r="7163" spans="1:9" x14ac:dyDescent="0.25">
      <c r="A7163" s="1">
        <v>1</v>
      </c>
      <c r="B7163" s="1" t="s">
        <v>8025</v>
      </c>
      <c r="C7163" s="1" t="s">
        <v>8026</v>
      </c>
      <c r="D7163" s="1">
        <v>22276.500398439999</v>
      </c>
      <c r="E7163" s="1">
        <v>1.75E-6</v>
      </c>
      <c r="F7163" s="1" t="s">
        <v>3</v>
      </c>
      <c r="G7163" s="1" t="s">
        <v>8027</v>
      </c>
      <c r="H7163" s="1">
        <v>0</v>
      </c>
      <c r="I7163" s="1">
        <v>9998</v>
      </c>
    </row>
    <row r="7164" spans="1:9" x14ac:dyDescent="0.25">
      <c r="A7164" s="1">
        <v>2</v>
      </c>
      <c r="B7164" s="1">
        <v>42920</v>
      </c>
      <c r="C7164" s="1">
        <v>98.231300000000005</v>
      </c>
      <c r="D7164" s="1">
        <v>351.81569999999999</v>
      </c>
      <c r="E7164" s="1">
        <v>9286</v>
      </c>
      <c r="F7164" s="1">
        <v>281.7901</v>
      </c>
      <c r="G7164" s="1">
        <v>78.225399999999993</v>
      </c>
      <c r="H7164" s="1">
        <v>14.5087782827053</v>
      </c>
    </row>
    <row r="7165" spans="1:9" x14ac:dyDescent="0.25">
      <c r="A7165" s="1">
        <v>0</v>
      </c>
      <c r="B7165" s="1" t="s">
        <v>8028</v>
      </c>
      <c r="C7165" s="1">
        <v>5</v>
      </c>
      <c r="D7165" s="1" t="s">
        <v>8029</v>
      </c>
    </row>
    <row r="7166" spans="1:9" x14ac:dyDescent="0.25">
      <c r="A7166" s="1">
        <v>1</v>
      </c>
      <c r="B7166" s="1" t="s">
        <v>8030</v>
      </c>
      <c r="C7166" s="1" t="s">
        <v>8031</v>
      </c>
      <c r="D7166" s="1">
        <v>22276.529453890002</v>
      </c>
      <c r="E7166" s="1">
        <v>2.7379999999999999E-5</v>
      </c>
      <c r="F7166" s="1" t="s">
        <v>3</v>
      </c>
      <c r="G7166" s="1" t="s">
        <v>8032</v>
      </c>
      <c r="H7166" s="1">
        <v>0</v>
      </c>
      <c r="I7166" s="1">
        <v>9994</v>
      </c>
    </row>
    <row r="7167" spans="1:9" x14ac:dyDescent="0.25">
      <c r="A7167" s="1">
        <v>2</v>
      </c>
      <c r="B7167" s="1">
        <v>42921</v>
      </c>
      <c r="C7167" s="1">
        <v>4.8300000000000003E-2</v>
      </c>
      <c r="D7167" s="1">
        <v>75.386099999999999</v>
      </c>
      <c r="E7167" s="1">
        <v>12255</v>
      </c>
      <c r="F7167" s="1">
        <v>189.65360000000001</v>
      </c>
      <c r="G7167" s="1">
        <v>94.820400000000006</v>
      </c>
      <c r="H7167" s="1">
        <v>14.9210915927834</v>
      </c>
    </row>
    <row r="7168" spans="1:9" x14ac:dyDescent="0.25">
      <c r="A7168" s="1">
        <v>0</v>
      </c>
      <c r="B7168" s="1" t="s">
        <v>8033</v>
      </c>
      <c r="C7168" s="1" t="s">
        <v>123</v>
      </c>
    </row>
    <row r="7169" spans="1:9" x14ac:dyDescent="0.25">
      <c r="A7169" s="1">
        <v>1</v>
      </c>
      <c r="B7169" s="1" t="s">
        <v>8034</v>
      </c>
      <c r="C7169" s="1" t="s">
        <v>8035</v>
      </c>
      <c r="D7169" s="1">
        <v>22276.456532299999</v>
      </c>
      <c r="E7169" s="1">
        <v>1.7220000000000001E-5</v>
      </c>
      <c r="F7169" s="1" t="s">
        <v>3</v>
      </c>
      <c r="G7169" s="1" t="s">
        <v>8036</v>
      </c>
      <c r="H7169" s="1">
        <v>0</v>
      </c>
      <c r="I7169" s="1">
        <v>9999</v>
      </c>
    </row>
    <row r="7170" spans="1:9" x14ac:dyDescent="0.25">
      <c r="A7170" s="1">
        <v>2</v>
      </c>
      <c r="B7170" s="1">
        <v>42945</v>
      </c>
      <c r="C7170" s="1">
        <v>35</v>
      </c>
      <c r="D7170" s="1">
        <v>275.33210000000003</v>
      </c>
      <c r="E7170" s="1">
        <v>3902</v>
      </c>
      <c r="F7170" s="1">
        <v>301.69529999999997</v>
      </c>
      <c r="G7170" s="1">
        <v>58.337499999999999</v>
      </c>
      <c r="H7170" s="1">
        <v>14.9075681127312</v>
      </c>
    </row>
    <row r="7171" spans="1:9" x14ac:dyDescent="0.25">
      <c r="A7171" s="1">
        <v>0</v>
      </c>
      <c r="B7171" s="1" t="s">
        <v>8033</v>
      </c>
      <c r="C7171" s="1" t="s">
        <v>127</v>
      </c>
    </row>
    <row r="7172" spans="1:9" x14ac:dyDescent="0.25">
      <c r="A7172" s="1">
        <v>1</v>
      </c>
      <c r="B7172" s="1" t="s">
        <v>8037</v>
      </c>
      <c r="C7172" s="1" t="s">
        <v>8038</v>
      </c>
      <c r="D7172" s="1">
        <v>22276.47803713</v>
      </c>
      <c r="E7172" s="1">
        <v>1.7119999999999999E-5</v>
      </c>
      <c r="F7172" s="1" t="s">
        <v>3</v>
      </c>
      <c r="G7172" s="1" t="s">
        <v>8039</v>
      </c>
      <c r="H7172" s="1">
        <v>0</v>
      </c>
      <c r="I7172" s="1">
        <v>9991</v>
      </c>
    </row>
    <row r="7173" spans="1:9" x14ac:dyDescent="0.25">
      <c r="A7173" s="1">
        <v>2</v>
      </c>
      <c r="B7173" s="1">
        <v>42946</v>
      </c>
      <c r="C7173" s="1">
        <v>34.999499999999998</v>
      </c>
      <c r="D7173" s="1">
        <v>275.49130000000002</v>
      </c>
      <c r="E7173" s="1">
        <v>1582</v>
      </c>
      <c r="F7173" s="1">
        <v>105.6836</v>
      </c>
      <c r="G7173" s="1">
        <v>254.40479999999999</v>
      </c>
      <c r="H7173" s="1">
        <v>14.9076677527312</v>
      </c>
    </row>
    <row r="7174" spans="1:9" x14ac:dyDescent="0.25">
      <c r="A7174" s="1">
        <v>0</v>
      </c>
      <c r="B7174" s="1" t="s">
        <v>8033</v>
      </c>
      <c r="C7174" s="1" t="s">
        <v>4580</v>
      </c>
    </row>
    <row r="7175" spans="1:9" x14ac:dyDescent="0.25">
      <c r="A7175" s="1">
        <v>1</v>
      </c>
      <c r="B7175" s="1" t="s">
        <v>8040</v>
      </c>
      <c r="C7175" s="1" t="s">
        <v>8041</v>
      </c>
      <c r="D7175" s="1">
        <v>22276.432584099999</v>
      </c>
      <c r="E7175" s="1">
        <v>1.9049999999999999E-5</v>
      </c>
      <c r="F7175" s="1" t="s">
        <v>3</v>
      </c>
      <c r="G7175" s="1" t="s">
        <v>8042</v>
      </c>
      <c r="H7175" s="1">
        <v>0</v>
      </c>
      <c r="I7175" s="1">
        <v>9996</v>
      </c>
    </row>
    <row r="7176" spans="1:9" x14ac:dyDescent="0.25">
      <c r="A7176" s="1">
        <v>2</v>
      </c>
      <c r="B7176" s="1">
        <v>42947</v>
      </c>
      <c r="C7176" s="1">
        <v>35.000399999999999</v>
      </c>
      <c r="D7176" s="1">
        <v>276.03949999999998</v>
      </c>
      <c r="E7176" s="1">
        <v>7029</v>
      </c>
      <c r="F7176" s="1">
        <v>337.95909999999998</v>
      </c>
      <c r="G7176" s="1">
        <v>22.081399999999999</v>
      </c>
      <c r="H7176" s="1">
        <v>14.907838162731</v>
      </c>
    </row>
    <row r="7177" spans="1:9" x14ac:dyDescent="0.25">
      <c r="A7177" s="1">
        <v>0</v>
      </c>
      <c r="B7177" s="1" t="s">
        <v>8043</v>
      </c>
    </row>
    <row r="7178" spans="1:9" x14ac:dyDescent="0.25">
      <c r="A7178" s="1">
        <v>1</v>
      </c>
      <c r="B7178" s="1" t="s">
        <v>8044</v>
      </c>
      <c r="C7178" s="1" t="s">
        <v>8045</v>
      </c>
      <c r="D7178" s="1">
        <v>22276.609295580001</v>
      </c>
      <c r="E7178" s="1">
        <v>6.9399999999999996E-6</v>
      </c>
      <c r="F7178" s="1" t="s">
        <v>3</v>
      </c>
      <c r="G7178" s="1" t="s">
        <v>8046</v>
      </c>
      <c r="H7178" s="1">
        <v>0</v>
      </c>
      <c r="I7178" s="1">
        <v>9991</v>
      </c>
    </row>
    <row r="7179" spans="1:9" x14ac:dyDescent="0.25">
      <c r="A7179" s="1">
        <v>2</v>
      </c>
      <c r="B7179" s="1">
        <v>42954</v>
      </c>
      <c r="C7179" s="1">
        <v>97.840699999999998</v>
      </c>
      <c r="D7179" s="1">
        <v>343.2321</v>
      </c>
      <c r="E7179" s="1">
        <v>18805</v>
      </c>
      <c r="F7179" s="1">
        <v>174.24199999999999</v>
      </c>
      <c r="G7179" s="1">
        <v>185.90180000000001</v>
      </c>
      <c r="H7179" s="1">
        <v>14.7657589826854</v>
      </c>
    </row>
    <row r="7180" spans="1:9" x14ac:dyDescent="0.25">
      <c r="A7180" s="1">
        <v>0</v>
      </c>
      <c r="B7180" s="1" t="s">
        <v>3919</v>
      </c>
      <c r="C7180" s="1">
        <v>133</v>
      </c>
    </row>
    <row r="7181" spans="1:9" x14ac:dyDescent="0.25">
      <c r="A7181" s="1">
        <v>1</v>
      </c>
      <c r="B7181" s="1" t="s">
        <v>8047</v>
      </c>
      <c r="C7181" s="1" t="s">
        <v>8048</v>
      </c>
      <c r="D7181" s="1">
        <v>22276.429285689999</v>
      </c>
      <c r="E7181" s="1">
        <v>3.5200000000000002E-6</v>
      </c>
      <c r="F7181" s="1" t="s">
        <v>3</v>
      </c>
      <c r="G7181" s="1" t="s">
        <v>8049</v>
      </c>
      <c r="H7181" s="1">
        <v>0</v>
      </c>
      <c r="I7181" s="1">
        <v>9990</v>
      </c>
    </row>
    <row r="7182" spans="1:9" x14ac:dyDescent="0.25">
      <c r="A7182" s="1">
        <v>2</v>
      </c>
      <c r="B7182" s="1">
        <v>42955</v>
      </c>
      <c r="C7182" s="1">
        <v>86.398799999999994</v>
      </c>
      <c r="D7182" s="1">
        <v>230.5086</v>
      </c>
      <c r="E7182" s="1">
        <v>2341</v>
      </c>
      <c r="F7182" s="1">
        <v>90.6541</v>
      </c>
      <c r="G7182" s="1">
        <v>269.4923</v>
      </c>
      <c r="H7182" s="1">
        <v>14.3422153526088</v>
      </c>
    </row>
    <row r="7183" spans="1:9" x14ac:dyDescent="0.25">
      <c r="A7183" s="1">
        <v>0</v>
      </c>
      <c r="B7183" s="1" t="s">
        <v>3919</v>
      </c>
      <c r="C7183" s="1">
        <v>100</v>
      </c>
    </row>
    <row r="7184" spans="1:9" x14ac:dyDescent="0.25">
      <c r="A7184" s="1">
        <v>1</v>
      </c>
      <c r="B7184" s="1" t="s">
        <v>8050</v>
      </c>
      <c r="C7184" s="1" t="s">
        <v>8051</v>
      </c>
      <c r="D7184" s="1">
        <v>22276.422948169999</v>
      </c>
      <c r="E7184" s="1">
        <v>3.6399999999999999E-6</v>
      </c>
      <c r="F7184" s="1" t="s">
        <v>3</v>
      </c>
      <c r="G7184" s="1" t="s">
        <v>8052</v>
      </c>
      <c r="H7184" s="1">
        <v>0</v>
      </c>
      <c r="I7184" s="1">
        <v>9994</v>
      </c>
    </row>
    <row r="7185" spans="1:9" x14ac:dyDescent="0.25">
      <c r="A7185" s="1">
        <v>2</v>
      </c>
      <c r="B7185" s="1">
        <v>42956</v>
      </c>
      <c r="C7185" s="1">
        <v>86.398700000000005</v>
      </c>
      <c r="D7185" s="1">
        <v>230.46209999999999</v>
      </c>
      <c r="E7185" s="1">
        <v>2296</v>
      </c>
      <c r="F7185" s="1">
        <v>85.293400000000005</v>
      </c>
      <c r="G7185" s="1">
        <v>274.85230000000001</v>
      </c>
      <c r="H7185" s="1">
        <v>14.3421921426088</v>
      </c>
    </row>
    <row r="7186" spans="1:9" x14ac:dyDescent="0.25">
      <c r="A7186" s="1">
        <v>0</v>
      </c>
      <c r="B7186" s="1" t="s">
        <v>3919</v>
      </c>
      <c r="C7186" s="1">
        <v>122</v>
      </c>
    </row>
    <row r="7187" spans="1:9" x14ac:dyDescent="0.25">
      <c r="A7187" s="1">
        <v>1</v>
      </c>
      <c r="B7187" s="1" t="s">
        <v>8053</v>
      </c>
      <c r="C7187" s="1" t="s">
        <v>8054</v>
      </c>
      <c r="D7187" s="1">
        <v>22276.391240680001</v>
      </c>
      <c r="E7187" s="1">
        <v>3.7400000000000002E-6</v>
      </c>
      <c r="F7187" s="1" t="s">
        <v>3</v>
      </c>
      <c r="G7187" s="1" t="s">
        <v>8055</v>
      </c>
      <c r="H7187" s="1">
        <v>0</v>
      </c>
      <c r="I7187" s="1">
        <v>9993</v>
      </c>
    </row>
    <row r="7188" spans="1:9" x14ac:dyDescent="0.25">
      <c r="A7188" s="1">
        <v>2</v>
      </c>
      <c r="B7188" s="1">
        <v>42957</v>
      </c>
      <c r="C7188" s="1">
        <v>86.398700000000005</v>
      </c>
      <c r="D7188" s="1">
        <v>230.47219999999999</v>
      </c>
      <c r="E7188" s="1">
        <v>2397</v>
      </c>
      <c r="F7188" s="1">
        <v>92.209100000000007</v>
      </c>
      <c r="G7188" s="1">
        <v>267.93790000000001</v>
      </c>
      <c r="H7188" s="1">
        <v>14.3421994226088</v>
      </c>
    </row>
    <row r="7189" spans="1:9" x14ac:dyDescent="0.25">
      <c r="A7189" s="1">
        <v>0</v>
      </c>
      <c r="B7189" s="1" t="s">
        <v>3919</v>
      </c>
      <c r="C7189" s="1">
        <v>129</v>
      </c>
    </row>
    <row r="7190" spans="1:9" x14ac:dyDescent="0.25">
      <c r="A7190" s="1">
        <v>1</v>
      </c>
      <c r="B7190" s="1" t="s">
        <v>8056</v>
      </c>
      <c r="C7190" s="1" t="s">
        <v>8057</v>
      </c>
      <c r="D7190" s="1">
        <v>22276.346842030001</v>
      </c>
      <c r="E7190" s="1">
        <v>3.6100000000000002E-6</v>
      </c>
      <c r="F7190" s="1" t="s">
        <v>3</v>
      </c>
      <c r="G7190" s="1" t="s">
        <v>8058</v>
      </c>
      <c r="H7190" s="1">
        <v>0</v>
      </c>
      <c r="I7190" s="1">
        <v>9999</v>
      </c>
    </row>
    <row r="7191" spans="1:9" x14ac:dyDescent="0.25">
      <c r="A7191" s="1">
        <v>2</v>
      </c>
      <c r="B7191" s="1">
        <v>42958</v>
      </c>
      <c r="C7191" s="1">
        <v>86.398700000000005</v>
      </c>
      <c r="D7191" s="1">
        <v>230.54349999999999</v>
      </c>
      <c r="E7191" s="1">
        <v>2324</v>
      </c>
      <c r="F7191" s="1">
        <v>91.885400000000004</v>
      </c>
      <c r="G7191" s="1">
        <v>268.26080000000002</v>
      </c>
      <c r="H7191" s="1">
        <v>14.342190672608901</v>
      </c>
    </row>
    <row r="7192" spans="1:9" x14ac:dyDescent="0.25">
      <c r="A7192" s="1">
        <v>0</v>
      </c>
      <c r="B7192" s="1" t="s">
        <v>3919</v>
      </c>
      <c r="C7192" s="1">
        <v>119</v>
      </c>
    </row>
    <row r="7193" spans="1:9" x14ac:dyDescent="0.25">
      <c r="A7193" s="1">
        <v>1</v>
      </c>
      <c r="B7193" s="1" t="s">
        <v>8059</v>
      </c>
      <c r="C7193" s="1" t="s">
        <v>8060</v>
      </c>
      <c r="D7193" s="1">
        <v>22276.384883070001</v>
      </c>
      <c r="E7193" s="1">
        <v>3.7000000000000002E-6</v>
      </c>
      <c r="F7193" s="1" t="s">
        <v>3</v>
      </c>
      <c r="G7193" s="1" t="s">
        <v>8061</v>
      </c>
      <c r="H7193" s="1">
        <v>0</v>
      </c>
      <c r="I7193" s="1">
        <v>9994</v>
      </c>
    </row>
    <row r="7194" spans="1:9" x14ac:dyDescent="0.25">
      <c r="A7194" s="1">
        <v>2</v>
      </c>
      <c r="B7194" s="1">
        <v>42959</v>
      </c>
      <c r="C7194" s="1">
        <v>86.398799999999994</v>
      </c>
      <c r="D7194" s="1">
        <v>230.5164</v>
      </c>
      <c r="E7194" s="1">
        <v>2264</v>
      </c>
      <c r="F7194" s="1">
        <v>90.993200000000002</v>
      </c>
      <c r="G7194" s="1">
        <v>269.15230000000003</v>
      </c>
      <c r="H7194" s="1">
        <v>14.3422109626091</v>
      </c>
    </row>
    <row r="7195" spans="1:9" x14ac:dyDescent="0.25">
      <c r="A7195" s="1">
        <v>0</v>
      </c>
      <c r="B7195" s="1" t="s">
        <v>3919</v>
      </c>
      <c r="C7195" s="1">
        <v>107</v>
      </c>
    </row>
    <row r="7196" spans="1:9" x14ac:dyDescent="0.25">
      <c r="A7196" s="1">
        <v>1</v>
      </c>
      <c r="B7196" s="1" t="s">
        <v>8062</v>
      </c>
      <c r="C7196" s="1" t="s">
        <v>8063</v>
      </c>
      <c r="D7196" s="1">
        <v>22276.40391796</v>
      </c>
      <c r="E7196" s="1">
        <v>3.6899999999999998E-6</v>
      </c>
      <c r="F7196" s="1" t="s">
        <v>3</v>
      </c>
      <c r="G7196" s="1" t="s">
        <v>8064</v>
      </c>
      <c r="H7196" s="1">
        <v>0</v>
      </c>
      <c r="I7196" s="1">
        <v>9991</v>
      </c>
    </row>
    <row r="7197" spans="1:9" x14ac:dyDescent="0.25">
      <c r="A7197" s="1">
        <v>2</v>
      </c>
      <c r="B7197" s="1">
        <v>42960</v>
      </c>
      <c r="C7197" s="1">
        <v>86.398799999999994</v>
      </c>
      <c r="D7197" s="1">
        <v>230.5213</v>
      </c>
      <c r="E7197" s="1">
        <v>2282</v>
      </c>
      <c r="F7197" s="1">
        <v>86.621300000000005</v>
      </c>
      <c r="G7197" s="1">
        <v>273.52440000000001</v>
      </c>
      <c r="H7197" s="1">
        <v>14.3422119226092</v>
      </c>
    </row>
    <row r="7198" spans="1:9" x14ac:dyDescent="0.25">
      <c r="A7198" s="1">
        <v>0</v>
      </c>
      <c r="B7198" s="1" t="s">
        <v>3919</v>
      </c>
      <c r="C7198" s="1">
        <v>132</v>
      </c>
    </row>
    <row r="7199" spans="1:9" x14ac:dyDescent="0.25">
      <c r="A7199" s="1">
        <v>1</v>
      </c>
      <c r="B7199" s="1" t="s">
        <v>8065</v>
      </c>
      <c r="C7199" s="1" t="s">
        <v>8066</v>
      </c>
      <c r="D7199" s="1">
        <v>22276.410263170001</v>
      </c>
      <c r="E7199" s="1">
        <v>3.6500000000000002E-6</v>
      </c>
      <c r="F7199" s="1" t="s">
        <v>3</v>
      </c>
      <c r="G7199" s="1" t="s">
        <v>8067</v>
      </c>
      <c r="H7199" s="1">
        <v>0</v>
      </c>
      <c r="I7199" s="1">
        <v>9991</v>
      </c>
    </row>
    <row r="7200" spans="1:9" x14ac:dyDescent="0.25">
      <c r="A7200" s="1">
        <v>2</v>
      </c>
      <c r="B7200" s="1">
        <v>42961</v>
      </c>
      <c r="C7200" s="1">
        <v>86.398799999999994</v>
      </c>
      <c r="D7200" s="1">
        <v>230.50649999999999</v>
      </c>
      <c r="E7200" s="1">
        <v>2479</v>
      </c>
      <c r="F7200" s="1">
        <v>85.614699999999999</v>
      </c>
      <c r="G7200" s="1">
        <v>274.53320000000002</v>
      </c>
      <c r="H7200" s="1">
        <v>14.3422022126092</v>
      </c>
    </row>
    <row r="7201" spans="1:9" x14ac:dyDescent="0.25">
      <c r="A7201" s="1">
        <v>0</v>
      </c>
      <c r="B7201" s="1" t="s">
        <v>3919</v>
      </c>
      <c r="C7201" s="1">
        <v>136</v>
      </c>
    </row>
    <row r="7202" spans="1:9" x14ac:dyDescent="0.25">
      <c r="A7202" s="1">
        <v>1</v>
      </c>
      <c r="B7202" s="1" t="s">
        <v>8068</v>
      </c>
      <c r="C7202" s="1" t="s">
        <v>8069</v>
      </c>
      <c r="D7202" s="1">
        <v>22276.372207209999</v>
      </c>
      <c r="E7202" s="1">
        <v>3.7299999999999999E-6</v>
      </c>
      <c r="F7202" s="1" t="s">
        <v>3</v>
      </c>
      <c r="G7202" s="1" t="s">
        <v>8070</v>
      </c>
      <c r="H7202" s="1">
        <v>0</v>
      </c>
      <c r="I7202" s="1">
        <v>9998</v>
      </c>
    </row>
    <row r="7203" spans="1:9" x14ac:dyDescent="0.25">
      <c r="A7203" s="1">
        <v>2</v>
      </c>
      <c r="B7203" s="1">
        <v>42962</v>
      </c>
      <c r="C7203" s="1">
        <v>86.398700000000005</v>
      </c>
      <c r="D7203" s="1">
        <v>230.52369999999999</v>
      </c>
      <c r="E7203" s="1">
        <v>2170</v>
      </c>
      <c r="F7203" s="1">
        <v>92.537700000000001</v>
      </c>
      <c r="G7203" s="1">
        <v>267.60669999999999</v>
      </c>
      <c r="H7203" s="1">
        <v>14.3421917826093</v>
      </c>
    </row>
    <row r="7204" spans="1:9" x14ac:dyDescent="0.25">
      <c r="A7204" s="1">
        <v>0</v>
      </c>
      <c r="B7204" s="1" t="s">
        <v>3919</v>
      </c>
      <c r="C7204" s="1">
        <v>139</v>
      </c>
    </row>
    <row r="7205" spans="1:9" x14ac:dyDescent="0.25">
      <c r="A7205" s="1">
        <v>1</v>
      </c>
      <c r="B7205" s="1" t="s">
        <v>8071</v>
      </c>
      <c r="C7205" s="1" t="s">
        <v>8072</v>
      </c>
      <c r="D7205" s="1">
        <v>22276.378553269999</v>
      </c>
      <c r="E7205" s="1">
        <v>3.7299999999999999E-6</v>
      </c>
      <c r="F7205" s="1" t="s">
        <v>3</v>
      </c>
      <c r="G7205" s="1" t="s">
        <v>8073</v>
      </c>
      <c r="H7205" s="1">
        <v>0</v>
      </c>
      <c r="I7205" s="1">
        <v>9997</v>
      </c>
    </row>
    <row r="7206" spans="1:9" x14ac:dyDescent="0.25">
      <c r="A7206" s="1">
        <v>2</v>
      </c>
      <c r="B7206" s="1">
        <v>42963</v>
      </c>
      <c r="C7206" s="1">
        <v>86.398899999999998</v>
      </c>
      <c r="D7206" s="1">
        <v>230.5616</v>
      </c>
      <c r="E7206" s="1">
        <v>2411</v>
      </c>
      <c r="F7206" s="1">
        <v>87.237799999999993</v>
      </c>
      <c r="G7206" s="1">
        <v>272.90929999999997</v>
      </c>
      <c r="H7206" s="1">
        <v>14.3421980126094</v>
      </c>
    </row>
    <row r="7207" spans="1:9" x14ac:dyDescent="0.25">
      <c r="A7207" s="1">
        <v>0</v>
      </c>
      <c r="B7207" s="1" t="s">
        <v>3919</v>
      </c>
      <c r="C7207" s="1">
        <v>125</v>
      </c>
    </row>
    <row r="7208" spans="1:9" x14ac:dyDescent="0.25">
      <c r="A7208" s="1">
        <v>1</v>
      </c>
      <c r="B7208" s="1" t="s">
        <v>8074</v>
      </c>
      <c r="C7208" s="1" t="s">
        <v>8075</v>
      </c>
      <c r="D7208" s="1">
        <v>22276.36586365</v>
      </c>
      <c r="E7208" s="1">
        <v>3.7000000000000002E-6</v>
      </c>
      <c r="F7208" s="1" t="s">
        <v>3</v>
      </c>
      <c r="G7208" s="1" t="s">
        <v>8076</v>
      </c>
      <c r="H7208" s="1">
        <v>0</v>
      </c>
      <c r="I7208" s="1">
        <v>9999</v>
      </c>
    </row>
    <row r="7209" spans="1:9" x14ac:dyDescent="0.25">
      <c r="A7209" s="1">
        <v>2</v>
      </c>
      <c r="B7209" s="1">
        <v>42964</v>
      </c>
      <c r="C7209" s="1">
        <v>86.399000000000001</v>
      </c>
      <c r="D7209" s="1">
        <v>230.60319999999999</v>
      </c>
      <c r="E7209" s="1">
        <v>2402</v>
      </c>
      <c r="F7209" s="1">
        <v>87.732200000000006</v>
      </c>
      <c r="G7209" s="1">
        <v>272.41489999999999</v>
      </c>
      <c r="H7209" s="1">
        <v>14.342190242609499</v>
      </c>
    </row>
    <row r="7210" spans="1:9" x14ac:dyDescent="0.25">
      <c r="A7210" s="1">
        <v>0</v>
      </c>
      <c r="B7210" s="1" t="s">
        <v>6439</v>
      </c>
      <c r="C7210" s="1" t="s">
        <v>8077</v>
      </c>
    </row>
    <row r="7211" spans="1:9" x14ac:dyDescent="0.25">
      <c r="A7211" s="1">
        <v>1</v>
      </c>
      <c r="B7211" s="1" t="s">
        <v>8078</v>
      </c>
      <c r="C7211" s="1" t="s">
        <v>8079</v>
      </c>
      <c r="D7211" s="1">
        <v>22276.454821179999</v>
      </c>
      <c r="E7211" s="1">
        <v>1.1000000000000001E-6</v>
      </c>
      <c r="F7211" s="1" t="s">
        <v>3</v>
      </c>
      <c r="G7211" s="1" t="s">
        <v>8080</v>
      </c>
      <c r="H7211" s="1">
        <v>0</v>
      </c>
      <c r="I7211" s="1">
        <v>9999</v>
      </c>
    </row>
    <row r="7212" spans="1:9" x14ac:dyDescent="0.25">
      <c r="A7212" s="1">
        <v>2</v>
      </c>
      <c r="B7212" s="1">
        <v>42969</v>
      </c>
      <c r="C7212" s="1">
        <v>98.738100000000003</v>
      </c>
      <c r="D7212" s="1">
        <v>214.7406</v>
      </c>
      <c r="E7212" s="1">
        <v>997</v>
      </c>
      <c r="F7212" s="1">
        <v>85.765900000000002</v>
      </c>
      <c r="G7212" s="1">
        <v>274.36309999999997</v>
      </c>
      <c r="H7212" s="1">
        <v>14.195532342576399</v>
      </c>
    </row>
    <row r="7213" spans="1:9" x14ac:dyDescent="0.25">
      <c r="A7213" s="1">
        <v>0</v>
      </c>
      <c r="B7213" s="1" t="s">
        <v>145</v>
      </c>
      <c r="C7213" s="1">
        <v>2523</v>
      </c>
    </row>
    <row r="7214" spans="1:9" x14ac:dyDescent="0.25">
      <c r="A7214" s="1">
        <v>1</v>
      </c>
      <c r="B7214" s="1" t="s">
        <v>8081</v>
      </c>
      <c r="C7214" s="1" t="s">
        <v>8082</v>
      </c>
      <c r="D7214" s="1">
        <v>22276.418201690001</v>
      </c>
      <c r="E7214" s="1">
        <v>1.077E-5</v>
      </c>
      <c r="F7214" s="1" t="s">
        <v>3</v>
      </c>
      <c r="G7214" s="1" t="s">
        <v>8083</v>
      </c>
      <c r="H7214" s="1">
        <v>0</v>
      </c>
      <c r="I7214" s="1">
        <v>9995</v>
      </c>
    </row>
    <row r="7215" spans="1:9" x14ac:dyDescent="0.25">
      <c r="A7215" s="1">
        <v>2</v>
      </c>
      <c r="B7215" s="1">
        <v>42986</v>
      </c>
      <c r="C7215" s="1">
        <v>97.644499999999994</v>
      </c>
      <c r="D7215" s="1">
        <v>324.73050000000001</v>
      </c>
      <c r="E7215" s="1">
        <v>79068</v>
      </c>
      <c r="F7215" s="1">
        <v>58.1586</v>
      </c>
      <c r="G7215" s="1">
        <v>302.72989999999999</v>
      </c>
      <c r="H7215" s="1">
        <v>14.8748488226734</v>
      </c>
    </row>
    <row r="7216" spans="1:9" x14ac:dyDescent="0.25">
      <c r="A7216" s="1">
        <v>0</v>
      </c>
      <c r="B7216" s="1" t="s">
        <v>6278</v>
      </c>
      <c r="C7216" s="1" t="s">
        <v>8084</v>
      </c>
    </row>
    <row r="7217" spans="1:9" x14ac:dyDescent="0.25">
      <c r="A7217" s="1">
        <v>1</v>
      </c>
      <c r="B7217" s="1" t="s">
        <v>8085</v>
      </c>
      <c r="C7217" s="1" t="s">
        <v>8086</v>
      </c>
      <c r="D7217" s="1">
        <v>22276.28267964</v>
      </c>
      <c r="E7217" s="1">
        <v>1.8746E-4</v>
      </c>
      <c r="F7217" s="1" t="s">
        <v>3</v>
      </c>
      <c r="G7217" s="1" t="s">
        <v>8087</v>
      </c>
      <c r="H7217" s="1">
        <v>0</v>
      </c>
      <c r="I7217" s="1">
        <v>9995</v>
      </c>
    </row>
    <row r="7218" spans="1:9" x14ac:dyDescent="0.25">
      <c r="A7218" s="1">
        <v>2</v>
      </c>
      <c r="B7218" s="1">
        <v>42987</v>
      </c>
      <c r="C7218" s="1">
        <v>97.301000000000002</v>
      </c>
      <c r="D7218" s="1">
        <v>34.538200000000003</v>
      </c>
      <c r="E7218" s="1">
        <v>944</v>
      </c>
      <c r="F7218" s="1">
        <v>195.90809999999999</v>
      </c>
      <c r="G7218" s="1">
        <v>164.21350000000001</v>
      </c>
      <c r="H7218" s="1">
        <v>15.381506062749599</v>
      </c>
    </row>
    <row r="7219" spans="1:9" x14ac:dyDescent="0.25">
      <c r="A7219" s="1">
        <v>0</v>
      </c>
      <c r="B7219" s="1" t="s">
        <v>6278</v>
      </c>
      <c r="C7219" s="1" t="s">
        <v>8088</v>
      </c>
    </row>
    <row r="7220" spans="1:9" x14ac:dyDescent="0.25">
      <c r="A7220" s="1">
        <v>1</v>
      </c>
      <c r="B7220" s="1" t="s">
        <v>8089</v>
      </c>
      <c r="C7220" s="1" t="s">
        <v>8090</v>
      </c>
      <c r="D7220" s="1">
        <v>22276.57552817</v>
      </c>
      <c r="E7220" s="1">
        <v>1.7530000000000001E-4</v>
      </c>
      <c r="F7220" s="1" t="s">
        <v>3</v>
      </c>
      <c r="G7220" s="1" t="s">
        <v>8091</v>
      </c>
      <c r="H7220" s="1">
        <v>0</v>
      </c>
      <c r="I7220" s="1">
        <v>9991</v>
      </c>
    </row>
    <row r="7221" spans="1:9" x14ac:dyDescent="0.25">
      <c r="A7221" s="1">
        <v>2</v>
      </c>
      <c r="B7221" s="1">
        <v>42988</v>
      </c>
      <c r="C7221" s="1">
        <v>97.305800000000005</v>
      </c>
      <c r="D7221" s="1">
        <v>35.141399999999997</v>
      </c>
      <c r="E7221" s="1">
        <v>2876</v>
      </c>
      <c r="F7221" s="1">
        <v>113.06440000000001</v>
      </c>
      <c r="G7221" s="1">
        <v>247.09049999999999</v>
      </c>
      <c r="H7221" s="1">
        <v>15.3812115027503</v>
      </c>
    </row>
    <row r="7222" spans="1:9" x14ac:dyDescent="0.25">
      <c r="A7222" s="1">
        <v>0</v>
      </c>
      <c r="B7222" s="1" t="s">
        <v>6278</v>
      </c>
      <c r="C7222" s="1" t="s">
        <v>8092</v>
      </c>
    </row>
    <row r="7223" spans="1:9" x14ac:dyDescent="0.25">
      <c r="A7223" s="1">
        <v>1</v>
      </c>
      <c r="B7223" s="1" t="s">
        <v>8093</v>
      </c>
      <c r="C7223" s="1" t="s">
        <v>8094</v>
      </c>
      <c r="D7223" s="1">
        <v>22276.563717559999</v>
      </c>
      <c r="E7223" s="1">
        <v>1.7238E-4</v>
      </c>
      <c r="F7223" s="1" t="s">
        <v>3</v>
      </c>
      <c r="G7223" s="1" t="s">
        <v>8095</v>
      </c>
      <c r="H7223" s="1">
        <v>0</v>
      </c>
      <c r="I7223" s="1">
        <v>9991</v>
      </c>
    </row>
    <row r="7224" spans="1:9" x14ac:dyDescent="0.25">
      <c r="A7224" s="1">
        <v>2</v>
      </c>
      <c r="B7224" s="1">
        <v>42989</v>
      </c>
      <c r="C7224" s="1">
        <v>97.299199999999999</v>
      </c>
      <c r="D7224" s="1">
        <v>34.191000000000003</v>
      </c>
      <c r="E7224" s="1">
        <v>1895</v>
      </c>
      <c r="F7224" s="1">
        <v>241.34569999999999</v>
      </c>
      <c r="G7224" s="1">
        <v>118.7598</v>
      </c>
      <c r="H7224" s="1">
        <v>15.381916842752201</v>
      </c>
    </row>
    <row r="7225" spans="1:9" x14ac:dyDescent="0.25">
      <c r="A7225" s="1">
        <v>0</v>
      </c>
      <c r="B7225" s="1" t="s">
        <v>6278</v>
      </c>
      <c r="C7225" s="1" t="s">
        <v>8096</v>
      </c>
    </row>
    <row r="7226" spans="1:9" x14ac:dyDescent="0.25">
      <c r="A7226" s="1">
        <v>1</v>
      </c>
      <c r="B7226" s="1" t="s">
        <v>8097</v>
      </c>
      <c r="C7226" s="1" t="s">
        <v>8098</v>
      </c>
      <c r="D7226" s="1">
        <v>22276.556820850001</v>
      </c>
      <c r="E7226" s="1">
        <v>1.7835E-4</v>
      </c>
      <c r="F7226" s="1" t="s">
        <v>3</v>
      </c>
      <c r="G7226" s="1" t="s">
        <v>8099</v>
      </c>
      <c r="H7226" s="1">
        <v>0</v>
      </c>
      <c r="I7226" s="1">
        <v>9996</v>
      </c>
    </row>
    <row r="7227" spans="1:9" x14ac:dyDescent="0.25">
      <c r="A7227" s="1">
        <v>2</v>
      </c>
      <c r="B7227" s="1">
        <v>42990</v>
      </c>
      <c r="C7227" s="1">
        <v>97.306899999999999</v>
      </c>
      <c r="D7227" s="1">
        <v>35.551600000000001</v>
      </c>
      <c r="E7227" s="1">
        <v>2475</v>
      </c>
      <c r="F7227" s="1">
        <v>48.382599999999996</v>
      </c>
      <c r="G7227" s="1">
        <v>311.76310000000001</v>
      </c>
      <c r="H7227" s="1">
        <v>15.382130842750501</v>
      </c>
    </row>
    <row r="7228" spans="1:9" x14ac:dyDescent="0.25">
      <c r="A7228" s="1">
        <v>0</v>
      </c>
      <c r="B7228" s="1" t="s">
        <v>6278</v>
      </c>
      <c r="C7228" s="1" t="s">
        <v>8100</v>
      </c>
    </row>
    <row r="7229" spans="1:9" x14ac:dyDescent="0.25">
      <c r="A7229" s="1">
        <v>1</v>
      </c>
      <c r="B7229" s="1" t="s">
        <v>8101</v>
      </c>
      <c r="C7229" s="1" t="s">
        <v>8102</v>
      </c>
      <c r="D7229" s="1">
        <v>22276.33882547</v>
      </c>
      <c r="E7229" s="1">
        <v>1.8686000000000001E-4</v>
      </c>
      <c r="F7229" s="1" t="s">
        <v>3</v>
      </c>
      <c r="G7229" s="1" t="s">
        <v>8103</v>
      </c>
      <c r="H7229" s="1">
        <v>0</v>
      </c>
      <c r="I7229" s="1">
        <v>9990</v>
      </c>
    </row>
    <row r="7230" spans="1:9" x14ac:dyDescent="0.25">
      <c r="A7230" s="1">
        <v>2</v>
      </c>
      <c r="B7230" s="1">
        <v>42991</v>
      </c>
      <c r="C7230" s="1">
        <v>97.307500000000005</v>
      </c>
      <c r="D7230" s="1">
        <v>35.417299999999997</v>
      </c>
      <c r="E7230" s="1">
        <v>724</v>
      </c>
      <c r="F7230" s="1">
        <v>175.82470000000001</v>
      </c>
      <c r="G7230" s="1">
        <v>184.3004</v>
      </c>
      <c r="H7230" s="1">
        <v>15.381615352750201</v>
      </c>
    </row>
    <row r="7231" spans="1:9" x14ac:dyDescent="0.25">
      <c r="A7231" s="1">
        <v>0</v>
      </c>
      <c r="B7231" s="1" t="s">
        <v>6278</v>
      </c>
      <c r="C7231" s="1" t="s">
        <v>8104</v>
      </c>
    </row>
    <row r="7232" spans="1:9" x14ac:dyDescent="0.25">
      <c r="A7232" s="1">
        <v>1</v>
      </c>
      <c r="B7232" s="1" t="s">
        <v>8105</v>
      </c>
      <c r="C7232" s="1" t="s">
        <v>8106</v>
      </c>
      <c r="D7232" s="1">
        <v>22276.589334640001</v>
      </c>
      <c r="E7232" s="1">
        <v>1.7598000000000001E-4</v>
      </c>
      <c r="F7232" s="1" t="s">
        <v>3</v>
      </c>
      <c r="G7232" s="1" t="s">
        <v>8107</v>
      </c>
      <c r="H7232" s="1">
        <v>0</v>
      </c>
      <c r="I7232" s="1">
        <v>9998</v>
      </c>
    </row>
    <row r="7233" spans="1:9" x14ac:dyDescent="0.25">
      <c r="A7233" s="1">
        <v>2</v>
      </c>
      <c r="B7233" s="1">
        <v>42992</v>
      </c>
      <c r="C7233" s="1">
        <v>97.309399999999997</v>
      </c>
      <c r="D7233" s="1">
        <v>36.079000000000001</v>
      </c>
      <c r="E7233" s="1">
        <v>1358</v>
      </c>
      <c r="F7233" s="1">
        <v>233.43549999999999</v>
      </c>
      <c r="G7233" s="1">
        <v>126.6765</v>
      </c>
      <c r="H7233" s="1">
        <v>15.3813370527507</v>
      </c>
    </row>
    <row r="7234" spans="1:9" x14ac:dyDescent="0.25">
      <c r="A7234" s="1">
        <v>0</v>
      </c>
      <c r="B7234" s="1" t="s">
        <v>6525</v>
      </c>
      <c r="C7234" s="1" t="s">
        <v>4625</v>
      </c>
      <c r="D7234" s="1">
        <v>1</v>
      </c>
    </row>
    <row r="7235" spans="1:9" x14ac:dyDescent="0.25">
      <c r="A7235" s="1">
        <v>1</v>
      </c>
      <c r="B7235" s="1" t="s">
        <v>8108</v>
      </c>
      <c r="C7235" s="1" t="s">
        <v>8109</v>
      </c>
      <c r="D7235" s="1">
        <v>22276.55884039</v>
      </c>
      <c r="E7235" s="1">
        <v>5.9015000000000001E-4</v>
      </c>
      <c r="F7235" s="1" t="s">
        <v>3</v>
      </c>
      <c r="G7235" s="1" t="s">
        <v>8110</v>
      </c>
      <c r="H7235" s="1">
        <v>0</v>
      </c>
      <c r="I7235" s="1">
        <v>9991</v>
      </c>
    </row>
    <row r="7236" spans="1:9" x14ac:dyDescent="0.25">
      <c r="A7236" s="1">
        <v>2</v>
      </c>
      <c r="B7236" s="1">
        <v>42995</v>
      </c>
      <c r="C7236" s="1">
        <v>97.430300000000003</v>
      </c>
      <c r="D7236" s="1">
        <v>27.434799999999999</v>
      </c>
      <c r="E7236" s="1">
        <v>10357</v>
      </c>
      <c r="F7236" s="1">
        <v>37.7684</v>
      </c>
      <c r="G7236" s="1">
        <v>322.42860000000002</v>
      </c>
      <c r="H7236" s="1">
        <v>15.3885252327355</v>
      </c>
    </row>
    <row r="7237" spans="1:9" x14ac:dyDescent="0.25">
      <c r="A7237" s="1">
        <v>0</v>
      </c>
      <c r="B7237" s="1" t="s">
        <v>6525</v>
      </c>
      <c r="C7237" s="1" t="s">
        <v>4625</v>
      </c>
      <c r="D7237" s="1">
        <v>3</v>
      </c>
    </row>
    <row r="7238" spans="1:9" x14ac:dyDescent="0.25">
      <c r="A7238" s="1">
        <v>1</v>
      </c>
      <c r="B7238" s="1" t="s">
        <v>8111</v>
      </c>
      <c r="C7238" s="1" t="s">
        <v>8112</v>
      </c>
      <c r="D7238" s="1">
        <v>22276.549023889998</v>
      </c>
      <c r="E7238" s="1">
        <v>6.2894000000000003E-4</v>
      </c>
      <c r="F7238" s="1" t="s">
        <v>3</v>
      </c>
      <c r="G7238" s="1" t="s">
        <v>8113</v>
      </c>
      <c r="H7238" s="1">
        <v>0</v>
      </c>
      <c r="I7238" s="1">
        <v>9993</v>
      </c>
    </row>
    <row r="7239" spans="1:9" x14ac:dyDescent="0.25">
      <c r="A7239" s="1">
        <v>2</v>
      </c>
      <c r="B7239" s="1">
        <v>42996</v>
      </c>
      <c r="C7239" s="1">
        <v>97.423100000000005</v>
      </c>
      <c r="D7239" s="1">
        <v>26.578800000000001</v>
      </c>
      <c r="E7239" s="1">
        <v>10171</v>
      </c>
      <c r="F7239" s="1">
        <v>37.398600000000002</v>
      </c>
      <c r="G7239" s="1">
        <v>322.79649999999998</v>
      </c>
      <c r="H7239" s="1">
        <v>15.3909379927358</v>
      </c>
    </row>
    <row r="7240" spans="1:9" x14ac:dyDescent="0.25">
      <c r="A7240" s="1">
        <v>0</v>
      </c>
      <c r="B7240" s="1" t="s">
        <v>6525</v>
      </c>
      <c r="C7240" s="1" t="s">
        <v>4625</v>
      </c>
      <c r="D7240" s="1">
        <v>4</v>
      </c>
    </row>
    <row r="7241" spans="1:9" x14ac:dyDescent="0.25">
      <c r="A7241" s="1">
        <v>1</v>
      </c>
      <c r="B7241" s="1" t="s">
        <v>8114</v>
      </c>
      <c r="C7241" s="1" t="s">
        <v>8115</v>
      </c>
      <c r="D7241" s="1">
        <v>22276.579632190002</v>
      </c>
      <c r="E7241" s="1">
        <v>8.4248000000000005E-4</v>
      </c>
      <c r="F7241" s="1" t="s">
        <v>3</v>
      </c>
      <c r="G7241" s="1" t="s">
        <v>8116</v>
      </c>
      <c r="H7241" s="1">
        <v>0</v>
      </c>
      <c r="I7241" s="1">
        <v>9992</v>
      </c>
    </row>
    <row r="7242" spans="1:9" x14ac:dyDescent="0.25">
      <c r="A7242" s="1">
        <v>2</v>
      </c>
      <c r="B7242" s="1">
        <v>42997</v>
      </c>
      <c r="C7242" s="1">
        <v>97.468999999999994</v>
      </c>
      <c r="D7242" s="1">
        <v>31.4436</v>
      </c>
      <c r="E7242" s="1">
        <v>10796</v>
      </c>
      <c r="F7242" s="1">
        <v>33.178199999999997</v>
      </c>
      <c r="G7242" s="1">
        <v>327.01350000000002</v>
      </c>
      <c r="H7242" s="1">
        <v>15.3366783027344</v>
      </c>
    </row>
    <row r="7243" spans="1:9" x14ac:dyDescent="0.25">
      <c r="A7243" s="1">
        <v>0</v>
      </c>
      <c r="B7243" s="1" t="s">
        <v>6525</v>
      </c>
      <c r="C7243" s="1" t="s">
        <v>4625</v>
      </c>
      <c r="D7243" s="1">
        <v>2</v>
      </c>
    </row>
    <row r="7244" spans="1:9" x14ac:dyDescent="0.25">
      <c r="A7244" s="1">
        <v>1</v>
      </c>
      <c r="B7244" s="1" t="s">
        <v>8117</v>
      </c>
      <c r="C7244" s="1" t="s">
        <v>8118</v>
      </c>
      <c r="D7244" s="1">
        <v>22276.52141754</v>
      </c>
      <c r="E7244" s="1">
        <v>5.7848000000000003E-4</v>
      </c>
      <c r="F7244" s="1" t="s">
        <v>3</v>
      </c>
      <c r="G7244" s="1" t="s">
        <v>8119</v>
      </c>
      <c r="H7244" s="1">
        <v>0</v>
      </c>
      <c r="I7244" s="1">
        <v>9993</v>
      </c>
    </row>
    <row r="7245" spans="1:9" x14ac:dyDescent="0.25">
      <c r="A7245" s="1">
        <v>2</v>
      </c>
      <c r="B7245" s="1">
        <v>42998</v>
      </c>
      <c r="C7245" s="1">
        <v>97.4465</v>
      </c>
      <c r="D7245" s="1">
        <v>29.026900000000001</v>
      </c>
      <c r="E7245" s="1">
        <v>9202</v>
      </c>
      <c r="F7245" s="1">
        <v>40.998800000000003</v>
      </c>
      <c r="G7245" s="1">
        <v>319.19459999999998</v>
      </c>
      <c r="H7245" s="1">
        <v>15.3738807727349</v>
      </c>
    </row>
    <row r="7246" spans="1:9" x14ac:dyDescent="0.25">
      <c r="A7246" s="1">
        <v>0</v>
      </c>
      <c r="B7246" s="1" t="s">
        <v>8120</v>
      </c>
      <c r="C7246" s="1" t="s">
        <v>8121</v>
      </c>
    </row>
    <row r="7247" spans="1:9" x14ac:dyDescent="0.25">
      <c r="A7247" s="1">
        <v>1</v>
      </c>
      <c r="B7247" s="1" t="s">
        <v>8122</v>
      </c>
      <c r="C7247" s="1" t="s">
        <v>8123</v>
      </c>
      <c r="D7247" s="1">
        <v>22276.607578570001</v>
      </c>
      <c r="E7247" s="1">
        <v>6.46E-6</v>
      </c>
      <c r="F7247" s="1" t="s">
        <v>3</v>
      </c>
      <c r="G7247" s="1" t="s">
        <v>8124</v>
      </c>
      <c r="H7247" s="1">
        <v>0</v>
      </c>
      <c r="I7247" s="1">
        <v>9996</v>
      </c>
    </row>
    <row r="7248" spans="1:9" x14ac:dyDescent="0.25">
      <c r="A7248" s="1">
        <v>2</v>
      </c>
      <c r="B7248" s="1">
        <v>43005</v>
      </c>
      <c r="C7248" s="1">
        <v>97.943700000000007</v>
      </c>
      <c r="D7248" s="1">
        <v>347.33699999999999</v>
      </c>
      <c r="E7248" s="1">
        <v>1387</v>
      </c>
      <c r="F7248" s="1">
        <v>85.033500000000004</v>
      </c>
      <c r="G7248" s="1">
        <v>275.10430000000002</v>
      </c>
      <c r="H7248" s="1">
        <v>14.7707373226431</v>
      </c>
    </row>
    <row r="7249" spans="1:9" x14ac:dyDescent="0.25">
      <c r="A7249" s="1">
        <v>0</v>
      </c>
      <c r="B7249" s="1" t="s">
        <v>3027</v>
      </c>
      <c r="C7249" s="1" t="s">
        <v>5079</v>
      </c>
    </row>
    <row r="7250" spans="1:9" x14ac:dyDescent="0.25">
      <c r="A7250" s="1">
        <v>1</v>
      </c>
      <c r="B7250" s="1" t="s">
        <v>8125</v>
      </c>
      <c r="C7250" s="1" t="s">
        <v>8126</v>
      </c>
      <c r="D7250" s="1">
        <v>22276.500731110002</v>
      </c>
      <c r="E7250" s="1">
        <v>6.7999999999999995E-7</v>
      </c>
      <c r="F7250" s="1" t="s">
        <v>3</v>
      </c>
      <c r="G7250" s="1" t="s">
        <v>8127</v>
      </c>
      <c r="H7250" s="1">
        <v>0</v>
      </c>
      <c r="I7250" s="1">
        <v>9995</v>
      </c>
    </row>
    <row r="7251" spans="1:9" x14ac:dyDescent="0.25">
      <c r="A7251" s="1">
        <v>2</v>
      </c>
      <c r="B7251" s="1">
        <v>43010</v>
      </c>
      <c r="C7251" s="1">
        <v>98.823499999999996</v>
      </c>
      <c r="D7251" s="1">
        <v>220.60300000000001</v>
      </c>
      <c r="E7251" s="1">
        <v>1396</v>
      </c>
      <c r="F7251" s="1">
        <v>344.0274</v>
      </c>
      <c r="G7251" s="1">
        <v>16.085100000000001</v>
      </c>
      <c r="H7251" s="1">
        <v>14.1922631225309</v>
      </c>
    </row>
    <row r="7252" spans="1:9" x14ac:dyDescent="0.25">
      <c r="A7252" s="1">
        <v>0</v>
      </c>
      <c r="B7252" s="1" t="s">
        <v>8128</v>
      </c>
    </row>
    <row r="7253" spans="1:9" x14ac:dyDescent="0.25">
      <c r="A7253" s="1">
        <v>1</v>
      </c>
      <c r="B7253" s="1" t="s">
        <v>8129</v>
      </c>
      <c r="C7253" s="1" t="s">
        <v>8130</v>
      </c>
      <c r="D7253" s="1">
        <v>22276.464873500001</v>
      </c>
      <c r="E7253" s="1">
        <v>2.9100000000000001E-6</v>
      </c>
      <c r="F7253" s="1" t="s">
        <v>3</v>
      </c>
      <c r="G7253" s="1" t="s">
        <v>8131</v>
      </c>
      <c r="H7253" s="1">
        <v>0</v>
      </c>
      <c r="I7253" s="1">
        <v>9992</v>
      </c>
    </row>
    <row r="7254" spans="1:9" x14ac:dyDescent="0.25">
      <c r="A7254" s="1">
        <v>2</v>
      </c>
      <c r="B7254" s="1">
        <v>43011</v>
      </c>
      <c r="C7254" s="1">
        <v>98.866900000000001</v>
      </c>
      <c r="D7254" s="1">
        <v>243.18620000000001</v>
      </c>
      <c r="E7254" s="1">
        <v>11272</v>
      </c>
      <c r="F7254" s="1">
        <v>112.2033</v>
      </c>
      <c r="G7254" s="1">
        <v>248.0342</v>
      </c>
      <c r="H7254" s="1">
        <v>14.266613072543199</v>
      </c>
    </row>
    <row r="7255" spans="1:9" x14ac:dyDescent="0.25">
      <c r="A7255" s="1">
        <v>0</v>
      </c>
      <c r="B7255" s="1" t="s">
        <v>657</v>
      </c>
      <c r="C7255" s="1">
        <v>20</v>
      </c>
    </row>
    <row r="7256" spans="1:9" x14ac:dyDescent="0.25">
      <c r="A7256" s="1">
        <v>1</v>
      </c>
      <c r="B7256" s="1" t="s">
        <v>8132</v>
      </c>
      <c r="C7256" s="1" t="s">
        <v>8133</v>
      </c>
      <c r="D7256" s="1">
        <v>22276.558004620001</v>
      </c>
      <c r="E7256" s="1">
        <v>1.1599999999999999E-6</v>
      </c>
      <c r="F7256" s="1" t="s">
        <v>3</v>
      </c>
      <c r="G7256" s="1" t="s">
        <v>8134</v>
      </c>
      <c r="H7256" s="1">
        <v>0</v>
      </c>
      <c r="I7256" s="1">
        <v>9997</v>
      </c>
    </row>
    <row r="7257" spans="1:9" x14ac:dyDescent="0.25">
      <c r="A7257" s="1">
        <v>2</v>
      </c>
      <c r="B7257" s="1">
        <v>43013</v>
      </c>
      <c r="C7257" s="1">
        <v>98.722399999999993</v>
      </c>
      <c r="D7257" s="1">
        <v>213.44479999999999</v>
      </c>
      <c r="E7257" s="1">
        <v>1618</v>
      </c>
      <c r="F7257" s="1">
        <v>92.398700000000005</v>
      </c>
      <c r="G7257" s="1">
        <v>267.73739999999998</v>
      </c>
      <c r="H7257" s="1">
        <v>14.195468642525601</v>
      </c>
    </row>
    <row r="7258" spans="1:9" x14ac:dyDescent="0.25">
      <c r="A7258" s="1">
        <v>0</v>
      </c>
      <c r="B7258" s="1" t="s">
        <v>8135</v>
      </c>
      <c r="C7258" s="1" t="s">
        <v>8136</v>
      </c>
    </row>
    <row r="7259" spans="1:9" x14ac:dyDescent="0.25">
      <c r="A7259" s="1">
        <v>1</v>
      </c>
      <c r="B7259" s="1" t="s">
        <v>8137</v>
      </c>
      <c r="C7259" s="1" t="s">
        <v>8138</v>
      </c>
      <c r="D7259" s="1">
        <v>22276.26377487</v>
      </c>
      <c r="E7259" s="1">
        <v>1.605E-4</v>
      </c>
      <c r="F7259" s="1" t="s">
        <v>3</v>
      </c>
      <c r="G7259" s="1" t="s">
        <v>8139</v>
      </c>
      <c r="H7259" s="1">
        <v>0</v>
      </c>
      <c r="I7259" s="1">
        <v>9993</v>
      </c>
    </row>
    <row r="7260" spans="1:9" x14ac:dyDescent="0.25">
      <c r="A7260" s="1">
        <v>2</v>
      </c>
      <c r="B7260" s="1">
        <v>43014</v>
      </c>
      <c r="C7260" s="1">
        <v>97.651499999999999</v>
      </c>
      <c r="D7260" s="1">
        <v>166.19499999999999</v>
      </c>
      <c r="E7260" s="1">
        <v>222911</v>
      </c>
      <c r="F7260" s="1">
        <v>187.93199999999999</v>
      </c>
      <c r="G7260" s="1">
        <v>171.83510000000001</v>
      </c>
      <c r="H7260" s="1">
        <v>14.870696512632</v>
      </c>
    </row>
    <row r="7261" spans="1:9" x14ac:dyDescent="0.25">
      <c r="A7261" s="1">
        <v>0</v>
      </c>
      <c r="B7261" s="1" t="s">
        <v>8140</v>
      </c>
    </row>
    <row r="7262" spans="1:9" x14ac:dyDescent="0.25">
      <c r="A7262" s="1">
        <v>1</v>
      </c>
      <c r="B7262" s="1" t="s">
        <v>8141</v>
      </c>
      <c r="C7262" s="1" t="s">
        <v>8142</v>
      </c>
      <c r="D7262" s="1">
        <v>22276.261260769999</v>
      </c>
      <c r="E7262" s="1">
        <v>1.1946E-4</v>
      </c>
      <c r="F7262" s="1" t="s">
        <v>3</v>
      </c>
      <c r="G7262" s="1" t="s">
        <v>8143</v>
      </c>
      <c r="H7262" s="1">
        <v>0</v>
      </c>
      <c r="I7262" s="1">
        <v>9996</v>
      </c>
    </row>
    <row r="7263" spans="1:9" x14ac:dyDescent="0.25">
      <c r="A7263" s="1">
        <v>2</v>
      </c>
      <c r="B7263" s="1">
        <v>43015</v>
      </c>
      <c r="C7263" s="1">
        <v>97.658699999999996</v>
      </c>
      <c r="D7263" s="1">
        <v>167.58109999999999</v>
      </c>
      <c r="E7263" s="1">
        <v>234159</v>
      </c>
      <c r="F7263" s="1">
        <v>185.89340000000001</v>
      </c>
      <c r="G7263" s="1">
        <v>173.95179999999999</v>
      </c>
      <c r="H7263" s="1">
        <v>14.852923692632601</v>
      </c>
    </row>
    <row r="7264" spans="1:9" x14ac:dyDescent="0.25">
      <c r="A7264" s="1">
        <v>0</v>
      </c>
      <c r="B7264" s="1" t="s">
        <v>8144</v>
      </c>
      <c r="C7264" s="1">
        <v>0</v>
      </c>
    </row>
    <row r="7265" spans="1:9" x14ac:dyDescent="0.25">
      <c r="A7265" s="1">
        <v>1</v>
      </c>
      <c r="B7265" s="1" t="s">
        <v>8145</v>
      </c>
      <c r="C7265" s="1" t="s">
        <v>8146</v>
      </c>
      <c r="D7265" s="1">
        <v>22276.224991769999</v>
      </c>
      <c r="E7265" s="1">
        <v>6.7249999999999995E-5</v>
      </c>
      <c r="F7265" s="1" t="s">
        <v>3</v>
      </c>
      <c r="G7265" s="1" t="s">
        <v>8147</v>
      </c>
      <c r="H7265" s="1">
        <v>0</v>
      </c>
      <c r="I7265" s="1">
        <v>9995</v>
      </c>
    </row>
    <row r="7266" spans="1:9" x14ac:dyDescent="0.25">
      <c r="A7266" s="1">
        <v>2</v>
      </c>
      <c r="B7266" s="1">
        <v>43016</v>
      </c>
      <c r="C7266" s="1">
        <v>97.659700000000001</v>
      </c>
      <c r="D7266" s="1">
        <v>166.85149999999999</v>
      </c>
      <c r="E7266" s="1">
        <v>242153</v>
      </c>
      <c r="F7266" s="1">
        <v>191.369</v>
      </c>
      <c r="G7266" s="1">
        <v>168.19980000000001</v>
      </c>
      <c r="H7266" s="1">
        <v>14.8321795626316</v>
      </c>
    </row>
    <row r="7267" spans="1:9" x14ac:dyDescent="0.25">
      <c r="A7267" s="1">
        <v>0</v>
      </c>
      <c r="B7267" s="1" t="s">
        <v>8148</v>
      </c>
    </row>
    <row r="7268" spans="1:9" x14ac:dyDescent="0.25">
      <c r="A7268" s="1">
        <v>1</v>
      </c>
      <c r="B7268" s="1" t="s">
        <v>8149</v>
      </c>
      <c r="C7268" s="1" t="s">
        <v>8150</v>
      </c>
      <c r="D7268" s="1">
        <v>22276.216326779999</v>
      </c>
      <c r="E7268" s="1">
        <v>5.1E-5</v>
      </c>
      <c r="F7268" s="1" t="s">
        <v>3</v>
      </c>
      <c r="G7268" s="1" t="s">
        <v>8151</v>
      </c>
      <c r="H7268" s="1">
        <v>0</v>
      </c>
      <c r="I7268" s="1">
        <v>9996</v>
      </c>
    </row>
    <row r="7269" spans="1:9" x14ac:dyDescent="0.25">
      <c r="A7269" s="1">
        <v>2</v>
      </c>
      <c r="B7269" s="1">
        <v>43017</v>
      </c>
      <c r="C7269" s="1">
        <v>97.6584</v>
      </c>
      <c r="D7269" s="1">
        <v>165.97219999999999</v>
      </c>
      <c r="E7269" s="1">
        <v>245767</v>
      </c>
      <c r="F7269" s="1">
        <v>194.3751</v>
      </c>
      <c r="G7269" s="1">
        <v>165.0386</v>
      </c>
      <c r="H7269" s="1">
        <v>14.8212203326307</v>
      </c>
    </row>
    <row r="7270" spans="1:9" x14ac:dyDescent="0.25">
      <c r="A7270" s="1">
        <v>0</v>
      </c>
      <c r="B7270" s="1" t="s">
        <v>8152</v>
      </c>
      <c r="C7270" s="1">
        <v>1</v>
      </c>
    </row>
    <row r="7271" spans="1:9" x14ac:dyDescent="0.25">
      <c r="A7271" s="1">
        <v>1</v>
      </c>
      <c r="B7271" s="1" t="s">
        <v>8153</v>
      </c>
      <c r="C7271" s="1" t="s">
        <v>8154</v>
      </c>
      <c r="D7271" s="1">
        <v>22276.250561519999</v>
      </c>
      <c r="E7271" s="1">
        <v>1.0411E-4</v>
      </c>
      <c r="F7271" s="1" t="s">
        <v>3</v>
      </c>
      <c r="G7271" s="1" t="s">
        <v>8155</v>
      </c>
      <c r="H7271" s="1">
        <v>0</v>
      </c>
      <c r="I7271" s="1">
        <v>9990</v>
      </c>
    </row>
    <row r="7272" spans="1:9" x14ac:dyDescent="0.25">
      <c r="A7272" s="1">
        <v>2</v>
      </c>
      <c r="B7272" s="1">
        <v>43018</v>
      </c>
      <c r="C7272" s="1">
        <v>97.662000000000006</v>
      </c>
      <c r="D7272" s="1">
        <v>168.20939999999999</v>
      </c>
      <c r="E7272" s="1">
        <v>237030</v>
      </c>
      <c r="F7272" s="1">
        <v>186.9041</v>
      </c>
      <c r="G7272" s="1">
        <v>172.88919999999999</v>
      </c>
      <c r="H7272" s="1">
        <v>14.848325082630801</v>
      </c>
    </row>
    <row r="7273" spans="1:9" x14ac:dyDescent="0.25">
      <c r="A7273" s="1">
        <v>0</v>
      </c>
      <c r="B7273" s="1" t="s">
        <v>8156</v>
      </c>
    </row>
    <row r="7274" spans="1:9" x14ac:dyDescent="0.25">
      <c r="A7274" s="1">
        <v>1</v>
      </c>
      <c r="B7274" s="1" t="s">
        <v>8157</v>
      </c>
      <c r="C7274" s="1" t="s">
        <v>8158</v>
      </c>
      <c r="D7274" s="1">
        <v>22276.584485390002</v>
      </c>
      <c r="E7274" s="1">
        <v>3.7270000000000001E-5</v>
      </c>
      <c r="F7274" s="1" t="s">
        <v>3</v>
      </c>
      <c r="G7274" s="1" t="s">
        <v>8159</v>
      </c>
      <c r="H7274" s="1">
        <v>0</v>
      </c>
      <c r="I7274" s="1">
        <v>9997</v>
      </c>
    </row>
    <row r="7275" spans="1:9" x14ac:dyDescent="0.25">
      <c r="A7275" s="1">
        <v>2</v>
      </c>
      <c r="B7275" s="1">
        <v>43022</v>
      </c>
      <c r="C7275" s="1">
        <v>97.51</v>
      </c>
      <c r="D7275" s="1">
        <v>6.3734000000000002</v>
      </c>
      <c r="E7275" s="1">
        <v>6133</v>
      </c>
      <c r="F7275" s="1">
        <v>270.1112</v>
      </c>
      <c r="G7275" s="1">
        <v>203.40039999999999</v>
      </c>
      <c r="H7275" s="1">
        <v>15.117047782682199</v>
      </c>
    </row>
    <row r="7276" spans="1:9" x14ac:dyDescent="0.25">
      <c r="A7276" s="1">
        <v>0</v>
      </c>
      <c r="B7276" s="1" t="s">
        <v>8160</v>
      </c>
    </row>
    <row r="7277" spans="1:9" x14ac:dyDescent="0.25">
      <c r="A7277" s="1">
        <v>1</v>
      </c>
      <c r="B7277" s="1" t="s">
        <v>8161</v>
      </c>
      <c r="C7277" s="1" t="s">
        <v>8162</v>
      </c>
      <c r="D7277" s="1">
        <v>22276.5857197</v>
      </c>
      <c r="E7277" s="1">
        <v>3.7119999999999997E-5</v>
      </c>
      <c r="F7277" s="1" t="s">
        <v>3</v>
      </c>
      <c r="G7277" s="1" t="s">
        <v>8163</v>
      </c>
      <c r="H7277" s="1">
        <v>0</v>
      </c>
      <c r="I7277" s="1">
        <v>9999</v>
      </c>
    </row>
    <row r="7278" spans="1:9" x14ac:dyDescent="0.25">
      <c r="A7278" s="1">
        <v>2</v>
      </c>
      <c r="B7278" s="1">
        <v>43023</v>
      </c>
      <c r="C7278" s="1">
        <v>97.510800000000003</v>
      </c>
      <c r="D7278" s="1">
        <v>6.6215999999999999</v>
      </c>
      <c r="E7278" s="1">
        <v>6424</v>
      </c>
      <c r="F7278" s="1">
        <v>289.55709999999999</v>
      </c>
      <c r="G7278" s="1">
        <v>183.81</v>
      </c>
      <c r="H7278" s="1">
        <v>15.118855282682199</v>
      </c>
    </row>
    <row r="7279" spans="1:9" x14ac:dyDescent="0.25">
      <c r="A7279" s="1">
        <v>0</v>
      </c>
      <c r="B7279" s="1" t="s">
        <v>8164</v>
      </c>
    </row>
    <row r="7280" spans="1:9" x14ac:dyDescent="0.25">
      <c r="A7280" s="1">
        <v>1</v>
      </c>
      <c r="B7280" s="1" t="s">
        <v>8165</v>
      </c>
      <c r="C7280" s="1" t="s">
        <v>8166</v>
      </c>
      <c r="D7280" s="1">
        <v>22276.532451200001</v>
      </c>
      <c r="E7280" s="1">
        <v>3.4839999999999998E-5</v>
      </c>
      <c r="F7280" s="1" t="s">
        <v>3</v>
      </c>
      <c r="G7280" s="1" t="s">
        <v>8167</v>
      </c>
      <c r="H7280" s="1">
        <v>0</v>
      </c>
      <c r="I7280" s="1">
        <v>9996</v>
      </c>
    </row>
    <row r="7281" spans="1:9" x14ac:dyDescent="0.25">
      <c r="A7281" s="1">
        <v>2</v>
      </c>
      <c r="B7281" s="1">
        <v>43024</v>
      </c>
      <c r="C7281" s="1">
        <v>97.509600000000006</v>
      </c>
      <c r="D7281" s="1">
        <v>6.4850000000000003</v>
      </c>
      <c r="E7281" s="1">
        <v>9115</v>
      </c>
      <c r="F7281" s="1">
        <v>291.7475</v>
      </c>
      <c r="G7281" s="1">
        <v>187.94229999999999</v>
      </c>
      <c r="H7281" s="1">
        <v>15.1192819826821</v>
      </c>
    </row>
    <row r="7282" spans="1:9" x14ac:dyDescent="0.25">
      <c r="A7282" s="1">
        <v>0</v>
      </c>
      <c r="B7282" s="1" t="s">
        <v>8033</v>
      </c>
      <c r="C7282" s="1" t="s">
        <v>3061</v>
      </c>
    </row>
    <row r="7283" spans="1:9" x14ac:dyDescent="0.25">
      <c r="A7283" s="1">
        <v>1</v>
      </c>
      <c r="B7283" s="1" t="s">
        <v>8168</v>
      </c>
      <c r="C7283" s="1" t="s">
        <v>8169</v>
      </c>
      <c r="D7283" s="1">
        <v>22276.15830929</v>
      </c>
      <c r="E7283" s="1">
        <v>1.7390000000000001E-5</v>
      </c>
      <c r="F7283" s="1" t="s">
        <v>3</v>
      </c>
      <c r="G7283" s="1" t="s">
        <v>8170</v>
      </c>
      <c r="H7283" s="1">
        <v>0</v>
      </c>
      <c r="I7283" s="1">
        <v>9997</v>
      </c>
    </row>
    <row r="7284" spans="1:9" x14ac:dyDescent="0.25">
      <c r="A7284" s="1">
        <v>2</v>
      </c>
      <c r="B7284" s="1">
        <v>43028</v>
      </c>
      <c r="C7284" s="1">
        <v>34.996899999999997</v>
      </c>
      <c r="D7284" s="1">
        <v>158.0916</v>
      </c>
      <c r="E7284" s="1">
        <v>1384</v>
      </c>
      <c r="F7284" s="1">
        <v>57.329799999999999</v>
      </c>
      <c r="G7284" s="1">
        <v>302.75560000000002</v>
      </c>
      <c r="H7284" s="1">
        <v>14.907846652646301</v>
      </c>
    </row>
    <row r="7285" spans="1:9" x14ac:dyDescent="0.25">
      <c r="A7285" s="1">
        <v>0</v>
      </c>
      <c r="B7285" s="1" t="s">
        <v>8033</v>
      </c>
      <c r="C7285" s="1" t="s">
        <v>6780</v>
      </c>
    </row>
    <row r="7286" spans="1:9" x14ac:dyDescent="0.25">
      <c r="A7286" s="1">
        <v>1</v>
      </c>
      <c r="B7286" s="1" t="s">
        <v>8171</v>
      </c>
      <c r="C7286" s="1" t="s">
        <v>8172</v>
      </c>
      <c r="D7286" s="1">
        <v>22276.605319549999</v>
      </c>
      <c r="E7286" s="1">
        <v>1.736E-5</v>
      </c>
      <c r="F7286" s="1" t="s">
        <v>3</v>
      </c>
      <c r="G7286" s="1" t="s">
        <v>8173</v>
      </c>
      <c r="H7286" s="1">
        <v>0</v>
      </c>
      <c r="I7286" s="1">
        <v>9992</v>
      </c>
    </row>
    <row r="7287" spans="1:9" x14ac:dyDescent="0.25">
      <c r="A7287" s="1">
        <v>2</v>
      </c>
      <c r="B7287" s="1">
        <v>43029</v>
      </c>
      <c r="C7287" s="1">
        <v>34.996000000000002</v>
      </c>
      <c r="D7287" s="1">
        <v>155.01570000000001</v>
      </c>
      <c r="E7287" s="1">
        <v>4997</v>
      </c>
      <c r="F7287" s="1">
        <v>17.337399999999999</v>
      </c>
      <c r="G7287" s="1">
        <v>342.75119999999998</v>
      </c>
      <c r="H7287" s="1">
        <v>14.9077420226469</v>
      </c>
    </row>
    <row r="7288" spans="1:9" x14ac:dyDescent="0.25">
      <c r="A7288" s="1">
        <v>0</v>
      </c>
      <c r="B7288" s="1" t="s">
        <v>8033</v>
      </c>
      <c r="C7288" s="1" t="s">
        <v>5048</v>
      </c>
    </row>
    <row r="7289" spans="1:9" x14ac:dyDescent="0.25">
      <c r="A7289" s="1">
        <v>1</v>
      </c>
      <c r="B7289" s="1" t="s">
        <v>8174</v>
      </c>
      <c r="C7289" s="1" t="s">
        <v>8175</v>
      </c>
      <c r="D7289" s="1">
        <v>22276.59647574</v>
      </c>
      <c r="E7289" s="1">
        <v>1.755E-5</v>
      </c>
      <c r="F7289" s="1" t="s">
        <v>3</v>
      </c>
      <c r="G7289" s="1" t="s">
        <v>8176</v>
      </c>
      <c r="H7289" s="1">
        <v>0</v>
      </c>
      <c r="I7289" s="1">
        <v>9991</v>
      </c>
    </row>
    <row r="7290" spans="1:9" x14ac:dyDescent="0.25">
      <c r="A7290" s="1">
        <v>2</v>
      </c>
      <c r="B7290" s="1">
        <v>43030</v>
      </c>
      <c r="C7290" s="1">
        <v>34.997500000000002</v>
      </c>
      <c r="D7290" s="1">
        <v>154.90280000000001</v>
      </c>
      <c r="E7290" s="1">
        <v>4170</v>
      </c>
      <c r="F7290" s="1">
        <v>230.50450000000001</v>
      </c>
      <c r="G7290" s="1">
        <v>204.3956</v>
      </c>
      <c r="H7290" s="1">
        <v>14.907582482646699</v>
      </c>
    </row>
    <row r="7291" spans="1:9" x14ac:dyDescent="0.25">
      <c r="A7291" s="1">
        <v>0</v>
      </c>
      <c r="B7291" s="1" t="s">
        <v>145</v>
      </c>
      <c r="C7291" s="1">
        <v>2524</v>
      </c>
    </row>
    <row r="7292" spans="1:9" x14ac:dyDescent="0.25">
      <c r="A7292" s="1">
        <v>1</v>
      </c>
      <c r="B7292" s="1" t="s">
        <v>8177</v>
      </c>
      <c r="C7292" s="1" t="s">
        <v>8178</v>
      </c>
      <c r="D7292" s="1">
        <v>22276.47140495</v>
      </c>
      <c r="E7292" s="1">
        <v>-1.9999999999999999E-7</v>
      </c>
      <c r="F7292" s="1" t="s">
        <v>3</v>
      </c>
      <c r="G7292" s="1" t="s">
        <v>8179</v>
      </c>
      <c r="H7292" s="1">
        <v>0</v>
      </c>
      <c r="I7292" s="1">
        <v>9990</v>
      </c>
    </row>
    <row r="7293" spans="1:9" x14ac:dyDescent="0.25">
      <c r="A7293" s="1">
        <v>2</v>
      </c>
      <c r="B7293" s="1">
        <v>43032</v>
      </c>
      <c r="C7293" s="1">
        <v>67.1447</v>
      </c>
      <c r="D7293" s="1">
        <v>243.84049999999999</v>
      </c>
      <c r="E7293" s="1">
        <v>2843</v>
      </c>
      <c r="F7293" s="1">
        <v>221.17760000000001</v>
      </c>
      <c r="G7293" s="1">
        <v>138.91</v>
      </c>
      <c r="H7293" s="1">
        <v>13.971110872466801</v>
      </c>
    </row>
    <row r="7294" spans="1:9" x14ac:dyDescent="0.25">
      <c r="A7294" s="1">
        <v>0</v>
      </c>
      <c r="B7294" s="1" t="s">
        <v>8180</v>
      </c>
    </row>
    <row r="7295" spans="1:9" x14ac:dyDescent="0.25">
      <c r="A7295" s="1">
        <v>1</v>
      </c>
      <c r="B7295" s="1" t="s">
        <v>8181</v>
      </c>
      <c r="C7295" s="1" t="s">
        <v>8182</v>
      </c>
      <c r="D7295" s="1">
        <v>22276.480171039999</v>
      </c>
      <c r="E7295" s="1">
        <v>5.9559999999999999E-5</v>
      </c>
      <c r="F7295" s="1" t="s">
        <v>3</v>
      </c>
      <c r="G7295" s="1" t="s">
        <v>8183</v>
      </c>
      <c r="H7295" s="1">
        <v>0</v>
      </c>
      <c r="I7295" s="1">
        <v>9996</v>
      </c>
    </row>
    <row r="7296" spans="1:9" x14ac:dyDescent="0.25">
      <c r="A7296" s="1">
        <v>2</v>
      </c>
      <c r="B7296" s="1">
        <v>43034</v>
      </c>
      <c r="C7296" s="1">
        <v>97.290999999999997</v>
      </c>
      <c r="D7296" s="1">
        <v>345.08920000000001</v>
      </c>
      <c r="E7296" s="1">
        <v>3031</v>
      </c>
      <c r="F7296" s="1">
        <v>160.79220000000001</v>
      </c>
      <c r="G7296" s="1">
        <v>318.31380000000001</v>
      </c>
      <c r="H7296" s="1">
        <v>15.233987452687501</v>
      </c>
    </row>
    <row r="7297" spans="1:9" x14ac:dyDescent="0.25">
      <c r="A7297" s="1">
        <v>0</v>
      </c>
      <c r="B7297" s="1" t="s">
        <v>8184</v>
      </c>
      <c r="C7297" s="1">
        <v>1</v>
      </c>
    </row>
    <row r="7298" spans="1:9" x14ac:dyDescent="0.25">
      <c r="A7298" s="1">
        <v>1</v>
      </c>
      <c r="B7298" s="1" t="s">
        <v>8185</v>
      </c>
      <c r="C7298" s="1" t="s">
        <v>8186</v>
      </c>
      <c r="D7298" s="1">
        <v>22255.051734500001</v>
      </c>
      <c r="E7298" s="1">
        <v>0.15425765999999999</v>
      </c>
      <c r="F7298" s="1" t="s">
        <v>8187</v>
      </c>
      <c r="G7298" s="1" t="s">
        <v>8188</v>
      </c>
      <c r="H7298" s="1">
        <v>0</v>
      </c>
      <c r="I7298" s="1">
        <v>9998</v>
      </c>
    </row>
    <row r="7299" spans="1:9" x14ac:dyDescent="0.25">
      <c r="A7299" s="1">
        <v>2</v>
      </c>
      <c r="B7299" s="1">
        <v>43049</v>
      </c>
      <c r="C7299" s="1">
        <v>51.609699999999997</v>
      </c>
      <c r="D7299" s="1">
        <v>313.38679999999999</v>
      </c>
      <c r="E7299" s="1">
        <v>2955</v>
      </c>
      <c r="F7299" s="1">
        <v>270.46850000000001</v>
      </c>
      <c r="G7299" s="1">
        <v>89.6006</v>
      </c>
      <c r="H7299" s="1">
        <v>16.479582152693599</v>
      </c>
    </row>
    <row r="7300" spans="1:9" x14ac:dyDescent="0.25">
      <c r="A7300" s="1">
        <v>0</v>
      </c>
      <c r="B7300" s="1" t="s">
        <v>8189</v>
      </c>
    </row>
    <row r="7301" spans="1:9" x14ac:dyDescent="0.25">
      <c r="A7301" s="1">
        <v>1</v>
      </c>
      <c r="B7301" s="1" t="s">
        <v>8190</v>
      </c>
      <c r="C7301" s="1" t="s">
        <v>8191</v>
      </c>
      <c r="D7301" s="1">
        <v>22276.228441349998</v>
      </c>
      <c r="E7301" s="1">
        <v>1.7400000000000001E-6</v>
      </c>
      <c r="F7301" s="1" t="s">
        <v>3</v>
      </c>
      <c r="G7301" s="1" t="s">
        <v>8192</v>
      </c>
      <c r="H7301" s="1">
        <v>0</v>
      </c>
      <c r="I7301" s="1">
        <v>9990</v>
      </c>
    </row>
    <row r="7302" spans="1:9" x14ac:dyDescent="0.25">
      <c r="A7302" s="1">
        <v>2</v>
      </c>
      <c r="B7302" s="1">
        <v>43065</v>
      </c>
      <c r="C7302" s="1">
        <v>98.638199999999998</v>
      </c>
      <c r="D7302" s="1">
        <v>348.24450000000002</v>
      </c>
      <c r="E7302" s="1">
        <v>1000</v>
      </c>
      <c r="F7302" s="1">
        <v>91.5124</v>
      </c>
      <c r="G7302" s="1">
        <v>268.61709999999999</v>
      </c>
      <c r="H7302" s="1">
        <v>14.272792422489401</v>
      </c>
    </row>
    <row r="7303" spans="1:9" x14ac:dyDescent="0.25">
      <c r="A7303" s="1">
        <v>0</v>
      </c>
      <c r="B7303" s="1" t="s">
        <v>3919</v>
      </c>
      <c r="C7303" s="1">
        <v>135</v>
      </c>
    </row>
    <row r="7304" spans="1:9" x14ac:dyDescent="0.25">
      <c r="A7304" s="1">
        <v>1</v>
      </c>
      <c r="B7304" s="1" t="s">
        <v>8193</v>
      </c>
      <c r="C7304" s="1" t="s">
        <v>8194</v>
      </c>
      <c r="D7304" s="1">
        <v>22276.409750440002</v>
      </c>
      <c r="E7304" s="1">
        <v>2.48E-6</v>
      </c>
      <c r="F7304" s="1" t="s">
        <v>3</v>
      </c>
      <c r="G7304" s="1" t="s">
        <v>8195</v>
      </c>
      <c r="H7304" s="1">
        <v>0</v>
      </c>
      <c r="I7304" s="1">
        <v>9990</v>
      </c>
    </row>
    <row r="7305" spans="1:9" x14ac:dyDescent="0.25">
      <c r="A7305" s="1">
        <v>2</v>
      </c>
      <c r="B7305" s="1">
        <v>43070</v>
      </c>
      <c r="C7305" s="1">
        <v>86.403199999999998</v>
      </c>
      <c r="D7305" s="1">
        <v>167.40170000000001</v>
      </c>
      <c r="E7305" s="1">
        <v>2036</v>
      </c>
      <c r="F7305" s="1">
        <v>76.152900000000002</v>
      </c>
      <c r="G7305" s="1">
        <v>283.98939999999999</v>
      </c>
      <c r="H7305" s="1">
        <v>14.3422602025025</v>
      </c>
    </row>
    <row r="7306" spans="1:9" x14ac:dyDescent="0.25">
      <c r="A7306" s="1">
        <v>0</v>
      </c>
      <c r="B7306" s="1" t="s">
        <v>3919</v>
      </c>
      <c r="C7306" s="1">
        <v>138</v>
      </c>
    </row>
    <row r="7307" spans="1:9" x14ac:dyDescent="0.25">
      <c r="A7307" s="1">
        <v>1</v>
      </c>
      <c r="B7307" s="1" t="s">
        <v>8196</v>
      </c>
      <c r="C7307" s="1" t="s">
        <v>8197</v>
      </c>
      <c r="D7307" s="1">
        <v>22276.43513442</v>
      </c>
      <c r="E7307" s="1">
        <v>3.1200000000000002E-6</v>
      </c>
      <c r="F7307" s="1" t="s">
        <v>3</v>
      </c>
      <c r="G7307" s="1" t="s">
        <v>8198</v>
      </c>
      <c r="H7307" s="1">
        <v>0</v>
      </c>
      <c r="I7307" s="1">
        <v>9990</v>
      </c>
    </row>
    <row r="7308" spans="1:9" x14ac:dyDescent="0.25">
      <c r="A7308" s="1">
        <v>2</v>
      </c>
      <c r="B7308" s="1">
        <v>43071</v>
      </c>
      <c r="C7308" s="1">
        <v>86.401899999999998</v>
      </c>
      <c r="D7308" s="1">
        <v>167.1865</v>
      </c>
      <c r="E7308" s="1">
        <v>2156</v>
      </c>
      <c r="F7308" s="1">
        <v>88.430300000000003</v>
      </c>
      <c r="G7308" s="1">
        <v>271.714</v>
      </c>
      <c r="H7308" s="1">
        <v>14.3421800125024</v>
      </c>
    </row>
    <row r="7309" spans="1:9" x14ac:dyDescent="0.25">
      <c r="A7309" s="1">
        <v>0</v>
      </c>
      <c r="B7309" s="1" t="s">
        <v>3919</v>
      </c>
      <c r="C7309" s="1">
        <v>116</v>
      </c>
    </row>
    <row r="7310" spans="1:9" x14ac:dyDescent="0.25">
      <c r="A7310" s="1">
        <v>1</v>
      </c>
      <c r="B7310" s="1" t="s">
        <v>8199</v>
      </c>
      <c r="C7310" s="1" t="s">
        <v>8200</v>
      </c>
      <c r="D7310" s="1">
        <v>22276.40341535</v>
      </c>
      <c r="E7310" s="1">
        <v>3.14E-6</v>
      </c>
      <c r="F7310" s="1" t="s">
        <v>3</v>
      </c>
      <c r="G7310" s="1" t="s">
        <v>8201</v>
      </c>
      <c r="H7310" s="1">
        <v>0</v>
      </c>
      <c r="I7310" s="1">
        <v>9990</v>
      </c>
    </row>
    <row r="7311" spans="1:9" x14ac:dyDescent="0.25">
      <c r="A7311" s="1">
        <v>2</v>
      </c>
      <c r="B7311" s="1">
        <v>43072</v>
      </c>
      <c r="C7311" s="1">
        <v>86.403000000000006</v>
      </c>
      <c r="D7311" s="1">
        <v>167.40629999999999</v>
      </c>
      <c r="E7311" s="1">
        <v>1847</v>
      </c>
      <c r="F7311" s="1">
        <v>82.947199999999995</v>
      </c>
      <c r="G7311" s="1">
        <v>277.19330000000002</v>
      </c>
      <c r="H7311" s="1">
        <v>14.3422143225027</v>
      </c>
    </row>
    <row r="7312" spans="1:9" x14ac:dyDescent="0.25">
      <c r="A7312" s="1">
        <v>0</v>
      </c>
      <c r="B7312" s="1" t="s">
        <v>3919</v>
      </c>
      <c r="C7312" s="1">
        <v>130</v>
      </c>
    </row>
    <row r="7313" spans="1:9" x14ac:dyDescent="0.25">
      <c r="A7313" s="1">
        <v>1</v>
      </c>
      <c r="B7313" s="1" t="s">
        <v>8202</v>
      </c>
      <c r="C7313" s="1" t="s">
        <v>8203</v>
      </c>
      <c r="D7313" s="1">
        <v>22276.441462850002</v>
      </c>
      <c r="E7313" s="1">
        <v>3.0400000000000001E-6</v>
      </c>
      <c r="F7313" s="1" t="s">
        <v>3</v>
      </c>
      <c r="G7313" s="1" t="s">
        <v>8204</v>
      </c>
      <c r="H7313" s="1">
        <v>0</v>
      </c>
      <c r="I7313" s="1">
        <v>9992</v>
      </c>
    </row>
    <row r="7314" spans="1:9" x14ac:dyDescent="0.25">
      <c r="A7314" s="1">
        <v>2</v>
      </c>
      <c r="B7314" s="1">
        <v>43073</v>
      </c>
      <c r="C7314" s="1">
        <v>86.403899999999993</v>
      </c>
      <c r="D7314" s="1">
        <v>167.5334</v>
      </c>
      <c r="E7314" s="1">
        <v>2062</v>
      </c>
      <c r="F7314" s="1">
        <v>89.384299999999996</v>
      </c>
      <c r="G7314" s="1">
        <v>270.75889999999998</v>
      </c>
      <c r="H7314" s="1">
        <v>14.342225032502199</v>
      </c>
    </row>
    <row r="7315" spans="1:9" x14ac:dyDescent="0.25">
      <c r="A7315" s="1">
        <v>0</v>
      </c>
      <c r="B7315" s="1" t="s">
        <v>3919</v>
      </c>
      <c r="C7315" s="1">
        <v>151</v>
      </c>
    </row>
    <row r="7316" spans="1:9" x14ac:dyDescent="0.25">
      <c r="A7316" s="1">
        <v>1</v>
      </c>
      <c r="B7316" s="1" t="s">
        <v>8205</v>
      </c>
      <c r="C7316" s="1" t="s">
        <v>8206</v>
      </c>
      <c r="D7316" s="1">
        <v>22276.416099459999</v>
      </c>
      <c r="E7316" s="1">
        <v>3.0699999999999998E-6</v>
      </c>
      <c r="F7316" s="1" t="s">
        <v>3</v>
      </c>
      <c r="G7316" s="1" t="s">
        <v>8207</v>
      </c>
      <c r="H7316" s="1">
        <v>0</v>
      </c>
      <c r="I7316" s="1">
        <v>9994</v>
      </c>
    </row>
    <row r="7317" spans="1:9" x14ac:dyDescent="0.25">
      <c r="A7317" s="1">
        <v>2</v>
      </c>
      <c r="B7317" s="1">
        <v>43074</v>
      </c>
      <c r="C7317" s="1">
        <v>86.403199999999998</v>
      </c>
      <c r="D7317" s="1">
        <v>167.42779999999999</v>
      </c>
      <c r="E7317" s="1">
        <v>1830</v>
      </c>
      <c r="F7317" s="1">
        <v>85.557699999999997</v>
      </c>
      <c r="G7317" s="1">
        <v>274.58280000000002</v>
      </c>
      <c r="H7317" s="1">
        <v>14.3422124925024</v>
      </c>
    </row>
    <row r="7318" spans="1:9" x14ac:dyDescent="0.25">
      <c r="A7318" s="1">
        <v>0</v>
      </c>
      <c r="B7318" s="1" t="s">
        <v>3919</v>
      </c>
      <c r="C7318" s="1">
        <v>134</v>
      </c>
    </row>
    <row r="7319" spans="1:9" x14ac:dyDescent="0.25">
      <c r="A7319" s="1">
        <v>1</v>
      </c>
      <c r="B7319" s="1" t="s">
        <v>8208</v>
      </c>
      <c r="C7319" s="1" t="s">
        <v>8209</v>
      </c>
      <c r="D7319" s="1">
        <v>22276.244840520001</v>
      </c>
      <c r="E7319" s="1">
        <v>2.7099999999999999E-6</v>
      </c>
      <c r="F7319" s="1" t="s">
        <v>3</v>
      </c>
      <c r="G7319" s="1" t="s">
        <v>8210</v>
      </c>
      <c r="H7319" s="1">
        <v>0</v>
      </c>
      <c r="I7319" s="1">
        <v>9995</v>
      </c>
    </row>
    <row r="7320" spans="1:9" x14ac:dyDescent="0.25">
      <c r="A7320" s="1">
        <v>2</v>
      </c>
      <c r="B7320" s="1">
        <v>43075</v>
      </c>
      <c r="C7320" s="1">
        <v>86.403499999999994</v>
      </c>
      <c r="D7320" s="1">
        <v>167.48820000000001</v>
      </c>
      <c r="E7320" s="1">
        <v>2314</v>
      </c>
      <c r="F7320" s="1">
        <v>81.362200000000001</v>
      </c>
      <c r="G7320" s="1">
        <v>278.78359999999998</v>
      </c>
      <c r="H7320" s="1">
        <v>14.342149862501801</v>
      </c>
    </row>
    <row r="7321" spans="1:9" x14ac:dyDescent="0.25">
      <c r="A7321" s="1">
        <v>0</v>
      </c>
      <c r="B7321" s="1" t="s">
        <v>3919</v>
      </c>
      <c r="C7321" s="1">
        <v>137</v>
      </c>
    </row>
    <row r="7322" spans="1:9" x14ac:dyDescent="0.25">
      <c r="A7322" s="1">
        <v>1</v>
      </c>
      <c r="B7322" s="1" t="s">
        <v>8211</v>
      </c>
      <c r="C7322" s="1" t="s">
        <v>8212</v>
      </c>
      <c r="D7322" s="1">
        <v>22276.397069589999</v>
      </c>
      <c r="E7322" s="1">
        <v>3.1099999999999999E-6</v>
      </c>
      <c r="F7322" s="1" t="s">
        <v>3</v>
      </c>
      <c r="G7322" s="1" t="s">
        <v>8213</v>
      </c>
      <c r="H7322" s="1">
        <v>0</v>
      </c>
      <c r="I7322" s="1">
        <v>9992</v>
      </c>
    </row>
    <row r="7323" spans="1:9" x14ac:dyDescent="0.25">
      <c r="A7323" s="1">
        <v>2</v>
      </c>
      <c r="B7323" s="1">
        <v>43076</v>
      </c>
      <c r="C7323" s="1">
        <v>86.403400000000005</v>
      </c>
      <c r="D7323" s="1">
        <v>167.49189999999999</v>
      </c>
      <c r="E7323" s="1">
        <v>1784</v>
      </c>
      <c r="F7323" s="1">
        <v>82.920299999999997</v>
      </c>
      <c r="G7323" s="1">
        <v>277.21960000000001</v>
      </c>
      <c r="H7323" s="1">
        <v>14.342177082502699</v>
      </c>
    </row>
    <row r="7324" spans="1:9" x14ac:dyDescent="0.25">
      <c r="A7324" s="1">
        <v>0</v>
      </c>
      <c r="B7324" s="1" t="s">
        <v>3919</v>
      </c>
      <c r="C7324" s="1">
        <v>141</v>
      </c>
    </row>
    <row r="7325" spans="1:9" x14ac:dyDescent="0.25">
      <c r="A7325" s="1">
        <v>1</v>
      </c>
      <c r="B7325" s="1" t="s">
        <v>8214</v>
      </c>
      <c r="C7325" s="1" t="s">
        <v>8215</v>
      </c>
      <c r="D7325" s="1">
        <v>22276.46050039</v>
      </c>
      <c r="E7325" s="1">
        <v>2.9900000000000002E-6</v>
      </c>
      <c r="F7325" s="1" t="s">
        <v>3</v>
      </c>
      <c r="G7325" s="1" t="s">
        <v>8216</v>
      </c>
      <c r="H7325" s="1">
        <v>0</v>
      </c>
      <c r="I7325" s="1">
        <v>9991</v>
      </c>
    </row>
    <row r="7326" spans="1:9" x14ac:dyDescent="0.25">
      <c r="A7326" s="1">
        <v>2</v>
      </c>
      <c r="B7326" s="1">
        <v>43077</v>
      </c>
      <c r="C7326" s="1">
        <v>86.402900000000002</v>
      </c>
      <c r="D7326" s="1">
        <v>167.3715</v>
      </c>
      <c r="E7326" s="1">
        <v>1990</v>
      </c>
      <c r="F7326" s="1">
        <v>89.500100000000003</v>
      </c>
      <c r="G7326" s="1">
        <v>270.64229999999998</v>
      </c>
      <c r="H7326" s="1">
        <v>14.342206712502801</v>
      </c>
    </row>
    <row r="7327" spans="1:9" x14ac:dyDescent="0.25">
      <c r="A7327" s="1">
        <v>0</v>
      </c>
      <c r="B7327" s="1" t="s">
        <v>3919</v>
      </c>
      <c r="C7327" s="1">
        <v>153</v>
      </c>
    </row>
    <row r="7328" spans="1:9" x14ac:dyDescent="0.25">
      <c r="A7328" s="1">
        <v>1</v>
      </c>
      <c r="B7328" s="1" t="s">
        <v>8217</v>
      </c>
      <c r="C7328" s="1" t="s">
        <v>8218</v>
      </c>
      <c r="D7328" s="1">
        <v>22276.13361031</v>
      </c>
      <c r="E7328" s="1">
        <v>3.0900000000000001E-6</v>
      </c>
      <c r="F7328" s="1" t="s">
        <v>3</v>
      </c>
      <c r="G7328" s="1" t="s">
        <v>8219</v>
      </c>
      <c r="H7328" s="1">
        <v>0</v>
      </c>
      <c r="I7328" s="1">
        <v>9991</v>
      </c>
    </row>
    <row r="7329" spans="1:9" x14ac:dyDescent="0.25">
      <c r="A7329" s="1">
        <v>2</v>
      </c>
      <c r="B7329" s="1">
        <v>43078</v>
      </c>
      <c r="C7329" s="1">
        <v>86.396699999999996</v>
      </c>
      <c r="D7329" s="1">
        <v>135.97810000000001</v>
      </c>
      <c r="E7329" s="1">
        <v>2122</v>
      </c>
      <c r="F7329" s="1">
        <v>96.876800000000003</v>
      </c>
      <c r="G7329" s="1">
        <v>263.26690000000002</v>
      </c>
      <c r="H7329" s="1">
        <v>14.3421921925134</v>
      </c>
    </row>
    <row r="7330" spans="1:9" x14ac:dyDescent="0.25">
      <c r="A7330" s="1">
        <v>0</v>
      </c>
      <c r="B7330" s="1" t="s">
        <v>3919</v>
      </c>
      <c r="C7330" s="1">
        <v>131</v>
      </c>
    </row>
    <row r="7331" spans="1:9" x14ac:dyDescent="0.25">
      <c r="A7331" s="1">
        <v>1</v>
      </c>
      <c r="B7331" s="1" t="s">
        <v>8220</v>
      </c>
      <c r="C7331" s="1" t="s">
        <v>8221</v>
      </c>
      <c r="D7331" s="1">
        <v>22276.238515599998</v>
      </c>
      <c r="E7331" s="1">
        <v>3.1E-6</v>
      </c>
      <c r="F7331" s="1" t="s">
        <v>3</v>
      </c>
      <c r="G7331" s="1" t="s">
        <v>8222</v>
      </c>
      <c r="H7331" s="1">
        <v>0</v>
      </c>
      <c r="I7331" s="1">
        <v>9990</v>
      </c>
    </row>
    <row r="7332" spans="1:9" x14ac:dyDescent="0.25">
      <c r="A7332" s="1">
        <v>2</v>
      </c>
      <c r="B7332" s="1">
        <v>43079</v>
      </c>
      <c r="C7332" s="1">
        <v>86.403700000000001</v>
      </c>
      <c r="D7332" s="1">
        <v>167.55969999999999</v>
      </c>
      <c r="E7332" s="1">
        <v>2139</v>
      </c>
      <c r="F7332" s="1">
        <v>89.171700000000001</v>
      </c>
      <c r="G7332" s="1">
        <v>270.97239999999999</v>
      </c>
      <c r="H7332" s="1">
        <v>14.3421916325018</v>
      </c>
    </row>
    <row r="7333" spans="1:9" x14ac:dyDescent="0.25">
      <c r="A7333" s="1">
        <v>0</v>
      </c>
      <c r="B7333" s="1" t="s">
        <v>8223</v>
      </c>
    </row>
    <row r="7334" spans="1:9" x14ac:dyDescent="0.25">
      <c r="A7334" s="1">
        <v>1</v>
      </c>
      <c r="B7334" s="1" t="s">
        <v>8224</v>
      </c>
      <c r="C7334" s="1" t="s">
        <v>8225</v>
      </c>
      <c r="D7334" s="1">
        <v>22276.588546669998</v>
      </c>
      <c r="E7334" s="1">
        <v>5.9899999999999999E-5</v>
      </c>
      <c r="F7334" s="1" t="s">
        <v>3</v>
      </c>
      <c r="G7334" s="1" t="s">
        <v>8226</v>
      </c>
      <c r="H7334" s="1">
        <v>0</v>
      </c>
      <c r="I7334" s="1">
        <v>9990</v>
      </c>
    </row>
    <row r="7335" spans="1:9" x14ac:dyDescent="0.25">
      <c r="A7335" s="1">
        <v>2</v>
      </c>
      <c r="B7335" s="1">
        <v>43080</v>
      </c>
      <c r="C7335" s="1">
        <v>97.3</v>
      </c>
      <c r="D7335" s="1">
        <v>347.07409999999999</v>
      </c>
      <c r="E7335" s="1">
        <v>1669</v>
      </c>
      <c r="F7335" s="1">
        <v>196.74420000000001</v>
      </c>
      <c r="G7335" s="1">
        <v>299.42200000000003</v>
      </c>
      <c r="H7335" s="1">
        <v>15.232919982657201</v>
      </c>
    </row>
    <row r="7336" spans="1:9" x14ac:dyDescent="0.25">
      <c r="A7336" s="1">
        <v>0</v>
      </c>
      <c r="B7336" s="1" t="s">
        <v>8033</v>
      </c>
      <c r="C7336" s="1" t="s">
        <v>8227</v>
      </c>
    </row>
    <row r="7337" spans="1:9" x14ac:dyDescent="0.25">
      <c r="A7337" s="1">
        <v>1</v>
      </c>
      <c r="B7337" s="1" t="s">
        <v>8228</v>
      </c>
      <c r="C7337" s="1" t="s">
        <v>8229</v>
      </c>
      <c r="D7337" s="1">
        <v>22276.486082309999</v>
      </c>
      <c r="E7337" s="1">
        <v>1.8150000000000001E-5</v>
      </c>
      <c r="F7337" s="1" t="s">
        <v>3</v>
      </c>
      <c r="G7337" s="1" t="s">
        <v>8230</v>
      </c>
      <c r="H7337" s="1">
        <v>0</v>
      </c>
      <c r="I7337" s="1">
        <v>9998</v>
      </c>
    </row>
    <row r="7338" spans="1:9" x14ac:dyDescent="0.25">
      <c r="A7338" s="1">
        <v>2</v>
      </c>
      <c r="B7338" s="1">
        <v>43081</v>
      </c>
      <c r="C7338" s="1">
        <v>34.998899999999999</v>
      </c>
      <c r="D7338" s="1">
        <v>35.351100000000002</v>
      </c>
      <c r="E7338" s="1">
        <v>5718</v>
      </c>
      <c r="F7338" s="1">
        <v>296.43470000000002</v>
      </c>
      <c r="G7338" s="1">
        <v>63.580300000000001</v>
      </c>
      <c r="H7338" s="1">
        <v>14.9077782826004</v>
      </c>
    </row>
    <row r="7339" spans="1:9" x14ac:dyDescent="0.25">
      <c r="A7339" s="1">
        <v>0</v>
      </c>
      <c r="B7339" s="1" t="s">
        <v>8033</v>
      </c>
      <c r="C7339" s="1" t="s">
        <v>7064</v>
      </c>
    </row>
    <row r="7340" spans="1:9" x14ac:dyDescent="0.25">
      <c r="A7340" s="1">
        <v>1</v>
      </c>
      <c r="B7340" s="1" t="s">
        <v>8231</v>
      </c>
      <c r="C7340" s="1" t="s">
        <v>8232</v>
      </c>
      <c r="D7340" s="1">
        <v>22276.575357990001</v>
      </c>
      <c r="E7340" s="1">
        <v>2.173E-5</v>
      </c>
      <c r="F7340" s="1" t="s">
        <v>3</v>
      </c>
      <c r="G7340" s="1" t="s">
        <v>8233</v>
      </c>
      <c r="H7340" s="1">
        <v>0</v>
      </c>
      <c r="I7340" s="1">
        <v>9995</v>
      </c>
    </row>
    <row r="7341" spans="1:9" x14ac:dyDescent="0.25">
      <c r="A7341" s="1">
        <v>2</v>
      </c>
      <c r="B7341" s="1">
        <v>43082</v>
      </c>
      <c r="C7341" s="1">
        <v>34.997999999999998</v>
      </c>
      <c r="D7341" s="1">
        <v>35.000300000000003</v>
      </c>
      <c r="E7341" s="1">
        <v>4229</v>
      </c>
      <c r="F7341" s="1">
        <v>144.5265</v>
      </c>
      <c r="G7341" s="1">
        <v>215.571</v>
      </c>
      <c r="H7341" s="1">
        <v>14.9082651326005</v>
      </c>
    </row>
    <row r="7342" spans="1:9" x14ac:dyDescent="0.25">
      <c r="A7342" s="1">
        <v>0</v>
      </c>
      <c r="B7342" s="1" t="s">
        <v>8033</v>
      </c>
      <c r="C7342" s="1" t="s">
        <v>8234</v>
      </c>
    </row>
    <row r="7343" spans="1:9" x14ac:dyDescent="0.25">
      <c r="A7343" s="1">
        <v>1</v>
      </c>
      <c r="B7343" s="1" t="s">
        <v>8235</v>
      </c>
      <c r="C7343" s="1" t="s">
        <v>8236</v>
      </c>
      <c r="D7343" s="1">
        <v>22276.597067350001</v>
      </c>
      <c r="E7343" s="1">
        <v>1.7949999999999999E-5</v>
      </c>
      <c r="F7343" s="1" t="s">
        <v>3</v>
      </c>
      <c r="G7343" s="1" t="s">
        <v>245</v>
      </c>
      <c r="H7343" s="1">
        <v>0</v>
      </c>
      <c r="I7343" s="1">
        <v>9999</v>
      </c>
    </row>
    <row r="7344" spans="1:9" x14ac:dyDescent="0.25">
      <c r="A7344" s="1">
        <v>2</v>
      </c>
      <c r="B7344" s="1">
        <v>43083</v>
      </c>
      <c r="C7344" s="1">
        <v>34.997799999999998</v>
      </c>
      <c r="D7344" s="1">
        <v>35.233699999999999</v>
      </c>
      <c r="E7344" s="1">
        <v>6749</v>
      </c>
      <c r="F7344" s="1">
        <v>292.83769999999998</v>
      </c>
      <c r="G7344" s="1">
        <v>67.1631</v>
      </c>
      <c r="H7344" s="1">
        <v>14.9077858026006</v>
      </c>
    </row>
    <row r="7345" spans="1:9" x14ac:dyDescent="0.25">
      <c r="A7345" s="1">
        <v>0</v>
      </c>
      <c r="B7345" s="1" t="s">
        <v>7381</v>
      </c>
      <c r="C7345" s="1">
        <v>3</v>
      </c>
    </row>
    <row r="7346" spans="1:9" x14ac:dyDescent="0.25">
      <c r="A7346" s="1">
        <v>1</v>
      </c>
      <c r="B7346" s="1" t="s">
        <v>8237</v>
      </c>
      <c r="C7346" s="1" t="s">
        <v>8238</v>
      </c>
      <c r="D7346" s="1">
        <v>22276.524215950001</v>
      </c>
      <c r="E7346" s="1">
        <v>5.7519999999999998E-5</v>
      </c>
      <c r="F7346" s="1" t="s">
        <v>3</v>
      </c>
      <c r="G7346" s="1" t="s">
        <v>8239</v>
      </c>
      <c r="H7346" s="1">
        <v>0</v>
      </c>
      <c r="I7346" s="1">
        <v>9997</v>
      </c>
    </row>
    <row r="7347" spans="1:9" x14ac:dyDescent="0.25">
      <c r="A7347" s="1">
        <v>2</v>
      </c>
      <c r="B7347" s="1">
        <v>43099</v>
      </c>
      <c r="C7347" s="1">
        <v>97.436099999999996</v>
      </c>
      <c r="D7347" s="1">
        <v>353.24450000000002</v>
      </c>
      <c r="E7347" s="1">
        <v>7146</v>
      </c>
      <c r="F7347" s="1">
        <v>91.789900000000003</v>
      </c>
      <c r="G7347" s="1">
        <v>324.32670000000002</v>
      </c>
      <c r="H7347" s="1">
        <v>15.183337092616901</v>
      </c>
    </row>
    <row r="7348" spans="1:9" x14ac:dyDescent="0.25">
      <c r="A7348" s="1">
        <v>0</v>
      </c>
      <c r="B7348" s="1" t="s">
        <v>7381</v>
      </c>
      <c r="C7348" s="1">
        <v>4</v>
      </c>
    </row>
    <row r="7349" spans="1:9" x14ac:dyDescent="0.25">
      <c r="A7349" s="1">
        <v>1</v>
      </c>
      <c r="B7349" s="1" t="s">
        <v>8240</v>
      </c>
      <c r="C7349" s="1" t="s">
        <v>8241</v>
      </c>
      <c r="D7349" s="1">
        <v>22276.45803414</v>
      </c>
      <c r="E7349" s="1">
        <v>5.4620000000000002E-5</v>
      </c>
      <c r="F7349" s="1" t="s">
        <v>3</v>
      </c>
      <c r="G7349" s="1" t="s">
        <v>8242</v>
      </c>
      <c r="H7349" s="1">
        <v>0</v>
      </c>
      <c r="I7349" s="1">
        <v>9995</v>
      </c>
    </row>
    <row r="7350" spans="1:9" x14ac:dyDescent="0.25">
      <c r="A7350" s="1">
        <v>2</v>
      </c>
      <c r="B7350" s="1">
        <v>43100</v>
      </c>
      <c r="C7350" s="1">
        <v>97.436899999999994</v>
      </c>
      <c r="D7350" s="1">
        <v>353.34879999999998</v>
      </c>
      <c r="E7350" s="1">
        <v>2015</v>
      </c>
      <c r="F7350" s="1">
        <v>64.819800000000001</v>
      </c>
      <c r="G7350" s="1">
        <v>56.880800000000001</v>
      </c>
      <c r="H7350" s="1">
        <v>15.1836024726168</v>
      </c>
    </row>
    <row r="7351" spans="1:9" x14ac:dyDescent="0.25">
      <c r="A7351" s="1">
        <v>0</v>
      </c>
      <c r="B7351" s="1" t="s">
        <v>5151</v>
      </c>
      <c r="C7351" s="1" t="s">
        <v>8243</v>
      </c>
    </row>
    <row r="7352" spans="1:9" x14ac:dyDescent="0.25">
      <c r="A7352" s="1">
        <v>1</v>
      </c>
      <c r="B7352" s="1" t="s">
        <v>8244</v>
      </c>
      <c r="C7352" s="1" t="s">
        <v>8245</v>
      </c>
      <c r="D7352" s="1">
        <v>22276.247745960001</v>
      </c>
      <c r="E7352" s="1">
        <v>4.8940000000000002E-5</v>
      </c>
      <c r="F7352" s="1" t="s">
        <v>3</v>
      </c>
      <c r="G7352" s="1" t="s">
        <v>8246</v>
      </c>
      <c r="H7352" s="1">
        <v>0</v>
      </c>
      <c r="I7352" s="1">
        <v>9991</v>
      </c>
    </row>
    <row r="7353" spans="1:9" x14ac:dyDescent="0.25">
      <c r="A7353" s="1">
        <v>2</v>
      </c>
      <c r="B7353" s="1">
        <v>43111</v>
      </c>
      <c r="C7353" s="1">
        <v>97.436700000000002</v>
      </c>
      <c r="D7353" s="1">
        <v>335.1139</v>
      </c>
      <c r="E7353" s="1">
        <v>4410</v>
      </c>
      <c r="F7353" s="1">
        <v>29.222799999999999</v>
      </c>
      <c r="G7353" s="1">
        <v>57.226700000000001</v>
      </c>
      <c r="H7353" s="1">
        <v>15.1919971226191</v>
      </c>
    </row>
    <row r="7354" spans="1:9" x14ac:dyDescent="0.25">
      <c r="A7354" s="1">
        <v>0</v>
      </c>
      <c r="B7354" s="1" t="s">
        <v>8247</v>
      </c>
      <c r="C7354" s="1">
        <v>1</v>
      </c>
    </row>
    <row r="7355" spans="1:9" x14ac:dyDescent="0.25">
      <c r="A7355" s="1">
        <v>1</v>
      </c>
      <c r="B7355" s="1" t="s">
        <v>8248</v>
      </c>
      <c r="C7355" s="1" t="s">
        <v>8249</v>
      </c>
      <c r="D7355" s="1">
        <v>22276.527296299999</v>
      </c>
      <c r="E7355" s="1">
        <v>5.1449999999999997E-5</v>
      </c>
      <c r="F7355" s="1" t="s">
        <v>3</v>
      </c>
      <c r="G7355" s="1" t="s">
        <v>8250</v>
      </c>
      <c r="H7355" s="1">
        <v>0</v>
      </c>
      <c r="I7355" s="1">
        <v>9995</v>
      </c>
    </row>
    <row r="7356" spans="1:9" x14ac:dyDescent="0.25">
      <c r="A7356" s="1">
        <v>2</v>
      </c>
      <c r="B7356" s="1">
        <v>43113</v>
      </c>
      <c r="C7356" s="1">
        <v>99.242400000000004</v>
      </c>
      <c r="D7356" s="1">
        <v>8.1054999999999993</v>
      </c>
      <c r="E7356" s="1">
        <v>399634</v>
      </c>
      <c r="F7356" s="1">
        <v>226.49359999999999</v>
      </c>
      <c r="G7356" s="1">
        <v>130.2398</v>
      </c>
      <c r="H7356" s="1">
        <v>14.5420010323994</v>
      </c>
    </row>
    <row r="7357" spans="1:9" x14ac:dyDescent="0.25">
      <c r="A7357" s="1">
        <v>0</v>
      </c>
      <c r="B7357" s="1" t="s">
        <v>8251</v>
      </c>
    </row>
    <row r="7358" spans="1:9" x14ac:dyDescent="0.25">
      <c r="A7358" s="1">
        <v>1</v>
      </c>
      <c r="B7358" s="1" t="s">
        <v>8252</v>
      </c>
      <c r="C7358" s="1" t="s">
        <v>8253</v>
      </c>
      <c r="D7358" s="1">
        <v>22276.442425109999</v>
      </c>
      <c r="E7358" s="1">
        <v>2.0687E-4</v>
      </c>
      <c r="F7358" s="1" t="s">
        <v>3</v>
      </c>
      <c r="G7358" s="1" t="s">
        <v>8254</v>
      </c>
      <c r="H7358" s="1">
        <v>0</v>
      </c>
      <c r="I7358" s="1">
        <v>9991</v>
      </c>
    </row>
    <row r="7359" spans="1:9" x14ac:dyDescent="0.25">
      <c r="A7359" s="1">
        <v>2</v>
      </c>
      <c r="B7359" s="1">
        <v>43114</v>
      </c>
      <c r="C7359" s="1">
        <v>97.354900000000001</v>
      </c>
      <c r="D7359" s="1">
        <v>348.44299999999998</v>
      </c>
      <c r="E7359" s="1">
        <v>7180</v>
      </c>
      <c r="F7359" s="1">
        <v>336.90249999999997</v>
      </c>
      <c r="G7359" s="1">
        <v>23.1892</v>
      </c>
      <c r="H7359" s="1">
        <v>15.304817592627399</v>
      </c>
    </row>
    <row r="7360" spans="1:9" x14ac:dyDescent="0.25">
      <c r="A7360" s="1">
        <v>0</v>
      </c>
      <c r="B7360" s="1" t="s">
        <v>6853</v>
      </c>
      <c r="C7360" s="1">
        <v>2</v>
      </c>
    </row>
    <row r="7361" spans="1:9" x14ac:dyDescent="0.25">
      <c r="A7361" s="1">
        <v>1</v>
      </c>
      <c r="B7361" s="1" t="s">
        <v>8255</v>
      </c>
      <c r="C7361" s="1" t="s">
        <v>8256</v>
      </c>
      <c r="D7361" s="1">
        <v>22276.28552773</v>
      </c>
      <c r="E7361" s="1">
        <v>7.6870000000000001E-5</v>
      </c>
      <c r="F7361" s="1" t="s">
        <v>3</v>
      </c>
      <c r="G7361" s="1" t="s">
        <v>8257</v>
      </c>
      <c r="H7361" s="1">
        <v>0</v>
      </c>
      <c r="I7361" s="1">
        <v>9996</v>
      </c>
    </row>
    <row r="7362" spans="1:9" x14ac:dyDescent="0.25">
      <c r="A7362" s="1">
        <v>2</v>
      </c>
      <c r="B7362" s="1">
        <v>43115</v>
      </c>
      <c r="C7362" s="1">
        <v>97.349800000000002</v>
      </c>
      <c r="D7362" s="1">
        <v>345.08580000000001</v>
      </c>
      <c r="E7362" s="1">
        <v>8725</v>
      </c>
      <c r="F7362" s="1">
        <v>349.24709999999999</v>
      </c>
      <c r="G7362" s="1">
        <v>10.857900000000001</v>
      </c>
      <c r="H7362" s="1">
        <v>15.257583932625399</v>
      </c>
    </row>
    <row r="7363" spans="1:9" x14ac:dyDescent="0.25">
      <c r="A7363" s="1">
        <v>0</v>
      </c>
      <c r="B7363" s="1" t="s">
        <v>8002</v>
      </c>
      <c r="C7363" s="1" t="s">
        <v>8258</v>
      </c>
    </row>
    <row r="7364" spans="1:9" x14ac:dyDescent="0.25">
      <c r="A7364" s="1">
        <v>1</v>
      </c>
      <c r="B7364" s="1" t="s">
        <v>8259</v>
      </c>
      <c r="C7364" s="1" t="s">
        <v>8260</v>
      </c>
      <c r="D7364" s="1">
        <v>22276.423531650002</v>
      </c>
      <c r="E7364" s="1">
        <v>1.4765000000000001E-4</v>
      </c>
      <c r="F7364" s="1" t="s">
        <v>3</v>
      </c>
      <c r="G7364" s="1" t="s">
        <v>8261</v>
      </c>
      <c r="H7364" s="1">
        <v>0</v>
      </c>
      <c r="I7364" s="1">
        <v>9997</v>
      </c>
    </row>
    <row r="7365" spans="1:9" x14ac:dyDescent="0.25">
      <c r="A7365" s="1">
        <v>2</v>
      </c>
      <c r="B7365" s="1">
        <v>43118</v>
      </c>
      <c r="C7365" s="1">
        <v>97.352999999999994</v>
      </c>
      <c r="D7365" s="1">
        <v>347.7801</v>
      </c>
      <c r="E7365" s="1">
        <v>8313</v>
      </c>
      <c r="F7365" s="1">
        <v>350.25029999999998</v>
      </c>
      <c r="G7365" s="1">
        <v>9.8574999999999999</v>
      </c>
      <c r="H7365" s="1">
        <v>15.287462722627</v>
      </c>
    </row>
    <row r="7366" spans="1:9" x14ac:dyDescent="0.25">
      <c r="A7366" s="1">
        <v>0</v>
      </c>
      <c r="B7366" s="1" t="s">
        <v>6525</v>
      </c>
      <c r="C7366" s="1" t="s">
        <v>8262</v>
      </c>
      <c r="D7366" s="1">
        <v>3</v>
      </c>
    </row>
    <row r="7367" spans="1:9" x14ac:dyDescent="0.25">
      <c r="A7367" s="1">
        <v>1</v>
      </c>
      <c r="B7367" s="1" t="s">
        <v>8263</v>
      </c>
      <c r="C7367" s="1" t="s">
        <v>8264</v>
      </c>
      <c r="D7367" s="1">
        <v>22276.177841100001</v>
      </c>
      <c r="E7367" s="1">
        <v>1.1436E-4</v>
      </c>
      <c r="F7367" s="1" t="s">
        <v>3</v>
      </c>
      <c r="G7367" s="1" t="s">
        <v>8265</v>
      </c>
      <c r="H7367" s="1">
        <v>0</v>
      </c>
      <c r="I7367" s="1">
        <v>9998</v>
      </c>
    </row>
    <row r="7368" spans="1:9" x14ac:dyDescent="0.25">
      <c r="A7368" s="1">
        <v>2</v>
      </c>
      <c r="B7368" s="1">
        <v>43119</v>
      </c>
      <c r="C7368" s="1">
        <v>97.366200000000006</v>
      </c>
      <c r="D7368" s="1">
        <v>349.02839999999998</v>
      </c>
      <c r="E7368" s="1">
        <v>8513</v>
      </c>
      <c r="F7368" s="1">
        <v>353.8623</v>
      </c>
      <c r="G7368" s="1">
        <v>6.2511000000000001</v>
      </c>
      <c r="H7368" s="1">
        <v>15.283846512626599</v>
      </c>
    </row>
    <row r="7369" spans="1:9" x14ac:dyDescent="0.25">
      <c r="A7369" s="1">
        <v>0</v>
      </c>
      <c r="B7369" s="1" t="s">
        <v>6525</v>
      </c>
      <c r="C7369" s="1" t="s">
        <v>8262</v>
      </c>
      <c r="D7369" s="1">
        <v>2</v>
      </c>
    </row>
    <row r="7370" spans="1:9" x14ac:dyDescent="0.25">
      <c r="A7370" s="1">
        <v>1</v>
      </c>
      <c r="B7370" s="1" t="s">
        <v>8266</v>
      </c>
      <c r="C7370" s="1" t="s">
        <v>8267</v>
      </c>
      <c r="D7370" s="1">
        <v>22276.148101549999</v>
      </c>
      <c r="E7370" s="1">
        <v>1.1577E-4</v>
      </c>
      <c r="F7370" s="1" t="s">
        <v>3</v>
      </c>
      <c r="G7370" s="1" t="s">
        <v>8268</v>
      </c>
      <c r="H7370" s="1">
        <v>0</v>
      </c>
      <c r="I7370" s="1">
        <v>9995</v>
      </c>
    </row>
    <row r="7371" spans="1:9" x14ac:dyDescent="0.25">
      <c r="A7371" s="1">
        <v>2</v>
      </c>
      <c r="B7371" s="1">
        <v>43120</v>
      </c>
      <c r="C7371" s="1">
        <v>97.366600000000005</v>
      </c>
      <c r="D7371" s="1">
        <v>348.55369999999999</v>
      </c>
      <c r="E7371" s="1">
        <v>8346</v>
      </c>
      <c r="F7371" s="1">
        <v>355.83330000000001</v>
      </c>
      <c r="G7371" s="1">
        <v>4.2835999999999999</v>
      </c>
      <c r="H7371" s="1">
        <v>15.279957492626201</v>
      </c>
    </row>
    <row r="7372" spans="1:9" x14ac:dyDescent="0.25">
      <c r="A7372" s="1">
        <v>0</v>
      </c>
      <c r="B7372" s="1" t="s">
        <v>6525</v>
      </c>
      <c r="C7372" s="1" t="s">
        <v>8262</v>
      </c>
      <c r="D7372" s="1">
        <v>1</v>
      </c>
    </row>
    <row r="7373" spans="1:9" x14ac:dyDescent="0.25">
      <c r="A7373" s="1">
        <v>1</v>
      </c>
      <c r="B7373" s="1" t="s">
        <v>8269</v>
      </c>
      <c r="C7373" s="1" t="s">
        <v>8270</v>
      </c>
      <c r="D7373" s="1">
        <v>22276.483973539998</v>
      </c>
      <c r="E7373" s="1">
        <v>5.3078999999999995E-4</v>
      </c>
      <c r="F7373" s="1" t="s">
        <v>3</v>
      </c>
      <c r="G7373" s="1" t="s">
        <v>8271</v>
      </c>
      <c r="H7373" s="1">
        <v>0</v>
      </c>
      <c r="I7373" s="1">
        <v>9991</v>
      </c>
    </row>
    <row r="7374" spans="1:9" x14ac:dyDescent="0.25">
      <c r="A7374" s="1">
        <v>2</v>
      </c>
      <c r="B7374" s="1">
        <v>43121</v>
      </c>
      <c r="C7374" s="1">
        <v>97.370800000000003</v>
      </c>
      <c r="D7374" s="1">
        <v>355.69299999999998</v>
      </c>
      <c r="E7374" s="1">
        <v>4915</v>
      </c>
      <c r="F7374" s="1">
        <v>318.67070000000001</v>
      </c>
      <c r="G7374" s="1">
        <v>41.416699999999999</v>
      </c>
      <c r="H7374" s="1">
        <v>15.418389362630499</v>
      </c>
    </row>
    <row r="7375" spans="1:9" x14ac:dyDescent="0.25">
      <c r="A7375" s="1">
        <v>0</v>
      </c>
      <c r="B7375" s="1" t="s">
        <v>6525</v>
      </c>
      <c r="C7375" s="1" t="s">
        <v>8262</v>
      </c>
      <c r="D7375" s="1">
        <v>4</v>
      </c>
    </row>
    <row r="7376" spans="1:9" x14ac:dyDescent="0.25">
      <c r="A7376" s="1">
        <v>1</v>
      </c>
      <c r="B7376" s="1" t="s">
        <v>8272</v>
      </c>
      <c r="C7376" s="1" t="s">
        <v>8273</v>
      </c>
      <c r="D7376" s="1">
        <v>22276.462119970001</v>
      </c>
      <c r="E7376" s="1">
        <v>1.1513E-4</v>
      </c>
      <c r="F7376" s="1" t="s">
        <v>3</v>
      </c>
      <c r="G7376" s="1" t="s">
        <v>8274</v>
      </c>
      <c r="H7376" s="1">
        <v>0</v>
      </c>
      <c r="I7376" s="1">
        <v>9992</v>
      </c>
    </row>
    <row r="7377" spans="1:9" x14ac:dyDescent="0.25">
      <c r="A7377" s="1">
        <v>2</v>
      </c>
      <c r="B7377" s="1">
        <v>43122</v>
      </c>
      <c r="C7377" s="1">
        <v>97.367500000000007</v>
      </c>
      <c r="D7377" s="1">
        <v>349.04419999999999</v>
      </c>
      <c r="E7377" s="1">
        <v>8273</v>
      </c>
      <c r="F7377" s="1">
        <v>356.93770000000001</v>
      </c>
      <c r="G7377" s="1">
        <v>3.181</v>
      </c>
      <c r="H7377" s="1">
        <v>15.2797503626267</v>
      </c>
    </row>
    <row r="7378" spans="1:9" x14ac:dyDescent="0.25">
      <c r="A7378" s="1">
        <v>0</v>
      </c>
      <c r="B7378" s="1" t="s">
        <v>6600</v>
      </c>
      <c r="C7378" s="1">
        <v>2</v>
      </c>
      <c r="D7378" s="1" t="s">
        <v>8275</v>
      </c>
    </row>
    <row r="7379" spans="1:9" x14ac:dyDescent="0.25">
      <c r="A7379" s="1">
        <v>1</v>
      </c>
      <c r="B7379" s="1" t="s">
        <v>8276</v>
      </c>
      <c r="C7379" s="1" t="s">
        <v>8277</v>
      </c>
      <c r="D7379" s="1">
        <v>22276.186628700001</v>
      </c>
      <c r="E7379" s="1">
        <v>4.9061000000000005E-4</v>
      </c>
      <c r="F7379" s="1" t="s">
        <v>3</v>
      </c>
      <c r="G7379" s="1" t="s">
        <v>8278</v>
      </c>
      <c r="H7379" s="1">
        <v>0</v>
      </c>
      <c r="I7379" s="1">
        <v>9997</v>
      </c>
    </row>
    <row r="7380" spans="1:9" x14ac:dyDescent="0.25">
      <c r="A7380" s="1">
        <v>2</v>
      </c>
      <c r="B7380" s="1">
        <v>43123</v>
      </c>
      <c r="C7380" s="1">
        <v>97.369200000000006</v>
      </c>
      <c r="D7380" s="1">
        <v>356.03469999999999</v>
      </c>
      <c r="E7380" s="1">
        <v>5158</v>
      </c>
      <c r="F7380" s="1">
        <v>323.61669999999998</v>
      </c>
      <c r="G7380" s="1">
        <v>36.472799999999999</v>
      </c>
      <c r="H7380" s="1">
        <v>15.3999558226313</v>
      </c>
    </row>
    <row r="7381" spans="1:9" x14ac:dyDescent="0.25">
      <c r="A7381" s="1">
        <v>0</v>
      </c>
      <c r="B7381" s="1" t="s">
        <v>6600</v>
      </c>
      <c r="C7381" s="1">
        <v>2</v>
      </c>
      <c r="D7381" s="1" t="s">
        <v>8279</v>
      </c>
    </row>
    <row r="7382" spans="1:9" x14ac:dyDescent="0.25">
      <c r="A7382" s="1">
        <v>1</v>
      </c>
      <c r="B7382" s="1" t="s">
        <v>8280</v>
      </c>
      <c r="C7382" s="1" t="s">
        <v>8281</v>
      </c>
      <c r="D7382" s="1">
        <v>22276.186456169999</v>
      </c>
      <c r="E7382" s="1">
        <v>4.8977999999999999E-4</v>
      </c>
      <c r="F7382" s="1" t="s">
        <v>3</v>
      </c>
      <c r="G7382" s="1" t="s">
        <v>8282</v>
      </c>
      <c r="H7382" s="1">
        <v>0</v>
      </c>
      <c r="I7382" s="1">
        <v>9990</v>
      </c>
    </row>
    <row r="7383" spans="1:9" x14ac:dyDescent="0.25">
      <c r="A7383" s="1">
        <v>2</v>
      </c>
      <c r="B7383" s="1">
        <v>43124</v>
      </c>
      <c r="C7383" s="1">
        <v>97.368899999999996</v>
      </c>
      <c r="D7383" s="1">
        <v>355.6046</v>
      </c>
      <c r="E7383" s="1">
        <v>5406</v>
      </c>
      <c r="F7383" s="1">
        <v>324.70440000000002</v>
      </c>
      <c r="G7383" s="1">
        <v>35.384300000000003</v>
      </c>
      <c r="H7383" s="1">
        <v>15.392613462630999</v>
      </c>
    </row>
    <row r="7384" spans="1:9" x14ac:dyDescent="0.25">
      <c r="A7384" s="1">
        <v>0</v>
      </c>
      <c r="B7384" s="1" t="s">
        <v>6600</v>
      </c>
      <c r="C7384" s="1">
        <v>2</v>
      </c>
      <c r="D7384" s="1" t="s">
        <v>8283</v>
      </c>
    </row>
    <row r="7385" spans="1:9" x14ac:dyDescent="0.25">
      <c r="A7385" s="1">
        <v>1</v>
      </c>
      <c r="B7385" s="1" t="s">
        <v>8284</v>
      </c>
      <c r="C7385" s="1" t="s">
        <v>8285</v>
      </c>
      <c r="D7385" s="1">
        <v>22276.455334980001</v>
      </c>
      <c r="E7385" s="1">
        <v>5.8184999999999997E-4</v>
      </c>
      <c r="F7385" s="1" t="s">
        <v>3</v>
      </c>
      <c r="G7385" s="1" t="s">
        <v>8286</v>
      </c>
      <c r="H7385" s="1">
        <v>0</v>
      </c>
      <c r="I7385" s="1">
        <v>9991</v>
      </c>
    </row>
    <row r="7386" spans="1:9" x14ac:dyDescent="0.25">
      <c r="A7386" s="1">
        <v>2</v>
      </c>
      <c r="B7386" s="1">
        <v>43125</v>
      </c>
      <c r="C7386" s="1">
        <v>97.375</v>
      </c>
      <c r="D7386" s="1">
        <v>357.9006</v>
      </c>
      <c r="E7386" s="1">
        <v>4899</v>
      </c>
      <c r="F7386" s="1">
        <v>313.37220000000002</v>
      </c>
      <c r="G7386" s="1">
        <v>46.711599999999997</v>
      </c>
      <c r="H7386" s="1">
        <v>15.4178897626325</v>
      </c>
    </row>
    <row r="7387" spans="1:9" x14ac:dyDescent="0.25">
      <c r="A7387" s="1">
        <v>0</v>
      </c>
      <c r="B7387" s="1" t="s">
        <v>6600</v>
      </c>
      <c r="C7387" s="1">
        <v>2</v>
      </c>
      <c r="D7387" s="1" t="s">
        <v>8287</v>
      </c>
    </row>
    <row r="7388" spans="1:9" x14ac:dyDescent="0.25">
      <c r="A7388" s="1">
        <v>1</v>
      </c>
      <c r="B7388" s="1" t="s">
        <v>8288</v>
      </c>
      <c r="C7388" s="1" t="s">
        <v>8289</v>
      </c>
      <c r="D7388" s="1">
        <v>22276.484870299999</v>
      </c>
      <c r="E7388" s="1">
        <v>4.5067000000000002E-4</v>
      </c>
      <c r="F7388" s="1" t="s">
        <v>3</v>
      </c>
      <c r="G7388" s="1" t="s">
        <v>8290</v>
      </c>
      <c r="H7388" s="1">
        <v>0</v>
      </c>
      <c r="I7388" s="1">
        <v>9997</v>
      </c>
    </row>
    <row r="7389" spans="1:9" x14ac:dyDescent="0.25">
      <c r="A7389" s="1">
        <v>2</v>
      </c>
      <c r="B7389" s="1">
        <v>43126</v>
      </c>
      <c r="C7389" s="1">
        <v>97.373199999999997</v>
      </c>
      <c r="D7389" s="1">
        <v>357.7679</v>
      </c>
      <c r="E7389" s="1">
        <v>5006</v>
      </c>
      <c r="F7389" s="1">
        <v>314.54629999999997</v>
      </c>
      <c r="G7389" s="1">
        <v>45.537500000000001</v>
      </c>
      <c r="H7389" s="1">
        <v>15.421795082632499</v>
      </c>
    </row>
    <row r="7390" spans="1:9" x14ac:dyDescent="0.25">
      <c r="A7390" s="1">
        <v>0</v>
      </c>
      <c r="B7390" s="1" t="s">
        <v>8291</v>
      </c>
      <c r="C7390" s="1">
        <v>2</v>
      </c>
    </row>
    <row r="7391" spans="1:9" x14ac:dyDescent="0.25">
      <c r="A7391" s="1">
        <v>1</v>
      </c>
      <c r="B7391" s="1" t="s">
        <v>8292</v>
      </c>
      <c r="C7391" s="1" t="s">
        <v>8293</v>
      </c>
      <c r="D7391" s="1">
        <v>22276.439342950001</v>
      </c>
      <c r="E7391" s="1">
        <v>1.5751E-4</v>
      </c>
      <c r="F7391" s="1" t="s">
        <v>3</v>
      </c>
      <c r="G7391" s="1" t="s">
        <v>8294</v>
      </c>
      <c r="H7391" s="1">
        <v>0</v>
      </c>
      <c r="I7391" s="1">
        <v>9996</v>
      </c>
    </row>
    <row r="7392" spans="1:9" x14ac:dyDescent="0.25">
      <c r="A7392" s="1">
        <v>2</v>
      </c>
      <c r="B7392" s="1">
        <v>43127</v>
      </c>
      <c r="C7392" s="1">
        <v>97.357500000000002</v>
      </c>
      <c r="D7392" s="1">
        <v>348.85449999999997</v>
      </c>
      <c r="E7392" s="1">
        <v>7679</v>
      </c>
      <c r="F7392" s="1">
        <v>350.96319999999997</v>
      </c>
      <c r="G7392" s="1">
        <v>9.1469000000000005</v>
      </c>
      <c r="H7392" s="1">
        <v>15.292081342627499</v>
      </c>
    </row>
    <row r="7393" spans="1:9" x14ac:dyDescent="0.25">
      <c r="A7393" s="1">
        <v>0</v>
      </c>
      <c r="B7393" s="1" t="s">
        <v>8295</v>
      </c>
      <c r="C7393" s="1" t="s">
        <v>6604</v>
      </c>
    </row>
    <row r="7394" spans="1:9" x14ac:dyDescent="0.25">
      <c r="A7394" s="1">
        <v>1</v>
      </c>
      <c r="B7394" s="1" t="s">
        <v>8296</v>
      </c>
      <c r="C7394" s="1" t="s">
        <v>8297</v>
      </c>
      <c r="D7394" s="1">
        <v>22276.515782930001</v>
      </c>
      <c r="E7394" s="1">
        <v>1.8620999999999999E-4</v>
      </c>
      <c r="F7394" s="1" t="s">
        <v>3</v>
      </c>
      <c r="G7394" s="1" t="s">
        <v>8298</v>
      </c>
      <c r="H7394" s="1">
        <v>0</v>
      </c>
      <c r="I7394" s="1">
        <v>9993</v>
      </c>
    </row>
    <row r="7395" spans="1:9" x14ac:dyDescent="0.25">
      <c r="A7395" s="1">
        <v>2</v>
      </c>
      <c r="B7395" s="1">
        <v>43130</v>
      </c>
      <c r="C7395" s="1">
        <v>97.359700000000004</v>
      </c>
      <c r="D7395" s="1">
        <v>350.27949999999998</v>
      </c>
      <c r="E7395" s="1">
        <v>7332</v>
      </c>
      <c r="F7395" s="1">
        <v>348.04849999999999</v>
      </c>
      <c r="G7395" s="1">
        <v>12.0581</v>
      </c>
      <c r="H7395" s="1">
        <v>15.309100762628301</v>
      </c>
    </row>
    <row r="7396" spans="1:9" x14ac:dyDescent="0.25">
      <c r="A7396" s="1">
        <v>0</v>
      </c>
      <c r="B7396" s="1" t="s">
        <v>8299</v>
      </c>
      <c r="C7396" s="1" t="s">
        <v>17</v>
      </c>
    </row>
    <row r="7397" spans="1:9" x14ac:dyDescent="0.25">
      <c r="A7397" s="1">
        <v>1</v>
      </c>
      <c r="B7397" s="1" t="s">
        <v>8300</v>
      </c>
      <c r="C7397" s="1" t="s">
        <v>8301</v>
      </c>
      <c r="D7397" s="1">
        <v>22276.45463109</v>
      </c>
      <c r="E7397" s="1">
        <v>5.5329999999999995E-4</v>
      </c>
      <c r="F7397" s="1" t="s">
        <v>3</v>
      </c>
      <c r="G7397" s="1" t="s">
        <v>8302</v>
      </c>
      <c r="H7397" s="1">
        <v>0</v>
      </c>
      <c r="I7397" s="1">
        <v>9995</v>
      </c>
    </row>
    <row r="7398" spans="1:9" x14ac:dyDescent="0.25">
      <c r="A7398" s="1">
        <v>2</v>
      </c>
      <c r="B7398" s="1">
        <v>43131</v>
      </c>
      <c r="C7398" s="1">
        <v>97.3673</v>
      </c>
      <c r="D7398" s="1">
        <v>356.28429999999997</v>
      </c>
      <c r="E7398" s="1">
        <v>4773</v>
      </c>
      <c r="F7398" s="1">
        <v>325.15660000000003</v>
      </c>
      <c r="G7398" s="1">
        <v>34.936700000000002</v>
      </c>
      <c r="H7398" s="1">
        <v>15.4111812826318</v>
      </c>
    </row>
    <row r="7399" spans="1:9" x14ac:dyDescent="0.25">
      <c r="A7399" s="1">
        <v>0</v>
      </c>
      <c r="B7399" s="1" t="s">
        <v>8303</v>
      </c>
    </row>
    <row r="7400" spans="1:9" x14ac:dyDescent="0.25">
      <c r="A7400" s="1">
        <v>1</v>
      </c>
      <c r="B7400" s="1" t="s">
        <v>8304</v>
      </c>
      <c r="C7400" s="1" t="s">
        <v>8305</v>
      </c>
      <c r="D7400" s="1">
        <v>22276.481390879999</v>
      </c>
      <c r="E7400" s="1">
        <v>2.8833999999999999E-4</v>
      </c>
      <c r="F7400" s="1" t="s">
        <v>3</v>
      </c>
      <c r="G7400" s="1" t="s">
        <v>8306</v>
      </c>
      <c r="H7400" s="1">
        <v>0</v>
      </c>
      <c r="I7400" s="1">
        <v>9995</v>
      </c>
    </row>
    <row r="7401" spans="1:9" x14ac:dyDescent="0.25">
      <c r="A7401" s="1">
        <v>2</v>
      </c>
      <c r="B7401" s="1">
        <v>43132</v>
      </c>
      <c r="C7401" s="1">
        <v>97.363399999999999</v>
      </c>
      <c r="D7401" s="1">
        <v>352.40879999999999</v>
      </c>
      <c r="E7401" s="1">
        <v>6369</v>
      </c>
      <c r="F7401" s="1">
        <v>341.88440000000003</v>
      </c>
      <c r="G7401" s="1">
        <v>18.217099999999999</v>
      </c>
      <c r="H7401" s="1">
        <v>15.341130252629499</v>
      </c>
    </row>
    <row r="7402" spans="1:9" x14ac:dyDescent="0.25">
      <c r="A7402" s="1">
        <v>0</v>
      </c>
      <c r="B7402" s="1" t="s">
        <v>8307</v>
      </c>
    </row>
    <row r="7403" spans="1:9" x14ac:dyDescent="0.25">
      <c r="A7403" s="1">
        <v>1</v>
      </c>
      <c r="B7403" s="1" t="s">
        <v>8308</v>
      </c>
      <c r="C7403" s="1" t="s">
        <v>8309</v>
      </c>
      <c r="D7403" s="1">
        <v>22276.185958620001</v>
      </c>
      <c r="E7403" s="1">
        <v>1.9654000000000001E-4</v>
      </c>
      <c r="F7403" s="1" t="s">
        <v>3</v>
      </c>
      <c r="G7403" s="1" t="s">
        <v>8310</v>
      </c>
      <c r="H7403" s="1">
        <v>0</v>
      </c>
      <c r="I7403" s="1">
        <v>9994</v>
      </c>
    </row>
    <row r="7404" spans="1:9" x14ac:dyDescent="0.25">
      <c r="A7404" s="1">
        <v>2</v>
      </c>
      <c r="B7404" s="1">
        <v>43137</v>
      </c>
      <c r="C7404" s="1">
        <v>97.359800000000007</v>
      </c>
      <c r="D7404" s="1">
        <v>350.45499999999998</v>
      </c>
      <c r="E7404" s="1">
        <v>6773</v>
      </c>
      <c r="F7404" s="1">
        <v>350.48320000000001</v>
      </c>
      <c r="G7404" s="1">
        <v>9.6280000000000001</v>
      </c>
      <c r="H7404" s="1">
        <v>15.3130432326282</v>
      </c>
    </row>
    <row r="7405" spans="1:9" x14ac:dyDescent="0.25">
      <c r="A7405" s="1">
        <v>0</v>
      </c>
      <c r="B7405" s="1" t="s">
        <v>3695</v>
      </c>
      <c r="C7405" s="1" t="s">
        <v>8311</v>
      </c>
      <c r="D7405" s="1" t="s">
        <v>8312</v>
      </c>
    </row>
    <row r="7406" spans="1:9" x14ac:dyDescent="0.25">
      <c r="A7406" s="1">
        <v>1</v>
      </c>
      <c r="B7406" s="1" t="s">
        <v>8313</v>
      </c>
      <c r="C7406" s="1" t="s">
        <v>8314</v>
      </c>
      <c r="D7406" s="1">
        <v>22276.475277009999</v>
      </c>
      <c r="E7406" s="1">
        <v>4.4251000000000002E-4</v>
      </c>
      <c r="F7406" s="1" t="s">
        <v>3</v>
      </c>
      <c r="G7406" s="1" t="s">
        <v>8315</v>
      </c>
      <c r="H7406" s="1">
        <v>0</v>
      </c>
      <c r="I7406" s="1">
        <v>9991</v>
      </c>
    </row>
    <row r="7407" spans="1:9" x14ac:dyDescent="0.25">
      <c r="A7407" s="1">
        <v>2</v>
      </c>
      <c r="B7407" s="1">
        <v>43138</v>
      </c>
      <c r="C7407" s="1">
        <v>97.367099999999994</v>
      </c>
      <c r="D7407" s="1">
        <v>355.31670000000003</v>
      </c>
      <c r="E7407" s="1">
        <v>5234</v>
      </c>
      <c r="F7407" s="1">
        <v>335.94909999999999</v>
      </c>
      <c r="G7407" s="1">
        <v>24.1509</v>
      </c>
      <c r="H7407" s="1">
        <v>15.3833650126312</v>
      </c>
    </row>
    <row r="7408" spans="1:9" x14ac:dyDescent="0.25">
      <c r="A7408" s="1">
        <v>0</v>
      </c>
      <c r="B7408" s="1" t="s">
        <v>8316</v>
      </c>
    </row>
    <row r="7409" spans="1:9" x14ac:dyDescent="0.25">
      <c r="A7409" s="1">
        <v>1</v>
      </c>
      <c r="B7409" s="1" t="s">
        <v>8317</v>
      </c>
      <c r="C7409" s="1" t="s">
        <v>8318</v>
      </c>
      <c r="D7409" s="1">
        <v>22276.486187980001</v>
      </c>
      <c r="E7409" s="1">
        <v>1.43895E-3</v>
      </c>
      <c r="F7409" s="1" t="s">
        <v>3</v>
      </c>
      <c r="G7409" s="1" t="s">
        <v>8319</v>
      </c>
      <c r="H7409" s="1">
        <v>0</v>
      </c>
      <c r="I7409" s="1">
        <v>9997</v>
      </c>
    </row>
    <row r="7410" spans="1:9" x14ac:dyDescent="0.25">
      <c r="A7410" s="1">
        <v>2</v>
      </c>
      <c r="B7410" s="1">
        <v>43139</v>
      </c>
      <c r="C7410" s="1">
        <v>97.376499999999993</v>
      </c>
      <c r="D7410" s="1">
        <v>3.1453000000000002</v>
      </c>
      <c r="E7410" s="1">
        <v>4062</v>
      </c>
      <c r="F7410" s="1">
        <v>295.2903</v>
      </c>
      <c r="G7410" s="1">
        <v>64.793099999999995</v>
      </c>
      <c r="H7410" s="1">
        <v>15.5628218226357</v>
      </c>
    </row>
    <row r="7411" spans="1:9" x14ac:dyDescent="0.25">
      <c r="A7411" s="1">
        <v>0</v>
      </c>
      <c r="B7411" s="1" t="s">
        <v>8320</v>
      </c>
    </row>
    <row r="7412" spans="1:9" x14ac:dyDescent="0.25">
      <c r="A7412" s="1">
        <v>1</v>
      </c>
      <c r="B7412" s="1" t="s">
        <v>8321</v>
      </c>
      <c r="C7412" s="1" t="s">
        <v>8322</v>
      </c>
      <c r="D7412" s="1">
        <v>22275.880776229998</v>
      </c>
      <c r="E7412" s="1">
        <v>0.18309537000000001</v>
      </c>
      <c r="F7412" s="1" t="s">
        <v>8323</v>
      </c>
      <c r="G7412" s="1" t="s">
        <v>8324</v>
      </c>
      <c r="H7412" s="1">
        <v>0</v>
      </c>
      <c r="I7412" s="1">
        <v>9995</v>
      </c>
    </row>
    <row r="7413" spans="1:9" x14ac:dyDescent="0.25">
      <c r="A7413" s="1">
        <v>2</v>
      </c>
      <c r="B7413" s="1">
        <v>43140</v>
      </c>
      <c r="C7413" s="1">
        <v>97.348100000000002</v>
      </c>
      <c r="D7413" s="1">
        <v>9.6210000000000004</v>
      </c>
      <c r="E7413" s="1">
        <v>19483</v>
      </c>
      <c r="F7413" s="1">
        <v>280.16719999999998</v>
      </c>
      <c r="G7413" s="1">
        <v>79.743200000000002</v>
      </c>
      <c r="H7413" s="1">
        <v>16.438822872639101</v>
      </c>
    </row>
    <row r="7414" spans="1:9" x14ac:dyDescent="0.25">
      <c r="A7414" s="1">
        <v>0</v>
      </c>
      <c r="B7414" s="1" t="s">
        <v>8325</v>
      </c>
    </row>
    <row r="7415" spans="1:9" x14ac:dyDescent="0.25">
      <c r="A7415" s="1">
        <v>1</v>
      </c>
      <c r="B7415" s="1" t="s">
        <v>8326</v>
      </c>
      <c r="C7415" s="1" t="s">
        <v>8327</v>
      </c>
      <c r="D7415" s="1">
        <v>22249.99215889</v>
      </c>
      <c r="E7415" s="1">
        <v>0.13616117</v>
      </c>
      <c r="F7415" s="1" t="s">
        <v>8328</v>
      </c>
      <c r="G7415" s="1" t="s">
        <v>8329</v>
      </c>
      <c r="H7415" s="1">
        <v>0</v>
      </c>
      <c r="I7415" s="1">
        <v>9999</v>
      </c>
    </row>
    <row r="7416" spans="1:9" x14ac:dyDescent="0.25">
      <c r="A7416" s="1">
        <v>2</v>
      </c>
      <c r="B7416" s="1">
        <v>43141</v>
      </c>
      <c r="C7416" s="1">
        <v>97.355999999999995</v>
      </c>
      <c r="D7416" s="1">
        <v>344.61169999999998</v>
      </c>
      <c r="E7416" s="1">
        <v>16906</v>
      </c>
      <c r="F7416" s="1">
        <v>267.02999999999997</v>
      </c>
      <c r="G7416" s="1">
        <v>92.906499999999994</v>
      </c>
      <c r="H7416" s="1">
        <v>16.400159582599802</v>
      </c>
    </row>
    <row r="7417" spans="1:9" x14ac:dyDescent="0.25">
      <c r="A7417" s="1">
        <v>0</v>
      </c>
      <c r="B7417" s="1" t="s">
        <v>7905</v>
      </c>
      <c r="C7417" s="1">
        <v>7</v>
      </c>
    </row>
    <row r="7418" spans="1:9" x14ac:dyDescent="0.25">
      <c r="A7418" s="1">
        <v>1</v>
      </c>
      <c r="B7418" s="1" t="s">
        <v>8330</v>
      </c>
      <c r="C7418" s="1" t="s">
        <v>8331</v>
      </c>
      <c r="D7418" s="1">
        <v>22276.482642350002</v>
      </c>
      <c r="E7418" s="1">
        <v>3.3376E-4</v>
      </c>
      <c r="F7418" s="1" t="s">
        <v>3</v>
      </c>
      <c r="G7418" s="1" t="s">
        <v>8332</v>
      </c>
      <c r="H7418" s="1">
        <v>0</v>
      </c>
      <c r="I7418" s="1">
        <v>9996</v>
      </c>
    </row>
    <row r="7419" spans="1:9" x14ac:dyDescent="0.25">
      <c r="A7419" s="1">
        <v>2</v>
      </c>
      <c r="B7419" s="1">
        <v>43143</v>
      </c>
      <c r="C7419" s="1">
        <v>97.365899999999996</v>
      </c>
      <c r="D7419" s="1">
        <v>355.25409999999999</v>
      </c>
      <c r="E7419" s="1">
        <v>4450</v>
      </c>
      <c r="F7419" s="1">
        <v>345.70960000000002</v>
      </c>
      <c r="G7419" s="1">
        <v>14.402200000000001</v>
      </c>
      <c r="H7419" s="1">
        <v>15.3661239526314</v>
      </c>
    </row>
    <row r="7420" spans="1:9" x14ac:dyDescent="0.25">
      <c r="A7420" s="1">
        <v>0</v>
      </c>
      <c r="B7420" s="1" t="s">
        <v>8333</v>
      </c>
    </row>
    <row r="7421" spans="1:9" x14ac:dyDescent="0.25">
      <c r="A7421" s="1">
        <v>1</v>
      </c>
      <c r="B7421" s="1" t="s">
        <v>8334</v>
      </c>
      <c r="C7421" s="1" t="s">
        <v>8335</v>
      </c>
      <c r="D7421" s="1">
        <v>22276.532133019999</v>
      </c>
      <c r="E7421" s="1">
        <v>4.9987999999999996E-4</v>
      </c>
      <c r="F7421" s="1" t="s">
        <v>3</v>
      </c>
      <c r="G7421" s="1" t="s">
        <v>8336</v>
      </c>
      <c r="H7421" s="1">
        <v>0</v>
      </c>
      <c r="I7421" s="1">
        <v>9993</v>
      </c>
    </row>
    <row r="7422" spans="1:9" x14ac:dyDescent="0.25">
      <c r="A7422" s="1">
        <v>2</v>
      </c>
      <c r="B7422" s="1">
        <v>43144</v>
      </c>
      <c r="C7422" s="1">
        <v>97.374600000000001</v>
      </c>
      <c r="D7422" s="1">
        <v>358.16309999999999</v>
      </c>
      <c r="E7422" s="1">
        <v>4309</v>
      </c>
      <c r="F7422" s="1">
        <v>340.72980000000001</v>
      </c>
      <c r="G7422" s="1">
        <v>19.378499999999999</v>
      </c>
      <c r="H7422" s="1">
        <v>15.409592862632801</v>
      </c>
    </row>
    <row r="7423" spans="1:9" x14ac:dyDescent="0.25">
      <c r="A7423" s="1">
        <v>0</v>
      </c>
      <c r="B7423" s="1" t="s">
        <v>8337</v>
      </c>
    </row>
    <row r="7424" spans="1:9" x14ac:dyDescent="0.25">
      <c r="A7424" s="1">
        <v>1</v>
      </c>
      <c r="B7424" s="1" t="s">
        <v>8338</v>
      </c>
      <c r="C7424" s="1" t="s">
        <v>8339</v>
      </c>
      <c r="D7424" s="1">
        <v>22276.471835470002</v>
      </c>
      <c r="E7424" s="1">
        <v>7.1680000000000005E-5</v>
      </c>
      <c r="F7424" s="1" t="s">
        <v>3</v>
      </c>
      <c r="G7424" s="1" t="s">
        <v>8340</v>
      </c>
      <c r="H7424" s="1">
        <v>0</v>
      </c>
      <c r="I7424" s="1">
        <v>9997</v>
      </c>
    </row>
    <row r="7425" spans="1:9" x14ac:dyDescent="0.25">
      <c r="A7425" s="1">
        <v>2</v>
      </c>
      <c r="B7425" s="1">
        <v>43146</v>
      </c>
      <c r="C7425" s="1">
        <v>97.499099999999999</v>
      </c>
      <c r="D7425" s="1">
        <v>38.716900000000003</v>
      </c>
      <c r="E7425" s="1">
        <v>1533</v>
      </c>
      <c r="F7425" s="1">
        <v>90.564300000000003</v>
      </c>
      <c r="G7425" s="1">
        <v>332.2099</v>
      </c>
      <c r="H7425" s="1">
        <v>15.2343864926249</v>
      </c>
    </row>
    <row r="7426" spans="1:9" x14ac:dyDescent="0.25">
      <c r="A7426" s="1">
        <v>0</v>
      </c>
      <c r="B7426" s="1" t="s">
        <v>8341</v>
      </c>
    </row>
    <row r="7427" spans="1:9" x14ac:dyDescent="0.25">
      <c r="A7427" s="1">
        <v>1</v>
      </c>
      <c r="B7427" s="1" t="s">
        <v>8342</v>
      </c>
      <c r="C7427" s="1" t="s">
        <v>8343</v>
      </c>
      <c r="D7427" s="1">
        <v>22276.59377544</v>
      </c>
      <c r="E7427" s="1">
        <v>-1.2809999999999999E-5</v>
      </c>
      <c r="F7427" s="1" t="s">
        <v>3</v>
      </c>
      <c r="G7427" s="1">
        <f>-52536-4</f>
        <v>-52540</v>
      </c>
      <c r="H7427" s="1">
        <v>0</v>
      </c>
      <c r="I7427" s="1">
        <v>9993</v>
      </c>
    </row>
    <row r="7428" spans="1:9" x14ac:dyDescent="0.25">
      <c r="A7428" s="1">
        <v>2</v>
      </c>
      <c r="B7428" s="1">
        <v>43152</v>
      </c>
      <c r="C7428" s="1">
        <v>97.424700000000001</v>
      </c>
      <c r="D7428" s="1">
        <v>281.2636</v>
      </c>
      <c r="E7428" s="1">
        <v>1591</v>
      </c>
      <c r="F7428" s="1">
        <v>93.420400000000001</v>
      </c>
      <c r="G7428" s="1">
        <v>15.766299999999999</v>
      </c>
      <c r="H7428" s="1">
        <v>15.223910302616201</v>
      </c>
    </row>
    <row r="7429" spans="1:9" x14ac:dyDescent="0.25">
      <c r="A7429" s="1">
        <v>0</v>
      </c>
      <c r="B7429" s="1" t="s">
        <v>7266</v>
      </c>
      <c r="C7429" s="1">
        <v>2</v>
      </c>
    </row>
    <row r="7430" spans="1:9" x14ac:dyDescent="0.25">
      <c r="A7430" s="1">
        <v>1</v>
      </c>
      <c r="B7430" s="1" t="s">
        <v>8344</v>
      </c>
      <c r="C7430" s="1" t="s">
        <v>8345</v>
      </c>
      <c r="D7430" s="1">
        <v>22276.630297930002</v>
      </c>
      <c r="E7430" s="1">
        <v>9.59E-5</v>
      </c>
      <c r="F7430" s="1" t="s">
        <v>3</v>
      </c>
      <c r="G7430" s="1" t="s">
        <v>8346</v>
      </c>
      <c r="H7430" s="1">
        <v>0</v>
      </c>
      <c r="I7430" s="1">
        <v>9993</v>
      </c>
    </row>
    <row r="7431" spans="1:9" x14ac:dyDescent="0.25">
      <c r="A7431" s="1">
        <v>2</v>
      </c>
      <c r="B7431" s="1">
        <v>43155</v>
      </c>
      <c r="C7431" s="1">
        <v>97.340800000000002</v>
      </c>
      <c r="D7431" s="1">
        <v>331.57470000000001</v>
      </c>
      <c r="E7431" s="1">
        <v>17160</v>
      </c>
      <c r="F7431" s="1">
        <v>125.79689999999999</v>
      </c>
      <c r="G7431" s="1">
        <v>26.427800000000001</v>
      </c>
      <c r="H7431" s="1">
        <v>15.166426382596599</v>
      </c>
    </row>
    <row r="7432" spans="1:9" x14ac:dyDescent="0.25">
      <c r="A7432" s="1">
        <v>0</v>
      </c>
      <c r="B7432" s="1" t="s">
        <v>8347</v>
      </c>
      <c r="C7432" s="1" t="s">
        <v>8348</v>
      </c>
    </row>
    <row r="7433" spans="1:9" x14ac:dyDescent="0.25">
      <c r="A7433" s="1">
        <v>1</v>
      </c>
      <c r="B7433" s="1" t="s">
        <v>8349</v>
      </c>
      <c r="C7433" s="1" t="s">
        <v>8350</v>
      </c>
      <c r="D7433" s="1">
        <v>22276.591968140001</v>
      </c>
      <c r="E7433" s="1">
        <v>9.7650000000000002E-5</v>
      </c>
      <c r="F7433" s="1" t="s">
        <v>3</v>
      </c>
      <c r="G7433" s="1" t="s">
        <v>8351</v>
      </c>
      <c r="H7433" s="1">
        <v>0</v>
      </c>
      <c r="I7433" s="1">
        <v>9996</v>
      </c>
    </row>
    <row r="7434" spans="1:9" x14ac:dyDescent="0.25">
      <c r="A7434" s="1">
        <v>2</v>
      </c>
      <c r="B7434" s="1">
        <v>43156</v>
      </c>
      <c r="C7434" s="1">
        <v>97.345799999999997</v>
      </c>
      <c r="D7434" s="1">
        <v>331.44830000000002</v>
      </c>
      <c r="E7434" s="1">
        <v>14518</v>
      </c>
      <c r="F7434" s="1">
        <v>125.9348</v>
      </c>
      <c r="G7434" s="1">
        <v>17.386399999999998</v>
      </c>
      <c r="H7434" s="1">
        <v>15.1645529325958</v>
      </c>
    </row>
    <row r="7435" spans="1:9" x14ac:dyDescent="0.25">
      <c r="A7435" s="1">
        <v>0</v>
      </c>
      <c r="B7435" s="1" t="s">
        <v>8352</v>
      </c>
      <c r="C7435" s="1" t="s">
        <v>8353</v>
      </c>
    </row>
    <row r="7436" spans="1:9" x14ac:dyDescent="0.25">
      <c r="A7436" s="1">
        <v>1</v>
      </c>
      <c r="B7436" s="1" t="s">
        <v>8354</v>
      </c>
      <c r="C7436" s="1" t="s">
        <v>8355</v>
      </c>
      <c r="D7436" s="1">
        <v>22276.165595229999</v>
      </c>
      <c r="E7436" s="1">
        <v>1.7754000000000001E-4</v>
      </c>
      <c r="F7436" s="1" t="s">
        <v>3</v>
      </c>
      <c r="G7436" s="1" t="s">
        <v>8356</v>
      </c>
      <c r="H7436" s="1">
        <v>0</v>
      </c>
      <c r="I7436" s="1">
        <v>9990</v>
      </c>
    </row>
    <row r="7437" spans="1:9" x14ac:dyDescent="0.25">
      <c r="A7437" s="1">
        <v>2</v>
      </c>
      <c r="B7437" s="1">
        <v>43157</v>
      </c>
      <c r="C7437" s="1">
        <v>97.351100000000002</v>
      </c>
      <c r="D7437" s="1">
        <v>331.19830000000002</v>
      </c>
      <c r="E7437" s="1">
        <v>15285</v>
      </c>
      <c r="F7437" s="1">
        <v>125.3077</v>
      </c>
      <c r="G7437" s="1">
        <v>234.9588</v>
      </c>
      <c r="H7437" s="1">
        <v>15.1639077925948</v>
      </c>
    </row>
    <row r="7438" spans="1:9" x14ac:dyDescent="0.25">
      <c r="A7438" s="1">
        <v>0</v>
      </c>
      <c r="B7438" s="1" t="s">
        <v>8357</v>
      </c>
      <c r="C7438" s="1">
        <v>1</v>
      </c>
    </row>
    <row r="7439" spans="1:9" x14ac:dyDescent="0.25">
      <c r="A7439" s="1">
        <v>1</v>
      </c>
      <c r="B7439" s="1" t="s">
        <v>8358</v>
      </c>
      <c r="C7439" s="1" t="s">
        <v>8359</v>
      </c>
      <c r="D7439" s="1">
        <v>22276.111634360001</v>
      </c>
      <c r="E7439" s="1">
        <v>7.9820000000000005E-5</v>
      </c>
      <c r="F7439" s="1" t="s">
        <v>3</v>
      </c>
      <c r="G7439" s="1" t="s">
        <v>8360</v>
      </c>
      <c r="H7439" s="1">
        <v>0</v>
      </c>
      <c r="I7439" s="1">
        <v>9998</v>
      </c>
    </row>
    <row r="7440" spans="1:9" x14ac:dyDescent="0.25">
      <c r="A7440" s="1">
        <v>2</v>
      </c>
      <c r="B7440" s="1">
        <v>43158</v>
      </c>
      <c r="C7440" s="1">
        <v>97.342299999999994</v>
      </c>
      <c r="D7440" s="1">
        <v>328.73410000000001</v>
      </c>
      <c r="E7440" s="1">
        <v>13886</v>
      </c>
      <c r="F7440" s="1">
        <v>128.6225</v>
      </c>
      <c r="G7440" s="1">
        <v>291.07670000000002</v>
      </c>
      <c r="H7440" s="1">
        <v>15.152404012593999</v>
      </c>
    </row>
    <row r="7441" spans="1:9" x14ac:dyDescent="0.25">
      <c r="A7441" s="1">
        <v>0</v>
      </c>
      <c r="B7441" s="1" t="s">
        <v>8361</v>
      </c>
    </row>
    <row r="7442" spans="1:9" x14ac:dyDescent="0.25">
      <c r="A7442" s="1">
        <v>1</v>
      </c>
      <c r="B7442" s="1" t="s">
        <v>8362</v>
      </c>
      <c r="C7442" s="1" t="s">
        <v>8363</v>
      </c>
      <c r="D7442" s="1">
        <v>22276.427133839999</v>
      </c>
      <c r="E7442" s="1">
        <v>2.8240000000000001E-5</v>
      </c>
      <c r="F7442" s="1" t="s">
        <v>3</v>
      </c>
      <c r="G7442" s="1" t="s">
        <v>8364</v>
      </c>
      <c r="H7442" s="1">
        <v>0</v>
      </c>
      <c r="I7442" s="1">
        <v>9993</v>
      </c>
    </row>
    <row r="7443" spans="1:9" x14ac:dyDescent="0.25">
      <c r="A7443" s="1">
        <v>2</v>
      </c>
      <c r="B7443" s="1">
        <v>43159</v>
      </c>
      <c r="C7443" s="1">
        <v>97.333299999999994</v>
      </c>
      <c r="D7443" s="1">
        <v>325.608</v>
      </c>
      <c r="E7443" s="1">
        <v>14363</v>
      </c>
      <c r="F7443" s="1">
        <v>133.5521</v>
      </c>
      <c r="G7443" s="1">
        <v>352.27980000000002</v>
      </c>
      <c r="H7443" s="1">
        <v>15.1163748125929</v>
      </c>
    </row>
    <row r="7444" spans="1:9" x14ac:dyDescent="0.25">
      <c r="A7444" s="1">
        <v>0</v>
      </c>
      <c r="B7444" s="1" t="s">
        <v>8365</v>
      </c>
    </row>
    <row r="7445" spans="1:9" x14ac:dyDescent="0.25">
      <c r="A7445" s="1">
        <v>1</v>
      </c>
      <c r="B7445" s="1" t="s">
        <v>8366</v>
      </c>
      <c r="C7445" s="1" t="s">
        <v>8367</v>
      </c>
      <c r="D7445" s="1">
        <v>22276.436036980002</v>
      </c>
      <c r="E7445" s="1">
        <v>2.44E-5</v>
      </c>
      <c r="F7445" s="1" t="s">
        <v>3</v>
      </c>
      <c r="G7445" s="1" t="s">
        <v>8368</v>
      </c>
      <c r="H7445" s="1">
        <v>0</v>
      </c>
      <c r="I7445" s="1">
        <v>9991</v>
      </c>
    </row>
    <row r="7446" spans="1:9" x14ac:dyDescent="0.25">
      <c r="A7446" s="1">
        <v>2</v>
      </c>
      <c r="B7446" s="1">
        <v>43160</v>
      </c>
      <c r="C7446" s="1">
        <v>97.332700000000003</v>
      </c>
      <c r="D7446" s="1">
        <v>325.47669999999999</v>
      </c>
      <c r="E7446" s="1">
        <v>10160</v>
      </c>
      <c r="F7446" s="1">
        <v>143.67769999999999</v>
      </c>
      <c r="G7446" s="1">
        <v>341.34719999999999</v>
      </c>
      <c r="H7446" s="1">
        <v>15.1164532825929</v>
      </c>
    </row>
    <row r="7447" spans="1:9" x14ac:dyDescent="0.25">
      <c r="A7447" s="1">
        <v>0</v>
      </c>
      <c r="B7447" s="1" t="s">
        <v>6600</v>
      </c>
      <c r="C7447" s="1">
        <v>2</v>
      </c>
      <c r="D7447" s="1" t="s">
        <v>8369</v>
      </c>
    </row>
    <row r="7448" spans="1:9" x14ac:dyDescent="0.25">
      <c r="A7448" s="1">
        <v>1</v>
      </c>
      <c r="B7448" s="1" t="s">
        <v>8370</v>
      </c>
      <c r="C7448" s="1" t="s">
        <v>8371</v>
      </c>
      <c r="D7448" s="1">
        <v>22276.454065000002</v>
      </c>
      <c r="E7448" s="1">
        <v>2.9397000000000001E-4</v>
      </c>
      <c r="F7448" s="1" t="s">
        <v>3</v>
      </c>
      <c r="G7448" s="1" t="s">
        <v>8372</v>
      </c>
      <c r="H7448" s="1">
        <v>0</v>
      </c>
      <c r="I7448" s="1">
        <v>9995</v>
      </c>
    </row>
    <row r="7449" spans="1:9" x14ac:dyDescent="0.25">
      <c r="A7449" s="1">
        <v>2</v>
      </c>
      <c r="B7449" s="1">
        <v>43165</v>
      </c>
      <c r="C7449" s="1">
        <v>82.912899999999993</v>
      </c>
      <c r="D7449" s="1">
        <v>323.61750000000001</v>
      </c>
      <c r="E7449" s="1">
        <v>22859</v>
      </c>
      <c r="F7449" s="1">
        <v>308.12020000000001</v>
      </c>
      <c r="G7449" s="1">
        <v>51.797899999999998</v>
      </c>
      <c r="H7449" s="1">
        <v>15.32163885261</v>
      </c>
    </row>
    <row r="7450" spans="1:9" x14ac:dyDescent="0.25">
      <c r="A7450" s="1">
        <v>0</v>
      </c>
      <c r="B7450" s="1" t="s">
        <v>6600</v>
      </c>
      <c r="C7450" s="1">
        <v>2</v>
      </c>
      <c r="D7450" s="1" t="s">
        <v>8373</v>
      </c>
    </row>
    <row r="7451" spans="1:9" x14ac:dyDescent="0.25">
      <c r="A7451" s="1">
        <v>1</v>
      </c>
      <c r="B7451" s="1" t="s">
        <v>8374</v>
      </c>
      <c r="C7451" s="1" t="s">
        <v>8375</v>
      </c>
      <c r="D7451" s="1">
        <v>22276.44124294</v>
      </c>
      <c r="E7451" s="1">
        <v>2.3484999999999999E-4</v>
      </c>
      <c r="F7451" s="1" t="s">
        <v>3</v>
      </c>
      <c r="G7451" s="1" t="s">
        <v>8376</v>
      </c>
      <c r="H7451" s="1">
        <v>0</v>
      </c>
      <c r="I7451" s="1">
        <v>9999</v>
      </c>
    </row>
    <row r="7452" spans="1:9" x14ac:dyDescent="0.25">
      <c r="A7452" s="1">
        <v>2</v>
      </c>
      <c r="B7452" s="1">
        <v>43167</v>
      </c>
      <c r="C7452" s="1">
        <v>82.917500000000004</v>
      </c>
      <c r="D7452" s="1">
        <v>330.28410000000002</v>
      </c>
      <c r="E7452" s="1">
        <v>18727</v>
      </c>
      <c r="F7452" s="1">
        <v>336.86590000000001</v>
      </c>
      <c r="G7452" s="1">
        <v>23.1736</v>
      </c>
      <c r="H7452" s="1">
        <v>15.2800581726059</v>
      </c>
    </row>
    <row r="7453" spans="1:9" x14ac:dyDescent="0.25">
      <c r="A7453" s="1">
        <v>0</v>
      </c>
      <c r="B7453" s="1" t="s">
        <v>8377</v>
      </c>
      <c r="C7453" s="1" t="s">
        <v>2782</v>
      </c>
    </row>
    <row r="7454" spans="1:9" x14ac:dyDescent="0.25">
      <c r="A7454" s="1">
        <v>1</v>
      </c>
      <c r="B7454" s="1" t="s">
        <v>8378</v>
      </c>
      <c r="C7454" s="1" t="s">
        <v>8379</v>
      </c>
      <c r="D7454" s="1">
        <v>22276.4949141</v>
      </c>
      <c r="E7454" s="1">
        <v>1.6460000000000002E-5</v>
      </c>
      <c r="F7454" s="1" t="s">
        <v>3</v>
      </c>
      <c r="G7454" s="1" t="s">
        <v>8380</v>
      </c>
      <c r="H7454" s="1">
        <v>0</v>
      </c>
      <c r="I7454" s="1">
        <v>9992</v>
      </c>
    </row>
    <row r="7455" spans="1:9" x14ac:dyDescent="0.25">
      <c r="A7455" s="1">
        <v>2</v>
      </c>
      <c r="B7455" s="1">
        <v>43169</v>
      </c>
      <c r="C7455" s="1">
        <v>35.000799999999998</v>
      </c>
      <c r="D7455" s="1">
        <v>36.250300000000003</v>
      </c>
      <c r="E7455" s="1">
        <v>3156</v>
      </c>
      <c r="F7455" s="1">
        <v>224.0001</v>
      </c>
      <c r="G7455" s="1">
        <v>136.05019999999999</v>
      </c>
      <c r="H7455" s="1">
        <v>14.9065074925548</v>
      </c>
    </row>
    <row r="7456" spans="1:9" x14ac:dyDescent="0.25">
      <c r="A7456" s="1">
        <v>0</v>
      </c>
      <c r="B7456" s="1" t="s">
        <v>8033</v>
      </c>
      <c r="C7456" s="1" t="s">
        <v>8381</v>
      </c>
    </row>
    <row r="7457" spans="1:9" x14ac:dyDescent="0.25">
      <c r="A7457" s="1">
        <v>1</v>
      </c>
      <c r="B7457" s="1" t="s">
        <v>8382</v>
      </c>
      <c r="C7457" s="1" t="s">
        <v>8383</v>
      </c>
      <c r="D7457" s="1">
        <v>22276.43468694</v>
      </c>
      <c r="E7457" s="1">
        <v>1.819E-5</v>
      </c>
      <c r="F7457" s="1" t="s">
        <v>3</v>
      </c>
      <c r="G7457" s="1" t="s">
        <v>8384</v>
      </c>
      <c r="H7457" s="1">
        <v>0</v>
      </c>
      <c r="I7457" s="1">
        <v>9991</v>
      </c>
    </row>
    <row r="7458" spans="1:9" x14ac:dyDescent="0.25">
      <c r="A7458" s="1">
        <v>2</v>
      </c>
      <c r="B7458" s="1">
        <v>43170</v>
      </c>
      <c r="C7458" s="1">
        <v>34.998899999999999</v>
      </c>
      <c r="D7458" s="1">
        <v>36.5105</v>
      </c>
      <c r="E7458" s="1">
        <v>4872</v>
      </c>
      <c r="F7458" s="1">
        <v>93.215900000000005</v>
      </c>
      <c r="G7458" s="1">
        <v>266.91180000000003</v>
      </c>
      <c r="H7458" s="1">
        <v>14.9075252425547</v>
      </c>
    </row>
    <row r="7459" spans="1:9" x14ac:dyDescent="0.25">
      <c r="A7459" s="1">
        <v>0</v>
      </c>
      <c r="B7459" s="1" t="s">
        <v>8033</v>
      </c>
      <c r="C7459" s="1" t="s">
        <v>8385</v>
      </c>
    </row>
    <row r="7460" spans="1:9" x14ac:dyDescent="0.25">
      <c r="A7460" s="1">
        <v>1</v>
      </c>
      <c r="B7460" s="1" t="s">
        <v>8386</v>
      </c>
      <c r="C7460" s="1" t="s">
        <v>8387</v>
      </c>
      <c r="D7460" s="1">
        <v>22276.496263599998</v>
      </c>
      <c r="E7460" s="1">
        <v>1.8819999999999999E-5</v>
      </c>
      <c r="F7460" s="1" t="s">
        <v>3</v>
      </c>
      <c r="G7460" s="1" t="s">
        <v>8388</v>
      </c>
      <c r="H7460" s="1">
        <v>0</v>
      </c>
      <c r="I7460" s="1">
        <v>9996</v>
      </c>
    </row>
    <row r="7461" spans="1:9" x14ac:dyDescent="0.25">
      <c r="A7461" s="1">
        <v>2</v>
      </c>
      <c r="B7461" s="1">
        <v>43171</v>
      </c>
      <c r="C7461" s="1">
        <v>34.997500000000002</v>
      </c>
      <c r="D7461" s="1">
        <v>35.9773</v>
      </c>
      <c r="E7461" s="1">
        <v>1548</v>
      </c>
      <c r="F7461" s="1">
        <v>161.28229999999999</v>
      </c>
      <c r="G7461" s="1">
        <v>198.79679999999999</v>
      </c>
      <c r="H7461" s="1">
        <v>14.907625972554801</v>
      </c>
    </row>
    <row r="7462" spans="1:9" x14ac:dyDescent="0.25">
      <c r="A7462" s="1">
        <v>0</v>
      </c>
      <c r="B7462" s="1" t="s">
        <v>8033</v>
      </c>
      <c r="C7462" s="1" t="s">
        <v>5986</v>
      </c>
    </row>
    <row r="7463" spans="1:9" x14ac:dyDescent="0.25">
      <c r="A7463" s="1">
        <v>1</v>
      </c>
      <c r="B7463" s="1" t="s">
        <v>8389</v>
      </c>
      <c r="C7463" s="1" t="s">
        <v>8390</v>
      </c>
      <c r="D7463" s="1">
        <v>22276.490596209998</v>
      </c>
      <c r="E7463" s="1">
        <v>1.859E-5</v>
      </c>
      <c r="F7463" s="1" t="s">
        <v>3</v>
      </c>
      <c r="G7463" s="1" t="s">
        <v>2629</v>
      </c>
      <c r="H7463" s="1">
        <v>0</v>
      </c>
      <c r="I7463" s="1">
        <v>9999</v>
      </c>
    </row>
    <row r="7464" spans="1:9" x14ac:dyDescent="0.25">
      <c r="A7464" s="1">
        <v>2</v>
      </c>
      <c r="B7464" s="1">
        <v>43172</v>
      </c>
      <c r="C7464" s="1">
        <v>35</v>
      </c>
      <c r="D7464" s="1">
        <v>36.119399999999999</v>
      </c>
      <c r="E7464" s="1">
        <v>3259</v>
      </c>
      <c r="F7464" s="1">
        <v>216.69229999999999</v>
      </c>
      <c r="G7464" s="1">
        <v>143.35820000000001</v>
      </c>
      <c r="H7464" s="1">
        <v>14.9076465925548</v>
      </c>
    </row>
    <row r="7465" spans="1:9" x14ac:dyDescent="0.25">
      <c r="A7465" s="1">
        <v>0</v>
      </c>
      <c r="B7465" s="1" t="s">
        <v>5963</v>
      </c>
      <c r="C7465" s="1">
        <v>3</v>
      </c>
    </row>
    <row r="7466" spans="1:9" x14ac:dyDescent="0.25">
      <c r="A7466" s="1">
        <v>1</v>
      </c>
      <c r="B7466" s="1" t="s">
        <v>8391</v>
      </c>
      <c r="C7466" s="1" t="s">
        <v>8392</v>
      </c>
      <c r="D7466" s="1">
        <v>22276.487539170001</v>
      </c>
      <c r="E7466" s="1">
        <v>2.5340000000000001E-5</v>
      </c>
      <c r="F7466" s="1" t="s">
        <v>3</v>
      </c>
      <c r="G7466" s="1" t="s">
        <v>8049</v>
      </c>
      <c r="H7466" s="1">
        <v>0</v>
      </c>
      <c r="I7466" s="1">
        <v>9993</v>
      </c>
    </row>
    <row r="7467" spans="1:9" x14ac:dyDescent="0.25">
      <c r="A7467" s="1">
        <v>2</v>
      </c>
      <c r="B7467" s="1">
        <v>43180</v>
      </c>
      <c r="C7467" s="1">
        <v>97.421000000000006</v>
      </c>
      <c r="D7467" s="1">
        <v>183.5301</v>
      </c>
      <c r="E7467" s="1">
        <v>1955</v>
      </c>
      <c r="F7467" s="1">
        <v>84.321899999999999</v>
      </c>
      <c r="G7467" s="1">
        <v>19.3904</v>
      </c>
      <c r="H7467" s="1">
        <v>15.206478592589299</v>
      </c>
    </row>
    <row r="7468" spans="1:9" x14ac:dyDescent="0.25">
      <c r="A7468" s="1">
        <v>0</v>
      </c>
      <c r="B7468" s="1" t="s">
        <v>5963</v>
      </c>
      <c r="C7468" s="1">
        <v>4</v>
      </c>
    </row>
    <row r="7469" spans="1:9" x14ac:dyDescent="0.25">
      <c r="A7469" s="1">
        <v>1</v>
      </c>
      <c r="B7469" s="1" t="s">
        <v>8393</v>
      </c>
      <c r="C7469" s="1" t="s">
        <v>8394</v>
      </c>
      <c r="D7469" s="1">
        <v>22276.530869810002</v>
      </c>
      <c r="E7469" s="1">
        <v>2.6460000000000001E-5</v>
      </c>
      <c r="F7469" s="1" t="s">
        <v>3</v>
      </c>
      <c r="G7469" s="1" t="s">
        <v>1508</v>
      </c>
      <c r="H7469" s="1">
        <v>0</v>
      </c>
      <c r="I7469" s="1">
        <v>9991</v>
      </c>
    </row>
    <row r="7470" spans="1:9" x14ac:dyDescent="0.25">
      <c r="A7470" s="1">
        <v>2</v>
      </c>
      <c r="B7470" s="1">
        <v>43181</v>
      </c>
      <c r="C7470" s="1">
        <v>97.4208</v>
      </c>
      <c r="D7470" s="1">
        <v>183.61940000000001</v>
      </c>
      <c r="E7470" s="1">
        <v>1764</v>
      </c>
      <c r="F7470" s="1">
        <v>89.988500000000002</v>
      </c>
      <c r="G7470" s="1">
        <v>35.0824</v>
      </c>
      <c r="H7470" s="1">
        <v>15.206476392589501</v>
      </c>
    </row>
    <row r="7471" spans="1:9" x14ac:dyDescent="0.25">
      <c r="A7471" s="1">
        <v>0</v>
      </c>
      <c r="B7471" s="1" t="s">
        <v>6600</v>
      </c>
      <c r="C7471" s="1">
        <v>2</v>
      </c>
      <c r="D7471" s="1" t="s">
        <v>8395</v>
      </c>
    </row>
    <row r="7472" spans="1:9" x14ac:dyDescent="0.25">
      <c r="A7472" s="1">
        <v>1</v>
      </c>
      <c r="B7472" s="1" t="s">
        <v>8396</v>
      </c>
      <c r="C7472" s="1" t="s">
        <v>8397</v>
      </c>
      <c r="D7472" s="1">
        <v>22276.498671040001</v>
      </c>
      <c r="E7472" s="1">
        <v>6.3009999999999995E-5</v>
      </c>
      <c r="F7472" s="1" t="s">
        <v>3</v>
      </c>
      <c r="G7472" s="1" t="s">
        <v>8398</v>
      </c>
      <c r="H7472" s="1">
        <v>0</v>
      </c>
      <c r="I7472" s="1">
        <v>9995</v>
      </c>
    </row>
    <row r="7473" spans="1:9" x14ac:dyDescent="0.25">
      <c r="A7473" s="1">
        <v>2</v>
      </c>
      <c r="B7473" s="1">
        <v>43182</v>
      </c>
      <c r="C7473" s="1">
        <v>97.637100000000004</v>
      </c>
      <c r="D7473" s="1">
        <v>178.27250000000001</v>
      </c>
      <c r="E7473" s="1">
        <v>12461</v>
      </c>
      <c r="F7473" s="1">
        <v>311.02190000000002</v>
      </c>
      <c r="G7473" s="1">
        <v>48.992600000000003</v>
      </c>
      <c r="H7473" s="1">
        <v>14.9982815125508</v>
      </c>
    </row>
    <row r="7474" spans="1:9" x14ac:dyDescent="0.25">
      <c r="A7474" s="1">
        <v>0</v>
      </c>
      <c r="B7474" s="1" t="s">
        <v>6600</v>
      </c>
      <c r="C7474" s="1">
        <v>2</v>
      </c>
      <c r="D7474" s="1" t="s">
        <v>8399</v>
      </c>
    </row>
    <row r="7475" spans="1:9" x14ac:dyDescent="0.25">
      <c r="A7475" s="1">
        <v>1</v>
      </c>
      <c r="B7475" s="1" t="s">
        <v>8400</v>
      </c>
      <c r="C7475" s="1" t="s">
        <v>8401</v>
      </c>
      <c r="D7475" s="1">
        <v>22276.510122920001</v>
      </c>
      <c r="E7475" s="1">
        <v>8.1429999999999998E-5</v>
      </c>
      <c r="F7475" s="1" t="s">
        <v>3</v>
      </c>
      <c r="G7475" s="1" t="s">
        <v>8402</v>
      </c>
      <c r="H7475" s="1">
        <v>0</v>
      </c>
      <c r="I7475" s="1">
        <v>9999</v>
      </c>
    </row>
    <row r="7476" spans="1:9" x14ac:dyDescent="0.25">
      <c r="A7476" s="1">
        <v>2</v>
      </c>
      <c r="B7476" s="1">
        <v>43183</v>
      </c>
      <c r="C7476" s="1">
        <v>97.634600000000006</v>
      </c>
      <c r="D7476" s="1">
        <v>178.51009999999999</v>
      </c>
      <c r="E7476" s="1">
        <v>14245</v>
      </c>
      <c r="F7476" s="1">
        <v>300.60149999999999</v>
      </c>
      <c r="G7476" s="1">
        <v>59.380299999999998</v>
      </c>
      <c r="H7476" s="1">
        <v>14.9986017225509</v>
      </c>
    </row>
    <row r="7477" spans="1:9" x14ac:dyDescent="0.25">
      <c r="A7477" s="1">
        <v>0</v>
      </c>
      <c r="B7477" s="1" t="s">
        <v>6600</v>
      </c>
      <c r="C7477" s="1">
        <v>2</v>
      </c>
      <c r="D7477" s="1" t="s">
        <v>8403</v>
      </c>
    </row>
    <row r="7478" spans="1:9" x14ac:dyDescent="0.25">
      <c r="A7478" s="1">
        <v>1</v>
      </c>
      <c r="B7478" s="1" t="s">
        <v>8404</v>
      </c>
      <c r="C7478" s="1" t="s">
        <v>8405</v>
      </c>
      <c r="D7478" s="1">
        <v>22276.44166094</v>
      </c>
      <c r="E7478" s="1">
        <v>6.5309999999999996E-5</v>
      </c>
      <c r="F7478" s="1" t="s">
        <v>3</v>
      </c>
      <c r="G7478" s="1" t="s">
        <v>8406</v>
      </c>
      <c r="H7478" s="1">
        <v>0</v>
      </c>
      <c r="I7478" s="1">
        <v>9996</v>
      </c>
    </row>
    <row r="7479" spans="1:9" x14ac:dyDescent="0.25">
      <c r="A7479" s="1">
        <v>2</v>
      </c>
      <c r="B7479" s="1">
        <v>43184</v>
      </c>
      <c r="C7479" s="1">
        <v>97.635000000000005</v>
      </c>
      <c r="D7479" s="1">
        <v>178.2723</v>
      </c>
      <c r="E7479" s="1">
        <v>12813</v>
      </c>
      <c r="F7479" s="1">
        <v>304.70499999999998</v>
      </c>
      <c r="G7479" s="1">
        <v>55.296500000000002</v>
      </c>
      <c r="H7479" s="1">
        <v>14.993489022550699</v>
      </c>
    </row>
    <row r="7480" spans="1:9" x14ac:dyDescent="0.25">
      <c r="A7480" s="1">
        <v>0</v>
      </c>
      <c r="B7480" s="1" t="s">
        <v>6600</v>
      </c>
      <c r="C7480" s="1">
        <v>2</v>
      </c>
      <c r="D7480" s="1" t="s">
        <v>8407</v>
      </c>
    </row>
    <row r="7481" spans="1:9" x14ac:dyDescent="0.25">
      <c r="A7481" s="1">
        <v>1</v>
      </c>
      <c r="B7481" s="1" t="s">
        <v>8408</v>
      </c>
      <c r="C7481" s="1" t="s">
        <v>8409</v>
      </c>
      <c r="D7481" s="1">
        <v>22276.532195209998</v>
      </c>
      <c r="E7481" s="1">
        <v>7.9839999999999995E-5</v>
      </c>
      <c r="F7481" s="1" t="s">
        <v>3</v>
      </c>
      <c r="G7481" s="1" t="s">
        <v>8410</v>
      </c>
      <c r="H7481" s="1">
        <v>0</v>
      </c>
      <c r="I7481" s="1">
        <v>9996</v>
      </c>
    </row>
    <row r="7482" spans="1:9" x14ac:dyDescent="0.25">
      <c r="A7482" s="1">
        <v>2</v>
      </c>
      <c r="B7482" s="1">
        <v>43185</v>
      </c>
      <c r="C7482" s="1">
        <v>97.635300000000001</v>
      </c>
      <c r="D7482" s="1">
        <v>178.61410000000001</v>
      </c>
      <c r="E7482" s="1">
        <v>11130</v>
      </c>
      <c r="F7482" s="1">
        <v>296.39420000000001</v>
      </c>
      <c r="G7482" s="1">
        <v>63.613799999999998</v>
      </c>
      <c r="H7482" s="1">
        <v>14.995785442550901</v>
      </c>
    </row>
    <row r="7483" spans="1:9" x14ac:dyDescent="0.25">
      <c r="A7483" s="1">
        <v>0</v>
      </c>
      <c r="B7483" s="1" t="s">
        <v>8411</v>
      </c>
      <c r="C7483" s="1" t="s">
        <v>3061</v>
      </c>
    </row>
    <row r="7484" spans="1:9" x14ac:dyDescent="0.25">
      <c r="A7484" s="1">
        <v>1</v>
      </c>
      <c r="B7484" s="1" t="s">
        <v>8412</v>
      </c>
      <c r="C7484" s="1" t="s">
        <v>8413</v>
      </c>
      <c r="D7484" s="1">
        <v>22276.301225179999</v>
      </c>
      <c r="E7484" s="1">
        <v>3.6010000000000003E-5</v>
      </c>
      <c r="F7484" s="1" t="s">
        <v>3</v>
      </c>
      <c r="G7484" s="1" t="s">
        <v>8414</v>
      </c>
      <c r="H7484" s="1">
        <v>0</v>
      </c>
      <c r="I7484" s="1">
        <v>9997</v>
      </c>
    </row>
    <row r="7485" spans="1:9" x14ac:dyDescent="0.25">
      <c r="A7485" s="1">
        <v>2</v>
      </c>
      <c r="B7485" s="1">
        <v>43186</v>
      </c>
      <c r="C7485" s="1">
        <v>97.648200000000003</v>
      </c>
      <c r="D7485" s="1">
        <v>179.9409</v>
      </c>
      <c r="E7485" s="1">
        <v>8950</v>
      </c>
      <c r="F7485" s="1">
        <v>303.8732</v>
      </c>
      <c r="G7485" s="1">
        <v>56.163800000000002</v>
      </c>
      <c r="H7485" s="1">
        <v>14.982653002550601</v>
      </c>
    </row>
    <row r="7486" spans="1:9" x14ac:dyDescent="0.25">
      <c r="A7486" s="1">
        <v>0</v>
      </c>
      <c r="B7486" s="1" t="s">
        <v>8411</v>
      </c>
      <c r="C7486" s="1" t="s">
        <v>127</v>
      </c>
    </row>
    <row r="7487" spans="1:9" x14ac:dyDescent="0.25">
      <c r="A7487" s="1">
        <v>1</v>
      </c>
      <c r="B7487" s="1" t="s">
        <v>8415</v>
      </c>
      <c r="C7487" s="1" t="s">
        <v>8416</v>
      </c>
      <c r="D7487" s="1">
        <v>22276.5018605</v>
      </c>
      <c r="E7487" s="1">
        <v>3.4520000000000002E-5</v>
      </c>
      <c r="F7487" s="1" t="s">
        <v>3</v>
      </c>
      <c r="G7487" s="1" t="s">
        <v>8417</v>
      </c>
      <c r="H7487" s="1">
        <v>0</v>
      </c>
      <c r="I7487" s="1">
        <v>9998</v>
      </c>
    </row>
    <row r="7488" spans="1:9" x14ac:dyDescent="0.25">
      <c r="A7488" s="1">
        <v>2</v>
      </c>
      <c r="B7488" s="1">
        <v>43187</v>
      </c>
      <c r="C7488" s="1">
        <v>97.647800000000004</v>
      </c>
      <c r="D7488" s="1">
        <v>180.084</v>
      </c>
      <c r="E7488" s="1">
        <v>8998</v>
      </c>
      <c r="F7488" s="1">
        <v>303.10570000000001</v>
      </c>
      <c r="G7488" s="1">
        <v>56.930199999999999</v>
      </c>
      <c r="H7488" s="1">
        <v>14.982635932550901</v>
      </c>
    </row>
    <row r="7489" spans="1:9" x14ac:dyDescent="0.25">
      <c r="A7489" s="1">
        <v>0</v>
      </c>
      <c r="B7489" s="1" t="s">
        <v>8411</v>
      </c>
      <c r="C7489" s="1" t="s">
        <v>123</v>
      </c>
    </row>
    <row r="7490" spans="1:9" x14ac:dyDescent="0.25">
      <c r="A7490" s="1">
        <v>1</v>
      </c>
      <c r="B7490" s="1" t="s">
        <v>8418</v>
      </c>
      <c r="C7490" s="1" t="s">
        <v>8419</v>
      </c>
      <c r="D7490" s="1">
        <v>22276.30181325</v>
      </c>
      <c r="E7490" s="1">
        <v>3.5389999999999998E-5</v>
      </c>
      <c r="F7490" s="1" t="s">
        <v>3</v>
      </c>
      <c r="G7490" s="1" t="s">
        <v>8420</v>
      </c>
      <c r="H7490" s="1">
        <v>0</v>
      </c>
      <c r="I7490" s="1">
        <v>9990</v>
      </c>
    </row>
    <row r="7491" spans="1:9" x14ac:dyDescent="0.25">
      <c r="A7491" s="1">
        <v>2</v>
      </c>
      <c r="B7491" s="1">
        <v>43188</v>
      </c>
      <c r="C7491" s="1">
        <v>97.648200000000003</v>
      </c>
      <c r="D7491" s="1">
        <v>179.95769999999999</v>
      </c>
      <c r="E7491" s="1">
        <v>8998</v>
      </c>
      <c r="F7491" s="1">
        <v>304.0326</v>
      </c>
      <c r="G7491" s="1">
        <v>56.004199999999997</v>
      </c>
      <c r="H7491" s="1">
        <v>14.982626772550599</v>
      </c>
    </row>
    <row r="7492" spans="1:9" x14ac:dyDescent="0.25">
      <c r="A7492" s="1">
        <v>0</v>
      </c>
      <c r="B7492" s="1" t="s">
        <v>8411</v>
      </c>
      <c r="C7492" s="1" t="s">
        <v>4580</v>
      </c>
    </row>
    <row r="7493" spans="1:9" x14ac:dyDescent="0.25">
      <c r="A7493" s="1">
        <v>1</v>
      </c>
      <c r="B7493" s="1" t="s">
        <v>8421</v>
      </c>
      <c r="C7493" s="1" t="s">
        <v>8422</v>
      </c>
      <c r="D7493" s="1">
        <v>22276.30271303</v>
      </c>
      <c r="E7493" s="1">
        <v>3.4010000000000001E-5</v>
      </c>
      <c r="F7493" s="1" t="s">
        <v>3</v>
      </c>
      <c r="G7493" s="1" t="s">
        <v>8423</v>
      </c>
      <c r="H7493" s="1">
        <v>0</v>
      </c>
      <c r="I7493" s="1">
        <v>9998</v>
      </c>
    </row>
    <row r="7494" spans="1:9" x14ac:dyDescent="0.25">
      <c r="A7494" s="1">
        <v>2</v>
      </c>
      <c r="B7494" s="1">
        <v>43189</v>
      </c>
      <c r="C7494" s="1">
        <v>97.6477</v>
      </c>
      <c r="D7494" s="1">
        <v>179.87610000000001</v>
      </c>
      <c r="E7494" s="1">
        <v>9063</v>
      </c>
      <c r="F7494" s="1">
        <v>303.87610000000001</v>
      </c>
      <c r="G7494" s="1">
        <v>56.1599</v>
      </c>
      <c r="H7494" s="1">
        <v>14.982588302536101</v>
      </c>
    </row>
    <row r="7495" spans="1:9" x14ac:dyDescent="0.25">
      <c r="A7495" s="1">
        <v>0</v>
      </c>
      <c r="B7495" s="1" t="s">
        <v>8424</v>
      </c>
      <c r="C7495" s="1">
        <v>1</v>
      </c>
    </row>
    <row r="7496" spans="1:9" x14ac:dyDescent="0.25">
      <c r="A7496" s="1">
        <v>1</v>
      </c>
      <c r="B7496" s="1" t="s">
        <v>8425</v>
      </c>
      <c r="C7496" s="1" t="s">
        <v>8426</v>
      </c>
      <c r="D7496" s="1">
        <v>22276.486974089999</v>
      </c>
      <c r="E7496" s="1">
        <v>4.8355000000000002E-4</v>
      </c>
      <c r="F7496" s="1" t="s">
        <v>3</v>
      </c>
      <c r="G7496" s="1" t="s">
        <v>8427</v>
      </c>
      <c r="H7496" s="1">
        <v>0</v>
      </c>
      <c r="I7496" s="1">
        <v>9997</v>
      </c>
    </row>
    <row r="7497" spans="1:9" x14ac:dyDescent="0.25">
      <c r="A7497" s="1">
        <v>2</v>
      </c>
      <c r="B7497" s="1">
        <v>43192</v>
      </c>
      <c r="C7497" s="1">
        <v>97.547700000000006</v>
      </c>
      <c r="D7497" s="1">
        <v>65.019900000000007</v>
      </c>
      <c r="E7497" s="1">
        <v>9272</v>
      </c>
      <c r="F7497" s="1">
        <v>358.46719999999999</v>
      </c>
      <c r="G7497" s="1">
        <v>85.704499999999996</v>
      </c>
      <c r="H7497" s="1">
        <v>15.442615122600801</v>
      </c>
    </row>
    <row r="7498" spans="1:9" x14ac:dyDescent="0.25">
      <c r="A7498" s="1">
        <v>0</v>
      </c>
      <c r="B7498" s="1" t="s">
        <v>8428</v>
      </c>
      <c r="C7498" s="1">
        <v>1</v>
      </c>
    </row>
    <row r="7499" spans="1:9" x14ac:dyDescent="0.25">
      <c r="A7499" s="1">
        <v>1</v>
      </c>
      <c r="B7499" s="1" t="s">
        <v>8429</v>
      </c>
      <c r="C7499" s="1" t="s">
        <v>8430</v>
      </c>
      <c r="D7499" s="1">
        <v>22276.491578900001</v>
      </c>
      <c r="E7499" s="1">
        <v>1.0666E-4</v>
      </c>
      <c r="F7499" s="1" t="s">
        <v>3</v>
      </c>
      <c r="G7499" s="1" t="s">
        <v>8431</v>
      </c>
      <c r="H7499" s="1">
        <v>0</v>
      </c>
      <c r="I7499" s="1">
        <v>9994</v>
      </c>
    </row>
    <row r="7500" spans="1:9" x14ac:dyDescent="0.25">
      <c r="A7500" s="1">
        <v>2</v>
      </c>
      <c r="B7500" s="1">
        <v>43194</v>
      </c>
      <c r="C7500" s="1">
        <v>97.536799999999999</v>
      </c>
      <c r="D7500" s="1">
        <v>47.170499999999997</v>
      </c>
      <c r="E7500" s="1">
        <v>11928</v>
      </c>
      <c r="F7500" s="1">
        <v>70.822800000000001</v>
      </c>
      <c r="G7500" s="1">
        <v>353.93979999999999</v>
      </c>
      <c r="H7500" s="1">
        <v>15.206811922590401</v>
      </c>
    </row>
    <row r="7501" spans="1:9" x14ac:dyDescent="0.25">
      <c r="A7501" s="1">
        <v>0</v>
      </c>
      <c r="B7501" s="1" t="s">
        <v>7119</v>
      </c>
      <c r="C7501" s="1">
        <v>4</v>
      </c>
    </row>
    <row r="7502" spans="1:9" x14ac:dyDescent="0.25">
      <c r="A7502" s="1">
        <v>1</v>
      </c>
      <c r="B7502" s="1" t="s">
        <v>8432</v>
      </c>
      <c r="C7502" s="1" t="s">
        <v>8433</v>
      </c>
      <c r="D7502" s="1">
        <v>22276.44802484</v>
      </c>
      <c r="E7502" s="1">
        <v>1.5920999999999999E-4</v>
      </c>
      <c r="F7502" s="1" t="s">
        <v>3</v>
      </c>
      <c r="G7502" s="1" t="s">
        <v>8434</v>
      </c>
      <c r="H7502" s="1">
        <v>0</v>
      </c>
      <c r="I7502" s="1">
        <v>9990</v>
      </c>
    </row>
    <row r="7503" spans="1:9" x14ac:dyDescent="0.25">
      <c r="A7503" s="1">
        <v>2</v>
      </c>
      <c r="B7503" s="1">
        <v>43195</v>
      </c>
      <c r="C7503" s="1">
        <v>97.549099999999996</v>
      </c>
      <c r="D7503" s="1">
        <v>59.356699999999996</v>
      </c>
      <c r="E7503" s="1">
        <v>14395</v>
      </c>
      <c r="F7503" s="1">
        <v>28.53</v>
      </c>
      <c r="G7503" s="1">
        <v>56.333399999999997</v>
      </c>
      <c r="H7503" s="1">
        <v>15.327182942597601</v>
      </c>
    </row>
    <row r="7504" spans="1:9" x14ac:dyDescent="0.25">
      <c r="A7504" s="1">
        <v>0</v>
      </c>
      <c r="B7504" s="1" t="s">
        <v>8435</v>
      </c>
    </row>
    <row r="7505" spans="1:9" x14ac:dyDescent="0.25">
      <c r="A7505" s="1">
        <v>1</v>
      </c>
      <c r="B7505" s="1" t="s">
        <v>8436</v>
      </c>
      <c r="C7505" s="1" t="s">
        <v>8437</v>
      </c>
      <c r="D7505" s="1">
        <v>22276.366918349999</v>
      </c>
      <c r="E7505" s="1">
        <v>1.3826999999999999E-4</v>
      </c>
      <c r="F7505" s="1" t="s">
        <v>3</v>
      </c>
      <c r="G7505" s="1" t="s">
        <v>8438</v>
      </c>
      <c r="H7505" s="1">
        <v>0</v>
      </c>
      <c r="I7505" s="1">
        <v>9999</v>
      </c>
    </row>
    <row r="7506" spans="1:9" x14ac:dyDescent="0.25">
      <c r="A7506" s="1">
        <v>2</v>
      </c>
      <c r="B7506" s="1">
        <v>43196</v>
      </c>
      <c r="C7506" s="1">
        <v>97.548500000000004</v>
      </c>
      <c r="D7506" s="1">
        <v>56.9343</v>
      </c>
      <c r="E7506" s="1">
        <v>17558</v>
      </c>
      <c r="F7506" s="1">
        <v>40.216099999999997</v>
      </c>
      <c r="G7506" s="1">
        <v>320.03739999999999</v>
      </c>
      <c r="H7506" s="1">
        <v>15.2829863525963</v>
      </c>
    </row>
    <row r="7507" spans="1:9" x14ac:dyDescent="0.25">
      <c r="A7507" s="1">
        <v>0</v>
      </c>
      <c r="B7507" s="1" t="s">
        <v>8439</v>
      </c>
    </row>
    <row r="7508" spans="1:9" x14ac:dyDescent="0.25">
      <c r="A7508" s="1">
        <v>1</v>
      </c>
      <c r="B7508" s="1" t="s">
        <v>8440</v>
      </c>
      <c r="C7508" s="1" t="s">
        <v>8441</v>
      </c>
      <c r="D7508" s="1">
        <v>22276.477083239999</v>
      </c>
      <c r="E7508" s="1">
        <v>1.041E-4</v>
      </c>
      <c r="F7508" s="1" t="s">
        <v>3</v>
      </c>
      <c r="G7508" s="1" t="s">
        <v>8442</v>
      </c>
      <c r="H7508" s="1">
        <v>0</v>
      </c>
      <c r="I7508" s="1">
        <v>9998</v>
      </c>
    </row>
    <row r="7509" spans="1:9" x14ac:dyDescent="0.25">
      <c r="A7509" s="1">
        <v>2</v>
      </c>
      <c r="B7509" s="1">
        <v>43197</v>
      </c>
      <c r="C7509" s="1">
        <v>97.548500000000004</v>
      </c>
      <c r="D7509" s="1">
        <v>58.145499999999998</v>
      </c>
      <c r="E7509" s="1">
        <v>16995</v>
      </c>
      <c r="F7509" s="1">
        <v>38.716299999999997</v>
      </c>
      <c r="G7509" s="1">
        <v>32.128900000000002</v>
      </c>
      <c r="H7509" s="1">
        <v>15.3020332825973</v>
      </c>
    </row>
    <row r="7510" spans="1:9" x14ac:dyDescent="0.25">
      <c r="A7510" s="1">
        <v>0</v>
      </c>
      <c r="B7510" s="1" t="s">
        <v>8443</v>
      </c>
      <c r="C7510" s="1" t="s">
        <v>8444</v>
      </c>
    </row>
    <row r="7511" spans="1:9" x14ac:dyDescent="0.25">
      <c r="A7511" s="1">
        <v>1</v>
      </c>
      <c r="B7511" s="1" t="s">
        <v>8445</v>
      </c>
      <c r="C7511" s="1" t="s">
        <v>8446</v>
      </c>
      <c r="D7511" s="1">
        <v>22276.466094849999</v>
      </c>
      <c r="E7511" s="1">
        <v>2.5099999999999998E-4</v>
      </c>
      <c r="F7511" s="1" t="s">
        <v>3</v>
      </c>
      <c r="G7511" s="1" t="s">
        <v>8447</v>
      </c>
      <c r="H7511" s="1">
        <v>0</v>
      </c>
      <c r="I7511" s="1">
        <v>9990</v>
      </c>
    </row>
    <row r="7512" spans="1:9" x14ac:dyDescent="0.25">
      <c r="A7512" s="1">
        <v>2</v>
      </c>
      <c r="B7512" s="1">
        <v>43199</v>
      </c>
      <c r="C7512" s="1">
        <v>97.527299999999997</v>
      </c>
      <c r="D7512" s="1">
        <v>59.033299999999997</v>
      </c>
      <c r="E7512" s="1">
        <v>12269</v>
      </c>
      <c r="F7512" s="1">
        <v>18.755800000000001</v>
      </c>
      <c r="G7512" s="1">
        <v>52.072600000000001</v>
      </c>
      <c r="H7512" s="1">
        <v>15.375764282600199</v>
      </c>
    </row>
    <row r="7513" spans="1:9" x14ac:dyDescent="0.25">
      <c r="A7513" s="1">
        <v>0</v>
      </c>
      <c r="B7513" s="1" t="s">
        <v>7119</v>
      </c>
      <c r="C7513" s="1">
        <v>5</v>
      </c>
    </row>
    <row r="7514" spans="1:9" x14ac:dyDescent="0.25">
      <c r="A7514" s="1">
        <v>1</v>
      </c>
      <c r="B7514" s="1" t="s">
        <v>8448</v>
      </c>
      <c r="C7514" s="1" t="s">
        <v>8449</v>
      </c>
      <c r="D7514" s="1">
        <v>22276.48016409</v>
      </c>
      <c r="E7514" s="1">
        <v>1.638E-4</v>
      </c>
      <c r="F7514" s="1" t="s">
        <v>3</v>
      </c>
      <c r="G7514" s="1" t="s">
        <v>8450</v>
      </c>
      <c r="H7514" s="1">
        <v>0</v>
      </c>
      <c r="I7514" s="1">
        <v>9990</v>
      </c>
    </row>
    <row r="7515" spans="1:9" x14ac:dyDescent="0.25">
      <c r="A7515" s="1">
        <v>2</v>
      </c>
      <c r="B7515" s="1">
        <v>43204</v>
      </c>
      <c r="C7515" s="1">
        <v>97.550399999999996</v>
      </c>
      <c r="D7515" s="1">
        <v>60.044400000000003</v>
      </c>
      <c r="E7515" s="1">
        <v>13883</v>
      </c>
      <c r="F7515" s="1">
        <v>29.9725</v>
      </c>
      <c r="G7515" s="1">
        <v>54.091999999999999</v>
      </c>
      <c r="H7515" s="1">
        <v>15.331620952593999</v>
      </c>
    </row>
    <row r="7516" spans="1:9" x14ac:dyDescent="0.25">
      <c r="A7516" s="1">
        <v>0</v>
      </c>
      <c r="B7516" s="1" t="s">
        <v>8451</v>
      </c>
    </row>
    <row r="7517" spans="1:9" x14ac:dyDescent="0.25">
      <c r="A7517" s="1">
        <v>1</v>
      </c>
      <c r="B7517" s="1" t="s">
        <v>8452</v>
      </c>
      <c r="C7517" s="1" t="s">
        <v>8453</v>
      </c>
      <c r="D7517" s="1">
        <v>22276.465279880002</v>
      </c>
      <c r="E7517" s="1">
        <v>6.2500000000000003E-6</v>
      </c>
      <c r="F7517" s="1" t="s">
        <v>3</v>
      </c>
      <c r="G7517" s="1" t="s">
        <v>8454</v>
      </c>
      <c r="H7517" s="1">
        <v>0</v>
      </c>
      <c r="I7517" s="1">
        <v>9993</v>
      </c>
    </row>
    <row r="7518" spans="1:9" x14ac:dyDescent="0.25">
      <c r="A7518" s="1">
        <v>2</v>
      </c>
      <c r="B7518" s="1">
        <v>43215</v>
      </c>
      <c r="C7518" s="1">
        <v>97.446200000000005</v>
      </c>
      <c r="D7518" s="1">
        <v>282.27199999999999</v>
      </c>
      <c r="E7518" s="1">
        <v>1578</v>
      </c>
      <c r="F7518" s="1">
        <v>78.216399999999993</v>
      </c>
      <c r="G7518" s="1">
        <v>79.971699999999998</v>
      </c>
      <c r="H7518" s="1">
        <v>15.1915565625564</v>
      </c>
    </row>
    <row r="7519" spans="1:9" x14ac:dyDescent="0.25">
      <c r="A7519" s="1">
        <v>0</v>
      </c>
      <c r="B7519" s="1" t="s">
        <v>8455</v>
      </c>
    </row>
    <row r="7520" spans="1:9" x14ac:dyDescent="0.25">
      <c r="A7520" s="1">
        <v>1</v>
      </c>
      <c r="B7520" s="1" t="s">
        <v>8456</v>
      </c>
      <c r="C7520" s="1" t="s">
        <v>8457</v>
      </c>
      <c r="D7520" s="1">
        <v>22276.357462700002</v>
      </c>
      <c r="E7520" s="1">
        <v>1.1056999999999999E-4</v>
      </c>
      <c r="F7520" s="1" t="s">
        <v>3</v>
      </c>
      <c r="G7520" s="1" t="s">
        <v>8458</v>
      </c>
      <c r="H7520" s="1">
        <v>0</v>
      </c>
      <c r="I7520" s="1">
        <v>9999</v>
      </c>
    </row>
    <row r="7521" spans="1:9" x14ac:dyDescent="0.25">
      <c r="A7521" s="1">
        <v>2</v>
      </c>
      <c r="B7521" s="1">
        <v>43236</v>
      </c>
      <c r="C7521" s="1">
        <v>97.489699999999999</v>
      </c>
      <c r="D7521" s="1">
        <v>37.279299999999999</v>
      </c>
      <c r="E7521" s="1">
        <v>3950</v>
      </c>
      <c r="F7521" s="1">
        <v>262.59519999999998</v>
      </c>
      <c r="G7521" s="1">
        <v>97.483599999999996</v>
      </c>
      <c r="H7521" s="1">
        <v>15.2332666825288</v>
      </c>
    </row>
    <row r="7522" spans="1:9" x14ac:dyDescent="0.25">
      <c r="A7522" s="1">
        <v>0</v>
      </c>
      <c r="B7522" s="1" t="s">
        <v>3919</v>
      </c>
      <c r="C7522" s="1">
        <v>144</v>
      </c>
    </row>
    <row r="7523" spans="1:9" x14ac:dyDescent="0.25">
      <c r="A7523" s="1">
        <v>1</v>
      </c>
      <c r="B7523" s="1" t="s">
        <v>8459</v>
      </c>
      <c r="C7523" s="1" t="s">
        <v>8460</v>
      </c>
      <c r="D7523" s="1">
        <v>22276.139948790002</v>
      </c>
      <c r="E7523" s="1">
        <v>2.83E-6</v>
      </c>
      <c r="F7523" s="1" t="s">
        <v>3</v>
      </c>
      <c r="G7523" s="1" t="s">
        <v>8461</v>
      </c>
      <c r="H7523" s="1">
        <v>0</v>
      </c>
      <c r="I7523" s="1">
        <v>9998</v>
      </c>
    </row>
    <row r="7524" spans="1:9" x14ac:dyDescent="0.25">
      <c r="A7524" s="1">
        <v>2</v>
      </c>
      <c r="B7524" s="1">
        <v>43249</v>
      </c>
      <c r="C7524" s="1">
        <v>86.396600000000007</v>
      </c>
      <c r="D7524" s="1">
        <v>135.94149999999999</v>
      </c>
      <c r="E7524" s="1">
        <v>2249</v>
      </c>
      <c r="F7524" s="1">
        <v>81.433199999999999</v>
      </c>
      <c r="G7524" s="1">
        <v>278.71190000000001</v>
      </c>
      <c r="H7524" s="1">
        <v>14.342206492361999</v>
      </c>
    </row>
    <row r="7525" spans="1:9" x14ac:dyDescent="0.25">
      <c r="A7525" s="1">
        <v>0</v>
      </c>
      <c r="B7525" s="1" t="s">
        <v>3919</v>
      </c>
      <c r="C7525" s="1">
        <v>149</v>
      </c>
    </row>
    <row r="7526" spans="1:9" x14ac:dyDescent="0.25">
      <c r="A7526" s="1">
        <v>1</v>
      </c>
      <c r="B7526" s="1" t="s">
        <v>8462</v>
      </c>
      <c r="C7526" s="1" t="s">
        <v>8463</v>
      </c>
      <c r="D7526" s="1">
        <v>22276.35559503</v>
      </c>
      <c r="E7526" s="1">
        <v>2.8600000000000001E-6</v>
      </c>
      <c r="F7526" s="1" t="s">
        <v>3</v>
      </c>
      <c r="G7526" s="1" t="s">
        <v>8464</v>
      </c>
      <c r="H7526" s="1">
        <v>0</v>
      </c>
      <c r="I7526" s="1">
        <v>9997</v>
      </c>
    </row>
    <row r="7527" spans="1:9" x14ac:dyDescent="0.25">
      <c r="A7527" s="1">
        <v>2</v>
      </c>
      <c r="B7527" s="1">
        <v>43250</v>
      </c>
      <c r="C7527" s="1">
        <v>86.396299999999997</v>
      </c>
      <c r="D7527" s="1">
        <v>135.833</v>
      </c>
      <c r="E7527" s="1">
        <v>2188</v>
      </c>
      <c r="F7527" s="1">
        <v>79.532499999999999</v>
      </c>
      <c r="G7527" s="1">
        <v>280.61169999999998</v>
      </c>
      <c r="H7527" s="1">
        <v>14.342174922362499</v>
      </c>
    </row>
    <row r="7528" spans="1:9" x14ac:dyDescent="0.25">
      <c r="A7528" s="1">
        <v>0</v>
      </c>
      <c r="B7528" s="1" t="s">
        <v>3919</v>
      </c>
      <c r="C7528" s="1">
        <v>157</v>
      </c>
    </row>
    <row r="7529" spans="1:9" x14ac:dyDescent="0.25">
      <c r="A7529" s="1">
        <v>1</v>
      </c>
      <c r="B7529" s="1" t="s">
        <v>8465</v>
      </c>
      <c r="C7529" s="1" t="s">
        <v>8466</v>
      </c>
      <c r="D7529" s="1">
        <v>22276.165314040001</v>
      </c>
      <c r="E7529" s="1">
        <v>2.83E-6</v>
      </c>
      <c r="F7529" s="1" t="s">
        <v>3</v>
      </c>
      <c r="G7529" s="1" t="s">
        <v>8467</v>
      </c>
      <c r="H7529" s="1">
        <v>0</v>
      </c>
      <c r="I7529" s="1">
        <v>9993</v>
      </c>
    </row>
    <row r="7530" spans="1:9" x14ac:dyDescent="0.25">
      <c r="A7530" s="1">
        <v>2</v>
      </c>
      <c r="B7530" s="1">
        <v>43251</v>
      </c>
      <c r="C7530" s="1">
        <v>86.396600000000007</v>
      </c>
      <c r="D7530" s="1">
        <v>135.93600000000001</v>
      </c>
      <c r="E7530" s="1">
        <v>1827</v>
      </c>
      <c r="F7530" s="1">
        <v>91.412499999999994</v>
      </c>
      <c r="G7530" s="1">
        <v>268.72800000000001</v>
      </c>
      <c r="H7530" s="1">
        <v>14.342171902362001</v>
      </c>
    </row>
    <row r="7531" spans="1:9" x14ac:dyDescent="0.25">
      <c r="A7531" s="1">
        <v>0</v>
      </c>
      <c r="B7531" s="1" t="s">
        <v>3919</v>
      </c>
      <c r="C7531" s="1">
        <v>140</v>
      </c>
    </row>
    <row r="7532" spans="1:9" x14ac:dyDescent="0.25">
      <c r="A7532" s="1">
        <v>1</v>
      </c>
      <c r="B7532" s="1" t="s">
        <v>8468</v>
      </c>
      <c r="C7532" s="1" t="s">
        <v>8469</v>
      </c>
      <c r="D7532" s="1">
        <v>22276.323891489999</v>
      </c>
      <c r="E7532" s="1">
        <v>2.74E-6</v>
      </c>
      <c r="F7532" s="1" t="s">
        <v>3</v>
      </c>
      <c r="G7532" s="1" t="s">
        <v>8470</v>
      </c>
      <c r="H7532" s="1">
        <v>0</v>
      </c>
      <c r="I7532" s="1">
        <v>9991</v>
      </c>
    </row>
    <row r="7533" spans="1:9" x14ac:dyDescent="0.25">
      <c r="A7533" s="1">
        <v>2</v>
      </c>
      <c r="B7533" s="1">
        <v>43252</v>
      </c>
      <c r="C7533" s="1">
        <v>86.396799999999999</v>
      </c>
      <c r="D7533" s="1">
        <v>135.8845</v>
      </c>
      <c r="E7533" s="1">
        <v>2463</v>
      </c>
      <c r="F7533" s="1">
        <v>78.430499999999995</v>
      </c>
      <c r="G7533" s="1">
        <v>281.71679999999998</v>
      </c>
      <c r="H7533" s="1">
        <v>14.342084192362799</v>
      </c>
    </row>
    <row r="7534" spans="1:9" x14ac:dyDescent="0.25">
      <c r="A7534" s="1">
        <v>0</v>
      </c>
      <c r="B7534" s="1" t="s">
        <v>3919</v>
      </c>
      <c r="C7534" s="1">
        <v>145</v>
      </c>
    </row>
    <row r="7535" spans="1:9" x14ac:dyDescent="0.25">
      <c r="A7535" s="1">
        <v>1</v>
      </c>
      <c r="B7535" s="1" t="s">
        <v>8471</v>
      </c>
      <c r="C7535" s="1" t="s">
        <v>8472</v>
      </c>
      <c r="D7535" s="1">
        <v>22276.520503989999</v>
      </c>
      <c r="E7535" s="1">
        <v>2.7999999999999999E-6</v>
      </c>
      <c r="F7535" s="1" t="s">
        <v>3</v>
      </c>
      <c r="G7535" s="1" t="s">
        <v>8473</v>
      </c>
      <c r="H7535" s="1">
        <v>0</v>
      </c>
      <c r="I7535" s="1">
        <v>9996</v>
      </c>
    </row>
    <row r="7536" spans="1:9" x14ac:dyDescent="0.25">
      <c r="A7536" s="1">
        <v>2</v>
      </c>
      <c r="B7536" s="1">
        <v>43253</v>
      </c>
      <c r="C7536" s="1">
        <v>86.396500000000003</v>
      </c>
      <c r="D7536" s="1">
        <v>135.7784</v>
      </c>
      <c r="E7536" s="1">
        <v>2092</v>
      </c>
      <c r="F7536" s="1">
        <v>65.665700000000001</v>
      </c>
      <c r="G7536" s="1">
        <v>294.47570000000002</v>
      </c>
      <c r="H7536" s="1">
        <v>14.342187212362401</v>
      </c>
    </row>
    <row r="7537" spans="1:9" x14ac:dyDescent="0.25">
      <c r="A7537" s="1">
        <v>0</v>
      </c>
      <c r="B7537" s="1" t="s">
        <v>3919</v>
      </c>
      <c r="C7537" s="1">
        <v>146</v>
      </c>
    </row>
    <row r="7538" spans="1:9" x14ac:dyDescent="0.25">
      <c r="A7538" s="1">
        <v>1</v>
      </c>
      <c r="B7538" s="1" t="s">
        <v>8474</v>
      </c>
      <c r="C7538" s="1" t="s">
        <v>8475</v>
      </c>
      <c r="D7538" s="1">
        <v>22276.57122283</v>
      </c>
      <c r="E7538" s="1">
        <v>2.6000000000000001E-6</v>
      </c>
      <c r="F7538" s="1" t="s">
        <v>3</v>
      </c>
      <c r="G7538" s="1" t="s">
        <v>8476</v>
      </c>
      <c r="H7538" s="1">
        <v>0</v>
      </c>
      <c r="I7538" s="1">
        <v>9998</v>
      </c>
    </row>
    <row r="7539" spans="1:9" x14ac:dyDescent="0.25">
      <c r="A7539" s="1">
        <v>2</v>
      </c>
      <c r="B7539" s="1">
        <v>43254</v>
      </c>
      <c r="C7539" s="1">
        <v>86.396500000000003</v>
      </c>
      <c r="D7539" s="1">
        <v>135.77330000000001</v>
      </c>
      <c r="E7539" s="1">
        <v>1984</v>
      </c>
      <c r="F7539" s="1">
        <v>76.279499999999999</v>
      </c>
      <c r="G7539" s="1">
        <v>283.86219999999997</v>
      </c>
      <c r="H7539" s="1">
        <v>14.3421503523626</v>
      </c>
    </row>
    <row r="7540" spans="1:9" x14ac:dyDescent="0.25">
      <c r="A7540" s="1">
        <v>0</v>
      </c>
      <c r="B7540" s="1" t="s">
        <v>3919</v>
      </c>
      <c r="C7540" s="1">
        <v>148</v>
      </c>
    </row>
    <row r="7541" spans="1:9" x14ac:dyDescent="0.25">
      <c r="A7541" s="1">
        <v>1</v>
      </c>
      <c r="B7541" s="1" t="s">
        <v>8477</v>
      </c>
      <c r="C7541" s="1" t="s">
        <v>8478</v>
      </c>
      <c r="D7541" s="1">
        <v>22276.330219330001</v>
      </c>
      <c r="E7541" s="1">
        <v>2.83E-6</v>
      </c>
      <c r="F7541" s="1" t="s">
        <v>3</v>
      </c>
      <c r="G7541" s="1" t="s">
        <v>8479</v>
      </c>
      <c r="H7541" s="1">
        <v>0</v>
      </c>
      <c r="I7541" s="1">
        <v>9996</v>
      </c>
    </row>
    <row r="7542" spans="1:9" x14ac:dyDescent="0.25">
      <c r="A7542" s="1">
        <v>2</v>
      </c>
      <c r="B7542" s="1">
        <v>43255</v>
      </c>
      <c r="C7542" s="1">
        <v>86.396699999999996</v>
      </c>
      <c r="D7542" s="1">
        <v>135.8974</v>
      </c>
      <c r="E7542" s="1">
        <v>1800</v>
      </c>
      <c r="F7542" s="1">
        <v>85.342399999999998</v>
      </c>
      <c r="G7542" s="1">
        <v>274.7978</v>
      </c>
      <c r="H7542" s="1">
        <v>14.342213612362601</v>
      </c>
    </row>
    <row r="7543" spans="1:9" x14ac:dyDescent="0.25">
      <c r="A7543" s="1">
        <v>0</v>
      </c>
      <c r="B7543" s="1" t="s">
        <v>3919</v>
      </c>
      <c r="C7543" s="1">
        <v>142</v>
      </c>
    </row>
    <row r="7544" spans="1:9" x14ac:dyDescent="0.25">
      <c r="A7544" s="1">
        <v>1</v>
      </c>
      <c r="B7544" s="1" t="s">
        <v>8480</v>
      </c>
      <c r="C7544" s="1" t="s">
        <v>8481</v>
      </c>
      <c r="D7544" s="1">
        <v>22276.158960029999</v>
      </c>
      <c r="E7544" s="1">
        <v>2.5799999999999999E-6</v>
      </c>
      <c r="F7544" s="1" t="s">
        <v>3</v>
      </c>
      <c r="G7544" s="1" t="s">
        <v>8482</v>
      </c>
      <c r="H7544" s="1">
        <v>0</v>
      </c>
      <c r="I7544" s="1">
        <v>9998</v>
      </c>
    </row>
    <row r="7545" spans="1:9" x14ac:dyDescent="0.25">
      <c r="A7545" s="1">
        <v>2</v>
      </c>
      <c r="B7545" s="1">
        <v>43256</v>
      </c>
      <c r="C7545" s="1">
        <v>86.396500000000003</v>
      </c>
      <c r="D7545" s="1">
        <v>135.90729999999999</v>
      </c>
      <c r="E7545" s="1">
        <v>2009</v>
      </c>
      <c r="F7545" s="1">
        <v>83.293700000000001</v>
      </c>
      <c r="G7545" s="1">
        <v>276.84870000000001</v>
      </c>
      <c r="H7545" s="1">
        <v>14.342160602362</v>
      </c>
    </row>
    <row r="7546" spans="1:9" x14ac:dyDescent="0.25">
      <c r="A7546" s="1">
        <v>0</v>
      </c>
      <c r="B7546" s="1" t="s">
        <v>3919</v>
      </c>
      <c r="C7546" s="1">
        <v>150</v>
      </c>
    </row>
    <row r="7547" spans="1:9" x14ac:dyDescent="0.25">
      <c r="A7547" s="1">
        <v>1</v>
      </c>
      <c r="B7547" s="1" t="s">
        <v>8483</v>
      </c>
      <c r="C7547" s="1" t="s">
        <v>8484</v>
      </c>
      <c r="D7547" s="1">
        <v>22276.545878789999</v>
      </c>
      <c r="E7547" s="1">
        <v>2.7700000000000002E-6</v>
      </c>
      <c r="F7547" s="1" t="s">
        <v>3</v>
      </c>
      <c r="G7547" s="1" t="s">
        <v>8485</v>
      </c>
      <c r="H7547" s="1">
        <v>0</v>
      </c>
      <c r="I7547" s="1">
        <v>9995</v>
      </c>
    </row>
    <row r="7548" spans="1:9" x14ac:dyDescent="0.25">
      <c r="A7548" s="1">
        <v>2</v>
      </c>
      <c r="B7548" s="1">
        <v>43257</v>
      </c>
      <c r="C7548" s="1">
        <v>86.396600000000007</v>
      </c>
      <c r="D7548" s="1">
        <v>135.81809999999999</v>
      </c>
      <c r="E7548" s="1">
        <v>2220</v>
      </c>
      <c r="F7548" s="1">
        <v>81.855500000000006</v>
      </c>
      <c r="G7548" s="1">
        <v>278.28930000000003</v>
      </c>
      <c r="H7548" s="1">
        <v>14.3422030523628</v>
      </c>
    </row>
    <row r="7549" spans="1:9" x14ac:dyDescent="0.25">
      <c r="A7549" s="1">
        <v>0</v>
      </c>
      <c r="B7549" s="1" t="s">
        <v>3919</v>
      </c>
      <c r="C7549" s="1">
        <v>143</v>
      </c>
    </row>
    <row r="7550" spans="1:9" x14ac:dyDescent="0.25">
      <c r="A7550" s="1">
        <v>1</v>
      </c>
      <c r="B7550" s="1" t="s">
        <v>8486</v>
      </c>
      <c r="C7550" s="1" t="s">
        <v>8487</v>
      </c>
      <c r="D7550" s="1">
        <v>22276.52681644</v>
      </c>
      <c r="E7550" s="1">
        <v>2.8399999999999999E-6</v>
      </c>
      <c r="F7550" s="1" t="s">
        <v>3</v>
      </c>
      <c r="G7550" s="1" t="s">
        <v>8488</v>
      </c>
      <c r="H7550" s="1">
        <v>0</v>
      </c>
      <c r="I7550" s="1">
        <v>9994</v>
      </c>
    </row>
    <row r="7551" spans="1:9" x14ac:dyDescent="0.25">
      <c r="A7551" s="1">
        <v>2</v>
      </c>
      <c r="B7551" s="1">
        <v>43258</v>
      </c>
      <c r="C7551" s="1">
        <v>86.397000000000006</v>
      </c>
      <c r="D7551" s="1">
        <v>135.8638</v>
      </c>
      <c r="E7551" s="1">
        <v>2062</v>
      </c>
      <c r="F7551" s="1">
        <v>75.456000000000003</v>
      </c>
      <c r="G7551" s="1">
        <v>284.68639999999999</v>
      </c>
      <c r="H7551" s="1">
        <v>14.342241732362099</v>
      </c>
    </row>
    <row r="7552" spans="1:9" x14ac:dyDescent="0.25">
      <c r="A7552" s="1">
        <v>0</v>
      </c>
      <c r="B7552" s="1" t="s">
        <v>6146</v>
      </c>
      <c r="C7552" s="2">
        <v>44563</v>
      </c>
    </row>
    <row r="7553" spans="1:9" x14ac:dyDescent="0.25">
      <c r="A7553" s="1">
        <v>1</v>
      </c>
      <c r="B7553" s="1" t="s">
        <v>8489</v>
      </c>
      <c r="C7553" s="1" t="s">
        <v>8490</v>
      </c>
      <c r="D7553" s="1">
        <v>22276.607349180002</v>
      </c>
      <c r="E7553" s="1">
        <v>7.61E-6</v>
      </c>
      <c r="F7553" s="1" t="s">
        <v>3</v>
      </c>
      <c r="G7553" s="1" t="s">
        <v>8491</v>
      </c>
      <c r="H7553" s="1">
        <v>0</v>
      </c>
      <c r="I7553" s="1">
        <v>9995</v>
      </c>
    </row>
    <row r="7554" spans="1:9" x14ac:dyDescent="0.25">
      <c r="A7554" s="1">
        <v>2</v>
      </c>
      <c r="B7554" s="1">
        <v>43259</v>
      </c>
      <c r="C7554" s="1">
        <v>97.891800000000003</v>
      </c>
      <c r="D7554" s="1">
        <v>350.82260000000002</v>
      </c>
      <c r="E7554" s="1">
        <v>3999</v>
      </c>
      <c r="F7554" s="1">
        <v>38.377800000000001</v>
      </c>
      <c r="G7554" s="1">
        <v>321.77210000000002</v>
      </c>
      <c r="H7554" s="1">
        <v>14.765494942430999</v>
      </c>
    </row>
    <row r="7555" spans="1:9" x14ac:dyDescent="0.25">
      <c r="A7555" s="1">
        <v>0</v>
      </c>
      <c r="B7555" s="1" t="s">
        <v>6146</v>
      </c>
      <c r="C7555" s="2">
        <v>44564</v>
      </c>
    </row>
    <row r="7556" spans="1:9" x14ac:dyDescent="0.25">
      <c r="A7556" s="1">
        <v>1</v>
      </c>
      <c r="B7556" s="1" t="s">
        <v>8492</v>
      </c>
      <c r="C7556" s="1" t="s">
        <v>8493</v>
      </c>
      <c r="D7556" s="1">
        <v>22276.584961799999</v>
      </c>
      <c r="E7556" s="1">
        <v>7.43E-6</v>
      </c>
      <c r="F7556" s="1" t="s">
        <v>3</v>
      </c>
      <c r="G7556" s="1" t="s">
        <v>8494</v>
      </c>
      <c r="H7556" s="1">
        <v>0</v>
      </c>
      <c r="I7556" s="1">
        <v>9999</v>
      </c>
    </row>
    <row r="7557" spans="1:9" x14ac:dyDescent="0.25">
      <c r="A7557" s="1">
        <v>2</v>
      </c>
      <c r="B7557" s="1">
        <v>43260</v>
      </c>
      <c r="C7557" s="1">
        <v>97.8917</v>
      </c>
      <c r="D7557" s="1">
        <v>350.76350000000002</v>
      </c>
      <c r="E7557" s="1">
        <v>7326</v>
      </c>
      <c r="F7557" s="1">
        <v>91.891199999999998</v>
      </c>
      <c r="G7557" s="1">
        <v>268.31439999999998</v>
      </c>
      <c r="H7557" s="1">
        <v>14.7653790724309</v>
      </c>
    </row>
    <row r="7558" spans="1:9" x14ac:dyDescent="0.25">
      <c r="A7558" s="1">
        <v>0</v>
      </c>
      <c r="B7558" s="1" t="s">
        <v>6146</v>
      </c>
      <c r="C7558" s="2">
        <v>44565</v>
      </c>
    </row>
    <row r="7559" spans="1:9" x14ac:dyDescent="0.25">
      <c r="A7559" s="1">
        <v>1</v>
      </c>
      <c r="B7559" s="1" t="s">
        <v>8495</v>
      </c>
      <c r="C7559" s="1" t="s">
        <v>8496</v>
      </c>
      <c r="D7559" s="1">
        <v>22276.627999140001</v>
      </c>
      <c r="E7559" s="1">
        <v>-2.811E-5</v>
      </c>
      <c r="F7559" s="1" t="s">
        <v>3</v>
      </c>
      <c r="G7559" s="1">
        <f>-39638-3</f>
        <v>-39641</v>
      </c>
      <c r="H7559" s="1">
        <v>0</v>
      </c>
      <c r="I7559" s="1">
        <v>9992</v>
      </c>
    </row>
    <row r="7560" spans="1:9" x14ac:dyDescent="0.25">
      <c r="A7560" s="1">
        <v>2</v>
      </c>
      <c r="B7560" s="1">
        <v>43262</v>
      </c>
      <c r="C7560" s="1">
        <v>97.892300000000006</v>
      </c>
      <c r="D7560" s="1">
        <v>350.85059999999999</v>
      </c>
      <c r="E7560" s="1">
        <v>6195</v>
      </c>
      <c r="F7560" s="1">
        <v>53.465400000000002</v>
      </c>
      <c r="G7560" s="1">
        <v>306.70979999999997</v>
      </c>
      <c r="H7560" s="1">
        <v>14.7651481524309</v>
      </c>
    </row>
    <row r="7561" spans="1:9" x14ac:dyDescent="0.25">
      <c r="A7561" s="1">
        <v>0</v>
      </c>
      <c r="B7561" s="1" t="s">
        <v>8497</v>
      </c>
      <c r="C7561" s="1" t="s">
        <v>123</v>
      </c>
    </row>
    <row r="7562" spans="1:9" x14ac:dyDescent="0.25">
      <c r="A7562" s="1">
        <v>1</v>
      </c>
      <c r="B7562" s="1" t="s">
        <v>8498</v>
      </c>
      <c r="C7562" s="1" t="s">
        <v>8499</v>
      </c>
      <c r="D7562" s="1">
        <v>22276.54972305</v>
      </c>
      <c r="E7562" s="1">
        <v>-8.9999999999999996E-7</v>
      </c>
      <c r="F7562" s="1" t="s">
        <v>3</v>
      </c>
      <c r="G7562" s="1" t="s">
        <v>3</v>
      </c>
      <c r="H7562" s="1">
        <v>0</v>
      </c>
      <c r="I7562" s="1">
        <v>9991</v>
      </c>
    </row>
    <row r="7563" spans="1:9" x14ac:dyDescent="0.25">
      <c r="A7563" s="1">
        <v>2</v>
      </c>
      <c r="B7563" s="1">
        <v>43275</v>
      </c>
      <c r="C7563" s="1">
        <v>63.406999999999996</v>
      </c>
      <c r="D7563" s="1">
        <v>328.58199999999999</v>
      </c>
      <c r="E7563" s="1">
        <v>152847</v>
      </c>
      <c r="F7563" s="1">
        <v>3.8559999999999999</v>
      </c>
      <c r="G7563" s="1">
        <v>356.3612</v>
      </c>
      <c r="H7563" s="1">
        <v>13.4523312922024</v>
      </c>
    </row>
    <row r="7564" spans="1:9" x14ac:dyDescent="0.25">
      <c r="A7564" s="1">
        <v>0</v>
      </c>
      <c r="B7564" s="1" t="s">
        <v>8497</v>
      </c>
      <c r="C7564" s="1" t="s">
        <v>127</v>
      </c>
    </row>
    <row r="7565" spans="1:9" x14ac:dyDescent="0.25">
      <c r="A7565" s="1">
        <v>1</v>
      </c>
      <c r="B7565" s="1" t="s">
        <v>8500</v>
      </c>
      <c r="C7565" s="1" t="s">
        <v>8501</v>
      </c>
      <c r="D7565" s="1">
        <v>22276.549939320001</v>
      </c>
      <c r="E7565" s="1">
        <v>-8.9999999999999996E-7</v>
      </c>
      <c r="F7565" s="1" t="s">
        <v>3</v>
      </c>
      <c r="G7565" s="1" t="s">
        <v>3</v>
      </c>
      <c r="H7565" s="1">
        <v>0</v>
      </c>
      <c r="I7565" s="1">
        <v>9991</v>
      </c>
    </row>
    <row r="7566" spans="1:9" x14ac:dyDescent="0.25">
      <c r="A7566" s="1">
        <v>2</v>
      </c>
      <c r="B7566" s="1">
        <v>43276</v>
      </c>
      <c r="C7566" s="1">
        <v>63.405200000000001</v>
      </c>
      <c r="D7566" s="1">
        <v>328.56939999999997</v>
      </c>
      <c r="E7566" s="1">
        <v>153640</v>
      </c>
      <c r="F7566" s="1">
        <v>3.8254000000000001</v>
      </c>
      <c r="G7566" s="1">
        <v>356.39109999999999</v>
      </c>
      <c r="H7566" s="1">
        <v>13.4523307922024</v>
      </c>
    </row>
    <row r="7567" spans="1:9" x14ac:dyDescent="0.25">
      <c r="A7567" s="1">
        <v>0</v>
      </c>
      <c r="B7567" s="1" t="s">
        <v>8497</v>
      </c>
      <c r="C7567" s="1" t="s">
        <v>4580</v>
      </c>
    </row>
    <row r="7568" spans="1:9" x14ac:dyDescent="0.25">
      <c r="A7568" s="1">
        <v>1</v>
      </c>
      <c r="B7568" s="1" t="s">
        <v>8502</v>
      </c>
      <c r="C7568" s="1" t="s">
        <v>8503</v>
      </c>
      <c r="D7568" s="1">
        <v>22276.549751300001</v>
      </c>
      <c r="E7568" s="1">
        <v>-8.9999999999999996E-7</v>
      </c>
      <c r="F7568" s="1" t="s">
        <v>3</v>
      </c>
      <c r="G7568" s="1" t="s">
        <v>3</v>
      </c>
      <c r="H7568" s="1">
        <v>0</v>
      </c>
      <c r="I7568" s="1">
        <v>9992</v>
      </c>
    </row>
    <row r="7569" spans="1:9" x14ac:dyDescent="0.25">
      <c r="A7569" s="1">
        <v>2</v>
      </c>
      <c r="B7569" s="1">
        <v>43277</v>
      </c>
      <c r="C7569" s="1">
        <v>63.405999999999999</v>
      </c>
      <c r="D7569" s="1">
        <v>327.80900000000003</v>
      </c>
      <c r="E7569" s="1">
        <v>153480</v>
      </c>
      <c r="F7569" s="1">
        <v>3.7475999999999998</v>
      </c>
      <c r="G7569" s="1">
        <v>356.46640000000002</v>
      </c>
      <c r="H7569" s="1">
        <v>13.452337112202599</v>
      </c>
    </row>
    <row r="7570" spans="1:9" x14ac:dyDescent="0.25">
      <c r="A7570" s="1">
        <v>0</v>
      </c>
      <c r="B7570" s="1" t="s">
        <v>8377</v>
      </c>
      <c r="C7570" s="1" t="s">
        <v>27</v>
      </c>
    </row>
    <row r="7571" spans="1:9" x14ac:dyDescent="0.25">
      <c r="A7571" s="1">
        <v>1</v>
      </c>
      <c r="B7571" s="1" t="s">
        <v>8504</v>
      </c>
      <c r="C7571" s="1" t="s">
        <v>8505</v>
      </c>
      <c r="D7571" s="1">
        <v>22276.57604833</v>
      </c>
      <c r="E7571" s="1">
        <v>-8.9999999999999996E-7</v>
      </c>
      <c r="F7571" s="1" t="s">
        <v>3</v>
      </c>
      <c r="G7571" s="1" t="s">
        <v>3</v>
      </c>
      <c r="H7571" s="1">
        <v>0</v>
      </c>
      <c r="I7571" s="1">
        <v>9996</v>
      </c>
    </row>
    <row r="7572" spans="1:9" x14ac:dyDescent="0.25">
      <c r="A7572" s="1">
        <v>2</v>
      </c>
      <c r="B7572" s="1">
        <v>43279</v>
      </c>
      <c r="C7572" s="1">
        <v>63.406100000000002</v>
      </c>
      <c r="D7572" s="1">
        <v>328.67619999999999</v>
      </c>
      <c r="E7572" s="1">
        <v>153699</v>
      </c>
      <c r="F7572" s="1">
        <v>4.8015999999999996</v>
      </c>
      <c r="G7572" s="1">
        <v>355.44479999999999</v>
      </c>
      <c r="H7572" s="1">
        <v>13.4519704422024</v>
      </c>
    </row>
    <row r="7573" spans="1:9" x14ac:dyDescent="0.25">
      <c r="A7573" s="1">
        <v>0</v>
      </c>
      <c r="B7573" s="1" t="s">
        <v>6439</v>
      </c>
      <c r="C7573" s="1" t="s">
        <v>5072</v>
      </c>
    </row>
    <row r="7574" spans="1:9" x14ac:dyDescent="0.25">
      <c r="A7574" s="1">
        <v>1</v>
      </c>
      <c r="B7574" s="1" t="s">
        <v>8506</v>
      </c>
      <c r="C7574" s="1" t="s">
        <v>8507</v>
      </c>
      <c r="D7574" s="1">
        <v>22276.454101800002</v>
      </c>
      <c r="E7574" s="1">
        <v>1.2899999999999999E-6</v>
      </c>
      <c r="F7574" s="1" t="s">
        <v>3</v>
      </c>
      <c r="G7574" s="1" t="s">
        <v>8508</v>
      </c>
      <c r="H7574" s="1">
        <v>0</v>
      </c>
      <c r="I7574" s="1">
        <v>9992</v>
      </c>
    </row>
    <row r="7575" spans="1:9" x14ac:dyDescent="0.25">
      <c r="A7575" s="1">
        <v>2</v>
      </c>
      <c r="B7575" s="1">
        <v>43437</v>
      </c>
      <c r="C7575" s="1">
        <v>98.618499999999997</v>
      </c>
      <c r="D7575" s="1">
        <v>342.20460000000003</v>
      </c>
      <c r="E7575" s="1">
        <v>678</v>
      </c>
      <c r="F7575" s="1">
        <v>95.398300000000006</v>
      </c>
      <c r="G7575" s="1">
        <v>264.72750000000002</v>
      </c>
      <c r="H7575" s="1">
        <v>14.2674021523123</v>
      </c>
    </row>
    <row r="7576" spans="1:9" x14ac:dyDescent="0.25">
      <c r="A7576" s="1">
        <v>0</v>
      </c>
      <c r="B7576" s="1" t="s">
        <v>7785</v>
      </c>
      <c r="C7576" s="1" t="s">
        <v>8509</v>
      </c>
    </row>
    <row r="7577" spans="1:9" x14ac:dyDescent="0.25">
      <c r="A7577" s="1">
        <v>1</v>
      </c>
      <c r="B7577" s="1" t="s">
        <v>8510</v>
      </c>
      <c r="C7577" s="1" t="s">
        <v>8511</v>
      </c>
      <c r="D7577" s="1">
        <v>22276.471146880001</v>
      </c>
      <c r="E7577" s="1">
        <v>8.0270000000000002E-5</v>
      </c>
      <c r="F7577" s="1" t="s">
        <v>3</v>
      </c>
      <c r="G7577" s="1" t="s">
        <v>8512</v>
      </c>
      <c r="H7577" s="1">
        <v>0</v>
      </c>
      <c r="I7577" s="1">
        <v>9997</v>
      </c>
    </row>
    <row r="7578" spans="1:9" x14ac:dyDescent="0.25">
      <c r="A7578" s="1">
        <v>2</v>
      </c>
      <c r="B7578" s="1">
        <v>43439</v>
      </c>
      <c r="C7578" s="1">
        <v>97.23</v>
      </c>
      <c r="D7578" s="1">
        <v>331.31</v>
      </c>
      <c r="E7578" s="1">
        <v>12935</v>
      </c>
      <c r="F7578" s="1">
        <v>23.8277</v>
      </c>
      <c r="G7578" s="1">
        <v>101.1448</v>
      </c>
      <c r="H7578" s="1">
        <v>15.225557112461299</v>
      </c>
    </row>
    <row r="7579" spans="1:9" x14ac:dyDescent="0.25">
      <c r="A7579" s="1">
        <v>0</v>
      </c>
      <c r="B7579" s="1" t="s">
        <v>7785</v>
      </c>
      <c r="C7579" s="1" t="s">
        <v>8513</v>
      </c>
    </row>
    <row r="7580" spans="1:9" x14ac:dyDescent="0.25">
      <c r="A7580" s="1">
        <v>1</v>
      </c>
      <c r="B7580" s="1" t="s">
        <v>8514</v>
      </c>
      <c r="C7580" s="1" t="s">
        <v>8515</v>
      </c>
      <c r="D7580" s="1">
        <v>22276.462931400001</v>
      </c>
      <c r="E7580" s="1">
        <v>7.8919999999999997E-5</v>
      </c>
      <c r="F7580" s="1" t="s">
        <v>3</v>
      </c>
      <c r="G7580" s="1" t="s">
        <v>8516</v>
      </c>
      <c r="H7580" s="1">
        <v>0</v>
      </c>
      <c r="I7580" s="1">
        <v>9994</v>
      </c>
    </row>
    <row r="7581" spans="1:9" x14ac:dyDescent="0.25">
      <c r="A7581" s="1">
        <v>2</v>
      </c>
      <c r="B7581" s="1">
        <v>43440</v>
      </c>
      <c r="C7581" s="1">
        <v>97.233199999999997</v>
      </c>
      <c r="D7581" s="1">
        <v>331.51580000000001</v>
      </c>
      <c r="E7581" s="1">
        <v>12250</v>
      </c>
      <c r="F7581" s="1">
        <v>36.167900000000003</v>
      </c>
      <c r="G7581" s="1">
        <v>93.589200000000005</v>
      </c>
      <c r="H7581" s="1">
        <v>15.2263630324614</v>
      </c>
    </row>
    <row r="7582" spans="1:9" x14ac:dyDescent="0.25">
      <c r="A7582" s="1">
        <v>0</v>
      </c>
      <c r="B7582" s="1" t="s">
        <v>7785</v>
      </c>
      <c r="C7582" s="1" t="s">
        <v>8517</v>
      </c>
    </row>
    <row r="7583" spans="1:9" x14ac:dyDescent="0.25">
      <c r="A7583" s="1">
        <v>1</v>
      </c>
      <c r="B7583" s="1" t="s">
        <v>8518</v>
      </c>
      <c r="C7583" s="1" t="s">
        <v>8519</v>
      </c>
      <c r="D7583" s="1">
        <v>22276.505173729998</v>
      </c>
      <c r="E7583" s="1">
        <v>7.9839999999999995E-5</v>
      </c>
      <c r="F7583" s="1" t="s">
        <v>3</v>
      </c>
      <c r="G7583" s="1" t="s">
        <v>8520</v>
      </c>
      <c r="H7583" s="1">
        <v>0</v>
      </c>
      <c r="I7583" s="1">
        <v>9996</v>
      </c>
    </row>
    <row r="7584" spans="1:9" x14ac:dyDescent="0.25">
      <c r="A7584" s="1">
        <v>2</v>
      </c>
      <c r="B7584" s="1">
        <v>43441</v>
      </c>
      <c r="C7584" s="1">
        <v>97.245500000000007</v>
      </c>
      <c r="D7584" s="1">
        <v>333.99799999999999</v>
      </c>
      <c r="E7584" s="1">
        <v>13155</v>
      </c>
      <c r="F7584" s="1">
        <v>48.829900000000002</v>
      </c>
      <c r="G7584" s="1">
        <v>63.180500000000002</v>
      </c>
      <c r="H7584" s="1">
        <v>15.2261771624615</v>
      </c>
    </row>
    <row r="7585" spans="1:9" x14ac:dyDescent="0.25">
      <c r="A7585" s="1">
        <v>0</v>
      </c>
      <c r="B7585" s="1" t="s">
        <v>7785</v>
      </c>
      <c r="C7585" s="1" t="s">
        <v>8521</v>
      </c>
    </row>
    <row r="7586" spans="1:9" x14ac:dyDescent="0.25">
      <c r="A7586" s="1">
        <v>1</v>
      </c>
      <c r="B7586" s="1" t="s">
        <v>8522</v>
      </c>
      <c r="C7586" s="1" t="s">
        <v>8523</v>
      </c>
      <c r="D7586" s="1">
        <v>22276.510580800001</v>
      </c>
      <c r="E7586" s="1">
        <v>7.8759999999999998E-5</v>
      </c>
      <c r="F7586" s="1" t="s">
        <v>3</v>
      </c>
      <c r="G7586" s="1" t="s">
        <v>8524</v>
      </c>
      <c r="H7586" s="1">
        <v>0</v>
      </c>
      <c r="I7586" s="1">
        <v>9998</v>
      </c>
    </row>
    <row r="7587" spans="1:9" x14ac:dyDescent="0.25">
      <c r="A7587" s="1">
        <v>2</v>
      </c>
      <c r="B7587" s="1">
        <v>43442</v>
      </c>
      <c r="C7587" s="1">
        <v>97.227000000000004</v>
      </c>
      <c r="D7587" s="1">
        <v>331.45350000000002</v>
      </c>
      <c r="E7587" s="1">
        <v>6588</v>
      </c>
      <c r="F7587" s="1">
        <v>57.352400000000003</v>
      </c>
      <c r="G7587" s="1">
        <v>53.842100000000002</v>
      </c>
      <c r="H7587" s="1">
        <v>15.235842492461799</v>
      </c>
    </row>
    <row r="7588" spans="1:9" x14ac:dyDescent="0.25">
      <c r="A7588" s="1">
        <v>0</v>
      </c>
      <c r="B7588" s="1" t="s">
        <v>7785</v>
      </c>
      <c r="C7588" s="1" t="s">
        <v>8525</v>
      </c>
    </row>
    <row r="7589" spans="1:9" x14ac:dyDescent="0.25">
      <c r="A7589" s="1">
        <v>1</v>
      </c>
      <c r="B7589" s="1" t="s">
        <v>8526</v>
      </c>
      <c r="C7589" s="1" t="s">
        <v>8527</v>
      </c>
      <c r="D7589" s="1">
        <v>22276.488107789999</v>
      </c>
      <c r="E7589" s="1">
        <v>7.8650000000000001E-5</v>
      </c>
      <c r="F7589" s="1" t="s">
        <v>3</v>
      </c>
      <c r="G7589" s="1" t="s">
        <v>8528</v>
      </c>
      <c r="H7589" s="1">
        <v>0</v>
      </c>
      <c r="I7589" s="1">
        <v>9999</v>
      </c>
    </row>
    <row r="7590" spans="1:9" x14ac:dyDescent="0.25">
      <c r="A7590" s="1">
        <v>2</v>
      </c>
      <c r="B7590" s="1">
        <v>43443</v>
      </c>
      <c r="C7590" s="1">
        <v>97.234700000000004</v>
      </c>
      <c r="D7590" s="1">
        <v>332.20249999999999</v>
      </c>
      <c r="E7590" s="1">
        <v>7295</v>
      </c>
      <c r="F7590" s="1">
        <v>28.914000000000001</v>
      </c>
      <c r="G7590" s="1">
        <v>84.643199999999993</v>
      </c>
      <c r="H7590" s="1">
        <v>15.225758762461499</v>
      </c>
    </row>
    <row r="7591" spans="1:9" x14ac:dyDescent="0.25">
      <c r="A7591" s="1">
        <v>0</v>
      </c>
      <c r="B7591" s="1" t="s">
        <v>8529</v>
      </c>
    </row>
    <row r="7592" spans="1:9" x14ac:dyDescent="0.25">
      <c r="A7592" s="1">
        <v>1</v>
      </c>
      <c r="B7592" s="1" t="s">
        <v>8530</v>
      </c>
      <c r="C7592" s="1" t="s">
        <v>8531</v>
      </c>
      <c r="D7592" s="1">
        <v>22276.441464849999</v>
      </c>
      <c r="E7592" s="1">
        <v>6.0800000000000002E-6</v>
      </c>
      <c r="F7592" s="1" t="s">
        <v>3</v>
      </c>
      <c r="G7592" s="1" t="s">
        <v>8532</v>
      </c>
      <c r="H7592" s="1">
        <v>0</v>
      </c>
      <c r="I7592" s="1">
        <v>9990</v>
      </c>
    </row>
    <row r="7593" spans="1:9" x14ac:dyDescent="0.25">
      <c r="A7593" s="1">
        <v>2</v>
      </c>
      <c r="B7593" s="1">
        <v>43461</v>
      </c>
      <c r="C7593" s="1">
        <v>98.277100000000004</v>
      </c>
      <c r="D7593" s="1">
        <v>216.38839999999999</v>
      </c>
      <c r="E7593" s="1">
        <v>1498</v>
      </c>
      <c r="F7593" s="1">
        <v>2.7461000000000002</v>
      </c>
      <c r="G7593" s="1">
        <v>357.37459999999999</v>
      </c>
      <c r="H7593" s="1">
        <v>14.580434322343899</v>
      </c>
    </row>
    <row r="7594" spans="1:9" x14ac:dyDescent="0.25">
      <c r="A7594" s="1">
        <v>0</v>
      </c>
      <c r="B7594" s="1" t="s">
        <v>8533</v>
      </c>
      <c r="C7594" s="1">
        <v>1</v>
      </c>
    </row>
    <row r="7595" spans="1:9" x14ac:dyDescent="0.25">
      <c r="A7595" s="1">
        <v>1</v>
      </c>
      <c r="B7595" s="1" t="s">
        <v>8534</v>
      </c>
      <c r="C7595" s="1" t="s">
        <v>8535</v>
      </c>
      <c r="D7595" s="1">
        <v>22276.552573839999</v>
      </c>
      <c r="E7595" s="1">
        <v>3.4959999999999997E-5</v>
      </c>
      <c r="F7595" s="1" t="s">
        <v>3</v>
      </c>
      <c r="G7595" s="1" t="s">
        <v>8536</v>
      </c>
      <c r="H7595" s="1">
        <v>0</v>
      </c>
      <c r="I7595" s="1">
        <v>9994</v>
      </c>
    </row>
    <row r="7596" spans="1:9" x14ac:dyDescent="0.25">
      <c r="A7596" s="1">
        <v>2</v>
      </c>
      <c r="B7596" s="1">
        <v>43476</v>
      </c>
      <c r="C7596" s="1">
        <v>88.994500000000002</v>
      </c>
      <c r="D7596" s="1">
        <v>23.843</v>
      </c>
      <c r="E7596" s="1">
        <v>12554</v>
      </c>
      <c r="F7596" s="1">
        <v>305.73669999999998</v>
      </c>
      <c r="G7596" s="1">
        <v>54.271299999999997</v>
      </c>
      <c r="H7596" s="1">
        <v>15.2480156324288</v>
      </c>
    </row>
    <row r="7597" spans="1:9" x14ac:dyDescent="0.25">
      <c r="A7597" s="1">
        <v>0</v>
      </c>
      <c r="B7597" s="1" t="s">
        <v>8533</v>
      </c>
      <c r="C7597" s="1">
        <v>2</v>
      </c>
    </row>
    <row r="7598" spans="1:9" x14ac:dyDescent="0.25">
      <c r="A7598" s="1">
        <v>1</v>
      </c>
      <c r="B7598" s="1" t="s">
        <v>8537</v>
      </c>
      <c r="C7598" s="1" t="s">
        <v>8538</v>
      </c>
      <c r="D7598" s="1">
        <v>22276.552841389999</v>
      </c>
      <c r="E7598" s="1">
        <v>3.5080000000000003E-5</v>
      </c>
      <c r="F7598" s="1" t="s">
        <v>3</v>
      </c>
      <c r="G7598" s="1" t="s">
        <v>3939</v>
      </c>
      <c r="H7598" s="1">
        <v>0</v>
      </c>
      <c r="I7598" s="1">
        <v>9993</v>
      </c>
    </row>
    <row r="7599" spans="1:9" x14ac:dyDescent="0.25">
      <c r="A7599" s="1">
        <v>2</v>
      </c>
      <c r="B7599" s="1">
        <v>43477</v>
      </c>
      <c r="C7599" s="1">
        <v>88.994399999999999</v>
      </c>
      <c r="D7599" s="1">
        <v>23.845700000000001</v>
      </c>
      <c r="E7599" s="1">
        <v>12563</v>
      </c>
      <c r="F7599" s="1">
        <v>305.77530000000002</v>
      </c>
      <c r="G7599" s="1">
        <v>54.232599999999998</v>
      </c>
      <c r="H7599" s="1">
        <v>15.2480165224288</v>
      </c>
    </row>
    <row r="7600" spans="1:9" x14ac:dyDescent="0.25">
      <c r="A7600" s="1">
        <v>0</v>
      </c>
      <c r="B7600" s="1" t="s">
        <v>3919</v>
      </c>
      <c r="C7600" s="1">
        <v>161</v>
      </c>
    </row>
    <row r="7601" spans="1:9" x14ac:dyDescent="0.25">
      <c r="A7601" s="1">
        <v>1</v>
      </c>
      <c r="B7601" s="1" t="s">
        <v>8539</v>
      </c>
      <c r="C7601" s="1" t="s">
        <v>8540</v>
      </c>
      <c r="D7601" s="1">
        <v>22276.455002750001</v>
      </c>
      <c r="E7601" s="1">
        <v>2.3099999999999999E-6</v>
      </c>
      <c r="F7601" s="1" t="s">
        <v>3</v>
      </c>
      <c r="G7601" s="1" t="s">
        <v>8541</v>
      </c>
      <c r="H7601" s="1">
        <v>0</v>
      </c>
      <c r="I7601" s="1">
        <v>9996</v>
      </c>
    </row>
    <row r="7602" spans="1:9" x14ac:dyDescent="0.25">
      <c r="A7602" s="1">
        <v>2</v>
      </c>
      <c r="B7602" s="1">
        <v>43478</v>
      </c>
      <c r="C7602" s="1">
        <v>86.444000000000003</v>
      </c>
      <c r="D7602" s="1">
        <v>293.77789999999999</v>
      </c>
      <c r="E7602" s="1">
        <v>2581</v>
      </c>
      <c r="F7602" s="1">
        <v>90.535899999999998</v>
      </c>
      <c r="G7602" s="1">
        <v>269.61380000000003</v>
      </c>
      <c r="H7602" s="1">
        <v>14.4327748023002</v>
      </c>
    </row>
    <row r="7603" spans="1:9" x14ac:dyDescent="0.25">
      <c r="A7603" s="1">
        <v>0</v>
      </c>
      <c r="B7603" s="1" t="s">
        <v>3919</v>
      </c>
      <c r="C7603" s="1">
        <v>152</v>
      </c>
    </row>
    <row r="7604" spans="1:9" x14ac:dyDescent="0.25">
      <c r="A7604" s="1">
        <v>1</v>
      </c>
      <c r="B7604" s="1" t="s">
        <v>8542</v>
      </c>
      <c r="C7604" s="1" t="s">
        <v>8543</v>
      </c>
      <c r="D7604" s="1">
        <v>22276.499559330001</v>
      </c>
      <c r="E7604" s="1">
        <v>1.84E-6</v>
      </c>
      <c r="F7604" s="1" t="s">
        <v>3</v>
      </c>
      <c r="G7604" s="1" t="s">
        <v>8544</v>
      </c>
      <c r="H7604" s="1">
        <v>0</v>
      </c>
      <c r="I7604" s="1">
        <v>9992</v>
      </c>
    </row>
    <row r="7605" spans="1:9" x14ac:dyDescent="0.25">
      <c r="A7605" s="1">
        <v>2</v>
      </c>
      <c r="B7605" s="1">
        <v>43479</v>
      </c>
      <c r="C7605" s="1">
        <v>86.391300000000001</v>
      </c>
      <c r="D7605" s="1">
        <v>293.62299999999999</v>
      </c>
      <c r="E7605" s="1">
        <v>1983</v>
      </c>
      <c r="F7605" s="1">
        <v>87.003399999999999</v>
      </c>
      <c r="G7605" s="1">
        <v>273.13889999999998</v>
      </c>
      <c r="H7605" s="1">
        <v>14.342160952285999</v>
      </c>
    </row>
    <row r="7606" spans="1:9" x14ac:dyDescent="0.25">
      <c r="A7606" s="1">
        <v>0</v>
      </c>
      <c r="B7606" s="1" t="s">
        <v>3919</v>
      </c>
      <c r="C7606" s="1">
        <v>147</v>
      </c>
    </row>
    <row r="7607" spans="1:9" x14ac:dyDescent="0.25">
      <c r="A7607" s="1">
        <v>1</v>
      </c>
      <c r="B7607" s="1" t="s">
        <v>8545</v>
      </c>
      <c r="C7607" s="1" t="s">
        <v>8546</v>
      </c>
      <c r="D7607" s="1">
        <v>22276.505903879999</v>
      </c>
      <c r="E7607" s="1">
        <v>1.8700000000000001E-6</v>
      </c>
      <c r="F7607" s="1" t="s">
        <v>3</v>
      </c>
      <c r="G7607" s="1" t="s">
        <v>8547</v>
      </c>
      <c r="H7607" s="1">
        <v>0</v>
      </c>
      <c r="I7607" s="1">
        <v>9997</v>
      </c>
    </row>
    <row r="7608" spans="1:9" x14ac:dyDescent="0.25">
      <c r="A7608" s="1">
        <v>2</v>
      </c>
      <c r="B7608" s="1">
        <v>43480</v>
      </c>
      <c r="C7608" s="1">
        <v>86.391499999999994</v>
      </c>
      <c r="D7608" s="1">
        <v>293.60199999999998</v>
      </c>
      <c r="E7608" s="1">
        <v>2106</v>
      </c>
      <c r="F7608" s="1">
        <v>97.105900000000005</v>
      </c>
      <c r="G7608" s="1">
        <v>263.0376</v>
      </c>
      <c r="H7608" s="1">
        <v>14.342200752286001</v>
      </c>
    </row>
    <row r="7609" spans="1:9" x14ac:dyDescent="0.25">
      <c r="A7609" s="1">
        <v>0</v>
      </c>
      <c r="B7609" s="1" t="s">
        <v>3919</v>
      </c>
      <c r="C7609" s="1">
        <v>110</v>
      </c>
    </row>
    <row r="7610" spans="1:9" x14ac:dyDescent="0.25">
      <c r="A7610" s="1">
        <v>1</v>
      </c>
      <c r="B7610" s="1" t="s">
        <v>8548</v>
      </c>
      <c r="C7610" s="1" t="s">
        <v>8549</v>
      </c>
      <c r="D7610" s="1">
        <v>22276.512254189998</v>
      </c>
      <c r="E7610" s="1">
        <v>1.81E-6</v>
      </c>
      <c r="F7610" s="1" t="s">
        <v>3</v>
      </c>
      <c r="G7610" s="1" t="s">
        <v>8550</v>
      </c>
      <c r="H7610" s="1">
        <v>0</v>
      </c>
      <c r="I7610" s="1">
        <v>9996</v>
      </c>
    </row>
    <row r="7611" spans="1:9" x14ac:dyDescent="0.25">
      <c r="A7611" s="1">
        <v>2</v>
      </c>
      <c r="B7611" s="1">
        <v>43481</v>
      </c>
      <c r="C7611" s="1">
        <v>86.391800000000003</v>
      </c>
      <c r="D7611" s="1">
        <v>293.65570000000002</v>
      </c>
      <c r="E7611" s="1">
        <v>2512</v>
      </c>
      <c r="F7611" s="1">
        <v>89.06</v>
      </c>
      <c r="G7611" s="1">
        <v>271.08839999999998</v>
      </c>
      <c r="H7611" s="1">
        <v>14.3421733422859</v>
      </c>
    </row>
    <row r="7612" spans="1:9" x14ac:dyDescent="0.25">
      <c r="A7612" s="1">
        <v>0</v>
      </c>
      <c r="B7612" s="1" t="s">
        <v>3919</v>
      </c>
      <c r="C7612" s="1">
        <v>162</v>
      </c>
    </row>
    <row r="7613" spans="1:9" x14ac:dyDescent="0.25">
      <c r="A7613" s="1">
        <v>1</v>
      </c>
      <c r="B7613" s="1" t="s">
        <v>8551</v>
      </c>
      <c r="C7613" s="1" t="s">
        <v>8552</v>
      </c>
      <c r="D7613" s="1">
        <v>22276.518024230001</v>
      </c>
      <c r="E7613" s="1">
        <v>2.03E-6</v>
      </c>
      <c r="F7613" s="1" t="s">
        <v>3</v>
      </c>
      <c r="G7613" s="1" t="s">
        <v>8553</v>
      </c>
      <c r="H7613" s="1">
        <v>0</v>
      </c>
      <c r="I7613" s="1">
        <v>9998</v>
      </c>
    </row>
    <row r="7614" spans="1:9" x14ac:dyDescent="0.25">
      <c r="A7614" s="1">
        <v>2</v>
      </c>
      <c r="B7614" s="1">
        <v>43482</v>
      </c>
      <c r="C7614" s="1">
        <v>86.443899999999999</v>
      </c>
      <c r="D7614" s="1">
        <v>293.66019999999997</v>
      </c>
      <c r="E7614" s="1">
        <v>2289</v>
      </c>
      <c r="F7614" s="1">
        <v>89.804000000000002</v>
      </c>
      <c r="G7614" s="1">
        <v>270.34230000000002</v>
      </c>
      <c r="H7614" s="1">
        <v>14.432763462300199</v>
      </c>
    </row>
    <row r="7615" spans="1:9" x14ac:dyDescent="0.25">
      <c r="A7615" s="1">
        <v>0</v>
      </c>
      <c r="B7615" s="1" t="s">
        <v>6146</v>
      </c>
      <c r="C7615" s="1">
        <v>6</v>
      </c>
    </row>
    <row r="7616" spans="1:9" x14ac:dyDescent="0.25">
      <c r="A7616" s="1">
        <v>1</v>
      </c>
      <c r="B7616" s="1" t="s">
        <v>8554</v>
      </c>
      <c r="C7616" s="1" t="s">
        <v>8555</v>
      </c>
      <c r="D7616" s="1">
        <v>22276.593269289999</v>
      </c>
      <c r="E7616" s="1">
        <v>6.55E-6</v>
      </c>
      <c r="F7616" s="1" t="s">
        <v>3</v>
      </c>
      <c r="G7616" s="1" t="s">
        <v>8556</v>
      </c>
      <c r="H7616" s="1">
        <v>0</v>
      </c>
      <c r="I7616" s="1">
        <v>9999</v>
      </c>
    </row>
    <row r="7617" spans="1:9" x14ac:dyDescent="0.25">
      <c r="A7617" s="1">
        <v>2</v>
      </c>
      <c r="B7617" s="1">
        <v>43484</v>
      </c>
      <c r="C7617" s="1">
        <v>97.922899999999998</v>
      </c>
      <c r="D7617" s="1">
        <v>354.92860000000002</v>
      </c>
      <c r="E7617" s="1">
        <v>8198</v>
      </c>
      <c r="F7617" s="1">
        <v>207.898</v>
      </c>
      <c r="G7617" s="1">
        <v>152.1799</v>
      </c>
      <c r="H7617" s="1">
        <v>14.765526482337901</v>
      </c>
    </row>
    <row r="7618" spans="1:9" x14ac:dyDescent="0.25">
      <c r="A7618" s="1">
        <v>0</v>
      </c>
      <c r="B7618" s="1" t="s">
        <v>8557</v>
      </c>
      <c r="C7618" s="1">
        <v>1</v>
      </c>
    </row>
    <row r="7619" spans="1:9" x14ac:dyDescent="0.25">
      <c r="A7619" s="1">
        <v>1</v>
      </c>
      <c r="B7619" s="1" t="s">
        <v>8558</v>
      </c>
      <c r="C7619" s="1" t="s">
        <v>8559</v>
      </c>
      <c r="D7619" s="1">
        <v>22276.498531109999</v>
      </c>
      <c r="E7619" s="1">
        <v>1.362E-5</v>
      </c>
      <c r="F7619" s="1" t="s">
        <v>3</v>
      </c>
      <c r="G7619" s="1" t="s">
        <v>8560</v>
      </c>
      <c r="H7619" s="1">
        <v>0</v>
      </c>
      <c r="I7619" s="1">
        <v>9999</v>
      </c>
    </row>
    <row r="7620" spans="1:9" x14ac:dyDescent="0.25">
      <c r="A7620" s="1">
        <v>2</v>
      </c>
      <c r="B7620" s="1">
        <v>43485</v>
      </c>
      <c r="C7620" s="1">
        <v>97.928200000000004</v>
      </c>
      <c r="D7620" s="1">
        <v>356.00389999999999</v>
      </c>
      <c r="E7620" s="1">
        <v>10630</v>
      </c>
      <c r="F7620" s="1">
        <v>204.3965</v>
      </c>
      <c r="G7620" s="1">
        <v>155.67519999999999</v>
      </c>
      <c r="H7620" s="1">
        <v>14.775535972338201</v>
      </c>
    </row>
    <row r="7621" spans="1:9" x14ac:dyDescent="0.25">
      <c r="A7621" s="1">
        <v>0</v>
      </c>
      <c r="B7621" s="1" t="s">
        <v>8561</v>
      </c>
      <c r="C7621" s="1" t="s">
        <v>123</v>
      </c>
    </row>
    <row r="7622" spans="1:9" x14ac:dyDescent="0.25">
      <c r="A7622" s="1">
        <v>1</v>
      </c>
      <c r="B7622" s="1" t="s">
        <v>8562</v>
      </c>
      <c r="C7622" s="1" t="s">
        <v>8563</v>
      </c>
      <c r="D7622" s="1">
        <v>22276.592199250001</v>
      </c>
      <c r="E7622" s="1">
        <v>3.1341000000000002E-4</v>
      </c>
      <c r="F7622" s="1" t="s">
        <v>3</v>
      </c>
      <c r="G7622" s="1" t="s">
        <v>8564</v>
      </c>
      <c r="H7622" s="1">
        <v>0</v>
      </c>
      <c r="I7622" s="1">
        <v>9990</v>
      </c>
    </row>
    <row r="7623" spans="1:9" x14ac:dyDescent="0.25">
      <c r="A7623" s="1">
        <v>2</v>
      </c>
      <c r="B7623" s="1">
        <v>43518</v>
      </c>
      <c r="C7623" s="1">
        <v>35.043300000000002</v>
      </c>
      <c r="D7623" s="1">
        <v>112.3494</v>
      </c>
      <c r="E7623" s="1">
        <v>7423</v>
      </c>
      <c r="F7623" s="1">
        <v>316.11649999999997</v>
      </c>
      <c r="G7623" s="1">
        <v>43.896500000000003</v>
      </c>
      <c r="H7623" s="1">
        <v>15.400105842390101</v>
      </c>
    </row>
    <row r="7624" spans="1:9" x14ac:dyDescent="0.25">
      <c r="A7624" s="1">
        <v>0</v>
      </c>
      <c r="B7624" s="1" t="s">
        <v>8561</v>
      </c>
      <c r="C7624" s="1" t="s">
        <v>127</v>
      </c>
    </row>
    <row r="7625" spans="1:9" x14ac:dyDescent="0.25">
      <c r="A7625" s="1">
        <v>1</v>
      </c>
      <c r="B7625" s="1" t="s">
        <v>8565</v>
      </c>
      <c r="C7625" s="1" t="s">
        <v>8566</v>
      </c>
      <c r="D7625" s="1">
        <v>22276.282249529999</v>
      </c>
      <c r="E7625" s="1">
        <v>4.0561999999999998E-4</v>
      </c>
      <c r="F7625" s="1" t="s">
        <v>3</v>
      </c>
      <c r="G7625" s="1" t="s">
        <v>8567</v>
      </c>
      <c r="H7625" s="1">
        <v>0</v>
      </c>
      <c r="I7625" s="1">
        <v>9994</v>
      </c>
    </row>
    <row r="7626" spans="1:9" x14ac:dyDescent="0.25">
      <c r="A7626" s="1">
        <v>2</v>
      </c>
      <c r="B7626" s="1">
        <v>43519</v>
      </c>
      <c r="C7626" s="1">
        <v>35.041400000000003</v>
      </c>
      <c r="D7626" s="1">
        <v>114.4464</v>
      </c>
      <c r="E7626" s="1">
        <v>3241</v>
      </c>
      <c r="F7626" s="1">
        <v>140.92500000000001</v>
      </c>
      <c r="G7626" s="1">
        <v>219.1705</v>
      </c>
      <c r="H7626" s="1">
        <v>15.396663292389601</v>
      </c>
    </row>
    <row r="7627" spans="1:9" x14ac:dyDescent="0.25">
      <c r="A7627" s="1">
        <v>0</v>
      </c>
      <c r="B7627" s="1" t="s">
        <v>8568</v>
      </c>
      <c r="C7627" s="1" t="s">
        <v>2782</v>
      </c>
    </row>
    <row r="7628" spans="1:9" x14ac:dyDescent="0.25">
      <c r="A7628" s="1">
        <v>1</v>
      </c>
      <c r="B7628" s="1" t="s">
        <v>8569</v>
      </c>
      <c r="C7628" s="1" t="s">
        <v>8570</v>
      </c>
      <c r="D7628" s="1">
        <v>22276.552250960001</v>
      </c>
      <c r="E7628" s="1">
        <v>1.702E-5</v>
      </c>
      <c r="F7628" s="1" t="s">
        <v>3</v>
      </c>
      <c r="G7628" s="1" t="s">
        <v>8571</v>
      </c>
      <c r="H7628" s="1">
        <v>0</v>
      </c>
      <c r="I7628" s="1">
        <v>9998</v>
      </c>
    </row>
    <row r="7629" spans="1:9" x14ac:dyDescent="0.25">
      <c r="A7629" s="1">
        <v>2</v>
      </c>
      <c r="B7629" s="1">
        <v>43529</v>
      </c>
      <c r="C7629" s="1">
        <v>97.991299999999995</v>
      </c>
      <c r="D7629" s="1">
        <v>20.331299999999999</v>
      </c>
      <c r="E7629" s="1">
        <v>25030</v>
      </c>
      <c r="F7629" s="1">
        <v>256.53399999999999</v>
      </c>
      <c r="G7629" s="1">
        <v>103.3077</v>
      </c>
      <c r="H7629" s="1">
        <v>14.883474672300199</v>
      </c>
    </row>
    <row r="7630" spans="1:9" x14ac:dyDescent="0.25">
      <c r="A7630" s="1">
        <v>0</v>
      </c>
      <c r="B7630" s="1" t="s">
        <v>8572</v>
      </c>
      <c r="C7630" s="1">
        <v>1</v>
      </c>
    </row>
    <row r="7631" spans="1:9" x14ac:dyDescent="0.25">
      <c r="A7631" s="1">
        <v>1</v>
      </c>
      <c r="B7631" s="1" t="s">
        <v>8573</v>
      </c>
      <c r="C7631" s="1" t="s">
        <v>8574</v>
      </c>
      <c r="D7631" s="1">
        <v>22276.563294939999</v>
      </c>
      <c r="E7631" s="1">
        <v>6.9E-6</v>
      </c>
      <c r="F7631" s="1" t="s">
        <v>3</v>
      </c>
      <c r="G7631" s="1" t="s">
        <v>8198</v>
      </c>
      <c r="H7631" s="1">
        <v>0</v>
      </c>
      <c r="I7631" s="1">
        <v>9996</v>
      </c>
    </row>
    <row r="7632" spans="1:9" x14ac:dyDescent="0.25">
      <c r="A7632" s="1">
        <v>2</v>
      </c>
      <c r="B7632" s="1">
        <v>43530</v>
      </c>
      <c r="C7632" s="1">
        <v>97.925899999999999</v>
      </c>
      <c r="D7632" s="1">
        <v>353.3091</v>
      </c>
      <c r="E7632" s="1">
        <v>1629</v>
      </c>
      <c r="F7632" s="1">
        <v>92.181100000000001</v>
      </c>
      <c r="G7632" s="1">
        <v>267.95920000000001</v>
      </c>
      <c r="H7632" s="1">
        <v>14.7731710222841</v>
      </c>
    </row>
    <row r="7633" spans="1:9" x14ac:dyDescent="0.25">
      <c r="A7633" s="1">
        <v>0</v>
      </c>
      <c r="B7633" s="1" t="s">
        <v>5229</v>
      </c>
      <c r="C7633" s="1" t="s">
        <v>8575</v>
      </c>
    </row>
    <row r="7634" spans="1:9" x14ac:dyDescent="0.25">
      <c r="A7634" s="1">
        <v>1</v>
      </c>
      <c r="B7634" s="1" t="s">
        <v>8576</v>
      </c>
      <c r="C7634" s="1" t="s">
        <v>8577</v>
      </c>
      <c r="D7634" s="1">
        <v>22276.473552300002</v>
      </c>
      <c r="E7634" s="1">
        <v>3.9169999999999998E-4</v>
      </c>
      <c r="F7634" s="1" t="s">
        <v>3</v>
      </c>
      <c r="G7634" s="1" t="s">
        <v>8578</v>
      </c>
      <c r="H7634" s="1">
        <v>0</v>
      </c>
      <c r="I7634" s="1">
        <v>9993</v>
      </c>
    </row>
    <row r="7635" spans="1:9" x14ac:dyDescent="0.25">
      <c r="A7635" s="1">
        <v>2</v>
      </c>
      <c r="B7635" s="1">
        <v>43556</v>
      </c>
      <c r="C7635" s="1">
        <v>51.637900000000002</v>
      </c>
      <c r="D7635" s="1">
        <v>15.838200000000001</v>
      </c>
      <c r="E7635" s="1">
        <v>6695</v>
      </c>
      <c r="F7635" s="1">
        <v>57.778500000000001</v>
      </c>
      <c r="G7635" s="1">
        <v>302.38490000000002</v>
      </c>
      <c r="H7635" s="1">
        <v>15.433148692359699</v>
      </c>
    </row>
    <row r="7636" spans="1:9" x14ac:dyDescent="0.25">
      <c r="A7636" s="1">
        <v>0</v>
      </c>
      <c r="B7636" s="1" t="s">
        <v>5229</v>
      </c>
      <c r="C7636" s="1" t="s">
        <v>8579</v>
      </c>
    </row>
    <row r="7637" spans="1:9" x14ac:dyDescent="0.25">
      <c r="A7637" s="1">
        <v>1</v>
      </c>
      <c r="B7637" s="1" t="s">
        <v>8580</v>
      </c>
      <c r="C7637" s="1" t="s">
        <v>8581</v>
      </c>
      <c r="D7637" s="1">
        <v>22276.57492775</v>
      </c>
      <c r="E7637" s="1">
        <v>3.144E-4</v>
      </c>
      <c r="F7637" s="1" t="s">
        <v>3</v>
      </c>
      <c r="G7637" s="1" t="s">
        <v>8582</v>
      </c>
      <c r="H7637" s="1">
        <v>0</v>
      </c>
      <c r="I7637" s="1">
        <v>9993</v>
      </c>
    </row>
    <row r="7638" spans="1:9" x14ac:dyDescent="0.25">
      <c r="A7638" s="1">
        <v>2</v>
      </c>
      <c r="B7638" s="1">
        <v>43557</v>
      </c>
      <c r="C7638" s="1">
        <v>51.638500000000001</v>
      </c>
      <c r="D7638" s="1">
        <v>21.68</v>
      </c>
      <c r="E7638" s="1">
        <v>6963</v>
      </c>
      <c r="F7638" s="1">
        <v>58.3566</v>
      </c>
      <c r="G7638" s="1">
        <v>301.80970000000002</v>
      </c>
      <c r="H7638" s="1">
        <v>15.4040676623585</v>
      </c>
    </row>
    <row r="7639" spans="1:9" x14ac:dyDescent="0.25">
      <c r="A7639" s="1">
        <v>0</v>
      </c>
      <c r="B7639" s="1" t="s">
        <v>6600</v>
      </c>
      <c r="C7639" s="1">
        <v>2</v>
      </c>
      <c r="D7639" s="1" t="s">
        <v>8583</v>
      </c>
    </row>
    <row r="7640" spans="1:9" x14ac:dyDescent="0.25">
      <c r="A7640" s="1">
        <v>1</v>
      </c>
      <c r="B7640" s="1" t="s">
        <v>8584</v>
      </c>
      <c r="C7640" s="1" t="s">
        <v>8585</v>
      </c>
      <c r="D7640" s="1">
        <v>22276.483216699999</v>
      </c>
      <c r="E7640" s="1">
        <v>8.9409999999999999E-4</v>
      </c>
      <c r="F7640" s="1" t="s">
        <v>3</v>
      </c>
      <c r="G7640" s="1" t="s">
        <v>8586</v>
      </c>
      <c r="H7640" s="1">
        <v>0</v>
      </c>
      <c r="I7640" s="1">
        <v>9994</v>
      </c>
    </row>
    <row r="7641" spans="1:9" x14ac:dyDescent="0.25">
      <c r="A7641" s="1">
        <v>2</v>
      </c>
      <c r="B7641" s="1">
        <v>43558</v>
      </c>
      <c r="C7641" s="1">
        <v>51.636899999999997</v>
      </c>
      <c r="D7641" s="1">
        <v>350.91390000000001</v>
      </c>
      <c r="E7641" s="1">
        <v>7377</v>
      </c>
      <c r="F7641" s="1">
        <v>53.941899999999997</v>
      </c>
      <c r="G7641" s="1">
        <v>306.22539999999998</v>
      </c>
      <c r="H7641" s="1">
        <v>15.544938192363</v>
      </c>
    </row>
    <row r="7642" spans="1:9" x14ac:dyDescent="0.25">
      <c r="A7642" s="1">
        <v>0</v>
      </c>
      <c r="B7642" s="1" t="s">
        <v>6600</v>
      </c>
      <c r="C7642" s="1">
        <v>2</v>
      </c>
      <c r="D7642" s="1" t="s">
        <v>8587</v>
      </c>
    </row>
    <row r="7643" spans="1:9" x14ac:dyDescent="0.25">
      <c r="A7643" s="1">
        <v>1</v>
      </c>
      <c r="B7643" s="1" t="s">
        <v>8588</v>
      </c>
      <c r="C7643" s="1" t="s">
        <v>8589</v>
      </c>
      <c r="D7643" s="1">
        <v>22276.473132489999</v>
      </c>
      <c r="E7643" s="1">
        <v>1.43188E-3</v>
      </c>
      <c r="F7643" s="1" t="s">
        <v>3</v>
      </c>
      <c r="G7643" s="1" t="s">
        <v>8590</v>
      </c>
      <c r="H7643" s="1">
        <v>0</v>
      </c>
      <c r="I7643" s="1">
        <v>9999</v>
      </c>
    </row>
    <row r="7644" spans="1:9" x14ac:dyDescent="0.25">
      <c r="A7644" s="1">
        <v>2</v>
      </c>
      <c r="B7644" s="1">
        <v>43559</v>
      </c>
      <c r="C7644" s="1">
        <v>51.637900000000002</v>
      </c>
      <c r="D7644" s="1">
        <v>347.88569999999999</v>
      </c>
      <c r="E7644" s="1">
        <v>5893</v>
      </c>
      <c r="F7644" s="1">
        <v>58.159799999999997</v>
      </c>
      <c r="G7644" s="1">
        <v>301.99669999999998</v>
      </c>
      <c r="H7644" s="1">
        <v>15.5747908223612</v>
      </c>
    </row>
    <row r="7645" spans="1:9" x14ac:dyDescent="0.25">
      <c r="A7645" s="1">
        <v>0</v>
      </c>
      <c r="B7645" s="1" t="s">
        <v>6600</v>
      </c>
      <c r="C7645" s="1">
        <v>2</v>
      </c>
      <c r="D7645" s="1" t="s">
        <v>8591</v>
      </c>
    </row>
    <row r="7646" spans="1:9" x14ac:dyDescent="0.25">
      <c r="A7646" s="1">
        <v>1</v>
      </c>
      <c r="B7646" s="1" t="s">
        <v>8592</v>
      </c>
      <c r="C7646" s="1" t="s">
        <v>8593</v>
      </c>
      <c r="D7646" s="1">
        <v>22276.479888350001</v>
      </c>
      <c r="E7646" s="1">
        <v>1.3620100000000001E-3</v>
      </c>
      <c r="F7646" s="1" t="s">
        <v>3</v>
      </c>
      <c r="G7646" s="1" t="s">
        <v>8594</v>
      </c>
      <c r="H7646" s="1">
        <v>0</v>
      </c>
      <c r="I7646" s="1">
        <v>9999</v>
      </c>
    </row>
    <row r="7647" spans="1:9" x14ac:dyDescent="0.25">
      <c r="A7647" s="1">
        <v>2</v>
      </c>
      <c r="B7647" s="1">
        <v>43560</v>
      </c>
      <c r="C7647" s="1">
        <v>51.639000000000003</v>
      </c>
      <c r="D7647" s="1">
        <v>350.9074</v>
      </c>
      <c r="E7647" s="1">
        <v>5326</v>
      </c>
      <c r="F7647" s="1">
        <v>63.462699999999998</v>
      </c>
      <c r="G7647" s="1">
        <v>296.69099999999997</v>
      </c>
      <c r="H7647" s="1">
        <v>15.561639472363</v>
      </c>
    </row>
    <row r="7648" spans="1:9" x14ac:dyDescent="0.25">
      <c r="A7648" s="1">
        <v>0</v>
      </c>
      <c r="B7648" s="1" t="s">
        <v>6600</v>
      </c>
      <c r="C7648" s="1">
        <v>2</v>
      </c>
      <c r="D7648" s="1" t="s">
        <v>8595</v>
      </c>
    </row>
    <row r="7649" spans="1:9" x14ac:dyDescent="0.25">
      <c r="A7649" s="1">
        <v>1</v>
      </c>
      <c r="B7649" s="1" t="s">
        <v>8596</v>
      </c>
      <c r="C7649" s="1" t="s">
        <v>8597</v>
      </c>
      <c r="D7649" s="1">
        <v>22276.50996521</v>
      </c>
      <c r="E7649" s="1">
        <v>8.0011999999999998E-4</v>
      </c>
      <c r="F7649" s="1" t="s">
        <v>3</v>
      </c>
      <c r="G7649" s="1" t="s">
        <v>8598</v>
      </c>
      <c r="H7649" s="1">
        <v>0</v>
      </c>
      <c r="I7649" s="1">
        <v>9999</v>
      </c>
    </row>
    <row r="7650" spans="1:9" x14ac:dyDescent="0.25">
      <c r="A7650" s="1">
        <v>2</v>
      </c>
      <c r="B7650" s="1">
        <v>43561</v>
      </c>
      <c r="C7650" s="1">
        <v>51.639600000000002</v>
      </c>
      <c r="D7650" s="1">
        <v>355.55990000000003</v>
      </c>
      <c r="E7650" s="1">
        <v>5752</v>
      </c>
      <c r="F7650" s="1">
        <v>67.346199999999996</v>
      </c>
      <c r="G7650" s="1">
        <v>292.81360000000001</v>
      </c>
      <c r="H7650" s="1">
        <v>15.521006632358</v>
      </c>
    </row>
    <row r="7651" spans="1:9" x14ac:dyDescent="0.25">
      <c r="A7651" s="1">
        <v>0</v>
      </c>
      <c r="B7651" s="1" t="s">
        <v>3919</v>
      </c>
      <c r="C7651" s="1">
        <v>160</v>
      </c>
    </row>
    <row r="7652" spans="1:9" x14ac:dyDescent="0.25">
      <c r="A7652" s="1">
        <v>1</v>
      </c>
      <c r="B7652" s="1" t="s">
        <v>8599</v>
      </c>
      <c r="C7652" s="1" t="s">
        <v>8600</v>
      </c>
      <c r="D7652" s="1">
        <v>22276.458078470001</v>
      </c>
      <c r="E7652" s="1">
        <v>1.99E-6</v>
      </c>
      <c r="F7652" s="1" t="s">
        <v>3</v>
      </c>
      <c r="G7652" s="1" t="s">
        <v>8601</v>
      </c>
      <c r="H7652" s="1">
        <v>0</v>
      </c>
      <c r="I7652" s="1">
        <v>9995</v>
      </c>
    </row>
    <row r="7653" spans="1:9" x14ac:dyDescent="0.25">
      <c r="A7653" s="1">
        <v>2</v>
      </c>
      <c r="B7653" s="1">
        <v>43569</v>
      </c>
      <c r="C7653" s="1">
        <v>86.392200000000003</v>
      </c>
      <c r="D7653" s="1">
        <v>262.024</v>
      </c>
      <c r="E7653" s="1">
        <v>1957</v>
      </c>
      <c r="F7653" s="1">
        <v>90.067599999999999</v>
      </c>
      <c r="G7653" s="1">
        <v>270.07440000000003</v>
      </c>
      <c r="H7653" s="1">
        <v>14.3421698921948</v>
      </c>
    </row>
    <row r="7654" spans="1:9" x14ac:dyDescent="0.25">
      <c r="A7654" s="1">
        <v>0</v>
      </c>
      <c r="B7654" s="1" t="s">
        <v>3919</v>
      </c>
      <c r="C7654" s="1">
        <v>166</v>
      </c>
    </row>
    <row r="7655" spans="1:9" x14ac:dyDescent="0.25">
      <c r="A7655" s="1">
        <v>1</v>
      </c>
      <c r="B7655" s="1" t="s">
        <v>8602</v>
      </c>
      <c r="C7655" s="1" t="s">
        <v>8603</v>
      </c>
      <c r="D7655" s="1">
        <v>22276.483453649998</v>
      </c>
      <c r="E7655" s="1">
        <v>1.8899999999999999E-6</v>
      </c>
      <c r="F7655" s="1" t="s">
        <v>3</v>
      </c>
      <c r="G7655" s="1" t="s">
        <v>8604</v>
      </c>
      <c r="H7655" s="1">
        <v>0</v>
      </c>
      <c r="I7655" s="1">
        <v>9992</v>
      </c>
    </row>
    <row r="7656" spans="1:9" x14ac:dyDescent="0.25">
      <c r="A7656" s="1">
        <v>2</v>
      </c>
      <c r="B7656" s="1">
        <v>43570</v>
      </c>
      <c r="C7656" s="1">
        <v>86.392099999999999</v>
      </c>
      <c r="D7656" s="1">
        <v>261.98239999999998</v>
      </c>
      <c r="E7656" s="1">
        <v>2340</v>
      </c>
      <c r="F7656" s="1">
        <v>84.362700000000004</v>
      </c>
      <c r="G7656" s="1">
        <v>275.7835</v>
      </c>
      <c r="H7656" s="1">
        <v>14.3421939821951</v>
      </c>
    </row>
    <row r="7657" spans="1:9" x14ac:dyDescent="0.25">
      <c r="A7657" s="1">
        <v>0</v>
      </c>
      <c r="B7657" s="1" t="s">
        <v>3919</v>
      </c>
      <c r="C7657" s="1">
        <v>158</v>
      </c>
    </row>
    <row r="7658" spans="1:9" x14ac:dyDescent="0.25">
      <c r="A7658" s="1">
        <v>1</v>
      </c>
      <c r="B7658" s="1" t="s">
        <v>8605</v>
      </c>
      <c r="C7658" s="1" t="s">
        <v>8606</v>
      </c>
      <c r="D7658" s="1">
        <v>22276.45174678</v>
      </c>
      <c r="E7658" s="1">
        <v>1.9400000000000001E-6</v>
      </c>
      <c r="F7658" s="1" t="s">
        <v>3</v>
      </c>
      <c r="G7658" s="1" t="s">
        <v>8607</v>
      </c>
      <c r="H7658" s="1">
        <v>0</v>
      </c>
      <c r="I7658" s="1">
        <v>9990</v>
      </c>
    </row>
    <row r="7659" spans="1:9" x14ac:dyDescent="0.25">
      <c r="A7659" s="1">
        <v>2</v>
      </c>
      <c r="B7659" s="1">
        <v>43571</v>
      </c>
      <c r="C7659" s="1">
        <v>86.392099999999999</v>
      </c>
      <c r="D7659" s="1">
        <v>262.00420000000003</v>
      </c>
      <c r="E7659" s="1">
        <v>2036</v>
      </c>
      <c r="F7659" s="1">
        <v>83.331199999999995</v>
      </c>
      <c r="G7659" s="1">
        <v>276.81150000000002</v>
      </c>
      <c r="H7659" s="1">
        <v>14.3421776321947</v>
      </c>
    </row>
    <row r="7660" spans="1:9" x14ac:dyDescent="0.25">
      <c r="A7660" s="1">
        <v>0</v>
      </c>
      <c r="B7660" s="1" t="s">
        <v>3919</v>
      </c>
      <c r="C7660" s="1">
        <v>165</v>
      </c>
    </row>
    <row r="7661" spans="1:9" x14ac:dyDescent="0.25">
      <c r="A7661" s="1">
        <v>1</v>
      </c>
      <c r="B7661" s="1" t="s">
        <v>8608</v>
      </c>
      <c r="C7661" s="1" t="s">
        <v>8609</v>
      </c>
      <c r="D7661" s="1">
        <v>22276.477113929999</v>
      </c>
      <c r="E7661" s="1">
        <v>1.8300000000000001E-6</v>
      </c>
      <c r="F7661" s="1" t="s">
        <v>3</v>
      </c>
      <c r="G7661" s="1" t="s">
        <v>8610</v>
      </c>
      <c r="H7661" s="1">
        <v>0</v>
      </c>
      <c r="I7661" s="1">
        <v>9998</v>
      </c>
    </row>
    <row r="7662" spans="1:9" x14ac:dyDescent="0.25">
      <c r="A7662" s="1">
        <v>2</v>
      </c>
      <c r="B7662" s="1">
        <v>43572</v>
      </c>
      <c r="C7662" s="1">
        <v>86.392300000000006</v>
      </c>
      <c r="D7662" s="1">
        <v>262.0147</v>
      </c>
      <c r="E7662" s="1">
        <v>2101</v>
      </c>
      <c r="F7662" s="1">
        <v>81.724199999999996</v>
      </c>
      <c r="G7662" s="1">
        <v>278.41919999999999</v>
      </c>
      <c r="H7662" s="1">
        <v>14.342178492195</v>
      </c>
    </row>
    <row r="7663" spans="1:9" x14ac:dyDescent="0.25">
      <c r="A7663" s="1">
        <v>0</v>
      </c>
      <c r="B7663" s="1" t="s">
        <v>3919</v>
      </c>
      <c r="C7663" s="1">
        <v>155</v>
      </c>
    </row>
    <row r="7664" spans="1:9" x14ac:dyDescent="0.25">
      <c r="A7664" s="1">
        <v>1</v>
      </c>
      <c r="B7664" s="1" t="s">
        <v>8611</v>
      </c>
      <c r="C7664" s="1" t="s">
        <v>8612</v>
      </c>
      <c r="D7664" s="1">
        <v>22276.508823439999</v>
      </c>
      <c r="E7664" s="1">
        <v>1.9E-6</v>
      </c>
      <c r="F7664" s="1" t="s">
        <v>3</v>
      </c>
      <c r="G7664" s="1" t="s">
        <v>8613</v>
      </c>
      <c r="H7664" s="1">
        <v>0</v>
      </c>
      <c r="I7664" s="1">
        <v>9990</v>
      </c>
    </row>
    <row r="7665" spans="1:9" x14ac:dyDescent="0.25">
      <c r="A7665" s="1">
        <v>2</v>
      </c>
      <c r="B7665" s="1">
        <v>43573</v>
      </c>
      <c r="C7665" s="1">
        <v>86.391900000000007</v>
      </c>
      <c r="D7665" s="1">
        <v>261.93619999999999</v>
      </c>
      <c r="E7665" s="1">
        <v>2513</v>
      </c>
      <c r="F7665" s="1">
        <v>90.257300000000001</v>
      </c>
      <c r="G7665" s="1">
        <v>269.89109999999999</v>
      </c>
      <c r="H7665" s="1">
        <v>14.342189842194699</v>
      </c>
    </row>
    <row r="7666" spans="1:9" x14ac:dyDescent="0.25">
      <c r="A7666" s="1">
        <v>0</v>
      </c>
      <c r="B7666" s="1" t="s">
        <v>3919</v>
      </c>
      <c r="C7666" s="1">
        <v>154</v>
      </c>
    </row>
    <row r="7667" spans="1:9" x14ac:dyDescent="0.25">
      <c r="A7667" s="1">
        <v>1</v>
      </c>
      <c r="B7667" s="1" t="s">
        <v>8614</v>
      </c>
      <c r="C7667" s="1" t="s">
        <v>8615</v>
      </c>
      <c r="D7667" s="1">
        <v>22276.48977606</v>
      </c>
      <c r="E7667" s="1">
        <v>1.9300000000000002E-6</v>
      </c>
      <c r="F7667" s="1" t="s">
        <v>3</v>
      </c>
      <c r="G7667" s="1" t="s">
        <v>8616</v>
      </c>
      <c r="H7667" s="1">
        <v>0</v>
      </c>
      <c r="I7667" s="1">
        <v>9996</v>
      </c>
    </row>
    <row r="7668" spans="1:9" x14ac:dyDescent="0.25">
      <c r="A7668" s="1">
        <v>2</v>
      </c>
      <c r="B7668" s="1">
        <v>43574</v>
      </c>
      <c r="C7668" s="1">
        <v>86.392200000000003</v>
      </c>
      <c r="D7668" s="1">
        <v>262.01260000000002</v>
      </c>
      <c r="E7668" s="1">
        <v>1941</v>
      </c>
      <c r="F7668" s="1">
        <v>91.672499999999999</v>
      </c>
      <c r="G7668" s="1">
        <v>268.46929999999998</v>
      </c>
      <c r="H7668" s="1">
        <v>14.342221392195199</v>
      </c>
    </row>
    <row r="7669" spans="1:9" x14ac:dyDescent="0.25">
      <c r="A7669" s="1">
        <v>0</v>
      </c>
      <c r="B7669" s="1" t="s">
        <v>3919</v>
      </c>
      <c r="C7669" s="1">
        <v>163</v>
      </c>
    </row>
    <row r="7670" spans="1:9" x14ac:dyDescent="0.25">
      <c r="A7670" s="1">
        <v>1</v>
      </c>
      <c r="B7670" s="1" t="s">
        <v>8617</v>
      </c>
      <c r="C7670" s="1" t="s">
        <v>8618</v>
      </c>
      <c r="D7670" s="1">
        <v>22276.470769439999</v>
      </c>
      <c r="E7670" s="1">
        <v>1.8500000000000001E-6</v>
      </c>
      <c r="F7670" s="1" t="s">
        <v>3</v>
      </c>
      <c r="G7670" s="1" t="s">
        <v>8619</v>
      </c>
      <c r="H7670" s="1">
        <v>0</v>
      </c>
      <c r="I7670" s="1">
        <v>9990</v>
      </c>
    </row>
    <row r="7671" spans="1:9" x14ac:dyDescent="0.25">
      <c r="A7671" s="1">
        <v>2</v>
      </c>
      <c r="B7671" s="1">
        <v>43575</v>
      </c>
      <c r="C7671" s="1">
        <v>86.392099999999999</v>
      </c>
      <c r="D7671" s="1">
        <v>261.97750000000002</v>
      </c>
      <c r="E7671" s="1">
        <v>2107</v>
      </c>
      <c r="F7671" s="1">
        <v>78.874899999999997</v>
      </c>
      <c r="G7671" s="1">
        <v>281.26839999999999</v>
      </c>
      <c r="H7671" s="1">
        <v>14.3421724321949</v>
      </c>
    </row>
    <row r="7672" spans="1:9" x14ac:dyDescent="0.25">
      <c r="A7672" s="1">
        <v>0</v>
      </c>
      <c r="B7672" s="1" t="s">
        <v>3919</v>
      </c>
      <c r="C7672" s="1">
        <v>156</v>
      </c>
    </row>
    <row r="7673" spans="1:9" x14ac:dyDescent="0.25">
      <c r="A7673" s="1">
        <v>1</v>
      </c>
      <c r="B7673" s="1" t="s">
        <v>8620</v>
      </c>
      <c r="C7673" s="1" t="s">
        <v>8621</v>
      </c>
      <c r="D7673" s="1">
        <v>22276.445393400001</v>
      </c>
      <c r="E7673" s="1">
        <v>1.2100000000000001E-6</v>
      </c>
      <c r="F7673" s="1" t="s">
        <v>3</v>
      </c>
      <c r="G7673" s="1" t="s">
        <v>8622</v>
      </c>
      <c r="H7673" s="1">
        <v>0</v>
      </c>
      <c r="I7673" s="1">
        <v>9995</v>
      </c>
    </row>
    <row r="7674" spans="1:9" x14ac:dyDescent="0.25">
      <c r="A7674" s="1">
        <v>2</v>
      </c>
      <c r="B7674" s="1">
        <v>43576</v>
      </c>
      <c r="C7674" s="1">
        <v>86.392099999999999</v>
      </c>
      <c r="D7674" s="1">
        <v>261.99360000000001</v>
      </c>
      <c r="E7674" s="1">
        <v>2449</v>
      </c>
      <c r="F7674" s="1">
        <v>83.356899999999996</v>
      </c>
      <c r="G7674" s="1">
        <v>276.79050000000001</v>
      </c>
      <c r="H7674" s="1">
        <v>14.3421562121948</v>
      </c>
    </row>
    <row r="7675" spans="1:9" x14ac:dyDescent="0.25">
      <c r="A7675" s="1">
        <v>0</v>
      </c>
      <c r="B7675" s="1" t="s">
        <v>3919</v>
      </c>
      <c r="C7675" s="1">
        <v>164</v>
      </c>
    </row>
    <row r="7676" spans="1:9" x14ac:dyDescent="0.25">
      <c r="A7676" s="1">
        <v>1</v>
      </c>
      <c r="B7676" s="1" t="s">
        <v>8623</v>
      </c>
      <c r="C7676" s="1" t="s">
        <v>8624</v>
      </c>
      <c r="D7676" s="1">
        <v>22276.496131989999</v>
      </c>
      <c r="E7676" s="1">
        <v>1.8700000000000001E-6</v>
      </c>
      <c r="F7676" s="1" t="s">
        <v>3</v>
      </c>
      <c r="G7676" s="1" t="s">
        <v>8625</v>
      </c>
      <c r="H7676" s="1">
        <v>0</v>
      </c>
      <c r="I7676" s="1">
        <v>9992</v>
      </c>
    </row>
    <row r="7677" spans="1:9" x14ac:dyDescent="0.25">
      <c r="A7677" s="1">
        <v>2</v>
      </c>
      <c r="B7677" s="1">
        <v>43577</v>
      </c>
      <c r="C7677" s="1">
        <v>86.392099999999999</v>
      </c>
      <c r="D7677" s="1">
        <v>261.99209999999999</v>
      </c>
      <c r="E7677" s="1">
        <v>1932</v>
      </c>
      <c r="F7677" s="1">
        <v>86.973600000000005</v>
      </c>
      <c r="G7677" s="1">
        <v>273.16809999999998</v>
      </c>
      <c r="H7677" s="1">
        <v>14.342176522195301</v>
      </c>
    </row>
    <row r="7678" spans="1:9" x14ac:dyDescent="0.25">
      <c r="A7678" s="1">
        <v>0</v>
      </c>
      <c r="B7678" s="1" t="s">
        <v>3919</v>
      </c>
      <c r="C7678" s="1">
        <v>159</v>
      </c>
    </row>
    <row r="7679" spans="1:9" x14ac:dyDescent="0.25">
      <c r="A7679" s="1">
        <v>1</v>
      </c>
      <c r="B7679" s="1" t="s">
        <v>8626</v>
      </c>
      <c r="C7679" s="1" t="s">
        <v>8627</v>
      </c>
      <c r="D7679" s="1">
        <v>22276.46440931</v>
      </c>
      <c r="E7679" s="1">
        <v>1.86E-6</v>
      </c>
      <c r="F7679" s="1" t="s">
        <v>3</v>
      </c>
      <c r="G7679" s="1" t="s">
        <v>8628</v>
      </c>
      <c r="H7679" s="1">
        <v>0</v>
      </c>
      <c r="I7679" s="1">
        <v>9991</v>
      </c>
    </row>
    <row r="7680" spans="1:9" x14ac:dyDescent="0.25">
      <c r="A7680" s="1">
        <v>2</v>
      </c>
      <c r="B7680" s="1">
        <v>43578</v>
      </c>
      <c r="C7680" s="1">
        <v>86.391999999999996</v>
      </c>
      <c r="D7680" s="1">
        <v>261.97050000000002</v>
      </c>
      <c r="E7680" s="1">
        <v>2003</v>
      </c>
      <c r="F7680" s="1">
        <v>89.955600000000004</v>
      </c>
      <c r="G7680" s="1">
        <v>270.18689999999998</v>
      </c>
      <c r="H7680" s="1">
        <v>14.342210332194901</v>
      </c>
    </row>
    <row r="7681" spans="1:9" x14ac:dyDescent="0.25">
      <c r="A7681" s="1">
        <v>0</v>
      </c>
      <c r="B7681" s="1" t="s">
        <v>6146</v>
      </c>
      <c r="C7681" s="1">
        <v>11</v>
      </c>
    </row>
    <row r="7682" spans="1:9" x14ac:dyDescent="0.25">
      <c r="A7682" s="1">
        <v>1</v>
      </c>
      <c r="B7682" s="1" t="s">
        <v>8629</v>
      </c>
      <c r="C7682" s="1" t="s">
        <v>8630</v>
      </c>
      <c r="D7682" s="1">
        <v>22276.59816184</v>
      </c>
      <c r="E7682" s="1">
        <v>6.4590000000000003E-5</v>
      </c>
      <c r="F7682" s="1" t="s">
        <v>3</v>
      </c>
      <c r="G7682" s="1" t="s">
        <v>8631</v>
      </c>
      <c r="H7682" s="1">
        <v>0</v>
      </c>
      <c r="I7682" s="1">
        <v>9992</v>
      </c>
    </row>
    <row r="7683" spans="1:9" x14ac:dyDescent="0.25">
      <c r="A7683" s="1">
        <v>2</v>
      </c>
      <c r="B7683" s="1">
        <v>43585</v>
      </c>
      <c r="C7683" s="1">
        <v>97.310400000000001</v>
      </c>
      <c r="D7683" s="1">
        <v>350.0274</v>
      </c>
      <c r="E7683" s="1">
        <v>15132</v>
      </c>
      <c r="F7683" s="1">
        <v>153.506</v>
      </c>
      <c r="G7683" s="1">
        <v>342.64170000000001</v>
      </c>
      <c r="H7683" s="1">
        <v>15.234992402328499</v>
      </c>
    </row>
    <row r="7684" spans="1:9" x14ac:dyDescent="0.25">
      <c r="A7684" s="1">
        <v>0</v>
      </c>
      <c r="B7684" s="1" t="s">
        <v>8632</v>
      </c>
    </row>
    <row r="7685" spans="1:9" x14ac:dyDescent="0.25">
      <c r="A7685" s="1">
        <v>1</v>
      </c>
      <c r="B7685" s="1" t="s">
        <v>8633</v>
      </c>
      <c r="C7685" s="1" t="s">
        <v>8634</v>
      </c>
      <c r="D7685" s="1">
        <v>22276.27135761</v>
      </c>
      <c r="E7685" s="1">
        <v>1.49416E-3</v>
      </c>
      <c r="F7685" s="1" t="s">
        <v>3</v>
      </c>
      <c r="G7685" s="1" t="s">
        <v>8635</v>
      </c>
      <c r="H7685" s="1">
        <v>0</v>
      </c>
      <c r="I7685" s="1">
        <v>9996</v>
      </c>
    </row>
    <row r="7686" spans="1:9" x14ac:dyDescent="0.25">
      <c r="A7686" s="1">
        <v>2</v>
      </c>
      <c r="B7686" s="1">
        <v>43600</v>
      </c>
      <c r="C7686" s="1">
        <v>96.702600000000004</v>
      </c>
      <c r="D7686" s="1">
        <v>280.28820000000002</v>
      </c>
      <c r="E7686" s="1">
        <v>9696</v>
      </c>
      <c r="F7686" s="1">
        <v>114.8006</v>
      </c>
      <c r="G7686" s="1">
        <v>245.42769999999999</v>
      </c>
      <c r="H7686" s="1">
        <v>15.8691457823822</v>
      </c>
    </row>
    <row r="7687" spans="1:9" x14ac:dyDescent="0.25">
      <c r="A7687" s="1">
        <v>0</v>
      </c>
      <c r="B7687" s="1" t="s">
        <v>4681</v>
      </c>
      <c r="C7687" s="1" t="s">
        <v>3826</v>
      </c>
    </row>
    <row r="7688" spans="1:9" x14ac:dyDescent="0.25">
      <c r="A7688" s="1">
        <v>1</v>
      </c>
      <c r="B7688" s="1" t="s">
        <v>8636</v>
      </c>
      <c r="C7688" s="1" t="s">
        <v>8637</v>
      </c>
      <c r="D7688" s="1">
        <v>22276.595976839999</v>
      </c>
      <c r="E7688" s="1">
        <v>1.13E-6</v>
      </c>
      <c r="F7688" s="1" t="s">
        <v>3</v>
      </c>
      <c r="G7688" s="1" t="s">
        <v>8638</v>
      </c>
      <c r="H7688" s="1">
        <v>0</v>
      </c>
      <c r="I7688" s="1">
        <v>9997</v>
      </c>
    </row>
    <row r="7689" spans="1:9" x14ac:dyDescent="0.25">
      <c r="A7689" s="1">
        <v>2</v>
      </c>
      <c r="B7689" s="1">
        <v>43609</v>
      </c>
      <c r="C7689" s="1">
        <v>98.449700000000007</v>
      </c>
      <c r="D7689" s="1">
        <v>348.03370000000001</v>
      </c>
      <c r="E7689" s="1">
        <v>11491</v>
      </c>
      <c r="F7689" s="1">
        <v>151.52260000000001</v>
      </c>
      <c r="G7689" s="1">
        <v>208.6593</v>
      </c>
      <c r="H7689" s="1">
        <v>14.3418868821321</v>
      </c>
    </row>
    <row r="7690" spans="1:9" x14ac:dyDescent="0.25">
      <c r="A7690" s="1">
        <v>0</v>
      </c>
      <c r="B7690" s="1" t="s">
        <v>8639</v>
      </c>
    </row>
    <row r="7691" spans="1:9" x14ac:dyDescent="0.25">
      <c r="A7691" s="1">
        <v>1</v>
      </c>
      <c r="B7691" s="1" t="s">
        <v>8640</v>
      </c>
      <c r="C7691" s="1" t="s">
        <v>8641</v>
      </c>
      <c r="D7691" s="1">
        <v>22276.492803630001</v>
      </c>
      <c r="E7691" s="1">
        <v>4.2049999999999999E-5</v>
      </c>
      <c r="F7691" s="1" t="s">
        <v>3</v>
      </c>
      <c r="G7691" s="1" t="s">
        <v>8642</v>
      </c>
      <c r="H7691" s="1">
        <v>0</v>
      </c>
      <c r="I7691" s="1">
        <v>9990</v>
      </c>
    </row>
    <row r="7692" spans="1:9" x14ac:dyDescent="0.25">
      <c r="A7692" s="1">
        <v>2</v>
      </c>
      <c r="B7692" s="1">
        <v>43613</v>
      </c>
      <c r="C7692" s="1">
        <v>91.998400000000004</v>
      </c>
      <c r="D7692" s="1">
        <v>287.30369999999999</v>
      </c>
      <c r="E7692" s="1">
        <v>1272</v>
      </c>
      <c r="F7692" s="1">
        <v>340.06110000000001</v>
      </c>
      <c r="G7692" s="1">
        <v>20.058800000000002</v>
      </c>
      <c r="H7692" s="1">
        <v>15.283019832258701</v>
      </c>
    </row>
    <row r="7693" spans="1:9" x14ac:dyDescent="0.25">
      <c r="A7693" s="1">
        <v>0</v>
      </c>
      <c r="B7693" s="1" t="s">
        <v>3822</v>
      </c>
    </row>
    <row r="7694" spans="1:9" x14ac:dyDescent="0.25">
      <c r="A7694" s="1">
        <v>1</v>
      </c>
      <c r="B7694" s="1" t="s">
        <v>8643</v>
      </c>
      <c r="C7694" s="1" t="s">
        <v>8644</v>
      </c>
      <c r="D7694" s="1">
        <v>22276.536476739999</v>
      </c>
      <c r="E7694" s="1">
        <v>8.8457E-4</v>
      </c>
      <c r="F7694" s="1" t="s">
        <v>3</v>
      </c>
      <c r="G7694" s="1" t="s">
        <v>8645</v>
      </c>
      <c r="H7694" s="1">
        <v>0</v>
      </c>
      <c r="I7694" s="1">
        <v>9991</v>
      </c>
    </row>
    <row r="7695" spans="1:9" x14ac:dyDescent="0.25">
      <c r="A7695" s="1">
        <v>2</v>
      </c>
      <c r="B7695" s="1">
        <v>43614</v>
      </c>
      <c r="C7695" s="1">
        <v>93.014799999999994</v>
      </c>
      <c r="D7695" s="1">
        <v>144.83949999999999</v>
      </c>
      <c r="E7695" s="1">
        <v>5782</v>
      </c>
      <c r="F7695" s="1">
        <v>325.15649999999999</v>
      </c>
      <c r="G7695" s="1">
        <v>34.932299999999998</v>
      </c>
      <c r="H7695" s="1">
        <v>15.640830742279</v>
      </c>
    </row>
    <row r="7696" spans="1:9" x14ac:dyDescent="0.25">
      <c r="A7696" s="1">
        <v>0</v>
      </c>
      <c r="B7696" s="1" t="s">
        <v>8646</v>
      </c>
      <c r="C7696" s="1" t="s">
        <v>8647</v>
      </c>
    </row>
    <row r="7697" spans="1:9" x14ac:dyDescent="0.25">
      <c r="A7697" s="1">
        <v>1</v>
      </c>
      <c r="B7697" s="1" t="s">
        <v>8648</v>
      </c>
      <c r="C7697" s="1" t="s">
        <v>8649</v>
      </c>
      <c r="D7697" s="1">
        <v>22276.15007127</v>
      </c>
      <c r="E7697" s="1">
        <v>8.4754000000000003E-4</v>
      </c>
      <c r="F7697" s="1" t="s">
        <v>3</v>
      </c>
      <c r="G7697" s="1" t="s">
        <v>8650</v>
      </c>
      <c r="H7697" s="1">
        <v>0</v>
      </c>
      <c r="I7697" s="1">
        <v>9999</v>
      </c>
    </row>
    <row r="7698" spans="1:9" x14ac:dyDescent="0.25">
      <c r="A7698" s="1">
        <v>2</v>
      </c>
      <c r="B7698" s="1">
        <v>43615</v>
      </c>
      <c r="C7698" s="1">
        <v>93.013300000000001</v>
      </c>
      <c r="D7698" s="1">
        <v>144.3956</v>
      </c>
      <c r="E7698" s="1">
        <v>6830</v>
      </c>
      <c r="F7698" s="1">
        <v>331.05380000000002</v>
      </c>
      <c r="G7698" s="1">
        <v>29.0349</v>
      </c>
      <c r="H7698" s="1">
        <v>15.6166301822779</v>
      </c>
    </row>
    <row r="7699" spans="1:9" x14ac:dyDescent="0.25">
      <c r="A7699" s="1">
        <v>0</v>
      </c>
      <c r="B7699" s="1" t="s">
        <v>8651</v>
      </c>
      <c r="C7699" s="1" t="s">
        <v>127</v>
      </c>
    </row>
    <row r="7700" spans="1:9" x14ac:dyDescent="0.25">
      <c r="A7700" s="1">
        <v>1</v>
      </c>
      <c r="B7700" s="1" t="s">
        <v>8652</v>
      </c>
      <c r="C7700" s="1" t="s">
        <v>8653</v>
      </c>
      <c r="D7700" s="1">
        <v>22273.191732679999</v>
      </c>
      <c r="E7700" s="1">
        <v>0.15406410000000001</v>
      </c>
      <c r="F7700" s="1" t="s">
        <v>8654</v>
      </c>
      <c r="G7700" s="1" t="s">
        <v>8655</v>
      </c>
      <c r="H7700" s="1">
        <v>0</v>
      </c>
      <c r="I7700" s="1">
        <v>9997</v>
      </c>
    </row>
    <row r="7701" spans="1:9" x14ac:dyDescent="0.25">
      <c r="A7701" s="1">
        <v>2</v>
      </c>
      <c r="B7701" s="1">
        <v>43616</v>
      </c>
      <c r="C7701" s="1">
        <v>92.980599999999995</v>
      </c>
      <c r="D7701" s="1">
        <v>145.79220000000001</v>
      </c>
      <c r="E7701" s="1">
        <v>9909</v>
      </c>
      <c r="F7701" s="1">
        <v>241.399</v>
      </c>
      <c r="G7701" s="1">
        <v>118.6326</v>
      </c>
      <c r="H7701" s="1">
        <v>16.478714822279098</v>
      </c>
    </row>
    <row r="7702" spans="1:9" x14ac:dyDescent="0.25">
      <c r="A7702" s="1">
        <v>0</v>
      </c>
      <c r="B7702" s="1" t="s">
        <v>8651</v>
      </c>
      <c r="C7702" s="1" t="s">
        <v>123</v>
      </c>
    </row>
    <row r="7703" spans="1:9" x14ac:dyDescent="0.25">
      <c r="A7703" s="1">
        <v>1</v>
      </c>
      <c r="B7703" s="1" t="s">
        <v>8656</v>
      </c>
      <c r="C7703" s="1" t="s">
        <v>8657</v>
      </c>
      <c r="D7703" s="1">
        <v>22260.648201579999</v>
      </c>
      <c r="E7703" s="1">
        <v>0.15847174999999999</v>
      </c>
      <c r="F7703" s="1" t="s">
        <v>8658</v>
      </c>
      <c r="G7703" s="1" t="s">
        <v>8659</v>
      </c>
      <c r="H7703" s="1">
        <v>0</v>
      </c>
      <c r="I7703" s="1">
        <v>9994</v>
      </c>
    </row>
    <row r="7704" spans="1:9" x14ac:dyDescent="0.25">
      <c r="A7704" s="1">
        <v>2</v>
      </c>
      <c r="B7704" s="1">
        <v>43617</v>
      </c>
      <c r="C7704" s="1">
        <v>92.990200000000002</v>
      </c>
      <c r="D7704" s="1">
        <v>141.89109999999999</v>
      </c>
      <c r="E7704" s="1">
        <v>11446</v>
      </c>
      <c r="F7704" s="1">
        <v>219.5078</v>
      </c>
      <c r="G7704" s="1">
        <v>140.5403</v>
      </c>
      <c r="H7704" s="1">
        <v>16.491474612259999</v>
      </c>
    </row>
    <row r="7705" spans="1:9" x14ac:dyDescent="0.25">
      <c r="A7705" s="1">
        <v>0</v>
      </c>
      <c r="B7705" s="1" t="s">
        <v>8660</v>
      </c>
      <c r="C7705" s="1" t="s">
        <v>8661</v>
      </c>
    </row>
    <row r="7706" spans="1:9" x14ac:dyDescent="0.25">
      <c r="A7706" s="1">
        <v>1</v>
      </c>
      <c r="B7706" s="1" t="s">
        <v>8662</v>
      </c>
      <c r="C7706" s="1" t="s">
        <v>8663</v>
      </c>
      <c r="D7706" s="1">
        <v>22276.465711209999</v>
      </c>
      <c r="E7706" s="1">
        <v>1.4219999999999999E-5</v>
      </c>
      <c r="F7706" s="1" t="s">
        <v>3</v>
      </c>
      <c r="G7706" s="1" t="s">
        <v>8664</v>
      </c>
      <c r="H7706" s="1">
        <v>0</v>
      </c>
      <c r="I7706" s="1">
        <v>9993</v>
      </c>
    </row>
    <row r="7707" spans="1:9" x14ac:dyDescent="0.25">
      <c r="A7707" s="1">
        <v>2</v>
      </c>
      <c r="B7707" s="1">
        <v>43618</v>
      </c>
      <c r="C7707" s="1">
        <v>97.670400000000001</v>
      </c>
      <c r="D7707" s="1">
        <v>169.17179999999999</v>
      </c>
      <c r="E7707" s="1">
        <v>11994</v>
      </c>
      <c r="F7707" s="1">
        <v>9.9069000000000003</v>
      </c>
      <c r="G7707" s="1">
        <v>350.24079999999998</v>
      </c>
      <c r="H7707" s="1">
        <v>14.9490696222077</v>
      </c>
    </row>
    <row r="7708" spans="1:9" x14ac:dyDescent="0.25">
      <c r="A7708" s="1">
        <v>0</v>
      </c>
      <c r="B7708" s="1" t="s">
        <v>8665</v>
      </c>
      <c r="C7708" s="1">
        <v>1</v>
      </c>
    </row>
    <row r="7709" spans="1:9" x14ac:dyDescent="0.25">
      <c r="A7709" s="1">
        <v>1</v>
      </c>
      <c r="B7709" s="1" t="s">
        <v>8666</v>
      </c>
      <c r="C7709" s="1" t="s">
        <v>8667</v>
      </c>
      <c r="D7709" s="1">
        <v>22276.45123404</v>
      </c>
      <c r="E7709" s="1">
        <v>3.63E-6</v>
      </c>
      <c r="F7709" s="1" t="s">
        <v>3</v>
      </c>
      <c r="G7709" s="1" t="s">
        <v>8668</v>
      </c>
      <c r="H7709" s="1">
        <v>0</v>
      </c>
      <c r="I7709" s="1">
        <v>9993</v>
      </c>
    </row>
    <row r="7710" spans="1:9" x14ac:dyDescent="0.25">
      <c r="A7710" s="1">
        <v>2</v>
      </c>
      <c r="B7710" s="1">
        <v>43619</v>
      </c>
      <c r="C7710" s="1">
        <v>97.671899999999994</v>
      </c>
      <c r="D7710" s="1">
        <v>169.29499999999999</v>
      </c>
      <c r="E7710" s="1">
        <v>6202</v>
      </c>
      <c r="F7710" s="1">
        <v>13.2226</v>
      </c>
      <c r="G7710" s="1">
        <v>346.91730000000001</v>
      </c>
      <c r="H7710" s="1">
        <v>14.9493908522076</v>
      </c>
    </row>
    <row r="7711" spans="1:9" x14ac:dyDescent="0.25">
      <c r="A7711" s="1">
        <v>0</v>
      </c>
      <c r="B7711" s="1" t="s">
        <v>8669</v>
      </c>
      <c r="C7711" s="1" t="s">
        <v>8670</v>
      </c>
    </row>
    <row r="7712" spans="1:9" x14ac:dyDescent="0.25">
      <c r="A7712" s="1">
        <v>1</v>
      </c>
      <c r="B7712" s="1" t="s">
        <v>8671</v>
      </c>
      <c r="C7712" s="1" t="s">
        <v>8672</v>
      </c>
      <c r="D7712" s="1">
        <v>22276.61507358</v>
      </c>
      <c r="E7712" s="1">
        <v>3.9899999999999999E-6</v>
      </c>
      <c r="F7712" s="1" t="s">
        <v>3</v>
      </c>
      <c r="G7712" s="1" t="s">
        <v>8673</v>
      </c>
      <c r="H7712" s="1">
        <v>0</v>
      </c>
      <c r="I7712" s="1">
        <v>9998</v>
      </c>
    </row>
    <row r="7713" spans="1:9" x14ac:dyDescent="0.25">
      <c r="A7713" s="1">
        <v>2</v>
      </c>
      <c r="B7713" s="1">
        <v>43636</v>
      </c>
      <c r="C7713" s="1">
        <v>98.051699999999997</v>
      </c>
      <c r="D7713" s="1">
        <v>336.78960000000001</v>
      </c>
      <c r="E7713" s="1">
        <v>10009</v>
      </c>
      <c r="F7713" s="1">
        <v>42.982900000000001</v>
      </c>
      <c r="G7713" s="1">
        <v>317.2158</v>
      </c>
      <c r="H7713" s="1">
        <v>14.5709123421339</v>
      </c>
    </row>
    <row r="7714" spans="1:9" x14ac:dyDescent="0.25">
      <c r="A7714" s="1">
        <v>0</v>
      </c>
      <c r="B7714" s="1" t="s">
        <v>8674</v>
      </c>
      <c r="C7714" s="1" t="s">
        <v>8675</v>
      </c>
    </row>
    <row r="7715" spans="1:9" x14ac:dyDescent="0.25">
      <c r="A7715" s="1">
        <v>1</v>
      </c>
      <c r="B7715" s="1" t="s">
        <v>8676</v>
      </c>
      <c r="C7715" s="1" t="s">
        <v>8677</v>
      </c>
      <c r="D7715" s="1">
        <v>22276.562214040001</v>
      </c>
      <c r="E7715" s="1">
        <v>3.7500000000000001E-6</v>
      </c>
      <c r="F7715" s="1" t="s">
        <v>3</v>
      </c>
      <c r="G7715" s="1" t="s">
        <v>8678</v>
      </c>
      <c r="H7715" s="1">
        <v>0</v>
      </c>
      <c r="I7715" s="1">
        <v>9995</v>
      </c>
    </row>
    <row r="7716" spans="1:9" x14ac:dyDescent="0.25">
      <c r="A7716" s="1">
        <v>2</v>
      </c>
      <c r="B7716" s="1">
        <v>43641</v>
      </c>
      <c r="C7716" s="1">
        <v>97.889499999999998</v>
      </c>
      <c r="D7716" s="1">
        <v>101.7213</v>
      </c>
      <c r="E7716" s="1">
        <v>1342</v>
      </c>
      <c r="F7716" s="1">
        <v>86.661000000000001</v>
      </c>
      <c r="G7716" s="1">
        <v>273.47710000000001</v>
      </c>
      <c r="H7716" s="1">
        <v>14.8215224821574</v>
      </c>
    </row>
    <row r="7717" spans="1:9" x14ac:dyDescent="0.25">
      <c r="A7717" s="1">
        <v>0</v>
      </c>
      <c r="B7717" s="1" t="s">
        <v>8679</v>
      </c>
      <c r="C7717" s="1" t="s">
        <v>123</v>
      </c>
    </row>
    <row r="7718" spans="1:9" x14ac:dyDescent="0.25">
      <c r="A7718" s="1">
        <v>1</v>
      </c>
      <c r="B7718" s="1" t="s">
        <v>8680</v>
      </c>
      <c r="C7718" s="1" t="s">
        <v>8681</v>
      </c>
      <c r="D7718" s="1">
        <v>22276.579294359999</v>
      </c>
      <c r="E7718" s="1">
        <v>5.0300000000000001E-6</v>
      </c>
      <c r="F7718" s="1" t="s">
        <v>3</v>
      </c>
      <c r="G7718" s="1" t="s">
        <v>1766</v>
      </c>
      <c r="H7718" s="1">
        <v>0</v>
      </c>
      <c r="I7718" s="1">
        <v>9997</v>
      </c>
    </row>
    <row r="7719" spans="1:9" x14ac:dyDescent="0.25">
      <c r="A7719" s="1">
        <v>2</v>
      </c>
      <c r="B7719" s="1">
        <v>43642</v>
      </c>
      <c r="C7719" s="1">
        <v>98.077399999999997</v>
      </c>
      <c r="D7719" s="1">
        <v>326.65140000000002</v>
      </c>
      <c r="E7719" s="1">
        <v>1720</v>
      </c>
      <c r="F7719" s="1">
        <v>87.153199999999998</v>
      </c>
      <c r="G7719" s="1">
        <v>272.9873</v>
      </c>
      <c r="H7719" s="1">
        <v>14.5967165821228</v>
      </c>
    </row>
    <row r="7720" spans="1:9" x14ac:dyDescent="0.25">
      <c r="A7720" s="1">
        <v>0</v>
      </c>
      <c r="B7720" s="1" t="s">
        <v>8679</v>
      </c>
      <c r="C7720" s="1" t="s">
        <v>127</v>
      </c>
    </row>
    <row r="7721" spans="1:9" x14ac:dyDescent="0.25">
      <c r="A7721" s="1">
        <v>1</v>
      </c>
      <c r="B7721" s="1" t="s">
        <v>8682</v>
      </c>
      <c r="C7721" s="1" t="s">
        <v>8683</v>
      </c>
      <c r="D7721" s="1">
        <v>22276.579186350002</v>
      </c>
      <c r="E7721" s="1">
        <v>4.8999999999999997E-6</v>
      </c>
      <c r="F7721" s="1" t="s">
        <v>3</v>
      </c>
      <c r="G7721" s="1" t="s">
        <v>8684</v>
      </c>
      <c r="H7721" s="1">
        <v>0</v>
      </c>
      <c r="I7721" s="1">
        <v>9999</v>
      </c>
    </row>
    <row r="7722" spans="1:9" x14ac:dyDescent="0.25">
      <c r="A7722" s="1">
        <v>2</v>
      </c>
      <c r="B7722" s="1">
        <v>43643</v>
      </c>
      <c r="C7722" s="1">
        <v>98.077100000000002</v>
      </c>
      <c r="D7722" s="1">
        <v>326.62009999999998</v>
      </c>
      <c r="E7722" s="1">
        <v>1681</v>
      </c>
      <c r="F7722" s="1">
        <v>82.390900000000002</v>
      </c>
      <c r="G7722" s="1">
        <v>277.74880000000002</v>
      </c>
      <c r="H7722" s="1">
        <v>14.596711042122701</v>
      </c>
    </row>
    <row r="7723" spans="1:9" x14ac:dyDescent="0.25">
      <c r="A7723" s="1">
        <v>0</v>
      </c>
      <c r="B7723" s="1" t="s">
        <v>4681</v>
      </c>
      <c r="C7723" s="1" t="s">
        <v>5281</v>
      </c>
    </row>
    <row r="7724" spans="1:9" x14ac:dyDescent="0.25">
      <c r="A7724" s="1">
        <v>1</v>
      </c>
      <c r="B7724" s="1" t="s">
        <v>8685</v>
      </c>
      <c r="C7724" s="1" t="s">
        <v>8686</v>
      </c>
      <c r="D7724" s="1">
        <v>22276.458586100001</v>
      </c>
      <c r="E7724" s="1">
        <v>-1.9000000000000001E-7</v>
      </c>
      <c r="F7724" s="1" t="s">
        <v>3</v>
      </c>
      <c r="G7724" s="1" t="s">
        <v>8687</v>
      </c>
      <c r="H7724" s="1">
        <v>0</v>
      </c>
      <c r="I7724" s="1">
        <v>9997</v>
      </c>
    </row>
    <row r="7725" spans="1:9" x14ac:dyDescent="0.25">
      <c r="A7725" s="1">
        <v>2</v>
      </c>
      <c r="B7725" s="1">
        <v>43655</v>
      </c>
      <c r="C7725" s="1">
        <v>99.344099999999997</v>
      </c>
      <c r="D7725" s="1">
        <v>283.71570000000003</v>
      </c>
      <c r="E7725" s="1">
        <v>324</v>
      </c>
      <c r="F7725" s="1">
        <v>195.9366</v>
      </c>
      <c r="G7725" s="1">
        <v>164.17750000000001</v>
      </c>
      <c r="H7725" s="1">
        <v>13.7930198019844</v>
      </c>
    </row>
    <row r="7726" spans="1:9" x14ac:dyDescent="0.25">
      <c r="A7726" s="1">
        <v>0</v>
      </c>
      <c r="B7726" s="1" t="s">
        <v>145</v>
      </c>
      <c r="C7726" s="1">
        <v>2528</v>
      </c>
    </row>
    <row r="7727" spans="1:9" x14ac:dyDescent="0.25">
      <c r="A7727" s="1">
        <v>1</v>
      </c>
      <c r="B7727" s="1" t="s">
        <v>8688</v>
      </c>
      <c r="C7727" s="1" t="s">
        <v>8689</v>
      </c>
      <c r="D7727" s="1">
        <v>22276.32578504</v>
      </c>
      <c r="E7727" s="1">
        <v>-4.0999999999999999E-7</v>
      </c>
      <c r="F7727" s="1" t="s">
        <v>3</v>
      </c>
      <c r="G7727" s="1" t="s">
        <v>8690</v>
      </c>
      <c r="H7727" s="1">
        <v>0</v>
      </c>
      <c r="I7727" s="1">
        <v>9990</v>
      </c>
    </row>
    <row r="7728" spans="1:9" x14ac:dyDescent="0.25">
      <c r="A7728" s="1">
        <v>2</v>
      </c>
      <c r="B7728" s="1">
        <v>43657</v>
      </c>
      <c r="C7728" s="1">
        <v>67.147300000000001</v>
      </c>
      <c r="D7728" s="1">
        <v>125.429</v>
      </c>
      <c r="E7728" s="1">
        <v>8041</v>
      </c>
      <c r="F7728" s="1">
        <v>268.29899999999998</v>
      </c>
      <c r="G7728" s="1">
        <v>91.717299999999994</v>
      </c>
      <c r="H7728" s="1">
        <v>13.965368452010299</v>
      </c>
    </row>
    <row r="7729" spans="1:9" x14ac:dyDescent="0.25">
      <c r="A7729" s="1">
        <v>0</v>
      </c>
      <c r="B7729" s="1" t="s">
        <v>8691</v>
      </c>
    </row>
    <row r="7730" spans="1:9" x14ac:dyDescent="0.25">
      <c r="A7730" s="1">
        <v>1</v>
      </c>
      <c r="B7730" s="1" t="s">
        <v>8692</v>
      </c>
      <c r="C7730" s="1" t="s">
        <v>8693</v>
      </c>
      <c r="D7730" s="1">
        <v>22276.510526090002</v>
      </c>
      <c r="E7730" s="1">
        <v>3.1489999999999998E-5</v>
      </c>
      <c r="F7730" s="1" t="s">
        <v>3</v>
      </c>
      <c r="G7730" s="1" t="s">
        <v>8694</v>
      </c>
      <c r="H7730" s="1">
        <v>0</v>
      </c>
      <c r="I7730" s="1">
        <v>9998</v>
      </c>
    </row>
    <row r="7731" spans="1:9" x14ac:dyDescent="0.25">
      <c r="A7731" s="1">
        <v>2</v>
      </c>
      <c r="B7731" s="1">
        <v>43662</v>
      </c>
      <c r="C7731" s="1">
        <v>97.417699999999996</v>
      </c>
      <c r="D7731" s="1">
        <v>296.76740000000001</v>
      </c>
      <c r="E7731" s="1">
        <v>989</v>
      </c>
      <c r="F7731" s="1">
        <v>68.998099999999994</v>
      </c>
      <c r="G7731" s="1">
        <v>87.838899999999995</v>
      </c>
      <c r="H7731" s="1">
        <v>15.163529372175301</v>
      </c>
    </row>
    <row r="7732" spans="1:9" x14ac:dyDescent="0.25">
      <c r="A7732" s="1">
        <v>0</v>
      </c>
      <c r="B7732" s="1" t="s">
        <v>5453</v>
      </c>
      <c r="C7732" s="1">
        <v>2</v>
      </c>
    </row>
    <row r="7733" spans="1:9" x14ac:dyDescent="0.25">
      <c r="A7733" s="1">
        <v>1</v>
      </c>
      <c r="B7733" s="1" t="s">
        <v>8695</v>
      </c>
      <c r="C7733" s="1" t="s">
        <v>8696</v>
      </c>
      <c r="D7733" s="1">
        <v>22276.327684899999</v>
      </c>
      <c r="E7733" s="1">
        <v>3.1900000000000003E-5</v>
      </c>
      <c r="F7733" s="1" t="s">
        <v>3</v>
      </c>
      <c r="G7733" s="1" t="s">
        <v>8697</v>
      </c>
      <c r="H7733" s="1">
        <v>0</v>
      </c>
      <c r="I7733" s="1">
        <v>9993</v>
      </c>
    </row>
    <row r="7734" spans="1:9" x14ac:dyDescent="0.25">
      <c r="A7734" s="1">
        <v>2</v>
      </c>
      <c r="B7734" s="1">
        <v>43672</v>
      </c>
      <c r="C7734" s="1">
        <v>97.855599999999995</v>
      </c>
      <c r="D7734" s="1">
        <v>26.156199999999998</v>
      </c>
      <c r="E7734" s="1">
        <v>1451</v>
      </c>
      <c r="F7734" s="1">
        <v>96.102599999999995</v>
      </c>
      <c r="G7734" s="1">
        <v>264.03539999999998</v>
      </c>
      <c r="H7734" s="1">
        <v>14.8425263921288</v>
      </c>
    </row>
    <row r="7735" spans="1:9" x14ac:dyDescent="0.25">
      <c r="A7735" s="1">
        <v>0</v>
      </c>
      <c r="B7735" s="1" t="s">
        <v>8698</v>
      </c>
    </row>
    <row r="7736" spans="1:9" x14ac:dyDescent="0.25">
      <c r="A7736" s="1">
        <v>1</v>
      </c>
      <c r="B7736" s="1" t="s">
        <v>8699</v>
      </c>
      <c r="C7736" s="1" t="s">
        <v>8700</v>
      </c>
      <c r="D7736" s="1">
        <v>22276.46547128</v>
      </c>
      <c r="E7736" s="1">
        <v>2.0999999999999999E-5</v>
      </c>
      <c r="F7736" s="1" t="s">
        <v>3</v>
      </c>
      <c r="G7736" s="1" t="s">
        <v>8701</v>
      </c>
      <c r="H7736" s="1">
        <v>0</v>
      </c>
      <c r="I7736" s="1">
        <v>9999</v>
      </c>
    </row>
    <row r="7737" spans="1:9" x14ac:dyDescent="0.25">
      <c r="A7737" s="1">
        <v>2</v>
      </c>
      <c r="B7737" s="1">
        <v>43676</v>
      </c>
      <c r="C7737" s="1">
        <v>97.960599999999999</v>
      </c>
      <c r="D7737" s="1">
        <v>42.691499999999998</v>
      </c>
      <c r="E7737" s="1">
        <v>14436</v>
      </c>
      <c r="F7737" s="1">
        <v>261.87729999999999</v>
      </c>
      <c r="G7737" s="1">
        <v>98.081500000000005</v>
      </c>
      <c r="H7737" s="1">
        <v>14.899440102135699</v>
      </c>
    </row>
    <row r="7738" spans="1:9" x14ac:dyDescent="0.25">
      <c r="A7738" s="1">
        <v>0</v>
      </c>
      <c r="B7738" s="1" t="s">
        <v>8702</v>
      </c>
    </row>
    <row r="7739" spans="1:9" x14ac:dyDescent="0.25">
      <c r="A7739" s="1">
        <v>1</v>
      </c>
      <c r="B7739" s="1" t="s">
        <v>8703</v>
      </c>
      <c r="C7739" s="1" t="s">
        <v>8704</v>
      </c>
      <c r="D7739" s="1">
        <v>22276.377405179999</v>
      </c>
      <c r="E7739" s="1">
        <v>3.2499999999999997E-5</v>
      </c>
      <c r="F7739" s="1" t="s">
        <v>3</v>
      </c>
      <c r="G7739" s="1" t="s">
        <v>8705</v>
      </c>
      <c r="H7739" s="1">
        <v>0</v>
      </c>
      <c r="I7739" s="1">
        <v>9994</v>
      </c>
    </row>
    <row r="7740" spans="1:9" x14ac:dyDescent="0.25">
      <c r="A7740" s="1">
        <v>2</v>
      </c>
      <c r="B7740" s="1">
        <v>43677</v>
      </c>
      <c r="C7740" s="1">
        <v>97.978800000000007</v>
      </c>
      <c r="D7740" s="1">
        <v>47.514800000000001</v>
      </c>
      <c r="E7740" s="1">
        <v>14398</v>
      </c>
      <c r="F7740" s="1">
        <v>276.2269</v>
      </c>
      <c r="G7740" s="1">
        <v>83.730900000000005</v>
      </c>
      <c r="H7740" s="1">
        <v>14.913515752137601</v>
      </c>
    </row>
    <row r="7741" spans="1:9" x14ac:dyDescent="0.25">
      <c r="A7741" s="1">
        <v>0</v>
      </c>
      <c r="B7741" s="1" t="s">
        <v>8706</v>
      </c>
      <c r="C7741" s="1" t="s">
        <v>5281</v>
      </c>
    </row>
    <row r="7742" spans="1:9" x14ac:dyDescent="0.25">
      <c r="A7742" s="1">
        <v>1</v>
      </c>
      <c r="B7742" s="1" t="s">
        <v>8707</v>
      </c>
      <c r="C7742" s="1" t="s">
        <v>8708</v>
      </c>
      <c r="D7742" s="1">
        <v>22276.473806090002</v>
      </c>
      <c r="E7742" s="1">
        <v>1.411E-5</v>
      </c>
      <c r="F7742" s="1" t="s">
        <v>3</v>
      </c>
      <c r="G7742" s="1" t="s">
        <v>8709</v>
      </c>
      <c r="H7742" s="1">
        <v>0</v>
      </c>
      <c r="I7742" s="1">
        <v>9993</v>
      </c>
    </row>
    <row r="7743" spans="1:9" x14ac:dyDescent="0.25">
      <c r="A7743" s="1">
        <v>2</v>
      </c>
      <c r="B7743" s="1">
        <v>43678</v>
      </c>
      <c r="C7743" s="1">
        <v>97.986500000000007</v>
      </c>
      <c r="D7743" s="1">
        <v>51.11</v>
      </c>
      <c r="E7743" s="1">
        <v>8542</v>
      </c>
      <c r="F7743" s="1">
        <v>292.58940000000001</v>
      </c>
      <c r="G7743" s="1">
        <v>67.4435</v>
      </c>
      <c r="H7743" s="1">
        <v>14.9233831121396</v>
      </c>
    </row>
    <row r="7744" spans="1:9" x14ac:dyDescent="0.25">
      <c r="A7744" s="1">
        <v>0</v>
      </c>
      <c r="B7744" s="1" t="s">
        <v>8710</v>
      </c>
    </row>
    <row r="7745" spans="1:9" x14ac:dyDescent="0.25">
      <c r="A7745" s="1">
        <v>1</v>
      </c>
      <c r="B7745" s="1" t="s">
        <v>8711</v>
      </c>
      <c r="C7745" s="1" t="s">
        <v>8712</v>
      </c>
      <c r="D7745" s="1">
        <v>22276.373053309999</v>
      </c>
      <c r="E7745" s="1">
        <v>4.6029999999999998E-5</v>
      </c>
      <c r="F7745" s="1" t="s">
        <v>3</v>
      </c>
      <c r="G7745" s="1" t="s">
        <v>8713</v>
      </c>
      <c r="H7745" s="1">
        <v>0</v>
      </c>
      <c r="I7745" s="1">
        <v>9995</v>
      </c>
    </row>
    <row r="7746" spans="1:9" x14ac:dyDescent="0.25">
      <c r="A7746" s="1">
        <v>2</v>
      </c>
      <c r="B7746" s="1">
        <v>43679</v>
      </c>
      <c r="C7746" s="1">
        <v>97.9893</v>
      </c>
      <c r="D7746" s="1">
        <v>53.2149</v>
      </c>
      <c r="E7746" s="1">
        <v>7883</v>
      </c>
      <c r="F7746" s="1">
        <v>296.55709999999999</v>
      </c>
      <c r="G7746" s="1">
        <v>63.484000000000002</v>
      </c>
      <c r="H7746" s="1">
        <v>14.939829992140499</v>
      </c>
    </row>
    <row r="7747" spans="1:9" x14ac:dyDescent="0.25">
      <c r="A7747" s="1">
        <v>0</v>
      </c>
      <c r="B7747" s="1" t="s">
        <v>8714</v>
      </c>
      <c r="C7747" s="1">
        <v>2</v>
      </c>
    </row>
    <row r="7748" spans="1:9" x14ac:dyDescent="0.25">
      <c r="A7748" s="1">
        <v>1</v>
      </c>
      <c r="B7748" s="1" t="s">
        <v>8715</v>
      </c>
      <c r="C7748" s="1" t="s">
        <v>8716</v>
      </c>
      <c r="D7748" s="1">
        <v>22276.370831140001</v>
      </c>
      <c r="E7748" s="1">
        <v>3.6269999999999997E-5</v>
      </c>
      <c r="F7748" s="1" t="s">
        <v>3</v>
      </c>
      <c r="G7748" s="1" t="s">
        <v>8717</v>
      </c>
      <c r="H7748" s="1">
        <v>0</v>
      </c>
      <c r="I7748" s="1">
        <v>9992</v>
      </c>
    </row>
    <row r="7749" spans="1:9" x14ac:dyDescent="0.25">
      <c r="A7749" s="1">
        <v>2</v>
      </c>
      <c r="B7749" s="1">
        <v>43681</v>
      </c>
      <c r="C7749" s="1">
        <v>97.985600000000005</v>
      </c>
      <c r="D7749" s="1">
        <v>51.697099999999999</v>
      </c>
      <c r="E7749" s="1">
        <v>8150</v>
      </c>
      <c r="F7749" s="1">
        <v>291.14139999999998</v>
      </c>
      <c r="G7749" s="1">
        <v>68.893299999999996</v>
      </c>
      <c r="H7749" s="1">
        <v>14.9327098121395</v>
      </c>
    </row>
    <row r="7750" spans="1:9" x14ac:dyDescent="0.25">
      <c r="A7750" s="1">
        <v>0</v>
      </c>
      <c r="B7750" s="1" t="s">
        <v>8718</v>
      </c>
    </row>
    <row r="7751" spans="1:9" x14ac:dyDescent="0.25">
      <c r="A7751" s="1">
        <v>1</v>
      </c>
      <c r="B7751" s="1" t="s">
        <v>8719</v>
      </c>
      <c r="C7751" s="1" t="s">
        <v>8720</v>
      </c>
      <c r="D7751" s="1">
        <v>22276.48594893</v>
      </c>
      <c r="E7751" s="1">
        <v>1.1799999999999999E-6</v>
      </c>
      <c r="F7751" s="1" t="s">
        <v>3</v>
      </c>
      <c r="G7751" s="1" t="s">
        <v>8721</v>
      </c>
      <c r="H7751" s="1">
        <v>0</v>
      </c>
      <c r="I7751" s="1">
        <v>9992</v>
      </c>
    </row>
    <row r="7752" spans="1:9" x14ac:dyDescent="0.25">
      <c r="A7752" s="1">
        <v>2</v>
      </c>
      <c r="B7752" s="1">
        <v>43689</v>
      </c>
      <c r="C7752" s="1">
        <v>98.672700000000006</v>
      </c>
      <c r="D7752" s="1">
        <v>334.66390000000001</v>
      </c>
      <c r="E7752" s="1">
        <v>3832</v>
      </c>
      <c r="F7752" s="1">
        <v>90.832400000000007</v>
      </c>
      <c r="G7752" s="1">
        <v>269.32920000000001</v>
      </c>
      <c r="H7752" s="1">
        <v>14.2151171620265</v>
      </c>
    </row>
    <row r="7753" spans="1:9" x14ac:dyDescent="0.25">
      <c r="A7753" s="1">
        <v>0</v>
      </c>
      <c r="B7753" s="1" t="s">
        <v>7905</v>
      </c>
      <c r="C7753" s="1">
        <v>10</v>
      </c>
    </row>
    <row r="7754" spans="1:9" x14ac:dyDescent="0.25">
      <c r="A7754" s="1">
        <v>1</v>
      </c>
      <c r="B7754" s="1" t="s">
        <v>8722</v>
      </c>
      <c r="C7754" s="1" t="s">
        <v>8723</v>
      </c>
      <c r="D7754" s="1">
        <v>22276.40373554</v>
      </c>
      <c r="E7754" s="1">
        <v>1.5824E-4</v>
      </c>
      <c r="F7754" s="1" t="s">
        <v>3</v>
      </c>
      <c r="G7754" s="1" t="s">
        <v>8724</v>
      </c>
      <c r="H7754" s="1">
        <v>0</v>
      </c>
      <c r="I7754" s="1">
        <v>9994</v>
      </c>
    </row>
    <row r="7755" spans="1:9" x14ac:dyDescent="0.25">
      <c r="A7755" s="1">
        <v>2</v>
      </c>
      <c r="B7755" s="1">
        <v>43690</v>
      </c>
      <c r="C7755" s="1">
        <v>85.034099999999995</v>
      </c>
      <c r="D7755" s="1">
        <v>244.5934</v>
      </c>
      <c r="E7755" s="1">
        <v>16126</v>
      </c>
      <c r="F7755" s="1">
        <v>105.4567</v>
      </c>
      <c r="G7755" s="1">
        <v>254.846</v>
      </c>
      <c r="H7755" s="1">
        <v>15.262983832162099</v>
      </c>
    </row>
    <row r="7756" spans="1:9" x14ac:dyDescent="0.25">
      <c r="A7756" s="1">
        <v>0</v>
      </c>
      <c r="B7756" s="1" t="s">
        <v>8725</v>
      </c>
    </row>
    <row r="7757" spans="1:9" x14ac:dyDescent="0.25">
      <c r="A7757" s="1">
        <v>1</v>
      </c>
      <c r="B7757" s="1" t="s">
        <v>8726</v>
      </c>
      <c r="C7757" s="1" t="s">
        <v>8727</v>
      </c>
      <c r="D7757" s="1">
        <v>22276.395702950002</v>
      </c>
      <c r="E7757" s="1">
        <v>3.3035999999999997E-4</v>
      </c>
      <c r="F7757" s="1" t="s">
        <v>3</v>
      </c>
      <c r="G7757" s="1" t="s">
        <v>8728</v>
      </c>
      <c r="H7757" s="1">
        <v>0</v>
      </c>
      <c r="I7757" s="1">
        <v>9993</v>
      </c>
    </row>
    <row r="7758" spans="1:9" x14ac:dyDescent="0.25">
      <c r="A7758" s="1">
        <v>2</v>
      </c>
      <c r="B7758" s="1">
        <v>43692</v>
      </c>
      <c r="C7758" s="1">
        <v>85.028400000000005</v>
      </c>
      <c r="D7758" s="1">
        <v>242.24440000000001</v>
      </c>
      <c r="E7758" s="1">
        <v>16752</v>
      </c>
      <c r="F7758" s="1">
        <v>85.787000000000006</v>
      </c>
      <c r="G7758" s="1">
        <v>274.529</v>
      </c>
      <c r="H7758" s="1">
        <v>15.305592182163201</v>
      </c>
    </row>
    <row r="7759" spans="1:9" x14ac:dyDescent="0.25">
      <c r="A7759" s="1">
        <v>0</v>
      </c>
      <c r="B7759" s="1" t="s">
        <v>8729</v>
      </c>
    </row>
    <row r="7760" spans="1:9" x14ac:dyDescent="0.25">
      <c r="A7760" s="1">
        <v>1</v>
      </c>
      <c r="B7760" s="1" t="s">
        <v>8730</v>
      </c>
      <c r="C7760" s="1" t="s">
        <v>8731</v>
      </c>
      <c r="D7760" s="1">
        <v>22276.43834167</v>
      </c>
      <c r="E7760" s="1">
        <v>1.06551E-3</v>
      </c>
      <c r="F7760" s="1" t="s">
        <v>3</v>
      </c>
      <c r="G7760" s="1" t="s">
        <v>8732</v>
      </c>
      <c r="H7760" s="1">
        <v>0</v>
      </c>
      <c r="I7760" s="1">
        <v>9991</v>
      </c>
    </row>
    <row r="7761" spans="1:9" x14ac:dyDescent="0.25">
      <c r="A7761" s="1">
        <v>2</v>
      </c>
      <c r="B7761" s="1">
        <v>43693</v>
      </c>
      <c r="C7761" s="1">
        <v>85.025400000000005</v>
      </c>
      <c r="D7761" s="1">
        <v>237.22540000000001</v>
      </c>
      <c r="E7761" s="1">
        <v>14740</v>
      </c>
      <c r="F7761" s="1">
        <v>77.225499999999997</v>
      </c>
      <c r="G7761" s="1">
        <v>283.06459999999998</v>
      </c>
      <c r="H7761" s="1">
        <v>15.4584664521685</v>
      </c>
    </row>
    <row r="7762" spans="1:9" x14ac:dyDescent="0.25">
      <c r="A7762" s="1">
        <v>0</v>
      </c>
      <c r="B7762" s="1" t="s">
        <v>8733</v>
      </c>
      <c r="C7762" s="1" t="s">
        <v>8734</v>
      </c>
    </row>
    <row r="7763" spans="1:9" x14ac:dyDescent="0.25">
      <c r="A7763" s="1">
        <v>1</v>
      </c>
      <c r="B7763" s="1" t="s">
        <v>8735</v>
      </c>
      <c r="C7763" s="1" t="s">
        <v>8736</v>
      </c>
      <c r="D7763" s="1">
        <v>22276.31251466</v>
      </c>
      <c r="E7763" s="1">
        <v>1.9380999999999999E-4</v>
      </c>
      <c r="F7763" s="1" t="s">
        <v>3</v>
      </c>
      <c r="G7763" s="1" t="s">
        <v>8737</v>
      </c>
      <c r="H7763" s="1">
        <v>0</v>
      </c>
      <c r="I7763" s="1">
        <v>9997</v>
      </c>
    </row>
    <row r="7764" spans="1:9" x14ac:dyDescent="0.25">
      <c r="A7764" s="1">
        <v>2</v>
      </c>
      <c r="B7764" s="1">
        <v>43694</v>
      </c>
      <c r="C7764" s="1">
        <v>85.028099999999995</v>
      </c>
      <c r="D7764" s="1">
        <v>241.07300000000001</v>
      </c>
      <c r="E7764" s="1">
        <v>19471</v>
      </c>
      <c r="F7764" s="1">
        <v>77.706699999999998</v>
      </c>
      <c r="G7764" s="1">
        <v>282.63569999999999</v>
      </c>
      <c r="H7764" s="1">
        <v>15.2799406121643</v>
      </c>
    </row>
    <row r="7765" spans="1:9" x14ac:dyDescent="0.25">
      <c r="A7765" s="1">
        <v>0</v>
      </c>
      <c r="B7765" s="1" t="s">
        <v>6600</v>
      </c>
      <c r="C7765" s="1">
        <v>2</v>
      </c>
      <c r="D7765" s="1" t="s">
        <v>8738</v>
      </c>
    </row>
    <row r="7766" spans="1:9" x14ac:dyDescent="0.25">
      <c r="A7766" s="1">
        <v>1</v>
      </c>
      <c r="B7766" s="1" t="s">
        <v>8739</v>
      </c>
      <c r="C7766" s="1" t="s">
        <v>8740</v>
      </c>
      <c r="D7766" s="1">
        <v>22276.372013510001</v>
      </c>
      <c r="E7766" s="1">
        <v>3.2529E-4</v>
      </c>
      <c r="F7766" s="1" t="s">
        <v>3</v>
      </c>
      <c r="G7766" s="1" t="s">
        <v>8741</v>
      </c>
      <c r="H7766" s="1">
        <v>0</v>
      </c>
      <c r="I7766" s="1">
        <v>9997</v>
      </c>
    </row>
    <row r="7767" spans="1:9" x14ac:dyDescent="0.25">
      <c r="A7767" s="1">
        <v>2</v>
      </c>
      <c r="B7767" s="1">
        <v>43695</v>
      </c>
      <c r="C7767" s="1">
        <v>85.026899999999998</v>
      </c>
      <c r="D7767" s="1">
        <v>241.25110000000001</v>
      </c>
      <c r="E7767" s="1">
        <v>16192</v>
      </c>
      <c r="F7767" s="1">
        <v>95.844499999999996</v>
      </c>
      <c r="G7767" s="1">
        <v>264.46480000000003</v>
      </c>
      <c r="H7767" s="1">
        <v>15.312370722163999</v>
      </c>
    </row>
    <row r="7768" spans="1:9" x14ac:dyDescent="0.25">
      <c r="A7768" s="1">
        <v>0</v>
      </c>
      <c r="B7768" s="1" t="s">
        <v>8733</v>
      </c>
      <c r="C7768" s="1" t="s">
        <v>5318</v>
      </c>
    </row>
    <row r="7769" spans="1:9" x14ac:dyDescent="0.25">
      <c r="A7769" s="1">
        <v>1</v>
      </c>
      <c r="B7769" s="1" t="s">
        <v>8742</v>
      </c>
      <c r="C7769" s="1" t="s">
        <v>8743</v>
      </c>
      <c r="D7769" s="1">
        <v>22276.37994069</v>
      </c>
      <c r="E7769" s="1">
        <v>2.0223999999999999E-4</v>
      </c>
      <c r="F7769" s="1" t="s">
        <v>3</v>
      </c>
      <c r="G7769" s="1" t="s">
        <v>8744</v>
      </c>
      <c r="H7769" s="1">
        <v>0</v>
      </c>
      <c r="I7769" s="1">
        <v>9991</v>
      </c>
    </row>
    <row r="7770" spans="1:9" x14ac:dyDescent="0.25">
      <c r="A7770" s="1">
        <v>2</v>
      </c>
      <c r="B7770" s="1">
        <v>43696</v>
      </c>
      <c r="C7770" s="1">
        <v>85.028099999999995</v>
      </c>
      <c r="D7770" s="1">
        <v>241.05099999999999</v>
      </c>
      <c r="E7770" s="1">
        <v>19510</v>
      </c>
      <c r="F7770" s="1">
        <v>77.440700000000007</v>
      </c>
      <c r="G7770" s="1">
        <v>282.90190000000001</v>
      </c>
      <c r="H7770" s="1">
        <v>15.2796650021643</v>
      </c>
    </row>
    <row r="7771" spans="1:9" x14ac:dyDescent="0.25">
      <c r="A7771" s="1">
        <v>0</v>
      </c>
      <c r="B7771" s="1" t="s">
        <v>6600</v>
      </c>
      <c r="C7771" s="1">
        <v>2</v>
      </c>
      <c r="D7771" s="1" t="s">
        <v>8745</v>
      </c>
    </row>
    <row r="7772" spans="1:9" x14ac:dyDescent="0.25">
      <c r="A7772" s="1">
        <v>1</v>
      </c>
      <c r="B7772" s="1" t="s">
        <v>8746</v>
      </c>
      <c r="C7772" s="1" t="s">
        <v>8747</v>
      </c>
      <c r="D7772" s="1">
        <v>22276.320380649999</v>
      </c>
      <c r="E7772" s="1">
        <v>3.3257000000000002E-4</v>
      </c>
      <c r="F7772" s="1" t="s">
        <v>3</v>
      </c>
      <c r="G7772" s="1" t="s">
        <v>7843</v>
      </c>
      <c r="H7772" s="1">
        <v>0</v>
      </c>
      <c r="I7772" s="1">
        <v>9999</v>
      </c>
    </row>
    <row r="7773" spans="1:9" x14ac:dyDescent="0.25">
      <c r="A7773" s="1">
        <v>2</v>
      </c>
      <c r="B7773" s="1">
        <v>43697</v>
      </c>
      <c r="C7773" s="1">
        <v>85.032700000000006</v>
      </c>
      <c r="D7773" s="1">
        <v>241.2706</v>
      </c>
      <c r="E7773" s="1">
        <v>15865</v>
      </c>
      <c r="F7773" s="1">
        <v>78.575299999999999</v>
      </c>
      <c r="G7773" s="1">
        <v>281.7276</v>
      </c>
      <c r="H7773" s="1">
        <v>15.326952512165199</v>
      </c>
    </row>
    <row r="7774" spans="1:9" x14ac:dyDescent="0.25">
      <c r="A7774" s="1">
        <v>0</v>
      </c>
      <c r="B7774" s="1" t="s">
        <v>8748</v>
      </c>
      <c r="C7774" s="1">
        <v>1</v>
      </c>
    </row>
    <row r="7775" spans="1:9" x14ac:dyDescent="0.25">
      <c r="A7775" s="1">
        <v>1</v>
      </c>
      <c r="B7775" s="1" t="s">
        <v>8749</v>
      </c>
      <c r="C7775" s="1" t="s">
        <v>8750</v>
      </c>
      <c r="D7775" s="1">
        <v>22276.48299416</v>
      </c>
      <c r="E7775" s="1">
        <v>5.732E-5</v>
      </c>
      <c r="F7775" s="1" t="s">
        <v>3</v>
      </c>
      <c r="G7775" s="1" t="s">
        <v>8751</v>
      </c>
      <c r="H7775" s="1">
        <v>0</v>
      </c>
      <c r="I7775" s="1">
        <v>9992</v>
      </c>
    </row>
    <row r="7776" spans="1:9" x14ac:dyDescent="0.25">
      <c r="A7776" s="1">
        <v>2</v>
      </c>
      <c r="B7776" s="1">
        <v>43710</v>
      </c>
      <c r="C7776" s="1">
        <v>97.400400000000005</v>
      </c>
      <c r="D7776" s="1">
        <v>284.91320000000002</v>
      </c>
      <c r="E7776" s="1">
        <v>12459</v>
      </c>
      <c r="F7776" s="1">
        <v>342.7808</v>
      </c>
      <c r="G7776" s="1">
        <v>172.6336</v>
      </c>
      <c r="H7776" s="1">
        <v>15.262114562152799</v>
      </c>
    </row>
    <row r="7777" spans="1:9" x14ac:dyDescent="0.25">
      <c r="A7777" s="1">
        <v>0</v>
      </c>
      <c r="B7777" s="1" t="s">
        <v>4953</v>
      </c>
      <c r="C7777" s="1">
        <v>6</v>
      </c>
      <c r="D7777" s="1" t="s">
        <v>8752</v>
      </c>
    </row>
    <row r="7778" spans="1:9" x14ac:dyDescent="0.25">
      <c r="A7778" s="1">
        <v>1</v>
      </c>
      <c r="B7778" s="1" t="s">
        <v>8753</v>
      </c>
      <c r="C7778" s="1" t="s">
        <v>8754</v>
      </c>
      <c r="D7778" s="1">
        <v>22276.573879259999</v>
      </c>
      <c r="E7778" s="1">
        <v>7.9670000000000001E-5</v>
      </c>
      <c r="F7778" s="1" t="s">
        <v>3</v>
      </c>
      <c r="G7778" s="1" t="s">
        <v>8755</v>
      </c>
      <c r="H7778" s="1">
        <v>0</v>
      </c>
      <c r="I7778" s="1">
        <v>9994</v>
      </c>
    </row>
    <row r="7779" spans="1:9" x14ac:dyDescent="0.25">
      <c r="A7779" s="1">
        <v>2</v>
      </c>
      <c r="B7779" s="1">
        <v>43711</v>
      </c>
      <c r="C7779" s="1">
        <v>97.418499999999995</v>
      </c>
      <c r="D7779" s="1">
        <v>282.81670000000003</v>
      </c>
      <c r="E7779" s="1">
        <v>67330</v>
      </c>
      <c r="F7779" s="1">
        <v>94.940700000000007</v>
      </c>
      <c r="G7779" s="1">
        <v>265.9522</v>
      </c>
      <c r="H7779" s="1">
        <v>15.259051932150699</v>
      </c>
    </row>
    <row r="7780" spans="1:9" x14ac:dyDescent="0.25">
      <c r="A7780" s="1">
        <v>0</v>
      </c>
      <c r="B7780" s="1" t="s">
        <v>8756</v>
      </c>
      <c r="C7780" s="1" t="s">
        <v>2782</v>
      </c>
    </row>
    <row r="7781" spans="1:9" x14ac:dyDescent="0.25">
      <c r="A7781" s="1">
        <v>1</v>
      </c>
      <c r="B7781" s="1" t="s">
        <v>8757</v>
      </c>
      <c r="C7781" s="1" t="s">
        <v>8758</v>
      </c>
      <c r="D7781" s="1">
        <v>22276.527656779999</v>
      </c>
      <c r="E7781" s="1">
        <v>9.0299999999999999E-5</v>
      </c>
      <c r="F7781" s="1" t="s">
        <v>3</v>
      </c>
      <c r="G7781" s="1" t="s">
        <v>8759</v>
      </c>
      <c r="H7781" s="1">
        <v>0</v>
      </c>
      <c r="I7781" s="1">
        <v>9990</v>
      </c>
    </row>
    <row r="7782" spans="1:9" x14ac:dyDescent="0.25">
      <c r="A7782" s="1">
        <v>2</v>
      </c>
      <c r="B7782" s="1">
        <v>43712</v>
      </c>
      <c r="C7782" s="1">
        <v>97.396900000000002</v>
      </c>
      <c r="D7782" s="1">
        <v>286.26069999999999</v>
      </c>
      <c r="E7782" s="1">
        <v>10918</v>
      </c>
      <c r="F7782" s="1">
        <v>336.0899</v>
      </c>
      <c r="G7782" s="1">
        <v>175.37440000000001</v>
      </c>
      <c r="H7782" s="1">
        <v>15.289868622153801</v>
      </c>
    </row>
    <row r="7783" spans="1:9" x14ac:dyDescent="0.25">
      <c r="A7783" s="1">
        <v>0</v>
      </c>
      <c r="B7783" s="1" t="s">
        <v>8760</v>
      </c>
      <c r="C7783" s="1">
        <v>1</v>
      </c>
    </row>
    <row r="7784" spans="1:9" x14ac:dyDescent="0.25">
      <c r="A7784" s="1">
        <v>1</v>
      </c>
      <c r="B7784" s="1" t="s">
        <v>8761</v>
      </c>
      <c r="C7784" s="1" t="s">
        <v>8762</v>
      </c>
      <c r="D7784" s="1">
        <v>22276.50306675</v>
      </c>
      <c r="E7784" s="1">
        <v>7.9049999999999997E-5</v>
      </c>
      <c r="F7784" s="1" t="s">
        <v>3</v>
      </c>
      <c r="G7784" s="1" t="s">
        <v>8763</v>
      </c>
      <c r="H7784" s="1">
        <v>0</v>
      </c>
      <c r="I7784" s="1">
        <v>9994</v>
      </c>
    </row>
    <row r="7785" spans="1:9" x14ac:dyDescent="0.25">
      <c r="A7785" s="1">
        <v>2</v>
      </c>
      <c r="B7785" s="1">
        <v>43713</v>
      </c>
      <c r="C7785" s="1">
        <v>97.397099999999995</v>
      </c>
      <c r="D7785" s="1">
        <v>286.0471</v>
      </c>
      <c r="E7785" s="1">
        <v>12138</v>
      </c>
      <c r="F7785" s="1">
        <v>341.24509999999998</v>
      </c>
      <c r="G7785" s="1">
        <v>170.8201</v>
      </c>
      <c r="H7785" s="1">
        <v>15.284047882153599</v>
      </c>
    </row>
    <row r="7786" spans="1:9" x14ac:dyDescent="0.25">
      <c r="A7786" s="1">
        <v>0</v>
      </c>
      <c r="B7786" s="1" t="s">
        <v>8756</v>
      </c>
      <c r="C7786" s="1" t="s">
        <v>27</v>
      </c>
    </row>
    <row r="7787" spans="1:9" x14ac:dyDescent="0.25">
      <c r="A7787" s="1">
        <v>1</v>
      </c>
      <c r="B7787" s="1" t="s">
        <v>8764</v>
      </c>
      <c r="C7787" s="1" t="s">
        <v>8765</v>
      </c>
      <c r="D7787" s="1">
        <v>22276.516683000002</v>
      </c>
      <c r="E7787" s="1">
        <v>5.4950000000000001E-5</v>
      </c>
      <c r="F7787" s="1" t="s">
        <v>3</v>
      </c>
      <c r="G7787" s="1" t="s">
        <v>8766</v>
      </c>
      <c r="H7787" s="1">
        <v>0</v>
      </c>
      <c r="I7787" s="1">
        <v>9996</v>
      </c>
    </row>
    <row r="7788" spans="1:9" x14ac:dyDescent="0.25">
      <c r="A7788" s="1">
        <v>2</v>
      </c>
      <c r="B7788" s="1">
        <v>43714</v>
      </c>
      <c r="C7788" s="1">
        <v>97.399600000000007</v>
      </c>
      <c r="D7788" s="1">
        <v>285.34769999999997</v>
      </c>
      <c r="E7788" s="1">
        <v>11123</v>
      </c>
      <c r="F7788" s="1">
        <v>341.66399999999999</v>
      </c>
      <c r="G7788" s="1">
        <v>169.3467</v>
      </c>
      <c r="H7788" s="1">
        <v>15.2690345721531</v>
      </c>
    </row>
    <row r="7789" spans="1:9" x14ac:dyDescent="0.25">
      <c r="A7789" s="1">
        <v>0</v>
      </c>
      <c r="B7789" s="1" t="s">
        <v>8120</v>
      </c>
      <c r="C7789" s="1" t="s">
        <v>8767</v>
      </c>
    </row>
    <row r="7790" spans="1:9" x14ac:dyDescent="0.25">
      <c r="A7790" s="1">
        <v>1</v>
      </c>
      <c r="B7790" s="1" t="s">
        <v>8768</v>
      </c>
      <c r="C7790" s="1" t="s">
        <v>8769</v>
      </c>
      <c r="D7790" s="1">
        <v>22276.50597926</v>
      </c>
      <c r="E7790" s="1">
        <v>3.0199999999999999E-6</v>
      </c>
      <c r="F7790" s="1" t="s">
        <v>3</v>
      </c>
      <c r="G7790" s="1" t="s">
        <v>8770</v>
      </c>
      <c r="H7790" s="1">
        <v>0</v>
      </c>
      <c r="I7790" s="1">
        <v>9991</v>
      </c>
    </row>
    <row r="7791" spans="1:9" x14ac:dyDescent="0.25">
      <c r="A7791" s="1">
        <v>2</v>
      </c>
      <c r="B7791" s="1">
        <v>43717</v>
      </c>
      <c r="C7791" s="1">
        <v>97.961699999999993</v>
      </c>
      <c r="D7791" s="1">
        <v>347.22489999999999</v>
      </c>
      <c r="E7791" s="1">
        <v>1699</v>
      </c>
      <c r="F7791" s="1">
        <v>91.368799999999993</v>
      </c>
      <c r="G7791" s="1">
        <v>268.77330000000001</v>
      </c>
      <c r="H7791" s="1">
        <v>14.770714332083401</v>
      </c>
    </row>
    <row r="7792" spans="1:9" x14ac:dyDescent="0.25">
      <c r="A7792" s="1">
        <v>0</v>
      </c>
      <c r="B7792" s="1" t="s">
        <v>8771</v>
      </c>
    </row>
    <row r="7793" spans="1:9" x14ac:dyDescent="0.25">
      <c r="A7793" s="1">
        <v>1</v>
      </c>
      <c r="B7793" s="1" t="s">
        <v>8772</v>
      </c>
      <c r="C7793" s="1" t="s">
        <v>8773</v>
      </c>
      <c r="D7793" s="1">
        <v>22276.504004760001</v>
      </c>
      <c r="E7793" s="1">
        <v>1.007E-5</v>
      </c>
      <c r="F7793" s="1" t="s">
        <v>3</v>
      </c>
      <c r="G7793" s="1" t="s">
        <v>8774</v>
      </c>
      <c r="H7793" s="1">
        <v>0</v>
      </c>
      <c r="I7793" s="1">
        <v>9994</v>
      </c>
    </row>
    <row r="7794" spans="1:9" x14ac:dyDescent="0.25">
      <c r="A7794" s="1">
        <v>2</v>
      </c>
      <c r="B7794" s="1">
        <v>43719</v>
      </c>
      <c r="C7794" s="1">
        <v>97.947400000000002</v>
      </c>
      <c r="D7794" s="1">
        <v>341.31509999999997</v>
      </c>
      <c r="E7794" s="1">
        <v>1747</v>
      </c>
      <c r="F7794" s="1">
        <v>169.91</v>
      </c>
      <c r="G7794" s="1">
        <v>190.2149</v>
      </c>
      <c r="H7794" s="1">
        <v>14.7864858720752</v>
      </c>
    </row>
    <row r="7795" spans="1:9" x14ac:dyDescent="0.25">
      <c r="A7795" s="1">
        <v>0</v>
      </c>
      <c r="B7795" s="1" t="s">
        <v>8775</v>
      </c>
    </row>
    <row r="7796" spans="1:9" x14ac:dyDescent="0.25">
      <c r="A7796" s="1">
        <v>1</v>
      </c>
      <c r="B7796" s="1" t="s">
        <v>8776</v>
      </c>
      <c r="C7796" s="1" t="s">
        <v>8777</v>
      </c>
      <c r="D7796" s="1">
        <v>22276.507859289999</v>
      </c>
      <c r="E7796" s="1">
        <v>3.6178299999999998E-3</v>
      </c>
      <c r="F7796" s="1" t="s">
        <v>3</v>
      </c>
      <c r="G7796" s="1" t="s">
        <v>8778</v>
      </c>
      <c r="H7796" s="1">
        <v>0</v>
      </c>
      <c r="I7796" s="1">
        <v>9998</v>
      </c>
    </row>
    <row r="7797" spans="1:9" x14ac:dyDescent="0.25">
      <c r="A7797" s="1">
        <v>2</v>
      </c>
      <c r="B7797" s="1">
        <v>43720</v>
      </c>
      <c r="C7797" s="1">
        <v>97.346599999999995</v>
      </c>
      <c r="D7797" s="1">
        <v>5.8594999999999997</v>
      </c>
      <c r="E7797" s="1">
        <v>5479</v>
      </c>
      <c r="F7797" s="1">
        <v>316.09399999999999</v>
      </c>
      <c r="G7797" s="1">
        <v>43.988799999999998</v>
      </c>
      <c r="H7797" s="1">
        <v>15.7425100521515</v>
      </c>
    </row>
    <row r="7798" spans="1:9" x14ac:dyDescent="0.25">
      <c r="A7798" s="1">
        <v>0</v>
      </c>
      <c r="B7798" s="1" t="s">
        <v>8779</v>
      </c>
    </row>
    <row r="7799" spans="1:9" x14ac:dyDescent="0.25">
      <c r="A7799" s="1">
        <v>1</v>
      </c>
      <c r="B7799" s="1" t="s">
        <v>8780</v>
      </c>
      <c r="C7799" s="1" t="s">
        <v>8781</v>
      </c>
      <c r="D7799" s="1">
        <v>22276.577297070002</v>
      </c>
      <c r="E7799" s="1">
        <v>3.0396999999999998E-4</v>
      </c>
      <c r="F7799" s="1" t="s">
        <v>3</v>
      </c>
      <c r="G7799" s="1" t="s">
        <v>8782</v>
      </c>
      <c r="H7799" s="1">
        <v>0</v>
      </c>
      <c r="I7799" s="1">
        <v>9998</v>
      </c>
    </row>
    <row r="7800" spans="1:9" x14ac:dyDescent="0.25">
      <c r="A7800" s="1">
        <v>2</v>
      </c>
      <c r="B7800" s="1">
        <v>43721</v>
      </c>
      <c r="C7800" s="1">
        <v>97.343199999999996</v>
      </c>
      <c r="D7800" s="1">
        <v>356.52179999999998</v>
      </c>
      <c r="E7800" s="1">
        <v>12408</v>
      </c>
      <c r="F7800" s="1">
        <v>28.913900000000002</v>
      </c>
      <c r="G7800" s="1">
        <v>85.896500000000003</v>
      </c>
      <c r="H7800" s="1">
        <v>15.402308342145901</v>
      </c>
    </row>
    <row r="7801" spans="1:9" x14ac:dyDescent="0.25">
      <c r="A7801" s="1">
        <v>0</v>
      </c>
      <c r="B7801" s="1" t="s">
        <v>8783</v>
      </c>
      <c r="C7801" s="1">
        <v>2</v>
      </c>
    </row>
    <row r="7802" spans="1:9" x14ac:dyDescent="0.25">
      <c r="A7802" s="1">
        <v>1</v>
      </c>
      <c r="B7802" s="1" t="s">
        <v>8784</v>
      </c>
      <c r="C7802" s="1" t="s">
        <v>8785</v>
      </c>
      <c r="D7802" s="1">
        <v>22276.475697419999</v>
      </c>
      <c r="E7802" s="1">
        <v>6.4681999999999999E-4</v>
      </c>
      <c r="F7802" s="1" t="s">
        <v>3</v>
      </c>
      <c r="G7802" s="1" t="s">
        <v>8786</v>
      </c>
      <c r="H7802" s="1">
        <v>0</v>
      </c>
      <c r="I7802" s="1">
        <v>9990</v>
      </c>
    </row>
    <row r="7803" spans="1:9" x14ac:dyDescent="0.25">
      <c r="A7803" s="1">
        <v>2</v>
      </c>
      <c r="B7803" s="1">
        <v>43722</v>
      </c>
      <c r="C7803" s="1">
        <v>97.348399999999998</v>
      </c>
      <c r="D7803" s="1">
        <v>359.10680000000002</v>
      </c>
      <c r="E7803" s="1">
        <v>11070</v>
      </c>
      <c r="F7803" s="1">
        <v>22.019200000000001</v>
      </c>
      <c r="G7803" s="1">
        <v>338.15300000000002</v>
      </c>
      <c r="H7803" s="1">
        <v>15.4511438621472</v>
      </c>
    </row>
    <row r="7804" spans="1:9" x14ac:dyDescent="0.25">
      <c r="A7804" s="1">
        <v>0</v>
      </c>
      <c r="B7804" s="1" t="s">
        <v>6525</v>
      </c>
      <c r="C7804" s="1" t="s">
        <v>8787</v>
      </c>
      <c r="D7804" s="1">
        <v>9</v>
      </c>
    </row>
    <row r="7805" spans="1:9" x14ac:dyDescent="0.25">
      <c r="A7805" s="1">
        <v>1</v>
      </c>
      <c r="B7805" s="1" t="s">
        <v>8788</v>
      </c>
      <c r="C7805" s="1" t="s">
        <v>8789</v>
      </c>
      <c r="D7805" s="1">
        <v>22276.248188279998</v>
      </c>
      <c r="E7805" s="1">
        <v>2.7427900000000002E-3</v>
      </c>
      <c r="F7805" s="1" t="s">
        <v>3</v>
      </c>
      <c r="G7805" s="1" t="s">
        <v>8790</v>
      </c>
      <c r="H7805" s="1">
        <v>0</v>
      </c>
      <c r="I7805" s="1">
        <v>9990</v>
      </c>
    </row>
    <row r="7806" spans="1:9" x14ac:dyDescent="0.25">
      <c r="A7806" s="1">
        <v>2</v>
      </c>
      <c r="B7806" s="1">
        <v>43723</v>
      </c>
      <c r="C7806" s="1">
        <v>97.347200000000001</v>
      </c>
      <c r="D7806" s="1">
        <v>4.4105999999999996</v>
      </c>
      <c r="E7806" s="1">
        <v>9873</v>
      </c>
      <c r="F7806" s="1">
        <v>342.42140000000001</v>
      </c>
      <c r="G7806" s="1">
        <v>75.986699999999999</v>
      </c>
      <c r="H7806" s="1">
        <v>15.6371066021504</v>
      </c>
    </row>
    <row r="7807" spans="1:9" x14ac:dyDescent="0.25">
      <c r="A7807" s="1">
        <v>0</v>
      </c>
      <c r="B7807" s="1" t="s">
        <v>6525</v>
      </c>
      <c r="C7807" s="1" t="s">
        <v>8787</v>
      </c>
      <c r="D7807" s="1">
        <v>12</v>
      </c>
    </row>
    <row r="7808" spans="1:9" x14ac:dyDescent="0.25">
      <c r="A7808" s="1">
        <v>1</v>
      </c>
      <c r="B7808" s="1" t="s">
        <v>8791</v>
      </c>
      <c r="C7808" s="1" t="s">
        <v>8792</v>
      </c>
      <c r="D7808" s="1">
        <v>22276.23963856</v>
      </c>
      <c r="E7808" s="1">
        <v>1.2858399999999999E-3</v>
      </c>
      <c r="F7808" s="1" t="s">
        <v>3</v>
      </c>
      <c r="G7808" s="1" t="s">
        <v>8793</v>
      </c>
      <c r="H7808" s="1">
        <v>0</v>
      </c>
      <c r="I7808" s="1">
        <v>9995</v>
      </c>
    </row>
    <row r="7809" spans="1:9" x14ac:dyDescent="0.25">
      <c r="A7809" s="1">
        <v>2</v>
      </c>
      <c r="B7809" s="1">
        <v>43724</v>
      </c>
      <c r="C7809" s="1">
        <v>97.349900000000005</v>
      </c>
      <c r="D7809" s="1">
        <v>2.8037000000000001</v>
      </c>
      <c r="E7809" s="1">
        <v>9540</v>
      </c>
      <c r="F7809" s="1">
        <v>20.683299999999999</v>
      </c>
      <c r="G7809" s="1">
        <v>339.48050000000001</v>
      </c>
      <c r="H7809" s="1">
        <v>15.533586322149301</v>
      </c>
    </row>
    <row r="7810" spans="1:9" x14ac:dyDescent="0.25">
      <c r="A7810" s="1">
        <v>0</v>
      </c>
      <c r="B7810" s="1" t="s">
        <v>6525</v>
      </c>
      <c r="C7810" s="1" t="s">
        <v>8787</v>
      </c>
      <c r="D7810" s="1">
        <v>11</v>
      </c>
    </row>
    <row r="7811" spans="1:9" x14ac:dyDescent="0.25">
      <c r="A7811" s="1">
        <v>1</v>
      </c>
      <c r="B7811" s="1" t="s">
        <v>8794</v>
      </c>
      <c r="C7811" s="1" t="s">
        <v>8795</v>
      </c>
      <c r="D7811" s="1">
        <v>22276.2430809</v>
      </c>
      <c r="E7811" s="1">
        <v>2.2543300000000001E-3</v>
      </c>
      <c r="F7811" s="1" t="s">
        <v>3</v>
      </c>
      <c r="G7811" s="1" t="s">
        <v>8796</v>
      </c>
      <c r="H7811" s="1">
        <v>0</v>
      </c>
      <c r="I7811" s="1">
        <v>9994</v>
      </c>
    </row>
    <row r="7812" spans="1:9" x14ac:dyDescent="0.25">
      <c r="A7812" s="1">
        <v>2</v>
      </c>
      <c r="B7812" s="1">
        <v>43725</v>
      </c>
      <c r="C7812" s="1">
        <v>97.351699999999994</v>
      </c>
      <c r="D7812" s="1">
        <v>3.0678999999999998</v>
      </c>
      <c r="E7812" s="1">
        <v>8352</v>
      </c>
      <c r="F7812" s="1">
        <v>22.610800000000001</v>
      </c>
      <c r="G7812" s="1">
        <v>337.55110000000002</v>
      </c>
      <c r="H7812" s="1">
        <v>15.526993062149501</v>
      </c>
    </row>
    <row r="7813" spans="1:9" x14ac:dyDescent="0.25">
      <c r="A7813" s="1">
        <v>0</v>
      </c>
      <c r="B7813" s="1" t="s">
        <v>6525</v>
      </c>
      <c r="C7813" s="1" t="s">
        <v>8787</v>
      </c>
      <c r="D7813" s="1">
        <v>5</v>
      </c>
    </row>
    <row r="7814" spans="1:9" x14ac:dyDescent="0.25">
      <c r="A7814" s="1">
        <v>1</v>
      </c>
      <c r="B7814" s="1" t="s">
        <v>8797</v>
      </c>
      <c r="C7814" s="1" t="s">
        <v>8798</v>
      </c>
      <c r="D7814" s="1">
        <v>22276.242929970002</v>
      </c>
      <c r="E7814" s="1">
        <v>1.8932199999999999E-3</v>
      </c>
      <c r="F7814" s="1" t="s">
        <v>3</v>
      </c>
      <c r="G7814" s="1" t="s">
        <v>8799</v>
      </c>
      <c r="H7814" s="1">
        <v>0</v>
      </c>
      <c r="I7814" s="1">
        <v>9996</v>
      </c>
    </row>
    <row r="7815" spans="1:9" x14ac:dyDescent="0.25">
      <c r="A7815" s="1">
        <v>2</v>
      </c>
      <c r="B7815" s="1">
        <v>43726</v>
      </c>
      <c r="C7815" s="1">
        <v>97.349900000000005</v>
      </c>
      <c r="D7815" s="1">
        <v>4.6205999999999996</v>
      </c>
      <c r="E7815" s="1">
        <v>6916</v>
      </c>
      <c r="F7815" s="1">
        <v>355.76819999999998</v>
      </c>
      <c r="G7815" s="1">
        <v>4.3516000000000004</v>
      </c>
      <c r="H7815" s="1">
        <v>15.6172976521504</v>
      </c>
    </row>
    <row r="7816" spans="1:9" x14ac:dyDescent="0.25">
      <c r="A7816" s="1">
        <v>0</v>
      </c>
      <c r="B7816" s="1" t="s">
        <v>6525</v>
      </c>
      <c r="C7816" s="1" t="s">
        <v>8787</v>
      </c>
      <c r="D7816" s="1">
        <v>8</v>
      </c>
    </row>
    <row r="7817" spans="1:9" x14ac:dyDescent="0.25">
      <c r="A7817" s="1">
        <v>1</v>
      </c>
      <c r="B7817" s="1" t="s">
        <v>8800</v>
      </c>
      <c r="C7817" s="1" t="s">
        <v>8801</v>
      </c>
      <c r="D7817" s="1">
        <v>22276.467581559999</v>
      </c>
      <c r="E7817" s="1">
        <v>1.81493E-3</v>
      </c>
      <c r="F7817" s="1" t="s">
        <v>3</v>
      </c>
      <c r="G7817" s="1" t="s">
        <v>8802</v>
      </c>
      <c r="H7817" s="1">
        <v>0</v>
      </c>
      <c r="I7817" s="1">
        <v>9997</v>
      </c>
    </row>
    <row r="7818" spans="1:9" x14ac:dyDescent="0.25">
      <c r="A7818" s="1">
        <v>2</v>
      </c>
      <c r="B7818" s="1">
        <v>43727</v>
      </c>
      <c r="C7818" s="1">
        <v>97.344700000000003</v>
      </c>
      <c r="D7818" s="1">
        <v>4.1284000000000001</v>
      </c>
      <c r="E7818" s="1">
        <v>6184</v>
      </c>
      <c r="F7818" s="1">
        <v>347.5385</v>
      </c>
      <c r="G7818" s="1">
        <v>12.571899999999999</v>
      </c>
      <c r="H7818" s="1">
        <v>15.606226072150299</v>
      </c>
    </row>
    <row r="7819" spans="1:9" x14ac:dyDescent="0.25">
      <c r="A7819" s="1">
        <v>0</v>
      </c>
      <c r="B7819" s="1" t="s">
        <v>8803</v>
      </c>
    </row>
    <row r="7820" spans="1:9" x14ac:dyDescent="0.25">
      <c r="A7820" s="1">
        <v>1</v>
      </c>
      <c r="B7820" s="1" t="s">
        <v>8804</v>
      </c>
      <c r="C7820" s="1" t="s">
        <v>8805</v>
      </c>
      <c r="D7820" s="1">
        <v>22276.48002332</v>
      </c>
      <c r="E7820" s="1">
        <v>5.6596999999999995E-4</v>
      </c>
      <c r="F7820" s="1" t="s">
        <v>3</v>
      </c>
      <c r="G7820" s="1" t="s">
        <v>8806</v>
      </c>
      <c r="H7820" s="1">
        <v>0</v>
      </c>
      <c r="I7820" s="1">
        <v>9996</v>
      </c>
    </row>
    <row r="7821" spans="1:9" x14ac:dyDescent="0.25">
      <c r="A7821" s="1">
        <v>2</v>
      </c>
      <c r="B7821" s="1">
        <v>43728</v>
      </c>
      <c r="C7821" s="1">
        <v>97.349500000000006</v>
      </c>
      <c r="D7821" s="1">
        <v>359.88049999999998</v>
      </c>
      <c r="E7821" s="1">
        <v>10914</v>
      </c>
      <c r="F7821" s="1">
        <v>25.686800000000002</v>
      </c>
      <c r="G7821" s="1">
        <v>334.49209999999999</v>
      </c>
      <c r="H7821" s="1">
        <v>15.449734412147601</v>
      </c>
    </row>
    <row r="7822" spans="1:9" x14ac:dyDescent="0.25">
      <c r="A7822" s="1">
        <v>0</v>
      </c>
      <c r="B7822" s="1" t="s">
        <v>8807</v>
      </c>
      <c r="C7822" s="1" t="s">
        <v>8808</v>
      </c>
    </row>
    <row r="7823" spans="1:9" x14ac:dyDescent="0.25">
      <c r="A7823" s="1">
        <v>1</v>
      </c>
      <c r="B7823" s="1" t="s">
        <v>8809</v>
      </c>
      <c r="C7823" s="1" t="s">
        <v>8810</v>
      </c>
      <c r="D7823" s="1">
        <v>22276.241240089999</v>
      </c>
      <c r="E7823" s="1">
        <v>6.5684999999999995E-4</v>
      </c>
      <c r="F7823" s="1" t="s">
        <v>3</v>
      </c>
      <c r="G7823" s="1" t="s">
        <v>8811</v>
      </c>
      <c r="H7823" s="1">
        <v>0</v>
      </c>
      <c r="I7823" s="1">
        <v>9995</v>
      </c>
    </row>
    <row r="7824" spans="1:9" x14ac:dyDescent="0.25">
      <c r="A7824" s="1">
        <v>2</v>
      </c>
      <c r="B7824" s="1">
        <v>43729</v>
      </c>
      <c r="C7824" s="1">
        <v>97.352199999999996</v>
      </c>
      <c r="D7824" s="1">
        <v>359.87720000000002</v>
      </c>
      <c r="E7824" s="1">
        <v>11675</v>
      </c>
      <c r="F7824" s="1">
        <v>29.363199999999999</v>
      </c>
      <c r="G7824" s="1">
        <v>330.827</v>
      </c>
      <c r="H7824" s="1">
        <v>15.4327574321473</v>
      </c>
    </row>
    <row r="7825" spans="1:9" x14ac:dyDescent="0.25">
      <c r="A7825" s="1">
        <v>0</v>
      </c>
      <c r="B7825" s="1" t="s">
        <v>8812</v>
      </c>
    </row>
    <row r="7826" spans="1:9" x14ac:dyDescent="0.25">
      <c r="A7826" s="1">
        <v>1</v>
      </c>
      <c r="B7826" s="1" t="s">
        <v>8813</v>
      </c>
      <c r="C7826" s="1" t="s">
        <v>8814</v>
      </c>
      <c r="D7826" s="1">
        <v>22276.171856140001</v>
      </c>
      <c r="E7826" s="1">
        <v>1.7939E-4</v>
      </c>
      <c r="F7826" s="1" t="s">
        <v>3</v>
      </c>
      <c r="G7826" s="1" t="s">
        <v>8815</v>
      </c>
      <c r="H7826" s="1">
        <v>0</v>
      </c>
      <c r="I7826" s="1">
        <v>9999</v>
      </c>
    </row>
    <row r="7827" spans="1:9" x14ac:dyDescent="0.25">
      <c r="A7827" s="1">
        <v>2</v>
      </c>
      <c r="B7827" s="1">
        <v>43730</v>
      </c>
      <c r="C7827" s="1">
        <v>97.348600000000005</v>
      </c>
      <c r="D7827" s="1">
        <v>355.44880000000001</v>
      </c>
      <c r="E7827" s="1">
        <v>17071</v>
      </c>
      <c r="F7827" s="1">
        <v>41.771000000000001</v>
      </c>
      <c r="G7827" s="1">
        <v>318.48329999999999</v>
      </c>
      <c r="H7827" s="1">
        <v>15.3402900521444</v>
      </c>
    </row>
    <row r="7828" spans="1:9" x14ac:dyDescent="0.25">
      <c r="A7828" s="1">
        <v>0</v>
      </c>
      <c r="B7828" s="1" t="s">
        <v>6600</v>
      </c>
      <c r="C7828" s="1">
        <v>2</v>
      </c>
      <c r="D7828" s="1" t="s">
        <v>8816</v>
      </c>
    </row>
    <row r="7829" spans="1:9" x14ac:dyDescent="0.25">
      <c r="A7829" s="1">
        <v>1</v>
      </c>
      <c r="B7829" s="1" t="s">
        <v>8817</v>
      </c>
      <c r="C7829" s="1" t="s">
        <v>8818</v>
      </c>
      <c r="D7829" s="1">
        <v>22276.040508139999</v>
      </c>
      <c r="E7829" s="1">
        <v>8.8347000000000002E-4</v>
      </c>
      <c r="F7829" s="1" t="s">
        <v>3</v>
      </c>
      <c r="G7829" s="1" t="s">
        <v>8819</v>
      </c>
      <c r="H7829" s="1">
        <v>0</v>
      </c>
      <c r="I7829" s="1">
        <v>9991</v>
      </c>
    </row>
    <row r="7830" spans="1:9" x14ac:dyDescent="0.25">
      <c r="A7830" s="1">
        <v>2</v>
      </c>
      <c r="B7830" s="1">
        <v>43731</v>
      </c>
      <c r="C7830" s="1">
        <v>97.359399999999994</v>
      </c>
      <c r="D7830" s="1">
        <v>2.7831000000000001</v>
      </c>
      <c r="E7830" s="1">
        <v>10497</v>
      </c>
      <c r="F7830" s="1">
        <v>7.4013</v>
      </c>
      <c r="G7830" s="1">
        <v>352.73919999999998</v>
      </c>
      <c r="H7830" s="1">
        <v>15.516506142148801</v>
      </c>
    </row>
    <row r="7831" spans="1:9" x14ac:dyDescent="0.25">
      <c r="A7831" s="1">
        <v>0</v>
      </c>
      <c r="B7831" s="1" t="s">
        <v>6600</v>
      </c>
      <c r="C7831" s="1">
        <v>2</v>
      </c>
      <c r="D7831" s="1" t="s">
        <v>8820</v>
      </c>
    </row>
    <row r="7832" spans="1:9" x14ac:dyDescent="0.25">
      <c r="A7832" s="1">
        <v>1</v>
      </c>
      <c r="B7832" s="1" t="s">
        <v>8821</v>
      </c>
      <c r="C7832" s="1" t="s">
        <v>8822</v>
      </c>
      <c r="D7832" s="1">
        <v>22276.532542879999</v>
      </c>
      <c r="E7832" s="1">
        <v>9.5921999999999999E-4</v>
      </c>
      <c r="F7832" s="1" t="s">
        <v>3</v>
      </c>
      <c r="G7832" s="1" t="s">
        <v>8823</v>
      </c>
      <c r="H7832" s="1">
        <v>0</v>
      </c>
      <c r="I7832" s="1">
        <v>9991</v>
      </c>
    </row>
    <row r="7833" spans="1:9" x14ac:dyDescent="0.25">
      <c r="A7833" s="1">
        <v>2</v>
      </c>
      <c r="B7833" s="1">
        <v>43732</v>
      </c>
      <c r="C7833" s="1">
        <v>97.360699999999994</v>
      </c>
      <c r="D7833" s="1">
        <v>3.8003</v>
      </c>
      <c r="E7833" s="1">
        <v>10480</v>
      </c>
      <c r="F7833" s="1">
        <v>8.7245000000000008</v>
      </c>
      <c r="G7833" s="1">
        <v>351.41879999999998</v>
      </c>
      <c r="H7833" s="1">
        <v>15.521706692149801</v>
      </c>
    </row>
    <row r="7834" spans="1:9" x14ac:dyDescent="0.25">
      <c r="A7834" s="1">
        <v>0</v>
      </c>
      <c r="B7834" s="1" t="s">
        <v>6525</v>
      </c>
      <c r="C7834" s="1" t="s">
        <v>8787</v>
      </c>
      <c r="D7834" s="1">
        <v>4</v>
      </c>
    </row>
    <row r="7835" spans="1:9" x14ac:dyDescent="0.25">
      <c r="A7835" s="1">
        <v>1</v>
      </c>
      <c r="B7835" s="1" t="s">
        <v>8824</v>
      </c>
      <c r="C7835" s="1" t="s">
        <v>8825</v>
      </c>
      <c r="D7835" s="1">
        <v>22276.223818840001</v>
      </c>
      <c r="E7835" s="1">
        <v>1.6412899999999999E-3</v>
      </c>
      <c r="F7835" s="1" t="s">
        <v>3</v>
      </c>
      <c r="G7835" s="1" t="s">
        <v>8826</v>
      </c>
      <c r="H7835" s="1">
        <v>0</v>
      </c>
      <c r="I7835" s="1">
        <v>9998</v>
      </c>
    </row>
    <row r="7836" spans="1:9" x14ac:dyDescent="0.25">
      <c r="A7836" s="1">
        <v>2</v>
      </c>
      <c r="B7836" s="1">
        <v>43733</v>
      </c>
      <c r="C7836" s="1">
        <v>97.351500000000001</v>
      </c>
      <c r="D7836" s="1">
        <v>3.3791000000000002</v>
      </c>
      <c r="E7836" s="1">
        <v>14548</v>
      </c>
      <c r="F7836" s="1">
        <v>27.267600000000002</v>
      </c>
      <c r="G7836" s="1">
        <v>26.0657</v>
      </c>
      <c r="H7836" s="1">
        <v>15.5296232421495</v>
      </c>
    </row>
    <row r="7837" spans="1:9" x14ac:dyDescent="0.25">
      <c r="A7837" s="1">
        <v>0</v>
      </c>
      <c r="B7837" s="1" t="s">
        <v>6525</v>
      </c>
      <c r="C7837" s="1" t="s">
        <v>8787</v>
      </c>
      <c r="D7837" s="1">
        <v>3</v>
      </c>
    </row>
    <row r="7838" spans="1:9" x14ac:dyDescent="0.25">
      <c r="A7838" s="1">
        <v>1</v>
      </c>
      <c r="B7838" s="1" t="s">
        <v>8827</v>
      </c>
      <c r="C7838" s="1" t="s">
        <v>8828</v>
      </c>
      <c r="D7838" s="1">
        <v>22276.206890869998</v>
      </c>
      <c r="E7838" s="1">
        <v>1.00825E-3</v>
      </c>
      <c r="F7838" s="1" t="s">
        <v>3</v>
      </c>
      <c r="G7838" s="1" t="s">
        <v>8829</v>
      </c>
      <c r="H7838" s="1">
        <v>0</v>
      </c>
      <c r="I7838" s="1">
        <v>9997</v>
      </c>
    </row>
    <row r="7839" spans="1:9" x14ac:dyDescent="0.25">
      <c r="A7839" s="1">
        <v>2</v>
      </c>
      <c r="B7839" s="1">
        <v>43734</v>
      </c>
      <c r="C7839" s="1">
        <v>97.352199999999996</v>
      </c>
      <c r="D7839" s="1">
        <v>3.4178999999999999</v>
      </c>
      <c r="E7839" s="1">
        <v>7947</v>
      </c>
      <c r="F7839" s="1">
        <v>4.3314000000000004</v>
      </c>
      <c r="G7839" s="1">
        <v>50.555599999999998</v>
      </c>
      <c r="H7839" s="1">
        <v>15.5622709521495</v>
      </c>
    </row>
    <row r="7840" spans="1:9" x14ac:dyDescent="0.25">
      <c r="A7840" s="1">
        <v>0</v>
      </c>
      <c r="B7840" s="1" t="s">
        <v>6525</v>
      </c>
      <c r="C7840" s="1" t="s">
        <v>8787</v>
      </c>
      <c r="D7840" s="1">
        <v>16</v>
      </c>
    </row>
    <row r="7841" spans="1:9" x14ac:dyDescent="0.25">
      <c r="A7841" s="1">
        <v>1</v>
      </c>
      <c r="B7841" s="1" t="s">
        <v>8830</v>
      </c>
      <c r="C7841" s="1" t="s">
        <v>8831</v>
      </c>
      <c r="D7841" s="1">
        <v>22276.491261679999</v>
      </c>
      <c r="E7841" s="1">
        <v>1.5181000000000001E-3</v>
      </c>
      <c r="F7841" s="1" t="s">
        <v>3</v>
      </c>
      <c r="G7841" s="1" t="s">
        <v>8832</v>
      </c>
      <c r="H7841" s="1">
        <v>0</v>
      </c>
      <c r="I7841" s="1">
        <v>9995</v>
      </c>
    </row>
    <row r="7842" spans="1:9" x14ac:dyDescent="0.25">
      <c r="A7842" s="1">
        <v>2</v>
      </c>
      <c r="B7842" s="1">
        <v>43735</v>
      </c>
      <c r="C7842" s="1">
        <v>97.3399</v>
      </c>
      <c r="D7842" s="1">
        <v>5.2881</v>
      </c>
      <c r="E7842" s="1">
        <v>7303</v>
      </c>
      <c r="F7842" s="1">
        <v>0.14269999999999999</v>
      </c>
      <c r="G7842" s="1">
        <v>359.98320000000001</v>
      </c>
      <c r="H7842" s="1">
        <v>15.616856482151301</v>
      </c>
    </row>
    <row r="7843" spans="1:9" x14ac:dyDescent="0.25">
      <c r="A7843" s="1">
        <v>0</v>
      </c>
      <c r="B7843" s="1" t="s">
        <v>6525</v>
      </c>
      <c r="C7843" s="1" t="s">
        <v>8787</v>
      </c>
      <c r="D7843" s="1">
        <v>15</v>
      </c>
    </row>
    <row r="7844" spans="1:9" x14ac:dyDescent="0.25">
      <c r="A7844" s="1">
        <v>1</v>
      </c>
      <c r="B7844" s="1" t="s">
        <v>8833</v>
      </c>
      <c r="C7844" s="1" t="s">
        <v>8834</v>
      </c>
      <c r="D7844" s="1">
        <v>22276.489102359999</v>
      </c>
      <c r="E7844" s="1">
        <v>1.3549300000000001E-3</v>
      </c>
      <c r="F7844" s="1" t="s">
        <v>3</v>
      </c>
      <c r="G7844" s="1" t="s">
        <v>8835</v>
      </c>
      <c r="H7844" s="1">
        <v>0</v>
      </c>
      <c r="I7844" s="1">
        <v>9997</v>
      </c>
    </row>
    <row r="7845" spans="1:9" x14ac:dyDescent="0.25">
      <c r="A7845" s="1">
        <v>2</v>
      </c>
      <c r="B7845" s="1">
        <v>43736</v>
      </c>
      <c r="C7845" s="1">
        <v>97.341499999999996</v>
      </c>
      <c r="D7845" s="1">
        <v>3.2214</v>
      </c>
      <c r="E7845" s="1">
        <v>8888</v>
      </c>
      <c r="F7845" s="1">
        <v>12.934900000000001</v>
      </c>
      <c r="G7845" s="1">
        <v>347.2133</v>
      </c>
      <c r="H7845" s="1">
        <v>15.5844762921498</v>
      </c>
    </row>
    <row r="7846" spans="1:9" x14ac:dyDescent="0.25">
      <c r="A7846" s="1">
        <v>0</v>
      </c>
      <c r="B7846" s="1" t="s">
        <v>7905</v>
      </c>
      <c r="C7846" s="1">
        <v>8</v>
      </c>
    </row>
    <row r="7847" spans="1:9" x14ac:dyDescent="0.25">
      <c r="A7847" s="1">
        <v>1</v>
      </c>
      <c r="B7847" s="1" t="s">
        <v>8836</v>
      </c>
      <c r="C7847" s="1" t="s">
        <v>8837</v>
      </c>
      <c r="D7847" s="1">
        <v>22276.507747579999</v>
      </c>
      <c r="E7847" s="1">
        <v>2.8915000000000001E-4</v>
      </c>
      <c r="F7847" s="1" t="s">
        <v>3</v>
      </c>
      <c r="G7847" s="1" t="s">
        <v>8838</v>
      </c>
      <c r="H7847" s="1">
        <v>0</v>
      </c>
      <c r="I7847" s="1">
        <v>9997</v>
      </c>
    </row>
    <row r="7848" spans="1:9" x14ac:dyDescent="0.25">
      <c r="A7848" s="1">
        <v>2</v>
      </c>
      <c r="B7848" s="1">
        <v>43737</v>
      </c>
      <c r="C7848" s="1">
        <v>97.349500000000006</v>
      </c>
      <c r="D7848" s="1">
        <v>1.9038999999999999</v>
      </c>
      <c r="E7848" s="1">
        <v>16429</v>
      </c>
      <c r="F7848" s="1">
        <v>22.216799999999999</v>
      </c>
      <c r="G7848" s="1">
        <v>337.9787</v>
      </c>
      <c r="H7848" s="1">
        <v>15.4228447121492</v>
      </c>
    </row>
    <row r="7849" spans="1:9" x14ac:dyDescent="0.25">
      <c r="A7849" s="1">
        <v>0</v>
      </c>
      <c r="B7849" s="1" t="s">
        <v>6525</v>
      </c>
      <c r="C7849" s="1" t="s">
        <v>8787</v>
      </c>
      <c r="D7849" s="1">
        <v>10</v>
      </c>
    </row>
    <row r="7850" spans="1:9" x14ac:dyDescent="0.25">
      <c r="A7850" s="1">
        <v>1</v>
      </c>
      <c r="B7850" s="1" t="s">
        <v>8839</v>
      </c>
      <c r="C7850" s="1" t="s">
        <v>8840</v>
      </c>
      <c r="D7850" s="1">
        <v>22276.46393966</v>
      </c>
      <c r="E7850" s="1">
        <v>1.80569E-3</v>
      </c>
      <c r="F7850" s="1" t="s">
        <v>3</v>
      </c>
      <c r="G7850" s="1" t="s">
        <v>8841</v>
      </c>
      <c r="H7850" s="1">
        <v>0</v>
      </c>
      <c r="I7850" s="1">
        <v>9994</v>
      </c>
    </row>
    <row r="7851" spans="1:9" x14ac:dyDescent="0.25">
      <c r="A7851" s="1">
        <v>2</v>
      </c>
      <c r="B7851" s="1">
        <v>43740</v>
      </c>
      <c r="C7851" s="1">
        <v>97.346599999999995</v>
      </c>
      <c r="D7851" s="1">
        <v>4.1388999999999996</v>
      </c>
      <c r="E7851" s="1">
        <v>5903</v>
      </c>
      <c r="F7851" s="1">
        <v>352.1875</v>
      </c>
      <c r="G7851" s="1">
        <v>7.9288999999999996</v>
      </c>
      <c r="H7851" s="1">
        <v>15.607757392150701</v>
      </c>
    </row>
    <row r="7852" spans="1:9" x14ac:dyDescent="0.25">
      <c r="A7852" s="1">
        <v>0</v>
      </c>
      <c r="B7852" s="1" t="s">
        <v>6525</v>
      </c>
      <c r="C7852" s="1" t="s">
        <v>8787</v>
      </c>
      <c r="D7852" s="1">
        <v>6</v>
      </c>
    </row>
    <row r="7853" spans="1:9" x14ac:dyDescent="0.25">
      <c r="A7853" s="1">
        <v>1</v>
      </c>
      <c r="B7853" s="1" t="s">
        <v>8842</v>
      </c>
      <c r="C7853" s="1" t="s">
        <v>8843</v>
      </c>
      <c r="D7853" s="1">
        <v>22276.506581689999</v>
      </c>
      <c r="E7853" s="1">
        <v>3.79766E-3</v>
      </c>
      <c r="F7853" s="1" t="s">
        <v>3</v>
      </c>
      <c r="G7853" s="1" t="s">
        <v>8844</v>
      </c>
      <c r="H7853" s="1">
        <v>0</v>
      </c>
      <c r="I7853" s="1">
        <v>9990</v>
      </c>
    </row>
    <row r="7854" spans="1:9" x14ac:dyDescent="0.25">
      <c r="A7854" s="1">
        <v>2</v>
      </c>
      <c r="B7854" s="1">
        <v>43741</v>
      </c>
      <c r="C7854" s="1">
        <v>97.346199999999996</v>
      </c>
      <c r="D7854" s="1">
        <v>4.9787999999999997</v>
      </c>
      <c r="E7854" s="1">
        <v>10061</v>
      </c>
      <c r="F7854" s="1">
        <v>344.20839999999998</v>
      </c>
      <c r="G7854" s="1">
        <v>28.023700000000002</v>
      </c>
      <c r="H7854" s="1">
        <v>15.646678492151</v>
      </c>
    </row>
    <row r="7855" spans="1:9" x14ac:dyDescent="0.25">
      <c r="A7855" s="1">
        <v>0</v>
      </c>
      <c r="B7855" s="1" t="s">
        <v>6525</v>
      </c>
      <c r="C7855" s="1" t="s">
        <v>8787</v>
      </c>
      <c r="D7855" s="1">
        <v>7</v>
      </c>
    </row>
    <row r="7856" spans="1:9" x14ac:dyDescent="0.25">
      <c r="A7856" s="1">
        <v>1</v>
      </c>
      <c r="B7856" s="1" t="s">
        <v>8845</v>
      </c>
      <c r="C7856" s="1" t="s">
        <v>8846</v>
      </c>
      <c r="D7856" s="1">
        <v>22276.499921369999</v>
      </c>
      <c r="E7856" s="1">
        <v>2.31708E-3</v>
      </c>
      <c r="F7856" s="1" t="s">
        <v>3</v>
      </c>
      <c r="G7856" s="1" t="s">
        <v>8847</v>
      </c>
      <c r="H7856" s="1">
        <v>0</v>
      </c>
      <c r="I7856" s="1">
        <v>9992</v>
      </c>
    </row>
    <row r="7857" spans="1:9" x14ac:dyDescent="0.25">
      <c r="A7857" s="1">
        <v>2</v>
      </c>
      <c r="B7857" s="1">
        <v>43742</v>
      </c>
      <c r="C7857" s="1">
        <v>97.353999999999999</v>
      </c>
      <c r="D7857" s="1">
        <v>4.1311999999999998</v>
      </c>
      <c r="E7857" s="1">
        <v>8476</v>
      </c>
      <c r="F7857" s="1">
        <v>7.0891999999999999</v>
      </c>
      <c r="G7857" s="1">
        <v>118.81140000000001</v>
      </c>
      <c r="H7857" s="1">
        <v>15.5709198421503</v>
      </c>
    </row>
    <row r="7858" spans="1:9" x14ac:dyDescent="0.25">
      <c r="A7858" s="1">
        <v>0</v>
      </c>
      <c r="B7858" s="1" t="s">
        <v>8848</v>
      </c>
      <c r="C7858" s="1" t="s">
        <v>8849</v>
      </c>
      <c r="D7858" s="1" t="s">
        <v>8850</v>
      </c>
    </row>
    <row r="7859" spans="1:9" x14ac:dyDescent="0.25">
      <c r="A7859" s="1">
        <v>1</v>
      </c>
      <c r="B7859" s="1" t="s">
        <v>8851</v>
      </c>
      <c r="C7859" s="1" t="s">
        <v>8852</v>
      </c>
      <c r="D7859" s="1">
        <v>22276.47651683</v>
      </c>
      <c r="E7859" s="1">
        <v>2.6359000000000002E-4</v>
      </c>
      <c r="F7859" s="1" t="s">
        <v>3</v>
      </c>
      <c r="G7859" s="1" t="s">
        <v>8853</v>
      </c>
      <c r="H7859" s="1">
        <v>0</v>
      </c>
      <c r="I7859" s="1">
        <v>9995</v>
      </c>
    </row>
    <row r="7860" spans="1:9" x14ac:dyDescent="0.25">
      <c r="A7860" s="1">
        <v>2</v>
      </c>
      <c r="B7860" s="1">
        <v>43743</v>
      </c>
      <c r="C7860" s="1">
        <v>97.345399999999998</v>
      </c>
      <c r="D7860" s="1">
        <v>356.02069999999998</v>
      </c>
      <c r="E7860" s="1">
        <v>14621</v>
      </c>
      <c r="F7860" s="1">
        <v>36.4664</v>
      </c>
      <c r="G7860" s="1">
        <v>323.75729999999999</v>
      </c>
      <c r="H7860" s="1">
        <v>15.364726572145299</v>
      </c>
    </row>
    <row r="7861" spans="1:9" x14ac:dyDescent="0.25">
      <c r="A7861" s="1">
        <v>0</v>
      </c>
      <c r="B7861" s="1" t="s">
        <v>8854</v>
      </c>
    </row>
    <row r="7862" spans="1:9" x14ac:dyDescent="0.25">
      <c r="A7862" s="1">
        <v>1</v>
      </c>
      <c r="B7862" s="1" t="s">
        <v>8855</v>
      </c>
      <c r="C7862" s="1" t="s">
        <v>8856</v>
      </c>
      <c r="D7862" s="1">
        <v>22276.495446450001</v>
      </c>
      <c r="E7862" s="1">
        <v>7.0449E-4</v>
      </c>
      <c r="F7862" s="1" t="s">
        <v>3</v>
      </c>
      <c r="G7862" s="1" t="s">
        <v>8857</v>
      </c>
      <c r="H7862" s="1">
        <v>0</v>
      </c>
      <c r="I7862" s="1">
        <v>9997</v>
      </c>
    </row>
    <row r="7863" spans="1:9" x14ac:dyDescent="0.25">
      <c r="A7863" s="1">
        <v>2</v>
      </c>
      <c r="B7863" s="1">
        <v>43744</v>
      </c>
      <c r="C7863" s="1">
        <v>97.350399999999993</v>
      </c>
      <c r="D7863" s="1">
        <v>0.58460000000000001</v>
      </c>
      <c r="E7863" s="1">
        <v>10191</v>
      </c>
      <c r="F7863" s="1">
        <v>23.2225</v>
      </c>
      <c r="G7863" s="1">
        <v>336.94830000000002</v>
      </c>
      <c r="H7863" s="1">
        <v>15.478477832148</v>
      </c>
    </row>
    <row r="7864" spans="1:9" x14ac:dyDescent="0.25">
      <c r="A7864" s="1">
        <v>0</v>
      </c>
      <c r="B7864" s="1" t="s">
        <v>6600</v>
      </c>
      <c r="C7864" s="1">
        <v>2</v>
      </c>
      <c r="D7864" s="1" t="s">
        <v>8858</v>
      </c>
    </row>
    <row r="7865" spans="1:9" x14ac:dyDescent="0.25">
      <c r="A7865" s="1">
        <v>1</v>
      </c>
      <c r="B7865" s="1" t="s">
        <v>8859</v>
      </c>
      <c r="C7865" s="1" t="s">
        <v>8860</v>
      </c>
      <c r="D7865" s="1">
        <v>22276.506388329999</v>
      </c>
      <c r="E7865" s="1">
        <v>7.094E-4</v>
      </c>
      <c r="F7865" s="1" t="s">
        <v>3</v>
      </c>
      <c r="G7865" s="1" t="s">
        <v>8861</v>
      </c>
      <c r="H7865" s="1">
        <v>0</v>
      </c>
      <c r="I7865" s="1">
        <v>9993</v>
      </c>
    </row>
    <row r="7866" spans="1:9" x14ac:dyDescent="0.25">
      <c r="A7866" s="1">
        <v>2</v>
      </c>
      <c r="B7866" s="1">
        <v>43745</v>
      </c>
      <c r="C7866" s="1">
        <v>97.359200000000001</v>
      </c>
      <c r="D7866" s="1">
        <v>3.2523</v>
      </c>
      <c r="E7866" s="1">
        <v>11767</v>
      </c>
      <c r="F7866" s="1">
        <v>11.459</v>
      </c>
      <c r="G7866" s="1">
        <v>348.6927</v>
      </c>
      <c r="H7866" s="1">
        <v>15.4973795621496</v>
      </c>
    </row>
    <row r="7867" spans="1:9" x14ac:dyDescent="0.25">
      <c r="A7867" s="1">
        <v>0</v>
      </c>
      <c r="B7867" s="1" t="s">
        <v>6600</v>
      </c>
      <c r="C7867" s="1">
        <v>2</v>
      </c>
      <c r="D7867" s="1" t="s">
        <v>8862</v>
      </c>
    </row>
    <row r="7868" spans="1:9" x14ac:dyDescent="0.25">
      <c r="A7868" s="1">
        <v>1</v>
      </c>
      <c r="B7868" s="1" t="s">
        <v>8863</v>
      </c>
      <c r="C7868" s="1" t="s">
        <v>8864</v>
      </c>
      <c r="D7868" s="1">
        <v>22276.519941480001</v>
      </c>
      <c r="E7868" s="1">
        <v>1.1684600000000001E-3</v>
      </c>
      <c r="F7868" s="1" t="s">
        <v>3</v>
      </c>
      <c r="G7868" s="1" t="s">
        <v>8865</v>
      </c>
      <c r="H7868" s="1">
        <v>0</v>
      </c>
      <c r="I7868" s="1">
        <v>9996</v>
      </c>
    </row>
    <row r="7869" spans="1:9" x14ac:dyDescent="0.25">
      <c r="A7869" s="1">
        <v>2</v>
      </c>
      <c r="B7869" s="1">
        <v>43746</v>
      </c>
      <c r="C7869" s="1">
        <v>97.358800000000002</v>
      </c>
      <c r="D7869" s="1">
        <v>4.4165000000000001</v>
      </c>
      <c r="E7869" s="1">
        <v>9366</v>
      </c>
      <c r="F7869" s="1">
        <v>359.06740000000002</v>
      </c>
      <c r="G7869" s="1">
        <v>1.0561</v>
      </c>
      <c r="H7869" s="1">
        <v>15.552257802150599</v>
      </c>
    </row>
    <row r="7870" spans="1:9" x14ac:dyDescent="0.25">
      <c r="A7870" s="1">
        <v>0</v>
      </c>
      <c r="B7870" s="1" t="s">
        <v>6525</v>
      </c>
      <c r="C7870" s="1" t="s">
        <v>8787</v>
      </c>
      <c r="D7870" s="1">
        <v>1</v>
      </c>
    </row>
    <row r="7871" spans="1:9" x14ac:dyDescent="0.25">
      <c r="A7871" s="1">
        <v>1</v>
      </c>
      <c r="B7871" s="1" t="s">
        <v>8866</v>
      </c>
      <c r="C7871" s="1" t="s">
        <v>8867</v>
      </c>
      <c r="D7871" s="1">
        <v>22276.500908009999</v>
      </c>
      <c r="E7871" s="1">
        <v>3.8938699999999998E-3</v>
      </c>
      <c r="F7871" s="1" t="s">
        <v>3</v>
      </c>
      <c r="G7871" s="1" t="s">
        <v>8868</v>
      </c>
      <c r="H7871" s="1">
        <v>0</v>
      </c>
      <c r="I7871" s="1">
        <v>9997</v>
      </c>
    </row>
    <row r="7872" spans="1:9" x14ac:dyDescent="0.25">
      <c r="A7872" s="1">
        <v>2</v>
      </c>
      <c r="B7872" s="1">
        <v>43747</v>
      </c>
      <c r="C7872" s="1">
        <v>97.3506</v>
      </c>
      <c r="D7872" s="1">
        <v>5.5911</v>
      </c>
      <c r="E7872" s="1">
        <v>10916</v>
      </c>
      <c r="F7872" s="1">
        <v>348.83690000000001</v>
      </c>
      <c r="G7872" s="1">
        <v>11.264799999999999</v>
      </c>
      <c r="H7872" s="1">
        <v>15.663392702151301</v>
      </c>
    </row>
    <row r="7873" spans="1:9" x14ac:dyDescent="0.25">
      <c r="A7873" s="1">
        <v>0</v>
      </c>
      <c r="B7873" s="1" t="s">
        <v>6525</v>
      </c>
      <c r="C7873" s="1" t="s">
        <v>8787</v>
      </c>
      <c r="D7873" s="1">
        <v>2</v>
      </c>
    </row>
    <row r="7874" spans="1:9" x14ac:dyDescent="0.25">
      <c r="A7874" s="1">
        <v>1</v>
      </c>
      <c r="B7874" s="1" t="s">
        <v>8869</v>
      </c>
      <c r="C7874" s="1" t="s">
        <v>8870</v>
      </c>
      <c r="D7874" s="1">
        <v>22276.497948460001</v>
      </c>
      <c r="E7874" s="1">
        <v>3.7762500000000001E-3</v>
      </c>
      <c r="F7874" s="1" t="s">
        <v>3</v>
      </c>
      <c r="G7874" s="1" t="s">
        <v>8871</v>
      </c>
      <c r="H7874" s="1">
        <v>0</v>
      </c>
      <c r="I7874" s="1">
        <v>9999</v>
      </c>
    </row>
    <row r="7875" spans="1:9" x14ac:dyDescent="0.25">
      <c r="A7875" s="1">
        <v>2</v>
      </c>
      <c r="B7875" s="1">
        <v>43748</v>
      </c>
      <c r="C7875" s="1">
        <v>97.350399999999993</v>
      </c>
      <c r="D7875" s="1">
        <v>8.0594000000000001</v>
      </c>
      <c r="E7875" s="1">
        <v>7631</v>
      </c>
      <c r="F7875" s="1">
        <v>329.6687</v>
      </c>
      <c r="G7875" s="1">
        <v>30.413499999999999</v>
      </c>
      <c r="H7875" s="1">
        <v>15.754486452152801</v>
      </c>
    </row>
    <row r="7876" spans="1:9" x14ac:dyDescent="0.25">
      <c r="A7876" s="1">
        <v>0</v>
      </c>
      <c r="B7876" s="1" t="s">
        <v>6525</v>
      </c>
      <c r="C7876" s="1" t="s">
        <v>8787</v>
      </c>
      <c r="D7876" s="1">
        <v>14</v>
      </c>
    </row>
    <row r="7877" spans="1:9" x14ac:dyDescent="0.25">
      <c r="A7877" s="1">
        <v>1</v>
      </c>
      <c r="B7877" s="1" t="s">
        <v>8872</v>
      </c>
      <c r="C7877" s="1" t="s">
        <v>8873</v>
      </c>
      <c r="D7877" s="1">
        <v>22276.21224692</v>
      </c>
      <c r="E7877" s="1">
        <v>7.7616899999999999E-3</v>
      </c>
      <c r="F7877" s="1" t="s">
        <v>8874</v>
      </c>
      <c r="G7877" s="1" t="s">
        <v>8875</v>
      </c>
      <c r="H7877" s="1">
        <v>0</v>
      </c>
      <c r="I7877" s="1">
        <v>9993</v>
      </c>
    </row>
    <row r="7878" spans="1:9" x14ac:dyDescent="0.25">
      <c r="A7878" s="1">
        <v>2</v>
      </c>
      <c r="B7878" s="1">
        <v>43749</v>
      </c>
      <c r="C7878" s="1">
        <v>97.356099999999998</v>
      </c>
      <c r="D7878" s="1">
        <v>11.0474</v>
      </c>
      <c r="E7878" s="1">
        <v>8808</v>
      </c>
      <c r="F7878" s="1">
        <v>304.65980000000002</v>
      </c>
      <c r="G7878" s="1">
        <v>55.384300000000003</v>
      </c>
      <c r="H7878" s="1">
        <v>15.876382022154299</v>
      </c>
    </row>
    <row r="7879" spans="1:9" x14ac:dyDescent="0.25">
      <c r="A7879" s="1">
        <v>0</v>
      </c>
      <c r="B7879" s="1" t="s">
        <v>6525</v>
      </c>
      <c r="C7879" s="1" t="s">
        <v>8787</v>
      </c>
      <c r="D7879" s="1">
        <v>13</v>
      </c>
    </row>
    <row r="7880" spans="1:9" x14ac:dyDescent="0.25">
      <c r="A7880" s="1">
        <v>1</v>
      </c>
      <c r="B7880" s="1" t="s">
        <v>8876</v>
      </c>
      <c r="C7880" s="1" t="s">
        <v>8877</v>
      </c>
      <c r="D7880" s="1">
        <v>22276.533362630002</v>
      </c>
      <c r="E7880" s="1">
        <v>4.3990000000000001E-3</v>
      </c>
      <c r="F7880" s="1" t="s">
        <v>3</v>
      </c>
      <c r="G7880" s="1" t="s">
        <v>8878</v>
      </c>
      <c r="H7880" s="1">
        <v>0</v>
      </c>
      <c r="I7880" s="1">
        <v>9993</v>
      </c>
    </row>
    <row r="7881" spans="1:9" x14ac:dyDescent="0.25">
      <c r="A7881" s="1">
        <v>2</v>
      </c>
      <c r="B7881" s="1">
        <v>43750</v>
      </c>
      <c r="C7881" s="1">
        <v>97.326999999999998</v>
      </c>
      <c r="D7881" s="1">
        <v>8.6975999999999996</v>
      </c>
      <c r="E7881" s="1">
        <v>7092</v>
      </c>
      <c r="F7881" s="1">
        <v>302.38650000000001</v>
      </c>
      <c r="G7881" s="1">
        <v>57.671599999999998</v>
      </c>
      <c r="H7881" s="1">
        <v>15.7957993221537</v>
      </c>
    </row>
    <row r="7882" spans="1:9" x14ac:dyDescent="0.25">
      <c r="A7882" s="1">
        <v>0</v>
      </c>
      <c r="B7882" s="1" t="s">
        <v>145</v>
      </c>
      <c r="C7882" s="1">
        <v>2530</v>
      </c>
    </row>
    <row r="7883" spans="1:9" x14ac:dyDescent="0.25">
      <c r="A7883" s="1">
        <v>1</v>
      </c>
      <c r="B7883" s="1" t="s">
        <v>8879</v>
      </c>
      <c r="C7883" s="1" t="s">
        <v>8880</v>
      </c>
      <c r="D7883" s="1">
        <v>22276.45787903</v>
      </c>
      <c r="E7883" s="1">
        <v>2.3999999999999998E-7</v>
      </c>
      <c r="F7883" s="1" t="s">
        <v>3</v>
      </c>
      <c r="G7883" s="1" t="s">
        <v>3742</v>
      </c>
      <c r="H7883" s="1">
        <v>0</v>
      </c>
      <c r="I7883" s="1">
        <v>9997</v>
      </c>
    </row>
    <row r="7884" spans="1:9" x14ac:dyDescent="0.25">
      <c r="A7884" s="1">
        <v>2</v>
      </c>
      <c r="B7884" s="1">
        <v>43751</v>
      </c>
      <c r="C7884" s="1">
        <v>82.520200000000003</v>
      </c>
      <c r="D7884" s="1">
        <v>341.92840000000001</v>
      </c>
      <c r="E7884" s="1">
        <v>20900</v>
      </c>
      <c r="F7884" s="1">
        <v>107.6853</v>
      </c>
      <c r="G7884" s="1">
        <v>252.6508</v>
      </c>
      <c r="H7884" s="1">
        <v>12.4287409617433</v>
      </c>
    </row>
    <row r="7885" spans="1:9" x14ac:dyDescent="0.25">
      <c r="A7885" s="1">
        <v>0</v>
      </c>
      <c r="B7885" s="1" t="s">
        <v>145</v>
      </c>
      <c r="C7885" s="1">
        <v>2531</v>
      </c>
    </row>
    <row r="7886" spans="1:9" x14ac:dyDescent="0.25">
      <c r="A7886" s="1">
        <v>1</v>
      </c>
      <c r="B7886" s="1" t="s">
        <v>8881</v>
      </c>
      <c r="C7886" s="1" t="s">
        <v>8882</v>
      </c>
      <c r="D7886" s="1">
        <v>22276.484883069999</v>
      </c>
      <c r="E7886" s="1">
        <v>2.3999999999999998E-7</v>
      </c>
      <c r="F7886" s="1" t="s">
        <v>3</v>
      </c>
      <c r="G7886" s="1" t="s">
        <v>3742</v>
      </c>
      <c r="H7886" s="1">
        <v>0</v>
      </c>
      <c r="I7886" s="1">
        <v>9997</v>
      </c>
    </row>
    <row r="7887" spans="1:9" x14ac:dyDescent="0.25">
      <c r="A7887" s="1">
        <v>2</v>
      </c>
      <c r="B7887" s="1">
        <v>43752</v>
      </c>
      <c r="C7887" s="1">
        <v>82.5244</v>
      </c>
      <c r="D7887" s="1">
        <v>342.46890000000002</v>
      </c>
      <c r="E7887" s="1">
        <v>17961</v>
      </c>
      <c r="F7887" s="1">
        <v>124.04219999999999</v>
      </c>
      <c r="G7887" s="1">
        <v>236.23670000000001</v>
      </c>
      <c r="H7887" s="1">
        <v>12.4289510517434</v>
      </c>
    </row>
    <row r="7888" spans="1:9" x14ac:dyDescent="0.25">
      <c r="A7888" s="1">
        <v>0</v>
      </c>
      <c r="B7888" s="1" t="s">
        <v>145</v>
      </c>
      <c r="C7888" s="1">
        <v>2532</v>
      </c>
    </row>
    <row r="7889" spans="1:9" x14ac:dyDescent="0.25">
      <c r="A7889" s="1">
        <v>1</v>
      </c>
      <c r="B7889" s="1" t="s">
        <v>8883</v>
      </c>
      <c r="C7889" s="1" t="s">
        <v>8884</v>
      </c>
      <c r="D7889" s="1">
        <v>22276.511016510001</v>
      </c>
      <c r="E7889" s="1">
        <v>2.3999999999999998E-7</v>
      </c>
      <c r="F7889" s="1" t="s">
        <v>3</v>
      </c>
      <c r="G7889" s="1" t="s">
        <v>3742</v>
      </c>
      <c r="H7889" s="1">
        <v>0</v>
      </c>
      <c r="I7889" s="1">
        <v>9996</v>
      </c>
    </row>
    <row r="7890" spans="1:9" x14ac:dyDescent="0.25">
      <c r="A7890" s="1">
        <v>2</v>
      </c>
      <c r="B7890" s="1">
        <v>43753</v>
      </c>
      <c r="C7890" s="1">
        <v>82.518100000000004</v>
      </c>
      <c r="D7890" s="1">
        <v>341.85449999999997</v>
      </c>
      <c r="E7890" s="1">
        <v>19661</v>
      </c>
      <c r="F7890" s="1">
        <v>126.8446</v>
      </c>
      <c r="G7890" s="1">
        <v>233.44399999999999</v>
      </c>
      <c r="H7890" s="1">
        <v>12.4289617617434</v>
      </c>
    </row>
    <row r="7891" spans="1:9" x14ac:dyDescent="0.25">
      <c r="A7891" s="1">
        <v>0</v>
      </c>
      <c r="B7891" s="1" t="s">
        <v>8885</v>
      </c>
    </row>
    <row r="7892" spans="1:9" x14ac:dyDescent="0.25">
      <c r="A7892" s="1">
        <v>1</v>
      </c>
      <c r="B7892" s="1" t="s">
        <v>8886</v>
      </c>
      <c r="C7892" s="1" t="s">
        <v>8887</v>
      </c>
      <c r="D7892" s="1">
        <v>22276.153405780002</v>
      </c>
      <c r="E7892" s="1">
        <v>5.0389999999999997E-5</v>
      </c>
      <c r="F7892" s="1" t="s">
        <v>3</v>
      </c>
      <c r="G7892" s="1" t="s">
        <v>8888</v>
      </c>
      <c r="H7892" s="1">
        <v>0</v>
      </c>
      <c r="I7892" s="1">
        <v>9993</v>
      </c>
    </row>
    <row r="7893" spans="1:9" x14ac:dyDescent="0.25">
      <c r="A7893" s="1">
        <v>2</v>
      </c>
      <c r="B7893" s="1">
        <v>43758</v>
      </c>
      <c r="C7893" s="1">
        <v>97.615200000000002</v>
      </c>
      <c r="D7893" s="1">
        <v>341.45429999999999</v>
      </c>
      <c r="E7893" s="1">
        <v>13190</v>
      </c>
      <c r="F7893" s="1">
        <v>263.1782</v>
      </c>
      <c r="G7893" s="1">
        <v>96.793999999999997</v>
      </c>
      <c r="H7893" s="1">
        <v>14.979144052092201</v>
      </c>
    </row>
    <row r="7894" spans="1:9" x14ac:dyDescent="0.25">
      <c r="A7894" s="1">
        <v>0</v>
      </c>
      <c r="B7894" s="1" t="s">
        <v>8889</v>
      </c>
      <c r="C7894" s="1" t="s">
        <v>8890</v>
      </c>
    </row>
    <row r="7895" spans="1:9" x14ac:dyDescent="0.25">
      <c r="A7895" s="1">
        <v>1</v>
      </c>
      <c r="B7895" s="1" t="s">
        <v>8891</v>
      </c>
      <c r="C7895" s="1" t="s">
        <v>8892</v>
      </c>
      <c r="D7895" s="1">
        <v>22276.4916816</v>
      </c>
      <c r="E7895" s="1">
        <v>2.4919999999999999E-5</v>
      </c>
      <c r="F7895" s="1" t="s">
        <v>3</v>
      </c>
      <c r="G7895" s="1" t="s">
        <v>8893</v>
      </c>
      <c r="H7895" s="1">
        <v>0</v>
      </c>
      <c r="I7895" s="1">
        <v>9997</v>
      </c>
    </row>
    <row r="7896" spans="1:9" x14ac:dyDescent="0.25">
      <c r="A7896" s="1">
        <v>2</v>
      </c>
      <c r="B7896" s="1">
        <v>43759</v>
      </c>
      <c r="C7896" s="1">
        <v>97.609899999999996</v>
      </c>
      <c r="D7896" s="1">
        <v>340.39839999999998</v>
      </c>
      <c r="E7896" s="1">
        <v>12488</v>
      </c>
      <c r="F7896" s="1">
        <v>258.25459999999998</v>
      </c>
      <c r="G7896" s="1">
        <v>101.72750000000001</v>
      </c>
      <c r="H7896" s="1">
        <v>14.966795002092001</v>
      </c>
    </row>
    <row r="7897" spans="1:9" x14ac:dyDescent="0.25">
      <c r="A7897" s="1">
        <v>0</v>
      </c>
      <c r="B7897" s="1" t="s">
        <v>8894</v>
      </c>
      <c r="C7897" s="1" t="s">
        <v>8895</v>
      </c>
      <c r="D7897" s="1" t="s">
        <v>8896</v>
      </c>
    </row>
    <row r="7898" spans="1:9" x14ac:dyDescent="0.25">
      <c r="A7898" s="1">
        <v>1</v>
      </c>
      <c r="B7898" s="1" t="s">
        <v>8897</v>
      </c>
      <c r="C7898" s="1" t="s">
        <v>8898</v>
      </c>
      <c r="D7898" s="1">
        <v>22276.533237359999</v>
      </c>
      <c r="E7898" s="1">
        <v>1.1873E-4</v>
      </c>
      <c r="F7898" s="1" t="s">
        <v>3</v>
      </c>
      <c r="G7898" s="1" t="s">
        <v>8899</v>
      </c>
      <c r="H7898" s="1">
        <v>0</v>
      </c>
      <c r="I7898" s="1">
        <v>9995</v>
      </c>
    </row>
    <row r="7899" spans="1:9" x14ac:dyDescent="0.25">
      <c r="A7899" s="1">
        <v>2</v>
      </c>
      <c r="B7899" s="1">
        <v>43760</v>
      </c>
      <c r="C7899" s="1">
        <v>97.619100000000003</v>
      </c>
      <c r="D7899" s="1">
        <v>342.75130000000001</v>
      </c>
      <c r="E7899" s="1">
        <v>10285</v>
      </c>
      <c r="F7899" s="1">
        <v>250.02500000000001</v>
      </c>
      <c r="G7899" s="1">
        <v>109.9866</v>
      </c>
      <c r="H7899" s="1">
        <v>14.9958714520931</v>
      </c>
    </row>
    <row r="7900" spans="1:9" x14ac:dyDescent="0.25">
      <c r="A7900" s="1">
        <v>0</v>
      </c>
      <c r="B7900" s="1" t="s">
        <v>8900</v>
      </c>
    </row>
    <row r="7901" spans="1:9" x14ac:dyDescent="0.25">
      <c r="A7901" s="1">
        <v>1</v>
      </c>
      <c r="B7901" s="1" t="s">
        <v>8901</v>
      </c>
      <c r="C7901" s="1" t="s">
        <v>8902</v>
      </c>
      <c r="D7901" s="1">
        <v>22276.488892019999</v>
      </c>
      <c r="E7901" s="1">
        <v>2.654E-5</v>
      </c>
      <c r="F7901" s="1" t="s">
        <v>3</v>
      </c>
      <c r="G7901" s="1" t="s">
        <v>8903</v>
      </c>
      <c r="H7901" s="1">
        <v>0</v>
      </c>
      <c r="I7901" s="1">
        <v>9990</v>
      </c>
    </row>
    <row r="7902" spans="1:9" x14ac:dyDescent="0.25">
      <c r="A7902" s="1">
        <v>2</v>
      </c>
      <c r="B7902" s="1">
        <v>43762</v>
      </c>
      <c r="C7902" s="1">
        <v>97.615600000000001</v>
      </c>
      <c r="D7902" s="1">
        <v>342.3032</v>
      </c>
      <c r="E7902" s="1">
        <v>12233</v>
      </c>
      <c r="F7902" s="1">
        <v>264.98790000000002</v>
      </c>
      <c r="G7902" s="1">
        <v>94.994699999999995</v>
      </c>
      <c r="H7902" s="1">
        <v>14.9739052520942</v>
      </c>
    </row>
    <row r="7903" spans="1:9" x14ac:dyDescent="0.25">
      <c r="A7903" s="1">
        <v>0</v>
      </c>
      <c r="B7903" s="1" t="s">
        <v>8904</v>
      </c>
      <c r="C7903" s="1" t="s">
        <v>8895</v>
      </c>
      <c r="D7903" s="1" t="s">
        <v>8905</v>
      </c>
    </row>
    <row r="7904" spans="1:9" x14ac:dyDescent="0.25">
      <c r="A7904" s="1">
        <v>1</v>
      </c>
      <c r="B7904" s="1" t="s">
        <v>8906</v>
      </c>
      <c r="C7904" s="1" t="s">
        <v>8907</v>
      </c>
      <c r="D7904" s="1">
        <v>22276.525810129999</v>
      </c>
      <c r="E7904" s="1">
        <v>3.4749999999999998E-5</v>
      </c>
      <c r="F7904" s="1" t="s">
        <v>3</v>
      </c>
      <c r="G7904" s="1" t="s">
        <v>8908</v>
      </c>
      <c r="H7904" s="1">
        <v>0</v>
      </c>
      <c r="I7904" s="1">
        <v>9994</v>
      </c>
    </row>
    <row r="7905" spans="1:9" x14ac:dyDescent="0.25">
      <c r="A7905" s="1">
        <v>2</v>
      </c>
      <c r="B7905" s="1">
        <v>43763</v>
      </c>
      <c r="C7905" s="1">
        <v>97.609399999999994</v>
      </c>
      <c r="D7905" s="1">
        <v>341.15929999999997</v>
      </c>
      <c r="E7905" s="1">
        <v>11288</v>
      </c>
      <c r="F7905" s="1">
        <v>260.52390000000003</v>
      </c>
      <c r="G7905" s="1">
        <v>99.470699999999994</v>
      </c>
      <c r="H7905" s="1">
        <v>14.9697449920926</v>
      </c>
    </row>
    <row r="7906" spans="1:9" x14ac:dyDescent="0.25">
      <c r="A7906" s="1">
        <v>0</v>
      </c>
      <c r="B7906" s="1" t="s">
        <v>2721</v>
      </c>
      <c r="C7906" s="1" t="s">
        <v>8909</v>
      </c>
      <c r="D7906" s="1" t="s">
        <v>8910</v>
      </c>
    </row>
    <row r="7907" spans="1:9" x14ac:dyDescent="0.25">
      <c r="A7907" s="1">
        <v>1</v>
      </c>
      <c r="B7907" s="1" t="s">
        <v>8911</v>
      </c>
      <c r="C7907" s="1" t="s">
        <v>8912</v>
      </c>
      <c r="D7907" s="1">
        <v>22276.197424260001</v>
      </c>
      <c r="E7907" s="1">
        <v>6.6299999999999999E-5</v>
      </c>
      <c r="F7907" s="1" t="s">
        <v>3</v>
      </c>
      <c r="G7907" s="1" t="s">
        <v>8913</v>
      </c>
      <c r="H7907" s="1">
        <v>0</v>
      </c>
      <c r="I7907" s="1">
        <v>9995</v>
      </c>
    </row>
    <row r="7908" spans="1:9" x14ac:dyDescent="0.25">
      <c r="A7908" s="1">
        <v>2</v>
      </c>
      <c r="B7908" s="1">
        <v>43764</v>
      </c>
      <c r="C7908" s="1">
        <v>97.615899999999996</v>
      </c>
      <c r="D7908" s="1">
        <v>343.50790000000001</v>
      </c>
      <c r="E7908" s="1">
        <v>13646</v>
      </c>
      <c r="F7908" s="1">
        <v>257.79259999999999</v>
      </c>
      <c r="G7908" s="1">
        <v>102.1768</v>
      </c>
      <c r="H7908" s="1">
        <v>14.9895341320934</v>
      </c>
    </row>
    <row r="7909" spans="1:9" x14ac:dyDescent="0.25">
      <c r="A7909" s="1">
        <v>0</v>
      </c>
      <c r="B7909" s="1" t="s">
        <v>8914</v>
      </c>
    </row>
    <row r="7910" spans="1:9" x14ac:dyDescent="0.25">
      <c r="A7910" s="1">
        <v>1</v>
      </c>
      <c r="B7910" s="1" t="s">
        <v>8915</v>
      </c>
      <c r="C7910" s="1" t="s">
        <v>8916</v>
      </c>
      <c r="D7910" s="1">
        <v>22276.476606709999</v>
      </c>
      <c r="E7910" s="1">
        <v>3.786E-5</v>
      </c>
      <c r="F7910" s="1" t="s">
        <v>3</v>
      </c>
      <c r="G7910" s="1" t="s">
        <v>8917</v>
      </c>
      <c r="H7910" s="1">
        <v>0</v>
      </c>
      <c r="I7910" s="1">
        <v>9993</v>
      </c>
    </row>
    <row r="7911" spans="1:9" x14ac:dyDescent="0.25">
      <c r="A7911" s="1">
        <v>2</v>
      </c>
      <c r="B7911" s="1">
        <v>43765</v>
      </c>
      <c r="C7911" s="1">
        <v>97.6096</v>
      </c>
      <c r="D7911" s="1">
        <v>341.71510000000001</v>
      </c>
      <c r="E7911" s="1">
        <v>12627</v>
      </c>
      <c r="F7911" s="1">
        <v>268.52260000000001</v>
      </c>
      <c r="G7911" s="1">
        <v>91.454899999999995</v>
      </c>
      <c r="H7911" s="1">
        <v>14.973896552093001</v>
      </c>
    </row>
    <row r="7912" spans="1:9" x14ac:dyDescent="0.25">
      <c r="A7912" s="1">
        <v>0</v>
      </c>
      <c r="B7912" s="1" t="s">
        <v>8918</v>
      </c>
    </row>
    <row r="7913" spans="1:9" x14ac:dyDescent="0.25">
      <c r="A7913" s="1">
        <v>1</v>
      </c>
      <c r="B7913" s="1" t="s">
        <v>8919</v>
      </c>
      <c r="C7913" s="1" t="s">
        <v>8920</v>
      </c>
      <c r="D7913" s="1">
        <v>22276.395587219999</v>
      </c>
      <c r="E7913" s="1">
        <v>6.2119999999999995E-5</v>
      </c>
      <c r="F7913" s="1" t="s">
        <v>3</v>
      </c>
      <c r="G7913" s="1" t="s">
        <v>8921</v>
      </c>
      <c r="H7913" s="1">
        <v>0</v>
      </c>
      <c r="I7913" s="1">
        <v>9994</v>
      </c>
    </row>
    <row r="7914" spans="1:9" x14ac:dyDescent="0.25">
      <c r="A7914" s="1">
        <v>2</v>
      </c>
      <c r="B7914" s="1">
        <v>43766</v>
      </c>
      <c r="C7914" s="1">
        <v>97.608400000000003</v>
      </c>
      <c r="D7914" s="1">
        <v>339.26330000000002</v>
      </c>
      <c r="E7914" s="1">
        <v>9120</v>
      </c>
      <c r="F7914" s="1">
        <v>262.8526</v>
      </c>
      <c r="G7914" s="1">
        <v>97.165899999999993</v>
      </c>
      <c r="H7914" s="1">
        <v>14.9686871920913</v>
      </c>
    </row>
    <row r="7915" spans="1:9" x14ac:dyDescent="0.25">
      <c r="A7915" s="1">
        <v>0</v>
      </c>
      <c r="B7915" s="1" t="s">
        <v>8002</v>
      </c>
      <c r="C7915" s="1" t="s">
        <v>8922</v>
      </c>
    </row>
    <row r="7916" spans="1:9" x14ac:dyDescent="0.25">
      <c r="A7916" s="1">
        <v>1</v>
      </c>
      <c r="B7916" s="1" t="s">
        <v>8923</v>
      </c>
      <c r="C7916" s="1" t="s">
        <v>8924</v>
      </c>
      <c r="D7916" s="1">
        <v>22276.42235723</v>
      </c>
      <c r="E7916" s="1">
        <v>2.953E-5</v>
      </c>
      <c r="F7916" s="1" t="s">
        <v>3</v>
      </c>
      <c r="G7916" s="1" t="s">
        <v>8925</v>
      </c>
      <c r="H7916" s="1">
        <v>0</v>
      </c>
      <c r="I7916" s="1">
        <v>9996</v>
      </c>
    </row>
    <row r="7917" spans="1:9" x14ac:dyDescent="0.25">
      <c r="A7917" s="1">
        <v>2</v>
      </c>
      <c r="B7917" s="1">
        <v>43767</v>
      </c>
      <c r="C7917" s="1">
        <v>97.605199999999996</v>
      </c>
      <c r="D7917" s="1">
        <v>338.67970000000003</v>
      </c>
      <c r="E7917" s="1">
        <v>10063</v>
      </c>
      <c r="F7917" s="1">
        <v>265.23739999999998</v>
      </c>
      <c r="G7917" s="1">
        <v>94.769800000000004</v>
      </c>
      <c r="H7917" s="1">
        <v>14.9608796320911</v>
      </c>
    </row>
    <row r="7918" spans="1:9" x14ac:dyDescent="0.25">
      <c r="A7918" s="1">
        <v>0</v>
      </c>
      <c r="B7918" s="1" t="s">
        <v>8926</v>
      </c>
    </row>
    <row r="7919" spans="1:9" x14ac:dyDescent="0.25">
      <c r="A7919" s="1">
        <v>1</v>
      </c>
      <c r="B7919" s="1" t="s">
        <v>8927</v>
      </c>
      <c r="C7919" s="1" t="s">
        <v>8928</v>
      </c>
      <c r="D7919" s="1">
        <v>22276.128404930001</v>
      </c>
      <c r="E7919" s="1">
        <v>4.4230000000000002E-5</v>
      </c>
      <c r="F7919" s="1" t="s">
        <v>3</v>
      </c>
      <c r="G7919" s="1" t="s">
        <v>8929</v>
      </c>
      <c r="H7919" s="1">
        <v>0</v>
      </c>
      <c r="I7919" s="1">
        <v>9992</v>
      </c>
    </row>
    <row r="7920" spans="1:9" x14ac:dyDescent="0.25">
      <c r="A7920" s="1">
        <v>2</v>
      </c>
      <c r="B7920" s="1">
        <v>43768</v>
      </c>
      <c r="C7920" s="1">
        <v>97.606499999999997</v>
      </c>
      <c r="D7920" s="1">
        <v>338.39080000000001</v>
      </c>
      <c r="E7920" s="1">
        <v>9399</v>
      </c>
      <c r="F7920" s="1">
        <v>266.2466</v>
      </c>
      <c r="G7920" s="1">
        <v>93.768100000000004</v>
      </c>
      <c r="H7920" s="1">
        <v>14.9611676920878</v>
      </c>
    </row>
    <row r="7921" spans="1:9" x14ac:dyDescent="0.25">
      <c r="A7921" s="1">
        <v>0</v>
      </c>
      <c r="B7921" s="1" t="s">
        <v>6525</v>
      </c>
      <c r="C7921" s="1" t="s">
        <v>8930</v>
      </c>
      <c r="D7921" s="1">
        <v>1</v>
      </c>
    </row>
    <row r="7922" spans="1:9" x14ac:dyDescent="0.25">
      <c r="A7922" s="1">
        <v>1</v>
      </c>
      <c r="B7922" s="1" t="s">
        <v>8931</v>
      </c>
      <c r="C7922" s="1" t="s">
        <v>8932</v>
      </c>
      <c r="D7922" s="1">
        <v>22276.152859559999</v>
      </c>
      <c r="E7922" s="1">
        <v>2.0979999999999999E-5</v>
      </c>
      <c r="F7922" s="1" t="s">
        <v>3</v>
      </c>
      <c r="G7922" s="1" t="s">
        <v>8933</v>
      </c>
      <c r="H7922" s="1">
        <v>0</v>
      </c>
      <c r="I7922" s="1">
        <v>9991</v>
      </c>
    </row>
    <row r="7923" spans="1:9" x14ac:dyDescent="0.25">
      <c r="A7923" s="1">
        <v>2</v>
      </c>
      <c r="B7923" s="1">
        <v>43769</v>
      </c>
      <c r="C7923" s="1">
        <v>97.610500000000002</v>
      </c>
      <c r="D7923" s="1">
        <v>339.00529999999998</v>
      </c>
      <c r="E7923" s="1">
        <v>12280</v>
      </c>
      <c r="F7923" s="1">
        <v>272.91649999999998</v>
      </c>
      <c r="G7923" s="1">
        <v>87.065100000000001</v>
      </c>
      <c r="H7923" s="1">
        <v>14.9648524220911</v>
      </c>
    </row>
    <row r="7924" spans="1:9" x14ac:dyDescent="0.25">
      <c r="A7924" s="1">
        <v>0</v>
      </c>
      <c r="B7924" s="1" t="s">
        <v>8934</v>
      </c>
    </row>
    <row r="7925" spans="1:9" x14ac:dyDescent="0.25">
      <c r="A7925" s="1">
        <v>1</v>
      </c>
      <c r="B7925" s="1" t="s">
        <v>8935</v>
      </c>
      <c r="C7925" s="1" t="s">
        <v>8936</v>
      </c>
      <c r="D7925" s="1">
        <v>22276.163911560001</v>
      </c>
      <c r="E7925" s="1">
        <v>4.1780000000000003E-5</v>
      </c>
      <c r="F7925" s="1" t="s">
        <v>3</v>
      </c>
      <c r="G7925" s="1" t="s">
        <v>8937</v>
      </c>
      <c r="H7925" s="1">
        <v>0</v>
      </c>
      <c r="I7925" s="1">
        <v>9998</v>
      </c>
    </row>
    <row r="7926" spans="1:9" x14ac:dyDescent="0.25">
      <c r="A7926" s="1">
        <v>2</v>
      </c>
      <c r="B7926" s="1">
        <v>43770</v>
      </c>
      <c r="C7926" s="1">
        <v>97.609800000000007</v>
      </c>
      <c r="D7926" s="1">
        <v>339.68920000000003</v>
      </c>
      <c r="E7926" s="1">
        <v>12839</v>
      </c>
      <c r="F7926" s="1">
        <v>275.04230000000001</v>
      </c>
      <c r="G7926" s="1">
        <v>84.933300000000003</v>
      </c>
      <c r="H7926" s="1">
        <v>14.968929732091199</v>
      </c>
    </row>
    <row r="7927" spans="1:9" x14ac:dyDescent="0.25">
      <c r="A7927" s="1">
        <v>0</v>
      </c>
      <c r="B7927" s="1" t="s">
        <v>8938</v>
      </c>
    </row>
    <row r="7928" spans="1:9" x14ac:dyDescent="0.25">
      <c r="A7928" s="1">
        <v>1</v>
      </c>
      <c r="B7928" s="1" t="s">
        <v>8939</v>
      </c>
      <c r="C7928" s="1" t="s">
        <v>8940</v>
      </c>
      <c r="D7928" s="1">
        <v>22276.119398070001</v>
      </c>
      <c r="E7928" s="1">
        <v>3.8359999999999999E-5</v>
      </c>
      <c r="F7928" s="1" t="s">
        <v>3</v>
      </c>
      <c r="G7928" s="1" t="s">
        <v>8941</v>
      </c>
      <c r="H7928" s="1">
        <v>0</v>
      </c>
      <c r="I7928" s="1">
        <v>9993</v>
      </c>
    </row>
    <row r="7929" spans="1:9" x14ac:dyDescent="0.25">
      <c r="A7929" s="1">
        <v>2</v>
      </c>
      <c r="B7929" s="1">
        <v>43773</v>
      </c>
      <c r="C7929" s="1">
        <v>97.602199999999996</v>
      </c>
      <c r="D7929" s="1">
        <v>338.34750000000003</v>
      </c>
      <c r="E7929" s="1">
        <v>11631</v>
      </c>
      <c r="F7929" s="1">
        <v>260.0478</v>
      </c>
      <c r="G7929" s="1">
        <v>99.943100000000001</v>
      </c>
      <c r="H7929" s="1">
        <v>14.9636211520909</v>
      </c>
    </row>
    <row r="7930" spans="1:9" x14ac:dyDescent="0.25">
      <c r="A7930" s="1">
        <v>0</v>
      </c>
      <c r="B7930" s="1" t="s">
        <v>8942</v>
      </c>
    </row>
    <row r="7931" spans="1:9" x14ac:dyDescent="0.25">
      <c r="A7931" s="1">
        <v>1</v>
      </c>
      <c r="B7931" s="1" t="s">
        <v>8943</v>
      </c>
      <c r="C7931" s="1" t="s">
        <v>8944</v>
      </c>
      <c r="D7931" s="1">
        <v>22276.160601750002</v>
      </c>
      <c r="E7931" s="1">
        <v>5.9700000000000001E-5</v>
      </c>
      <c r="F7931" s="1" t="s">
        <v>3</v>
      </c>
      <c r="G7931" s="1" t="s">
        <v>8945</v>
      </c>
      <c r="H7931" s="1">
        <v>0</v>
      </c>
      <c r="I7931" s="1">
        <v>9995</v>
      </c>
    </row>
    <row r="7932" spans="1:9" x14ac:dyDescent="0.25">
      <c r="A7932" s="1">
        <v>2</v>
      </c>
      <c r="B7932" s="1">
        <v>43774</v>
      </c>
      <c r="C7932" s="1">
        <v>97.617699999999999</v>
      </c>
      <c r="D7932" s="1">
        <v>341.1422</v>
      </c>
      <c r="E7932" s="1">
        <v>10879</v>
      </c>
      <c r="F7932" s="1">
        <v>263.57400000000001</v>
      </c>
      <c r="G7932" s="1">
        <v>96.424400000000006</v>
      </c>
      <c r="H7932" s="1">
        <v>14.9778876920915</v>
      </c>
    </row>
    <row r="7933" spans="1:9" x14ac:dyDescent="0.25">
      <c r="A7933" s="1">
        <v>0</v>
      </c>
      <c r="B7933" s="1" t="s">
        <v>8946</v>
      </c>
    </row>
    <row r="7934" spans="1:9" x14ac:dyDescent="0.25">
      <c r="A7934" s="1">
        <v>1</v>
      </c>
      <c r="B7934" s="1" t="s">
        <v>8947</v>
      </c>
      <c r="C7934" s="1" t="s">
        <v>8948</v>
      </c>
      <c r="D7934" s="1">
        <v>22276.404869499998</v>
      </c>
      <c r="E7934" s="1">
        <v>2.3269999999999999E-5</v>
      </c>
      <c r="F7934" s="1" t="s">
        <v>3</v>
      </c>
      <c r="G7934" s="1" t="s">
        <v>8949</v>
      </c>
      <c r="H7934" s="1">
        <v>0</v>
      </c>
      <c r="I7934" s="1">
        <v>9993</v>
      </c>
    </row>
    <row r="7935" spans="1:9" x14ac:dyDescent="0.25">
      <c r="A7935" s="1">
        <v>2</v>
      </c>
      <c r="B7935" s="1">
        <v>43776</v>
      </c>
      <c r="C7935" s="1">
        <v>97.608500000000006</v>
      </c>
      <c r="D7935" s="1">
        <v>339.60520000000002</v>
      </c>
      <c r="E7935" s="1">
        <v>12741</v>
      </c>
      <c r="F7935" s="1">
        <v>265.66559999999998</v>
      </c>
      <c r="G7935" s="1">
        <v>94.311000000000007</v>
      </c>
      <c r="H7935" s="1">
        <v>14.9594091620912</v>
      </c>
    </row>
    <row r="7936" spans="1:9" x14ac:dyDescent="0.25">
      <c r="A7936" s="1">
        <v>0</v>
      </c>
      <c r="B7936" s="1" t="s">
        <v>8950</v>
      </c>
    </row>
    <row r="7937" spans="1:9" x14ac:dyDescent="0.25">
      <c r="A7937" s="1">
        <v>1</v>
      </c>
      <c r="B7937" s="1" t="s">
        <v>8951</v>
      </c>
      <c r="C7937" s="1" t="s">
        <v>8952</v>
      </c>
      <c r="D7937" s="1">
        <v>22276.157277319999</v>
      </c>
      <c r="E7937" s="1">
        <v>3.8550000000000002E-5</v>
      </c>
      <c r="F7937" s="1" t="s">
        <v>3</v>
      </c>
      <c r="G7937" s="1" t="s">
        <v>8953</v>
      </c>
      <c r="H7937" s="1">
        <v>0</v>
      </c>
      <c r="I7937" s="1">
        <v>9997</v>
      </c>
    </row>
    <row r="7938" spans="1:9" x14ac:dyDescent="0.25">
      <c r="A7938" s="1">
        <v>2</v>
      </c>
      <c r="B7938" s="1">
        <v>43778</v>
      </c>
      <c r="C7938" s="1">
        <v>97.598500000000001</v>
      </c>
      <c r="D7938" s="1">
        <v>338.07060000000001</v>
      </c>
      <c r="E7938" s="1">
        <v>12272</v>
      </c>
      <c r="F7938" s="1">
        <v>269.70920000000001</v>
      </c>
      <c r="G7938" s="1">
        <v>90.272300000000001</v>
      </c>
      <c r="H7938" s="1">
        <v>14.969048872087001</v>
      </c>
    </row>
    <row r="7939" spans="1:9" x14ac:dyDescent="0.25">
      <c r="A7939" s="1">
        <v>0</v>
      </c>
      <c r="B7939" s="1" t="s">
        <v>8954</v>
      </c>
    </row>
    <row r="7940" spans="1:9" x14ac:dyDescent="0.25">
      <c r="A7940" s="1">
        <v>1</v>
      </c>
      <c r="B7940" s="1" t="s">
        <v>8955</v>
      </c>
      <c r="C7940" s="1" t="s">
        <v>8956</v>
      </c>
      <c r="D7940" s="1">
        <v>22276.421782019999</v>
      </c>
      <c r="E7940" s="1">
        <v>7.6760000000000004E-5</v>
      </c>
      <c r="F7940" s="1" t="s">
        <v>3</v>
      </c>
      <c r="G7940" s="1" t="s">
        <v>8957</v>
      </c>
      <c r="H7940" s="1">
        <v>0</v>
      </c>
      <c r="I7940" s="1">
        <v>9995</v>
      </c>
    </row>
    <row r="7941" spans="1:9" x14ac:dyDescent="0.25">
      <c r="A7941" s="1">
        <v>2</v>
      </c>
      <c r="B7941" s="1">
        <v>43780</v>
      </c>
      <c r="C7941" s="1">
        <v>97.615399999999994</v>
      </c>
      <c r="D7941" s="1">
        <v>341.3501</v>
      </c>
      <c r="E7941" s="1">
        <v>11097</v>
      </c>
      <c r="F7941" s="1">
        <v>269.11610000000002</v>
      </c>
      <c r="G7941" s="1">
        <v>90.879000000000005</v>
      </c>
      <c r="H7941" s="1">
        <v>14.9849850420922</v>
      </c>
    </row>
    <row r="7942" spans="1:9" x14ac:dyDescent="0.25">
      <c r="A7942" s="1">
        <v>0</v>
      </c>
      <c r="B7942" s="1" t="s">
        <v>8958</v>
      </c>
    </row>
    <row r="7943" spans="1:9" x14ac:dyDescent="0.25">
      <c r="A7943" s="1">
        <v>1</v>
      </c>
      <c r="B7943" s="1" t="s">
        <v>8959</v>
      </c>
      <c r="C7943" s="1" t="s">
        <v>8960</v>
      </c>
      <c r="D7943" s="1">
        <v>22276.222810560001</v>
      </c>
      <c r="E7943" s="1">
        <v>3.5200000000000002E-5</v>
      </c>
      <c r="F7943" s="1" t="s">
        <v>3</v>
      </c>
      <c r="G7943" s="1" t="s">
        <v>8961</v>
      </c>
      <c r="H7943" s="1">
        <v>0</v>
      </c>
      <c r="I7943" s="1">
        <v>9992</v>
      </c>
    </row>
    <row r="7944" spans="1:9" x14ac:dyDescent="0.25">
      <c r="A7944" s="1">
        <v>2</v>
      </c>
      <c r="B7944" s="1">
        <v>43781</v>
      </c>
      <c r="C7944" s="1">
        <v>97.606499999999997</v>
      </c>
      <c r="D7944" s="1">
        <v>339.40949999999998</v>
      </c>
      <c r="E7944" s="1">
        <v>11873</v>
      </c>
      <c r="F7944" s="1">
        <v>261.77659999999997</v>
      </c>
      <c r="G7944" s="1">
        <v>98.210999999999999</v>
      </c>
      <c r="H7944" s="1">
        <v>14.971147722091599</v>
      </c>
    </row>
    <row r="7945" spans="1:9" x14ac:dyDescent="0.25">
      <c r="A7945" s="1">
        <v>0</v>
      </c>
      <c r="B7945" s="1" t="s">
        <v>8962</v>
      </c>
    </row>
    <row r="7946" spans="1:9" x14ac:dyDescent="0.25">
      <c r="A7946" s="1">
        <v>1</v>
      </c>
      <c r="B7946" s="1" t="s">
        <v>8963</v>
      </c>
      <c r="C7946" s="1" t="s">
        <v>8964</v>
      </c>
      <c r="D7946" s="1">
        <v>22276.467495149998</v>
      </c>
      <c r="E7946" s="1">
        <v>5.4419999999999997E-5</v>
      </c>
      <c r="F7946" s="1" t="s">
        <v>3</v>
      </c>
      <c r="G7946" s="1" t="s">
        <v>8965</v>
      </c>
      <c r="H7946" s="1">
        <v>0</v>
      </c>
      <c r="I7946" s="1">
        <v>9999</v>
      </c>
    </row>
    <row r="7947" spans="1:9" x14ac:dyDescent="0.25">
      <c r="A7947" s="1">
        <v>2</v>
      </c>
      <c r="B7947" s="1">
        <v>43782</v>
      </c>
      <c r="C7947" s="1">
        <v>97.610799999999998</v>
      </c>
      <c r="D7947" s="1">
        <v>340.47399999999999</v>
      </c>
      <c r="E7947" s="1">
        <v>10454</v>
      </c>
      <c r="F7947" s="1">
        <v>255.90039999999999</v>
      </c>
      <c r="G7947" s="1">
        <v>104.1056</v>
      </c>
      <c r="H7947" s="1">
        <v>14.970321092091901</v>
      </c>
    </row>
    <row r="7948" spans="1:9" x14ac:dyDescent="0.25">
      <c r="A7948" s="1">
        <v>0</v>
      </c>
      <c r="B7948" s="1" t="s">
        <v>8966</v>
      </c>
    </row>
    <row r="7949" spans="1:9" x14ac:dyDescent="0.25">
      <c r="A7949" s="1">
        <v>1</v>
      </c>
      <c r="B7949" s="1" t="s">
        <v>8967</v>
      </c>
      <c r="C7949" s="1" t="s">
        <v>8968</v>
      </c>
      <c r="D7949" s="1">
        <v>22276.13097821</v>
      </c>
      <c r="E7949" s="1">
        <v>1.5860000000000001E-5</v>
      </c>
      <c r="F7949" s="1" t="s">
        <v>3</v>
      </c>
      <c r="G7949" s="1" t="s">
        <v>8969</v>
      </c>
      <c r="H7949" s="1">
        <v>0</v>
      </c>
      <c r="I7949" s="1">
        <v>9993</v>
      </c>
    </row>
    <row r="7950" spans="1:9" x14ac:dyDescent="0.25">
      <c r="A7950" s="1">
        <v>2</v>
      </c>
      <c r="B7950" s="1">
        <v>43783</v>
      </c>
      <c r="C7950" s="1">
        <v>97.619100000000003</v>
      </c>
      <c r="D7950" s="1">
        <v>338.35340000000002</v>
      </c>
      <c r="E7950" s="1">
        <v>6337</v>
      </c>
      <c r="F7950" s="1">
        <v>269.74720000000002</v>
      </c>
      <c r="G7950" s="1">
        <v>90.302199999999999</v>
      </c>
      <c r="H7950" s="1">
        <v>14.9411171020888</v>
      </c>
    </row>
    <row r="7951" spans="1:9" x14ac:dyDescent="0.25">
      <c r="A7951" s="1">
        <v>0</v>
      </c>
      <c r="B7951" s="1" t="s">
        <v>8970</v>
      </c>
    </row>
    <row r="7952" spans="1:9" x14ac:dyDescent="0.25">
      <c r="A7952" s="1">
        <v>1</v>
      </c>
      <c r="B7952" s="1" t="s">
        <v>8971</v>
      </c>
      <c r="C7952" s="1" t="s">
        <v>8972</v>
      </c>
      <c r="D7952" s="1">
        <v>22276.421444610001</v>
      </c>
      <c r="E7952" s="1">
        <v>4.2719999999999998E-5</v>
      </c>
      <c r="F7952" s="1" t="s">
        <v>3</v>
      </c>
      <c r="G7952" s="1" t="s">
        <v>8973</v>
      </c>
      <c r="H7952" s="1">
        <v>0</v>
      </c>
      <c r="I7952" s="1">
        <v>9998</v>
      </c>
    </row>
    <row r="7953" spans="1:9" x14ac:dyDescent="0.25">
      <c r="A7953" s="1">
        <v>2</v>
      </c>
      <c r="B7953" s="1">
        <v>43784</v>
      </c>
      <c r="C7953" s="1">
        <v>97.606899999999996</v>
      </c>
      <c r="D7953" s="1">
        <v>340.0573</v>
      </c>
      <c r="E7953" s="1">
        <v>13101</v>
      </c>
      <c r="F7953" s="1">
        <v>266.53429999999997</v>
      </c>
      <c r="G7953" s="1">
        <v>93.438100000000006</v>
      </c>
      <c r="H7953" s="1">
        <v>14.972896942092101</v>
      </c>
    </row>
    <row r="7954" spans="1:9" x14ac:dyDescent="0.25">
      <c r="A7954" s="1">
        <v>0</v>
      </c>
      <c r="B7954" s="1" t="s">
        <v>8974</v>
      </c>
      <c r="C7954" s="1">
        <v>2</v>
      </c>
    </row>
    <row r="7955" spans="1:9" x14ac:dyDescent="0.25">
      <c r="A7955" s="1">
        <v>1</v>
      </c>
      <c r="B7955" s="1" t="s">
        <v>8975</v>
      </c>
      <c r="C7955" s="1" t="s">
        <v>8976</v>
      </c>
      <c r="D7955" s="1">
        <v>22276.500287620001</v>
      </c>
      <c r="E7955" s="1">
        <v>1.1109E-4</v>
      </c>
      <c r="F7955" s="1" t="s">
        <v>3</v>
      </c>
      <c r="G7955" s="1" t="s">
        <v>8977</v>
      </c>
      <c r="H7955" s="1">
        <v>0</v>
      </c>
      <c r="I7955" s="1">
        <v>9998</v>
      </c>
    </row>
    <row r="7956" spans="1:9" x14ac:dyDescent="0.25">
      <c r="A7956" s="1">
        <v>2</v>
      </c>
      <c r="B7956" s="1">
        <v>43785</v>
      </c>
      <c r="C7956" s="1">
        <v>97.613699999999994</v>
      </c>
      <c r="D7956" s="1">
        <v>342.072</v>
      </c>
      <c r="E7956" s="1">
        <v>14563</v>
      </c>
      <c r="F7956" s="1">
        <v>250.74250000000001</v>
      </c>
      <c r="G7956" s="1">
        <v>109.2223</v>
      </c>
      <c r="H7956" s="1">
        <v>15.0009840120888</v>
      </c>
    </row>
    <row r="7957" spans="1:9" x14ac:dyDescent="0.25">
      <c r="A7957" s="1">
        <v>0</v>
      </c>
      <c r="B7957" s="1" t="s">
        <v>8978</v>
      </c>
    </row>
    <row r="7958" spans="1:9" x14ac:dyDescent="0.25">
      <c r="A7958" s="1">
        <v>1</v>
      </c>
      <c r="B7958" s="1" t="s">
        <v>8979</v>
      </c>
      <c r="C7958" s="1" t="s">
        <v>8980</v>
      </c>
      <c r="D7958" s="1">
        <v>22276.405705289999</v>
      </c>
      <c r="E7958" s="1">
        <v>8.0129999999999993E-5</v>
      </c>
      <c r="F7958" s="1" t="s">
        <v>3</v>
      </c>
      <c r="G7958" s="1" t="s">
        <v>8981</v>
      </c>
      <c r="H7958" s="1">
        <v>0</v>
      </c>
      <c r="I7958" s="1">
        <v>9997</v>
      </c>
    </row>
    <row r="7959" spans="1:9" x14ac:dyDescent="0.25">
      <c r="A7959" s="1">
        <v>2</v>
      </c>
      <c r="B7959" s="1">
        <v>43787</v>
      </c>
      <c r="C7959" s="1">
        <v>97.6066</v>
      </c>
      <c r="D7959" s="1">
        <v>340.19290000000001</v>
      </c>
      <c r="E7959" s="1">
        <v>11222</v>
      </c>
      <c r="F7959" s="1">
        <v>258.2928</v>
      </c>
      <c r="G7959" s="1">
        <v>101.70350000000001</v>
      </c>
      <c r="H7959" s="1">
        <v>14.984429442092599</v>
      </c>
    </row>
    <row r="7960" spans="1:9" x14ac:dyDescent="0.25">
      <c r="A7960" s="1">
        <v>0</v>
      </c>
      <c r="B7960" s="1" t="s">
        <v>6525</v>
      </c>
      <c r="C7960" s="1" t="s">
        <v>8930</v>
      </c>
      <c r="D7960" s="1">
        <v>3</v>
      </c>
    </row>
    <row r="7961" spans="1:9" x14ac:dyDescent="0.25">
      <c r="A7961" s="1">
        <v>1</v>
      </c>
      <c r="B7961" s="1" t="s">
        <v>8982</v>
      </c>
      <c r="C7961" s="1" t="s">
        <v>8983</v>
      </c>
      <c r="D7961" s="1">
        <v>22276.478361810001</v>
      </c>
      <c r="E7961" s="1">
        <v>5.9979999999999998E-5</v>
      </c>
      <c r="F7961" s="1" t="s">
        <v>3</v>
      </c>
      <c r="G7961" s="1" t="s">
        <v>8984</v>
      </c>
      <c r="H7961" s="1">
        <v>0</v>
      </c>
      <c r="I7961" s="1">
        <v>9998</v>
      </c>
    </row>
    <row r="7962" spans="1:9" x14ac:dyDescent="0.25">
      <c r="A7962" s="1">
        <v>2</v>
      </c>
      <c r="B7962" s="1">
        <v>43788</v>
      </c>
      <c r="C7962" s="1">
        <v>97.618200000000002</v>
      </c>
      <c r="D7962" s="1">
        <v>341.52690000000001</v>
      </c>
      <c r="E7962" s="1">
        <v>12108</v>
      </c>
      <c r="F7962" s="1">
        <v>263.45929999999998</v>
      </c>
      <c r="G7962" s="1">
        <v>96.525099999999995</v>
      </c>
      <c r="H7962" s="1">
        <v>14.978718542092301</v>
      </c>
    </row>
    <row r="7963" spans="1:9" x14ac:dyDescent="0.25">
      <c r="A7963" s="1">
        <v>0</v>
      </c>
      <c r="B7963" s="1" t="s">
        <v>8985</v>
      </c>
      <c r="C7963" s="1">
        <v>1</v>
      </c>
    </row>
    <row r="7964" spans="1:9" x14ac:dyDescent="0.25">
      <c r="A7964" s="1">
        <v>1</v>
      </c>
      <c r="B7964" s="1" t="s">
        <v>8986</v>
      </c>
      <c r="C7964" s="1" t="s">
        <v>8987</v>
      </c>
      <c r="D7964" s="1">
        <v>22276.434967069999</v>
      </c>
      <c r="E7964" s="1">
        <v>2.9439999999999999E-5</v>
      </c>
      <c r="F7964" s="1" t="s">
        <v>3</v>
      </c>
      <c r="G7964" s="1" t="s">
        <v>8988</v>
      </c>
      <c r="H7964" s="1">
        <v>0</v>
      </c>
      <c r="I7964" s="1">
        <v>9995</v>
      </c>
    </row>
    <row r="7965" spans="1:9" x14ac:dyDescent="0.25">
      <c r="A7965" s="1">
        <v>2</v>
      </c>
      <c r="B7965" s="1">
        <v>43790</v>
      </c>
      <c r="C7965" s="1">
        <v>97.611699999999999</v>
      </c>
      <c r="D7965" s="1">
        <v>341.47109999999998</v>
      </c>
      <c r="E7965" s="1">
        <v>11863</v>
      </c>
      <c r="F7965" s="1">
        <v>269.7713</v>
      </c>
      <c r="G7965" s="1">
        <v>90.2149</v>
      </c>
      <c r="H7965" s="1">
        <v>14.970795492089399</v>
      </c>
    </row>
    <row r="7966" spans="1:9" x14ac:dyDescent="0.25">
      <c r="A7966" s="1">
        <v>0</v>
      </c>
      <c r="B7966" s="1" t="s">
        <v>8989</v>
      </c>
    </row>
    <row r="7967" spans="1:9" x14ac:dyDescent="0.25">
      <c r="A7967" s="1">
        <v>1</v>
      </c>
      <c r="B7967" s="1" t="s">
        <v>8990</v>
      </c>
      <c r="C7967" s="1" t="s">
        <v>8991</v>
      </c>
      <c r="D7967" s="1">
        <v>22276.192456059998</v>
      </c>
      <c r="E7967" s="1">
        <v>1.2318800000000001E-3</v>
      </c>
      <c r="F7967" s="1" t="s">
        <v>3</v>
      </c>
      <c r="G7967" s="1" t="s">
        <v>8992</v>
      </c>
      <c r="H7967" s="1">
        <v>0</v>
      </c>
      <c r="I7967" s="1">
        <v>9992</v>
      </c>
    </row>
    <row r="7968" spans="1:9" x14ac:dyDescent="0.25">
      <c r="A7968" s="1">
        <v>2</v>
      </c>
      <c r="B7968" s="1">
        <v>43791</v>
      </c>
      <c r="C7968" s="1">
        <v>97.662700000000001</v>
      </c>
      <c r="D7968" s="1">
        <v>356.45030000000003</v>
      </c>
      <c r="E7968" s="1">
        <v>8665</v>
      </c>
      <c r="F7968" s="1">
        <v>257.33539999999999</v>
      </c>
      <c r="G7968" s="1">
        <v>102.69119999999999</v>
      </c>
      <c r="H7968" s="1">
        <v>15.218567892098701</v>
      </c>
    </row>
    <row r="7969" spans="1:9" x14ac:dyDescent="0.25">
      <c r="A7969" s="1">
        <v>0</v>
      </c>
      <c r="B7969" s="1" t="s">
        <v>8993</v>
      </c>
    </row>
    <row r="7970" spans="1:9" x14ac:dyDescent="0.25">
      <c r="A7970" s="1">
        <v>1</v>
      </c>
      <c r="B7970" s="1" t="s">
        <v>8994</v>
      </c>
      <c r="C7970" s="1" t="s">
        <v>8995</v>
      </c>
      <c r="D7970" s="1">
        <v>22276.147433580001</v>
      </c>
      <c r="E7970" s="1">
        <v>1.8170000000000001E-5</v>
      </c>
      <c r="F7970" s="1" t="s">
        <v>3</v>
      </c>
      <c r="G7970" s="1" t="s">
        <v>8996</v>
      </c>
      <c r="H7970" s="1">
        <v>0</v>
      </c>
      <c r="I7970" s="1">
        <v>9994</v>
      </c>
    </row>
    <row r="7971" spans="1:9" x14ac:dyDescent="0.25">
      <c r="A7971" s="1">
        <v>2</v>
      </c>
      <c r="B7971" s="1">
        <v>43792</v>
      </c>
      <c r="C7971" s="1">
        <v>97.607799999999997</v>
      </c>
      <c r="D7971" s="1">
        <v>340.24279999999999</v>
      </c>
      <c r="E7971" s="1">
        <v>11464</v>
      </c>
      <c r="F7971" s="1">
        <v>268.6277</v>
      </c>
      <c r="G7971" s="1">
        <v>91.363100000000003</v>
      </c>
      <c r="H7971" s="1">
        <v>14.9639082020893</v>
      </c>
    </row>
    <row r="7972" spans="1:9" x14ac:dyDescent="0.25">
      <c r="A7972" s="1">
        <v>0</v>
      </c>
      <c r="B7972" s="1" t="s">
        <v>8997</v>
      </c>
    </row>
    <row r="7973" spans="1:9" x14ac:dyDescent="0.25">
      <c r="A7973" s="1">
        <v>1</v>
      </c>
      <c r="B7973" s="1" t="s">
        <v>8998</v>
      </c>
      <c r="C7973" s="1" t="s">
        <v>8999</v>
      </c>
      <c r="D7973" s="1">
        <v>22276.413220369999</v>
      </c>
      <c r="E7973" s="1">
        <v>8.7150000000000004E-5</v>
      </c>
      <c r="F7973" s="1" t="s">
        <v>3</v>
      </c>
      <c r="G7973" s="1" t="s">
        <v>9000</v>
      </c>
      <c r="H7973" s="1">
        <v>0</v>
      </c>
      <c r="I7973" s="1">
        <v>9996</v>
      </c>
    </row>
    <row r="7974" spans="1:9" x14ac:dyDescent="0.25">
      <c r="A7974" s="1">
        <v>2</v>
      </c>
      <c r="B7974" s="1">
        <v>43793</v>
      </c>
      <c r="C7974" s="1">
        <v>97.617999999999995</v>
      </c>
      <c r="D7974" s="1">
        <v>342.35140000000001</v>
      </c>
      <c r="E7974" s="1">
        <v>9740</v>
      </c>
      <c r="F7974" s="1">
        <v>256.69909999999999</v>
      </c>
      <c r="G7974" s="1">
        <v>103.3146</v>
      </c>
      <c r="H7974" s="1">
        <v>14.9917592520905</v>
      </c>
    </row>
    <row r="7975" spans="1:9" x14ac:dyDescent="0.25">
      <c r="A7975" s="1">
        <v>0</v>
      </c>
      <c r="B7975" s="1" t="s">
        <v>9001</v>
      </c>
    </row>
    <row r="7976" spans="1:9" x14ac:dyDescent="0.25">
      <c r="A7976" s="1">
        <v>1</v>
      </c>
      <c r="B7976" s="1" t="s">
        <v>9002</v>
      </c>
      <c r="C7976" s="1" t="s">
        <v>9003</v>
      </c>
      <c r="D7976" s="1">
        <v>22276.41016223</v>
      </c>
      <c r="E7976" s="1">
        <v>3.8309999999999997E-5</v>
      </c>
      <c r="F7976" s="1" t="s">
        <v>3</v>
      </c>
      <c r="G7976" s="1" t="s">
        <v>9004</v>
      </c>
      <c r="H7976" s="1">
        <v>0</v>
      </c>
      <c r="I7976" s="1">
        <v>9995</v>
      </c>
    </row>
    <row r="7977" spans="1:9" x14ac:dyDescent="0.25">
      <c r="A7977" s="1">
        <v>2</v>
      </c>
      <c r="B7977" s="1">
        <v>43794</v>
      </c>
      <c r="C7977" s="1">
        <v>97.609499999999997</v>
      </c>
      <c r="D7977" s="1">
        <v>341.65039999999999</v>
      </c>
      <c r="E7977" s="1">
        <v>12727</v>
      </c>
      <c r="F7977" s="1">
        <v>268.85430000000002</v>
      </c>
      <c r="G7977" s="1">
        <v>91.122100000000003</v>
      </c>
      <c r="H7977" s="1">
        <v>14.9738998220928</v>
      </c>
    </row>
    <row r="7978" spans="1:9" x14ac:dyDescent="0.25">
      <c r="A7978" s="1">
        <v>0</v>
      </c>
      <c r="B7978" s="1" t="s">
        <v>8974</v>
      </c>
      <c r="C7978" s="1">
        <v>1</v>
      </c>
    </row>
    <row r="7979" spans="1:9" x14ac:dyDescent="0.25">
      <c r="A7979" s="1">
        <v>1</v>
      </c>
      <c r="B7979" s="1" t="s">
        <v>9005</v>
      </c>
      <c r="C7979" s="1" t="s">
        <v>9006</v>
      </c>
      <c r="D7979" s="1">
        <v>22276.19011499</v>
      </c>
      <c r="E7979" s="1">
        <v>1.1869E-4</v>
      </c>
      <c r="F7979" s="1" t="s">
        <v>3</v>
      </c>
      <c r="G7979" s="1" t="s">
        <v>9007</v>
      </c>
      <c r="H7979" s="1">
        <v>0</v>
      </c>
      <c r="I7979" s="1">
        <v>9994</v>
      </c>
    </row>
    <row r="7980" spans="1:9" x14ac:dyDescent="0.25">
      <c r="A7980" s="1">
        <v>2</v>
      </c>
      <c r="B7980" s="1">
        <v>43795</v>
      </c>
      <c r="C7980" s="1">
        <v>97.612499999999997</v>
      </c>
      <c r="D7980" s="1">
        <v>343.4033</v>
      </c>
      <c r="E7980" s="1">
        <v>4057</v>
      </c>
      <c r="F7980" s="1">
        <v>288.00920000000002</v>
      </c>
      <c r="G7980" s="1">
        <v>72.069000000000003</v>
      </c>
      <c r="H7980" s="1">
        <v>15.0079281620934</v>
      </c>
    </row>
    <row r="7981" spans="1:9" x14ac:dyDescent="0.25">
      <c r="A7981" s="1">
        <v>0</v>
      </c>
      <c r="B7981" s="1" t="s">
        <v>9008</v>
      </c>
    </row>
    <row r="7982" spans="1:9" x14ac:dyDescent="0.25">
      <c r="A7982" s="1">
        <v>1</v>
      </c>
      <c r="B7982" s="1" t="s">
        <v>9009</v>
      </c>
      <c r="C7982" s="1" t="s">
        <v>9010</v>
      </c>
      <c r="D7982" s="1">
        <v>22276.420168140001</v>
      </c>
      <c r="E7982" s="1">
        <v>5.2269999999999999E-5</v>
      </c>
      <c r="F7982" s="1" t="s">
        <v>3</v>
      </c>
      <c r="G7982" s="1" t="s">
        <v>9011</v>
      </c>
      <c r="H7982" s="1">
        <v>0</v>
      </c>
      <c r="I7982" s="1">
        <v>9996</v>
      </c>
    </row>
    <row r="7983" spans="1:9" x14ac:dyDescent="0.25">
      <c r="A7983" s="1">
        <v>2</v>
      </c>
      <c r="B7983" s="1">
        <v>43796</v>
      </c>
      <c r="C7983" s="1">
        <v>97.615300000000005</v>
      </c>
      <c r="D7983" s="1">
        <v>342.17939999999999</v>
      </c>
      <c r="E7983" s="1">
        <v>12792</v>
      </c>
      <c r="F7983" s="1">
        <v>245.10169999999999</v>
      </c>
      <c r="G7983" s="1">
        <v>114.88760000000001</v>
      </c>
      <c r="H7983" s="1">
        <v>14.980716792081999</v>
      </c>
    </row>
    <row r="7984" spans="1:9" x14ac:dyDescent="0.25">
      <c r="A7984" s="1">
        <v>0</v>
      </c>
      <c r="B7984" s="1" t="s">
        <v>6278</v>
      </c>
      <c r="C7984" s="1" t="s">
        <v>9012</v>
      </c>
    </row>
    <row r="7985" spans="1:9" x14ac:dyDescent="0.25">
      <c r="A7985" s="1">
        <v>1</v>
      </c>
      <c r="B7985" s="1" t="s">
        <v>9013</v>
      </c>
      <c r="C7985" s="1" t="s">
        <v>9014</v>
      </c>
      <c r="D7985" s="1">
        <v>22276.527651320001</v>
      </c>
      <c r="E7985" s="1">
        <v>1.5987999999999999E-4</v>
      </c>
      <c r="F7985" s="1" t="s">
        <v>3</v>
      </c>
      <c r="G7985" s="1" t="s">
        <v>9015</v>
      </c>
      <c r="H7985" s="1">
        <v>0</v>
      </c>
      <c r="I7985" s="1">
        <v>9996</v>
      </c>
    </row>
    <row r="7986" spans="1:9" x14ac:dyDescent="0.25">
      <c r="A7986" s="1">
        <v>2</v>
      </c>
      <c r="B7986" s="1">
        <v>43797</v>
      </c>
      <c r="C7986" s="1">
        <v>97.116399999999999</v>
      </c>
      <c r="D7986" s="1">
        <v>340.22590000000002</v>
      </c>
      <c r="E7986" s="1">
        <v>4323</v>
      </c>
      <c r="F7986" s="1">
        <v>57.955500000000001</v>
      </c>
      <c r="G7986" s="1">
        <v>302.21100000000001</v>
      </c>
      <c r="H7986" s="1">
        <v>15.382318652140899</v>
      </c>
    </row>
    <row r="7987" spans="1:9" x14ac:dyDescent="0.25">
      <c r="A7987" s="1">
        <v>0</v>
      </c>
      <c r="B7987" s="1" t="s">
        <v>9016</v>
      </c>
    </row>
    <row r="7988" spans="1:9" x14ac:dyDescent="0.25">
      <c r="A7988" s="1">
        <v>1</v>
      </c>
      <c r="B7988" s="1" t="s">
        <v>9017</v>
      </c>
      <c r="C7988" s="1" t="s">
        <v>9018</v>
      </c>
      <c r="D7988" s="1">
        <v>22276.416414089999</v>
      </c>
      <c r="E7988" s="1">
        <v>6.3789999999999997E-5</v>
      </c>
      <c r="F7988" s="1" t="s">
        <v>3</v>
      </c>
      <c r="G7988" s="1" t="s">
        <v>9019</v>
      </c>
      <c r="H7988" s="1">
        <v>0</v>
      </c>
      <c r="I7988" s="1">
        <v>9995</v>
      </c>
    </row>
    <row r="7989" spans="1:9" x14ac:dyDescent="0.25">
      <c r="A7989" s="1">
        <v>2</v>
      </c>
      <c r="B7989" s="1">
        <v>43798</v>
      </c>
      <c r="C7989" s="1">
        <v>97.615399999999994</v>
      </c>
      <c r="D7989" s="1">
        <v>342.09589999999997</v>
      </c>
      <c r="E7989" s="1">
        <v>10163</v>
      </c>
      <c r="F7989" s="1">
        <v>241.53809999999999</v>
      </c>
      <c r="G7989" s="1">
        <v>118.48180000000001</v>
      </c>
      <c r="H7989" s="1">
        <v>14.9827985220927</v>
      </c>
    </row>
    <row r="7990" spans="1:9" x14ac:dyDescent="0.25">
      <c r="A7990" s="1">
        <v>0</v>
      </c>
      <c r="B7990" s="1" t="s">
        <v>9020</v>
      </c>
    </row>
    <row r="7991" spans="1:9" x14ac:dyDescent="0.25">
      <c r="A7991" s="1">
        <v>1</v>
      </c>
      <c r="B7991" s="1" t="s">
        <v>9021</v>
      </c>
      <c r="C7991" s="1" t="s">
        <v>9022</v>
      </c>
      <c r="D7991" s="1">
        <v>22276.476792000001</v>
      </c>
      <c r="E7991" s="1">
        <v>3.7849999999999998E-5</v>
      </c>
      <c r="F7991" s="1" t="s">
        <v>3</v>
      </c>
      <c r="G7991" s="1" t="s">
        <v>9023</v>
      </c>
      <c r="H7991" s="1">
        <v>0</v>
      </c>
      <c r="I7991" s="1">
        <v>9996</v>
      </c>
    </row>
    <row r="7992" spans="1:9" x14ac:dyDescent="0.25">
      <c r="A7992" s="1">
        <v>2</v>
      </c>
      <c r="B7992" s="1">
        <v>43799</v>
      </c>
      <c r="C7992" s="1">
        <v>97.609399999999994</v>
      </c>
      <c r="D7992" s="1">
        <v>341.62240000000003</v>
      </c>
      <c r="E7992" s="1">
        <v>12619</v>
      </c>
      <c r="F7992" s="1">
        <v>268.45859999999999</v>
      </c>
      <c r="G7992" s="1">
        <v>91.519000000000005</v>
      </c>
      <c r="H7992" s="1">
        <v>14.973912482100401</v>
      </c>
    </row>
    <row r="7993" spans="1:9" x14ac:dyDescent="0.25">
      <c r="A7993" s="1">
        <v>0</v>
      </c>
      <c r="B7993" s="1" t="s">
        <v>9024</v>
      </c>
    </row>
    <row r="7994" spans="1:9" x14ac:dyDescent="0.25">
      <c r="A7994" s="1">
        <v>1</v>
      </c>
      <c r="B7994" s="1" t="s">
        <v>9025</v>
      </c>
      <c r="C7994" s="1" t="s">
        <v>9026</v>
      </c>
      <c r="D7994" s="1">
        <v>22276.586931229998</v>
      </c>
      <c r="E7994" s="1">
        <v>2.614E-5</v>
      </c>
      <c r="F7994" s="1" t="s">
        <v>3</v>
      </c>
      <c r="G7994" s="1" t="s">
        <v>9027</v>
      </c>
      <c r="H7994" s="1">
        <v>0</v>
      </c>
      <c r="I7994" s="1">
        <v>9999</v>
      </c>
    </row>
    <row r="7995" spans="1:9" x14ac:dyDescent="0.25">
      <c r="A7995" s="1">
        <v>2</v>
      </c>
      <c r="B7995" s="1">
        <v>43800</v>
      </c>
      <c r="C7995" s="1">
        <v>97.611400000000003</v>
      </c>
      <c r="D7995" s="1">
        <v>340.73230000000001</v>
      </c>
      <c r="E7995" s="1">
        <v>12601</v>
      </c>
      <c r="F7995" s="1">
        <v>260.62619999999998</v>
      </c>
      <c r="G7995" s="1">
        <v>99.355199999999996</v>
      </c>
      <c r="H7995" s="1">
        <v>14.9699436020921</v>
      </c>
    </row>
    <row r="7996" spans="1:9" x14ac:dyDescent="0.25">
      <c r="A7996" s="1">
        <v>0</v>
      </c>
      <c r="B7996" s="1" t="s">
        <v>6278</v>
      </c>
      <c r="C7996" s="1" t="s">
        <v>9028</v>
      </c>
    </row>
    <row r="7997" spans="1:9" x14ac:dyDescent="0.25">
      <c r="A7997" s="1">
        <v>1</v>
      </c>
      <c r="B7997" s="1" t="s">
        <v>9029</v>
      </c>
      <c r="C7997" s="1" t="s">
        <v>9030</v>
      </c>
      <c r="D7997" s="1">
        <v>22276.427754209999</v>
      </c>
      <c r="E7997" s="1">
        <v>1.6736E-4</v>
      </c>
      <c r="F7997" s="1" t="s">
        <v>3</v>
      </c>
      <c r="G7997" s="1" t="s">
        <v>9031</v>
      </c>
      <c r="H7997" s="1">
        <v>0</v>
      </c>
      <c r="I7997" s="1">
        <v>9997</v>
      </c>
    </row>
    <row r="7998" spans="1:9" x14ac:dyDescent="0.25">
      <c r="A7998" s="1">
        <v>2</v>
      </c>
      <c r="B7998" s="1">
        <v>43802</v>
      </c>
      <c r="C7998" s="1">
        <v>97.144000000000005</v>
      </c>
      <c r="D7998" s="1">
        <v>338.8639</v>
      </c>
      <c r="E7998" s="1">
        <v>1663</v>
      </c>
      <c r="F7998" s="1">
        <v>240.2062</v>
      </c>
      <c r="G7998" s="1">
        <v>119.9019</v>
      </c>
      <c r="H7998" s="1">
        <v>15.3938905721356</v>
      </c>
    </row>
    <row r="7999" spans="1:9" x14ac:dyDescent="0.25">
      <c r="A7999" s="1">
        <v>0</v>
      </c>
      <c r="B7999" s="1" t="s">
        <v>9032</v>
      </c>
    </row>
    <row r="8000" spans="1:9" x14ac:dyDescent="0.25">
      <c r="A8000" s="1">
        <v>1</v>
      </c>
      <c r="B8000" s="1" t="s">
        <v>9033</v>
      </c>
      <c r="C8000" s="1" t="s">
        <v>9034</v>
      </c>
      <c r="D8000" s="1">
        <v>22276.461665409999</v>
      </c>
      <c r="E8000" s="1">
        <v>5.8709999999999999E-5</v>
      </c>
      <c r="F8000" s="1" t="s">
        <v>3</v>
      </c>
      <c r="G8000" s="1" t="s">
        <v>9035</v>
      </c>
      <c r="H8000" s="1">
        <v>0</v>
      </c>
      <c r="I8000" s="1">
        <v>9997</v>
      </c>
    </row>
    <row r="8001" spans="1:9" x14ac:dyDescent="0.25">
      <c r="A8001" s="1">
        <v>2</v>
      </c>
      <c r="B8001" s="1">
        <v>43803</v>
      </c>
      <c r="C8001" s="1">
        <v>97.608800000000002</v>
      </c>
      <c r="D8001" s="1">
        <v>340.74360000000001</v>
      </c>
      <c r="E8001" s="1">
        <v>12735</v>
      </c>
      <c r="F8001" s="1">
        <v>262.7792</v>
      </c>
      <c r="G8001" s="1">
        <v>97.198300000000003</v>
      </c>
      <c r="H8001" s="1">
        <v>14.9757748320923</v>
      </c>
    </row>
    <row r="8002" spans="1:9" x14ac:dyDescent="0.25">
      <c r="A8002" s="1">
        <v>0</v>
      </c>
      <c r="B8002" s="1" t="s">
        <v>9036</v>
      </c>
    </row>
    <row r="8003" spans="1:9" x14ac:dyDescent="0.25">
      <c r="A8003" s="1">
        <v>1</v>
      </c>
      <c r="B8003" s="1" t="s">
        <v>9037</v>
      </c>
      <c r="C8003" s="1" t="s">
        <v>9038</v>
      </c>
      <c r="D8003" s="1">
        <v>22276.420504590002</v>
      </c>
      <c r="E8003" s="1">
        <v>4.0949999999999999E-5</v>
      </c>
      <c r="F8003" s="1" t="s">
        <v>3</v>
      </c>
      <c r="G8003" s="1" t="s">
        <v>9039</v>
      </c>
      <c r="H8003" s="1">
        <v>0</v>
      </c>
      <c r="I8003" s="1">
        <v>9995</v>
      </c>
    </row>
    <row r="8004" spans="1:9" x14ac:dyDescent="0.25">
      <c r="A8004" s="1">
        <v>2</v>
      </c>
      <c r="B8004" s="1">
        <v>43804</v>
      </c>
      <c r="C8004" s="1">
        <v>97.609300000000005</v>
      </c>
      <c r="D8004" s="1">
        <v>340.60329999999999</v>
      </c>
      <c r="E8004" s="1">
        <v>13067</v>
      </c>
      <c r="F8004" s="1">
        <v>265.3451</v>
      </c>
      <c r="G8004" s="1">
        <v>94.627899999999997</v>
      </c>
      <c r="H8004" s="1">
        <v>14.9745768320923</v>
      </c>
    </row>
    <row r="8005" spans="1:9" x14ac:dyDescent="0.25">
      <c r="A8005" s="1">
        <v>0</v>
      </c>
      <c r="B8005" s="1" t="s">
        <v>9040</v>
      </c>
    </row>
    <row r="8006" spans="1:9" x14ac:dyDescent="0.25">
      <c r="A8006" s="1">
        <v>1</v>
      </c>
      <c r="B8006" s="1" t="s">
        <v>9041</v>
      </c>
      <c r="C8006" s="1" t="s">
        <v>9042</v>
      </c>
      <c r="D8006" s="1">
        <v>22276.280244879999</v>
      </c>
      <c r="E8006" s="1">
        <v>4.5689999999999998E-5</v>
      </c>
      <c r="F8006" s="1" t="s">
        <v>3</v>
      </c>
      <c r="G8006" s="1" t="s">
        <v>9043</v>
      </c>
      <c r="H8006" s="1">
        <v>0</v>
      </c>
      <c r="I8006" s="1">
        <v>9993</v>
      </c>
    </row>
    <row r="8007" spans="1:9" x14ac:dyDescent="0.25">
      <c r="A8007" s="1">
        <v>2</v>
      </c>
      <c r="B8007" s="1">
        <v>43807</v>
      </c>
      <c r="C8007" s="1">
        <v>97.615799999999993</v>
      </c>
      <c r="D8007" s="1">
        <v>341.2543</v>
      </c>
      <c r="E8007" s="1">
        <v>10552</v>
      </c>
      <c r="F8007" s="1">
        <v>260.12990000000002</v>
      </c>
      <c r="G8007" s="1">
        <v>99.873199999999997</v>
      </c>
      <c r="H8007" s="1">
        <v>14.973979772086199</v>
      </c>
    </row>
    <row r="8008" spans="1:9" x14ac:dyDescent="0.25">
      <c r="A8008" s="1">
        <v>0</v>
      </c>
      <c r="B8008" s="1" t="s">
        <v>2721</v>
      </c>
      <c r="C8008" s="1" t="s">
        <v>8909</v>
      </c>
      <c r="D8008" s="1" t="s">
        <v>9044</v>
      </c>
    </row>
    <row r="8009" spans="1:9" x14ac:dyDescent="0.25">
      <c r="A8009" s="1">
        <v>1</v>
      </c>
      <c r="B8009" s="1" t="s">
        <v>9045</v>
      </c>
      <c r="C8009" s="1" t="s">
        <v>9046</v>
      </c>
      <c r="D8009" s="1">
        <v>22276.246079619999</v>
      </c>
      <c r="E8009" s="1">
        <v>5.0710000000000001E-5</v>
      </c>
      <c r="F8009" s="1" t="s">
        <v>3</v>
      </c>
      <c r="G8009" s="1" t="s">
        <v>9047</v>
      </c>
      <c r="H8009" s="1">
        <v>0</v>
      </c>
      <c r="I8009" s="1">
        <v>9993</v>
      </c>
    </row>
    <row r="8010" spans="1:9" x14ac:dyDescent="0.25">
      <c r="A8010" s="1">
        <v>2</v>
      </c>
      <c r="B8010" s="1">
        <v>43808</v>
      </c>
      <c r="C8010" s="1">
        <v>97.614199999999997</v>
      </c>
      <c r="D8010" s="1">
        <v>341.53399999999999</v>
      </c>
      <c r="E8010" s="1">
        <v>10753</v>
      </c>
      <c r="F8010" s="1">
        <v>269.39460000000003</v>
      </c>
      <c r="G8010" s="1">
        <v>90.604500000000002</v>
      </c>
      <c r="H8010" s="1">
        <v>14.977636592089199</v>
      </c>
    </row>
    <row r="8011" spans="1:9" x14ac:dyDescent="0.25">
      <c r="A8011" s="1">
        <v>0</v>
      </c>
      <c r="B8011" s="1" t="s">
        <v>9048</v>
      </c>
    </row>
    <row r="8012" spans="1:9" x14ac:dyDescent="0.25">
      <c r="A8012" s="1">
        <v>1</v>
      </c>
      <c r="B8012" s="1" t="s">
        <v>9049</v>
      </c>
      <c r="C8012" s="1" t="s">
        <v>9050</v>
      </c>
      <c r="D8012" s="1">
        <v>22276.409590039999</v>
      </c>
      <c r="E8012" s="1">
        <v>4.1220000000000002E-5</v>
      </c>
      <c r="F8012" s="1" t="s">
        <v>3</v>
      </c>
      <c r="G8012" s="1" t="s">
        <v>9051</v>
      </c>
      <c r="H8012" s="1">
        <v>0</v>
      </c>
      <c r="I8012" s="1">
        <v>9992</v>
      </c>
    </row>
    <row r="8013" spans="1:9" x14ac:dyDescent="0.25">
      <c r="A8013" s="1">
        <v>2</v>
      </c>
      <c r="B8013" s="1">
        <v>43809</v>
      </c>
      <c r="C8013" s="1">
        <v>97.610799999999998</v>
      </c>
      <c r="D8013" s="1">
        <v>340.87240000000003</v>
      </c>
      <c r="E8013" s="1">
        <v>12913</v>
      </c>
      <c r="F8013" s="1">
        <v>266.21390000000002</v>
      </c>
      <c r="G8013" s="1">
        <v>93.760599999999997</v>
      </c>
      <c r="H8013" s="1">
        <v>14.970833522089199</v>
      </c>
    </row>
    <row r="8014" spans="1:9" x14ac:dyDescent="0.25">
      <c r="A8014" s="1">
        <v>0</v>
      </c>
      <c r="B8014" s="1" t="s">
        <v>9052</v>
      </c>
    </row>
    <row r="8015" spans="1:9" x14ac:dyDescent="0.25">
      <c r="A8015" s="1">
        <v>1</v>
      </c>
      <c r="B8015" s="1" t="s">
        <v>9053</v>
      </c>
      <c r="C8015" s="1" t="s">
        <v>9054</v>
      </c>
      <c r="D8015" s="1">
        <v>22276.558499679999</v>
      </c>
      <c r="E8015" s="1">
        <v>1.473E-5</v>
      </c>
      <c r="F8015" s="1" t="s">
        <v>3</v>
      </c>
      <c r="G8015" s="1" t="s">
        <v>9055</v>
      </c>
      <c r="H8015" s="1">
        <v>0</v>
      </c>
      <c r="I8015" s="1">
        <v>9996</v>
      </c>
    </row>
    <row r="8016" spans="1:9" x14ac:dyDescent="0.25">
      <c r="A8016" s="1">
        <v>2</v>
      </c>
      <c r="B8016" s="1">
        <v>43811</v>
      </c>
      <c r="C8016" s="1">
        <v>97.610200000000006</v>
      </c>
      <c r="D8016" s="1">
        <v>340.81700000000001</v>
      </c>
      <c r="E8016" s="1">
        <v>11223</v>
      </c>
      <c r="F8016" s="1">
        <v>263.3383</v>
      </c>
      <c r="G8016" s="1">
        <v>96.656700000000001</v>
      </c>
      <c r="H8016" s="1">
        <v>14.965722602087901</v>
      </c>
    </row>
    <row r="8017" spans="1:9" x14ac:dyDescent="0.25">
      <c r="A8017" s="1">
        <v>0</v>
      </c>
      <c r="B8017" s="1" t="s">
        <v>9056</v>
      </c>
    </row>
    <row r="8018" spans="1:9" x14ac:dyDescent="0.25">
      <c r="A8018" s="1">
        <v>1</v>
      </c>
      <c r="B8018" s="1" t="s">
        <v>9057</v>
      </c>
      <c r="C8018" s="1" t="s">
        <v>9058</v>
      </c>
      <c r="D8018" s="1">
        <v>22276.432599740001</v>
      </c>
      <c r="E8018" s="1">
        <v>2.4640000000000001E-5</v>
      </c>
      <c r="F8018" s="1" t="s">
        <v>3</v>
      </c>
      <c r="G8018" s="1" t="s">
        <v>9059</v>
      </c>
      <c r="H8018" s="1">
        <v>0</v>
      </c>
      <c r="I8018" s="1">
        <v>9992</v>
      </c>
    </row>
    <row r="8019" spans="1:9" x14ac:dyDescent="0.25">
      <c r="A8019" s="1">
        <v>2</v>
      </c>
      <c r="B8019" s="1">
        <v>43812</v>
      </c>
      <c r="C8019" s="1">
        <v>97.6066</v>
      </c>
      <c r="D8019" s="1">
        <v>340.33449999999999</v>
      </c>
      <c r="E8019" s="1">
        <v>12059</v>
      </c>
      <c r="F8019" s="1">
        <v>267.1225</v>
      </c>
      <c r="G8019" s="1">
        <v>92.861599999999996</v>
      </c>
      <c r="H8019" s="1">
        <v>14.967120972088001</v>
      </c>
    </row>
    <row r="8020" spans="1:9" x14ac:dyDescent="0.25">
      <c r="A8020" s="1">
        <v>0</v>
      </c>
      <c r="B8020" s="1" t="s">
        <v>9060</v>
      </c>
    </row>
    <row r="8021" spans="1:9" x14ac:dyDescent="0.25">
      <c r="A8021" s="1">
        <v>1</v>
      </c>
      <c r="B8021" s="1" t="s">
        <v>9061</v>
      </c>
      <c r="C8021" s="1" t="s">
        <v>9062</v>
      </c>
      <c r="D8021" s="1">
        <v>22276.149043670001</v>
      </c>
      <c r="E8021" s="1">
        <v>6.9350000000000005E-5</v>
      </c>
      <c r="F8021" s="1" t="s">
        <v>3</v>
      </c>
      <c r="G8021" s="1" t="s">
        <v>9063</v>
      </c>
      <c r="H8021" s="1">
        <v>0</v>
      </c>
      <c r="I8021" s="1">
        <v>9993</v>
      </c>
    </row>
    <row r="8022" spans="1:9" x14ac:dyDescent="0.25">
      <c r="A8022" s="1">
        <v>2</v>
      </c>
      <c r="B8022" s="1">
        <v>43813</v>
      </c>
      <c r="C8022" s="1">
        <v>97.629300000000001</v>
      </c>
      <c r="D8022" s="1">
        <v>343.74680000000001</v>
      </c>
      <c r="E8022" s="1">
        <v>10972</v>
      </c>
      <c r="F8022" s="1">
        <v>249.7397</v>
      </c>
      <c r="G8022" s="1">
        <v>110.2646</v>
      </c>
      <c r="H8022" s="1">
        <v>14.986567662089501</v>
      </c>
    </row>
    <row r="8023" spans="1:9" x14ac:dyDescent="0.25">
      <c r="A8023" s="1">
        <v>0</v>
      </c>
      <c r="B8023" s="1" t="s">
        <v>9064</v>
      </c>
    </row>
    <row r="8024" spans="1:9" x14ac:dyDescent="0.25">
      <c r="A8024" s="1">
        <v>1</v>
      </c>
      <c r="B8024" s="1" t="s">
        <v>9065</v>
      </c>
      <c r="C8024" s="1" t="s">
        <v>9066</v>
      </c>
      <c r="D8024" s="1">
        <v>22276.170028010001</v>
      </c>
      <c r="E8024" s="1">
        <v>7.8399999999999995E-6</v>
      </c>
      <c r="F8024" s="1" t="s">
        <v>3</v>
      </c>
      <c r="G8024" s="1" t="s">
        <v>9067</v>
      </c>
      <c r="H8024" s="1">
        <v>0</v>
      </c>
      <c r="I8024" s="1">
        <v>9990</v>
      </c>
    </row>
    <row r="8025" spans="1:9" x14ac:dyDescent="0.25">
      <c r="A8025" s="1">
        <v>2</v>
      </c>
      <c r="B8025" s="1">
        <v>43815</v>
      </c>
      <c r="C8025" s="1">
        <v>97.636300000000006</v>
      </c>
      <c r="D8025" s="1">
        <v>342.72590000000002</v>
      </c>
      <c r="E8025" s="1">
        <v>20398</v>
      </c>
      <c r="F8025" s="1">
        <v>257.41449999999998</v>
      </c>
      <c r="G8025" s="1">
        <v>102.47969999999999</v>
      </c>
      <c r="H8025" s="1">
        <v>14.9945318720891</v>
      </c>
    </row>
    <row r="8026" spans="1:9" x14ac:dyDescent="0.25">
      <c r="A8026" s="1">
        <v>0</v>
      </c>
      <c r="B8026" s="1" t="s">
        <v>9068</v>
      </c>
    </row>
    <row r="8027" spans="1:9" x14ac:dyDescent="0.25">
      <c r="A8027" s="1">
        <v>1</v>
      </c>
      <c r="B8027" s="1" t="s">
        <v>9069</v>
      </c>
      <c r="C8027" s="1" t="s">
        <v>9070</v>
      </c>
      <c r="D8027" s="1">
        <v>22276.152643670001</v>
      </c>
      <c r="E8027" s="1">
        <v>6.1110000000000003E-5</v>
      </c>
      <c r="F8027" s="1" t="s">
        <v>3</v>
      </c>
      <c r="G8027" s="1" t="s">
        <v>9071</v>
      </c>
      <c r="H8027" s="1">
        <v>0</v>
      </c>
      <c r="I8027" s="1">
        <v>9995</v>
      </c>
    </row>
    <row r="8028" spans="1:9" x14ac:dyDescent="0.25">
      <c r="A8028" s="1">
        <v>2</v>
      </c>
      <c r="B8028" s="1">
        <v>43816</v>
      </c>
      <c r="C8028" s="1">
        <v>97.617800000000003</v>
      </c>
      <c r="D8028" s="1">
        <v>341.8134</v>
      </c>
      <c r="E8028" s="1">
        <v>10965</v>
      </c>
      <c r="F8028" s="1">
        <v>250.3708</v>
      </c>
      <c r="G8028" s="1">
        <v>109.6331</v>
      </c>
      <c r="H8028" s="1">
        <v>14.9826262520877</v>
      </c>
    </row>
    <row r="8029" spans="1:9" x14ac:dyDescent="0.25">
      <c r="A8029" s="1">
        <v>0</v>
      </c>
      <c r="B8029" s="1" t="s">
        <v>9072</v>
      </c>
    </row>
    <row r="8030" spans="1:9" x14ac:dyDescent="0.25">
      <c r="A8030" s="1">
        <v>1</v>
      </c>
      <c r="B8030" s="1" t="s">
        <v>9073</v>
      </c>
      <c r="C8030" s="1" t="s">
        <v>9074</v>
      </c>
      <c r="D8030" s="1">
        <v>22276.461360789999</v>
      </c>
      <c r="E8030" s="1">
        <v>2.0231000000000001E-4</v>
      </c>
      <c r="F8030" s="1" t="s">
        <v>3</v>
      </c>
      <c r="G8030" s="1" t="s">
        <v>9075</v>
      </c>
      <c r="H8030" s="1">
        <v>0</v>
      </c>
      <c r="I8030" s="1">
        <v>9998</v>
      </c>
    </row>
    <row r="8031" spans="1:9" x14ac:dyDescent="0.25">
      <c r="A8031" s="1">
        <v>2</v>
      </c>
      <c r="B8031" s="1">
        <v>43817</v>
      </c>
      <c r="C8031" s="1">
        <v>97.6267</v>
      </c>
      <c r="D8031" s="1">
        <v>345.75869999999998</v>
      </c>
      <c r="E8031" s="1">
        <v>4437</v>
      </c>
      <c r="F8031" s="1">
        <v>231.53559999999999</v>
      </c>
      <c r="G8031" s="1">
        <v>128.5471</v>
      </c>
      <c r="H8031" s="1">
        <v>15.0286509820898</v>
      </c>
    </row>
    <row r="8032" spans="1:9" x14ac:dyDescent="0.25">
      <c r="A8032" s="1">
        <v>0</v>
      </c>
      <c r="B8032" s="1" t="s">
        <v>9076</v>
      </c>
    </row>
    <row r="8033" spans="1:9" x14ac:dyDescent="0.25">
      <c r="A8033" s="1">
        <v>1</v>
      </c>
      <c r="B8033" s="1" t="s">
        <v>9077</v>
      </c>
      <c r="C8033" s="1" t="s">
        <v>9078</v>
      </c>
      <c r="D8033" s="1">
        <v>22276.226890030001</v>
      </c>
      <c r="E8033" s="1">
        <v>9.3800000000000003E-5</v>
      </c>
      <c r="F8033" s="1" t="s">
        <v>3</v>
      </c>
      <c r="G8033" s="1" t="s">
        <v>9079</v>
      </c>
      <c r="H8033" s="1">
        <v>0</v>
      </c>
      <c r="I8033" s="1">
        <v>9993</v>
      </c>
    </row>
    <row r="8034" spans="1:9" x14ac:dyDescent="0.25">
      <c r="A8034" s="1">
        <v>2</v>
      </c>
      <c r="B8034" s="1">
        <v>43818</v>
      </c>
      <c r="C8034" s="1">
        <v>97.622699999999995</v>
      </c>
      <c r="D8034" s="1">
        <v>343.00170000000003</v>
      </c>
      <c r="E8034" s="1">
        <v>10801</v>
      </c>
      <c r="F8034" s="1">
        <v>252.9349</v>
      </c>
      <c r="G8034" s="1">
        <v>107.06910000000001</v>
      </c>
      <c r="H8034" s="1">
        <v>14.9956875720898</v>
      </c>
    </row>
    <row r="8035" spans="1:9" x14ac:dyDescent="0.25">
      <c r="A8035" s="1">
        <v>0</v>
      </c>
      <c r="B8035" s="1" t="s">
        <v>9080</v>
      </c>
    </row>
    <row r="8036" spans="1:9" x14ac:dyDescent="0.25">
      <c r="A8036" s="1">
        <v>1</v>
      </c>
      <c r="B8036" s="1" t="s">
        <v>9081</v>
      </c>
      <c r="C8036" s="1" t="s">
        <v>9082</v>
      </c>
      <c r="D8036" s="1">
        <v>22276.525367049999</v>
      </c>
      <c r="E8036" s="1">
        <v>2.408E-5</v>
      </c>
      <c r="F8036" s="1" t="s">
        <v>3</v>
      </c>
      <c r="G8036" s="1" t="s">
        <v>9083</v>
      </c>
      <c r="H8036" s="1">
        <v>0</v>
      </c>
      <c r="I8036" s="1">
        <v>9998</v>
      </c>
    </row>
    <row r="8037" spans="1:9" x14ac:dyDescent="0.25">
      <c r="A8037" s="1">
        <v>2</v>
      </c>
      <c r="B8037" s="1">
        <v>43819</v>
      </c>
      <c r="C8037" s="1">
        <v>97.606800000000007</v>
      </c>
      <c r="D8037" s="1">
        <v>340.2552</v>
      </c>
      <c r="E8037" s="1">
        <v>11582</v>
      </c>
      <c r="F8037" s="1">
        <v>266.97320000000002</v>
      </c>
      <c r="G8037" s="1">
        <v>93.016499999999994</v>
      </c>
      <c r="H8037" s="1">
        <v>14.964157502088</v>
      </c>
    </row>
    <row r="8038" spans="1:9" x14ac:dyDescent="0.25">
      <c r="A8038" s="1">
        <v>0</v>
      </c>
      <c r="B8038" s="1" t="s">
        <v>9084</v>
      </c>
    </row>
    <row r="8039" spans="1:9" x14ac:dyDescent="0.25">
      <c r="A8039" s="1">
        <v>1</v>
      </c>
      <c r="B8039" s="1" t="s">
        <v>9085</v>
      </c>
      <c r="C8039" s="1" t="s">
        <v>9086</v>
      </c>
      <c r="D8039" s="1">
        <v>22276.42047601</v>
      </c>
      <c r="E8039" s="1">
        <v>3.5930000000000003E-5</v>
      </c>
      <c r="F8039" s="1" t="s">
        <v>3</v>
      </c>
      <c r="G8039" s="1" t="s">
        <v>9087</v>
      </c>
      <c r="H8039" s="1">
        <v>0</v>
      </c>
      <c r="I8039" s="1">
        <v>9997</v>
      </c>
    </row>
    <row r="8040" spans="1:9" x14ac:dyDescent="0.25">
      <c r="A8040" s="1">
        <v>2</v>
      </c>
      <c r="B8040" s="1">
        <v>43820</v>
      </c>
      <c r="C8040" s="1">
        <v>97.605800000000002</v>
      </c>
      <c r="D8040" s="1">
        <v>340.23579999999998</v>
      </c>
      <c r="E8040" s="1">
        <v>10679</v>
      </c>
      <c r="F8040" s="1">
        <v>254.75839999999999</v>
      </c>
      <c r="G8040" s="1">
        <v>105.2457</v>
      </c>
      <c r="H8040" s="1">
        <v>14.973269022086299</v>
      </c>
    </row>
    <row r="8041" spans="1:9" x14ac:dyDescent="0.25">
      <c r="A8041" s="1">
        <v>0</v>
      </c>
      <c r="B8041" s="1" t="s">
        <v>6525</v>
      </c>
      <c r="C8041" s="1" t="s">
        <v>8930</v>
      </c>
      <c r="D8041" s="1">
        <v>2</v>
      </c>
    </row>
    <row r="8042" spans="1:9" x14ac:dyDescent="0.25">
      <c r="A8042" s="1">
        <v>1</v>
      </c>
      <c r="B8042" s="1" t="s">
        <v>9088</v>
      </c>
      <c r="C8042" s="1" t="s">
        <v>9089</v>
      </c>
      <c r="D8042" s="1">
        <v>22276.441020689999</v>
      </c>
      <c r="E8042" s="1">
        <v>7.5920000000000005E-5</v>
      </c>
      <c r="F8042" s="1" t="s">
        <v>3</v>
      </c>
      <c r="G8042" s="1" t="s">
        <v>9090</v>
      </c>
      <c r="H8042" s="1">
        <v>0</v>
      </c>
      <c r="I8042" s="1">
        <v>9991</v>
      </c>
    </row>
    <row r="8043" spans="1:9" x14ac:dyDescent="0.25">
      <c r="A8043" s="1">
        <v>2</v>
      </c>
      <c r="B8043" s="1">
        <v>43821</v>
      </c>
      <c r="C8043" s="1">
        <v>97.615099999999998</v>
      </c>
      <c r="D8043" s="1">
        <v>341.75020000000001</v>
      </c>
      <c r="E8043" s="1">
        <v>12801</v>
      </c>
      <c r="F8043" s="1">
        <v>263.41739999999999</v>
      </c>
      <c r="G8043" s="1">
        <v>96.559100000000001</v>
      </c>
      <c r="H8043" s="1">
        <v>14.982756742089499</v>
      </c>
    </row>
    <row r="8044" spans="1:9" x14ac:dyDescent="0.25">
      <c r="A8044" s="1">
        <v>0</v>
      </c>
      <c r="B8044" s="1" t="s">
        <v>4552</v>
      </c>
      <c r="C8044" s="1" t="s">
        <v>587</v>
      </c>
    </row>
    <row r="8045" spans="1:9" x14ac:dyDescent="0.25">
      <c r="A8045" s="1">
        <v>1</v>
      </c>
      <c r="B8045" s="1" t="s">
        <v>9091</v>
      </c>
      <c r="C8045" s="1" t="s">
        <v>9092</v>
      </c>
      <c r="D8045" s="1">
        <v>22276.55185154</v>
      </c>
      <c r="E8045" s="1">
        <v>3.3229999999999999E-5</v>
      </c>
      <c r="F8045" s="1" t="s">
        <v>3</v>
      </c>
      <c r="G8045" s="1" t="s">
        <v>9093</v>
      </c>
      <c r="H8045" s="1">
        <v>0</v>
      </c>
      <c r="I8045" s="1">
        <v>9996</v>
      </c>
    </row>
    <row r="8046" spans="1:9" x14ac:dyDescent="0.25">
      <c r="A8046" s="1">
        <v>2</v>
      </c>
      <c r="B8046" s="1">
        <v>43831</v>
      </c>
      <c r="C8046" s="1">
        <v>97.487700000000004</v>
      </c>
      <c r="D8046" s="1">
        <v>347.25220000000002</v>
      </c>
      <c r="E8046" s="1">
        <v>14643</v>
      </c>
      <c r="F8046" s="1">
        <v>162.51660000000001</v>
      </c>
      <c r="G8046" s="1">
        <v>309.21480000000003</v>
      </c>
      <c r="H8046" s="1">
        <v>15.0956101221048</v>
      </c>
    </row>
    <row r="8047" spans="1:9" x14ac:dyDescent="0.25">
      <c r="A8047" s="1">
        <v>0</v>
      </c>
      <c r="B8047" s="1" t="s">
        <v>4552</v>
      </c>
      <c r="C8047" s="1" t="s">
        <v>759</v>
      </c>
    </row>
    <row r="8048" spans="1:9" x14ac:dyDescent="0.25">
      <c r="A8048" s="1">
        <v>1</v>
      </c>
      <c r="B8048" s="1" t="s">
        <v>9094</v>
      </c>
      <c r="C8048" s="1" t="s">
        <v>9095</v>
      </c>
      <c r="D8048" s="1">
        <v>22276.543487669998</v>
      </c>
      <c r="E8048" s="1">
        <v>2.9390000000000002E-5</v>
      </c>
      <c r="F8048" s="1" t="s">
        <v>3</v>
      </c>
      <c r="G8048" s="1" t="s">
        <v>9096</v>
      </c>
      <c r="H8048" s="1">
        <v>0</v>
      </c>
      <c r="I8048" s="1">
        <v>9998</v>
      </c>
    </row>
    <row r="8049" spans="1:9" x14ac:dyDescent="0.25">
      <c r="A8049" s="1">
        <v>2</v>
      </c>
      <c r="B8049" s="1">
        <v>43833</v>
      </c>
      <c r="C8049" s="1">
        <v>97.489599999999996</v>
      </c>
      <c r="D8049" s="1">
        <v>348.28199999999998</v>
      </c>
      <c r="E8049" s="1">
        <v>15377</v>
      </c>
      <c r="F8049" s="1">
        <v>167.81960000000001</v>
      </c>
      <c r="G8049" s="1">
        <v>304.57870000000003</v>
      </c>
      <c r="H8049" s="1">
        <v>15.100087922105301</v>
      </c>
    </row>
    <row r="8050" spans="1:9" x14ac:dyDescent="0.25">
      <c r="A8050" s="1">
        <v>0</v>
      </c>
      <c r="B8050" s="1" t="s">
        <v>5229</v>
      </c>
      <c r="C8050" s="1" t="s">
        <v>9097</v>
      </c>
    </row>
    <row r="8051" spans="1:9" x14ac:dyDescent="0.25">
      <c r="A8051" s="1">
        <v>1</v>
      </c>
      <c r="B8051" s="1" t="s">
        <v>9098</v>
      </c>
      <c r="C8051" s="1" t="s">
        <v>9099</v>
      </c>
      <c r="D8051" s="1">
        <v>22276.217536420001</v>
      </c>
      <c r="E8051" s="1">
        <v>2.1079000000000001E-4</v>
      </c>
      <c r="F8051" s="1" t="s">
        <v>3</v>
      </c>
      <c r="G8051" s="1" t="s">
        <v>9100</v>
      </c>
      <c r="H8051" s="1">
        <v>0</v>
      </c>
      <c r="I8051" s="1">
        <v>9998</v>
      </c>
    </row>
    <row r="8052" spans="1:9" x14ac:dyDescent="0.25">
      <c r="A8052" s="1">
        <v>2</v>
      </c>
      <c r="B8052" s="1">
        <v>43849</v>
      </c>
      <c r="C8052" s="1">
        <v>85.033799999999999</v>
      </c>
      <c r="D8052" s="1">
        <v>339.30040000000002</v>
      </c>
      <c r="E8052" s="1">
        <v>13281</v>
      </c>
      <c r="F8052" s="1">
        <v>207.78280000000001</v>
      </c>
      <c r="G8052" s="1">
        <v>152.27099999999999</v>
      </c>
      <c r="H8052" s="1">
        <v>15.3031969821117</v>
      </c>
    </row>
    <row r="8053" spans="1:9" x14ac:dyDescent="0.25">
      <c r="A8053" s="1">
        <v>0</v>
      </c>
      <c r="B8053" s="1" t="s">
        <v>9101</v>
      </c>
      <c r="C8053" s="1">
        <v>1</v>
      </c>
    </row>
    <row r="8054" spans="1:9" x14ac:dyDescent="0.25">
      <c r="A8054" s="1">
        <v>1</v>
      </c>
      <c r="B8054" s="1" t="s">
        <v>9102</v>
      </c>
      <c r="C8054" s="1" t="s">
        <v>9103</v>
      </c>
      <c r="D8054" s="1">
        <v>22276.261836770002</v>
      </c>
      <c r="E8054" s="1">
        <v>7.2230000000000005E-5</v>
      </c>
      <c r="F8054" s="1" t="s">
        <v>3</v>
      </c>
      <c r="G8054" s="1" t="s">
        <v>9104</v>
      </c>
      <c r="H8054" s="1">
        <v>0</v>
      </c>
      <c r="I8054" s="1">
        <v>9991</v>
      </c>
    </row>
    <row r="8055" spans="1:9" x14ac:dyDescent="0.25">
      <c r="A8055" s="1">
        <v>2</v>
      </c>
      <c r="B8055" s="1">
        <v>43850</v>
      </c>
      <c r="C8055" s="1">
        <v>85.030600000000007</v>
      </c>
      <c r="D8055" s="1">
        <v>340.65809999999999</v>
      </c>
      <c r="E8055" s="1">
        <v>12320</v>
      </c>
      <c r="F8055" s="1">
        <v>220.71090000000001</v>
      </c>
      <c r="G8055" s="1">
        <v>139.32149999999999</v>
      </c>
      <c r="H8055" s="1">
        <v>15.242852302109201</v>
      </c>
    </row>
    <row r="8056" spans="1:9" x14ac:dyDescent="0.25">
      <c r="A8056" s="1">
        <v>0</v>
      </c>
      <c r="B8056" s="1" t="s">
        <v>9105</v>
      </c>
    </row>
    <row r="8057" spans="1:9" x14ac:dyDescent="0.25">
      <c r="A8057" s="1">
        <v>1</v>
      </c>
      <c r="B8057" s="1" t="s">
        <v>9106</v>
      </c>
      <c r="C8057" s="1" t="s">
        <v>9107</v>
      </c>
      <c r="D8057" s="1">
        <v>22276.424664760001</v>
      </c>
      <c r="E8057" s="1">
        <v>1.9131000000000001E-4</v>
      </c>
      <c r="F8057" s="1" t="s">
        <v>3</v>
      </c>
      <c r="G8057" s="1" t="s">
        <v>9108</v>
      </c>
      <c r="H8057" s="1">
        <v>0</v>
      </c>
      <c r="I8057" s="1">
        <v>9999</v>
      </c>
    </row>
    <row r="8058" spans="1:9" x14ac:dyDescent="0.25">
      <c r="A8058" s="1">
        <v>2</v>
      </c>
      <c r="B8058" s="1">
        <v>43852</v>
      </c>
      <c r="C8058" s="1">
        <v>85.032700000000006</v>
      </c>
      <c r="D8058" s="1">
        <v>340.5018</v>
      </c>
      <c r="E8058" s="1">
        <v>10686</v>
      </c>
      <c r="F8058" s="1">
        <v>231.32499999999999</v>
      </c>
      <c r="G8058" s="1">
        <v>128.70410000000001</v>
      </c>
      <c r="H8058" s="1">
        <v>15.2860733821102</v>
      </c>
    </row>
    <row r="8059" spans="1:9" x14ac:dyDescent="0.25">
      <c r="A8059" s="1">
        <v>0</v>
      </c>
      <c r="B8059" s="1" t="s">
        <v>9109</v>
      </c>
    </row>
    <row r="8060" spans="1:9" x14ac:dyDescent="0.25">
      <c r="A8060" s="1">
        <v>1</v>
      </c>
      <c r="B8060" s="1" t="s">
        <v>9110</v>
      </c>
      <c r="C8060" s="1" t="s">
        <v>9111</v>
      </c>
      <c r="D8060" s="1">
        <v>22276.216183879998</v>
      </c>
      <c r="E8060" s="1">
        <v>1.5705999999999999E-4</v>
      </c>
      <c r="F8060" s="1" t="s">
        <v>3</v>
      </c>
      <c r="G8060" s="1" t="s">
        <v>9112</v>
      </c>
      <c r="H8060" s="1">
        <v>0</v>
      </c>
      <c r="I8060" s="1">
        <v>9997</v>
      </c>
    </row>
    <row r="8061" spans="1:9" x14ac:dyDescent="0.25">
      <c r="A8061" s="1">
        <v>2</v>
      </c>
      <c r="B8061" s="1">
        <v>43855</v>
      </c>
      <c r="C8061" s="1">
        <v>85.036600000000007</v>
      </c>
      <c r="D8061" s="1">
        <v>339.23360000000002</v>
      </c>
      <c r="E8061" s="1">
        <v>14454</v>
      </c>
      <c r="F8061" s="1">
        <v>189.67760000000001</v>
      </c>
      <c r="G8061" s="1">
        <v>170.4194</v>
      </c>
      <c r="H8061" s="1">
        <v>15.291859902111799</v>
      </c>
    </row>
    <row r="8062" spans="1:9" x14ac:dyDescent="0.25">
      <c r="A8062" s="1">
        <v>0</v>
      </c>
      <c r="B8062" s="1" t="s">
        <v>9113</v>
      </c>
      <c r="C8062" s="1" t="s">
        <v>9114</v>
      </c>
    </row>
    <row r="8063" spans="1:9" x14ac:dyDescent="0.25">
      <c r="A8063" s="1">
        <v>1</v>
      </c>
      <c r="B8063" s="1" t="s">
        <v>9115</v>
      </c>
      <c r="C8063" s="1" t="s">
        <v>9116</v>
      </c>
      <c r="D8063" s="1">
        <v>22276.201420730002</v>
      </c>
      <c r="E8063" s="1">
        <v>1.6658999999999999E-4</v>
      </c>
      <c r="F8063" s="1" t="s">
        <v>3</v>
      </c>
      <c r="G8063" s="1" t="s">
        <v>9117</v>
      </c>
      <c r="H8063" s="1">
        <v>0</v>
      </c>
      <c r="I8063" s="1">
        <v>9992</v>
      </c>
    </row>
    <row r="8064" spans="1:9" x14ac:dyDescent="0.25">
      <c r="A8064" s="1">
        <v>2</v>
      </c>
      <c r="B8064" s="1">
        <v>43856</v>
      </c>
      <c r="C8064" s="1">
        <v>85.032700000000006</v>
      </c>
      <c r="D8064" s="1">
        <v>341.48540000000003</v>
      </c>
      <c r="E8064" s="1">
        <v>10801</v>
      </c>
      <c r="F8064" s="1">
        <v>241.70740000000001</v>
      </c>
      <c r="G8064" s="1">
        <v>118.3082</v>
      </c>
      <c r="H8064" s="1">
        <v>15.2698028921091</v>
      </c>
    </row>
    <row r="8065" spans="1:9" x14ac:dyDescent="0.25">
      <c r="A8065" s="1">
        <v>0</v>
      </c>
      <c r="B8065" s="1" t="s">
        <v>9118</v>
      </c>
    </row>
    <row r="8066" spans="1:9" x14ac:dyDescent="0.25">
      <c r="A8066" s="1">
        <v>1</v>
      </c>
      <c r="B8066" s="1" t="s">
        <v>9119</v>
      </c>
      <c r="C8066" s="1" t="s">
        <v>9120</v>
      </c>
      <c r="D8066" s="1">
        <v>22276.202362619999</v>
      </c>
      <c r="E8066" s="1">
        <v>9.3795E-4</v>
      </c>
      <c r="F8066" s="1" t="s">
        <v>3</v>
      </c>
      <c r="G8066" s="1" t="s">
        <v>9121</v>
      </c>
      <c r="H8066" s="1">
        <v>0</v>
      </c>
      <c r="I8066" s="1">
        <v>9990</v>
      </c>
    </row>
    <row r="8067" spans="1:9" x14ac:dyDescent="0.25">
      <c r="A8067" s="1">
        <v>2</v>
      </c>
      <c r="B8067" s="1">
        <v>43857</v>
      </c>
      <c r="C8067" s="1">
        <v>85.025899999999993</v>
      </c>
      <c r="D8067" s="1">
        <v>335.72</v>
      </c>
      <c r="E8067" s="1">
        <v>8928</v>
      </c>
      <c r="F8067" s="1">
        <v>201.47470000000001</v>
      </c>
      <c r="G8067" s="1">
        <v>158.61340000000001</v>
      </c>
      <c r="H8067" s="1">
        <v>15.4542527421145</v>
      </c>
    </row>
    <row r="8068" spans="1:9" x14ac:dyDescent="0.25">
      <c r="A8068" s="1">
        <v>0</v>
      </c>
      <c r="B8068" s="1" t="s">
        <v>9122</v>
      </c>
    </row>
    <row r="8069" spans="1:9" x14ac:dyDescent="0.25">
      <c r="A8069" s="1">
        <v>1</v>
      </c>
      <c r="B8069" s="1" t="s">
        <v>9123</v>
      </c>
      <c r="C8069" s="1" t="s">
        <v>9124</v>
      </c>
      <c r="D8069" s="1">
        <v>22276.219910169999</v>
      </c>
      <c r="E8069" s="1">
        <v>2.1439599999999999E-3</v>
      </c>
      <c r="F8069" s="1" t="s">
        <v>3</v>
      </c>
      <c r="G8069" s="1" t="s">
        <v>9125</v>
      </c>
      <c r="H8069" s="1">
        <v>0</v>
      </c>
      <c r="I8069" s="1">
        <v>9992</v>
      </c>
    </row>
    <row r="8070" spans="1:9" x14ac:dyDescent="0.25">
      <c r="A8070" s="1">
        <v>2</v>
      </c>
      <c r="B8070" s="1">
        <v>43860</v>
      </c>
      <c r="C8070" s="1">
        <v>85.02</v>
      </c>
      <c r="D8070" s="1">
        <v>333.39260000000002</v>
      </c>
      <c r="E8070" s="1">
        <v>6097</v>
      </c>
      <c r="F8070" s="1">
        <v>187.2405</v>
      </c>
      <c r="G8070" s="1">
        <v>172.87700000000001</v>
      </c>
      <c r="H8070" s="1">
        <v>15.5845334221169</v>
      </c>
    </row>
    <row r="8071" spans="1:9" x14ac:dyDescent="0.25">
      <c r="A8071" s="1">
        <v>0</v>
      </c>
      <c r="B8071" s="1" t="s">
        <v>5229</v>
      </c>
      <c r="C8071" s="1" t="s">
        <v>9126</v>
      </c>
    </row>
    <row r="8072" spans="1:9" x14ac:dyDescent="0.25">
      <c r="A8072" s="1">
        <v>1</v>
      </c>
      <c r="B8072" s="1" t="s">
        <v>9127</v>
      </c>
      <c r="C8072" s="1" t="s">
        <v>9128</v>
      </c>
      <c r="D8072" s="1">
        <v>22276.220801520001</v>
      </c>
      <c r="E8072" s="1">
        <v>1.9485999999999999E-4</v>
      </c>
      <c r="F8072" s="1" t="s">
        <v>3</v>
      </c>
      <c r="G8072" s="1" t="s">
        <v>9129</v>
      </c>
      <c r="H8072" s="1">
        <v>0</v>
      </c>
      <c r="I8072" s="1">
        <v>9998</v>
      </c>
    </row>
    <row r="8073" spans="1:9" x14ac:dyDescent="0.25">
      <c r="A8073" s="1">
        <v>2</v>
      </c>
      <c r="B8073" s="1">
        <v>43861</v>
      </c>
      <c r="C8073" s="1">
        <v>85.042199999999994</v>
      </c>
      <c r="D8073" s="1">
        <v>341.20510000000002</v>
      </c>
      <c r="E8073" s="1">
        <v>12647</v>
      </c>
      <c r="F8073" s="1">
        <v>208.74199999999999</v>
      </c>
      <c r="G8073" s="1">
        <v>151.31299999999999</v>
      </c>
      <c r="H8073" s="1">
        <v>15.2949773721111</v>
      </c>
    </row>
    <row r="8074" spans="1:9" x14ac:dyDescent="0.25">
      <c r="A8074" s="1">
        <v>0</v>
      </c>
      <c r="B8074" s="1" t="s">
        <v>9130</v>
      </c>
      <c r="C8074" s="1">
        <v>1</v>
      </c>
    </row>
    <row r="8075" spans="1:9" x14ac:dyDescent="0.25">
      <c r="A8075" s="1">
        <v>1</v>
      </c>
      <c r="B8075" s="1" t="s">
        <v>9131</v>
      </c>
      <c r="C8075" s="1" t="s">
        <v>9132</v>
      </c>
      <c r="D8075" s="1">
        <v>22276.50707892</v>
      </c>
      <c r="E8075" s="1">
        <v>1.9000000000000001E-7</v>
      </c>
      <c r="F8075" s="1" t="s">
        <v>3</v>
      </c>
      <c r="G8075" s="1" t="s">
        <v>3742</v>
      </c>
      <c r="H8075" s="1">
        <v>0</v>
      </c>
      <c r="I8075" s="1">
        <v>9992</v>
      </c>
    </row>
    <row r="8076" spans="1:9" x14ac:dyDescent="0.25">
      <c r="A8076" s="1">
        <v>2</v>
      </c>
      <c r="B8076" s="1">
        <v>43871</v>
      </c>
      <c r="C8076" s="1">
        <v>99.876599999999996</v>
      </c>
      <c r="D8076" s="1">
        <v>295.17360000000002</v>
      </c>
      <c r="E8076" s="1">
        <v>12944</v>
      </c>
      <c r="F8076" s="1">
        <v>122.74679999999999</v>
      </c>
      <c r="G8076" s="1">
        <v>237.4913</v>
      </c>
      <c r="H8076" s="1">
        <v>13.505185281864801</v>
      </c>
    </row>
    <row r="8077" spans="1:9" x14ac:dyDescent="0.25">
      <c r="A8077" s="1">
        <v>0</v>
      </c>
      <c r="B8077" s="1" t="s">
        <v>5963</v>
      </c>
      <c r="C8077" s="1">
        <v>5</v>
      </c>
    </row>
    <row r="8078" spans="1:9" x14ac:dyDescent="0.25">
      <c r="A8078" s="1">
        <v>1</v>
      </c>
      <c r="B8078" s="1" t="s">
        <v>9133</v>
      </c>
      <c r="C8078" s="1" t="s">
        <v>9134</v>
      </c>
      <c r="D8078" s="1">
        <v>22276.54392538</v>
      </c>
      <c r="E8078" s="1">
        <v>2.6210000000000001E-5</v>
      </c>
      <c r="F8078" s="1" t="s">
        <v>3</v>
      </c>
      <c r="G8078" s="1" t="s">
        <v>9135</v>
      </c>
      <c r="H8078" s="1">
        <v>0</v>
      </c>
      <c r="I8078" s="1">
        <v>9997</v>
      </c>
    </row>
    <row r="8079" spans="1:9" x14ac:dyDescent="0.25">
      <c r="A8079" s="1">
        <v>2</v>
      </c>
      <c r="B8079" s="1">
        <v>43876</v>
      </c>
      <c r="C8079" s="1">
        <v>97.420500000000004</v>
      </c>
      <c r="D8079" s="1">
        <v>183.57689999999999</v>
      </c>
      <c r="E8079" s="1">
        <v>1828</v>
      </c>
      <c r="F8079" s="1">
        <v>85.287999999999997</v>
      </c>
      <c r="G8079" s="1">
        <v>39.263500000000001</v>
      </c>
      <c r="H8079" s="1">
        <v>15.2064935020697</v>
      </c>
    </row>
    <row r="8080" spans="1:9" x14ac:dyDescent="0.25">
      <c r="A8080" s="1">
        <v>0</v>
      </c>
      <c r="B8080" s="1" t="s">
        <v>5963</v>
      </c>
      <c r="C8080" s="1">
        <v>6</v>
      </c>
    </row>
    <row r="8081" spans="1:9" x14ac:dyDescent="0.25">
      <c r="A8081" s="1">
        <v>1</v>
      </c>
      <c r="B8081" s="1" t="s">
        <v>9136</v>
      </c>
      <c r="C8081" s="1" t="s">
        <v>9137</v>
      </c>
      <c r="D8081" s="1">
        <v>22276.526898970002</v>
      </c>
      <c r="E8081" s="1">
        <v>2.5769999999999999E-5</v>
      </c>
      <c r="F8081" s="1" t="s">
        <v>3</v>
      </c>
      <c r="G8081" s="1" t="s">
        <v>9138</v>
      </c>
      <c r="H8081" s="1">
        <v>0</v>
      </c>
      <c r="I8081" s="1">
        <v>9990</v>
      </c>
    </row>
    <row r="8082" spans="1:9" x14ac:dyDescent="0.25">
      <c r="A8082" s="1">
        <v>2</v>
      </c>
      <c r="B8082" s="1">
        <v>43877</v>
      </c>
      <c r="C8082" s="1">
        <v>97.420699999999997</v>
      </c>
      <c r="D8082" s="1">
        <v>183.56630000000001</v>
      </c>
      <c r="E8082" s="1">
        <v>1686</v>
      </c>
      <c r="F8082" s="1">
        <v>79.060900000000004</v>
      </c>
      <c r="G8082" s="1">
        <v>94.263599999999997</v>
      </c>
      <c r="H8082" s="1">
        <v>15.206488402069599</v>
      </c>
    </row>
    <row r="8083" spans="1:9" x14ac:dyDescent="0.25">
      <c r="A8083" s="1">
        <v>0</v>
      </c>
      <c r="B8083" s="1" t="s">
        <v>9139</v>
      </c>
    </row>
    <row r="8084" spans="1:9" x14ac:dyDescent="0.25">
      <c r="A8084" s="1">
        <v>1</v>
      </c>
      <c r="B8084" s="1" t="s">
        <v>9140</v>
      </c>
      <c r="C8084" s="1" t="s">
        <v>9141</v>
      </c>
      <c r="D8084" s="1">
        <v>22276.456717730001</v>
      </c>
      <c r="E8084" s="1">
        <v>6.05E-5</v>
      </c>
      <c r="F8084" s="1" t="s">
        <v>3</v>
      </c>
      <c r="G8084" s="1" t="s">
        <v>9142</v>
      </c>
      <c r="H8084" s="1">
        <v>0</v>
      </c>
      <c r="I8084" s="1">
        <v>9990</v>
      </c>
    </row>
    <row r="8085" spans="1:9" x14ac:dyDescent="0.25">
      <c r="A8085" s="1">
        <v>2</v>
      </c>
      <c r="B8085" s="1">
        <v>43879</v>
      </c>
      <c r="C8085" s="1">
        <v>97.652199999999993</v>
      </c>
      <c r="D8085" s="1">
        <v>180.09229999999999</v>
      </c>
      <c r="E8085" s="1">
        <v>11972</v>
      </c>
      <c r="F8085" s="1">
        <v>321.28480000000002</v>
      </c>
      <c r="G8085" s="1">
        <v>38.751600000000003</v>
      </c>
      <c r="H8085" s="1">
        <v>14.985635032058401</v>
      </c>
    </row>
    <row r="8086" spans="1:9" x14ac:dyDescent="0.25">
      <c r="A8086" s="1">
        <v>0</v>
      </c>
      <c r="B8086" s="1" t="s">
        <v>9143</v>
      </c>
    </row>
    <row r="8087" spans="1:9" x14ac:dyDescent="0.25">
      <c r="A8087" s="1">
        <v>1</v>
      </c>
      <c r="B8087" s="1" t="s">
        <v>9144</v>
      </c>
      <c r="C8087" s="1" t="s">
        <v>9145</v>
      </c>
      <c r="D8087" s="1">
        <v>22276.249370239999</v>
      </c>
      <c r="E8087" s="1">
        <v>5.3239999999999998E-5</v>
      </c>
      <c r="F8087" s="1" t="s">
        <v>3</v>
      </c>
      <c r="G8087" s="1" t="s">
        <v>9146</v>
      </c>
      <c r="H8087" s="1">
        <v>0</v>
      </c>
      <c r="I8087" s="1">
        <v>9998</v>
      </c>
    </row>
    <row r="8088" spans="1:9" x14ac:dyDescent="0.25">
      <c r="A8088" s="1">
        <v>2</v>
      </c>
      <c r="B8088" s="1">
        <v>43880</v>
      </c>
      <c r="C8088" s="1">
        <v>97.656800000000004</v>
      </c>
      <c r="D8088" s="1">
        <v>180.65729999999999</v>
      </c>
      <c r="E8088" s="1">
        <v>11412</v>
      </c>
      <c r="F8088" s="1">
        <v>325.48070000000001</v>
      </c>
      <c r="G8088" s="1">
        <v>34.567399999999999</v>
      </c>
      <c r="H8088" s="1">
        <v>14.9869363120584</v>
      </c>
    </row>
    <row r="8089" spans="1:9" x14ac:dyDescent="0.25">
      <c r="A8089" s="1">
        <v>0</v>
      </c>
      <c r="B8089" s="1" t="s">
        <v>9147</v>
      </c>
      <c r="C8089" s="1" t="s">
        <v>9148</v>
      </c>
      <c r="D8089" s="1" t="s">
        <v>9149</v>
      </c>
    </row>
    <row r="8090" spans="1:9" x14ac:dyDescent="0.25">
      <c r="A8090" s="1">
        <v>1</v>
      </c>
      <c r="B8090" s="1" t="s">
        <v>9150</v>
      </c>
      <c r="C8090" s="1" t="s">
        <v>9151</v>
      </c>
      <c r="D8090" s="1">
        <v>22276.32150541</v>
      </c>
      <c r="E8090" s="1">
        <v>6.2550000000000003E-5</v>
      </c>
      <c r="F8090" s="1" t="s">
        <v>3</v>
      </c>
      <c r="G8090" s="1" t="s">
        <v>9152</v>
      </c>
      <c r="H8090" s="1">
        <v>0</v>
      </c>
      <c r="I8090" s="1">
        <v>9996</v>
      </c>
    </row>
    <row r="8091" spans="1:9" x14ac:dyDescent="0.25">
      <c r="A8091" s="1">
        <v>2</v>
      </c>
      <c r="B8091" s="1">
        <v>43881</v>
      </c>
      <c r="C8091" s="1">
        <v>97.657300000000006</v>
      </c>
      <c r="D8091" s="1">
        <v>180.99879999999999</v>
      </c>
      <c r="E8091" s="1">
        <v>11615</v>
      </c>
      <c r="F8091" s="1">
        <v>320.44220000000001</v>
      </c>
      <c r="G8091" s="1">
        <v>39.595199999999998</v>
      </c>
      <c r="H8091" s="1">
        <v>14.9887718320586</v>
      </c>
    </row>
    <row r="8092" spans="1:9" x14ac:dyDescent="0.25">
      <c r="A8092" s="1">
        <v>0</v>
      </c>
      <c r="B8092" s="1" t="s">
        <v>6600</v>
      </c>
      <c r="C8092" s="1">
        <v>2</v>
      </c>
      <c r="D8092" s="1" t="s">
        <v>9153</v>
      </c>
    </row>
    <row r="8093" spans="1:9" x14ac:dyDescent="0.25">
      <c r="A8093" s="1">
        <v>1</v>
      </c>
      <c r="B8093" s="1" t="s">
        <v>9154</v>
      </c>
      <c r="C8093" s="1" t="s">
        <v>9155</v>
      </c>
      <c r="D8093" s="1">
        <v>22276.33628575</v>
      </c>
      <c r="E8093" s="1">
        <v>8.7919999999999998E-5</v>
      </c>
      <c r="F8093" s="1" t="s">
        <v>3</v>
      </c>
      <c r="G8093" s="1" t="s">
        <v>9156</v>
      </c>
      <c r="H8093" s="1">
        <v>0</v>
      </c>
      <c r="I8093" s="1">
        <v>9990</v>
      </c>
    </row>
    <row r="8094" spans="1:9" x14ac:dyDescent="0.25">
      <c r="A8094" s="1">
        <v>2</v>
      </c>
      <c r="B8094" s="1">
        <v>43882</v>
      </c>
      <c r="C8094" s="1">
        <v>97.658699999999996</v>
      </c>
      <c r="D8094" s="1">
        <v>182.33539999999999</v>
      </c>
      <c r="E8094" s="1">
        <v>8386</v>
      </c>
      <c r="F8094" s="1">
        <v>296.21710000000002</v>
      </c>
      <c r="G8094" s="1">
        <v>63.819000000000003</v>
      </c>
      <c r="H8094" s="1">
        <v>15.0012362020593</v>
      </c>
    </row>
    <row r="8095" spans="1:9" x14ac:dyDescent="0.25">
      <c r="A8095" s="1">
        <v>0</v>
      </c>
      <c r="B8095" s="1" t="s">
        <v>6600</v>
      </c>
      <c r="C8095" s="1">
        <v>2</v>
      </c>
      <c r="D8095" s="1" t="s">
        <v>9157</v>
      </c>
    </row>
    <row r="8096" spans="1:9" x14ac:dyDescent="0.25">
      <c r="A8096" s="1">
        <v>1</v>
      </c>
      <c r="B8096" s="1" t="s">
        <v>9158</v>
      </c>
      <c r="C8096" s="1" t="s">
        <v>9159</v>
      </c>
      <c r="D8096" s="1">
        <v>22276.522757219998</v>
      </c>
      <c r="E8096" s="1">
        <v>1.0513E-4</v>
      </c>
      <c r="F8096" s="1" t="s">
        <v>3</v>
      </c>
      <c r="G8096" s="1" t="s">
        <v>9160</v>
      </c>
      <c r="H8096" s="1">
        <v>0</v>
      </c>
      <c r="I8096" s="1">
        <v>9998</v>
      </c>
    </row>
    <row r="8097" spans="1:9" x14ac:dyDescent="0.25">
      <c r="A8097" s="1">
        <v>2</v>
      </c>
      <c r="B8097" s="1">
        <v>43883</v>
      </c>
      <c r="C8097" s="1">
        <v>97.658299999999997</v>
      </c>
      <c r="D8097" s="1">
        <v>182.74289999999999</v>
      </c>
      <c r="E8097" s="1">
        <v>11048</v>
      </c>
      <c r="F8097" s="1">
        <v>285.81400000000002</v>
      </c>
      <c r="G8097" s="1">
        <v>74.186499999999995</v>
      </c>
      <c r="H8097" s="1">
        <v>15.004805342059701</v>
      </c>
    </row>
    <row r="8098" spans="1:9" x14ac:dyDescent="0.25">
      <c r="A8098" s="1">
        <v>0</v>
      </c>
      <c r="B8098" s="1" t="s">
        <v>6600</v>
      </c>
      <c r="C8098" s="1">
        <v>2</v>
      </c>
      <c r="D8098" s="1" t="s">
        <v>9161</v>
      </c>
    </row>
    <row r="8099" spans="1:9" x14ac:dyDescent="0.25">
      <c r="A8099" s="1">
        <v>1</v>
      </c>
      <c r="B8099" s="1" t="s">
        <v>9162</v>
      </c>
      <c r="C8099" s="1" t="s">
        <v>9163</v>
      </c>
      <c r="D8099" s="1">
        <v>22276.539274750001</v>
      </c>
      <c r="E8099" s="1">
        <v>8.0740000000000003E-5</v>
      </c>
      <c r="F8099" s="1" t="s">
        <v>3</v>
      </c>
      <c r="G8099" s="1" t="s">
        <v>9164</v>
      </c>
      <c r="H8099" s="1">
        <v>0</v>
      </c>
      <c r="I8099" s="1">
        <v>9992</v>
      </c>
    </row>
    <row r="8100" spans="1:9" x14ac:dyDescent="0.25">
      <c r="A8100" s="1">
        <v>2</v>
      </c>
      <c r="B8100" s="1">
        <v>43884</v>
      </c>
      <c r="C8100" s="1">
        <v>97.659899999999993</v>
      </c>
      <c r="D8100" s="1">
        <v>183.28630000000001</v>
      </c>
      <c r="E8100" s="1">
        <v>5460</v>
      </c>
      <c r="F8100" s="1">
        <v>19.872199999999999</v>
      </c>
      <c r="G8100" s="1">
        <v>340.2713</v>
      </c>
      <c r="H8100" s="1">
        <v>15.00579145204</v>
      </c>
    </row>
    <row r="8101" spans="1:9" x14ac:dyDescent="0.25">
      <c r="A8101" s="1">
        <v>0</v>
      </c>
      <c r="B8101" s="1" t="s">
        <v>6600</v>
      </c>
      <c r="C8101" s="1">
        <v>2</v>
      </c>
      <c r="D8101" s="1" t="s">
        <v>9165</v>
      </c>
    </row>
    <row r="8102" spans="1:9" x14ac:dyDescent="0.25">
      <c r="A8102" s="1">
        <v>1</v>
      </c>
      <c r="B8102" s="1" t="s">
        <v>9166</v>
      </c>
      <c r="C8102" s="1" t="s">
        <v>9167</v>
      </c>
      <c r="D8102" s="1">
        <v>22276.527204530001</v>
      </c>
      <c r="E8102" s="1">
        <v>8.5060000000000002E-5</v>
      </c>
      <c r="F8102" s="1" t="s">
        <v>3</v>
      </c>
      <c r="G8102" s="1" t="s">
        <v>9168</v>
      </c>
      <c r="H8102" s="1">
        <v>0</v>
      </c>
      <c r="I8102" s="1">
        <v>9993</v>
      </c>
    </row>
    <row r="8103" spans="1:9" x14ac:dyDescent="0.25">
      <c r="A8103" s="1">
        <v>2</v>
      </c>
      <c r="B8103" s="1">
        <v>43885</v>
      </c>
      <c r="C8103" s="1">
        <v>97.660799999999995</v>
      </c>
      <c r="D8103" s="1">
        <v>182.89949999999999</v>
      </c>
      <c r="E8103" s="1">
        <v>11902</v>
      </c>
      <c r="F8103" s="1">
        <v>296.07979999999998</v>
      </c>
      <c r="G8103" s="1">
        <v>63.92</v>
      </c>
      <c r="H8103" s="1">
        <v>15.0016088320597</v>
      </c>
    </row>
    <row r="8104" spans="1:9" x14ac:dyDescent="0.25">
      <c r="A8104" s="1">
        <v>0</v>
      </c>
      <c r="B8104" s="1" t="s">
        <v>6600</v>
      </c>
      <c r="C8104" s="1">
        <v>2</v>
      </c>
      <c r="D8104" s="1" t="s">
        <v>9169</v>
      </c>
    </row>
    <row r="8105" spans="1:9" x14ac:dyDescent="0.25">
      <c r="A8105" s="1">
        <v>1</v>
      </c>
      <c r="B8105" s="1" t="s">
        <v>9170</v>
      </c>
      <c r="C8105" s="1" t="s">
        <v>9171</v>
      </c>
      <c r="D8105" s="1">
        <v>22276.313431549999</v>
      </c>
      <c r="E8105" s="1">
        <v>8.7700000000000004E-5</v>
      </c>
      <c r="F8105" s="1" t="s">
        <v>3</v>
      </c>
      <c r="G8105" s="1" t="s">
        <v>9172</v>
      </c>
      <c r="H8105" s="1">
        <v>0</v>
      </c>
      <c r="I8105" s="1">
        <v>9992</v>
      </c>
    </row>
    <row r="8106" spans="1:9" x14ac:dyDescent="0.25">
      <c r="A8106" s="1">
        <v>2</v>
      </c>
      <c r="B8106" s="1">
        <v>43886</v>
      </c>
      <c r="C8106" s="1">
        <v>97.668300000000002</v>
      </c>
      <c r="D8106" s="1">
        <v>182.98929999999999</v>
      </c>
      <c r="E8106" s="1">
        <v>14285</v>
      </c>
      <c r="F8106" s="1">
        <v>316.43849999999998</v>
      </c>
      <c r="G8106" s="1">
        <v>43.570999999999998</v>
      </c>
      <c r="H8106" s="1">
        <v>15.002741552059501</v>
      </c>
    </row>
    <row r="8107" spans="1:9" x14ac:dyDescent="0.25">
      <c r="A8107" s="1">
        <v>0</v>
      </c>
      <c r="B8107" s="1" t="s">
        <v>6600</v>
      </c>
      <c r="C8107" s="1">
        <v>2</v>
      </c>
      <c r="D8107" s="1" t="s">
        <v>9173</v>
      </c>
    </row>
    <row r="8108" spans="1:9" x14ac:dyDescent="0.25">
      <c r="A8108" s="1">
        <v>1</v>
      </c>
      <c r="B8108" s="1" t="s">
        <v>9174</v>
      </c>
      <c r="C8108" s="1" t="s">
        <v>9175</v>
      </c>
      <c r="D8108" s="1">
        <v>22276.534486839999</v>
      </c>
      <c r="E8108" s="1">
        <v>8.7800000000000006E-5</v>
      </c>
      <c r="F8108" s="1" t="s">
        <v>3</v>
      </c>
      <c r="G8108" s="1" t="s">
        <v>9176</v>
      </c>
      <c r="H8108" s="1">
        <v>0</v>
      </c>
      <c r="I8108" s="1">
        <v>9999</v>
      </c>
    </row>
    <row r="8109" spans="1:9" x14ac:dyDescent="0.25">
      <c r="A8109" s="1">
        <v>2</v>
      </c>
      <c r="B8109" s="1">
        <v>43887</v>
      </c>
      <c r="C8109" s="1">
        <v>97.6614</v>
      </c>
      <c r="D8109" s="1">
        <v>183.5196</v>
      </c>
      <c r="E8109" s="1">
        <v>6829</v>
      </c>
      <c r="F8109" s="1">
        <v>270.42140000000001</v>
      </c>
      <c r="G8109" s="1">
        <v>89.622799999999998</v>
      </c>
      <c r="H8109" s="1">
        <v>15.003875602060001</v>
      </c>
    </row>
    <row r="8110" spans="1:9" x14ac:dyDescent="0.25">
      <c r="A8110" s="1">
        <v>0</v>
      </c>
      <c r="B8110" s="1" t="s">
        <v>6600</v>
      </c>
      <c r="C8110" s="1">
        <v>2</v>
      </c>
      <c r="D8110" s="1" t="s">
        <v>9177</v>
      </c>
    </row>
    <row r="8111" spans="1:9" x14ac:dyDescent="0.25">
      <c r="A8111" s="1">
        <v>1</v>
      </c>
      <c r="B8111" s="1" t="s">
        <v>9178</v>
      </c>
      <c r="C8111" s="1" t="s">
        <v>9179</v>
      </c>
      <c r="D8111" s="1">
        <v>22276.55977231</v>
      </c>
      <c r="E8111" s="1">
        <v>9.5810000000000006E-5</v>
      </c>
      <c r="F8111" s="1" t="s">
        <v>3</v>
      </c>
      <c r="G8111" s="1" t="s">
        <v>9180</v>
      </c>
      <c r="H8111" s="1">
        <v>0</v>
      </c>
      <c r="I8111" s="1">
        <v>9990</v>
      </c>
    </row>
    <row r="8112" spans="1:9" x14ac:dyDescent="0.25">
      <c r="A8112" s="1">
        <v>2</v>
      </c>
      <c r="B8112" s="1">
        <v>43888</v>
      </c>
      <c r="C8112" s="1">
        <v>97.667100000000005</v>
      </c>
      <c r="D8112" s="1">
        <v>183.785</v>
      </c>
      <c r="E8112" s="1">
        <v>12913</v>
      </c>
      <c r="F8112" s="1">
        <v>351.26830000000001</v>
      </c>
      <c r="G8112" s="1">
        <v>8.8314000000000004</v>
      </c>
      <c r="H8112" s="1">
        <v>15.004610152060099</v>
      </c>
    </row>
    <row r="8113" spans="1:9" x14ac:dyDescent="0.25">
      <c r="A8113" s="1">
        <v>0</v>
      </c>
      <c r="B8113" s="1" t="s">
        <v>6600</v>
      </c>
      <c r="C8113" s="1">
        <v>2</v>
      </c>
      <c r="D8113" s="1" t="s">
        <v>9181</v>
      </c>
    </row>
    <row r="8114" spans="1:9" x14ac:dyDescent="0.25">
      <c r="A8114" s="1">
        <v>1</v>
      </c>
      <c r="B8114" s="1" t="s">
        <v>9182</v>
      </c>
      <c r="C8114" s="1" t="s">
        <v>9183</v>
      </c>
      <c r="D8114" s="1">
        <v>22276.49000066</v>
      </c>
      <c r="E8114" s="1">
        <v>9.3670000000000003E-5</v>
      </c>
      <c r="F8114" s="1" t="s">
        <v>3</v>
      </c>
      <c r="G8114" s="1" t="s">
        <v>9184</v>
      </c>
      <c r="H8114" s="1">
        <v>0</v>
      </c>
      <c r="I8114" s="1">
        <v>9990</v>
      </c>
    </row>
    <row r="8115" spans="1:9" x14ac:dyDescent="0.25">
      <c r="A8115" s="1">
        <v>2</v>
      </c>
      <c r="B8115" s="1">
        <v>43889</v>
      </c>
      <c r="C8115" s="1">
        <v>97.6661</v>
      </c>
      <c r="D8115" s="1">
        <v>183.91419999999999</v>
      </c>
      <c r="E8115" s="1">
        <v>12383</v>
      </c>
      <c r="F8115" s="1">
        <v>356.7697</v>
      </c>
      <c r="G8115" s="1">
        <v>3.3445</v>
      </c>
      <c r="H8115" s="1">
        <v>15.004994502060001</v>
      </c>
    </row>
    <row r="8116" spans="1:9" x14ac:dyDescent="0.25">
      <c r="A8116" s="1">
        <v>0</v>
      </c>
      <c r="B8116" s="1" t="s">
        <v>9185</v>
      </c>
    </row>
    <row r="8117" spans="1:9" x14ac:dyDescent="0.25">
      <c r="A8117" s="1">
        <v>1</v>
      </c>
      <c r="B8117" s="1" t="s">
        <v>9186</v>
      </c>
      <c r="C8117" s="1" t="s">
        <v>9187</v>
      </c>
      <c r="D8117" s="1">
        <v>22276.575195500001</v>
      </c>
      <c r="E8117" s="1">
        <v>6.6100000000000002E-6</v>
      </c>
      <c r="F8117" s="1" t="s">
        <v>3</v>
      </c>
      <c r="G8117" s="1" t="s">
        <v>9188</v>
      </c>
      <c r="H8117" s="1">
        <v>0</v>
      </c>
      <c r="I8117" s="1">
        <v>9997</v>
      </c>
    </row>
    <row r="8118" spans="1:9" x14ac:dyDescent="0.25">
      <c r="A8118" s="1">
        <v>2</v>
      </c>
      <c r="B8118" s="1">
        <v>43890</v>
      </c>
      <c r="C8118" s="1">
        <v>97.622600000000006</v>
      </c>
      <c r="D8118" s="1">
        <v>170.86320000000001</v>
      </c>
      <c r="E8118" s="1">
        <v>5238</v>
      </c>
      <c r="F8118" s="1">
        <v>32.879100000000001</v>
      </c>
      <c r="G8118" s="1">
        <v>327.27679999999998</v>
      </c>
      <c r="H8118" s="1">
        <v>14.935951912054</v>
      </c>
    </row>
    <row r="8119" spans="1:9" x14ac:dyDescent="0.25">
      <c r="A8119" s="1">
        <v>0</v>
      </c>
      <c r="B8119" s="1" t="s">
        <v>6525</v>
      </c>
      <c r="C8119" s="1" t="s">
        <v>9189</v>
      </c>
      <c r="D8119" s="1">
        <v>3</v>
      </c>
    </row>
    <row r="8120" spans="1:9" x14ac:dyDescent="0.25">
      <c r="A8120" s="1">
        <v>1</v>
      </c>
      <c r="B8120" s="1" t="s">
        <v>9190</v>
      </c>
      <c r="C8120" s="1" t="s">
        <v>9191</v>
      </c>
      <c r="D8120" s="1">
        <v>22276.219145390001</v>
      </c>
      <c r="E8120" s="1">
        <v>1.14868E-3</v>
      </c>
      <c r="F8120" s="1" t="s">
        <v>3</v>
      </c>
      <c r="G8120" s="1" t="s">
        <v>9192</v>
      </c>
      <c r="H8120" s="1">
        <v>0</v>
      </c>
      <c r="I8120" s="1">
        <v>9991</v>
      </c>
    </row>
    <row r="8121" spans="1:9" x14ac:dyDescent="0.25">
      <c r="A8121" s="1">
        <v>2</v>
      </c>
      <c r="B8121" s="1">
        <v>43892</v>
      </c>
      <c r="C8121" s="1">
        <v>97.179699999999997</v>
      </c>
      <c r="D8121" s="1">
        <v>166.60769999999999</v>
      </c>
      <c r="E8121" s="1">
        <v>13779</v>
      </c>
      <c r="F8121" s="1">
        <v>45.4</v>
      </c>
      <c r="G8121" s="1">
        <v>314.8374</v>
      </c>
      <c r="H8121" s="1">
        <v>15.5069918221027</v>
      </c>
    </row>
    <row r="8122" spans="1:9" x14ac:dyDescent="0.25">
      <c r="A8122" s="1">
        <v>0</v>
      </c>
      <c r="B8122" s="1" t="s">
        <v>6525</v>
      </c>
      <c r="C8122" s="1" t="s">
        <v>9189</v>
      </c>
      <c r="D8122" s="1">
        <v>4</v>
      </c>
    </row>
    <row r="8123" spans="1:9" x14ac:dyDescent="0.25">
      <c r="A8123" s="1">
        <v>1</v>
      </c>
      <c r="B8123" s="1" t="s">
        <v>9193</v>
      </c>
      <c r="C8123" s="1" t="s">
        <v>9194</v>
      </c>
      <c r="D8123" s="1">
        <v>22276.43628296</v>
      </c>
      <c r="E8123" s="1">
        <v>1.6707600000000001E-3</v>
      </c>
      <c r="F8123" s="1" t="s">
        <v>3</v>
      </c>
      <c r="G8123" s="1" t="s">
        <v>9195</v>
      </c>
      <c r="H8123" s="1">
        <v>0</v>
      </c>
      <c r="I8123" s="1">
        <v>9994</v>
      </c>
    </row>
    <row r="8124" spans="1:9" x14ac:dyDescent="0.25">
      <c r="A8124" s="1">
        <v>2</v>
      </c>
      <c r="B8124" s="1">
        <v>43893</v>
      </c>
      <c r="C8124" s="1">
        <v>97.174099999999996</v>
      </c>
      <c r="D8124" s="1">
        <v>165.82980000000001</v>
      </c>
      <c r="E8124" s="1">
        <v>13463</v>
      </c>
      <c r="F8124" s="1">
        <v>50.392299999999999</v>
      </c>
      <c r="G8124" s="1">
        <v>309.85140000000001</v>
      </c>
      <c r="H8124" s="1">
        <v>15.476775292102401</v>
      </c>
    </row>
    <row r="8125" spans="1:9" x14ac:dyDescent="0.25">
      <c r="A8125" s="1">
        <v>0</v>
      </c>
      <c r="B8125" s="1" t="s">
        <v>6525</v>
      </c>
      <c r="C8125" s="1" t="s">
        <v>9189</v>
      </c>
      <c r="D8125" s="1">
        <v>1</v>
      </c>
    </row>
    <row r="8126" spans="1:9" x14ac:dyDescent="0.25">
      <c r="A8126" s="1">
        <v>1</v>
      </c>
      <c r="B8126" s="1" t="s">
        <v>9196</v>
      </c>
      <c r="C8126" s="1" t="s">
        <v>9197</v>
      </c>
      <c r="D8126" s="1">
        <v>22276.329773640002</v>
      </c>
      <c r="E8126" s="1">
        <v>8.4029999999999999E-4</v>
      </c>
      <c r="F8126" s="1" t="s">
        <v>3</v>
      </c>
      <c r="G8126" s="1" t="s">
        <v>9198</v>
      </c>
      <c r="H8126" s="1">
        <v>0</v>
      </c>
      <c r="I8126" s="1">
        <v>9996</v>
      </c>
    </row>
    <row r="8127" spans="1:9" x14ac:dyDescent="0.25">
      <c r="A8127" s="1">
        <v>2</v>
      </c>
      <c r="B8127" s="1">
        <v>43894</v>
      </c>
      <c r="C8127" s="1">
        <v>97.174000000000007</v>
      </c>
      <c r="D8127" s="1">
        <v>165.43629999999999</v>
      </c>
      <c r="E8127" s="1">
        <v>15488</v>
      </c>
      <c r="F8127" s="1">
        <v>46.411200000000001</v>
      </c>
      <c r="G8127" s="1">
        <v>313.84199999999998</v>
      </c>
      <c r="H8127" s="1">
        <v>15.4626253121021</v>
      </c>
    </row>
    <row r="8128" spans="1:9" x14ac:dyDescent="0.25">
      <c r="A8128" s="1">
        <v>0</v>
      </c>
      <c r="B8128" s="1" t="s">
        <v>6525</v>
      </c>
      <c r="C8128" s="1" t="s">
        <v>9189</v>
      </c>
      <c r="D8128" s="1">
        <v>2</v>
      </c>
    </row>
    <row r="8129" spans="1:9" x14ac:dyDescent="0.25">
      <c r="A8129" s="1">
        <v>1</v>
      </c>
      <c r="B8129" s="1" t="s">
        <v>9199</v>
      </c>
      <c r="C8129" s="1" t="s">
        <v>9200</v>
      </c>
      <c r="D8129" s="1">
        <v>22276.410982919999</v>
      </c>
      <c r="E8129" s="1">
        <v>8.3566999999999995E-4</v>
      </c>
      <c r="F8129" s="1" t="s">
        <v>3</v>
      </c>
      <c r="G8129" s="1" t="s">
        <v>9201</v>
      </c>
      <c r="H8129" s="1">
        <v>0</v>
      </c>
      <c r="I8129" s="1">
        <v>9992</v>
      </c>
    </row>
    <row r="8130" spans="1:9" x14ac:dyDescent="0.25">
      <c r="A8130" s="1">
        <v>2</v>
      </c>
      <c r="B8130" s="1">
        <v>43895</v>
      </c>
      <c r="C8130" s="1">
        <v>97.174400000000006</v>
      </c>
      <c r="D8130" s="1">
        <v>165.2089</v>
      </c>
      <c r="E8130" s="1">
        <v>16715</v>
      </c>
      <c r="F8130" s="1">
        <v>46.0991</v>
      </c>
      <c r="G8130" s="1">
        <v>314.1635</v>
      </c>
      <c r="H8130" s="1">
        <v>15.449673312102</v>
      </c>
    </row>
    <row r="8131" spans="1:9" x14ac:dyDescent="0.25">
      <c r="A8131" s="1">
        <v>0</v>
      </c>
      <c r="B8131" s="1" t="s">
        <v>6525</v>
      </c>
      <c r="C8131" s="1" t="s">
        <v>9189</v>
      </c>
      <c r="D8131" s="1">
        <v>6</v>
      </c>
    </row>
    <row r="8132" spans="1:9" x14ac:dyDescent="0.25">
      <c r="A8132" s="1">
        <v>1</v>
      </c>
      <c r="B8132" s="1" t="s">
        <v>9202</v>
      </c>
      <c r="C8132" s="1" t="s">
        <v>9203</v>
      </c>
      <c r="D8132" s="1">
        <v>22276.259398369999</v>
      </c>
      <c r="E8132" s="1">
        <v>8.9725999999999998E-4</v>
      </c>
      <c r="F8132" s="1" t="s">
        <v>3</v>
      </c>
      <c r="G8132" s="1" t="s">
        <v>9204</v>
      </c>
      <c r="H8132" s="1">
        <v>0</v>
      </c>
      <c r="I8132" s="1">
        <v>9998</v>
      </c>
    </row>
    <row r="8133" spans="1:9" x14ac:dyDescent="0.25">
      <c r="A8133" s="1">
        <v>2</v>
      </c>
      <c r="B8133" s="1">
        <v>43896</v>
      </c>
      <c r="C8133" s="1">
        <v>97.174700000000001</v>
      </c>
      <c r="D8133" s="1">
        <v>165.48419999999999</v>
      </c>
      <c r="E8133" s="1">
        <v>14567</v>
      </c>
      <c r="F8133" s="1">
        <v>44.330599999999997</v>
      </c>
      <c r="G8133" s="1">
        <v>315.91079999999999</v>
      </c>
      <c r="H8133" s="1">
        <v>15.462304082101999</v>
      </c>
    </row>
    <row r="8134" spans="1:9" x14ac:dyDescent="0.25">
      <c r="A8134" s="1">
        <v>0</v>
      </c>
      <c r="B8134" s="1" t="s">
        <v>6525</v>
      </c>
      <c r="C8134" s="1" t="s">
        <v>9189</v>
      </c>
      <c r="D8134" s="1">
        <v>5</v>
      </c>
    </row>
    <row r="8135" spans="1:9" x14ac:dyDescent="0.25">
      <c r="A8135" s="1">
        <v>1</v>
      </c>
      <c r="B8135" s="1" t="s">
        <v>9205</v>
      </c>
      <c r="C8135" s="1" t="s">
        <v>9206</v>
      </c>
      <c r="D8135" s="1">
        <v>22276.257196030001</v>
      </c>
      <c r="E8135" s="1">
        <v>1.4570500000000001E-3</v>
      </c>
      <c r="F8135" s="1" t="s">
        <v>3</v>
      </c>
      <c r="G8135" s="1" t="s">
        <v>9207</v>
      </c>
      <c r="H8135" s="1">
        <v>0</v>
      </c>
      <c r="I8135" s="1">
        <v>9990</v>
      </c>
    </row>
    <row r="8136" spans="1:9" x14ac:dyDescent="0.25">
      <c r="A8136" s="1">
        <v>2</v>
      </c>
      <c r="B8136" s="1">
        <v>43899</v>
      </c>
      <c r="C8136" s="1">
        <v>97.175700000000006</v>
      </c>
      <c r="D8136" s="1">
        <v>164.7765</v>
      </c>
      <c r="E8136" s="1">
        <v>16166</v>
      </c>
      <c r="F8136" s="1">
        <v>49.0428</v>
      </c>
      <c r="G8136" s="1">
        <v>311.2217</v>
      </c>
      <c r="H8136" s="1">
        <v>15.4452269721015</v>
      </c>
    </row>
    <row r="8137" spans="1:9" x14ac:dyDescent="0.25">
      <c r="A8137" s="1">
        <v>0</v>
      </c>
      <c r="B8137" s="1" t="s">
        <v>6525</v>
      </c>
      <c r="C8137" s="1" t="s">
        <v>9189</v>
      </c>
      <c r="D8137" s="1">
        <v>8</v>
      </c>
    </row>
    <row r="8138" spans="1:9" x14ac:dyDescent="0.25">
      <c r="A8138" s="1">
        <v>1</v>
      </c>
      <c r="B8138" s="1" t="s">
        <v>9208</v>
      </c>
      <c r="C8138" s="1" t="s">
        <v>9209</v>
      </c>
      <c r="D8138" s="1">
        <v>22276.439246599999</v>
      </c>
      <c r="E8138" s="1">
        <v>1.2410100000000001E-3</v>
      </c>
      <c r="F8138" s="1" t="s">
        <v>3</v>
      </c>
      <c r="G8138" s="1" t="s">
        <v>9210</v>
      </c>
      <c r="H8138" s="1">
        <v>0</v>
      </c>
      <c r="I8138" s="1">
        <v>9997</v>
      </c>
    </row>
    <row r="8139" spans="1:9" x14ac:dyDescent="0.25">
      <c r="A8139" s="1">
        <v>2</v>
      </c>
      <c r="B8139" s="1">
        <v>43901</v>
      </c>
      <c r="C8139" s="1">
        <v>97.179400000000001</v>
      </c>
      <c r="D8139" s="1">
        <v>166.26730000000001</v>
      </c>
      <c r="E8139" s="1">
        <v>13377</v>
      </c>
      <c r="F8139" s="1">
        <v>44.823500000000003</v>
      </c>
      <c r="G8139" s="1">
        <v>315.40949999999998</v>
      </c>
      <c r="H8139" s="1">
        <v>15.5013049321027</v>
      </c>
    </row>
    <row r="8140" spans="1:9" x14ac:dyDescent="0.25">
      <c r="A8140" s="1">
        <v>0</v>
      </c>
      <c r="B8140" s="1" t="s">
        <v>6525</v>
      </c>
      <c r="C8140" s="1" t="s">
        <v>9189</v>
      </c>
      <c r="D8140" s="1">
        <v>7</v>
      </c>
    </row>
    <row r="8141" spans="1:9" x14ac:dyDescent="0.25">
      <c r="A8141" s="1">
        <v>1</v>
      </c>
      <c r="B8141" s="1" t="s">
        <v>9211</v>
      </c>
      <c r="C8141" s="1" t="s">
        <v>9212</v>
      </c>
      <c r="D8141" s="1">
        <v>22276.20105774</v>
      </c>
      <c r="E8141" s="1">
        <v>1.32566E-3</v>
      </c>
      <c r="F8141" s="1" t="s">
        <v>3</v>
      </c>
      <c r="G8141" s="1" t="s">
        <v>9213</v>
      </c>
      <c r="H8141" s="1">
        <v>0</v>
      </c>
      <c r="I8141" s="1">
        <v>9992</v>
      </c>
    </row>
    <row r="8142" spans="1:9" x14ac:dyDescent="0.25">
      <c r="A8142" s="1">
        <v>2</v>
      </c>
      <c r="B8142" s="1">
        <v>43902</v>
      </c>
      <c r="C8142" s="1">
        <v>97.175600000000003</v>
      </c>
      <c r="D8142" s="1">
        <v>164.81559999999999</v>
      </c>
      <c r="E8142" s="1">
        <v>16415</v>
      </c>
      <c r="F8142" s="1">
        <v>40.992199999999997</v>
      </c>
      <c r="G8142" s="1">
        <v>319.25569999999999</v>
      </c>
      <c r="H8142" s="1">
        <v>15.4268417221015</v>
      </c>
    </row>
    <row r="8143" spans="1:9" x14ac:dyDescent="0.25">
      <c r="A8143" s="1">
        <v>0</v>
      </c>
      <c r="B8143" s="1" t="s">
        <v>6525</v>
      </c>
      <c r="C8143" s="1" t="s">
        <v>9189</v>
      </c>
      <c r="D8143" s="1">
        <v>12</v>
      </c>
    </row>
    <row r="8144" spans="1:9" x14ac:dyDescent="0.25">
      <c r="A8144" s="1">
        <v>1</v>
      </c>
      <c r="B8144" s="1" t="s">
        <v>9214</v>
      </c>
      <c r="C8144" s="1" t="s">
        <v>9215</v>
      </c>
      <c r="D8144" s="1">
        <v>22276.482988880001</v>
      </c>
      <c r="E8144" s="1">
        <v>8.1349999999999999E-4</v>
      </c>
      <c r="F8144" s="1" t="s">
        <v>3</v>
      </c>
      <c r="G8144" s="1" t="s">
        <v>9216</v>
      </c>
      <c r="H8144" s="1">
        <v>0</v>
      </c>
      <c r="I8144" s="1">
        <v>9995</v>
      </c>
    </row>
    <row r="8145" spans="1:9" x14ac:dyDescent="0.25">
      <c r="A8145" s="1">
        <v>2</v>
      </c>
      <c r="B8145" s="1">
        <v>43903</v>
      </c>
      <c r="C8145" s="1">
        <v>97.175299999999993</v>
      </c>
      <c r="D8145" s="1">
        <v>166.09530000000001</v>
      </c>
      <c r="E8145" s="1">
        <v>14278</v>
      </c>
      <c r="F8145" s="1">
        <v>43.964700000000001</v>
      </c>
      <c r="G8145" s="1">
        <v>316.27370000000002</v>
      </c>
      <c r="H8145" s="1">
        <v>15.467994572102601</v>
      </c>
    </row>
    <row r="8146" spans="1:9" x14ac:dyDescent="0.25">
      <c r="A8146" s="1">
        <v>0</v>
      </c>
      <c r="B8146" s="1" t="s">
        <v>6525</v>
      </c>
      <c r="C8146" s="1" t="s">
        <v>9189</v>
      </c>
      <c r="D8146" s="1">
        <v>11</v>
      </c>
    </row>
    <row r="8147" spans="1:9" x14ac:dyDescent="0.25">
      <c r="A8147" s="1">
        <v>1</v>
      </c>
      <c r="B8147" s="1" t="s">
        <v>9217</v>
      </c>
      <c r="C8147" s="1" t="s">
        <v>9218</v>
      </c>
      <c r="D8147" s="1">
        <v>22276.340325329998</v>
      </c>
      <c r="E8147" s="1">
        <v>6.7593000000000004E-4</v>
      </c>
      <c r="F8147" s="1" t="s">
        <v>3</v>
      </c>
      <c r="G8147" s="1" t="s">
        <v>9219</v>
      </c>
      <c r="H8147" s="1">
        <v>0</v>
      </c>
      <c r="I8147" s="1">
        <v>9998</v>
      </c>
    </row>
    <row r="8148" spans="1:9" x14ac:dyDescent="0.25">
      <c r="A8148" s="1">
        <v>2</v>
      </c>
      <c r="B8148" s="1">
        <v>43904</v>
      </c>
      <c r="C8148" s="1">
        <v>97.177099999999996</v>
      </c>
      <c r="D8148" s="1">
        <v>165.71039999999999</v>
      </c>
      <c r="E8148" s="1">
        <v>14194</v>
      </c>
      <c r="F8148" s="1">
        <v>40.407200000000003</v>
      </c>
      <c r="G8148" s="1">
        <v>319.8229</v>
      </c>
      <c r="H8148" s="1">
        <v>15.453477182102199</v>
      </c>
    </row>
    <row r="8149" spans="1:9" x14ac:dyDescent="0.25">
      <c r="A8149" s="1">
        <v>0</v>
      </c>
      <c r="B8149" s="1" t="s">
        <v>6525</v>
      </c>
      <c r="C8149" s="1" t="s">
        <v>9189</v>
      </c>
      <c r="D8149" s="1">
        <v>10</v>
      </c>
    </row>
    <row r="8150" spans="1:9" x14ac:dyDescent="0.25">
      <c r="A8150" s="1">
        <v>1</v>
      </c>
      <c r="B8150" s="1" t="s">
        <v>9220</v>
      </c>
      <c r="C8150" s="1" t="s">
        <v>9221</v>
      </c>
      <c r="D8150" s="1">
        <v>22276.469284399998</v>
      </c>
      <c r="E8150" s="1">
        <v>1.5284700000000001E-3</v>
      </c>
      <c r="F8150" s="1" t="s">
        <v>3</v>
      </c>
      <c r="G8150" s="1" t="s">
        <v>9222</v>
      </c>
      <c r="H8150" s="1">
        <v>0</v>
      </c>
      <c r="I8150" s="1">
        <v>9997</v>
      </c>
    </row>
    <row r="8151" spans="1:9" x14ac:dyDescent="0.25">
      <c r="A8151" s="1">
        <v>2</v>
      </c>
      <c r="B8151" s="1">
        <v>43905</v>
      </c>
      <c r="C8151" s="1">
        <v>97.174499999999995</v>
      </c>
      <c r="D8151" s="1">
        <v>165.94990000000001</v>
      </c>
      <c r="E8151" s="1">
        <v>11907</v>
      </c>
      <c r="F8151" s="1">
        <v>42.226900000000001</v>
      </c>
      <c r="G8151" s="1">
        <v>317.9896</v>
      </c>
      <c r="H8151" s="1">
        <v>15.473538522102499</v>
      </c>
    </row>
    <row r="8152" spans="1:9" x14ac:dyDescent="0.25">
      <c r="A8152" s="1">
        <v>0</v>
      </c>
      <c r="B8152" s="1" t="s">
        <v>6525</v>
      </c>
      <c r="C8152" s="1" t="s">
        <v>9189</v>
      </c>
      <c r="D8152" s="1">
        <v>9</v>
      </c>
    </row>
    <row r="8153" spans="1:9" x14ac:dyDescent="0.25">
      <c r="A8153" s="1">
        <v>1</v>
      </c>
      <c r="B8153" s="1" t="s">
        <v>9223</v>
      </c>
      <c r="C8153" s="1" t="s">
        <v>9224</v>
      </c>
      <c r="D8153" s="1">
        <v>22276.208678530002</v>
      </c>
      <c r="E8153" s="1">
        <v>1.4202399999999999E-3</v>
      </c>
      <c r="F8153" s="1" t="s">
        <v>3</v>
      </c>
      <c r="G8153" s="1" t="s">
        <v>9225</v>
      </c>
      <c r="H8153" s="1">
        <v>0</v>
      </c>
      <c r="I8153" s="1">
        <v>9997</v>
      </c>
    </row>
    <row r="8154" spans="1:9" x14ac:dyDescent="0.25">
      <c r="A8154" s="1">
        <v>2</v>
      </c>
      <c r="B8154" s="1">
        <v>43906</v>
      </c>
      <c r="C8154" s="1">
        <v>97.174899999999994</v>
      </c>
      <c r="D8154" s="1">
        <v>164.7278</v>
      </c>
      <c r="E8154" s="1">
        <v>15756</v>
      </c>
      <c r="F8154" s="1">
        <v>46.492100000000001</v>
      </c>
      <c r="G8154" s="1">
        <v>313.76339999999999</v>
      </c>
      <c r="H8154" s="1">
        <v>15.4374988121015</v>
      </c>
    </row>
    <row r="8155" spans="1:9" x14ac:dyDescent="0.25">
      <c r="A8155" s="1">
        <v>0</v>
      </c>
      <c r="B8155" s="1" t="s">
        <v>9226</v>
      </c>
    </row>
    <row r="8156" spans="1:9" x14ac:dyDescent="0.25">
      <c r="A8156" s="1">
        <v>1</v>
      </c>
      <c r="B8156" s="1" t="s">
        <v>9227</v>
      </c>
      <c r="C8156" s="1" t="s">
        <v>9228</v>
      </c>
      <c r="D8156" s="1">
        <v>22276.475280710001</v>
      </c>
      <c r="E8156" s="1">
        <v>1.0181E-4</v>
      </c>
      <c r="F8156" s="1" t="s">
        <v>3</v>
      </c>
      <c r="G8156" s="1" t="s">
        <v>9229</v>
      </c>
      <c r="H8156" s="1">
        <v>0</v>
      </c>
      <c r="I8156" s="1">
        <v>9995</v>
      </c>
    </row>
    <row r="8157" spans="1:9" x14ac:dyDescent="0.25">
      <c r="A8157" s="1">
        <v>2</v>
      </c>
      <c r="B8157" s="1">
        <v>43907</v>
      </c>
      <c r="C8157" s="1">
        <v>97.172200000000004</v>
      </c>
      <c r="D8157" s="1">
        <v>158.94659999999999</v>
      </c>
      <c r="E8157" s="1">
        <v>21069</v>
      </c>
      <c r="F8157" s="1">
        <v>58.382599999999996</v>
      </c>
      <c r="G8157" s="1">
        <v>66.965199999999996</v>
      </c>
      <c r="H8157" s="1">
        <v>15.292302852097899</v>
      </c>
    </row>
    <row r="8158" spans="1:9" x14ac:dyDescent="0.25">
      <c r="A8158" s="1">
        <v>0</v>
      </c>
      <c r="B8158" s="1" t="s">
        <v>9230</v>
      </c>
    </row>
    <row r="8159" spans="1:9" x14ac:dyDescent="0.25">
      <c r="A8159" s="1">
        <v>1</v>
      </c>
      <c r="B8159" s="1" t="s">
        <v>9231</v>
      </c>
      <c r="C8159" s="1" t="s">
        <v>9232</v>
      </c>
      <c r="D8159" s="1">
        <v>22276.46592345</v>
      </c>
      <c r="E8159" s="1">
        <v>1.862E-4</v>
      </c>
      <c r="F8159" s="1" t="s">
        <v>3</v>
      </c>
      <c r="G8159" s="1" t="s">
        <v>9233</v>
      </c>
      <c r="H8159" s="1">
        <v>0</v>
      </c>
      <c r="I8159" s="1">
        <v>9997</v>
      </c>
    </row>
    <row r="8160" spans="1:9" x14ac:dyDescent="0.25">
      <c r="A8160" s="1">
        <v>2</v>
      </c>
      <c r="B8160" s="1">
        <v>43908</v>
      </c>
      <c r="C8160" s="1">
        <v>97.1738</v>
      </c>
      <c r="D8160" s="1">
        <v>160.90860000000001</v>
      </c>
      <c r="E8160" s="1">
        <v>19386</v>
      </c>
      <c r="F8160" s="1">
        <v>52.2928</v>
      </c>
      <c r="G8160" s="1">
        <v>308.0068</v>
      </c>
      <c r="H8160" s="1">
        <v>15.3227625020992</v>
      </c>
    </row>
    <row r="8161" spans="1:9" x14ac:dyDescent="0.25">
      <c r="A8161" s="1">
        <v>0</v>
      </c>
      <c r="B8161" s="1" t="s">
        <v>7308</v>
      </c>
      <c r="C8161" s="1">
        <v>2</v>
      </c>
      <c r="D8161" s="1">
        <v>1</v>
      </c>
    </row>
    <row r="8162" spans="1:9" x14ac:dyDescent="0.25">
      <c r="A8162" s="1">
        <v>1</v>
      </c>
      <c r="B8162" s="1" t="s">
        <v>9234</v>
      </c>
      <c r="C8162" s="1" t="s">
        <v>9235</v>
      </c>
      <c r="D8162" s="1">
        <v>22276.498046209999</v>
      </c>
      <c r="E8162" s="1">
        <v>1.3400000000000001E-6</v>
      </c>
      <c r="F8162" s="1" t="s">
        <v>3</v>
      </c>
      <c r="G8162" s="1" t="s">
        <v>9236</v>
      </c>
      <c r="H8162" s="1">
        <v>0</v>
      </c>
      <c r="I8162" s="1">
        <v>9990</v>
      </c>
    </row>
    <row r="8163" spans="1:9" x14ac:dyDescent="0.25">
      <c r="A8163" s="1">
        <v>2</v>
      </c>
      <c r="B8163" s="1">
        <v>43909</v>
      </c>
      <c r="C8163" s="1">
        <v>50.012900000000002</v>
      </c>
      <c r="D8163" s="1">
        <v>20.534600000000001</v>
      </c>
      <c r="E8163" s="1">
        <v>326</v>
      </c>
      <c r="F8163" s="1">
        <v>148.49029999999999</v>
      </c>
      <c r="G8163" s="1">
        <v>211.60120000000001</v>
      </c>
      <c r="H8163" s="1">
        <v>14.2781471719777</v>
      </c>
    </row>
    <row r="8164" spans="1:9" x14ac:dyDescent="0.25">
      <c r="A8164" s="1">
        <v>0</v>
      </c>
      <c r="B8164" s="1" t="s">
        <v>7308</v>
      </c>
      <c r="C8164" s="1">
        <v>2</v>
      </c>
      <c r="D8164" s="1">
        <v>2</v>
      </c>
    </row>
    <row r="8165" spans="1:9" x14ac:dyDescent="0.25">
      <c r="A8165" s="1">
        <v>1</v>
      </c>
      <c r="B8165" s="1" t="s">
        <v>9237</v>
      </c>
      <c r="C8165" s="1" t="s">
        <v>9238</v>
      </c>
      <c r="D8165" s="1">
        <v>22276.525722549999</v>
      </c>
      <c r="E8165" s="1">
        <v>1.1000000000000001E-6</v>
      </c>
      <c r="F8165" s="1" t="s">
        <v>3</v>
      </c>
      <c r="G8165" s="1" t="s">
        <v>9239</v>
      </c>
      <c r="H8165" s="1">
        <v>0</v>
      </c>
      <c r="I8165" s="1">
        <v>9993</v>
      </c>
    </row>
    <row r="8166" spans="1:9" x14ac:dyDescent="0.25">
      <c r="A8166" s="1">
        <v>2</v>
      </c>
      <c r="B8166" s="1">
        <v>43910</v>
      </c>
      <c r="C8166" s="1">
        <v>50.012300000000003</v>
      </c>
      <c r="D8166" s="1">
        <v>83.991799999999998</v>
      </c>
      <c r="E8166" s="1">
        <v>5079</v>
      </c>
      <c r="F8166" s="1">
        <v>150.25579999999999</v>
      </c>
      <c r="G8166" s="1">
        <v>209.86340000000001</v>
      </c>
      <c r="H8166" s="1">
        <v>14.278112421968901</v>
      </c>
    </row>
    <row r="8167" spans="1:9" x14ac:dyDescent="0.25">
      <c r="A8167" s="1">
        <v>0</v>
      </c>
      <c r="B8167" s="1" t="s">
        <v>7308</v>
      </c>
      <c r="C8167" s="1">
        <v>2</v>
      </c>
      <c r="D8167" s="1">
        <v>3</v>
      </c>
    </row>
    <row r="8168" spans="1:9" x14ac:dyDescent="0.25">
      <c r="A8168" s="1">
        <v>1</v>
      </c>
      <c r="B8168" s="1" t="s">
        <v>9240</v>
      </c>
      <c r="C8168" s="1" t="s">
        <v>9241</v>
      </c>
      <c r="D8168" s="1">
        <v>22276.47723941</v>
      </c>
      <c r="E8168" s="1">
        <v>7.7000000000000004E-7</v>
      </c>
      <c r="F8168" s="1" t="s">
        <v>3</v>
      </c>
      <c r="G8168" s="1" t="s">
        <v>9242</v>
      </c>
      <c r="H8168" s="1">
        <v>0</v>
      </c>
      <c r="I8168" s="1">
        <v>9996</v>
      </c>
    </row>
    <row r="8169" spans="1:9" x14ac:dyDescent="0.25">
      <c r="A8169" s="1">
        <v>2</v>
      </c>
      <c r="B8169" s="1">
        <v>43911</v>
      </c>
      <c r="C8169" s="1">
        <v>50.015599999999999</v>
      </c>
      <c r="D8169" s="1">
        <v>323.65190000000001</v>
      </c>
      <c r="E8169" s="1">
        <v>842</v>
      </c>
      <c r="F8169" s="1">
        <v>65.562299999999993</v>
      </c>
      <c r="G8169" s="1">
        <v>294.53500000000003</v>
      </c>
      <c r="H8169" s="1">
        <v>14.2780811119856</v>
      </c>
    </row>
    <row r="8170" spans="1:9" x14ac:dyDescent="0.25">
      <c r="A8170" s="1">
        <v>0</v>
      </c>
      <c r="B8170" s="1" t="s">
        <v>7308</v>
      </c>
      <c r="C8170" s="1">
        <v>2</v>
      </c>
      <c r="D8170" s="1">
        <v>4</v>
      </c>
    </row>
    <row r="8171" spans="1:9" x14ac:dyDescent="0.25">
      <c r="A8171" s="1">
        <v>1</v>
      </c>
      <c r="B8171" s="1" t="s">
        <v>9243</v>
      </c>
      <c r="C8171" s="1" t="s">
        <v>9244</v>
      </c>
      <c r="D8171" s="1">
        <v>22276.455409030001</v>
      </c>
      <c r="E8171" s="1">
        <v>8.6000000000000002E-7</v>
      </c>
      <c r="F8171" s="1" t="s">
        <v>3</v>
      </c>
      <c r="G8171" s="1" t="s">
        <v>9245</v>
      </c>
      <c r="H8171" s="1">
        <v>0</v>
      </c>
      <c r="I8171" s="1">
        <v>9991</v>
      </c>
    </row>
    <row r="8172" spans="1:9" x14ac:dyDescent="0.25">
      <c r="A8172" s="1">
        <v>2</v>
      </c>
      <c r="B8172" s="1">
        <v>43912</v>
      </c>
      <c r="C8172" s="1">
        <v>50.012900000000002</v>
      </c>
      <c r="D8172" s="1">
        <v>263.95260000000002</v>
      </c>
      <c r="E8172" s="1">
        <v>15727</v>
      </c>
      <c r="F8172" s="1">
        <v>278.87920000000003</v>
      </c>
      <c r="G8172" s="1">
        <v>81.033600000000007</v>
      </c>
      <c r="H8172" s="1">
        <v>14.278087351942199</v>
      </c>
    </row>
    <row r="8173" spans="1:9" x14ac:dyDescent="0.25">
      <c r="A8173" s="1">
        <v>0</v>
      </c>
      <c r="B8173" s="1" t="s">
        <v>7308</v>
      </c>
      <c r="C8173" s="1">
        <v>2</v>
      </c>
      <c r="D8173" s="1">
        <v>5</v>
      </c>
    </row>
    <row r="8174" spans="1:9" x14ac:dyDescent="0.25">
      <c r="A8174" s="1">
        <v>1</v>
      </c>
      <c r="B8174" s="1" t="s">
        <v>9246</v>
      </c>
      <c r="C8174" s="1" t="s">
        <v>9247</v>
      </c>
      <c r="D8174" s="1">
        <v>22276.404424230001</v>
      </c>
      <c r="E8174" s="1">
        <v>-9.7999999999999993E-7</v>
      </c>
      <c r="F8174" s="1" t="s">
        <v>3</v>
      </c>
      <c r="G8174" s="1" t="s">
        <v>9248</v>
      </c>
      <c r="H8174" s="1">
        <v>0</v>
      </c>
      <c r="I8174" s="1">
        <v>9994</v>
      </c>
    </row>
    <row r="8175" spans="1:9" x14ac:dyDescent="0.25">
      <c r="A8175" s="1">
        <v>2</v>
      </c>
      <c r="B8175" s="1">
        <v>43913</v>
      </c>
      <c r="C8175" s="1">
        <v>50.007899999999999</v>
      </c>
      <c r="D8175" s="1">
        <v>143.78210000000001</v>
      </c>
      <c r="E8175" s="1">
        <v>5299</v>
      </c>
      <c r="F8175" s="1">
        <v>298.22399999999999</v>
      </c>
      <c r="G8175" s="1">
        <v>61.812899999999999</v>
      </c>
      <c r="H8175" s="1">
        <v>14.2780640319602</v>
      </c>
    </row>
    <row r="8176" spans="1:9" x14ac:dyDescent="0.25">
      <c r="A8176" s="1">
        <v>0</v>
      </c>
      <c r="B8176" s="1" t="s">
        <v>9249</v>
      </c>
      <c r="C8176" s="1">
        <v>1</v>
      </c>
    </row>
    <row r="8177" spans="1:9" x14ac:dyDescent="0.25">
      <c r="A8177" s="1">
        <v>1</v>
      </c>
      <c r="B8177" s="1" t="s">
        <v>9250</v>
      </c>
      <c r="C8177" s="1" t="s">
        <v>9251</v>
      </c>
      <c r="D8177" s="1">
        <v>22276.508264600001</v>
      </c>
      <c r="E8177" s="1">
        <v>-7.0999999999999998E-7</v>
      </c>
      <c r="F8177" s="1" t="s">
        <v>3</v>
      </c>
      <c r="G8177" s="1" t="s">
        <v>3742</v>
      </c>
      <c r="H8177" s="1">
        <v>0</v>
      </c>
      <c r="I8177" s="1">
        <v>9997</v>
      </c>
    </row>
    <row r="8178" spans="1:9" x14ac:dyDescent="0.25">
      <c r="A8178" s="1">
        <v>2</v>
      </c>
      <c r="B8178" s="1">
        <v>43914</v>
      </c>
      <c r="C8178" s="1">
        <v>50.008099999999999</v>
      </c>
      <c r="D8178" s="1">
        <v>171.89760000000001</v>
      </c>
      <c r="E8178" s="1">
        <v>6634</v>
      </c>
      <c r="F8178" s="1">
        <v>97.370099999999994</v>
      </c>
      <c r="G8178" s="1">
        <v>262.7928</v>
      </c>
      <c r="H8178" s="1">
        <v>13.437150221847601</v>
      </c>
    </row>
    <row r="8179" spans="1:9" x14ac:dyDescent="0.25">
      <c r="A8179" s="1">
        <v>0</v>
      </c>
      <c r="B8179" s="1" t="s">
        <v>7308</v>
      </c>
      <c r="C8179" s="1">
        <v>2</v>
      </c>
      <c r="D8179" s="1">
        <v>6</v>
      </c>
    </row>
    <row r="8180" spans="1:9" x14ac:dyDescent="0.25">
      <c r="A8180" s="1">
        <v>1</v>
      </c>
      <c r="B8180" s="1" t="s">
        <v>9252</v>
      </c>
      <c r="C8180" s="1" t="s">
        <v>9253</v>
      </c>
      <c r="D8180" s="1">
        <v>22276.49665144</v>
      </c>
      <c r="E8180" s="1">
        <v>3.3999999999999997E-7</v>
      </c>
      <c r="F8180" s="1" t="s">
        <v>3</v>
      </c>
      <c r="G8180" s="1" t="s">
        <v>9254</v>
      </c>
      <c r="H8180" s="1">
        <v>0</v>
      </c>
      <c r="I8180" s="1">
        <v>9996</v>
      </c>
    </row>
    <row r="8181" spans="1:9" x14ac:dyDescent="0.25">
      <c r="A8181" s="1">
        <v>2</v>
      </c>
      <c r="B8181" s="1">
        <v>43915</v>
      </c>
      <c r="C8181" s="1">
        <v>50.012700000000002</v>
      </c>
      <c r="D8181" s="1">
        <v>203.8272</v>
      </c>
      <c r="E8181" s="1">
        <v>7425</v>
      </c>
      <c r="F8181" s="1">
        <v>262.57740000000001</v>
      </c>
      <c r="G8181" s="1">
        <v>97.429199999999994</v>
      </c>
      <c r="H8181" s="1">
        <v>14.2780594919513</v>
      </c>
    </row>
    <row r="8182" spans="1:9" x14ac:dyDescent="0.25">
      <c r="A8182" s="1">
        <v>0</v>
      </c>
      <c r="B8182" s="1" t="s">
        <v>3919</v>
      </c>
      <c r="C8182" s="1">
        <v>180</v>
      </c>
    </row>
    <row r="8183" spans="1:9" x14ac:dyDescent="0.25">
      <c r="A8183" s="1">
        <v>1</v>
      </c>
      <c r="B8183" s="1" t="s">
        <v>9255</v>
      </c>
      <c r="C8183" s="1" t="s">
        <v>9256</v>
      </c>
      <c r="D8183" s="1">
        <v>22276.533681389999</v>
      </c>
      <c r="E8183" s="1">
        <v>3.3699999999999999E-6</v>
      </c>
      <c r="F8183" s="1" t="s">
        <v>3</v>
      </c>
      <c r="G8183" s="1" t="s">
        <v>9257</v>
      </c>
      <c r="H8183" s="1">
        <v>0</v>
      </c>
      <c r="I8183" s="1">
        <v>9995</v>
      </c>
    </row>
    <row r="8184" spans="1:9" x14ac:dyDescent="0.25">
      <c r="A8184" s="1">
        <v>2</v>
      </c>
      <c r="B8184" s="1">
        <v>43922</v>
      </c>
      <c r="C8184" s="1">
        <v>86.404300000000006</v>
      </c>
      <c r="D8184" s="1">
        <v>198.8629</v>
      </c>
      <c r="E8184" s="1">
        <v>1597</v>
      </c>
      <c r="F8184" s="1">
        <v>79.3613</v>
      </c>
      <c r="G8184" s="1">
        <v>280.77620000000002</v>
      </c>
      <c r="H8184" s="1">
        <v>14.3422233719511</v>
      </c>
    </row>
    <row r="8185" spans="1:9" x14ac:dyDescent="0.25">
      <c r="A8185" s="1">
        <v>0</v>
      </c>
      <c r="B8185" s="1" t="s">
        <v>3919</v>
      </c>
      <c r="C8185" s="1">
        <v>176</v>
      </c>
    </row>
    <row r="8186" spans="1:9" x14ac:dyDescent="0.25">
      <c r="A8186" s="1">
        <v>1</v>
      </c>
      <c r="B8186" s="1" t="s">
        <v>9258</v>
      </c>
      <c r="C8186" s="1" t="s">
        <v>9259</v>
      </c>
      <c r="D8186" s="1">
        <v>22276.533636929998</v>
      </c>
      <c r="E8186" s="1">
        <v>1.2330000000000001E-5</v>
      </c>
      <c r="F8186" s="1" t="s">
        <v>3</v>
      </c>
      <c r="G8186" s="1" t="s">
        <v>9260</v>
      </c>
      <c r="H8186" s="1">
        <v>0</v>
      </c>
      <c r="I8186" s="1">
        <v>9992</v>
      </c>
    </row>
    <row r="8187" spans="1:9" x14ac:dyDescent="0.25">
      <c r="A8187" s="1">
        <v>2</v>
      </c>
      <c r="B8187" s="1">
        <v>43923</v>
      </c>
      <c r="C8187" s="1">
        <v>86.617599999999996</v>
      </c>
      <c r="D8187" s="1">
        <v>198.90049999999999</v>
      </c>
      <c r="E8187" s="1">
        <v>2359</v>
      </c>
      <c r="F8187" s="1">
        <v>86.596000000000004</v>
      </c>
      <c r="G8187" s="1">
        <v>273.55270000000002</v>
      </c>
      <c r="H8187" s="1">
        <v>14.7225800720023</v>
      </c>
    </row>
    <row r="8188" spans="1:9" x14ac:dyDescent="0.25">
      <c r="A8188" s="1">
        <v>0</v>
      </c>
      <c r="B8188" s="1" t="s">
        <v>3919</v>
      </c>
      <c r="C8188" s="1">
        <v>168</v>
      </c>
    </row>
    <row r="8189" spans="1:9" x14ac:dyDescent="0.25">
      <c r="A8189" s="1">
        <v>1</v>
      </c>
      <c r="B8189" s="1" t="s">
        <v>9261</v>
      </c>
      <c r="C8189" s="1" t="s">
        <v>9262</v>
      </c>
      <c r="D8189" s="1">
        <v>22276.527346710001</v>
      </c>
      <c r="E8189" s="1">
        <v>3.41E-6</v>
      </c>
      <c r="F8189" s="1" t="s">
        <v>3</v>
      </c>
      <c r="G8189" s="1" t="s">
        <v>9263</v>
      </c>
      <c r="H8189" s="1">
        <v>0</v>
      </c>
      <c r="I8189" s="1">
        <v>9994</v>
      </c>
    </row>
    <row r="8190" spans="1:9" x14ac:dyDescent="0.25">
      <c r="A8190" s="1">
        <v>2</v>
      </c>
      <c r="B8190" s="1">
        <v>43924</v>
      </c>
      <c r="C8190" s="1">
        <v>86.404499999999999</v>
      </c>
      <c r="D8190" s="1">
        <v>198.90459999999999</v>
      </c>
      <c r="E8190" s="1">
        <v>1887</v>
      </c>
      <c r="F8190" s="1">
        <v>85.215400000000002</v>
      </c>
      <c r="G8190" s="1">
        <v>274.92570000000001</v>
      </c>
      <c r="H8190" s="1">
        <v>14.342192671950899</v>
      </c>
    </row>
    <row r="8191" spans="1:9" x14ac:dyDescent="0.25">
      <c r="A8191" s="1">
        <v>0</v>
      </c>
      <c r="B8191" s="1" t="s">
        <v>3919</v>
      </c>
      <c r="C8191" s="1">
        <v>173</v>
      </c>
    </row>
    <row r="8192" spans="1:9" x14ac:dyDescent="0.25">
      <c r="A8192" s="1">
        <v>1</v>
      </c>
      <c r="B8192" s="1" t="s">
        <v>9264</v>
      </c>
      <c r="C8192" s="1" t="s">
        <v>9265</v>
      </c>
      <c r="D8192" s="1">
        <v>22276.514666430001</v>
      </c>
      <c r="E8192" s="1">
        <v>3.41E-6</v>
      </c>
      <c r="F8192" s="1" t="s">
        <v>3</v>
      </c>
      <c r="G8192" s="1" t="s">
        <v>9266</v>
      </c>
      <c r="H8192" s="1">
        <v>0</v>
      </c>
      <c r="I8192" s="1">
        <v>9998</v>
      </c>
    </row>
    <row r="8193" spans="1:9" x14ac:dyDescent="0.25">
      <c r="A8193" s="1">
        <v>2</v>
      </c>
      <c r="B8193" s="1">
        <v>43925</v>
      </c>
      <c r="C8193" s="1">
        <v>86.404200000000003</v>
      </c>
      <c r="D8193" s="1">
        <v>198.85409999999999</v>
      </c>
      <c r="E8193" s="1">
        <v>1909</v>
      </c>
      <c r="F8193" s="1">
        <v>82.123599999999996</v>
      </c>
      <c r="G8193" s="1">
        <v>278.01760000000002</v>
      </c>
      <c r="H8193" s="1">
        <v>14.3421610719507</v>
      </c>
    </row>
    <row r="8194" spans="1:9" x14ac:dyDescent="0.25">
      <c r="A8194" s="1">
        <v>0</v>
      </c>
      <c r="B8194" s="1" t="s">
        <v>3919</v>
      </c>
      <c r="C8194" s="1">
        <v>169</v>
      </c>
    </row>
    <row r="8195" spans="1:9" x14ac:dyDescent="0.25">
      <c r="A8195" s="1">
        <v>1</v>
      </c>
      <c r="B8195" s="1" t="s">
        <v>9267</v>
      </c>
      <c r="C8195" s="1" t="s">
        <v>9268</v>
      </c>
      <c r="D8195" s="1">
        <v>22276.392557120002</v>
      </c>
      <c r="E8195" s="1">
        <v>4.4000000000000002E-6</v>
      </c>
      <c r="F8195" s="1" t="s">
        <v>3</v>
      </c>
      <c r="G8195" s="1" t="s">
        <v>9269</v>
      </c>
      <c r="H8195" s="1">
        <v>0</v>
      </c>
      <c r="I8195" s="1">
        <v>9991</v>
      </c>
    </row>
    <row r="8196" spans="1:9" x14ac:dyDescent="0.25">
      <c r="A8196" s="1">
        <v>2</v>
      </c>
      <c r="B8196" s="1">
        <v>43926</v>
      </c>
      <c r="C8196" s="1">
        <v>86.424300000000002</v>
      </c>
      <c r="D8196" s="1">
        <v>230.46039999999999</v>
      </c>
      <c r="E8196" s="1">
        <v>6398</v>
      </c>
      <c r="F8196" s="1">
        <v>107.3031</v>
      </c>
      <c r="G8196" s="1">
        <v>252.88669999999999</v>
      </c>
      <c r="H8196" s="1">
        <v>14.386176641957301</v>
      </c>
    </row>
    <row r="8197" spans="1:9" x14ac:dyDescent="0.25">
      <c r="A8197" s="1">
        <v>0</v>
      </c>
      <c r="B8197" s="1" t="s">
        <v>3919</v>
      </c>
      <c r="C8197" s="1">
        <v>172</v>
      </c>
    </row>
    <row r="8198" spans="1:9" x14ac:dyDescent="0.25">
      <c r="A8198" s="1">
        <v>1</v>
      </c>
      <c r="B8198" s="1" t="s">
        <v>9270</v>
      </c>
      <c r="C8198" s="1" t="s">
        <v>9271</v>
      </c>
      <c r="D8198" s="1">
        <v>22276.508322580001</v>
      </c>
      <c r="E8198" s="1">
        <v>3.41E-6</v>
      </c>
      <c r="F8198" s="1" t="s">
        <v>3</v>
      </c>
      <c r="G8198" s="1" t="s">
        <v>9272</v>
      </c>
      <c r="H8198" s="1">
        <v>0</v>
      </c>
      <c r="I8198" s="1">
        <v>9999</v>
      </c>
    </row>
    <row r="8199" spans="1:9" x14ac:dyDescent="0.25">
      <c r="A8199" s="1">
        <v>2</v>
      </c>
      <c r="B8199" s="1">
        <v>43927</v>
      </c>
      <c r="C8199" s="1">
        <v>86.404200000000003</v>
      </c>
      <c r="D8199" s="1">
        <v>198.8605</v>
      </c>
      <c r="E8199" s="1">
        <v>1825</v>
      </c>
      <c r="F8199" s="1">
        <v>82.812200000000004</v>
      </c>
      <c r="G8199" s="1">
        <v>277.32810000000001</v>
      </c>
      <c r="H8199" s="1">
        <v>14.342204151950799</v>
      </c>
    </row>
    <row r="8200" spans="1:9" x14ac:dyDescent="0.25">
      <c r="A8200" s="1">
        <v>0</v>
      </c>
      <c r="B8200" s="1" t="s">
        <v>3919</v>
      </c>
      <c r="C8200" s="1">
        <v>175</v>
      </c>
    </row>
    <row r="8201" spans="1:9" x14ac:dyDescent="0.25">
      <c r="A8201" s="1">
        <v>1</v>
      </c>
      <c r="B8201" s="1" t="s">
        <v>9273</v>
      </c>
      <c r="C8201" s="1" t="s">
        <v>9274</v>
      </c>
      <c r="D8201" s="1">
        <v>22276.527459140001</v>
      </c>
      <c r="E8201" s="1">
        <v>1.1929999999999999E-5</v>
      </c>
      <c r="F8201" s="1" t="s">
        <v>3</v>
      </c>
      <c r="G8201" s="1" t="s">
        <v>9275</v>
      </c>
      <c r="H8201" s="1">
        <v>0</v>
      </c>
      <c r="I8201" s="1">
        <v>9995</v>
      </c>
    </row>
    <row r="8202" spans="1:9" x14ac:dyDescent="0.25">
      <c r="A8202" s="1">
        <v>2</v>
      </c>
      <c r="B8202" s="1">
        <v>43928</v>
      </c>
      <c r="C8202" s="1">
        <v>86.617800000000003</v>
      </c>
      <c r="D8202" s="1">
        <v>198.73699999999999</v>
      </c>
      <c r="E8202" s="1">
        <v>2225</v>
      </c>
      <c r="F8202" s="1">
        <v>86.503</v>
      </c>
      <c r="G8202" s="1">
        <v>273.64420000000001</v>
      </c>
      <c r="H8202" s="1">
        <v>14.722508732002201</v>
      </c>
    </row>
    <row r="8203" spans="1:9" x14ac:dyDescent="0.25">
      <c r="A8203" s="1">
        <v>0</v>
      </c>
      <c r="B8203" s="1" t="s">
        <v>3919</v>
      </c>
      <c r="C8203" s="1">
        <v>171</v>
      </c>
    </row>
    <row r="8204" spans="1:9" x14ac:dyDescent="0.25">
      <c r="A8204" s="1">
        <v>1</v>
      </c>
      <c r="B8204" s="1" t="s">
        <v>9276</v>
      </c>
      <c r="C8204" s="1" t="s">
        <v>9277</v>
      </c>
      <c r="D8204" s="1">
        <v>22276.279988359998</v>
      </c>
      <c r="E8204" s="1">
        <v>3.4400000000000001E-6</v>
      </c>
      <c r="F8204" s="1" t="s">
        <v>3</v>
      </c>
      <c r="G8204" s="1" t="s">
        <v>9278</v>
      </c>
      <c r="H8204" s="1">
        <v>0</v>
      </c>
      <c r="I8204" s="1">
        <v>9998</v>
      </c>
    </row>
    <row r="8205" spans="1:9" x14ac:dyDescent="0.25">
      <c r="A8205" s="1">
        <v>2</v>
      </c>
      <c r="B8205" s="1">
        <v>43929</v>
      </c>
      <c r="C8205" s="1">
        <v>86.405199999999994</v>
      </c>
      <c r="D8205" s="1">
        <v>199.11150000000001</v>
      </c>
      <c r="E8205" s="1">
        <v>1880</v>
      </c>
      <c r="F8205" s="1">
        <v>85.453400000000002</v>
      </c>
      <c r="G8205" s="1">
        <v>274.68770000000001</v>
      </c>
      <c r="H8205" s="1">
        <v>14.3422152319504</v>
      </c>
    </row>
    <row r="8206" spans="1:9" x14ac:dyDescent="0.25">
      <c r="A8206" s="1">
        <v>0</v>
      </c>
      <c r="B8206" s="1" t="s">
        <v>3919</v>
      </c>
      <c r="C8206" s="1">
        <v>170</v>
      </c>
    </row>
    <row r="8207" spans="1:9" x14ac:dyDescent="0.25">
      <c r="A8207" s="1">
        <v>1</v>
      </c>
      <c r="B8207" s="1" t="s">
        <v>9279</v>
      </c>
      <c r="C8207" s="1" t="s">
        <v>9280</v>
      </c>
      <c r="D8207" s="1">
        <v>22276.539845579999</v>
      </c>
      <c r="E8207" s="1">
        <v>1.222E-5</v>
      </c>
      <c r="F8207" s="1" t="s">
        <v>3</v>
      </c>
      <c r="G8207" s="1" t="s">
        <v>9281</v>
      </c>
      <c r="H8207" s="1">
        <v>0</v>
      </c>
      <c r="I8207" s="1">
        <v>9990</v>
      </c>
    </row>
    <row r="8208" spans="1:9" x14ac:dyDescent="0.25">
      <c r="A8208" s="1">
        <v>2</v>
      </c>
      <c r="B8208" s="1">
        <v>43930</v>
      </c>
      <c r="C8208" s="1">
        <v>86.617599999999996</v>
      </c>
      <c r="D8208" s="1">
        <v>198.9033</v>
      </c>
      <c r="E8208" s="1">
        <v>2366</v>
      </c>
      <c r="F8208" s="1">
        <v>89.305899999999994</v>
      </c>
      <c r="G8208" s="1">
        <v>270.84300000000002</v>
      </c>
      <c r="H8208" s="1">
        <v>14.722523262002399</v>
      </c>
    </row>
    <row r="8209" spans="1:9" x14ac:dyDescent="0.25">
      <c r="A8209" s="1">
        <v>0</v>
      </c>
      <c r="B8209" s="1" t="s">
        <v>3919</v>
      </c>
      <c r="C8209" s="1">
        <v>167</v>
      </c>
    </row>
    <row r="8210" spans="1:9" x14ac:dyDescent="0.25">
      <c r="A8210" s="1">
        <v>1</v>
      </c>
      <c r="B8210" s="1" t="s">
        <v>9282</v>
      </c>
      <c r="C8210" s="1" t="s">
        <v>9283</v>
      </c>
      <c r="D8210" s="1">
        <v>22276.552716639999</v>
      </c>
      <c r="E8210" s="1">
        <v>3.41E-6</v>
      </c>
      <c r="F8210" s="1" t="s">
        <v>3</v>
      </c>
      <c r="G8210" s="1" t="s">
        <v>9284</v>
      </c>
      <c r="H8210" s="1">
        <v>0</v>
      </c>
      <c r="I8210" s="1">
        <v>9998</v>
      </c>
    </row>
    <row r="8211" spans="1:9" x14ac:dyDescent="0.25">
      <c r="A8211" s="1">
        <v>2</v>
      </c>
      <c r="B8211" s="1">
        <v>43931</v>
      </c>
      <c r="C8211" s="1">
        <v>86.404200000000003</v>
      </c>
      <c r="D8211" s="1">
        <v>198.85249999999999</v>
      </c>
      <c r="E8211" s="1">
        <v>1713</v>
      </c>
      <c r="F8211" s="1">
        <v>82.275999999999996</v>
      </c>
      <c r="G8211" s="1">
        <v>277.863</v>
      </c>
      <c r="H8211" s="1">
        <v>14.3422178419508</v>
      </c>
    </row>
    <row r="8212" spans="1:9" x14ac:dyDescent="0.25">
      <c r="A8212" s="1">
        <v>0</v>
      </c>
      <c r="B8212" s="1" t="s">
        <v>9285</v>
      </c>
    </row>
    <row r="8213" spans="1:9" x14ac:dyDescent="0.25">
      <c r="A8213" s="1">
        <v>1</v>
      </c>
      <c r="B8213" s="1" t="s">
        <v>9286</v>
      </c>
      <c r="C8213" s="1" t="s">
        <v>9287</v>
      </c>
      <c r="D8213" s="1">
        <v>22276.469945789999</v>
      </c>
      <c r="E8213" s="1">
        <v>1.0352E-4</v>
      </c>
      <c r="F8213" s="1" t="s">
        <v>3</v>
      </c>
      <c r="G8213" s="1" t="s">
        <v>9288</v>
      </c>
      <c r="H8213" s="1">
        <v>0</v>
      </c>
      <c r="I8213" s="1">
        <v>9997</v>
      </c>
    </row>
    <row r="8214" spans="1:9" x14ac:dyDescent="0.25">
      <c r="A8214" s="1">
        <v>2</v>
      </c>
      <c r="B8214" s="1">
        <v>43932</v>
      </c>
      <c r="C8214" s="1">
        <v>97.177000000000007</v>
      </c>
      <c r="D8214" s="1">
        <v>279.40789999999998</v>
      </c>
      <c r="E8214" s="1">
        <v>5440</v>
      </c>
      <c r="F8214" s="1">
        <v>77.260300000000001</v>
      </c>
      <c r="G8214" s="1">
        <v>282.92360000000002</v>
      </c>
      <c r="H8214" s="1">
        <v>15.1193166420111</v>
      </c>
    </row>
    <row r="8215" spans="1:9" x14ac:dyDescent="0.25">
      <c r="A8215" s="1">
        <v>0</v>
      </c>
      <c r="B8215" s="1" t="s">
        <v>9289</v>
      </c>
    </row>
    <row r="8216" spans="1:9" x14ac:dyDescent="0.25">
      <c r="A8216" s="1">
        <v>1</v>
      </c>
      <c r="B8216" s="1" t="s">
        <v>9290</v>
      </c>
      <c r="C8216" s="1" t="s">
        <v>9291</v>
      </c>
      <c r="D8216" s="1">
        <v>22276.579976149998</v>
      </c>
      <c r="E8216" s="1">
        <v>4.1742E-4</v>
      </c>
      <c r="F8216" s="1" t="s">
        <v>3</v>
      </c>
      <c r="G8216" s="1" t="s">
        <v>9292</v>
      </c>
      <c r="H8216" s="1">
        <v>0</v>
      </c>
      <c r="I8216" s="1">
        <v>9999</v>
      </c>
    </row>
    <row r="8217" spans="1:9" x14ac:dyDescent="0.25">
      <c r="A8217" s="1">
        <v>2</v>
      </c>
      <c r="B8217" s="1">
        <v>43934</v>
      </c>
      <c r="C8217" s="1">
        <v>97.127300000000005</v>
      </c>
      <c r="D8217" s="1">
        <v>301.38389999999998</v>
      </c>
      <c r="E8217" s="1">
        <v>14681</v>
      </c>
      <c r="F8217" s="1">
        <v>144.58840000000001</v>
      </c>
      <c r="G8217" s="1">
        <v>314.58949999999999</v>
      </c>
      <c r="H8217" s="1">
        <v>15.3413910920618</v>
      </c>
    </row>
    <row r="8218" spans="1:9" x14ac:dyDescent="0.25">
      <c r="A8218" s="1">
        <v>0</v>
      </c>
      <c r="B8218" s="1" t="s">
        <v>9293</v>
      </c>
    </row>
    <row r="8219" spans="1:9" x14ac:dyDescent="0.25">
      <c r="A8219" s="1">
        <v>1</v>
      </c>
      <c r="B8219" s="1" t="s">
        <v>9294</v>
      </c>
      <c r="C8219" s="1" t="s">
        <v>9295</v>
      </c>
      <c r="D8219" s="1">
        <v>22276.329203059999</v>
      </c>
      <c r="E8219" s="1">
        <v>1.131E-4</v>
      </c>
      <c r="F8219" s="1" t="s">
        <v>3</v>
      </c>
      <c r="G8219" s="1" t="s">
        <v>9296</v>
      </c>
      <c r="H8219" s="1">
        <v>0</v>
      </c>
      <c r="I8219" s="1">
        <v>9991</v>
      </c>
    </row>
    <row r="8220" spans="1:9" x14ac:dyDescent="0.25">
      <c r="A8220" s="1">
        <v>2</v>
      </c>
      <c r="B8220" s="1">
        <v>43935</v>
      </c>
      <c r="C8220" s="1">
        <v>97.131</v>
      </c>
      <c r="D8220" s="1">
        <v>301.6164</v>
      </c>
      <c r="E8220" s="1">
        <v>17567</v>
      </c>
      <c r="F8220" s="1">
        <v>146.16640000000001</v>
      </c>
      <c r="G8220" s="1">
        <v>214.0701</v>
      </c>
      <c r="H8220" s="1">
        <v>15.269825722061499</v>
      </c>
    </row>
    <row r="8221" spans="1:9" x14ac:dyDescent="0.25">
      <c r="A8221" s="1">
        <v>0</v>
      </c>
      <c r="B8221" s="1" t="s">
        <v>9297</v>
      </c>
    </row>
    <row r="8222" spans="1:9" x14ac:dyDescent="0.25">
      <c r="A8222" s="1">
        <v>1</v>
      </c>
      <c r="B8222" s="1" t="s">
        <v>9298</v>
      </c>
      <c r="C8222" s="1" t="s">
        <v>9299</v>
      </c>
      <c r="D8222" s="1">
        <v>22276.347081780001</v>
      </c>
      <c r="E8222" s="1">
        <v>2.5081000000000002E-4</v>
      </c>
      <c r="F8222" s="1" t="s">
        <v>3</v>
      </c>
      <c r="G8222" s="1" t="s">
        <v>9300</v>
      </c>
      <c r="H8222" s="1">
        <v>0</v>
      </c>
      <c r="I8222" s="1">
        <v>9999</v>
      </c>
    </row>
    <row r="8223" spans="1:9" x14ac:dyDescent="0.25">
      <c r="A8223" s="1">
        <v>2</v>
      </c>
      <c r="B8223" s="1">
        <v>43937</v>
      </c>
      <c r="C8223" s="1">
        <v>97.122900000000001</v>
      </c>
      <c r="D8223" s="1">
        <v>305.6173</v>
      </c>
      <c r="E8223" s="1">
        <v>21218</v>
      </c>
      <c r="F8223" s="1">
        <v>124.7243</v>
      </c>
      <c r="G8223" s="1">
        <v>235.6002</v>
      </c>
      <c r="H8223" s="1">
        <v>15.3310675520649</v>
      </c>
    </row>
    <row r="8224" spans="1:9" x14ac:dyDescent="0.25">
      <c r="A8224" s="1">
        <v>0</v>
      </c>
      <c r="B8224" s="1" t="s">
        <v>9301</v>
      </c>
    </row>
    <row r="8225" spans="1:9" x14ac:dyDescent="0.25">
      <c r="A8225" s="1">
        <v>1</v>
      </c>
      <c r="B8225" s="1" t="s">
        <v>9302</v>
      </c>
      <c r="C8225" s="1" t="s">
        <v>9303</v>
      </c>
      <c r="D8225" s="1">
        <v>22276.566020999999</v>
      </c>
      <c r="E8225" s="1">
        <v>2.5406000000000002E-4</v>
      </c>
      <c r="F8225" s="1" t="s">
        <v>3</v>
      </c>
      <c r="G8225" s="1" t="s">
        <v>9304</v>
      </c>
      <c r="H8225" s="1">
        <v>0</v>
      </c>
      <c r="I8225" s="1">
        <v>9994</v>
      </c>
    </row>
    <row r="8226" spans="1:9" x14ac:dyDescent="0.25">
      <c r="A8226" s="1">
        <v>2</v>
      </c>
      <c r="B8226" s="1">
        <v>43938</v>
      </c>
      <c r="C8226" s="1">
        <v>97.128900000000002</v>
      </c>
      <c r="D8226" s="1">
        <v>314.67059999999998</v>
      </c>
      <c r="E8226" s="1">
        <v>13665</v>
      </c>
      <c r="F8226" s="1">
        <v>102.494</v>
      </c>
      <c r="G8226" s="1">
        <v>257.78449999999998</v>
      </c>
      <c r="H8226" s="1">
        <v>15.5432364620701</v>
      </c>
    </row>
    <row r="8227" spans="1:9" x14ac:dyDescent="0.25">
      <c r="A8227" s="1">
        <v>0</v>
      </c>
      <c r="B8227" s="1" t="s">
        <v>9305</v>
      </c>
      <c r="C8227" s="1" t="s">
        <v>9306</v>
      </c>
    </row>
    <row r="8228" spans="1:9" x14ac:dyDescent="0.25">
      <c r="A8228" s="1">
        <v>1</v>
      </c>
      <c r="B8228" s="1" t="s">
        <v>9307</v>
      </c>
      <c r="C8228" s="1" t="s">
        <v>9308</v>
      </c>
      <c r="D8228" s="1">
        <v>22276.35334184</v>
      </c>
      <c r="E8228" s="1">
        <v>5.3543000000000004E-4</v>
      </c>
      <c r="F8228" s="1" t="s">
        <v>3</v>
      </c>
      <c r="G8228" s="1" t="s">
        <v>9309</v>
      </c>
      <c r="H8228" s="1">
        <v>0</v>
      </c>
      <c r="I8228" s="1">
        <v>9996</v>
      </c>
    </row>
    <row r="8229" spans="1:9" x14ac:dyDescent="0.25">
      <c r="A8229" s="1">
        <v>2</v>
      </c>
      <c r="B8229" s="1">
        <v>43940</v>
      </c>
      <c r="C8229" s="1">
        <v>97.117900000000006</v>
      </c>
      <c r="D8229" s="1">
        <v>309.33510000000001</v>
      </c>
      <c r="E8229" s="1">
        <v>17566</v>
      </c>
      <c r="F8229" s="1">
        <v>113.087</v>
      </c>
      <c r="G8229" s="1">
        <v>247.22319999999999</v>
      </c>
      <c r="H8229" s="1">
        <v>15.4271299020673</v>
      </c>
    </row>
    <row r="8230" spans="1:9" x14ac:dyDescent="0.25">
      <c r="A8230" s="1">
        <v>0</v>
      </c>
      <c r="B8230" s="1" t="s">
        <v>9310</v>
      </c>
    </row>
    <row r="8231" spans="1:9" x14ac:dyDescent="0.25">
      <c r="A8231" s="1">
        <v>1</v>
      </c>
      <c r="B8231" s="1" t="s">
        <v>9311</v>
      </c>
      <c r="C8231" s="1" t="s">
        <v>9312</v>
      </c>
      <c r="D8231" s="1">
        <v>22276.49896126</v>
      </c>
      <c r="E8231" s="1">
        <v>3.6279999999999998E-5</v>
      </c>
      <c r="F8231" s="1" t="s">
        <v>3</v>
      </c>
      <c r="G8231" s="1" t="s">
        <v>9313</v>
      </c>
      <c r="H8231" s="1">
        <v>0</v>
      </c>
      <c r="I8231" s="1">
        <v>9992</v>
      </c>
    </row>
    <row r="8232" spans="1:9" x14ac:dyDescent="0.25">
      <c r="A8232" s="1">
        <v>2</v>
      </c>
      <c r="B8232" s="1">
        <v>43943</v>
      </c>
      <c r="C8232" s="1">
        <v>97.501400000000004</v>
      </c>
      <c r="D8232" s="1">
        <v>9.4375</v>
      </c>
      <c r="E8232" s="1">
        <v>12160</v>
      </c>
      <c r="F8232" s="1">
        <v>315.09280000000001</v>
      </c>
      <c r="G8232" s="1">
        <v>100.21420000000001</v>
      </c>
      <c r="H8232" s="1">
        <v>15.141851042042299</v>
      </c>
    </row>
    <row r="8233" spans="1:9" x14ac:dyDescent="0.25">
      <c r="A8233" s="1">
        <v>0</v>
      </c>
      <c r="B8233" s="1" t="s">
        <v>7266</v>
      </c>
      <c r="C8233" s="1">
        <v>3</v>
      </c>
    </row>
    <row r="8234" spans="1:9" x14ac:dyDescent="0.25">
      <c r="A8234" s="1">
        <v>1</v>
      </c>
      <c r="B8234" s="1" t="s">
        <v>9314</v>
      </c>
      <c r="C8234" s="1" t="s">
        <v>9315</v>
      </c>
      <c r="D8234" s="1">
        <v>22276.488348110001</v>
      </c>
      <c r="E8234" s="1">
        <v>1.4395E-4</v>
      </c>
      <c r="F8234" s="1" t="s">
        <v>3</v>
      </c>
      <c r="G8234" s="1" t="s">
        <v>9316</v>
      </c>
      <c r="H8234" s="1">
        <v>0</v>
      </c>
      <c r="I8234" s="1">
        <v>9998</v>
      </c>
    </row>
    <row r="8235" spans="1:9" x14ac:dyDescent="0.25">
      <c r="A8235" s="1">
        <v>2</v>
      </c>
      <c r="B8235" s="1">
        <v>43944</v>
      </c>
      <c r="C8235" s="1">
        <v>97.502899999999997</v>
      </c>
      <c r="D8235" s="1">
        <v>12.029500000000001</v>
      </c>
      <c r="E8235" s="1">
        <v>9401</v>
      </c>
      <c r="F8235" s="1">
        <v>300.24669999999998</v>
      </c>
      <c r="G8235" s="1">
        <v>116.3031</v>
      </c>
      <c r="H8235" s="1">
        <v>15.199018762043901</v>
      </c>
    </row>
    <row r="8236" spans="1:9" x14ac:dyDescent="0.25">
      <c r="A8236" s="1">
        <v>0</v>
      </c>
      <c r="B8236" s="1" t="s">
        <v>9317</v>
      </c>
    </row>
    <row r="8237" spans="1:9" x14ac:dyDescent="0.25">
      <c r="A8237" s="1">
        <v>1</v>
      </c>
      <c r="B8237" s="1" t="s">
        <v>9318</v>
      </c>
      <c r="C8237" s="1" t="s">
        <v>9319</v>
      </c>
      <c r="D8237" s="1">
        <v>22276.478581560001</v>
      </c>
      <c r="E8237" s="1">
        <v>3.7039999999999998E-5</v>
      </c>
      <c r="F8237" s="1" t="s">
        <v>3</v>
      </c>
      <c r="G8237" s="1" t="s">
        <v>9320</v>
      </c>
      <c r="H8237" s="1">
        <v>0</v>
      </c>
      <c r="I8237" s="1">
        <v>9992</v>
      </c>
    </row>
    <row r="8238" spans="1:9" x14ac:dyDescent="0.25">
      <c r="A8238" s="1">
        <v>2</v>
      </c>
      <c r="B8238" s="1">
        <v>43946</v>
      </c>
      <c r="C8238" s="1">
        <v>97.501099999999994</v>
      </c>
      <c r="D8238" s="1">
        <v>9.4629999999999992</v>
      </c>
      <c r="E8238" s="1">
        <v>17602</v>
      </c>
      <c r="F8238" s="1">
        <v>306.49189999999999</v>
      </c>
      <c r="G8238" s="1">
        <v>186.11619999999999</v>
      </c>
      <c r="H8238" s="1">
        <v>15.142272132041599</v>
      </c>
    </row>
    <row r="8239" spans="1:9" x14ac:dyDescent="0.25">
      <c r="A8239" s="1">
        <v>0</v>
      </c>
      <c r="B8239" s="1" t="s">
        <v>9321</v>
      </c>
    </row>
    <row r="8240" spans="1:9" x14ac:dyDescent="0.25">
      <c r="A8240" s="1">
        <v>1</v>
      </c>
      <c r="B8240" s="1" t="s">
        <v>9322</v>
      </c>
      <c r="C8240" s="1" t="s">
        <v>9323</v>
      </c>
      <c r="D8240" s="1">
        <v>22276.4760317</v>
      </c>
      <c r="E8240" s="1">
        <v>1.8043000000000001E-4</v>
      </c>
      <c r="F8240" s="1" t="s">
        <v>3</v>
      </c>
      <c r="G8240" s="1" t="s">
        <v>9324</v>
      </c>
      <c r="H8240" s="1">
        <v>0</v>
      </c>
      <c r="I8240" s="1">
        <v>9999</v>
      </c>
    </row>
    <row r="8241" spans="1:9" x14ac:dyDescent="0.25">
      <c r="A8241" s="1">
        <v>2</v>
      </c>
      <c r="B8241" s="1">
        <v>43948</v>
      </c>
      <c r="C8241" s="1">
        <v>98.822900000000004</v>
      </c>
      <c r="D8241" s="1">
        <v>124.2893</v>
      </c>
      <c r="E8241" s="1">
        <v>2576</v>
      </c>
      <c r="F8241" s="1">
        <v>232.98390000000001</v>
      </c>
      <c r="G8241" s="1">
        <v>127.1172</v>
      </c>
      <c r="H8241" s="1">
        <v>15.4852167920762</v>
      </c>
    </row>
    <row r="8242" spans="1:9" x14ac:dyDescent="0.25">
      <c r="A8242" s="1">
        <v>0</v>
      </c>
      <c r="B8242" s="1" t="s">
        <v>9325</v>
      </c>
    </row>
    <row r="8243" spans="1:9" x14ac:dyDescent="0.25">
      <c r="A8243" s="1">
        <v>1</v>
      </c>
      <c r="B8243" s="1" t="s">
        <v>9326</v>
      </c>
      <c r="C8243" s="1" t="s">
        <v>9327</v>
      </c>
      <c r="D8243" s="1">
        <v>22276.368154840002</v>
      </c>
      <c r="E8243" s="1">
        <v>1.5197500000000001E-3</v>
      </c>
      <c r="F8243" s="1" t="s">
        <v>3</v>
      </c>
      <c r="G8243" s="1" t="s">
        <v>9328</v>
      </c>
      <c r="H8243" s="1">
        <v>0</v>
      </c>
      <c r="I8243" s="1">
        <v>9999</v>
      </c>
    </row>
    <row r="8244" spans="1:9" x14ac:dyDescent="0.25">
      <c r="A8244" s="1">
        <v>2</v>
      </c>
      <c r="B8244" s="1">
        <v>44045</v>
      </c>
      <c r="C8244" s="1">
        <v>51.626199999999997</v>
      </c>
      <c r="D8244" s="1">
        <v>250.1737</v>
      </c>
      <c r="E8244" s="1">
        <v>8671</v>
      </c>
      <c r="F8244" s="1">
        <v>122.69840000000001</v>
      </c>
      <c r="G8244" s="1">
        <v>237.48490000000001</v>
      </c>
      <c r="H8244" s="1">
        <v>15.6647733120471</v>
      </c>
    </row>
    <row r="8245" spans="1:9" x14ac:dyDescent="0.25">
      <c r="A8245" s="1">
        <v>0</v>
      </c>
      <c r="B8245" s="1" t="s">
        <v>5183</v>
      </c>
      <c r="C8245" s="1" t="s">
        <v>123</v>
      </c>
    </row>
    <row r="8246" spans="1:9" x14ac:dyDescent="0.25">
      <c r="A8246" s="1">
        <v>1</v>
      </c>
      <c r="B8246" s="1" t="s">
        <v>9329</v>
      </c>
      <c r="C8246" s="1" t="s">
        <v>9330</v>
      </c>
      <c r="D8246" s="1">
        <v>22276.444210049998</v>
      </c>
      <c r="E8246" s="1">
        <v>5.22E-6</v>
      </c>
      <c r="F8246" s="1" t="s">
        <v>3</v>
      </c>
      <c r="G8246" s="1" t="s">
        <v>9331</v>
      </c>
      <c r="H8246" s="1">
        <v>0</v>
      </c>
      <c r="I8246" s="1">
        <v>9991</v>
      </c>
    </row>
    <row r="8247" spans="1:9" x14ac:dyDescent="0.25">
      <c r="A8247" s="1">
        <v>2</v>
      </c>
      <c r="B8247" s="1">
        <v>44047</v>
      </c>
      <c r="C8247" s="1">
        <v>98.016300000000001</v>
      </c>
      <c r="D8247" s="1">
        <v>339.62970000000001</v>
      </c>
      <c r="E8247" s="1">
        <v>1208</v>
      </c>
      <c r="F8247" s="1">
        <v>104.5463</v>
      </c>
      <c r="G8247" s="1">
        <v>255.58879999999999</v>
      </c>
      <c r="H8247" s="1">
        <v>14.7234577719419</v>
      </c>
    </row>
    <row r="8248" spans="1:9" x14ac:dyDescent="0.25">
      <c r="A8248" s="1">
        <v>0</v>
      </c>
      <c r="B8248" s="1" t="s">
        <v>9332</v>
      </c>
    </row>
    <row r="8249" spans="1:9" x14ac:dyDescent="0.25">
      <c r="A8249" s="1">
        <v>1</v>
      </c>
      <c r="B8249" s="1" t="s">
        <v>9333</v>
      </c>
      <c r="C8249" s="1" t="s">
        <v>9334</v>
      </c>
      <c r="D8249" s="1">
        <v>22276.12682075</v>
      </c>
      <c r="E8249" s="1">
        <v>-4.7999999999999996E-7</v>
      </c>
      <c r="F8249" s="1" t="s">
        <v>3</v>
      </c>
      <c r="G8249" s="1">
        <f>-16040-3</f>
        <v>-16043</v>
      </c>
      <c r="H8249" s="1">
        <v>0</v>
      </c>
      <c r="I8249" s="1">
        <v>9999</v>
      </c>
    </row>
    <row r="8250" spans="1:9" x14ac:dyDescent="0.25">
      <c r="A8250" s="1">
        <v>2</v>
      </c>
      <c r="B8250" s="1">
        <v>44057</v>
      </c>
      <c r="C8250" s="1">
        <v>87.908699999999996</v>
      </c>
      <c r="D8250" s="1">
        <v>138.15539999999999</v>
      </c>
      <c r="E8250" s="1">
        <v>1817</v>
      </c>
      <c r="F8250" s="1">
        <v>41.916800000000002</v>
      </c>
      <c r="G8250" s="1">
        <v>318.21019999999999</v>
      </c>
      <c r="H8250" s="1">
        <v>13.1661117417355</v>
      </c>
    </row>
    <row r="8251" spans="1:9" x14ac:dyDescent="0.25">
      <c r="A8251" s="1">
        <v>0</v>
      </c>
      <c r="B8251" s="1" t="s">
        <v>9335</v>
      </c>
    </row>
    <row r="8252" spans="1:9" x14ac:dyDescent="0.25">
      <c r="A8252" s="1">
        <v>1</v>
      </c>
      <c r="B8252" s="1" t="s">
        <v>9336</v>
      </c>
      <c r="C8252" s="1" t="s">
        <v>9337</v>
      </c>
      <c r="D8252" s="1">
        <v>22276.380120900001</v>
      </c>
      <c r="E8252" s="1">
        <v>6.7999999999999995E-7</v>
      </c>
      <c r="F8252" s="1" t="s">
        <v>3</v>
      </c>
      <c r="G8252" s="1" t="s">
        <v>9338</v>
      </c>
      <c r="H8252" s="1">
        <v>0</v>
      </c>
      <c r="I8252" s="1">
        <v>9990</v>
      </c>
    </row>
    <row r="8253" spans="1:9" x14ac:dyDescent="0.25">
      <c r="A8253" s="1">
        <v>2</v>
      </c>
      <c r="B8253" s="1">
        <v>44058</v>
      </c>
      <c r="C8253" s="1">
        <v>87.9084</v>
      </c>
      <c r="D8253" s="1">
        <v>138.09870000000001</v>
      </c>
      <c r="E8253" s="1">
        <v>939</v>
      </c>
      <c r="F8253" s="1">
        <v>57.994500000000002</v>
      </c>
      <c r="G8253" s="1">
        <v>302.1277</v>
      </c>
      <c r="H8253" s="1">
        <v>13.166026431736</v>
      </c>
    </row>
    <row r="8254" spans="1:9" x14ac:dyDescent="0.25">
      <c r="A8254" s="1">
        <v>0</v>
      </c>
      <c r="B8254" s="1" t="s">
        <v>9339</v>
      </c>
    </row>
    <row r="8255" spans="1:9" x14ac:dyDescent="0.25">
      <c r="A8255" s="1">
        <v>1</v>
      </c>
      <c r="B8255" s="1" t="s">
        <v>9340</v>
      </c>
      <c r="C8255" s="1" t="s">
        <v>9341</v>
      </c>
      <c r="D8255" s="1">
        <v>22276.177474510001</v>
      </c>
      <c r="E8255" s="1">
        <v>-3.1E-7</v>
      </c>
      <c r="F8255" s="1" t="s">
        <v>3</v>
      </c>
      <c r="G8255" s="1">
        <f>-11356-3</f>
        <v>-11359</v>
      </c>
      <c r="H8255" s="1">
        <v>0</v>
      </c>
      <c r="I8255" s="1">
        <v>9993</v>
      </c>
    </row>
    <row r="8256" spans="1:9" x14ac:dyDescent="0.25">
      <c r="A8256" s="1">
        <v>2</v>
      </c>
      <c r="B8256" s="1">
        <v>44059</v>
      </c>
      <c r="C8256" s="1">
        <v>87.908699999999996</v>
      </c>
      <c r="D8256" s="1">
        <v>138.17789999999999</v>
      </c>
      <c r="E8256" s="1">
        <v>2104</v>
      </c>
      <c r="F8256" s="1">
        <v>81.803200000000004</v>
      </c>
      <c r="G8256" s="1">
        <v>278.3338</v>
      </c>
      <c r="H8256" s="1">
        <v>13.1660005517369</v>
      </c>
    </row>
    <row r="8257" spans="1:9" x14ac:dyDescent="0.25">
      <c r="A8257" s="1">
        <v>0</v>
      </c>
      <c r="B8257" s="1" t="s">
        <v>9342</v>
      </c>
    </row>
    <row r="8258" spans="1:9" x14ac:dyDescent="0.25">
      <c r="A8258" s="1">
        <v>1</v>
      </c>
      <c r="B8258" s="1" t="s">
        <v>9343</v>
      </c>
      <c r="C8258" s="1" t="s">
        <v>9344</v>
      </c>
      <c r="D8258" s="1">
        <v>22276.202839670001</v>
      </c>
      <c r="E8258" s="1">
        <v>-8.4E-7</v>
      </c>
      <c r="F8258" s="1" t="s">
        <v>3</v>
      </c>
      <c r="G8258" s="1">
        <f>-25591-3</f>
        <v>-25594</v>
      </c>
      <c r="H8258" s="1">
        <v>0</v>
      </c>
      <c r="I8258" s="1">
        <v>9990</v>
      </c>
    </row>
    <row r="8259" spans="1:9" x14ac:dyDescent="0.25">
      <c r="A8259" s="1">
        <v>2</v>
      </c>
      <c r="B8259" s="1">
        <v>44060</v>
      </c>
      <c r="C8259" s="1">
        <v>87.914100000000005</v>
      </c>
      <c r="D8259" s="1">
        <v>168.39840000000001</v>
      </c>
      <c r="E8259" s="1">
        <v>1972</v>
      </c>
      <c r="F8259" s="1">
        <v>60.65</v>
      </c>
      <c r="G8259" s="1">
        <v>299.48270000000002</v>
      </c>
      <c r="H8259" s="1">
        <v>13.1555381217348</v>
      </c>
    </row>
    <row r="8260" spans="1:9" x14ac:dyDescent="0.25">
      <c r="A8260" s="1">
        <v>0</v>
      </c>
      <c r="B8260" s="1" t="s">
        <v>9345</v>
      </c>
    </row>
    <row r="8261" spans="1:9" x14ac:dyDescent="0.25">
      <c r="A8261" s="1">
        <v>1</v>
      </c>
      <c r="B8261" s="1" t="s">
        <v>9346</v>
      </c>
      <c r="C8261" s="1" t="s">
        <v>9347</v>
      </c>
      <c r="D8261" s="1">
        <v>22276.418333459998</v>
      </c>
      <c r="E8261" s="1">
        <v>-1.08E-6</v>
      </c>
      <c r="F8261" s="1" t="s">
        <v>3</v>
      </c>
      <c r="G8261" s="1">
        <f>-32025-3</f>
        <v>-32028</v>
      </c>
      <c r="H8261" s="1">
        <v>0</v>
      </c>
      <c r="I8261" s="1">
        <v>9993</v>
      </c>
    </row>
    <row r="8262" spans="1:9" x14ac:dyDescent="0.25">
      <c r="A8262" s="1">
        <v>2</v>
      </c>
      <c r="B8262" s="1">
        <v>44061</v>
      </c>
      <c r="C8262" s="1">
        <v>87.917699999999996</v>
      </c>
      <c r="D8262" s="1">
        <v>168.46530000000001</v>
      </c>
      <c r="E8262" s="1">
        <v>1538</v>
      </c>
      <c r="F8262" s="1">
        <v>61.369100000000003</v>
      </c>
      <c r="G8262" s="1">
        <v>298.75940000000003</v>
      </c>
      <c r="H8262" s="1">
        <v>13.155454111735599</v>
      </c>
    </row>
    <row r="8263" spans="1:9" x14ac:dyDescent="0.25">
      <c r="A8263" s="1">
        <v>0</v>
      </c>
      <c r="B8263" s="1" t="s">
        <v>9348</v>
      </c>
    </row>
    <row r="8264" spans="1:9" x14ac:dyDescent="0.25">
      <c r="A8264" s="1">
        <v>1</v>
      </c>
      <c r="B8264" s="1" t="s">
        <v>9349</v>
      </c>
      <c r="C8264" s="1" t="s">
        <v>9350</v>
      </c>
      <c r="D8264" s="1">
        <v>22276.405682969998</v>
      </c>
      <c r="E8264" s="1">
        <v>-1.4999999999999999E-7</v>
      </c>
      <c r="F8264" s="1" t="s">
        <v>3</v>
      </c>
      <c r="G8264" s="1">
        <f>-72684-4</f>
        <v>-72688</v>
      </c>
      <c r="H8264" s="1">
        <v>0</v>
      </c>
      <c r="I8264" s="1">
        <v>9996</v>
      </c>
    </row>
    <row r="8265" spans="1:9" x14ac:dyDescent="0.25">
      <c r="A8265" s="1">
        <v>2</v>
      </c>
      <c r="B8265" s="1">
        <v>44062</v>
      </c>
      <c r="C8265" s="1">
        <v>87.918000000000006</v>
      </c>
      <c r="D8265" s="1">
        <v>168.49260000000001</v>
      </c>
      <c r="E8265" s="1">
        <v>2093</v>
      </c>
      <c r="F8265" s="1">
        <v>69.501499999999993</v>
      </c>
      <c r="G8265" s="1">
        <v>290.63400000000001</v>
      </c>
      <c r="H8265" s="1">
        <v>13.1554906317355</v>
      </c>
    </row>
    <row r="8266" spans="1:9" x14ac:dyDescent="0.25">
      <c r="A8266" s="1">
        <v>0</v>
      </c>
      <c r="B8266" s="1" t="s">
        <v>5655</v>
      </c>
    </row>
    <row r="8267" spans="1:9" x14ac:dyDescent="0.25">
      <c r="A8267" s="1">
        <v>1</v>
      </c>
      <c r="B8267" s="1" t="s">
        <v>9351</v>
      </c>
      <c r="C8267" s="1" t="s">
        <v>9352</v>
      </c>
      <c r="D8267" s="1">
        <v>22276.338221739999</v>
      </c>
      <c r="E8267" s="1">
        <v>6.5400000000000001E-6</v>
      </c>
      <c r="F8267" s="1" t="s">
        <v>3</v>
      </c>
      <c r="G8267" s="1" t="s">
        <v>9353</v>
      </c>
      <c r="H8267" s="1">
        <v>0</v>
      </c>
      <c r="I8267" s="1">
        <v>9996</v>
      </c>
    </row>
    <row r="8268" spans="1:9" x14ac:dyDescent="0.25">
      <c r="A8268" s="1">
        <v>2</v>
      </c>
      <c r="B8268" s="1">
        <v>44072</v>
      </c>
      <c r="C8268" s="1">
        <v>97.864500000000007</v>
      </c>
      <c r="D8268" s="1">
        <v>349.49470000000002</v>
      </c>
      <c r="E8268" s="1">
        <v>1521</v>
      </c>
      <c r="F8268" s="1">
        <v>83.846000000000004</v>
      </c>
      <c r="G8268" s="1">
        <v>349.25790000000001</v>
      </c>
      <c r="H8268" s="1">
        <v>14.836525051914499</v>
      </c>
    </row>
    <row r="8269" spans="1:9" x14ac:dyDescent="0.25">
      <c r="A8269" s="1">
        <v>0</v>
      </c>
      <c r="B8269" s="1" t="s">
        <v>9354</v>
      </c>
    </row>
    <row r="8270" spans="1:9" x14ac:dyDescent="0.25">
      <c r="A8270" s="1">
        <v>1</v>
      </c>
      <c r="B8270" s="1" t="s">
        <v>9355</v>
      </c>
      <c r="C8270" s="1" t="s">
        <v>9356</v>
      </c>
      <c r="D8270" s="1">
        <v>22276.624129110001</v>
      </c>
      <c r="E8270" s="1">
        <v>1.64E-6</v>
      </c>
      <c r="F8270" s="1" t="s">
        <v>3</v>
      </c>
      <c r="G8270" s="1" t="s">
        <v>9357</v>
      </c>
      <c r="H8270" s="1">
        <v>0</v>
      </c>
      <c r="I8270" s="1">
        <v>9996</v>
      </c>
    </row>
    <row r="8271" spans="1:9" x14ac:dyDescent="0.25">
      <c r="A8271" s="1">
        <v>2</v>
      </c>
      <c r="B8271" s="1">
        <v>44078</v>
      </c>
      <c r="C8271" s="1">
        <v>98.4268</v>
      </c>
      <c r="D8271" s="1">
        <v>335.42570000000001</v>
      </c>
      <c r="E8271" s="1">
        <v>18143</v>
      </c>
      <c r="F8271" s="1">
        <v>347.48509999999999</v>
      </c>
      <c r="G8271" s="1">
        <v>12.588900000000001</v>
      </c>
      <c r="H8271" s="1">
        <v>14.4368990918489</v>
      </c>
    </row>
    <row r="8272" spans="1:9" x14ac:dyDescent="0.25">
      <c r="A8272" s="1">
        <v>0</v>
      </c>
      <c r="B8272" s="1" t="s">
        <v>6525</v>
      </c>
      <c r="C8272" s="1" t="s">
        <v>34</v>
      </c>
      <c r="D8272" s="1">
        <v>1</v>
      </c>
    </row>
    <row r="8273" spans="1:9" x14ac:dyDescent="0.25">
      <c r="A8273" s="1">
        <v>1</v>
      </c>
      <c r="B8273" s="1" t="s">
        <v>9358</v>
      </c>
      <c r="C8273" s="1" t="s">
        <v>9359</v>
      </c>
      <c r="D8273" s="1">
        <v>22276.156643099999</v>
      </c>
      <c r="E8273" s="1">
        <v>4.9607999999999998E-4</v>
      </c>
      <c r="F8273" s="1" t="s">
        <v>3</v>
      </c>
      <c r="G8273" s="1" t="s">
        <v>9360</v>
      </c>
      <c r="H8273" s="1">
        <v>0</v>
      </c>
      <c r="I8273" s="1">
        <v>9999</v>
      </c>
    </row>
    <row r="8274" spans="1:9" x14ac:dyDescent="0.25">
      <c r="A8274" s="1">
        <v>2</v>
      </c>
      <c r="B8274" s="1">
        <v>44079</v>
      </c>
      <c r="C8274" s="1">
        <v>97.296400000000006</v>
      </c>
      <c r="D8274" s="1">
        <v>335.19150000000002</v>
      </c>
      <c r="E8274" s="1">
        <v>10069</v>
      </c>
      <c r="F8274" s="1">
        <v>87.708699999999993</v>
      </c>
      <c r="G8274" s="1">
        <v>272.53109999999998</v>
      </c>
      <c r="H8274" s="1">
        <v>15.3709488019521</v>
      </c>
    </row>
    <row r="8275" spans="1:9" x14ac:dyDescent="0.25">
      <c r="A8275" s="1">
        <v>0</v>
      </c>
      <c r="B8275" s="1" t="s">
        <v>6525</v>
      </c>
      <c r="C8275" s="1" t="s">
        <v>34</v>
      </c>
      <c r="D8275" s="1">
        <v>2</v>
      </c>
    </row>
    <row r="8276" spans="1:9" x14ac:dyDescent="0.25">
      <c r="A8276" s="1">
        <v>1</v>
      </c>
      <c r="B8276" s="1" t="s">
        <v>9361</v>
      </c>
      <c r="C8276" s="1" t="s">
        <v>9362</v>
      </c>
      <c r="D8276" s="1">
        <v>22276.150767809999</v>
      </c>
      <c r="E8276" s="1">
        <v>5.1183000000000001E-4</v>
      </c>
      <c r="F8276" s="1" t="s">
        <v>3</v>
      </c>
      <c r="G8276" s="1" t="s">
        <v>9363</v>
      </c>
      <c r="H8276" s="1">
        <v>0</v>
      </c>
      <c r="I8276" s="1">
        <v>9997</v>
      </c>
    </row>
    <row r="8277" spans="1:9" x14ac:dyDescent="0.25">
      <c r="A8277" s="1">
        <v>2</v>
      </c>
      <c r="B8277" s="1">
        <v>44080</v>
      </c>
      <c r="C8277" s="1">
        <v>97.297799999999995</v>
      </c>
      <c r="D8277" s="1">
        <v>334.9889</v>
      </c>
      <c r="E8277" s="1">
        <v>9827</v>
      </c>
      <c r="F8277" s="1">
        <v>84.490399999999994</v>
      </c>
      <c r="G8277" s="1">
        <v>275.74610000000001</v>
      </c>
      <c r="H8277" s="1">
        <v>15.3683860819519</v>
      </c>
    </row>
    <row r="8278" spans="1:9" x14ac:dyDescent="0.25">
      <c r="A8278" s="1">
        <v>0</v>
      </c>
      <c r="B8278" s="1" t="s">
        <v>6525</v>
      </c>
      <c r="C8278" s="1" t="s">
        <v>34</v>
      </c>
      <c r="D8278" s="1">
        <v>3</v>
      </c>
    </row>
    <row r="8279" spans="1:9" x14ac:dyDescent="0.25">
      <c r="A8279" s="1">
        <v>1</v>
      </c>
      <c r="B8279" s="1" t="s">
        <v>9364</v>
      </c>
      <c r="C8279" s="1" t="s">
        <v>9365</v>
      </c>
      <c r="D8279" s="1">
        <v>22276.42533804</v>
      </c>
      <c r="E8279" s="1">
        <v>4.7277000000000002E-4</v>
      </c>
      <c r="F8279" s="1" t="s">
        <v>3</v>
      </c>
      <c r="G8279" s="1" t="s">
        <v>9366</v>
      </c>
      <c r="H8279" s="1">
        <v>0</v>
      </c>
      <c r="I8279" s="1">
        <v>9996</v>
      </c>
    </row>
    <row r="8280" spans="1:9" x14ac:dyDescent="0.25">
      <c r="A8280" s="1">
        <v>2</v>
      </c>
      <c r="B8280" s="1">
        <v>44081</v>
      </c>
      <c r="C8280" s="1">
        <v>97.299199999999999</v>
      </c>
      <c r="D8280" s="1">
        <v>335.38229999999999</v>
      </c>
      <c r="E8280" s="1">
        <v>10847</v>
      </c>
      <c r="F8280" s="1">
        <v>88.596900000000005</v>
      </c>
      <c r="G8280" s="1">
        <v>271.65179999999998</v>
      </c>
      <c r="H8280" s="1">
        <v>15.3656227019524</v>
      </c>
    </row>
    <row r="8281" spans="1:9" x14ac:dyDescent="0.25">
      <c r="A8281" s="1">
        <v>0</v>
      </c>
      <c r="B8281" s="1" t="s">
        <v>6525</v>
      </c>
      <c r="C8281" s="1" t="s">
        <v>34</v>
      </c>
      <c r="D8281" s="1">
        <v>4</v>
      </c>
    </row>
    <row r="8282" spans="1:9" x14ac:dyDescent="0.25">
      <c r="A8282" s="1">
        <v>1</v>
      </c>
      <c r="B8282" s="1" t="s">
        <v>9367</v>
      </c>
      <c r="C8282" s="1" t="s">
        <v>9368</v>
      </c>
      <c r="D8282" s="1">
        <v>22276.150495139998</v>
      </c>
      <c r="E8282" s="1">
        <v>4.3744999999999998E-4</v>
      </c>
      <c r="F8282" s="1" t="s">
        <v>3</v>
      </c>
      <c r="G8282" s="1" t="s">
        <v>9369</v>
      </c>
      <c r="H8282" s="1">
        <v>0</v>
      </c>
      <c r="I8282" s="1">
        <v>9999</v>
      </c>
    </row>
    <row r="8283" spans="1:9" x14ac:dyDescent="0.25">
      <c r="A8283" s="1">
        <v>2</v>
      </c>
      <c r="B8283" s="1">
        <v>44082</v>
      </c>
      <c r="C8283" s="1">
        <v>97.297300000000007</v>
      </c>
      <c r="D8283" s="1">
        <v>335.19170000000003</v>
      </c>
      <c r="E8283" s="1">
        <v>10937</v>
      </c>
      <c r="F8283" s="1">
        <v>91.102800000000002</v>
      </c>
      <c r="G8283" s="1">
        <v>269.14690000000002</v>
      </c>
      <c r="H8283" s="1">
        <v>15.365578281952001</v>
      </c>
    </row>
    <row r="8284" spans="1:9" x14ac:dyDescent="0.25">
      <c r="A8284" s="1">
        <v>0</v>
      </c>
      <c r="B8284" s="1" t="s">
        <v>9370</v>
      </c>
    </row>
    <row r="8285" spans="1:9" x14ac:dyDescent="0.25">
      <c r="A8285" s="1">
        <v>1</v>
      </c>
      <c r="B8285" s="1" t="s">
        <v>9371</v>
      </c>
      <c r="C8285" s="1" t="s">
        <v>9372</v>
      </c>
      <c r="D8285" s="1">
        <v>22276.433046729999</v>
      </c>
      <c r="E8285" s="1">
        <v>2.9700000000000001E-4</v>
      </c>
      <c r="F8285" s="1" t="s">
        <v>3</v>
      </c>
      <c r="G8285" s="1" t="s">
        <v>9373</v>
      </c>
      <c r="H8285" s="1">
        <v>0</v>
      </c>
      <c r="I8285" s="1">
        <v>9992</v>
      </c>
    </row>
    <row r="8286" spans="1:9" x14ac:dyDescent="0.25">
      <c r="A8286" s="1">
        <v>2</v>
      </c>
      <c r="B8286" s="1">
        <v>44083</v>
      </c>
      <c r="C8286" s="1">
        <v>97.310500000000005</v>
      </c>
      <c r="D8286" s="1">
        <v>333.31950000000001</v>
      </c>
      <c r="E8286" s="1">
        <v>10890</v>
      </c>
      <c r="F8286" s="1">
        <v>103.651</v>
      </c>
      <c r="G8286" s="1">
        <v>256.59440000000001</v>
      </c>
      <c r="H8286" s="1">
        <v>15.2910379719497</v>
      </c>
    </row>
    <row r="8287" spans="1:9" x14ac:dyDescent="0.25">
      <c r="A8287" s="1">
        <v>0</v>
      </c>
      <c r="B8287" s="1" t="s">
        <v>6600</v>
      </c>
      <c r="C8287" s="1">
        <v>2</v>
      </c>
      <c r="D8287" s="1" t="s">
        <v>9374</v>
      </c>
    </row>
    <row r="8288" spans="1:9" x14ac:dyDescent="0.25">
      <c r="A8288" s="1">
        <v>1</v>
      </c>
      <c r="B8288" s="1" t="s">
        <v>9375</v>
      </c>
      <c r="C8288" s="1" t="s">
        <v>9376</v>
      </c>
      <c r="D8288" s="1">
        <v>22276.15592478</v>
      </c>
      <c r="E8288" s="1">
        <v>7.7453000000000005E-4</v>
      </c>
      <c r="F8288" s="1" t="s">
        <v>3</v>
      </c>
      <c r="G8288" s="1" t="s">
        <v>9377</v>
      </c>
      <c r="H8288" s="1">
        <v>0</v>
      </c>
      <c r="I8288" s="1">
        <v>9994</v>
      </c>
    </row>
    <row r="8289" spans="1:9" x14ac:dyDescent="0.25">
      <c r="A8289" s="1">
        <v>2</v>
      </c>
      <c r="B8289" s="1">
        <v>44084</v>
      </c>
      <c r="C8289" s="1">
        <v>97.303100000000001</v>
      </c>
      <c r="D8289" s="1">
        <v>337.56509999999997</v>
      </c>
      <c r="E8289" s="1">
        <v>9785</v>
      </c>
      <c r="F8289" s="1">
        <v>87.473500000000001</v>
      </c>
      <c r="G8289" s="1">
        <v>272.76319999999998</v>
      </c>
      <c r="H8289" s="1">
        <v>15.423444641953299</v>
      </c>
    </row>
    <row r="8290" spans="1:9" x14ac:dyDescent="0.25">
      <c r="A8290" s="1">
        <v>0</v>
      </c>
      <c r="B8290" s="1" t="s">
        <v>6600</v>
      </c>
      <c r="C8290" s="1">
        <v>2</v>
      </c>
      <c r="D8290" s="1" t="s">
        <v>9378</v>
      </c>
    </row>
    <row r="8291" spans="1:9" x14ac:dyDescent="0.25">
      <c r="A8291" s="1">
        <v>1</v>
      </c>
      <c r="B8291" s="1" t="s">
        <v>9379</v>
      </c>
      <c r="C8291" s="1" t="s">
        <v>9380</v>
      </c>
      <c r="D8291" s="1">
        <v>22276.144364070002</v>
      </c>
      <c r="E8291" s="1">
        <v>3.7026000000000002E-4</v>
      </c>
      <c r="F8291" s="1" t="s">
        <v>3</v>
      </c>
      <c r="G8291" s="1" t="s">
        <v>9381</v>
      </c>
      <c r="H8291" s="1">
        <v>0</v>
      </c>
      <c r="I8291" s="1">
        <v>9994</v>
      </c>
    </row>
    <row r="8292" spans="1:9" x14ac:dyDescent="0.25">
      <c r="A8292" s="1">
        <v>2</v>
      </c>
      <c r="B8292" s="1">
        <v>44085</v>
      </c>
      <c r="C8292" s="1">
        <v>97.301599999999993</v>
      </c>
      <c r="D8292" s="1">
        <v>335.84750000000003</v>
      </c>
      <c r="E8292" s="1">
        <v>11321</v>
      </c>
      <c r="F8292" s="1">
        <v>91.400099999999995</v>
      </c>
      <c r="G8292" s="1">
        <v>268.85399999999998</v>
      </c>
      <c r="H8292" s="1">
        <v>15.3607917819522</v>
      </c>
    </row>
    <row r="8293" spans="1:9" x14ac:dyDescent="0.25">
      <c r="A8293" s="1">
        <v>0</v>
      </c>
      <c r="B8293" s="1" t="s">
        <v>6600</v>
      </c>
      <c r="C8293" s="1">
        <v>2</v>
      </c>
      <c r="D8293" s="1" t="s">
        <v>9382</v>
      </c>
    </row>
    <row r="8294" spans="1:9" x14ac:dyDescent="0.25">
      <c r="A8294" s="1">
        <v>1</v>
      </c>
      <c r="B8294" s="1" t="s">
        <v>9383</v>
      </c>
      <c r="C8294" s="1" t="s">
        <v>9384</v>
      </c>
      <c r="D8294" s="1">
        <v>22276.462722380002</v>
      </c>
      <c r="E8294" s="1">
        <v>4.6715999999999999E-4</v>
      </c>
      <c r="F8294" s="1" t="s">
        <v>3</v>
      </c>
      <c r="G8294" s="1" t="s">
        <v>9385</v>
      </c>
      <c r="H8294" s="1">
        <v>0</v>
      </c>
      <c r="I8294" s="1">
        <v>9996</v>
      </c>
    </row>
    <row r="8295" spans="1:9" x14ac:dyDescent="0.25">
      <c r="A8295" s="1">
        <v>2</v>
      </c>
      <c r="B8295" s="1">
        <v>44086</v>
      </c>
      <c r="C8295" s="1">
        <v>97.305499999999995</v>
      </c>
      <c r="D8295" s="1">
        <v>337.80259999999998</v>
      </c>
      <c r="E8295" s="1">
        <v>10121</v>
      </c>
      <c r="F8295" s="1">
        <v>86.467799999999997</v>
      </c>
      <c r="G8295" s="1">
        <v>273.77249999999998</v>
      </c>
      <c r="H8295" s="1">
        <v>15.390291391953699</v>
      </c>
    </row>
    <row r="8296" spans="1:9" x14ac:dyDescent="0.25">
      <c r="A8296" s="1">
        <v>0</v>
      </c>
      <c r="B8296" s="1" t="s">
        <v>6600</v>
      </c>
      <c r="C8296" s="1">
        <v>2</v>
      </c>
      <c r="D8296" s="1" t="s">
        <v>9386</v>
      </c>
    </row>
    <row r="8297" spans="1:9" x14ac:dyDescent="0.25">
      <c r="A8297" s="1">
        <v>1</v>
      </c>
      <c r="B8297" s="1" t="s">
        <v>9387</v>
      </c>
      <c r="C8297" s="1" t="s">
        <v>9388</v>
      </c>
      <c r="D8297" s="1">
        <v>22276.46368864</v>
      </c>
      <c r="E8297" s="1">
        <v>7.2477999999999996E-4</v>
      </c>
      <c r="F8297" s="1" t="s">
        <v>3</v>
      </c>
      <c r="G8297" s="1" t="s">
        <v>9389</v>
      </c>
      <c r="H8297" s="1">
        <v>0</v>
      </c>
      <c r="I8297" s="1">
        <v>9991</v>
      </c>
    </row>
    <row r="8298" spans="1:9" x14ac:dyDescent="0.25">
      <c r="A8298" s="1">
        <v>2</v>
      </c>
      <c r="B8298" s="1">
        <v>44087</v>
      </c>
      <c r="C8298" s="1">
        <v>97.305800000000005</v>
      </c>
      <c r="D8298" s="1">
        <v>338.58330000000001</v>
      </c>
      <c r="E8298" s="1">
        <v>9386</v>
      </c>
      <c r="F8298" s="1">
        <v>85.852400000000003</v>
      </c>
      <c r="G8298" s="1">
        <v>274.37959999999998</v>
      </c>
      <c r="H8298" s="1">
        <v>15.426166071954199</v>
      </c>
    </row>
    <row r="8299" spans="1:9" x14ac:dyDescent="0.25">
      <c r="A8299" s="1">
        <v>0</v>
      </c>
      <c r="B8299" s="1" t="s">
        <v>6525</v>
      </c>
      <c r="C8299" s="1" t="s">
        <v>34</v>
      </c>
      <c r="D8299" s="1">
        <v>17</v>
      </c>
    </row>
    <row r="8300" spans="1:9" x14ac:dyDescent="0.25">
      <c r="A8300" s="1">
        <v>1</v>
      </c>
      <c r="B8300" s="1" t="s">
        <v>9390</v>
      </c>
      <c r="C8300" s="1" t="s">
        <v>9391</v>
      </c>
      <c r="D8300" s="1">
        <v>22276.134170460002</v>
      </c>
      <c r="E8300" s="1">
        <v>2.3638000000000001E-4</v>
      </c>
      <c r="F8300" s="1" t="s">
        <v>3</v>
      </c>
      <c r="G8300" s="1" t="s">
        <v>9392</v>
      </c>
      <c r="H8300" s="1">
        <v>0</v>
      </c>
      <c r="I8300" s="1">
        <v>9996</v>
      </c>
    </row>
    <row r="8301" spans="1:9" x14ac:dyDescent="0.25">
      <c r="A8301" s="1">
        <v>2</v>
      </c>
      <c r="B8301" s="1">
        <v>44088</v>
      </c>
      <c r="C8301" s="1">
        <v>97.300600000000003</v>
      </c>
      <c r="D8301" s="1">
        <v>335.35309999999998</v>
      </c>
      <c r="E8301" s="1">
        <v>10932</v>
      </c>
      <c r="F8301" s="1">
        <v>89.923500000000004</v>
      </c>
      <c r="G8301" s="1">
        <v>270.32619999999997</v>
      </c>
      <c r="H8301" s="1">
        <v>15.361236531951899</v>
      </c>
    </row>
    <row r="8302" spans="1:9" x14ac:dyDescent="0.25">
      <c r="A8302" s="1">
        <v>0</v>
      </c>
      <c r="B8302" s="1" t="s">
        <v>6525</v>
      </c>
      <c r="C8302" s="1" t="s">
        <v>34</v>
      </c>
      <c r="D8302" s="1">
        <v>18</v>
      </c>
    </row>
    <row r="8303" spans="1:9" x14ac:dyDescent="0.25">
      <c r="A8303" s="1">
        <v>1</v>
      </c>
      <c r="B8303" s="1" t="s">
        <v>9393</v>
      </c>
      <c r="C8303" s="1" t="s">
        <v>9394</v>
      </c>
      <c r="D8303" s="1">
        <v>22276.136015709999</v>
      </c>
      <c r="E8303" s="1">
        <v>4.9337000000000003E-4</v>
      </c>
      <c r="F8303" s="1" t="s">
        <v>3</v>
      </c>
      <c r="G8303" s="1" t="s">
        <v>9395</v>
      </c>
      <c r="H8303" s="1">
        <v>0</v>
      </c>
      <c r="I8303" s="1">
        <v>9997</v>
      </c>
    </row>
    <row r="8304" spans="1:9" x14ac:dyDescent="0.25">
      <c r="A8304" s="1">
        <v>2</v>
      </c>
      <c r="B8304" s="1">
        <v>44089</v>
      </c>
      <c r="C8304" s="1">
        <v>97.302300000000002</v>
      </c>
      <c r="D8304" s="1">
        <v>335.8082</v>
      </c>
      <c r="E8304" s="1">
        <v>10886</v>
      </c>
      <c r="F8304" s="1">
        <v>95.230999999999995</v>
      </c>
      <c r="G8304" s="1">
        <v>265.01769999999999</v>
      </c>
      <c r="H8304" s="1">
        <v>15.3815440419522</v>
      </c>
    </row>
    <row r="8305" spans="1:9" x14ac:dyDescent="0.25">
      <c r="A8305" s="1">
        <v>0</v>
      </c>
      <c r="B8305" s="1" t="s">
        <v>6525</v>
      </c>
      <c r="C8305" s="1" t="s">
        <v>34</v>
      </c>
      <c r="D8305" s="1">
        <v>19</v>
      </c>
    </row>
    <row r="8306" spans="1:9" x14ac:dyDescent="0.25">
      <c r="A8306" s="1">
        <v>1</v>
      </c>
      <c r="B8306" s="1" t="s">
        <v>9396</v>
      </c>
      <c r="C8306" s="1" t="s">
        <v>9397</v>
      </c>
      <c r="D8306" s="1">
        <v>22276.427851140001</v>
      </c>
      <c r="E8306" s="1">
        <v>3.4963000000000003E-4</v>
      </c>
      <c r="F8306" s="1" t="s">
        <v>9398</v>
      </c>
      <c r="G8306" s="1" t="s">
        <v>9399</v>
      </c>
      <c r="H8306" s="1">
        <v>0</v>
      </c>
      <c r="I8306" s="1">
        <v>9999</v>
      </c>
    </row>
    <row r="8307" spans="1:9" x14ac:dyDescent="0.25">
      <c r="A8307" s="1">
        <v>2</v>
      </c>
      <c r="B8307" s="1">
        <v>44090</v>
      </c>
      <c r="C8307" s="1">
        <v>97.299499999999995</v>
      </c>
      <c r="D8307" s="1">
        <v>335.6721</v>
      </c>
      <c r="E8307" s="1">
        <v>12207</v>
      </c>
      <c r="F8307" s="1">
        <v>90.918700000000001</v>
      </c>
      <c r="G8307" s="1">
        <v>269.34559999999999</v>
      </c>
      <c r="H8307" s="1">
        <v>15.3632557019525</v>
      </c>
    </row>
    <row r="8308" spans="1:9" x14ac:dyDescent="0.25">
      <c r="A8308" s="1">
        <v>0</v>
      </c>
      <c r="B8308" s="1" t="s">
        <v>6525</v>
      </c>
      <c r="C8308" s="1" t="s">
        <v>34</v>
      </c>
      <c r="D8308" s="1">
        <v>20</v>
      </c>
    </row>
    <row r="8309" spans="1:9" x14ac:dyDescent="0.25">
      <c r="A8309" s="1">
        <v>1</v>
      </c>
      <c r="B8309" s="1" t="s">
        <v>9400</v>
      </c>
      <c r="C8309" s="1" t="s">
        <v>9401</v>
      </c>
      <c r="D8309" s="1">
        <v>22276.131947329999</v>
      </c>
      <c r="E8309" s="1">
        <v>5.7572999999999999E-4</v>
      </c>
      <c r="F8309" s="1" t="s">
        <v>3</v>
      </c>
      <c r="G8309" s="1" t="s">
        <v>9402</v>
      </c>
      <c r="H8309" s="1">
        <v>0</v>
      </c>
      <c r="I8309" s="1">
        <v>9993</v>
      </c>
    </row>
    <row r="8310" spans="1:9" x14ac:dyDescent="0.25">
      <c r="A8310" s="1">
        <v>2</v>
      </c>
      <c r="B8310" s="1">
        <v>44091</v>
      </c>
      <c r="C8310" s="1">
        <v>97.295100000000005</v>
      </c>
      <c r="D8310" s="1">
        <v>335.93349999999998</v>
      </c>
      <c r="E8310" s="1">
        <v>10508</v>
      </c>
      <c r="F8310" s="1">
        <v>91.160799999999995</v>
      </c>
      <c r="G8310" s="1">
        <v>269.08409999999998</v>
      </c>
      <c r="H8310" s="1">
        <v>15.3844313119525</v>
      </c>
    </row>
    <row r="8311" spans="1:9" x14ac:dyDescent="0.25">
      <c r="A8311" s="1">
        <v>0</v>
      </c>
      <c r="B8311" s="1" t="s">
        <v>6525</v>
      </c>
      <c r="C8311" s="1" t="s">
        <v>34</v>
      </c>
      <c r="D8311" s="1">
        <v>8</v>
      </c>
    </row>
    <row r="8312" spans="1:9" x14ac:dyDescent="0.25">
      <c r="A8312" s="1">
        <v>1</v>
      </c>
      <c r="B8312" s="1" t="s">
        <v>9403</v>
      </c>
      <c r="C8312" s="1" t="s">
        <v>9404</v>
      </c>
      <c r="D8312" s="1">
        <v>22276.394584559999</v>
      </c>
      <c r="E8312" s="1">
        <v>5.7010000000000003E-4</v>
      </c>
      <c r="F8312" s="1" t="s">
        <v>3</v>
      </c>
      <c r="G8312" s="1" t="s">
        <v>9405</v>
      </c>
      <c r="H8312" s="1">
        <v>0</v>
      </c>
      <c r="I8312" s="1">
        <v>9997</v>
      </c>
    </row>
    <row r="8313" spans="1:9" x14ac:dyDescent="0.25">
      <c r="A8313" s="1">
        <v>2</v>
      </c>
      <c r="B8313" s="1">
        <v>44092</v>
      </c>
      <c r="C8313" s="1">
        <v>97.298000000000002</v>
      </c>
      <c r="D8313" s="1">
        <v>336.37470000000002</v>
      </c>
      <c r="E8313" s="1">
        <v>9170</v>
      </c>
      <c r="F8313" s="1">
        <v>94.662700000000001</v>
      </c>
      <c r="G8313" s="1">
        <v>265.56650000000002</v>
      </c>
      <c r="H8313" s="1">
        <v>15.372194541952901</v>
      </c>
    </row>
    <row r="8314" spans="1:9" x14ac:dyDescent="0.25">
      <c r="A8314" s="1">
        <v>0</v>
      </c>
      <c r="B8314" s="1" t="s">
        <v>6525</v>
      </c>
      <c r="C8314" s="1" t="s">
        <v>34</v>
      </c>
      <c r="D8314" s="1">
        <v>7</v>
      </c>
    </row>
    <row r="8315" spans="1:9" x14ac:dyDescent="0.25">
      <c r="A8315" s="1">
        <v>1</v>
      </c>
      <c r="B8315" s="1" t="s">
        <v>9406</v>
      </c>
      <c r="C8315" s="1" t="s">
        <v>9407</v>
      </c>
      <c r="D8315" s="1">
        <v>22276.38670884</v>
      </c>
      <c r="E8315" s="1">
        <v>6.0121999999999997E-4</v>
      </c>
      <c r="F8315" s="1" t="s">
        <v>3</v>
      </c>
      <c r="G8315" s="1" t="s">
        <v>9408</v>
      </c>
      <c r="H8315" s="1">
        <v>0</v>
      </c>
      <c r="I8315" s="1">
        <v>9998</v>
      </c>
    </row>
    <row r="8316" spans="1:9" x14ac:dyDescent="0.25">
      <c r="A8316" s="1">
        <v>2</v>
      </c>
      <c r="B8316" s="1">
        <v>44093</v>
      </c>
      <c r="C8316" s="1">
        <v>97.295400000000001</v>
      </c>
      <c r="D8316" s="1">
        <v>336.2978</v>
      </c>
      <c r="E8316" s="1">
        <v>8707</v>
      </c>
      <c r="F8316" s="1">
        <v>94.033199999999994</v>
      </c>
      <c r="G8316" s="1">
        <v>266.1909</v>
      </c>
      <c r="H8316" s="1">
        <v>15.3866985219528</v>
      </c>
    </row>
    <row r="8317" spans="1:9" x14ac:dyDescent="0.25">
      <c r="A8317" s="1">
        <v>0</v>
      </c>
      <c r="B8317" s="1" t="s">
        <v>6525</v>
      </c>
      <c r="C8317" s="1" t="s">
        <v>34</v>
      </c>
      <c r="D8317" s="1">
        <v>6</v>
      </c>
    </row>
    <row r="8318" spans="1:9" x14ac:dyDescent="0.25">
      <c r="A8318" s="1">
        <v>1</v>
      </c>
      <c r="B8318" s="1" t="s">
        <v>9409</v>
      </c>
      <c r="C8318" s="1" t="s">
        <v>9410</v>
      </c>
      <c r="D8318" s="1">
        <v>22276.151359700001</v>
      </c>
      <c r="E8318" s="1">
        <v>2.0908E-4</v>
      </c>
      <c r="F8318" s="1" t="s">
        <v>3</v>
      </c>
      <c r="G8318" s="1" t="s">
        <v>9411</v>
      </c>
      <c r="H8318" s="1">
        <v>0</v>
      </c>
      <c r="I8318" s="1">
        <v>9992</v>
      </c>
    </row>
    <row r="8319" spans="1:9" x14ac:dyDescent="0.25">
      <c r="A8319" s="1">
        <v>2</v>
      </c>
      <c r="B8319" s="1">
        <v>44094</v>
      </c>
      <c r="C8319" s="1">
        <v>97.300899999999999</v>
      </c>
      <c r="D8319" s="1">
        <v>335.55329999999998</v>
      </c>
      <c r="E8319" s="1">
        <v>9735</v>
      </c>
      <c r="F8319" s="1">
        <v>95.890699999999995</v>
      </c>
      <c r="G8319" s="1">
        <v>264.34469999999999</v>
      </c>
      <c r="H8319" s="1">
        <v>15.362500981952101</v>
      </c>
    </row>
    <row r="8320" spans="1:9" x14ac:dyDescent="0.25">
      <c r="A8320" s="1">
        <v>0</v>
      </c>
      <c r="B8320" s="1" t="s">
        <v>6525</v>
      </c>
      <c r="C8320" s="1" t="s">
        <v>34</v>
      </c>
      <c r="D8320" s="1">
        <v>5</v>
      </c>
    </row>
    <row r="8321" spans="1:9" x14ac:dyDescent="0.25">
      <c r="A8321" s="1">
        <v>1</v>
      </c>
      <c r="B8321" s="1" t="s">
        <v>9412</v>
      </c>
      <c r="C8321" s="1" t="s">
        <v>9413</v>
      </c>
      <c r="D8321" s="1">
        <v>22276.14914582</v>
      </c>
      <c r="E8321" s="1">
        <v>4.3008E-4</v>
      </c>
      <c r="F8321" s="1" t="s">
        <v>3</v>
      </c>
      <c r="G8321" s="1" t="s">
        <v>9414</v>
      </c>
      <c r="H8321" s="1">
        <v>0</v>
      </c>
      <c r="I8321" s="1">
        <v>9994</v>
      </c>
    </row>
    <row r="8322" spans="1:9" x14ac:dyDescent="0.25">
      <c r="A8322" s="1">
        <v>2</v>
      </c>
      <c r="B8322" s="1">
        <v>44095</v>
      </c>
      <c r="C8322" s="1">
        <v>97.300600000000003</v>
      </c>
      <c r="D8322" s="1">
        <v>334.95819999999998</v>
      </c>
      <c r="E8322" s="1">
        <v>9721</v>
      </c>
      <c r="F8322" s="1">
        <v>98.708299999999994</v>
      </c>
      <c r="G8322" s="1">
        <v>261.52620000000002</v>
      </c>
      <c r="H8322" s="1">
        <v>15.348037841951699</v>
      </c>
    </row>
    <row r="8323" spans="1:9" x14ac:dyDescent="0.25">
      <c r="A8323" s="1">
        <v>0</v>
      </c>
      <c r="B8323" s="1" t="s">
        <v>6525</v>
      </c>
      <c r="C8323" s="1" t="s">
        <v>34</v>
      </c>
      <c r="D8323" s="1">
        <v>11</v>
      </c>
    </row>
    <row r="8324" spans="1:9" x14ac:dyDescent="0.25">
      <c r="A8324" s="1">
        <v>1</v>
      </c>
      <c r="B8324" s="1" t="s">
        <v>9415</v>
      </c>
      <c r="C8324" s="1" t="s">
        <v>9416</v>
      </c>
      <c r="D8324" s="1">
        <v>22276.119133569999</v>
      </c>
      <c r="E8324" s="1">
        <v>3.2633E-4</v>
      </c>
      <c r="F8324" s="1" t="s">
        <v>3</v>
      </c>
      <c r="G8324" s="1" t="s">
        <v>9417</v>
      </c>
      <c r="H8324" s="1">
        <v>0</v>
      </c>
      <c r="I8324" s="1">
        <v>9995</v>
      </c>
    </row>
    <row r="8325" spans="1:9" x14ac:dyDescent="0.25">
      <c r="A8325" s="1">
        <v>2</v>
      </c>
      <c r="B8325" s="1">
        <v>44096</v>
      </c>
      <c r="C8325" s="1">
        <v>97.300700000000006</v>
      </c>
      <c r="D8325" s="1">
        <v>335.63229999999999</v>
      </c>
      <c r="E8325" s="1">
        <v>9424</v>
      </c>
      <c r="F8325" s="1">
        <v>98.741100000000003</v>
      </c>
      <c r="G8325" s="1">
        <v>261.49009999999998</v>
      </c>
      <c r="H8325" s="1">
        <v>15.362896911952101</v>
      </c>
    </row>
    <row r="8326" spans="1:9" x14ac:dyDescent="0.25">
      <c r="A8326" s="1">
        <v>0</v>
      </c>
      <c r="B8326" s="1" t="s">
        <v>6525</v>
      </c>
      <c r="C8326" s="1" t="s">
        <v>34</v>
      </c>
      <c r="D8326" s="1">
        <v>10</v>
      </c>
    </row>
    <row r="8327" spans="1:9" x14ac:dyDescent="0.25">
      <c r="A8327" s="1">
        <v>1</v>
      </c>
      <c r="B8327" s="1" t="s">
        <v>9418</v>
      </c>
      <c r="C8327" s="1" t="s">
        <v>9419</v>
      </c>
      <c r="D8327" s="1">
        <v>22276.470181749999</v>
      </c>
      <c r="E8327" s="1">
        <v>2.1782999999999999E-4</v>
      </c>
      <c r="F8327" s="1" t="s">
        <v>3</v>
      </c>
      <c r="G8327" s="1" t="s">
        <v>9420</v>
      </c>
      <c r="H8327" s="1">
        <v>0</v>
      </c>
      <c r="I8327" s="1">
        <v>9998</v>
      </c>
    </row>
    <row r="8328" spans="1:9" x14ac:dyDescent="0.25">
      <c r="A8328" s="1">
        <v>2</v>
      </c>
      <c r="B8328" s="1">
        <v>44097</v>
      </c>
      <c r="C8328" s="1">
        <v>97.3048</v>
      </c>
      <c r="D8328" s="1">
        <v>334.95389999999998</v>
      </c>
      <c r="E8328" s="1">
        <v>11247</v>
      </c>
      <c r="F8328" s="1">
        <v>100.9355</v>
      </c>
      <c r="G8328" s="1">
        <v>259.31529999999998</v>
      </c>
      <c r="H8328" s="1">
        <v>15.318351911951799</v>
      </c>
    </row>
    <row r="8329" spans="1:9" x14ac:dyDescent="0.25">
      <c r="A8329" s="1">
        <v>0</v>
      </c>
      <c r="B8329" s="1" t="s">
        <v>6525</v>
      </c>
      <c r="C8329" s="1" t="s">
        <v>34</v>
      </c>
      <c r="D8329" s="1">
        <v>9</v>
      </c>
    </row>
    <row r="8330" spans="1:9" x14ac:dyDescent="0.25">
      <c r="A8330" s="1">
        <v>1</v>
      </c>
      <c r="B8330" s="1" t="s">
        <v>9421</v>
      </c>
      <c r="C8330" s="1" t="s">
        <v>9422</v>
      </c>
      <c r="D8330" s="1">
        <v>22276.43539699</v>
      </c>
      <c r="E8330" s="1">
        <v>5.7914999999999996E-4</v>
      </c>
      <c r="F8330" s="1" t="s">
        <v>3</v>
      </c>
      <c r="G8330" s="1" t="s">
        <v>9216</v>
      </c>
      <c r="H8330" s="1">
        <v>0</v>
      </c>
      <c r="I8330" s="1">
        <v>9991</v>
      </c>
    </row>
    <row r="8331" spans="1:9" x14ac:dyDescent="0.25">
      <c r="A8331" s="1">
        <v>2</v>
      </c>
      <c r="B8331" s="1">
        <v>44098</v>
      </c>
      <c r="C8331" s="1">
        <v>97.3018</v>
      </c>
      <c r="D8331" s="1">
        <v>335.99930000000001</v>
      </c>
      <c r="E8331" s="1">
        <v>9539</v>
      </c>
      <c r="F8331" s="1">
        <v>105.2552</v>
      </c>
      <c r="G8331" s="1">
        <v>254.97470000000001</v>
      </c>
      <c r="H8331" s="1">
        <v>15.3672825219526</v>
      </c>
    </row>
    <row r="8332" spans="1:9" x14ac:dyDescent="0.25">
      <c r="A8332" s="1">
        <v>0</v>
      </c>
      <c r="B8332" s="1" t="s">
        <v>6525</v>
      </c>
      <c r="C8332" s="1" t="s">
        <v>34</v>
      </c>
      <c r="D8332" s="1">
        <v>16</v>
      </c>
    </row>
    <row r="8333" spans="1:9" x14ac:dyDescent="0.25">
      <c r="A8333" s="1">
        <v>1</v>
      </c>
      <c r="B8333" s="1" t="s">
        <v>9423</v>
      </c>
      <c r="C8333" s="1" t="s">
        <v>9424</v>
      </c>
      <c r="D8333" s="1">
        <v>22276.425299279999</v>
      </c>
      <c r="E8333" s="1">
        <v>5.0715999999999999E-4</v>
      </c>
      <c r="F8333" s="1" t="s">
        <v>3</v>
      </c>
      <c r="G8333" s="1" t="s">
        <v>9425</v>
      </c>
      <c r="H8333" s="1">
        <v>0</v>
      </c>
      <c r="I8333" s="1">
        <v>9999</v>
      </c>
    </row>
    <row r="8334" spans="1:9" x14ac:dyDescent="0.25">
      <c r="A8334" s="1">
        <v>2</v>
      </c>
      <c r="B8334" s="1">
        <v>44099</v>
      </c>
      <c r="C8334" s="1">
        <v>97.301900000000003</v>
      </c>
      <c r="D8334" s="1">
        <v>336.05650000000003</v>
      </c>
      <c r="E8334" s="1">
        <v>9853</v>
      </c>
      <c r="F8334" s="1">
        <v>99.316400000000002</v>
      </c>
      <c r="G8334" s="1">
        <v>260.91950000000003</v>
      </c>
      <c r="H8334" s="1">
        <v>15.3680509919527</v>
      </c>
    </row>
    <row r="8335" spans="1:9" x14ac:dyDescent="0.25">
      <c r="A8335" s="1">
        <v>0</v>
      </c>
      <c r="B8335" s="1" t="s">
        <v>6525</v>
      </c>
      <c r="C8335" s="1" t="s">
        <v>34</v>
      </c>
      <c r="D8335" s="1">
        <v>15</v>
      </c>
    </row>
    <row r="8336" spans="1:9" x14ac:dyDescent="0.25">
      <c r="A8336" s="1">
        <v>1</v>
      </c>
      <c r="B8336" s="1" t="s">
        <v>9426</v>
      </c>
      <c r="C8336" s="1" t="s">
        <v>9427</v>
      </c>
      <c r="D8336" s="1">
        <v>22276.43532701</v>
      </c>
      <c r="E8336" s="1">
        <v>4.6805000000000002E-4</v>
      </c>
      <c r="F8336" s="1" t="s">
        <v>3</v>
      </c>
      <c r="G8336" s="1" t="s">
        <v>9428</v>
      </c>
      <c r="H8336" s="1">
        <v>0</v>
      </c>
      <c r="I8336" s="1">
        <v>9998</v>
      </c>
    </row>
    <row r="8337" spans="1:9" x14ac:dyDescent="0.25">
      <c r="A8337" s="1">
        <v>2</v>
      </c>
      <c r="B8337" s="1">
        <v>44100</v>
      </c>
      <c r="C8337" s="1">
        <v>97.3001</v>
      </c>
      <c r="D8337" s="1">
        <v>336.44189999999998</v>
      </c>
      <c r="E8337" s="1">
        <v>10123</v>
      </c>
      <c r="F8337" s="1">
        <v>99.586299999999994</v>
      </c>
      <c r="G8337" s="1">
        <v>260.65260000000001</v>
      </c>
      <c r="H8337" s="1">
        <v>15.373903271953001</v>
      </c>
    </row>
    <row r="8338" spans="1:9" x14ac:dyDescent="0.25">
      <c r="A8338" s="1">
        <v>0</v>
      </c>
      <c r="B8338" s="1" t="s">
        <v>6525</v>
      </c>
      <c r="C8338" s="1" t="s">
        <v>34</v>
      </c>
      <c r="D8338" s="1">
        <v>14</v>
      </c>
    </row>
    <row r="8339" spans="1:9" x14ac:dyDescent="0.25">
      <c r="A8339" s="1">
        <v>1</v>
      </c>
      <c r="B8339" s="1" t="s">
        <v>9429</v>
      </c>
      <c r="C8339" s="1" t="s">
        <v>9430</v>
      </c>
      <c r="D8339" s="1">
        <v>22276.421148879999</v>
      </c>
      <c r="E8339" s="1">
        <v>4.1554999999999999E-4</v>
      </c>
      <c r="F8339" s="1" t="s">
        <v>3</v>
      </c>
      <c r="G8339" s="1" t="s">
        <v>9431</v>
      </c>
      <c r="H8339" s="1">
        <v>0</v>
      </c>
      <c r="I8339" s="1">
        <v>9994</v>
      </c>
    </row>
    <row r="8340" spans="1:9" x14ac:dyDescent="0.25">
      <c r="A8340" s="1">
        <v>2</v>
      </c>
      <c r="B8340" s="1">
        <v>44101</v>
      </c>
      <c r="C8340" s="1">
        <v>97.301699999999997</v>
      </c>
      <c r="D8340" s="1">
        <v>336.06959999999998</v>
      </c>
      <c r="E8340" s="1">
        <v>9841</v>
      </c>
      <c r="F8340" s="1">
        <v>105.0659</v>
      </c>
      <c r="G8340" s="1">
        <v>255.16749999999999</v>
      </c>
      <c r="H8340" s="1">
        <v>15.3648713419527</v>
      </c>
    </row>
    <row r="8341" spans="1:9" x14ac:dyDescent="0.25">
      <c r="A8341" s="1">
        <v>0</v>
      </c>
      <c r="B8341" s="1" t="s">
        <v>6525</v>
      </c>
      <c r="C8341" s="1" t="s">
        <v>34</v>
      </c>
      <c r="D8341" s="1">
        <v>13</v>
      </c>
    </row>
    <row r="8342" spans="1:9" x14ac:dyDescent="0.25">
      <c r="A8342" s="1">
        <v>1</v>
      </c>
      <c r="B8342" s="1" t="s">
        <v>9432</v>
      </c>
      <c r="C8342" s="1" t="s">
        <v>9433</v>
      </c>
      <c r="D8342" s="1">
        <v>22276.387014889999</v>
      </c>
      <c r="E8342" s="1">
        <v>4.0793999999999997E-4</v>
      </c>
      <c r="F8342" s="1" t="s">
        <v>3</v>
      </c>
      <c r="G8342" s="1" t="s">
        <v>9434</v>
      </c>
      <c r="H8342" s="1">
        <v>0</v>
      </c>
      <c r="I8342" s="1">
        <v>9995</v>
      </c>
    </row>
    <row r="8343" spans="1:9" x14ac:dyDescent="0.25">
      <c r="A8343" s="1">
        <v>2</v>
      </c>
      <c r="B8343" s="1">
        <v>44102</v>
      </c>
      <c r="C8343" s="1">
        <v>97.305400000000006</v>
      </c>
      <c r="D8343" s="1">
        <v>336.0265</v>
      </c>
      <c r="E8343" s="1">
        <v>10234</v>
      </c>
      <c r="F8343" s="1">
        <v>102.72580000000001</v>
      </c>
      <c r="G8343" s="1">
        <v>257.51299999999998</v>
      </c>
      <c r="H8343" s="1">
        <v>15.3656436019526</v>
      </c>
    </row>
    <row r="8344" spans="1:9" x14ac:dyDescent="0.25">
      <c r="A8344" s="1">
        <v>0</v>
      </c>
      <c r="B8344" s="1" t="s">
        <v>9435</v>
      </c>
    </row>
    <row r="8345" spans="1:9" x14ac:dyDescent="0.25">
      <c r="A8345" s="1">
        <v>1</v>
      </c>
      <c r="B8345" s="1" t="s">
        <v>9436</v>
      </c>
      <c r="C8345" s="1" t="s">
        <v>9437</v>
      </c>
      <c r="D8345" s="1">
        <v>22276.12759529</v>
      </c>
      <c r="E8345" s="1">
        <v>1.786E-4</v>
      </c>
      <c r="F8345" s="1" t="s">
        <v>3</v>
      </c>
      <c r="G8345" s="1" t="s">
        <v>9438</v>
      </c>
      <c r="H8345" s="1">
        <v>0</v>
      </c>
      <c r="I8345" s="1">
        <v>9996</v>
      </c>
    </row>
    <row r="8346" spans="1:9" x14ac:dyDescent="0.25">
      <c r="A8346" s="1">
        <v>2</v>
      </c>
      <c r="B8346" s="1">
        <v>44103</v>
      </c>
      <c r="C8346" s="1">
        <v>97.296599999999998</v>
      </c>
      <c r="D8346" s="1">
        <v>333.29090000000002</v>
      </c>
      <c r="E8346" s="1">
        <v>13198</v>
      </c>
      <c r="F8346" s="1">
        <v>111.74930000000001</v>
      </c>
      <c r="G8346" s="1">
        <v>248.5154</v>
      </c>
      <c r="H8346" s="1">
        <v>15.2922458019509</v>
      </c>
    </row>
    <row r="8347" spans="1:9" x14ac:dyDescent="0.25">
      <c r="A8347" s="1">
        <v>0</v>
      </c>
      <c r="B8347" s="1" t="s">
        <v>9439</v>
      </c>
      <c r="C8347" s="1">
        <v>1</v>
      </c>
    </row>
    <row r="8348" spans="1:9" x14ac:dyDescent="0.25">
      <c r="A8348" s="1">
        <v>1</v>
      </c>
      <c r="B8348" s="1" t="s">
        <v>9440</v>
      </c>
      <c r="C8348" s="1" t="s">
        <v>9441</v>
      </c>
      <c r="D8348" s="1">
        <v>22276.485237199999</v>
      </c>
      <c r="E8348" s="1">
        <v>2.5497999999999997E-4</v>
      </c>
      <c r="F8348" s="1" t="s">
        <v>3</v>
      </c>
      <c r="G8348" s="1" t="s">
        <v>9442</v>
      </c>
      <c r="H8348" s="1">
        <v>0</v>
      </c>
      <c r="I8348" s="1">
        <v>9991</v>
      </c>
    </row>
    <row r="8349" spans="1:9" x14ac:dyDescent="0.25">
      <c r="A8349" s="1">
        <v>2</v>
      </c>
      <c r="B8349" s="1">
        <v>44105</v>
      </c>
      <c r="C8349" s="1">
        <v>97.405299999999997</v>
      </c>
      <c r="D8349" s="1">
        <v>3.6255999999999999</v>
      </c>
      <c r="E8349" s="1">
        <v>48070</v>
      </c>
      <c r="F8349" s="1">
        <v>106.54089999999999</v>
      </c>
      <c r="G8349" s="1">
        <v>254.11250000000001</v>
      </c>
      <c r="H8349" s="1">
        <v>15.401396251962799</v>
      </c>
    </row>
    <row r="8350" spans="1:9" x14ac:dyDescent="0.25">
      <c r="A8350" s="1">
        <v>0</v>
      </c>
      <c r="B8350" s="1" t="s">
        <v>6525</v>
      </c>
      <c r="C8350" s="1" t="s">
        <v>34</v>
      </c>
      <c r="D8350" s="1">
        <v>12</v>
      </c>
    </row>
    <row r="8351" spans="1:9" x14ac:dyDescent="0.25">
      <c r="A8351" s="1">
        <v>1</v>
      </c>
      <c r="B8351" s="1" t="s">
        <v>9443</v>
      </c>
      <c r="C8351" s="1" t="s">
        <v>9444</v>
      </c>
      <c r="D8351" s="1">
        <v>22276.120275680001</v>
      </c>
      <c r="E8351" s="1">
        <v>2.6791E-4</v>
      </c>
      <c r="F8351" s="1" t="s">
        <v>3</v>
      </c>
      <c r="G8351" s="1" t="s">
        <v>9445</v>
      </c>
      <c r="H8351" s="1">
        <v>0</v>
      </c>
      <c r="I8351" s="1">
        <v>9997</v>
      </c>
    </row>
    <row r="8352" spans="1:9" x14ac:dyDescent="0.25">
      <c r="A8352" s="1">
        <v>2</v>
      </c>
      <c r="B8352" s="1">
        <v>44108</v>
      </c>
      <c r="C8352" s="1">
        <v>97.299099999999996</v>
      </c>
      <c r="D8352" s="1">
        <v>335.29129999999998</v>
      </c>
      <c r="E8352" s="1">
        <v>9506</v>
      </c>
      <c r="F8352" s="1">
        <v>99.013800000000003</v>
      </c>
      <c r="G8352" s="1">
        <v>317.98509999999999</v>
      </c>
      <c r="H8352" s="1">
        <v>15.3570920019509</v>
      </c>
    </row>
    <row r="8353" spans="1:9" x14ac:dyDescent="0.25">
      <c r="A8353" s="1">
        <v>0</v>
      </c>
      <c r="B8353" s="1" t="s">
        <v>9446</v>
      </c>
    </row>
    <row r="8354" spans="1:9" x14ac:dyDescent="0.25">
      <c r="A8354" s="1">
        <v>1</v>
      </c>
      <c r="B8354" s="1" t="s">
        <v>9447</v>
      </c>
      <c r="C8354" s="1" t="s">
        <v>9448</v>
      </c>
      <c r="D8354" s="1">
        <v>22276.535550109998</v>
      </c>
      <c r="E8354" s="1">
        <v>3.771E-4</v>
      </c>
      <c r="F8354" s="1" t="s">
        <v>3</v>
      </c>
      <c r="G8354" s="1" t="s">
        <v>9449</v>
      </c>
      <c r="H8354" s="1">
        <v>0</v>
      </c>
      <c r="I8354" s="1">
        <v>9992</v>
      </c>
    </row>
    <row r="8355" spans="1:9" x14ac:dyDescent="0.25">
      <c r="A8355" s="1">
        <v>2</v>
      </c>
      <c r="B8355" s="1">
        <v>44109</v>
      </c>
      <c r="C8355" s="1">
        <v>97.3904</v>
      </c>
      <c r="D8355" s="1">
        <v>2.0124</v>
      </c>
      <c r="E8355" s="1">
        <v>44591</v>
      </c>
      <c r="F8355" s="1">
        <v>97.196600000000004</v>
      </c>
      <c r="G8355" s="1">
        <v>263.43540000000002</v>
      </c>
      <c r="H8355" s="1">
        <v>15.431987261961</v>
      </c>
    </row>
    <row r="8356" spans="1:9" x14ac:dyDescent="0.25">
      <c r="A8356" s="1">
        <v>0</v>
      </c>
      <c r="B8356" s="1" t="s">
        <v>5688</v>
      </c>
      <c r="C8356" s="1" t="s">
        <v>9450</v>
      </c>
    </row>
    <row r="8357" spans="1:9" x14ac:dyDescent="0.25">
      <c r="A8357" s="1">
        <v>1</v>
      </c>
      <c r="B8357" s="1" t="s">
        <v>9451</v>
      </c>
      <c r="C8357" s="1" t="s">
        <v>9452</v>
      </c>
      <c r="D8357" s="1">
        <v>22275.159215650001</v>
      </c>
      <c r="E8357" s="1">
        <v>-1.467E-5</v>
      </c>
      <c r="F8357" s="1" t="s">
        <v>3</v>
      </c>
      <c r="G8357" s="1">
        <f>-71486-4</f>
        <v>-71490</v>
      </c>
      <c r="H8357" s="1">
        <v>0</v>
      </c>
      <c r="I8357" s="1">
        <v>9995</v>
      </c>
    </row>
    <row r="8358" spans="1:9" x14ac:dyDescent="0.25">
      <c r="A8358" s="1">
        <v>2</v>
      </c>
      <c r="B8358" s="1">
        <v>44207</v>
      </c>
      <c r="C8358" s="1">
        <v>97.463800000000006</v>
      </c>
      <c r="D8358" s="1">
        <v>277.81819999999999</v>
      </c>
      <c r="E8358" s="1">
        <v>1922</v>
      </c>
      <c r="F8358" s="1">
        <v>95.366399999999999</v>
      </c>
      <c r="G8358" s="1">
        <v>333.97129999999999</v>
      </c>
      <c r="H8358" s="1">
        <v>15.1675297018965</v>
      </c>
    </row>
    <row r="8359" spans="1:9" x14ac:dyDescent="0.25">
      <c r="A8359" s="1">
        <v>0</v>
      </c>
      <c r="B8359" s="1" t="s">
        <v>5688</v>
      </c>
      <c r="C8359" s="1" t="s">
        <v>9453</v>
      </c>
    </row>
    <row r="8360" spans="1:9" x14ac:dyDescent="0.25">
      <c r="A8360" s="1">
        <v>1</v>
      </c>
      <c r="B8360" s="1" t="s">
        <v>9454</v>
      </c>
      <c r="C8360" s="1" t="s">
        <v>9455</v>
      </c>
      <c r="D8360" s="1">
        <v>22276.618307190001</v>
      </c>
      <c r="E8360" s="1">
        <v>2.313E-5</v>
      </c>
      <c r="F8360" s="1" t="s">
        <v>3</v>
      </c>
      <c r="G8360" s="1" t="s">
        <v>9456</v>
      </c>
      <c r="H8360" s="1">
        <v>0</v>
      </c>
      <c r="I8360" s="1">
        <v>9999</v>
      </c>
    </row>
    <row r="8361" spans="1:9" x14ac:dyDescent="0.25">
      <c r="A8361" s="1">
        <v>2</v>
      </c>
      <c r="B8361" s="1">
        <v>44209</v>
      </c>
      <c r="C8361" s="1">
        <v>97.4636</v>
      </c>
      <c r="D8361" s="1">
        <v>279.25549999999998</v>
      </c>
      <c r="E8361" s="1">
        <v>1868</v>
      </c>
      <c r="F8361" s="1">
        <v>104.0018</v>
      </c>
      <c r="G8361" s="1">
        <v>7.4469000000000003</v>
      </c>
      <c r="H8361" s="1">
        <v>15.1676892518987</v>
      </c>
    </row>
    <row r="8362" spans="1:9" x14ac:dyDescent="0.25">
      <c r="A8362" s="1">
        <v>0</v>
      </c>
      <c r="B8362" s="1" t="s">
        <v>9457</v>
      </c>
    </row>
    <row r="8363" spans="1:9" x14ac:dyDescent="0.25">
      <c r="A8363" s="1">
        <v>1</v>
      </c>
      <c r="B8363" s="1" t="s">
        <v>9458</v>
      </c>
      <c r="C8363" s="1" t="s">
        <v>9459</v>
      </c>
      <c r="D8363" s="1">
        <v>22275.98698691</v>
      </c>
      <c r="E8363" s="1">
        <v>1.7212E-4</v>
      </c>
      <c r="F8363" s="1" t="s">
        <v>3</v>
      </c>
      <c r="G8363" s="1" t="s">
        <v>9460</v>
      </c>
      <c r="H8363" s="1">
        <v>0</v>
      </c>
      <c r="I8363" s="1">
        <v>9992</v>
      </c>
    </row>
    <row r="8364" spans="1:9" x14ac:dyDescent="0.25">
      <c r="A8364" s="1">
        <v>2</v>
      </c>
      <c r="B8364" s="1">
        <v>44225</v>
      </c>
      <c r="C8364" s="1">
        <v>40.015500000000003</v>
      </c>
      <c r="D8364" s="1">
        <v>121.358</v>
      </c>
      <c r="E8364" s="1">
        <v>4047</v>
      </c>
      <c r="F8364" s="1">
        <v>76.146699999999996</v>
      </c>
      <c r="G8364" s="1">
        <v>283.97859999999997</v>
      </c>
      <c r="H8364" s="1">
        <v>15.2755926018993</v>
      </c>
    </row>
    <row r="8365" spans="1:9" x14ac:dyDescent="0.25">
      <c r="A8365" s="1">
        <v>0</v>
      </c>
      <c r="B8365" s="1" t="s">
        <v>9461</v>
      </c>
    </row>
    <row r="8366" spans="1:9" x14ac:dyDescent="0.25">
      <c r="A8366" s="1">
        <v>1</v>
      </c>
      <c r="B8366" s="1" t="s">
        <v>9462</v>
      </c>
      <c r="C8366" s="1" t="s">
        <v>9463</v>
      </c>
      <c r="D8366" s="1">
        <v>22276.562836599998</v>
      </c>
      <c r="E8366" s="1">
        <v>3.6661000000000002E-4</v>
      </c>
      <c r="F8366" s="1" t="s">
        <v>3</v>
      </c>
      <c r="G8366" s="1" t="s">
        <v>7852</v>
      </c>
      <c r="H8366" s="1">
        <v>0</v>
      </c>
      <c r="I8366" s="1">
        <v>9999</v>
      </c>
    </row>
    <row r="8367" spans="1:9" x14ac:dyDescent="0.25">
      <c r="A8367" s="1">
        <v>2</v>
      </c>
      <c r="B8367" s="1">
        <v>44226</v>
      </c>
      <c r="C8367" s="1">
        <v>40.0212</v>
      </c>
      <c r="D8367" s="1">
        <v>92.695300000000003</v>
      </c>
      <c r="E8367" s="1">
        <v>2853</v>
      </c>
      <c r="F8367" s="1">
        <v>117.1763</v>
      </c>
      <c r="G8367" s="1">
        <v>242.93340000000001</v>
      </c>
      <c r="H8367" s="1">
        <v>15.342362811903699</v>
      </c>
    </row>
    <row r="8368" spans="1:9" x14ac:dyDescent="0.25">
      <c r="A8368" s="1">
        <v>0</v>
      </c>
      <c r="B8368" s="1" t="s">
        <v>9464</v>
      </c>
    </row>
    <row r="8369" spans="1:9" x14ac:dyDescent="0.25">
      <c r="A8369" s="1">
        <v>1</v>
      </c>
      <c r="B8369" s="1" t="s">
        <v>9465</v>
      </c>
      <c r="C8369" s="1" t="s">
        <v>9466</v>
      </c>
      <c r="D8369" s="1">
        <v>22276.589775330001</v>
      </c>
      <c r="E8369" s="1">
        <v>1.8455000000000001E-4</v>
      </c>
      <c r="F8369" s="1" t="s">
        <v>3</v>
      </c>
      <c r="G8369" s="1" t="s">
        <v>9467</v>
      </c>
      <c r="H8369" s="1">
        <v>0</v>
      </c>
      <c r="I8369" s="1">
        <v>9991</v>
      </c>
    </row>
    <row r="8370" spans="1:9" x14ac:dyDescent="0.25">
      <c r="A8370" s="1">
        <v>2</v>
      </c>
      <c r="B8370" s="1">
        <v>44229</v>
      </c>
      <c r="C8370" s="1">
        <v>40.008899999999997</v>
      </c>
      <c r="D8370" s="1">
        <v>116.2046</v>
      </c>
      <c r="E8370" s="1">
        <v>3845</v>
      </c>
      <c r="F8370" s="1">
        <v>94.771699999999996</v>
      </c>
      <c r="G8370" s="1">
        <v>265.35250000000002</v>
      </c>
      <c r="H8370" s="1">
        <v>15.2763855219004</v>
      </c>
    </row>
    <row r="8371" spans="1:9" x14ac:dyDescent="0.25">
      <c r="A8371" s="1">
        <v>0</v>
      </c>
      <c r="B8371" s="1" t="s">
        <v>5497</v>
      </c>
      <c r="C8371" s="1" t="s">
        <v>5281</v>
      </c>
    </row>
    <row r="8372" spans="1:9" x14ac:dyDescent="0.25">
      <c r="A8372" s="1">
        <v>1</v>
      </c>
      <c r="B8372" s="1" t="s">
        <v>9468</v>
      </c>
      <c r="C8372" s="1" t="s">
        <v>9469</v>
      </c>
      <c r="D8372" s="1">
        <v>22276.554284149999</v>
      </c>
      <c r="E8372" s="1">
        <v>2.7780000000000002E-5</v>
      </c>
      <c r="F8372" s="1" t="s">
        <v>3</v>
      </c>
      <c r="G8372" s="1" t="s">
        <v>9470</v>
      </c>
      <c r="H8372" s="1">
        <v>0</v>
      </c>
      <c r="I8372" s="1">
        <v>9991</v>
      </c>
    </row>
    <row r="8373" spans="1:9" x14ac:dyDescent="0.25">
      <c r="A8373" s="1">
        <v>2</v>
      </c>
      <c r="B8373" s="1">
        <v>44233</v>
      </c>
      <c r="C8373" s="1">
        <v>37.000300000000003</v>
      </c>
      <c r="D8373" s="1">
        <v>72.867099999999994</v>
      </c>
      <c r="E8373" s="1">
        <v>9386</v>
      </c>
      <c r="F8373" s="1">
        <v>250.58580000000001</v>
      </c>
      <c r="G8373" s="1">
        <v>109.39019999999999</v>
      </c>
      <c r="H8373" s="1">
        <v>14.983678291847999</v>
      </c>
    </row>
    <row r="8374" spans="1:9" x14ac:dyDescent="0.25">
      <c r="A8374" s="1">
        <v>0</v>
      </c>
      <c r="B8374" s="1" t="s">
        <v>9471</v>
      </c>
    </row>
    <row r="8375" spans="1:9" x14ac:dyDescent="0.25">
      <c r="A8375" s="1">
        <v>1</v>
      </c>
      <c r="B8375" s="1" t="s">
        <v>9472</v>
      </c>
      <c r="C8375" s="1" t="s">
        <v>9473</v>
      </c>
      <c r="D8375" s="1">
        <v>22276.346715930002</v>
      </c>
      <c r="E8375" s="1">
        <v>5.3333699999999996E-3</v>
      </c>
      <c r="F8375" s="1" t="s">
        <v>3</v>
      </c>
      <c r="G8375" s="1" t="s">
        <v>9474</v>
      </c>
      <c r="H8375" s="1">
        <v>0</v>
      </c>
      <c r="I8375" s="1">
        <v>9994</v>
      </c>
    </row>
    <row r="8376" spans="1:9" x14ac:dyDescent="0.25">
      <c r="A8376" s="1">
        <v>2</v>
      </c>
      <c r="B8376" s="1">
        <v>44238</v>
      </c>
      <c r="C8376" s="1">
        <v>52.998800000000003</v>
      </c>
      <c r="D8376" s="1">
        <v>316.32350000000002</v>
      </c>
      <c r="E8376" s="1">
        <v>13518</v>
      </c>
      <c r="F8376" s="1">
        <v>19.869700000000002</v>
      </c>
      <c r="G8376" s="1">
        <v>340.28390000000002</v>
      </c>
      <c r="H8376" s="1">
        <v>15.615020221849001</v>
      </c>
    </row>
    <row r="8377" spans="1:9" x14ac:dyDescent="0.25">
      <c r="A8377" s="1">
        <v>0</v>
      </c>
      <c r="B8377" s="1" t="s">
        <v>9475</v>
      </c>
    </row>
    <row r="8378" spans="1:9" x14ac:dyDescent="0.25">
      <c r="A8378" s="1">
        <v>1</v>
      </c>
      <c r="B8378" s="1" t="s">
        <v>9476</v>
      </c>
      <c r="C8378" s="1" t="s">
        <v>9477</v>
      </c>
      <c r="D8378" s="1">
        <v>22276.47218357</v>
      </c>
      <c r="E8378" s="1">
        <v>3.7618899999999999E-3</v>
      </c>
      <c r="F8378" s="1" t="s">
        <v>3</v>
      </c>
      <c r="G8378" s="1" t="s">
        <v>9478</v>
      </c>
      <c r="H8378" s="1">
        <v>0</v>
      </c>
      <c r="I8378" s="1">
        <v>9995</v>
      </c>
    </row>
    <row r="8379" spans="1:9" x14ac:dyDescent="0.25">
      <c r="A8379" s="1">
        <v>2</v>
      </c>
      <c r="B8379" s="1">
        <v>44252</v>
      </c>
      <c r="C8379" s="1">
        <v>52.989800000000002</v>
      </c>
      <c r="D8379" s="1">
        <v>309.79669999999999</v>
      </c>
      <c r="E8379" s="1">
        <v>12507</v>
      </c>
      <c r="F8379" s="1">
        <v>30.273299999999999</v>
      </c>
      <c r="G8379" s="1">
        <v>329.8999</v>
      </c>
      <c r="H8379" s="1">
        <v>15.616504161856399</v>
      </c>
    </row>
    <row r="8380" spans="1:9" x14ac:dyDescent="0.25">
      <c r="A8380" s="1">
        <v>0</v>
      </c>
      <c r="B8380" s="1" t="s">
        <v>9479</v>
      </c>
      <c r="C8380" s="1">
        <v>1</v>
      </c>
    </row>
    <row r="8381" spans="1:9" x14ac:dyDescent="0.25">
      <c r="A8381" s="1">
        <v>1</v>
      </c>
      <c r="B8381" s="1" t="s">
        <v>9480</v>
      </c>
      <c r="C8381" s="1" t="s">
        <v>9481</v>
      </c>
      <c r="D8381" s="1">
        <v>22276.486355339999</v>
      </c>
      <c r="E8381" s="1">
        <v>-3.3299999999999999E-6</v>
      </c>
      <c r="F8381" s="1" t="s">
        <v>3</v>
      </c>
      <c r="G8381" s="1">
        <f>-26973-4</f>
        <v>-26977</v>
      </c>
      <c r="H8381" s="1">
        <v>0</v>
      </c>
      <c r="I8381" s="1">
        <v>9990</v>
      </c>
    </row>
    <row r="8382" spans="1:9" x14ac:dyDescent="0.25">
      <c r="A8382" s="1">
        <v>2</v>
      </c>
      <c r="B8382" s="1">
        <v>44322</v>
      </c>
      <c r="C8382" s="1">
        <v>97.759600000000006</v>
      </c>
      <c r="D8382" s="1">
        <v>282.2749</v>
      </c>
      <c r="E8382" s="1">
        <v>1477</v>
      </c>
      <c r="F8382" s="1">
        <v>86.026600000000002</v>
      </c>
      <c r="G8382" s="1">
        <v>274.1112</v>
      </c>
      <c r="H8382" s="1">
        <v>14.925873331803</v>
      </c>
    </row>
    <row r="8383" spans="1:9" x14ac:dyDescent="0.25">
      <c r="A8383" s="1">
        <v>0</v>
      </c>
      <c r="B8383" s="1" t="s">
        <v>9479</v>
      </c>
      <c r="C8383" s="1">
        <v>3</v>
      </c>
    </row>
    <row r="8384" spans="1:9" x14ac:dyDescent="0.25">
      <c r="A8384" s="1">
        <v>1</v>
      </c>
      <c r="B8384" s="1" t="s">
        <v>9482</v>
      </c>
      <c r="C8384" s="1" t="s">
        <v>9483</v>
      </c>
      <c r="D8384" s="1">
        <v>22276.576011379999</v>
      </c>
      <c r="E8384" s="1">
        <v>4.2E-7</v>
      </c>
      <c r="F8384" s="1" t="s">
        <v>3</v>
      </c>
      <c r="G8384" s="1" t="s">
        <v>9484</v>
      </c>
      <c r="H8384" s="1">
        <v>0</v>
      </c>
      <c r="I8384" s="1">
        <v>9996</v>
      </c>
    </row>
    <row r="8385" spans="1:9" x14ac:dyDescent="0.25">
      <c r="A8385" s="1">
        <v>2</v>
      </c>
      <c r="B8385" s="1">
        <v>44323</v>
      </c>
      <c r="C8385" s="1">
        <v>97.759</v>
      </c>
      <c r="D8385" s="1">
        <v>282.45890000000003</v>
      </c>
      <c r="E8385" s="1">
        <v>1499</v>
      </c>
      <c r="F8385" s="1">
        <v>90.8596</v>
      </c>
      <c r="G8385" s="1">
        <v>269.28059999999999</v>
      </c>
      <c r="H8385" s="1">
        <v>14.9258879018033</v>
      </c>
    </row>
    <row r="8386" spans="1:9" x14ac:dyDescent="0.25">
      <c r="A8386" s="1">
        <v>0</v>
      </c>
      <c r="B8386" s="1" t="s">
        <v>9479</v>
      </c>
      <c r="C8386" s="1">
        <v>2</v>
      </c>
    </row>
    <row r="8387" spans="1:9" x14ac:dyDescent="0.25">
      <c r="A8387" s="1">
        <v>1</v>
      </c>
      <c r="B8387" s="1" t="s">
        <v>9485</v>
      </c>
      <c r="C8387" s="1" t="s">
        <v>9486</v>
      </c>
      <c r="D8387" s="1">
        <v>22276.53117794</v>
      </c>
      <c r="E8387" s="1">
        <v>1.6899999999999999E-6</v>
      </c>
      <c r="F8387" s="1" t="s">
        <v>3</v>
      </c>
      <c r="G8387" s="1" t="s">
        <v>9487</v>
      </c>
      <c r="H8387" s="1">
        <v>0</v>
      </c>
      <c r="I8387" s="1">
        <v>9990</v>
      </c>
    </row>
    <row r="8388" spans="1:9" x14ac:dyDescent="0.25">
      <c r="A8388" s="1">
        <v>2</v>
      </c>
      <c r="B8388" s="1">
        <v>44324</v>
      </c>
      <c r="C8388" s="1">
        <v>97.759500000000003</v>
      </c>
      <c r="D8388" s="1">
        <v>282.36739999999998</v>
      </c>
      <c r="E8388" s="1">
        <v>1554</v>
      </c>
      <c r="F8388" s="1">
        <v>87.301400000000001</v>
      </c>
      <c r="G8388" s="1">
        <v>272.83499999999998</v>
      </c>
      <c r="H8388" s="1">
        <v>14.9259212718031</v>
      </c>
    </row>
    <row r="8389" spans="1:9" x14ac:dyDescent="0.25">
      <c r="A8389" s="1">
        <v>0</v>
      </c>
      <c r="B8389" s="1" t="s">
        <v>9488</v>
      </c>
    </row>
    <row r="8390" spans="1:9" x14ac:dyDescent="0.25">
      <c r="A8390" s="1">
        <v>1</v>
      </c>
      <c r="B8390" s="1" t="s">
        <v>9489</v>
      </c>
      <c r="C8390" s="1" t="s">
        <v>9490</v>
      </c>
      <c r="D8390" s="1">
        <v>22276.531628910001</v>
      </c>
      <c r="E8390" s="1">
        <v>7.2879999999999993E-5</v>
      </c>
      <c r="F8390" s="1" t="s">
        <v>3</v>
      </c>
      <c r="G8390" s="1" t="s">
        <v>9491</v>
      </c>
      <c r="H8390" s="1">
        <v>0</v>
      </c>
      <c r="I8390" s="1">
        <v>9997</v>
      </c>
    </row>
    <row r="8391" spans="1:9" x14ac:dyDescent="0.25">
      <c r="A8391" s="1">
        <v>2</v>
      </c>
      <c r="B8391" s="1">
        <v>44339</v>
      </c>
      <c r="C8391" s="1">
        <v>23.9999</v>
      </c>
      <c r="D8391" s="1">
        <v>230.90450000000001</v>
      </c>
      <c r="E8391" s="1">
        <v>9822</v>
      </c>
      <c r="F8391" s="1">
        <v>321.73579999999998</v>
      </c>
      <c r="G8391" s="1">
        <v>38.243699999999997</v>
      </c>
      <c r="H8391" s="1">
        <v>14.5563051317411</v>
      </c>
    </row>
    <row r="8392" spans="1:9" x14ac:dyDescent="0.25">
      <c r="A8392" s="1">
        <v>0</v>
      </c>
      <c r="B8392" s="1" t="s">
        <v>9492</v>
      </c>
    </row>
    <row r="8393" spans="1:9" x14ac:dyDescent="0.25">
      <c r="A8393" s="1">
        <v>1</v>
      </c>
      <c r="B8393" s="1" t="s">
        <v>9493</v>
      </c>
      <c r="C8393" s="1" t="s">
        <v>9494</v>
      </c>
      <c r="D8393" s="1">
        <v>22276.317119920001</v>
      </c>
      <c r="E8393" s="1">
        <v>4.7729999999999999E-5</v>
      </c>
      <c r="F8393" s="1" t="s">
        <v>3</v>
      </c>
      <c r="G8393" s="1" t="s">
        <v>9495</v>
      </c>
      <c r="H8393" s="1">
        <v>0</v>
      </c>
      <c r="I8393" s="1">
        <v>9999</v>
      </c>
    </row>
    <row r="8394" spans="1:9" x14ac:dyDescent="0.25">
      <c r="A8394" s="1">
        <v>2</v>
      </c>
      <c r="B8394" s="1">
        <v>44340</v>
      </c>
      <c r="C8394" s="1">
        <v>24.000499999999999</v>
      </c>
      <c r="D8394" s="1">
        <v>238.1746</v>
      </c>
      <c r="E8394" s="1">
        <v>10164</v>
      </c>
      <c r="F8394" s="1">
        <v>301.81420000000003</v>
      </c>
      <c r="G8394" s="1">
        <v>58.136000000000003</v>
      </c>
      <c r="H8394" s="1">
        <v>14.5433181217405</v>
      </c>
    </row>
    <row r="8395" spans="1:9" x14ac:dyDescent="0.25">
      <c r="A8395" s="1">
        <v>0</v>
      </c>
      <c r="B8395" s="1" t="s">
        <v>9496</v>
      </c>
    </row>
    <row r="8396" spans="1:9" x14ac:dyDescent="0.25">
      <c r="A8396" s="1">
        <v>1</v>
      </c>
      <c r="B8396" s="1" t="s">
        <v>9497</v>
      </c>
      <c r="C8396" s="1" t="s">
        <v>9498</v>
      </c>
      <c r="D8396" s="1">
        <v>22275.629662890002</v>
      </c>
      <c r="E8396" s="1">
        <v>9.1099999999999992E-6</v>
      </c>
      <c r="F8396" s="1" t="s">
        <v>3</v>
      </c>
      <c r="G8396" s="1" t="s">
        <v>9499</v>
      </c>
      <c r="H8396" s="1">
        <v>0</v>
      </c>
      <c r="I8396" s="1">
        <v>9997</v>
      </c>
    </row>
    <row r="8397" spans="1:9" x14ac:dyDescent="0.25">
      <c r="A8397" s="1">
        <v>2</v>
      </c>
      <c r="B8397" s="1">
        <v>44341</v>
      </c>
      <c r="C8397" s="1">
        <v>23.997299999999999</v>
      </c>
      <c r="D8397" s="1">
        <v>244.3314</v>
      </c>
      <c r="E8397" s="1">
        <v>11483</v>
      </c>
      <c r="F8397" s="1">
        <v>292.4606</v>
      </c>
      <c r="G8397" s="1">
        <v>67.466899999999995</v>
      </c>
      <c r="H8397" s="1">
        <v>14.531358571740199</v>
      </c>
    </row>
    <row r="8398" spans="1:9" x14ac:dyDescent="0.25">
      <c r="A8398" s="1">
        <v>0</v>
      </c>
      <c r="B8398" s="1" t="s">
        <v>9500</v>
      </c>
    </row>
    <row r="8399" spans="1:9" x14ac:dyDescent="0.25">
      <c r="A8399" s="1">
        <v>1</v>
      </c>
      <c r="B8399" s="1" t="s">
        <v>9501</v>
      </c>
      <c r="C8399" s="1" t="s">
        <v>9502</v>
      </c>
      <c r="D8399" s="1">
        <v>22276.274777710001</v>
      </c>
      <c r="E8399" s="1">
        <v>7.0549999999999994E-5</v>
      </c>
      <c r="F8399" s="1" t="s">
        <v>3</v>
      </c>
      <c r="G8399" s="1" t="s">
        <v>9503</v>
      </c>
      <c r="H8399" s="1">
        <v>0</v>
      </c>
      <c r="I8399" s="1">
        <v>9996</v>
      </c>
    </row>
    <row r="8400" spans="1:9" x14ac:dyDescent="0.25">
      <c r="A8400" s="1">
        <v>2</v>
      </c>
      <c r="B8400" s="1">
        <v>44343</v>
      </c>
      <c r="C8400" s="1">
        <v>23.9998</v>
      </c>
      <c r="D8400" s="1">
        <v>123.5693</v>
      </c>
      <c r="E8400" s="1">
        <v>9619</v>
      </c>
      <c r="F8400" s="1">
        <v>204.4239</v>
      </c>
      <c r="G8400" s="1">
        <v>155.58090000000001</v>
      </c>
      <c r="H8400" s="1">
        <v>15.1003795817859</v>
      </c>
    </row>
    <row r="8401" spans="1:9" x14ac:dyDescent="0.25">
      <c r="A8401" s="1">
        <v>0</v>
      </c>
      <c r="B8401" s="1" t="s">
        <v>9504</v>
      </c>
    </row>
    <row r="8402" spans="1:9" x14ac:dyDescent="0.25">
      <c r="A8402" s="1">
        <v>1</v>
      </c>
      <c r="B8402" s="1" t="s">
        <v>9505</v>
      </c>
      <c r="C8402" s="1" t="s">
        <v>9506</v>
      </c>
      <c r="D8402" s="1">
        <v>22276.02106911</v>
      </c>
      <c r="E8402" s="1">
        <v>1.25186E-3</v>
      </c>
      <c r="F8402" s="1">
        <f>-24317-5</f>
        <v>-24322</v>
      </c>
      <c r="G8402" s="1" t="s">
        <v>9507</v>
      </c>
      <c r="H8402" s="1">
        <v>0</v>
      </c>
      <c r="I8402" s="1">
        <v>9990</v>
      </c>
    </row>
    <row r="8403" spans="1:9" x14ac:dyDescent="0.25">
      <c r="A8403" s="1">
        <v>2</v>
      </c>
      <c r="B8403" s="1">
        <v>44348</v>
      </c>
      <c r="C8403" s="1">
        <v>28.496700000000001</v>
      </c>
      <c r="D8403" s="1">
        <v>163.76499999999999</v>
      </c>
      <c r="E8403" s="1">
        <v>197828</v>
      </c>
      <c r="F8403" s="1">
        <v>88.897499999999994</v>
      </c>
      <c r="G8403" s="1">
        <v>273.42829999999998</v>
      </c>
      <c r="H8403" s="1">
        <v>15.491721271811601</v>
      </c>
    </row>
    <row r="8404" spans="1:9" x14ac:dyDescent="0.25">
      <c r="A8404" s="1">
        <v>0</v>
      </c>
      <c r="B8404" s="1" t="s">
        <v>9508</v>
      </c>
    </row>
    <row r="8405" spans="1:9" x14ac:dyDescent="0.25">
      <c r="A8405" s="1">
        <v>1</v>
      </c>
      <c r="B8405" s="1" t="s">
        <v>9509</v>
      </c>
      <c r="C8405" s="1" t="s">
        <v>9510</v>
      </c>
      <c r="D8405" s="1">
        <v>22276.407089280001</v>
      </c>
      <c r="E8405" s="1">
        <v>7.5339999999999994E-5</v>
      </c>
      <c r="F8405" s="1" t="s">
        <v>3</v>
      </c>
      <c r="G8405" s="1" t="s">
        <v>9511</v>
      </c>
      <c r="H8405" s="1">
        <v>0</v>
      </c>
      <c r="I8405" s="1">
        <v>9999</v>
      </c>
    </row>
    <row r="8406" spans="1:9" x14ac:dyDescent="0.25">
      <c r="A8406" s="1">
        <v>2</v>
      </c>
      <c r="B8406" s="1">
        <v>44349</v>
      </c>
      <c r="C8406" s="1">
        <v>24.000599999999999</v>
      </c>
      <c r="D8406" s="1">
        <v>298.67770000000002</v>
      </c>
      <c r="E8406" s="1">
        <v>10878</v>
      </c>
      <c r="F8406" s="1">
        <v>242.26689999999999</v>
      </c>
      <c r="G8406" s="1">
        <v>117.67310000000001</v>
      </c>
      <c r="H8406" s="1">
        <v>15.100368451803799</v>
      </c>
    </row>
    <row r="8407" spans="1:9" x14ac:dyDescent="0.25">
      <c r="A8407" s="1">
        <v>0</v>
      </c>
      <c r="B8407" s="1" t="s">
        <v>9512</v>
      </c>
    </row>
    <row r="8408" spans="1:9" x14ac:dyDescent="0.25">
      <c r="A8408" s="1">
        <v>1</v>
      </c>
      <c r="B8408" s="1" t="s">
        <v>9513</v>
      </c>
      <c r="C8408" s="1" t="s">
        <v>9514</v>
      </c>
      <c r="D8408" s="1">
        <v>22276.561145790001</v>
      </c>
      <c r="E8408" s="1">
        <v>7.6699999999999994E-5</v>
      </c>
      <c r="F8408" s="1" t="s">
        <v>3</v>
      </c>
      <c r="G8408" s="1" t="s">
        <v>9515</v>
      </c>
      <c r="H8408" s="1">
        <v>0</v>
      </c>
      <c r="I8408" s="1">
        <v>9990</v>
      </c>
    </row>
    <row r="8409" spans="1:9" x14ac:dyDescent="0.25">
      <c r="A8409" s="1">
        <v>2</v>
      </c>
      <c r="B8409" s="1">
        <v>44350</v>
      </c>
      <c r="C8409" s="1">
        <v>24.0014</v>
      </c>
      <c r="D8409" s="1">
        <v>359.70850000000002</v>
      </c>
      <c r="E8409" s="1">
        <v>5104</v>
      </c>
      <c r="F8409" s="1">
        <v>297.2355</v>
      </c>
      <c r="G8409" s="1">
        <v>62.762900000000002</v>
      </c>
      <c r="H8409" s="1">
        <v>15.100440811798199</v>
      </c>
    </row>
    <row r="8410" spans="1:9" x14ac:dyDescent="0.25">
      <c r="A8410" s="1">
        <v>0</v>
      </c>
      <c r="B8410" s="1" t="s">
        <v>9516</v>
      </c>
    </row>
    <row r="8411" spans="1:9" x14ac:dyDescent="0.25">
      <c r="A8411" s="1">
        <v>1</v>
      </c>
      <c r="B8411" s="1" t="s">
        <v>9517</v>
      </c>
      <c r="C8411" s="1" t="s">
        <v>9518</v>
      </c>
      <c r="D8411" s="1">
        <v>22276.45074806</v>
      </c>
      <c r="E8411" s="1">
        <v>7.127E-5</v>
      </c>
      <c r="F8411" s="1" t="s">
        <v>3</v>
      </c>
      <c r="G8411" s="1" t="s">
        <v>9519</v>
      </c>
      <c r="H8411" s="1">
        <v>0</v>
      </c>
      <c r="I8411" s="1">
        <v>9992</v>
      </c>
    </row>
    <row r="8412" spans="1:9" x14ac:dyDescent="0.25">
      <c r="A8412" s="1">
        <v>2</v>
      </c>
      <c r="B8412" s="1">
        <v>44351</v>
      </c>
      <c r="C8412" s="1">
        <v>24.0002</v>
      </c>
      <c r="D8412" s="1">
        <v>54.799399999999999</v>
      </c>
      <c r="E8412" s="1">
        <v>13754</v>
      </c>
      <c r="F8412" s="1">
        <v>328.70929999999998</v>
      </c>
      <c r="G8412" s="1">
        <v>31.2592</v>
      </c>
      <c r="H8412" s="1">
        <v>15.1005623417932</v>
      </c>
    </row>
    <row r="8413" spans="1:9" x14ac:dyDescent="0.25">
      <c r="A8413" s="1">
        <v>0</v>
      </c>
      <c r="B8413" s="1" t="s">
        <v>9520</v>
      </c>
    </row>
    <row r="8414" spans="1:9" x14ac:dyDescent="0.25">
      <c r="A8414" s="1">
        <v>1</v>
      </c>
      <c r="B8414" s="1" t="s">
        <v>9521</v>
      </c>
      <c r="C8414" s="1" t="s">
        <v>9522</v>
      </c>
      <c r="D8414" s="1">
        <v>22276.188231420001</v>
      </c>
      <c r="E8414" s="1">
        <v>7.5049999999999995E-5</v>
      </c>
      <c r="F8414" s="1" t="s">
        <v>3</v>
      </c>
      <c r="G8414" s="1" t="s">
        <v>9523</v>
      </c>
      <c r="H8414" s="1">
        <v>0</v>
      </c>
      <c r="I8414" s="1">
        <v>9991</v>
      </c>
    </row>
    <row r="8415" spans="1:9" x14ac:dyDescent="0.25">
      <c r="A8415" s="1">
        <v>2</v>
      </c>
      <c r="B8415" s="1">
        <v>44353</v>
      </c>
      <c r="C8415" s="1">
        <v>23.999099999999999</v>
      </c>
      <c r="D8415" s="1">
        <v>237.4453</v>
      </c>
      <c r="E8415" s="1">
        <v>2254</v>
      </c>
      <c r="F8415" s="1">
        <v>344.28280000000001</v>
      </c>
      <c r="G8415" s="1">
        <v>15.7606</v>
      </c>
      <c r="H8415" s="1">
        <v>15.1002634217751</v>
      </c>
    </row>
    <row r="8416" spans="1:9" x14ac:dyDescent="0.25">
      <c r="A8416" s="1">
        <v>0</v>
      </c>
      <c r="B8416" s="1" t="s">
        <v>9524</v>
      </c>
      <c r="C8416" s="1">
        <v>2</v>
      </c>
    </row>
    <row r="8417" spans="1:9" x14ac:dyDescent="0.25">
      <c r="A8417" s="1">
        <v>1</v>
      </c>
      <c r="B8417" s="1" t="s">
        <v>9525</v>
      </c>
      <c r="C8417" s="1" t="s">
        <v>9526</v>
      </c>
      <c r="D8417" s="1">
        <v>22276.31325721</v>
      </c>
      <c r="E8417" s="1">
        <v>1.45576E-3</v>
      </c>
      <c r="F8417" s="1">
        <f>-10597-5</f>
        <v>-10602</v>
      </c>
      <c r="G8417" s="1" t="s">
        <v>9527</v>
      </c>
      <c r="H8417" s="1">
        <v>0</v>
      </c>
      <c r="I8417" s="1">
        <v>9995</v>
      </c>
    </row>
    <row r="8418" spans="1:9" x14ac:dyDescent="0.25">
      <c r="A8418" s="1">
        <v>2</v>
      </c>
      <c r="B8418" s="1">
        <v>44354</v>
      </c>
      <c r="C8418" s="1">
        <v>28.520700000000001</v>
      </c>
      <c r="D8418" s="1">
        <v>144.37350000000001</v>
      </c>
      <c r="E8418" s="1">
        <v>185364</v>
      </c>
      <c r="F8418" s="1">
        <v>116.4877</v>
      </c>
      <c r="G8418" s="1">
        <v>245.4864</v>
      </c>
      <c r="H8418" s="1">
        <v>15.5307005618138</v>
      </c>
    </row>
    <row r="8419" spans="1:9" x14ac:dyDescent="0.25">
      <c r="A8419" s="1">
        <v>0</v>
      </c>
      <c r="B8419" s="1" t="s">
        <v>9528</v>
      </c>
    </row>
    <row r="8420" spans="1:9" x14ac:dyDescent="0.25">
      <c r="A8420" s="1">
        <v>1</v>
      </c>
      <c r="B8420" s="1" t="s">
        <v>9529</v>
      </c>
      <c r="C8420" s="1" t="s">
        <v>9530</v>
      </c>
      <c r="D8420" s="1">
        <v>22276.42821527</v>
      </c>
      <c r="E8420" s="1">
        <v>8.1119999999999996E-5</v>
      </c>
      <c r="F8420" s="1" t="s">
        <v>3</v>
      </c>
      <c r="G8420" s="1" t="s">
        <v>9531</v>
      </c>
      <c r="H8420" s="1">
        <v>0</v>
      </c>
      <c r="I8420" s="1">
        <v>9992</v>
      </c>
    </row>
    <row r="8421" spans="1:9" x14ac:dyDescent="0.25">
      <c r="A8421" s="1">
        <v>2</v>
      </c>
      <c r="B8421" s="1">
        <v>44358</v>
      </c>
      <c r="C8421" s="1">
        <v>23.999400000000001</v>
      </c>
      <c r="D8421" s="1">
        <v>175.5171</v>
      </c>
      <c r="E8421" s="1">
        <v>6605</v>
      </c>
      <c r="F8421" s="1">
        <v>121.70099999999999</v>
      </c>
      <c r="G8421" s="1">
        <v>238.41380000000001</v>
      </c>
      <c r="H8421" s="1">
        <v>15.100573751780701</v>
      </c>
    </row>
    <row r="8422" spans="1:9" x14ac:dyDescent="0.25">
      <c r="A8422" s="1">
        <v>0</v>
      </c>
      <c r="B8422" s="1" t="s">
        <v>9532</v>
      </c>
      <c r="C8422" s="1">
        <v>1</v>
      </c>
    </row>
    <row r="8423" spans="1:9" x14ac:dyDescent="0.25">
      <c r="A8423" s="1">
        <v>1</v>
      </c>
      <c r="B8423" s="1" t="s">
        <v>9533</v>
      </c>
      <c r="C8423" s="1" t="s">
        <v>9534</v>
      </c>
      <c r="D8423" s="1">
        <v>22276.589060080001</v>
      </c>
      <c r="E8423" s="1">
        <v>9.4337999999999996E-4</v>
      </c>
      <c r="F8423" s="1" t="s">
        <v>3</v>
      </c>
      <c r="G8423" s="1" t="s">
        <v>9535</v>
      </c>
      <c r="H8423" s="1">
        <v>0</v>
      </c>
      <c r="I8423" s="1">
        <v>9999</v>
      </c>
    </row>
    <row r="8424" spans="1:9" x14ac:dyDescent="0.25">
      <c r="A8424" s="1">
        <v>2</v>
      </c>
      <c r="B8424" s="1">
        <v>44365</v>
      </c>
      <c r="C8424" s="1">
        <v>44.993299999999998</v>
      </c>
      <c r="D8424" s="1">
        <v>112.7304</v>
      </c>
      <c r="E8424" s="1">
        <v>10205</v>
      </c>
      <c r="F8424" s="1">
        <v>213.44909999999999</v>
      </c>
      <c r="G8424" s="1">
        <v>146.5761</v>
      </c>
      <c r="H8424" s="1">
        <v>15.633389191840999</v>
      </c>
    </row>
    <row r="8425" spans="1:9" x14ac:dyDescent="0.25">
      <c r="A8425" s="1">
        <v>0</v>
      </c>
      <c r="B8425" s="1" t="s">
        <v>9536</v>
      </c>
    </row>
    <row r="8426" spans="1:9" x14ac:dyDescent="0.25">
      <c r="A8426" s="1">
        <v>1</v>
      </c>
      <c r="B8426" s="1" t="s">
        <v>9537</v>
      </c>
      <c r="C8426" s="1" t="s">
        <v>9538</v>
      </c>
      <c r="D8426" s="1">
        <v>22275.997129300002</v>
      </c>
      <c r="E8426" s="1">
        <v>3.9811000000000002E-4</v>
      </c>
      <c r="F8426" s="1" t="s">
        <v>3</v>
      </c>
      <c r="G8426" s="1" t="s">
        <v>9539</v>
      </c>
      <c r="H8426" s="1">
        <v>0</v>
      </c>
      <c r="I8426" s="1">
        <v>9998</v>
      </c>
    </row>
    <row r="8427" spans="1:9" x14ac:dyDescent="0.25">
      <c r="A8427" s="1">
        <v>2</v>
      </c>
      <c r="B8427" s="1">
        <v>44367</v>
      </c>
      <c r="C8427" s="1">
        <v>45.002600000000001</v>
      </c>
      <c r="D8427" s="1">
        <v>127.2435</v>
      </c>
      <c r="E8427" s="1">
        <v>7014</v>
      </c>
      <c r="F8427" s="1">
        <v>152.47460000000001</v>
      </c>
      <c r="G8427" s="1">
        <v>207.65190000000001</v>
      </c>
      <c r="H8427" s="1">
        <v>15.526369761838801</v>
      </c>
    </row>
    <row r="8428" spans="1:9" x14ac:dyDescent="0.25">
      <c r="A8428" s="1">
        <v>0</v>
      </c>
      <c r="B8428" s="1" t="s">
        <v>627</v>
      </c>
      <c r="C8428" s="1" t="s">
        <v>9540</v>
      </c>
    </row>
    <row r="8429" spans="1:9" x14ac:dyDescent="0.25">
      <c r="A8429" s="1">
        <v>1</v>
      </c>
      <c r="B8429" s="1" t="s">
        <v>9541</v>
      </c>
      <c r="C8429" s="1" t="s">
        <v>9542</v>
      </c>
      <c r="D8429" s="1">
        <v>22276.45094269</v>
      </c>
      <c r="E8429" s="1">
        <v>1.3E-7</v>
      </c>
      <c r="F8429" s="1" t="s">
        <v>3</v>
      </c>
      <c r="G8429" s="1" t="s">
        <v>9543</v>
      </c>
      <c r="H8429" s="1">
        <v>0</v>
      </c>
      <c r="I8429" s="1">
        <v>9996</v>
      </c>
    </row>
    <row r="8430" spans="1:9" x14ac:dyDescent="0.25">
      <c r="A8430" s="1">
        <v>2</v>
      </c>
      <c r="B8430" s="1">
        <v>44387</v>
      </c>
      <c r="C8430" s="1">
        <v>98.734899999999996</v>
      </c>
      <c r="D8430" s="1">
        <v>236.423</v>
      </c>
      <c r="E8430" s="1">
        <v>1220</v>
      </c>
      <c r="F8430" s="1">
        <v>14.8089</v>
      </c>
      <c r="G8430" s="1">
        <v>345.31209999999999</v>
      </c>
      <c r="H8430" s="1">
        <v>14.237217101687699</v>
      </c>
    </row>
    <row r="8431" spans="1:9" x14ac:dyDescent="0.25">
      <c r="A8431" s="1">
        <v>0</v>
      </c>
      <c r="B8431" s="1" t="s">
        <v>9544</v>
      </c>
    </row>
    <row r="8432" spans="1:9" x14ac:dyDescent="0.25">
      <c r="A8432" s="1">
        <v>1</v>
      </c>
      <c r="B8432" s="1" t="s">
        <v>9545</v>
      </c>
      <c r="C8432" s="1" t="s">
        <v>9546</v>
      </c>
      <c r="D8432" s="1">
        <v>22276.480369749999</v>
      </c>
      <c r="E8432" s="1">
        <v>5.486E-5</v>
      </c>
      <c r="F8432" s="1" t="s">
        <v>3</v>
      </c>
      <c r="G8432" s="1" t="s">
        <v>9547</v>
      </c>
      <c r="H8432" s="1">
        <v>0</v>
      </c>
      <c r="I8432" s="1">
        <v>9992</v>
      </c>
    </row>
    <row r="8433" spans="1:9" x14ac:dyDescent="0.25">
      <c r="A8433" s="1">
        <v>2</v>
      </c>
      <c r="B8433" s="1">
        <v>44389</v>
      </c>
      <c r="C8433" s="1">
        <v>97.842399999999998</v>
      </c>
      <c r="D8433" s="1">
        <v>246.48650000000001</v>
      </c>
      <c r="E8433" s="1">
        <v>16656</v>
      </c>
      <c r="F8433" s="1">
        <v>223.47370000000001</v>
      </c>
      <c r="G8433" s="1">
        <v>136.5197</v>
      </c>
      <c r="H8433" s="1">
        <v>14.9938894417747</v>
      </c>
    </row>
    <row r="8434" spans="1:9" x14ac:dyDescent="0.25">
      <c r="A8434" s="1">
        <v>0</v>
      </c>
      <c r="B8434" s="1" t="s">
        <v>9548</v>
      </c>
    </row>
    <row r="8435" spans="1:9" x14ac:dyDescent="0.25">
      <c r="A8435" s="1">
        <v>1</v>
      </c>
      <c r="B8435" s="1" t="s">
        <v>9549</v>
      </c>
      <c r="C8435" s="1" t="s">
        <v>9550</v>
      </c>
      <c r="D8435" s="1">
        <v>22276.434979760001</v>
      </c>
      <c r="E8435" s="1">
        <v>1.982E-5</v>
      </c>
      <c r="F8435" s="1" t="s">
        <v>3</v>
      </c>
      <c r="G8435" s="1" t="s">
        <v>9551</v>
      </c>
      <c r="H8435" s="1">
        <v>0</v>
      </c>
      <c r="I8435" s="1">
        <v>9993</v>
      </c>
    </row>
    <row r="8436" spans="1:9" x14ac:dyDescent="0.25">
      <c r="A8436" s="1">
        <v>2</v>
      </c>
      <c r="B8436" s="1">
        <v>44390</v>
      </c>
      <c r="C8436" s="1">
        <v>97.837400000000002</v>
      </c>
      <c r="D8436" s="1">
        <v>245.73519999999999</v>
      </c>
      <c r="E8436" s="1">
        <v>18468</v>
      </c>
      <c r="F8436" s="1">
        <v>230.3099</v>
      </c>
      <c r="G8436" s="1">
        <v>129.6506</v>
      </c>
      <c r="H8436" s="1">
        <v>14.981818211774399</v>
      </c>
    </row>
    <row r="8437" spans="1:9" x14ac:dyDescent="0.25">
      <c r="A8437" s="1">
        <v>0</v>
      </c>
      <c r="B8437" s="1" t="s">
        <v>9552</v>
      </c>
    </row>
    <row r="8438" spans="1:9" x14ac:dyDescent="0.25">
      <c r="A8438" s="1">
        <v>1</v>
      </c>
      <c r="B8438" s="1" t="s">
        <v>9553</v>
      </c>
      <c r="C8438" s="1" t="s">
        <v>9554</v>
      </c>
      <c r="D8438" s="1">
        <v>22276.452362520002</v>
      </c>
      <c r="E8438" s="1">
        <v>1.5540000000000001E-4</v>
      </c>
      <c r="F8438" s="1" t="s">
        <v>3</v>
      </c>
      <c r="G8438" s="1" t="s">
        <v>9555</v>
      </c>
      <c r="H8438" s="1">
        <v>0</v>
      </c>
      <c r="I8438" s="1">
        <v>9994</v>
      </c>
    </row>
    <row r="8439" spans="1:9" x14ac:dyDescent="0.25">
      <c r="A8439" s="1">
        <v>2</v>
      </c>
      <c r="B8439" s="1">
        <v>44391</v>
      </c>
      <c r="C8439" s="1">
        <v>97.854900000000001</v>
      </c>
      <c r="D8439" s="1">
        <v>248.13759999999999</v>
      </c>
      <c r="E8439" s="1">
        <v>21549</v>
      </c>
      <c r="F8439" s="1">
        <v>202.94820000000001</v>
      </c>
      <c r="G8439" s="1">
        <v>157.07810000000001</v>
      </c>
      <c r="H8439" s="1">
        <v>15.0288987417751</v>
      </c>
    </row>
    <row r="8440" spans="1:9" x14ac:dyDescent="0.25">
      <c r="A8440" s="1">
        <v>0</v>
      </c>
      <c r="B8440" s="1" t="s">
        <v>9556</v>
      </c>
      <c r="C8440" s="1">
        <v>80</v>
      </c>
    </row>
    <row r="8441" spans="1:9" x14ac:dyDescent="0.25">
      <c r="A8441" s="1">
        <v>1</v>
      </c>
      <c r="B8441" s="1" t="s">
        <v>9557</v>
      </c>
      <c r="C8441" s="1" t="s">
        <v>9558</v>
      </c>
      <c r="D8441" s="1">
        <v>22276.54980447</v>
      </c>
      <c r="E8441" s="1">
        <v>1.0888E-4</v>
      </c>
      <c r="F8441" s="1" t="s">
        <v>3</v>
      </c>
      <c r="G8441" s="1" t="s">
        <v>9559</v>
      </c>
      <c r="H8441" s="1">
        <v>0</v>
      </c>
      <c r="I8441" s="1">
        <v>9990</v>
      </c>
    </row>
    <row r="8442" spans="1:9" x14ac:dyDescent="0.25">
      <c r="A8442" s="1">
        <v>2</v>
      </c>
      <c r="B8442" s="1">
        <v>44392</v>
      </c>
      <c r="C8442" s="1">
        <v>97.646500000000003</v>
      </c>
      <c r="D8442" s="1">
        <v>247.48089999999999</v>
      </c>
      <c r="E8442" s="1">
        <v>20881</v>
      </c>
      <c r="F8442" s="1">
        <v>115.0063</v>
      </c>
      <c r="G8442" s="1">
        <v>339.7731</v>
      </c>
      <c r="H8442" s="1">
        <v>15.186190711792401</v>
      </c>
    </row>
    <row r="8443" spans="1:9" x14ac:dyDescent="0.25">
      <c r="A8443" s="1">
        <v>0</v>
      </c>
      <c r="B8443" s="1" t="s">
        <v>3061</v>
      </c>
      <c r="C8443" s="1" t="s">
        <v>9560</v>
      </c>
      <c r="D8443" s="1" t="s">
        <v>9148</v>
      </c>
      <c r="E8443" s="1" t="s">
        <v>9561</v>
      </c>
    </row>
    <row r="8444" spans="1:9" x14ac:dyDescent="0.25">
      <c r="A8444" s="1">
        <v>1</v>
      </c>
      <c r="B8444" s="1" t="s">
        <v>9562</v>
      </c>
      <c r="C8444" s="1" t="s">
        <v>9563</v>
      </c>
      <c r="D8444" s="1">
        <v>22276.474376940001</v>
      </c>
      <c r="E8444" s="1">
        <v>1.6234999999999999E-4</v>
      </c>
      <c r="F8444" s="1" t="s">
        <v>3</v>
      </c>
      <c r="G8444" s="1" t="s">
        <v>9564</v>
      </c>
      <c r="H8444" s="1">
        <v>0</v>
      </c>
      <c r="I8444" s="1">
        <v>9996</v>
      </c>
    </row>
    <row r="8445" spans="1:9" x14ac:dyDescent="0.25">
      <c r="A8445" s="1">
        <v>2</v>
      </c>
      <c r="B8445" s="1">
        <v>44393</v>
      </c>
      <c r="C8445" s="1">
        <v>97.647999999999996</v>
      </c>
      <c r="D8445" s="1">
        <v>247.31129999999999</v>
      </c>
      <c r="E8445" s="1">
        <v>20969</v>
      </c>
      <c r="F8445" s="1">
        <v>115.8305</v>
      </c>
      <c r="G8445" s="1">
        <v>244.5095</v>
      </c>
      <c r="H8445" s="1">
        <v>15.1872457817942</v>
      </c>
    </row>
    <row r="8446" spans="1:9" x14ac:dyDescent="0.25">
      <c r="A8446" s="1">
        <v>0</v>
      </c>
      <c r="B8446" s="1" t="s">
        <v>9565</v>
      </c>
      <c r="C8446" s="1" t="s">
        <v>9566</v>
      </c>
    </row>
    <row r="8447" spans="1:9" x14ac:dyDescent="0.25">
      <c r="A8447" s="1">
        <v>1</v>
      </c>
      <c r="B8447" s="1" t="s">
        <v>9567</v>
      </c>
      <c r="C8447" s="1" t="s">
        <v>9568</v>
      </c>
      <c r="D8447" s="1">
        <v>22276.589199729999</v>
      </c>
      <c r="E8447" s="1">
        <v>1.2741E-4</v>
      </c>
      <c r="F8447" s="1" t="s">
        <v>3</v>
      </c>
      <c r="G8447" s="1" t="s">
        <v>9569</v>
      </c>
      <c r="H8447" s="1">
        <v>0</v>
      </c>
      <c r="I8447" s="1">
        <v>9996</v>
      </c>
    </row>
    <row r="8448" spans="1:9" x14ac:dyDescent="0.25">
      <c r="A8448" s="1">
        <v>2</v>
      </c>
      <c r="B8448" s="1">
        <v>44394</v>
      </c>
      <c r="C8448" s="1">
        <v>97.6464</v>
      </c>
      <c r="D8448" s="1">
        <v>247.40520000000001</v>
      </c>
      <c r="E8448" s="1">
        <v>20136</v>
      </c>
      <c r="F8448" s="1">
        <v>112.38039999999999</v>
      </c>
      <c r="G8448" s="1">
        <v>247.95779999999999</v>
      </c>
      <c r="H8448" s="1">
        <v>15.1907457417944</v>
      </c>
    </row>
    <row r="8449" spans="1:9" x14ac:dyDescent="0.25">
      <c r="A8449" s="1">
        <v>0</v>
      </c>
      <c r="B8449" s="1" t="s">
        <v>6600</v>
      </c>
      <c r="C8449" s="1">
        <v>2</v>
      </c>
      <c r="D8449" s="1" t="s">
        <v>9570</v>
      </c>
    </row>
    <row r="8450" spans="1:9" x14ac:dyDescent="0.25">
      <c r="A8450" s="1">
        <v>1</v>
      </c>
      <c r="B8450" s="1" t="s">
        <v>9571</v>
      </c>
      <c r="C8450" s="1" t="s">
        <v>9572</v>
      </c>
      <c r="D8450" s="1">
        <v>22276.526232650001</v>
      </c>
      <c r="E8450" s="1">
        <v>2.4431000000000002E-4</v>
      </c>
      <c r="F8450" s="1" t="s">
        <v>3</v>
      </c>
      <c r="G8450" s="1" t="s">
        <v>9573</v>
      </c>
      <c r="H8450" s="1">
        <v>0</v>
      </c>
      <c r="I8450" s="1">
        <v>9990</v>
      </c>
    </row>
    <row r="8451" spans="1:9" x14ac:dyDescent="0.25">
      <c r="A8451" s="1">
        <v>2</v>
      </c>
      <c r="B8451" s="1">
        <v>44396</v>
      </c>
      <c r="C8451" s="1">
        <v>97.629000000000005</v>
      </c>
      <c r="D8451" s="1">
        <v>247.10650000000001</v>
      </c>
      <c r="E8451" s="1">
        <v>22567</v>
      </c>
      <c r="F8451" s="1">
        <v>106.9541</v>
      </c>
      <c r="G8451" s="1">
        <v>253.417</v>
      </c>
      <c r="H8451" s="1">
        <v>15.2129919617949</v>
      </c>
    </row>
    <row r="8452" spans="1:9" x14ac:dyDescent="0.25">
      <c r="A8452" s="1">
        <v>0</v>
      </c>
      <c r="B8452" s="1" t="s">
        <v>9574</v>
      </c>
    </row>
    <row r="8453" spans="1:9" x14ac:dyDescent="0.25">
      <c r="A8453" s="1">
        <v>1</v>
      </c>
      <c r="B8453" s="1" t="s">
        <v>9575</v>
      </c>
      <c r="C8453" s="1" t="s">
        <v>9576</v>
      </c>
      <c r="D8453" s="1">
        <v>22276.463680230001</v>
      </c>
      <c r="E8453" s="1">
        <v>1.0729E-4</v>
      </c>
      <c r="F8453" s="1" t="s">
        <v>3</v>
      </c>
      <c r="G8453" s="1" t="s">
        <v>9577</v>
      </c>
      <c r="H8453" s="1">
        <v>0</v>
      </c>
      <c r="I8453" s="1">
        <v>9991</v>
      </c>
    </row>
    <row r="8454" spans="1:9" x14ac:dyDescent="0.25">
      <c r="A8454" s="1">
        <v>2</v>
      </c>
      <c r="B8454" s="1">
        <v>44399</v>
      </c>
      <c r="C8454" s="1">
        <v>97.652299999999997</v>
      </c>
      <c r="D8454" s="1">
        <v>245.79640000000001</v>
      </c>
      <c r="E8454" s="1">
        <v>24183</v>
      </c>
      <c r="F8454" s="1">
        <v>123.54259999999999</v>
      </c>
      <c r="G8454" s="1">
        <v>236.81209999999999</v>
      </c>
      <c r="H8454" s="1">
        <v>15.161099341792999</v>
      </c>
    </row>
    <row r="8455" spans="1:9" x14ac:dyDescent="0.25">
      <c r="A8455" s="1">
        <v>0</v>
      </c>
      <c r="B8455" s="1" t="s">
        <v>9578</v>
      </c>
    </row>
    <row r="8456" spans="1:9" x14ac:dyDescent="0.25">
      <c r="A8456" s="1">
        <v>1</v>
      </c>
      <c r="B8456" s="1" t="s">
        <v>9579</v>
      </c>
      <c r="C8456" s="1" t="s">
        <v>9580</v>
      </c>
      <c r="D8456" s="1">
        <v>22276.575224920001</v>
      </c>
      <c r="E8456" s="1">
        <v>6.8170000000000006E-5</v>
      </c>
      <c r="F8456" s="1" t="s">
        <v>3</v>
      </c>
      <c r="G8456" s="1" t="s">
        <v>9581</v>
      </c>
      <c r="H8456" s="1">
        <v>0</v>
      </c>
      <c r="I8456" s="1">
        <v>9991</v>
      </c>
    </row>
    <row r="8457" spans="1:9" x14ac:dyDescent="0.25">
      <c r="A8457" s="1">
        <v>2</v>
      </c>
      <c r="B8457" s="1">
        <v>44400</v>
      </c>
      <c r="C8457" s="1">
        <v>97.649600000000007</v>
      </c>
      <c r="D8457" s="1">
        <v>245.69309999999999</v>
      </c>
      <c r="E8457" s="1">
        <v>24794</v>
      </c>
      <c r="F8457" s="1">
        <v>117.6224</v>
      </c>
      <c r="G8457" s="1">
        <v>242.75290000000001</v>
      </c>
      <c r="H8457" s="1">
        <v>15.155111601792999</v>
      </c>
    </row>
    <row r="8458" spans="1:9" x14ac:dyDescent="0.25">
      <c r="A8458" s="1">
        <v>0</v>
      </c>
      <c r="B8458" s="1" t="s">
        <v>6600</v>
      </c>
      <c r="C8458" s="1">
        <v>2</v>
      </c>
      <c r="D8458" s="1" t="s">
        <v>9582</v>
      </c>
    </row>
    <row r="8459" spans="1:9" x14ac:dyDescent="0.25">
      <c r="A8459" s="1">
        <v>1</v>
      </c>
      <c r="B8459" s="1" t="s">
        <v>9583</v>
      </c>
      <c r="C8459" s="1" t="s">
        <v>9584</v>
      </c>
      <c r="D8459" s="1">
        <v>22276.51838836</v>
      </c>
      <c r="E8459" s="1">
        <v>2.5242E-4</v>
      </c>
      <c r="F8459" s="1" t="s">
        <v>3</v>
      </c>
      <c r="G8459" s="1" t="s">
        <v>9585</v>
      </c>
      <c r="H8459" s="1">
        <v>0</v>
      </c>
      <c r="I8459" s="1">
        <v>9990</v>
      </c>
    </row>
    <row r="8460" spans="1:9" x14ac:dyDescent="0.25">
      <c r="A8460" s="1">
        <v>2</v>
      </c>
      <c r="B8460" s="1">
        <v>44402</v>
      </c>
      <c r="C8460" s="1">
        <v>97.631200000000007</v>
      </c>
      <c r="D8460" s="1">
        <v>246.80549999999999</v>
      </c>
      <c r="E8460" s="1">
        <v>22798</v>
      </c>
      <c r="F8460" s="1">
        <v>109.3279</v>
      </c>
      <c r="G8460" s="1">
        <v>251.04230000000001</v>
      </c>
      <c r="H8460" s="1">
        <v>15.204728431794701</v>
      </c>
    </row>
    <row r="8461" spans="1:9" x14ac:dyDescent="0.25">
      <c r="A8461" s="1">
        <v>0</v>
      </c>
      <c r="B8461" s="1" t="s">
        <v>6600</v>
      </c>
      <c r="C8461" s="1">
        <v>2</v>
      </c>
      <c r="D8461" s="1" t="s">
        <v>9586</v>
      </c>
    </row>
    <row r="8462" spans="1:9" x14ac:dyDescent="0.25">
      <c r="A8462" s="1">
        <v>1</v>
      </c>
      <c r="B8462" s="1" t="s">
        <v>9587</v>
      </c>
      <c r="C8462" s="1" t="s">
        <v>9588</v>
      </c>
      <c r="D8462" s="1">
        <v>22276.525826569999</v>
      </c>
      <c r="E8462" s="1">
        <v>1.6315000000000001E-4</v>
      </c>
      <c r="F8462" s="1" t="s">
        <v>3</v>
      </c>
      <c r="G8462" s="1" t="s">
        <v>9589</v>
      </c>
      <c r="H8462" s="1">
        <v>0</v>
      </c>
      <c r="I8462" s="1">
        <v>9998</v>
      </c>
    </row>
    <row r="8463" spans="1:9" x14ac:dyDescent="0.25">
      <c r="A8463" s="1">
        <v>2</v>
      </c>
      <c r="B8463" s="1">
        <v>44403</v>
      </c>
      <c r="C8463" s="1">
        <v>97.634799999999998</v>
      </c>
      <c r="D8463" s="1">
        <v>247.8014</v>
      </c>
      <c r="E8463" s="1">
        <v>21637</v>
      </c>
      <c r="F8463" s="1">
        <v>110.6348</v>
      </c>
      <c r="G8463" s="1">
        <v>249.721</v>
      </c>
      <c r="H8463" s="1">
        <v>15.208506681795001</v>
      </c>
    </row>
    <row r="8464" spans="1:9" x14ac:dyDescent="0.25">
      <c r="A8464" s="1">
        <v>0</v>
      </c>
      <c r="B8464" s="1" t="s">
        <v>9590</v>
      </c>
    </row>
    <row r="8465" spans="1:9" x14ac:dyDescent="0.25">
      <c r="A8465" s="1">
        <v>1</v>
      </c>
      <c r="B8465" s="1" t="s">
        <v>9591</v>
      </c>
      <c r="C8465" s="1" t="s">
        <v>2986</v>
      </c>
      <c r="D8465" s="1">
        <v>22276.46611569</v>
      </c>
      <c r="E8465" s="1">
        <v>1.7187999999999999E-4</v>
      </c>
      <c r="F8465" s="1" t="s">
        <v>3</v>
      </c>
      <c r="G8465" s="1" t="s">
        <v>9592</v>
      </c>
      <c r="H8465" s="1">
        <v>0</v>
      </c>
      <c r="I8465" s="1">
        <v>9994</v>
      </c>
    </row>
    <row r="8466" spans="1:9" x14ac:dyDescent="0.25">
      <c r="A8466" s="1">
        <v>2</v>
      </c>
      <c r="B8466" s="1">
        <v>44404</v>
      </c>
      <c r="C8466" s="1">
        <v>97.646600000000007</v>
      </c>
      <c r="D8466" s="1">
        <v>246.9093</v>
      </c>
      <c r="E8466" s="1">
        <v>21091</v>
      </c>
      <c r="F8466" s="1">
        <v>117.3653</v>
      </c>
      <c r="G8466" s="1">
        <v>242.97300000000001</v>
      </c>
      <c r="H8466" s="1">
        <v>15.188471961794001</v>
      </c>
    </row>
    <row r="8467" spans="1:9" x14ac:dyDescent="0.25">
      <c r="A8467" s="1">
        <v>0</v>
      </c>
      <c r="B8467" s="1" t="s">
        <v>6600</v>
      </c>
      <c r="C8467" s="1">
        <v>2</v>
      </c>
      <c r="D8467" s="1" t="s">
        <v>9593</v>
      </c>
    </row>
    <row r="8468" spans="1:9" x14ac:dyDescent="0.25">
      <c r="A8468" s="1">
        <v>1</v>
      </c>
      <c r="B8468" s="1" t="s">
        <v>9594</v>
      </c>
      <c r="C8468" s="1" t="s">
        <v>9595</v>
      </c>
      <c r="D8468" s="1">
        <v>22276.460111839999</v>
      </c>
      <c r="E8468" s="1">
        <v>2.1681000000000001E-4</v>
      </c>
      <c r="F8468" s="1" t="s">
        <v>3</v>
      </c>
      <c r="G8468" s="1" t="s">
        <v>9596</v>
      </c>
      <c r="H8468" s="1">
        <v>0</v>
      </c>
      <c r="I8468" s="1">
        <v>9993</v>
      </c>
    </row>
    <row r="8469" spans="1:9" x14ac:dyDescent="0.25">
      <c r="A8469" s="1">
        <v>2</v>
      </c>
      <c r="B8469" s="1">
        <v>44405</v>
      </c>
      <c r="C8469" s="1">
        <v>97.631</v>
      </c>
      <c r="D8469" s="1">
        <v>246.5959</v>
      </c>
      <c r="E8469" s="1">
        <v>22727</v>
      </c>
      <c r="F8469" s="1">
        <v>109.1163</v>
      </c>
      <c r="G8469" s="1">
        <v>251.2535</v>
      </c>
      <c r="H8469" s="1">
        <v>15.2027629017946</v>
      </c>
    </row>
    <row r="8470" spans="1:9" x14ac:dyDescent="0.25">
      <c r="A8470" s="1">
        <v>0</v>
      </c>
      <c r="B8470" s="1" t="s">
        <v>9597</v>
      </c>
    </row>
    <row r="8471" spans="1:9" x14ac:dyDescent="0.25">
      <c r="A8471" s="1">
        <v>1</v>
      </c>
      <c r="B8471" s="1" t="s">
        <v>9598</v>
      </c>
      <c r="C8471" s="1" t="s">
        <v>9599</v>
      </c>
      <c r="D8471" s="1">
        <v>22276.43636408</v>
      </c>
      <c r="E8471" s="1">
        <v>1.0526000000000001E-4</v>
      </c>
      <c r="F8471" s="1" t="s">
        <v>3</v>
      </c>
      <c r="G8471" s="1" t="s">
        <v>9600</v>
      </c>
      <c r="H8471" s="1">
        <v>0</v>
      </c>
      <c r="I8471" s="1">
        <v>9995</v>
      </c>
    </row>
    <row r="8472" spans="1:9" x14ac:dyDescent="0.25">
      <c r="A8472" s="1">
        <v>2</v>
      </c>
      <c r="B8472" s="1">
        <v>44406</v>
      </c>
      <c r="C8472" s="1">
        <v>97.651300000000006</v>
      </c>
      <c r="D8472" s="1">
        <v>246.19470000000001</v>
      </c>
      <c r="E8472" s="1">
        <v>24132</v>
      </c>
      <c r="F8472" s="1">
        <v>115.8165</v>
      </c>
      <c r="G8472" s="1">
        <v>244.55600000000001</v>
      </c>
      <c r="H8472" s="1">
        <v>15.166269181793201</v>
      </c>
    </row>
    <row r="8473" spans="1:9" x14ac:dyDescent="0.25">
      <c r="A8473" s="1">
        <v>0</v>
      </c>
      <c r="B8473" s="1" t="s">
        <v>6600</v>
      </c>
      <c r="C8473" s="1">
        <v>2</v>
      </c>
      <c r="D8473" s="1" t="s">
        <v>9601</v>
      </c>
    </row>
    <row r="8474" spans="1:9" x14ac:dyDescent="0.25">
      <c r="A8474" s="1">
        <v>1</v>
      </c>
      <c r="B8474" s="1" t="s">
        <v>9602</v>
      </c>
      <c r="C8474" s="1" t="s">
        <v>9603</v>
      </c>
      <c r="D8474" s="1">
        <v>22276.452194289999</v>
      </c>
      <c r="E8474" s="1">
        <v>1.5164000000000001E-4</v>
      </c>
      <c r="F8474" s="1" t="s">
        <v>3</v>
      </c>
      <c r="G8474" s="1" t="s">
        <v>9604</v>
      </c>
      <c r="H8474" s="1">
        <v>0</v>
      </c>
      <c r="I8474" s="1">
        <v>9997</v>
      </c>
    </row>
    <row r="8475" spans="1:9" x14ac:dyDescent="0.25">
      <c r="A8475" s="1">
        <v>2</v>
      </c>
      <c r="B8475" s="1">
        <v>44407</v>
      </c>
      <c r="C8475" s="1">
        <v>97.6404</v>
      </c>
      <c r="D8475" s="1">
        <v>246.43950000000001</v>
      </c>
      <c r="E8475" s="1">
        <v>22421</v>
      </c>
      <c r="F8475" s="1">
        <v>116.7499</v>
      </c>
      <c r="G8475" s="1">
        <v>243.60319999999999</v>
      </c>
      <c r="H8475" s="1">
        <v>15.182982251793799</v>
      </c>
    </row>
    <row r="8476" spans="1:9" x14ac:dyDescent="0.25">
      <c r="A8476" s="1">
        <v>0</v>
      </c>
      <c r="B8476" s="1" t="s">
        <v>9605</v>
      </c>
    </row>
    <row r="8477" spans="1:9" x14ac:dyDescent="0.25">
      <c r="A8477" s="1">
        <v>1</v>
      </c>
      <c r="B8477" s="1" t="s">
        <v>9606</v>
      </c>
      <c r="C8477" s="1" t="s">
        <v>9607</v>
      </c>
      <c r="D8477" s="1">
        <v>22276.445615820001</v>
      </c>
      <c r="E8477" s="1">
        <v>6.8479999999999995E-5</v>
      </c>
      <c r="F8477" s="1" t="s">
        <v>3</v>
      </c>
      <c r="G8477" s="1" t="s">
        <v>9608</v>
      </c>
      <c r="H8477" s="1">
        <v>0</v>
      </c>
      <c r="I8477" s="1">
        <v>9993</v>
      </c>
    </row>
    <row r="8478" spans="1:9" x14ac:dyDescent="0.25">
      <c r="A8478" s="1">
        <v>2</v>
      </c>
      <c r="B8478" s="1">
        <v>44408</v>
      </c>
      <c r="C8478" s="1">
        <v>97.648099999999999</v>
      </c>
      <c r="D8478" s="1">
        <v>244.80269999999999</v>
      </c>
      <c r="E8478" s="1">
        <v>23973</v>
      </c>
      <c r="F8478" s="1">
        <v>121.3175</v>
      </c>
      <c r="G8478" s="1">
        <v>239.04079999999999</v>
      </c>
      <c r="H8478" s="1">
        <v>15.147696501792799</v>
      </c>
    </row>
    <row r="8479" spans="1:9" x14ac:dyDescent="0.25">
      <c r="A8479" s="1">
        <v>0</v>
      </c>
      <c r="B8479" s="1" t="s">
        <v>6600</v>
      </c>
      <c r="C8479" s="1">
        <v>2</v>
      </c>
      <c r="D8479" s="1" t="s">
        <v>9609</v>
      </c>
    </row>
    <row r="8480" spans="1:9" x14ac:dyDescent="0.25">
      <c r="A8480" s="1">
        <v>1</v>
      </c>
      <c r="B8480" s="1" t="s">
        <v>9610</v>
      </c>
      <c r="C8480" s="1" t="s">
        <v>9611</v>
      </c>
      <c r="D8480" s="1">
        <v>22276.471953870001</v>
      </c>
      <c r="E8480" s="1">
        <v>1.8823000000000001E-4</v>
      </c>
      <c r="F8480" s="1" t="s">
        <v>3</v>
      </c>
      <c r="G8480" s="1" t="s">
        <v>9612</v>
      </c>
      <c r="H8480" s="1">
        <v>0</v>
      </c>
      <c r="I8480" s="1">
        <v>9996</v>
      </c>
    </row>
    <row r="8481" spans="1:9" x14ac:dyDescent="0.25">
      <c r="A8481" s="1">
        <v>2</v>
      </c>
      <c r="B8481" s="1">
        <v>44409</v>
      </c>
      <c r="C8481" s="1">
        <v>97.628600000000006</v>
      </c>
      <c r="D8481" s="1">
        <v>247.38</v>
      </c>
      <c r="E8481" s="1">
        <v>22109</v>
      </c>
      <c r="F8481" s="1">
        <v>105.11669999999999</v>
      </c>
      <c r="G8481" s="1">
        <v>255.2516</v>
      </c>
      <c r="H8481" s="1">
        <v>15.2163780517952</v>
      </c>
    </row>
    <row r="8482" spans="1:9" x14ac:dyDescent="0.25">
      <c r="A8482" s="1">
        <v>0</v>
      </c>
      <c r="B8482" s="1" t="s">
        <v>3061</v>
      </c>
      <c r="C8482" s="1" t="s">
        <v>9560</v>
      </c>
      <c r="D8482" s="1" t="s">
        <v>9148</v>
      </c>
      <c r="E8482" s="1" t="s">
        <v>9613</v>
      </c>
    </row>
    <row r="8483" spans="1:9" x14ac:dyDescent="0.25">
      <c r="A8483" s="1">
        <v>1</v>
      </c>
      <c r="B8483" s="1" t="s">
        <v>9614</v>
      </c>
      <c r="C8483" s="1" t="s">
        <v>9615</v>
      </c>
      <c r="D8483" s="1">
        <v>22276.47868692</v>
      </c>
      <c r="E8483" s="1">
        <v>2.8851000000000001E-4</v>
      </c>
      <c r="F8483" s="1" t="s">
        <v>3</v>
      </c>
      <c r="G8483" s="1" t="s">
        <v>9616</v>
      </c>
      <c r="H8483" s="1">
        <v>0</v>
      </c>
      <c r="I8483" s="1">
        <v>9990</v>
      </c>
    </row>
    <row r="8484" spans="1:9" x14ac:dyDescent="0.25">
      <c r="A8484" s="1">
        <v>2</v>
      </c>
      <c r="B8484" s="1">
        <v>44410</v>
      </c>
      <c r="C8484" s="1">
        <v>97.641099999999994</v>
      </c>
      <c r="D8484" s="1">
        <v>248.227</v>
      </c>
      <c r="E8484" s="1">
        <v>20075</v>
      </c>
      <c r="F8484" s="1">
        <v>111.0603</v>
      </c>
      <c r="G8484" s="1">
        <v>249.2782</v>
      </c>
      <c r="H8484" s="1">
        <v>15.224990641795101</v>
      </c>
    </row>
    <row r="8485" spans="1:9" x14ac:dyDescent="0.25">
      <c r="A8485" s="1">
        <v>0</v>
      </c>
      <c r="B8485" s="1" t="s">
        <v>6600</v>
      </c>
      <c r="C8485" s="1">
        <v>2</v>
      </c>
      <c r="D8485" s="1" t="s">
        <v>9617</v>
      </c>
    </row>
    <row r="8486" spans="1:9" x14ac:dyDescent="0.25">
      <c r="A8486" s="1">
        <v>1</v>
      </c>
      <c r="B8486" s="1" t="s">
        <v>9618</v>
      </c>
      <c r="C8486" s="1" t="s">
        <v>9619</v>
      </c>
      <c r="D8486" s="1">
        <v>22276.480229590001</v>
      </c>
      <c r="E8486" s="1">
        <v>2.7597E-4</v>
      </c>
      <c r="F8486" s="1" t="s">
        <v>3</v>
      </c>
      <c r="G8486" s="1" t="s">
        <v>9620</v>
      </c>
      <c r="H8486" s="1">
        <v>0</v>
      </c>
      <c r="I8486" s="1">
        <v>9991</v>
      </c>
    </row>
    <row r="8487" spans="1:9" x14ac:dyDescent="0.25">
      <c r="A8487" s="1">
        <v>2</v>
      </c>
      <c r="B8487" s="1">
        <v>44411</v>
      </c>
      <c r="C8487" s="1">
        <v>97.635800000000003</v>
      </c>
      <c r="D8487" s="1">
        <v>247.69239999999999</v>
      </c>
      <c r="E8487" s="1">
        <v>22171</v>
      </c>
      <c r="F8487" s="1">
        <v>113.0607</v>
      </c>
      <c r="G8487" s="1">
        <v>247.29689999999999</v>
      </c>
      <c r="H8487" s="1">
        <v>15.206430851791501</v>
      </c>
    </row>
    <row r="8488" spans="1:9" x14ac:dyDescent="0.25">
      <c r="A8488" s="1">
        <v>0</v>
      </c>
      <c r="B8488" s="1" t="s">
        <v>5570</v>
      </c>
      <c r="C8488" s="1">
        <v>9</v>
      </c>
    </row>
    <row r="8489" spans="1:9" x14ac:dyDescent="0.25">
      <c r="A8489" s="1">
        <v>1</v>
      </c>
      <c r="B8489" s="1" t="s">
        <v>9621</v>
      </c>
      <c r="C8489" s="1" t="s">
        <v>9622</v>
      </c>
      <c r="D8489" s="1">
        <v>22276.45584667</v>
      </c>
      <c r="E8489" s="1">
        <v>1.7438999999999999E-4</v>
      </c>
      <c r="F8489" s="1" t="s">
        <v>3</v>
      </c>
      <c r="G8489" s="1" t="s">
        <v>9623</v>
      </c>
      <c r="H8489" s="1">
        <v>0</v>
      </c>
      <c r="I8489" s="1">
        <v>9990</v>
      </c>
    </row>
    <row r="8490" spans="1:9" x14ac:dyDescent="0.25">
      <c r="A8490" s="1">
        <v>2</v>
      </c>
      <c r="B8490" s="1">
        <v>44412</v>
      </c>
      <c r="C8490" s="1">
        <v>97.647800000000004</v>
      </c>
      <c r="D8490" s="1">
        <v>246.7047</v>
      </c>
      <c r="E8490" s="1">
        <v>21662</v>
      </c>
      <c r="F8490" s="1">
        <v>117.83029999999999</v>
      </c>
      <c r="G8490" s="1">
        <v>242.5129</v>
      </c>
      <c r="H8490" s="1">
        <v>15.184074361790699</v>
      </c>
    </row>
    <row r="8491" spans="1:9" x14ac:dyDescent="0.25">
      <c r="A8491" s="1">
        <v>0</v>
      </c>
      <c r="B8491" s="1" t="s">
        <v>6600</v>
      </c>
      <c r="C8491" s="1">
        <v>2</v>
      </c>
      <c r="D8491" s="1" t="s">
        <v>9624</v>
      </c>
    </row>
    <row r="8492" spans="1:9" x14ac:dyDescent="0.25">
      <c r="A8492" s="1">
        <v>1</v>
      </c>
      <c r="B8492" s="1" t="s">
        <v>9625</v>
      </c>
      <c r="C8492" s="1" t="s">
        <v>9626</v>
      </c>
      <c r="D8492" s="1">
        <v>22276.491697459998</v>
      </c>
      <c r="E8492" s="1">
        <v>1.6252000000000001E-4</v>
      </c>
      <c r="F8492" s="1" t="s">
        <v>3</v>
      </c>
      <c r="G8492" s="1" t="s">
        <v>9627</v>
      </c>
      <c r="H8492" s="1">
        <v>0</v>
      </c>
      <c r="I8492" s="1">
        <v>9994</v>
      </c>
    </row>
    <row r="8493" spans="1:9" x14ac:dyDescent="0.25">
      <c r="A8493" s="1">
        <v>2</v>
      </c>
      <c r="B8493" s="1">
        <v>44413</v>
      </c>
      <c r="C8493" s="1">
        <v>97.638599999999997</v>
      </c>
      <c r="D8493" s="1">
        <v>246.23240000000001</v>
      </c>
      <c r="E8493" s="1">
        <v>22369</v>
      </c>
      <c r="F8493" s="1">
        <v>116.5787</v>
      </c>
      <c r="G8493" s="1">
        <v>243.77420000000001</v>
      </c>
      <c r="H8493" s="1">
        <v>15.1799727817939</v>
      </c>
    </row>
    <row r="8494" spans="1:9" x14ac:dyDescent="0.25">
      <c r="A8494" s="1">
        <v>0</v>
      </c>
      <c r="B8494" s="1" t="s">
        <v>9628</v>
      </c>
    </row>
    <row r="8495" spans="1:9" x14ac:dyDescent="0.25">
      <c r="A8495" s="1">
        <v>1</v>
      </c>
      <c r="B8495" s="1" t="s">
        <v>9629</v>
      </c>
      <c r="C8495" s="1" t="s">
        <v>9630</v>
      </c>
      <c r="D8495" s="1">
        <v>22276.459438950002</v>
      </c>
      <c r="E8495" s="1">
        <v>6.6450000000000002E-5</v>
      </c>
      <c r="F8495" s="1" t="s">
        <v>3</v>
      </c>
      <c r="G8495" s="1" t="s">
        <v>9631</v>
      </c>
      <c r="H8495" s="1">
        <v>0</v>
      </c>
      <c r="I8495" s="1">
        <v>9994</v>
      </c>
    </row>
    <row r="8496" spans="1:9" x14ac:dyDescent="0.25">
      <c r="A8496" s="1">
        <v>2</v>
      </c>
      <c r="B8496" s="1">
        <v>44414</v>
      </c>
      <c r="C8496" s="1">
        <v>97.652000000000001</v>
      </c>
      <c r="D8496" s="1">
        <v>246.00700000000001</v>
      </c>
      <c r="E8496" s="1">
        <v>23454</v>
      </c>
      <c r="F8496" s="1">
        <v>122.3796</v>
      </c>
      <c r="G8496" s="1">
        <v>354.61989999999997</v>
      </c>
      <c r="H8496" s="1">
        <v>15.1590338617884</v>
      </c>
    </row>
    <row r="8497" spans="1:9" x14ac:dyDescent="0.25">
      <c r="A8497" s="1">
        <v>0</v>
      </c>
      <c r="B8497" s="1" t="s">
        <v>9632</v>
      </c>
    </row>
    <row r="8498" spans="1:9" x14ac:dyDescent="0.25">
      <c r="A8498" s="1">
        <v>1</v>
      </c>
      <c r="B8498" s="1" t="s">
        <v>9633</v>
      </c>
      <c r="C8498" s="1" t="s">
        <v>9634</v>
      </c>
      <c r="D8498" s="1">
        <v>22276.359606180002</v>
      </c>
      <c r="E8498" s="1">
        <v>1.3143000000000001E-4</v>
      </c>
      <c r="F8498" s="1" t="s">
        <v>3</v>
      </c>
      <c r="G8498" s="1" t="s">
        <v>9635</v>
      </c>
      <c r="H8498" s="1">
        <v>0</v>
      </c>
      <c r="I8498" s="1">
        <v>9990</v>
      </c>
    </row>
    <row r="8499" spans="1:9" x14ac:dyDescent="0.25">
      <c r="A8499" s="1">
        <v>2</v>
      </c>
      <c r="B8499" s="1">
        <v>44415</v>
      </c>
      <c r="C8499" s="1">
        <v>51.6404</v>
      </c>
      <c r="D8499" s="1">
        <v>314.69479999999999</v>
      </c>
      <c r="E8499" s="1">
        <v>11243</v>
      </c>
      <c r="F8499" s="1">
        <v>83.495400000000004</v>
      </c>
      <c r="G8499" s="1">
        <v>276.73090000000002</v>
      </c>
      <c r="H8499" s="1">
        <v>15.364103231766901</v>
      </c>
    </row>
    <row r="8500" spans="1:9" x14ac:dyDescent="0.25">
      <c r="A8500" s="1">
        <v>0</v>
      </c>
      <c r="B8500" s="1" t="s">
        <v>9636</v>
      </c>
      <c r="C8500" s="1">
        <v>3</v>
      </c>
    </row>
    <row r="8501" spans="1:9" x14ac:dyDescent="0.25">
      <c r="A8501" s="1">
        <v>1</v>
      </c>
      <c r="B8501" s="1" t="s">
        <v>9637</v>
      </c>
      <c r="C8501" s="1" t="s">
        <v>9638</v>
      </c>
      <c r="D8501" s="1">
        <v>22276.253989680001</v>
      </c>
      <c r="E8501" s="1">
        <v>7.2773E-4</v>
      </c>
      <c r="F8501" s="1" t="s">
        <v>3</v>
      </c>
      <c r="G8501" s="1" t="s">
        <v>9639</v>
      </c>
      <c r="H8501" s="1">
        <v>0</v>
      </c>
      <c r="I8501" s="1">
        <v>9999</v>
      </c>
    </row>
    <row r="8502" spans="1:9" x14ac:dyDescent="0.25">
      <c r="A8502" s="1">
        <v>2</v>
      </c>
      <c r="B8502" s="1">
        <v>44416</v>
      </c>
      <c r="C8502" s="1">
        <v>51.634399999999999</v>
      </c>
      <c r="D8502" s="1">
        <v>290.34120000000001</v>
      </c>
      <c r="E8502" s="1">
        <v>9993</v>
      </c>
      <c r="F8502" s="1">
        <v>90.5715</v>
      </c>
      <c r="G8502" s="1">
        <v>269.64190000000002</v>
      </c>
      <c r="H8502" s="1">
        <v>15.5028342417699</v>
      </c>
    </row>
    <row r="8503" spans="1:9" x14ac:dyDescent="0.25">
      <c r="A8503" s="1">
        <v>0</v>
      </c>
      <c r="B8503" s="1" t="s">
        <v>9640</v>
      </c>
    </row>
    <row r="8504" spans="1:9" x14ac:dyDescent="0.25">
      <c r="A8504" s="1">
        <v>1</v>
      </c>
      <c r="B8504" s="1" t="s">
        <v>9641</v>
      </c>
      <c r="C8504" s="1" t="s">
        <v>9642</v>
      </c>
      <c r="D8504" s="1">
        <v>22276.350851529998</v>
      </c>
      <c r="E8504" s="1">
        <v>3.8331999999999998E-4</v>
      </c>
      <c r="F8504" s="1" t="s">
        <v>3</v>
      </c>
      <c r="G8504" s="1" t="s">
        <v>9643</v>
      </c>
      <c r="H8504" s="1">
        <v>0</v>
      </c>
      <c r="I8504" s="1">
        <v>9997</v>
      </c>
    </row>
    <row r="8505" spans="1:9" x14ac:dyDescent="0.25">
      <c r="A8505" s="1">
        <v>2</v>
      </c>
      <c r="B8505" s="1">
        <v>44417</v>
      </c>
      <c r="C8505" s="1">
        <v>51.639699999999998</v>
      </c>
      <c r="D8505" s="1">
        <v>302.15030000000002</v>
      </c>
      <c r="E8505" s="1">
        <v>10655</v>
      </c>
      <c r="F8505" s="1">
        <v>88.124099999999999</v>
      </c>
      <c r="G8505" s="1">
        <v>272.09649999999999</v>
      </c>
      <c r="H8505" s="1">
        <v>15.428594411768801</v>
      </c>
    </row>
    <row r="8506" spans="1:9" x14ac:dyDescent="0.25">
      <c r="A8506" s="1">
        <v>0</v>
      </c>
      <c r="B8506" s="1" t="s">
        <v>9644</v>
      </c>
    </row>
    <row r="8507" spans="1:9" x14ac:dyDescent="0.25">
      <c r="A8507" s="1">
        <v>1</v>
      </c>
      <c r="B8507" s="1" t="s">
        <v>9645</v>
      </c>
      <c r="C8507" s="1" t="s">
        <v>9646</v>
      </c>
      <c r="D8507" s="1">
        <v>22276.274829080001</v>
      </c>
      <c r="E8507" s="1">
        <v>9.9389000000000009E-4</v>
      </c>
      <c r="F8507" s="1" t="s">
        <v>3</v>
      </c>
      <c r="G8507" s="1" t="s">
        <v>9647</v>
      </c>
      <c r="H8507" s="1">
        <v>0</v>
      </c>
      <c r="I8507" s="1">
        <v>9991</v>
      </c>
    </row>
    <row r="8508" spans="1:9" x14ac:dyDescent="0.25">
      <c r="A8508" s="1">
        <v>2</v>
      </c>
      <c r="B8508" s="1">
        <v>44418</v>
      </c>
      <c r="C8508" s="1">
        <v>51.6404</v>
      </c>
      <c r="D8508" s="1">
        <v>282.56310000000002</v>
      </c>
      <c r="E8508" s="1">
        <v>9622</v>
      </c>
      <c r="F8508" s="1">
        <v>94.415000000000006</v>
      </c>
      <c r="G8508" s="1">
        <v>265.79410000000001</v>
      </c>
      <c r="H8508" s="1">
        <v>15.565306311771399</v>
      </c>
    </row>
    <row r="8509" spans="1:9" x14ac:dyDescent="0.25">
      <c r="A8509" s="1">
        <v>0</v>
      </c>
      <c r="B8509" s="1" t="s">
        <v>9648</v>
      </c>
      <c r="C8509" s="1">
        <v>1</v>
      </c>
    </row>
    <row r="8510" spans="1:9" x14ac:dyDescent="0.25">
      <c r="A8510" s="1">
        <v>1</v>
      </c>
      <c r="B8510" s="1" t="s">
        <v>9649</v>
      </c>
      <c r="C8510" s="1" t="s">
        <v>9650</v>
      </c>
      <c r="D8510" s="1">
        <v>22276.473816590002</v>
      </c>
      <c r="E8510" s="1">
        <v>1.6480999999999999E-4</v>
      </c>
      <c r="F8510" s="1" t="s">
        <v>3</v>
      </c>
      <c r="G8510" s="1" t="s">
        <v>9651</v>
      </c>
      <c r="H8510" s="1">
        <v>0</v>
      </c>
      <c r="I8510" s="1">
        <v>9996</v>
      </c>
    </row>
    <row r="8511" spans="1:9" x14ac:dyDescent="0.25">
      <c r="A8511" s="1">
        <v>2</v>
      </c>
      <c r="B8511" s="1">
        <v>44419</v>
      </c>
      <c r="C8511" s="1">
        <v>97.6477</v>
      </c>
      <c r="D8511" s="1">
        <v>247.6437</v>
      </c>
      <c r="E8511" s="1">
        <v>20646</v>
      </c>
      <c r="F8511" s="1">
        <v>115.05880000000001</v>
      </c>
      <c r="G8511" s="1">
        <v>245.2792</v>
      </c>
      <c r="H8511" s="1">
        <v>15.1887644517944</v>
      </c>
    </row>
    <row r="8512" spans="1:9" x14ac:dyDescent="0.25">
      <c r="A8512" s="1">
        <v>0</v>
      </c>
      <c r="B8512" s="1" t="s">
        <v>9652</v>
      </c>
    </row>
    <row r="8513" spans="1:9" x14ac:dyDescent="0.25">
      <c r="A8513" s="1">
        <v>1</v>
      </c>
      <c r="B8513" s="1" t="s">
        <v>9653</v>
      </c>
      <c r="C8513" s="1" t="s">
        <v>9654</v>
      </c>
      <c r="D8513" s="1">
        <v>22276.285478459999</v>
      </c>
      <c r="E8513" s="1">
        <v>2.3393300000000001E-3</v>
      </c>
      <c r="F8513" s="1" t="s">
        <v>3</v>
      </c>
      <c r="G8513" s="1" t="s">
        <v>9655</v>
      </c>
      <c r="H8513" s="1">
        <v>0</v>
      </c>
      <c r="I8513" s="1">
        <v>9992</v>
      </c>
    </row>
    <row r="8514" spans="1:9" x14ac:dyDescent="0.25">
      <c r="A8514" s="1">
        <v>2</v>
      </c>
      <c r="B8514" s="1">
        <v>44420</v>
      </c>
      <c r="C8514" s="1">
        <v>23.996099999999998</v>
      </c>
      <c r="D8514" s="1">
        <v>136.80959999999999</v>
      </c>
      <c r="E8514" s="1">
        <v>260</v>
      </c>
      <c r="F8514" s="1">
        <v>168.44</v>
      </c>
      <c r="G8514" s="1">
        <v>191.61060000000001</v>
      </c>
      <c r="H8514" s="1">
        <v>14.964679321731399</v>
      </c>
    </row>
    <row r="8515" spans="1:9" x14ac:dyDescent="0.25">
      <c r="A8515" s="1">
        <v>0</v>
      </c>
      <c r="B8515" s="1" t="s">
        <v>145</v>
      </c>
      <c r="C8515" s="1">
        <v>2535</v>
      </c>
    </row>
    <row r="8516" spans="1:9" x14ac:dyDescent="0.25">
      <c r="A8516" s="1">
        <v>1</v>
      </c>
      <c r="B8516" s="1" t="s">
        <v>9656</v>
      </c>
      <c r="C8516" s="1" t="s">
        <v>9657</v>
      </c>
      <c r="D8516" s="1">
        <v>22276.567739220001</v>
      </c>
      <c r="E8516" s="1">
        <v>1.041E-5</v>
      </c>
      <c r="F8516" s="1" t="s">
        <v>3</v>
      </c>
      <c r="G8516" s="1" t="s">
        <v>9658</v>
      </c>
      <c r="H8516" s="1">
        <v>0</v>
      </c>
      <c r="I8516" s="1">
        <v>9991</v>
      </c>
    </row>
    <row r="8517" spans="1:9" x14ac:dyDescent="0.25">
      <c r="A8517" s="1">
        <v>2</v>
      </c>
      <c r="B8517" s="1">
        <v>44421</v>
      </c>
      <c r="C8517" s="1">
        <v>97.759799999999998</v>
      </c>
      <c r="D8517" s="1">
        <v>326.7516</v>
      </c>
      <c r="E8517" s="1">
        <v>9618</v>
      </c>
      <c r="F8517" s="1">
        <v>21.007200000000001</v>
      </c>
      <c r="G8517" s="1">
        <v>339.15370000000001</v>
      </c>
      <c r="H8517" s="1">
        <v>14.864610591753401</v>
      </c>
    </row>
    <row r="8518" spans="1:9" x14ac:dyDescent="0.25">
      <c r="A8518" s="1">
        <v>0</v>
      </c>
      <c r="B8518" s="1" t="s">
        <v>145</v>
      </c>
      <c r="C8518" s="1">
        <v>2536</v>
      </c>
    </row>
    <row r="8519" spans="1:9" x14ac:dyDescent="0.25">
      <c r="A8519" s="1">
        <v>1</v>
      </c>
      <c r="B8519" s="1" t="s">
        <v>9659</v>
      </c>
      <c r="C8519" s="1" t="s">
        <v>9660</v>
      </c>
      <c r="D8519" s="1">
        <v>22276.60124874</v>
      </c>
      <c r="E8519" s="1">
        <v>8.988E-5</v>
      </c>
      <c r="F8519" s="1" t="s">
        <v>3</v>
      </c>
      <c r="G8519" s="1" t="s">
        <v>9661</v>
      </c>
      <c r="H8519" s="1">
        <v>0</v>
      </c>
      <c r="I8519" s="1">
        <v>9997</v>
      </c>
    </row>
    <row r="8520" spans="1:9" x14ac:dyDescent="0.25">
      <c r="A8520" s="1">
        <v>2</v>
      </c>
      <c r="B8520" s="1">
        <v>44422</v>
      </c>
      <c r="C8520" s="1">
        <v>97.740700000000004</v>
      </c>
      <c r="D8520" s="1">
        <v>322.01740000000001</v>
      </c>
      <c r="E8520" s="1">
        <v>9428</v>
      </c>
      <c r="F8520" s="1">
        <v>45.747100000000003</v>
      </c>
      <c r="G8520" s="1">
        <v>314.4581</v>
      </c>
      <c r="H8520" s="1">
        <v>14.9005577317534</v>
      </c>
    </row>
    <row r="8521" spans="1:9" x14ac:dyDescent="0.25">
      <c r="A8521" s="1">
        <v>0</v>
      </c>
      <c r="B8521" s="1" t="s">
        <v>145</v>
      </c>
      <c r="C8521" s="1">
        <v>2537</v>
      </c>
    </row>
    <row r="8522" spans="1:9" x14ac:dyDescent="0.25">
      <c r="A8522" s="1">
        <v>1</v>
      </c>
      <c r="B8522" s="1" t="s">
        <v>9662</v>
      </c>
      <c r="C8522" s="1" t="s">
        <v>9663</v>
      </c>
      <c r="D8522" s="1">
        <v>22276.608186220001</v>
      </c>
      <c r="E8522" s="1">
        <v>1.6699E-4</v>
      </c>
      <c r="F8522" s="1" t="s">
        <v>3</v>
      </c>
      <c r="G8522" s="1" t="s">
        <v>9664</v>
      </c>
      <c r="H8522" s="1">
        <v>0</v>
      </c>
      <c r="I8522" s="1">
        <v>9998</v>
      </c>
    </row>
    <row r="8523" spans="1:9" x14ac:dyDescent="0.25">
      <c r="A8523" s="1">
        <v>2</v>
      </c>
      <c r="B8523" s="1">
        <v>44423</v>
      </c>
      <c r="C8523" s="1">
        <v>97.774199999999993</v>
      </c>
      <c r="D8523" s="1">
        <v>326.83679999999998</v>
      </c>
      <c r="E8523" s="1">
        <v>8434</v>
      </c>
      <c r="F8523" s="1">
        <v>36.605899999999998</v>
      </c>
      <c r="G8523" s="1">
        <v>323.57409999999999</v>
      </c>
      <c r="H8523" s="1">
        <v>14.938499621754101</v>
      </c>
    </row>
    <row r="8524" spans="1:9" x14ac:dyDescent="0.25">
      <c r="A8524" s="1">
        <v>0</v>
      </c>
      <c r="B8524" s="1" t="s">
        <v>145</v>
      </c>
      <c r="C8524" s="1">
        <v>2538</v>
      </c>
    </row>
    <row r="8525" spans="1:9" x14ac:dyDescent="0.25">
      <c r="A8525" s="1">
        <v>1</v>
      </c>
      <c r="B8525" s="1" t="s">
        <v>9665</v>
      </c>
      <c r="C8525" s="1" t="s">
        <v>9666</v>
      </c>
      <c r="D8525" s="1">
        <v>22276.54696775</v>
      </c>
      <c r="E8525" s="1">
        <v>2.7180000000000001E-5</v>
      </c>
      <c r="F8525" s="1" t="s">
        <v>3</v>
      </c>
      <c r="G8525" s="1" t="s">
        <v>9667</v>
      </c>
      <c r="H8525" s="1">
        <v>0</v>
      </c>
      <c r="I8525" s="1">
        <v>9999</v>
      </c>
    </row>
    <row r="8526" spans="1:9" x14ac:dyDescent="0.25">
      <c r="A8526" s="1">
        <v>2</v>
      </c>
      <c r="B8526" s="1">
        <v>44424</v>
      </c>
      <c r="C8526" s="1">
        <v>97.766499999999994</v>
      </c>
      <c r="D8526" s="1">
        <v>334.76069999999999</v>
      </c>
      <c r="E8526" s="1">
        <v>61334</v>
      </c>
      <c r="F8526" s="1">
        <v>357.36680000000001</v>
      </c>
      <c r="G8526" s="1">
        <v>2.7223000000000002</v>
      </c>
      <c r="H8526" s="1">
        <v>14.996708501758301</v>
      </c>
    </row>
    <row r="8527" spans="1:9" x14ac:dyDescent="0.25">
      <c r="A8527" s="1">
        <v>0</v>
      </c>
      <c r="B8527" s="1" t="s">
        <v>8033</v>
      </c>
      <c r="C8527" s="1" t="s">
        <v>1656</v>
      </c>
    </row>
    <row r="8528" spans="1:9" x14ac:dyDescent="0.25">
      <c r="A8528" s="1">
        <v>1</v>
      </c>
      <c r="B8528" s="1" t="s">
        <v>9668</v>
      </c>
      <c r="C8528" s="1" t="s">
        <v>9669</v>
      </c>
      <c r="D8528" s="1">
        <v>22276.304158940002</v>
      </c>
      <c r="E8528" s="1">
        <v>1.8539999999999999E-5</v>
      </c>
      <c r="F8528" s="1" t="s">
        <v>3</v>
      </c>
      <c r="G8528" s="1" t="s">
        <v>9670</v>
      </c>
      <c r="H8528" s="1">
        <v>0</v>
      </c>
      <c r="I8528" s="1">
        <v>9993</v>
      </c>
    </row>
    <row r="8529" spans="1:9" x14ac:dyDescent="0.25">
      <c r="A8529" s="1">
        <v>2</v>
      </c>
      <c r="B8529" s="1">
        <v>44449</v>
      </c>
      <c r="C8529" s="1">
        <v>34.996499999999997</v>
      </c>
      <c r="D8529" s="1">
        <v>216.69390000000001</v>
      </c>
      <c r="E8529" s="1">
        <v>3621</v>
      </c>
      <c r="F8529" s="1">
        <v>69.875399999999999</v>
      </c>
      <c r="G8529" s="1">
        <v>290.23399999999998</v>
      </c>
      <c r="H8529" s="1">
        <v>14.9077466117388</v>
      </c>
    </row>
    <row r="8530" spans="1:9" x14ac:dyDescent="0.25">
      <c r="A8530" s="1">
        <v>0</v>
      </c>
      <c r="B8530" s="1" t="s">
        <v>8033</v>
      </c>
      <c r="C8530" s="1" t="s">
        <v>1342</v>
      </c>
    </row>
    <row r="8531" spans="1:9" x14ac:dyDescent="0.25">
      <c r="A8531" s="1">
        <v>1</v>
      </c>
      <c r="B8531" s="1" t="s">
        <v>9671</v>
      </c>
      <c r="C8531" s="1" t="s">
        <v>9672</v>
      </c>
      <c r="D8531" s="1">
        <v>22276.550010399998</v>
      </c>
      <c r="E8531" s="1">
        <v>1.7819999999999999E-5</v>
      </c>
      <c r="F8531" s="1" t="s">
        <v>3</v>
      </c>
      <c r="G8531" s="1" t="s">
        <v>9673</v>
      </c>
      <c r="H8531" s="1">
        <v>0</v>
      </c>
      <c r="I8531" s="1">
        <v>9995</v>
      </c>
    </row>
    <row r="8532" spans="1:9" x14ac:dyDescent="0.25">
      <c r="A8532" s="1">
        <v>2</v>
      </c>
      <c r="B8532" s="1">
        <v>44450</v>
      </c>
      <c r="C8532" s="1">
        <v>34.995699999999999</v>
      </c>
      <c r="D8532" s="1">
        <v>214.8468</v>
      </c>
      <c r="E8532" s="1">
        <v>10052</v>
      </c>
      <c r="F8532" s="1">
        <v>227.40989999999999</v>
      </c>
      <c r="G8532" s="1">
        <v>132.57650000000001</v>
      </c>
      <c r="H8532" s="1">
        <v>14.907906611739101</v>
      </c>
    </row>
    <row r="8533" spans="1:9" x14ac:dyDescent="0.25">
      <c r="A8533" s="1">
        <v>0</v>
      </c>
      <c r="B8533" s="1" t="s">
        <v>8033</v>
      </c>
      <c r="C8533" s="1" t="s">
        <v>9674</v>
      </c>
    </row>
    <row r="8534" spans="1:9" x14ac:dyDescent="0.25">
      <c r="A8534" s="1">
        <v>1</v>
      </c>
      <c r="B8534" s="1" t="s">
        <v>9675</v>
      </c>
      <c r="C8534" s="1" t="s">
        <v>9676</v>
      </c>
      <c r="D8534" s="1">
        <v>22276.259609090001</v>
      </c>
      <c r="E8534" s="1">
        <v>1.8459999999999999E-5</v>
      </c>
      <c r="F8534" s="1" t="s">
        <v>3</v>
      </c>
      <c r="G8534" s="1" t="s">
        <v>9677</v>
      </c>
      <c r="H8534" s="1">
        <v>0</v>
      </c>
      <c r="I8534" s="1">
        <v>9998</v>
      </c>
    </row>
    <row r="8535" spans="1:9" x14ac:dyDescent="0.25">
      <c r="A8535" s="1">
        <v>2</v>
      </c>
      <c r="B8535" s="1">
        <v>44451</v>
      </c>
      <c r="C8535" s="1">
        <v>34.997100000000003</v>
      </c>
      <c r="D8535" s="1">
        <v>216.36789999999999</v>
      </c>
      <c r="E8535" s="1">
        <v>1799</v>
      </c>
      <c r="F8535" s="1">
        <v>245.2372</v>
      </c>
      <c r="G8535" s="1">
        <v>114.81480000000001</v>
      </c>
      <c r="H8535" s="1">
        <v>14.907627811738401</v>
      </c>
    </row>
    <row r="8536" spans="1:9" x14ac:dyDescent="0.25">
      <c r="A8536" s="1">
        <v>0</v>
      </c>
      <c r="B8536" s="1" t="s">
        <v>5229</v>
      </c>
      <c r="C8536" s="1" t="s">
        <v>9678</v>
      </c>
      <c r="D8536" s="1" t="s">
        <v>9679</v>
      </c>
    </row>
    <row r="8537" spans="1:9" x14ac:dyDescent="0.25">
      <c r="A8537" s="1">
        <v>1</v>
      </c>
      <c r="B8537" s="1" t="s">
        <v>9680</v>
      </c>
      <c r="C8537" s="1" t="s">
        <v>9681</v>
      </c>
      <c r="D8537" s="1">
        <v>22276.445735370002</v>
      </c>
      <c r="E8537" s="1">
        <v>3.8925E-4</v>
      </c>
      <c r="F8537" s="1" t="s">
        <v>3</v>
      </c>
      <c r="G8537" s="1" t="s">
        <v>9682</v>
      </c>
      <c r="H8537" s="1">
        <v>0</v>
      </c>
      <c r="I8537" s="1">
        <v>9997</v>
      </c>
    </row>
    <row r="8538" spans="1:9" x14ac:dyDescent="0.25">
      <c r="A8538" s="1">
        <v>2</v>
      </c>
      <c r="B8538" s="1">
        <v>44484</v>
      </c>
      <c r="C8538" s="1">
        <v>51.636600000000001</v>
      </c>
      <c r="D8538" s="1">
        <v>301.89760000000001</v>
      </c>
      <c r="E8538" s="1">
        <v>9070</v>
      </c>
      <c r="F8538" s="1">
        <v>88.119699999999995</v>
      </c>
      <c r="G8538" s="1">
        <v>272.08280000000002</v>
      </c>
      <c r="H8538" s="1">
        <v>15.4382500117686</v>
      </c>
    </row>
    <row r="8539" spans="1:9" x14ac:dyDescent="0.25">
      <c r="A8539" s="1">
        <v>0</v>
      </c>
      <c r="B8539" s="1" t="s">
        <v>5229</v>
      </c>
      <c r="C8539" s="1" t="s">
        <v>9683</v>
      </c>
      <c r="D8539" s="1" t="s">
        <v>9684</v>
      </c>
    </row>
    <row r="8540" spans="1:9" x14ac:dyDescent="0.25">
      <c r="A8540" s="1">
        <v>1</v>
      </c>
      <c r="B8540" s="1" t="s">
        <v>9685</v>
      </c>
      <c r="C8540" s="1" t="s">
        <v>9686</v>
      </c>
      <c r="D8540" s="1">
        <v>22276.31629594</v>
      </c>
      <c r="E8540" s="1">
        <v>4.0994000000000002E-4</v>
      </c>
      <c r="F8540" s="1" t="s">
        <v>3</v>
      </c>
      <c r="G8540" s="1" t="s">
        <v>9687</v>
      </c>
      <c r="H8540" s="1">
        <v>0</v>
      </c>
      <c r="I8540" s="1">
        <v>9996</v>
      </c>
    </row>
    <row r="8541" spans="1:9" x14ac:dyDescent="0.25">
      <c r="A8541" s="1">
        <v>2</v>
      </c>
      <c r="B8541" s="1">
        <v>44485</v>
      </c>
      <c r="C8541" s="1">
        <v>51.636299999999999</v>
      </c>
      <c r="D8541" s="1">
        <v>302.52769999999998</v>
      </c>
      <c r="E8541" s="1">
        <v>9621</v>
      </c>
      <c r="F8541" s="1">
        <v>80.125500000000002</v>
      </c>
      <c r="G8541" s="1">
        <v>280.08159999999998</v>
      </c>
      <c r="H8541" s="1">
        <v>15.4380571117684</v>
      </c>
    </row>
    <row r="8542" spans="1:9" x14ac:dyDescent="0.25">
      <c r="A8542" s="1">
        <v>0</v>
      </c>
      <c r="B8542" s="1" t="s">
        <v>9688</v>
      </c>
    </row>
    <row r="8543" spans="1:9" x14ac:dyDescent="0.25">
      <c r="A8543" s="1">
        <v>1</v>
      </c>
      <c r="B8543" s="1" t="s">
        <v>9689</v>
      </c>
      <c r="C8543" s="1" t="s">
        <v>9690</v>
      </c>
      <c r="D8543" s="1">
        <v>22276.44266271</v>
      </c>
      <c r="E8543" s="1">
        <v>4.0840000000000002E-5</v>
      </c>
      <c r="F8543" s="1" t="s">
        <v>3</v>
      </c>
      <c r="G8543" s="1" t="s">
        <v>9691</v>
      </c>
      <c r="H8543" s="1">
        <v>0</v>
      </c>
      <c r="I8543" s="1">
        <v>9995</v>
      </c>
    </row>
    <row r="8544" spans="1:9" x14ac:dyDescent="0.25">
      <c r="A8544" s="1">
        <v>2</v>
      </c>
      <c r="B8544" s="1">
        <v>44495</v>
      </c>
      <c r="C8544" s="1">
        <v>45.017000000000003</v>
      </c>
      <c r="D8544" s="1">
        <v>163.75919999999999</v>
      </c>
      <c r="E8544" s="1">
        <v>11761</v>
      </c>
      <c r="F8544" s="1">
        <v>191.3091</v>
      </c>
      <c r="G8544" s="1">
        <v>345.25380000000001</v>
      </c>
      <c r="H8544" s="1">
        <v>15.109153381723701</v>
      </c>
    </row>
    <row r="8545" spans="1:9" x14ac:dyDescent="0.25">
      <c r="A8545" s="1">
        <v>0</v>
      </c>
      <c r="B8545" s="1" t="s">
        <v>9692</v>
      </c>
      <c r="C8545" s="1" t="s">
        <v>9693</v>
      </c>
      <c r="D8545" s="1">
        <v>1</v>
      </c>
    </row>
    <row r="8546" spans="1:9" x14ac:dyDescent="0.25">
      <c r="A8546" s="1">
        <v>1</v>
      </c>
      <c r="B8546" s="1" t="s">
        <v>9694</v>
      </c>
      <c r="C8546" s="1" t="s">
        <v>9695</v>
      </c>
      <c r="D8546" s="1">
        <v>22275.959271219999</v>
      </c>
      <c r="E8546" s="1">
        <v>6.198E-5</v>
      </c>
      <c r="F8546" s="1" t="s">
        <v>3</v>
      </c>
      <c r="G8546" s="1" t="s">
        <v>9696</v>
      </c>
      <c r="H8546" s="1">
        <v>0</v>
      </c>
      <c r="I8546" s="1">
        <v>9998</v>
      </c>
    </row>
    <row r="8547" spans="1:9" x14ac:dyDescent="0.25">
      <c r="A8547" s="1">
        <v>2</v>
      </c>
      <c r="B8547" s="1">
        <v>44497</v>
      </c>
      <c r="C8547" s="1">
        <v>45.011699999999998</v>
      </c>
      <c r="D8547" s="1">
        <v>165.12119999999999</v>
      </c>
      <c r="E8547" s="1">
        <v>10698</v>
      </c>
      <c r="F8547" s="1">
        <v>195.34129999999999</v>
      </c>
      <c r="G8547" s="1">
        <v>180.72290000000001</v>
      </c>
      <c r="H8547" s="1">
        <v>15.117288281722599</v>
      </c>
    </row>
    <row r="8548" spans="1:9" x14ac:dyDescent="0.25">
      <c r="A8548" s="1">
        <v>0</v>
      </c>
      <c r="B8548" s="1" t="s">
        <v>9692</v>
      </c>
      <c r="C8548" s="1" t="s">
        <v>9693</v>
      </c>
      <c r="D8548" s="1">
        <v>2</v>
      </c>
    </row>
    <row r="8549" spans="1:9" x14ac:dyDescent="0.25">
      <c r="A8549" s="1">
        <v>1</v>
      </c>
      <c r="B8549" s="1" t="s">
        <v>9697</v>
      </c>
      <c r="C8549" s="1" t="s">
        <v>9698</v>
      </c>
      <c r="D8549" s="1">
        <v>22276.44123248</v>
      </c>
      <c r="E8549" s="1">
        <v>5.7040000000000003E-5</v>
      </c>
      <c r="F8549" s="1" t="s">
        <v>3</v>
      </c>
      <c r="G8549" s="1" t="s">
        <v>9699</v>
      </c>
      <c r="H8549" s="1">
        <v>0</v>
      </c>
      <c r="I8549" s="1">
        <v>9995</v>
      </c>
    </row>
    <row r="8550" spans="1:9" x14ac:dyDescent="0.25">
      <c r="A8550" s="1">
        <v>2</v>
      </c>
      <c r="B8550" s="1">
        <v>44498</v>
      </c>
      <c r="C8550" s="1">
        <v>45.012900000000002</v>
      </c>
      <c r="D8550" s="1">
        <v>159.92449999999999</v>
      </c>
      <c r="E8550" s="1">
        <v>11291</v>
      </c>
      <c r="F8550" s="1">
        <v>192.87280000000001</v>
      </c>
      <c r="G8550" s="1">
        <v>337.02760000000001</v>
      </c>
      <c r="H8550" s="1">
        <v>15.1208321117238</v>
      </c>
    </row>
    <row r="8551" spans="1:9" x14ac:dyDescent="0.25">
      <c r="A8551" s="1">
        <v>0</v>
      </c>
      <c r="B8551" s="1" t="s">
        <v>9700</v>
      </c>
    </row>
    <row r="8552" spans="1:9" x14ac:dyDescent="0.25">
      <c r="A8552" s="1">
        <v>1</v>
      </c>
      <c r="B8552" s="1" t="s">
        <v>9701</v>
      </c>
      <c r="C8552" s="1" t="s">
        <v>9702</v>
      </c>
      <c r="D8552" s="1">
        <v>22276.080593589999</v>
      </c>
      <c r="E8552" s="1">
        <v>6.7459999999999994E-5</v>
      </c>
      <c r="F8552" s="1" t="s">
        <v>3</v>
      </c>
      <c r="G8552" s="1" t="s">
        <v>3925</v>
      </c>
      <c r="H8552" s="1">
        <v>0</v>
      </c>
      <c r="I8552" s="1">
        <v>9998</v>
      </c>
    </row>
    <row r="8553" spans="1:9" x14ac:dyDescent="0.25">
      <c r="A8553" s="1">
        <v>2</v>
      </c>
      <c r="B8553" s="1">
        <v>44499</v>
      </c>
      <c r="C8553" s="1">
        <v>45.011400000000002</v>
      </c>
      <c r="D8553" s="1">
        <v>129.96960000000001</v>
      </c>
      <c r="E8553" s="1">
        <v>14930</v>
      </c>
      <c r="F8553" s="1">
        <v>224.5361</v>
      </c>
      <c r="G8553" s="1">
        <v>135.43180000000001</v>
      </c>
      <c r="H8553" s="1">
        <v>15.157698581726301</v>
      </c>
    </row>
    <row r="8554" spans="1:9" x14ac:dyDescent="0.25">
      <c r="A8554" s="1">
        <v>0</v>
      </c>
      <c r="B8554" s="1" t="s">
        <v>145</v>
      </c>
      <c r="C8554" s="1">
        <v>2540</v>
      </c>
    </row>
    <row r="8555" spans="1:9" x14ac:dyDescent="0.25">
      <c r="A8555" s="1">
        <v>1</v>
      </c>
      <c r="B8555" s="1" t="s">
        <v>9703</v>
      </c>
      <c r="C8555" s="1" t="s">
        <v>9704</v>
      </c>
      <c r="D8555" s="1">
        <v>22276.526063239999</v>
      </c>
      <c r="E8555" s="1">
        <v>7.0999999999999998E-7</v>
      </c>
      <c r="F8555" s="1" t="s">
        <v>3</v>
      </c>
      <c r="G8555" s="1" t="s">
        <v>3742</v>
      </c>
      <c r="H8555" s="1">
        <v>0</v>
      </c>
      <c r="I8555" s="1">
        <v>9992</v>
      </c>
    </row>
    <row r="8556" spans="1:9" x14ac:dyDescent="0.25">
      <c r="A8556" s="1">
        <v>2</v>
      </c>
      <c r="B8556" s="1">
        <v>44517</v>
      </c>
      <c r="C8556" s="1">
        <v>99.257499999999993</v>
      </c>
      <c r="D8556" s="1">
        <v>286.5052</v>
      </c>
      <c r="E8556" s="1">
        <v>318</v>
      </c>
      <c r="F8556" s="1">
        <v>151.81880000000001</v>
      </c>
      <c r="G8556" s="1">
        <v>320.51319999999998</v>
      </c>
      <c r="H8556" s="1">
        <v>13.858808081565</v>
      </c>
    </row>
    <row r="8557" spans="1:9" x14ac:dyDescent="0.25">
      <c r="A8557" s="1">
        <v>0</v>
      </c>
      <c r="B8557" s="1" t="s">
        <v>9705</v>
      </c>
      <c r="C8557" s="1">
        <v>7</v>
      </c>
    </row>
    <row r="8558" spans="1:9" x14ac:dyDescent="0.25">
      <c r="A8558" s="1">
        <v>1</v>
      </c>
      <c r="B8558" s="1" t="s">
        <v>9706</v>
      </c>
      <c r="C8558" s="1" t="s">
        <v>9707</v>
      </c>
      <c r="D8558" s="1">
        <v>22276.503237010002</v>
      </c>
      <c r="E8558" s="1">
        <v>6.1699999999999995E-5</v>
      </c>
      <c r="F8558" s="1" t="s">
        <v>3</v>
      </c>
      <c r="G8558" s="1" t="s">
        <v>9708</v>
      </c>
      <c r="H8558" s="1">
        <v>0</v>
      </c>
      <c r="I8558" s="1">
        <v>9994</v>
      </c>
    </row>
    <row r="8559" spans="1:9" x14ac:dyDescent="0.25">
      <c r="A8559" s="1">
        <v>2</v>
      </c>
      <c r="B8559" s="1">
        <v>44519</v>
      </c>
      <c r="C8559" s="1">
        <v>97.790700000000001</v>
      </c>
      <c r="D8559" s="1">
        <v>282.47289999999998</v>
      </c>
      <c r="E8559" s="1">
        <v>13266</v>
      </c>
      <c r="F8559" s="1">
        <v>146.512</v>
      </c>
      <c r="G8559" s="1">
        <v>213.69669999999999</v>
      </c>
      <c r="H8559" s="1">
        <v>14.932069421682099</v>
      </c>
    </row>
    <row r="8560" spans="1:9" x14ac:dyDescent="0.25">
      <c r="A8560" s="1">
        <v>0</v>
      </c>
      <c r="B8560" s="1" t="s">
        <v>9709</v>
      </c>
    </row>
    <row r="8561" spans="1:9" x14ac:dyDescent="0.25">
      <c r="A8561" s="1">
        <v>1</v>
      </c>
      <c r="B8561" s="1" t="s">
        <v>9710</v>
      </c>
      <c r="C8561" s="1" t="s">
        <v>9711</v>
      </c>
      <c r="D8561" s="1">
        <v>22276.518344839998</v>
      </c>
      <c r="E8561" s="1">
        <v>9.8900000000000002E-6</v>
      </c>
      <c r="F8561" s="1" t="s">
        <v>3</v>
      </c>
      <c r="G8561" s="1" t="s">
        <v>6409</v>
      </c>
      <c r="H8561" s="1">
        <v>0</v>
      </c>
      <c r="I8561" s="1">
        <v>9990</v>
      </c>
    </row>
    <row r="8562" spans="1:9" x14ac:dyDescent="0.25">
      <c r="A8562" s="1">
        <v>2</v>
      </c>
      <c r="B8562" s="1">
        <v>44520</v>
      </c>
      <c r="C8562" s="1">
        <v>97.793300000000002</v>
      </c>
      <c r="D8562" s="1">
        <v>281.59140000000002</v>
      </c>
      <c r="E8562" s="1">
        <v>12584</v>
      </c>
      <c r="F8562" s="1">
        <v>152.77109999999999</v>
      </c>
      <c r="G8562" s="1">
        <v>207.41839999999999</v>
      </c>
      <c r="H8562" s="1">
        <v>14.900486961681599</v>
      </c>
    </row>
    <row r="8563" spans="1:9" x14ac:dyDescent="0.25">
      <c r="A8563" s="1">
        <v>0</v>
      </c>
      <c r="B8563" s="1" t="s">
        <v>9712</v>
      </c>
      <c r="C8563" s="1" t="s">
        <v>9713</v>
      </c>
    </row>
    <row r="8564" spans="1:9" x14ac:dyDescent="0.25">
      <c r="A8564" s="1">
        <v>1</v>
      </c>
      <c r="B8564" s="1" t="s">
        <v>9714</v>
      </c>
      <c r="C8564" s="1" t="s">
        <v>9715</v>
      </c>
      <c r="D8564" s="1">
        <v>22276.48975235</v>
      </c>
      <c r="E8564" s="1">
        <v>1.4699999999999999E-6</v>
      </c>
      <c r="F8564" s="1" t="s">
        <v>3</v>
      </c>
      <c r="G8564" s="1" t="s">
        <v>9716</v>
      </c>
      <c r="H8564" s="1">
        <v>0</v>
      </c>
      <c r="I8564" s="1">
        <v>9995</v>
      </c>
    </row>
    <row r="8565" spans="1:9" x14ac:dyDescent="0.25">
      <c r="A8565" s="1">
        <v>2</v>
      </c>
      <c r="B8565" s="1">
        <v>44528</v>
      </c>
      <c r="C8565" s="1">
        <v>98.474100000000007</v>
      </c>
      <c r="D8565" s="1">
        <v>352.27659999999997</v>
      </c>
      <c r="E8565" s="1">
        <v>1335</v>
      </c>
      <c r="F8565" s="1">
        <v>129.60640000000001</v>
      </c>
      <c r="G8565" s="1">
        <v>230.52420000000001</v>
      </c>
      <c r="H8565" s="1">
        <v>14.354069221602799</v>
      </c>
    </row>
    <row r="8566" spans="1:9" x14ac:dyDescent="0.25">
      <c r="A8566" s="1">
        <v>0</v>
      </c>
      <c r="B8566" s="1" t="s">
        <v>9717</v>
      </c>
    </row>
    <row r="8567" spans="1:9" x14ac:dyDescent="0.25">
      <c r="A8567" s="1">
        <v>1</v>
      </c>
      <c r="B8567" s="1" t="s">
        <v>9718</v>
      </c>
      <c r="C8567" s="1" t="s">
        <v>9719</v>
      </c>
      <c r="D8567" s="1">
        <v>22276.497386800002</v>
      </c>
      <c r="E8567" s="1">
        <v>5.1499999999999998E-6</v>
      </c>
      <c r="F8567" s="1" t="s">
        <v>3</v>
      </c>
      <c r="G8567" s="1" t="s">
        <v>9720</v>
      </c>
      <c r="H8567" s="1">
        <v>0</v>
      </c>
      <c r="I8567" s="1">
        <v>9990</v>
      </c>
    </row>
    <row r="8568" spans="1:9" x14ac:dyDescent="0.25">
      <c r="A8568" s="1">
        <v>2</v>
      </c>
      <c r="B8568" s="1">
        <v>44529</v>
      </c>
      <c r="C8568" s="1">
        <v>98.521299999999997</v>
      </c>
      <c r="D8568" s="1">
        <v>11.9725</v>
      </c>
      <c r="E8568" s="1">
        <v>14776</v>
      </c>
      <c r="F8568" s="1">
        <v>140.95310000000001</v>
      </c>
      <c r="G8568" s="1">
        <v>219.27330000000001</v>
      </c>
      <c r="H8568" s="1">
        <v>14.454136371613799</v>
      </c>
    </row>
    <row r="8569" spans="1:9" x14ac:dyDescent="0.25">
      <c r="A8569" s="1">
        <v>0</v>
      </c>
      <c r="B8569" s="1" t="s">
        <v>9721</v>
      </c>
    </row>
    <row r="8570" spans="1:9" x14ac:dyDescent="0.25">
      <c r="A8570" s="1">
        <v>1</v>
      </c>
      <c r="B8570" s="1" t="s">
        <v>9722</v>
      </c>
      <c r="C8570" s="1" t="s">
        <v>9723</v>
      </c>
      <c r="D8570" s="1">
        <v>22276.482251310001</v>
      </c>
      <c r="E8570" s="1">
        <v>2.5000000000000001E-5</v>
      </c>
      <c r="F8570" s="1" t="s">
        <v>3</v>
      </c>
      <c r="G8570" s="1" t="s">
        <v>9724</v>
      </c>
      <c r="H8570" s="1">
        <v>0</v>
      </c>
      <c r="I8570" s="1">
        <v>9991</v>
      </c>
    </row>
    <row r="8571" spans="1:9" x14ac:dyDescent="0.25">
      <c r="A8571" s="1">
        <v>2</v>
      </c>
      <c r="B8571" s="1">
        <v>44530</v>
      </c>
      <c r="C8571" s="1">
        <v>98.549400000000006</v>
      </c>
      <c r="D8571" s="1">
        <v>16.071300000000001</v>
      </c>
      <c r="E8571" s="1">
        <v>14417</v>
      </c>
      <c r="F8571" s="1">
        <v>150.15639999999999</v>
      </c>
      <c r="G8571" s="1">
        <v>210.04830000000001</v>
      </c>
      <c r="H8571" s="1">
        <v>14.4745193416147</v>
      </c>
    </row>
    <row r="8572" spans="1:9" x14ac:dyDescent="0.25">
      <c r="A8572" s="1">
        <v>0</v>
      </c>
      <c r="B8572" s="1" t="s">
        <v>9725</v>
      </c>
    </row>
    <row r="8573" spans="1:9" x14ac:dyDescent="0.25">
      <c r="A8573" s="1">
        <v>1</v>
      </c>
      <c r="B8573" s="1" t="s">
        <v>9726</v>
      </c>
      <c r="C8573" s="1" t="s">
        <v>9727</v>
      </c>
      <c r="D8573" s="1">
        <v>22276.286258579999</v>
      </c>
      <c r="E8573" s="1">
        <v>2.1698999999999999E-4</v>
      </c>
      <c r="F8573" s="1" t="s">
        <v>3</v>
      </c>
      <c r="G8573" s="1" t="s">
        <v>9728</v>
      </c>
      <c r="H8573" s="1">
        <v>0</v>
      </c>
      <c r="I8573" s="1">
        <v>9990</v>
      </c>
    </row>
    <row r="8574" spans="1:9" x14ac:dyDescent="0.25">
      <c r="A8574" s="1">
        <v>2</v>
      </c>
      <c r="B8574" s="1">
        <v>44533</v>
      </c>
      <c r="C8574" s="1">
        <v>51.636099999999999</v>
      </c>
      <c r="D8574" s="1">
        <v>304.98610000000002</v>
      </c>
      <c r="E8574" s="1">
        <v>10881</v>
      </c>
      <c r="F8574" s="1">
        <v>76.518799999999999</v>
      </c>
      <c r="G8574" s="1">
        <v>283.70080000000002</v>
      </c>
      <c r="H8574" s="1">
        <v>15.3912017017068</v>
      </c>
    </row>
    <row r="8575" spans="1:9" x14ac:dyDescent="0.25">
      <c r="A8575" s="1">
        <v>0</v>
      </c>
      <c r="B8575" s="1" t="s">
        <v>7785</v>
      </c>
      <c r="C8575" s="1" t="s">
        <v>5429</v>
      </c>
    </row>
    <row r="8576" spans="1:9" x14ac:dyDescent="0.25">
      <c r="A8576" s="1">
        <v>1</v>
      </c>
      <c r="B8576" s="1" t="s">
        <v>9729</v>
      </c>
      <c r="C8576" s="1" t="s">
        <v>9730</v>
      </c>
      <c r="D8576" s="1">
        <v>22276.46941591</v>
      </c>
      <c r="E8576" s="1">
        <v>1.1383E-4</v>
      </c>
      <c r="F8576" s="1" t="s">
        <v>3</v>
      </c>
      <c r="G8576" s="1" t="s">
        <v>9731</v>
      </c>
      <c r="H8576" s="1">
        <v>0</v>
      </c>
      <c r="I8576" s="1">
        <v>9990</v>
      </c>
    </row>
    <row r="8577" spans="1:9" x14ac:dyDescent="0.25">
      <c r="A8577" s="1">
        <v>2</v>
      </c>
      <c r="B8577" s="1">
        <v>44534</v>
      </c>
      <c r="C8577" s="1">
        <v>97.465800000000002</v>
      </c>
      <c r="D8577" s="1">
        <v>25.644600000000001</v>
      </c>
      <c r="E8577" s="1">
        <v>15481</v>
      </c>
      <c r="F8577" s="1">
        <v>39.070099999999996</v>
      </c>
      <c r="G8577" s="1">
        <v>19.380400000000002</v>
      </c>
      <c r="H8577" s="1">
        <v>15.2350107616855</v>
      </c>
    </row>
    <row r="8578" spans="1:9" x14ac:dyDescent="0.25">
      <c r="A8578" s="1">
        <v>0</v>
      </c>
      <c r="B8578" s="1" t="s">
        <v>7785</v>
      </c>
      <c r="C8578" s="1" t="s">
        <v>5434</v>
      </c>
    </row>
    <row r="8579" spans="1:9" x14ac:dyDescent="0.25">
      <c r="A8579" s="1">
        <v>1</v>
      </c>
      <c r="B8579" s="1" t="s">
        <v>9732</v>
      </c>
      <c r="C8579" s="1" t="s">
        <v>9733</v>
      </c>
      <c r="D8579" s="1">
        <v>22276.460271219999</v>
      </c>
      <c r="E8579" s="1">
        <v>1.0865E-4</v>
      </c>
      <c r="F8579" s="1" t="s">
        <v>3</v>
      </c>
      <c r="G8579" s="1" t="s">
        <v>9734</v>
      </c>
      <c r="H8579" s="1">
        <v>0</v>
      </c>
      <c r="I8579" s="1">
        <v>9995</v>
      </c>
    </row>
    <row r="8580" spans="1:9" x14ac:dyDescent="0.25">
      <c r="A8580" s="1">
        <v>2</v>
      </c>
      <c r="B8580" s="1">
        <v>44536</v>
      </c>
      <c r="C8580" s="1">
        <v>97.467600000000004</v>
      </c>
      <c r="D8580" s="1">
        <v>25.828499999999998</v>
      </c>
      <c r="E8580" s="1">
        <v>11732</v>
      </c>
      <c r="F8580" s="1">
        <v>37.303199999999997</v>
      </c>
      <c r="G8580" s="1">
        <v>25.024100000000001</v>
      </c>
      <c r="H8580" s="1">
        <v>15.2349391316856</v>
      </c>
    </row>
    <row r="8581" spans="1:9" x14ac:dyDescent="0.25">
      <c r="A8581" s="1">
        <v>0</v>
      </c>
      <c r="B8581" s="1" t="s">
        <v>7785</v>
      </c>
      <c r="C8581" s="1" t="s">
        <v>9735</v>
      </c>
    </row>
    <row r="8582" spans="1:9" x14ac:dyDescent="0.25">
      <c r="A8582" s="1">
        <v>1</v>
      </c>
      <c r="B8582" s="1" t="s">
        <v>9736</v>
      </c>
      <c r="C8582" s="1" t="s">
        <v>9737</v>
      </c>
      <c r="D8582" s="1">
        <v>22276.512999760002</v>
      </c>
      <c r="E8582" s="1">
        <v>1.0951E-4</v>
      </c>
      <c r="F8582" s="1" t="s">
        <v>3</v>
      </c>
      <c r="G8582" s="1" t="s">
        <v>9738</v>
      </c>
      <c r="H8582" s="1">
        <v>0</v>
      </c>
      <c r="I8582" s="1">
        <v>9997</v>
      </c>
    </row>
    <row r="8583" spans="1:9" x14ac:dyDescent="0.25">
      <c r="A8583" s="1">
        <v>2</v>
      </c>
      <c r="B8583" s="1">
        <v>44537</v>
      </c>
      <c r="C8583" s="1">
        <v>97.459599999999995</v>
      </c>
      <c r="D8583" s="1">
        <v>24.934200000000001</v>
      </c>
      <c r="E8583" s="1">
        <v>10871</v>
      </c>
      <c r="F8583" s="1">
        <v>59.980600000000003</v>
      </c>
      <c r="G8583" s="1">
        <v>1.4898</v>
      </c>
      <c r="H8583" s="1">
        <v>15.2348148116857</v>
      </c>
    </row>
    <row r="8584" spans="1:9" x14ac:dyDescent="0.25">
      <c r="A8584" s="1">
        <v>0</v>
      </c>
      <c r="B8584" s="1" t="s">
        <v>7785</v>
      </c>
      <c r="C8584" s="1" t="s">
        <v>9739</v>
      </c>
    </row>
    <row r="8585" spans="1:9" x14ac:dyDescent="0.25">
      <c r="A8585" s="1">
        <v>1</v>
      </c>
      <c r="B8585" s="1" t="s">
        <v>9740</v>
      </c>
      <c r="C8585" s="1" t="s">
        <v>9741</v>
      </c>
      <c r="D8585" s="1">
        <v>22276.497281020002</v>
      </c>
      <c r="E8585" s="1">
        <v>1.0972E-4</v>
      </c>
      <c r="F8585" s="1" t="s">
        <v>3</v>
      </c>
      <c r="G8585" s="1" t="s">
        <v>9742</v>
      </c>
      <c r="H8585" s="1">
        <v>0</v>
      </c>
      <c r="I8585" s="1">
        <v>9994</v>
      </c>
    </row>
    <row r="8586" spans="1:9" x14ac:dyDescent="0.25">
      <c r="A8586" s="1">
        <v>2</v>
      </c>
      <c r="B8586" s="1">
        <v>44538</v>
      </c>
      <c r="C8586" s="1">
        <v>97.456199999999995</v>
      </c>
      <c r="D8586" s="1">
        <v>24.595199999999998</v>
      </c>
      <c r="E8586" s="1">
        <v>10107</v>
      </c>
      <c r="F8586" s="1">
        <v>53.876300000000001</v>
      </c>
      <c r="G8586" s="1">
        <v>10.287100000000001</v>
      </c>
      <c r="H8586" s="1">
        <v>15.2344357116857</v>
      </c>
    </row>
    <row r="8587" spans="1:9" x14ac:dyDescent="0.25">
      <c r="A8587" s="1">
        <v>0</v>
      </c>
      <c r="B8587" s="1" t="s">
        <v>7785</v>
      </c>
      <c r="C8587" s="1" t="s">
        <v>9743</v>
      </c>
    </row>
    <row r="8588" spans="1:9" x14ac:dyDescent="0.25">
      <c r="A8588" s="1">
        <v>1</v>
      </c>
      <c r="B8588" s="1" t="s">
        <v>9744</v>
      </c>
      <c r="C8588" s="1" t="s">
        <v>9745</v>
      </c>
      <c r="D8588" s="1">
        <v>22276.420037209999</v>
      </c>
      <c r="E8588" s="1">
        <v>1.1166E-4</v>
      </c>
      <c r="F8588" s="1" t="s">
        <v>3</v>
      </c>
      <c r="G8588" s="1" t="s">
        <v>9746</v>
      </c>
      <c r="H8588" s="1">
        <v>0</v>
      </c>
      <c r="I8588" s="1">
        <v>9993</v>
      </c>
    </row>
    <row r="8589" spans="1:9" x14ac:dyDescent="0.25">
      <c r="A8589" s="1">
        <v>2</v>
      </c>
      <c r="B8589" s="1">
        <v>44539</v>
      </c>
      <c r="C8589" s="1">
        <v>97.469099999999997</v>
      </c>
      <c r="D8589" s="1">
        <v>26.0564</v>
      </c>
      <c r="E8589" s="1">
        <v>10360</v>
      </c>
      <c r="F8589" s="1">
        <v>71.740200000000002</v>
      </c>
      <c r="G8589" s="1">
        <v>353.59980000000002</v>
      </c>
      <c r="H8589" s="1">
        <v>15.2342456816856</v>
      </c>
    </row>
    <row r="8590" spans="1:9" x14ac:dyDescent="0.25">
      <c r="A8590" s="1">
        <v>0</v>
      </c>
      <c r="B8590" s="1" t="s">
        <v>7308</v>
      </c>
      <c r="C8590" s="2">
        <v>44563</v>
      </c>
    </row>
    <row r="8591" spans="1:9" x14ac:dyDescent="0.25">
      <c r="A8591" s="1">
        <v>1</v>
      </c>
      <c r="B8591" s="1" t="s">
        <v>9747</v>
      </c>
      <c r="C8591" s="1" t="s">
        <v>9748</v>
      </c>
      <c r="D8591" s="1">
        <v>22276.531199460002</v>
      </c>
      <c r="E8591" s="1">
        <v>3.1499999999999999E-6</v>
      </c>
      <c r="F8591" s="1" t="s">
        <v>3</v>
      </c>
      <c r="G8591" s="1" t="s">
        <v>9749</v>
      </c>
      <c r="H8591" s="1">
        <v>0</v>
      </c>
      <c r="I8591" s="1">
        <v>9992</v>
      </c>
    </row>
    <row r="8592" spans="1:9" x14ac:dyDescent="0.25">
      <c r="A8592" s="1">
        <v>2</v>
      </c>
      <c r="B8592" s="1">
        <v>44547</v>
      </c>
      <c r="C8592" s="1">
        <v>98.494600000000005</v>
      </c>
      <c r="D8592" s="1">
        <v>299.71449999999999</v>
      </c>
      <c r="E8592" s="1">
        <v>1096</v>
      </c>
      <c r="F8592" s="1">
        <v>174.6885</v>
      </c>
      <c r="G8592" s="1">
        <v>185.43109999999999</v>
      </c>
      <c r="H8592" s="1">
        <v>14.327431141581499</v>
      </c>
    </row>
    <row r="8593" spans="1:9" x14ac:dyDescent="0.25">
      <c r="A8593" s="1">
        <v>0</v>
      </c>
      <c r="B8593" s="1" t="s">
        <v>6146</v>
      </c>
      <c r="C8593" s="1" t="s">
        <v>9750</v>
      </c>
    </row>
    <row r="8594" spans="1:9" x14ac:dyDescent="0.25">
      <c r="A8594" s="1">
        <v>1</v>
      </c>
      <c r="B8594" s="1" t="s">
        <v>9751</v>
      </c>
      <c r="C8594" s="1" t="s">
        <v>9752</v>
      </c>
      <c r="D8594" s="1">
        <v>22276.600282430001</v>
      </c>
      <c r="E8594" s="1">
        <v>1.223E-5</v>
      </c>
      <c r="F8594" s="1" t="s">
        <v>3</v>
      </c>
      <c r="G8594" s="1" t="s">
        <v>9753</v>
      </c>
      <c r="H8594" s="1">
        <v>0</v>
      </c>
      <c r="I8594" s="1">
        <v>9994</v>
      </c>
    </row>
    <row r="8595" spans="1:9" x14ac:dyDescent="0.25">
      <c r="A8595" s="1">
        <v>2</v>
      </c>
      <c r="B8595" s="1">
        <v>44622</v>
      </c>
      <c r="C8595" s="1">
        <v>97.8977</v>
      </c>
      <c r="D8595" s="1">
        <v>214.2303</v>
      </c>
      <c r="E8595" s="1">
        <v>2917</v>
      </c>
      <c r="F8595" s="1">
        <v>51.094000000000001</v>
      </c>
      <c r="G8595" s="1">
        <v>309.05419999999998</v>
      </c>
      <c r="H8595" s="1">
        <v>14.8095277716201</v>
      </c>
    </row>
    <row r="8596" spans="1:9" x14ac:dyDescent="0.25">
      <c r="A8596" s="1">
        <v>0</v>
      </c>
      <c r="B8596" s="1" t="s">
        <v>9754</v>
      </c>
    </row>
    <row r="8597" spans="1:9" x14ac:dyDescent="0.25">
      <c r="A8597" s="1">
        <v>1</v>
      </c>
      <c r="B8597" s="1" t="s">
        <v>9755</v>
      </c>
      <c r="C8597" s="1" t="s">
        <v>9756</v>
      </c>
      <c r="D8597" s="1">
        <v>22276.45072619</v>
      </c>
      <c r="E8597" s="1">
        <v>4.0750000000000001E-5</v>
      </c>
      <c r="F8597" s="1" t="s">
        <v>3</v>
      </c>
      <c r="G8597" s="1" t="s">
        <v>9757</v>
      </c>
      <c r="H8597" s="1">
        <v>0</v>
      </c>
      <c r="I8597" s="1">
        <v>9999</v>
      </c>
    </row>
    <row r="8598" spans="1:9" x14ac:dyDescent="0.25">
      <c r="A8598" s="1">
        <v>2</v>
      </c>
      <c r="B8598" s="1">
        <v>44628</v>
      </c>
      <c r="C8598" s="1">
        <v>26.989899999999999</v>
      </c>
      <c r="D8598" s="1">
        <v>322.61860000000001</v>
      </c>
      <c r="E8598" s="1">
        <v>18767</v>
      </c>
      <c r="F8598" s="1">
        <v>82.728899999999996</v>
      </c>
      <c r="G8598" s="1">
        <v>277.5401</v>
      </c>
      <c r="H8598" s="1">
        <v>14.932295341627199</v>
      </c>
    </row>
    <row r="8599" spans="1:9" x14ac:dyDescent="0.25">
      <c r="A8599" s="1">
        <v>0</v>
      </c>
      <c r="B8599" s="1" t="s">
        <v>9758</v>
      </c>
    </row>
    <row r="8600" spans="1:9" x14ac:dyDescent="0.25">
      <c r="A8600" s="1">
        <v>1</v>
      </c>
      <c r="B8600" s="1" t="s">
        <v>9759</v>
      </c>
      <c r="C8600" s="1" t="s">
        <v>9760</v>
      </c>
      <c r="D8600" s="1">
        <v>22276.550039500002</v>
      </c>
      <c r="E8600" s="1">
        <v>-3.8500000000000004E-6</v>
      </c>
      <c r="F8600" s="1" t="s">
        <v>3</v>
      </c>
      <c r="G8600" s="1">
        <f>-11143-2</f>
        <v>-11145</v>
      </c>
      <c r="H8600" s="1">
        <v>0</v>
      </c>
      <c r="I8600" s="1">
        <v>9992</v>
      </c>
    </row>
    <row r="8601" spans="1:9" x14ac:dyDescent="0.25">
      <c r="A8601" s="1">
        <v>2</v>
      </c>
      <c r="B8601" s="1">
        <v>44634</v>
      </c>
      <c r="C8601" s="1">
        <v>87.906899999999993</v>
      </c>
      <c r="D8601" s="1">
        <v>188.56610000000001</v>
      </c>
      <c r="E8601" s="1">
        <v>11053</v>
      </c>
      <c r="F8601" s="1">
        <v>96.199399999999997</v>
      </c>
      <c r="G8601" s="1">
        <v>264.0394</v>
      </c>
      <c r="H8601" s="1">
        <v>13.1183897614176</v>
      </c>
    </row>
    <row r="8602" spans="1:9" x14ac:dyDescent="0.25">
      <c r="A8602" s="1">
        <v>0</v>
      </c>
      <c r="B8602" s="1" t="s">
        <v>6146</v>
      </c>
      <c r="C8602" s="1">
        <v>7</v>
      </c>
    </row>
    <row r="8603" spans="1:9" x14ac:dyDescent="0.25">
      <c r="A8603" s="1">
        <v>1</v>
      </c>
      <c r="B8603" s="1" t="s">
        <v>9761</v>
      </c>
      <c r="C8603" s="1" t="s">
        <v>9762</v>
      </c>
      <c r="D8603" s="1">
        <v>22276.47972042</v>
      </c>
      <c r="E8603" s="1">
        <v>4.689E-5</v>
      </c>
      <c r="F8603" s="1" t="s">
        <v>3</v>
      </c>
      <c r="G8603" s="1" t="s">
        <v>9763</v>
      </c>
      <c r="H8603" s="1">
        <v>0</v>
      </c>
      <c r="I8603" s="1">
        <v>9994</v>
      </c>
    </row>
    <row r="8604" spans="1:9" x14ac:dyDescent="0.25">
      <c r="A8604" s="1">
        <v>2</v>
      </c>
      <c r="B8604" s="1">
        <v>44703</v>
      </c>
      <c r="C8604" s="1">
        <v>97.398600000000002</v>
      </c>
      <c r="D8604" s="1">
        <v>353.26679999999999</v>
      </c>
      <c r="E8604" s="1">
        <v>10382</v>
      </c>
      <c r="F8604" s="1">
        <v>121.3877</v>
      </c>
      <c r="G8604" s="1">
        <v>8.8377999999999997</v>
      </c>
      <c r="H8604" s="1">
        <v>15.2144572216197</v>
      </c>
    </row>
    <row r="8605" spans="1:9" x14ac:dyDescent="0.25">
      <c r="A8605" s="1">
        <v>0</v>
      </c>
      <c r="B8605" s="1" t="s">
        <v>9764</v>
      </c>
    </row>
    <row r="8606" spans="1:9" x14ac:dyDescent="0.25">
      <c r="A8606" s="1">
        <v>1</v>
      </c>
      <c r="B8606" s="1" t="s">
        <v>9765</v>
      </c>
      <c r="C8606" s="1" t="s">
        <v>9766</v>
      </c>
      <c r="D8606" s="1">
        <v>22276.503987740001</v>
      </c>
      <c r="E8606" s="1">
        <v>1.7106000000000001E-4</v>
      </c>
      <c r="F8606" s="1" t="s">
        <v>3</v>
      </c>
      <c r="G8606" s="1" t="s">
        <v>9767</v>
      </c>
      <c r="H8606" s="1">
        <v>0</v>
      </c>
      <c r="I8606" s="1">
        <v>9990</v>
      </c>
    </row>
    <row r="8607" spans="1:9" x14ac:dyDescent="0.25">
      <c r="A8607" s="1">
        <v>2</v>
      </c>
      <c r="B8607" s="1">
        <v>44704</v>
      </c>
      <c r="C8607" s="1">
        <v>97.413799999999995</v>
      </c>
      <c r="D8607" s="1">
        <v>0.83509999999999995</v>
      </c>
      <c r="E8607" s="1">
        <v>14828</v>
      </c>
      <c r="F8607" s="1">
        <v>127.0945</v>
      </c>
      <c r="G8607" s="1">
        <v>243.9151</v>
      </c>
      <c r="H8607" s="1">
        <v>15.3022759016241</v>
      </c>
    </row>
    <row r="8608" spans="1:9" x14ac:dyDescent="0.25">
      <c r="A8608" s="1">
        <v>0</v>
      </c>
      <c r="B8608" s="1" t="s">
        <v>9768</v>
      </c>
    </row>
    <row r="8609" spans="1:9" x14ac:dyDescent="0.25">
      <c r="A8609" s="1">
        <v>1</v>
      </c>
      <c r="B8609" s="1" t="s">
        <v>9769</v>
      </c>
      <c r="C8609" s="1" t="s">
        <v>9770</v>
      </c>
      <c r="D8609" s="1">
        <v>22276.508600460002</v>
      </c>
      <c r="E8609" s="1">
        <v>1.7929999999999999E-4</v>
      </c>
      <c r="F8609" s="1" t="s">
        <v>3</v>
      </c>
      <c r="G8609" s="1" t="s">
        <v>9771</v>
      </c>
      <c r="H8609" s="1">
        <v>0</v>
      </c>
      <c r="I8609" s="1">
        <v>9994</v>
      </c>
    </row>
    <row r="8610" spans="1:9" x14ac:dyDescent="0.25">
      <c r="A8610" s="1">
        <v>2</v>
      </c>
      <c r="B8610" s="1">
        <v>44705</v>
      </c>
      <c r="C8610" s="1">
        <v>97.399100000000004</v>
      </c>
      <c r="D8610" s="1">
        <v>359.74880000000002</v>
      </c>
      <c r="E8610" s="1">
        <v>14230</v>
      </c>
      <c r="F8610" s="1">
        <v>125.25839999999999</v>
      </c>
      <c r="G8610" s="1">
        <v>293.81970000000001</v>
      </c>
      <c r="H8610" s="1">
        <v>15.322239211624501</v>
      </c>
    </row>
    <row r="8611" spans="1:9" x14ac:dyDescent="0.25">
      <c r="A8611" s="1">
        <v>0</v>
      </c>
      <c r="B8611" s="1" t="s">
        <v>7266</v>
      </c>
      <c r="C8611" s="2">
        <v>44569</v>
      </c>
    </row>
    <row r="8612" spans="1:9" x14ac:dyDescent="0.25">
      <c r="A8612" s="1">
        <v>1</v>
      </c>
      <c r="B8612" s="1" t="s">
        <v>9772</v>
      </c>
      <c r="C8612" s="1" t="s">
        <v>9773</v>
      </c>
      <c r="D8612" s="1">
        <v>22276.500003230001</v>
      </c>
      <c r="E8612" s="1">
        <v>3.5500000000000001E-4</v>
      </c>
      <c r="F8612" s="1" t="s">
        <v>3</v>
      </c>
      <c r="G8612" s="1" t="s">
        <v>9774</v>
      </c>
      <c r="H8612" s="1">
        <v>0</v>
      </c>
      <c r="I8612" s="1">
        <v>9997</v>
      </c>
    </row>
    <row r="8613" spans="1:9" x14ac:dyDescent="0.25">
      <c r="A8613" s="1">
        <v>2</v>
      </c>
      <c r="B8613" s="1">
        <v>44706</v>
      </c>
      <c r="C8613" s="1">
        <v>97.414000000000001</v>
      </c>
      <c r="D8613" s="1">
        <v>3.3849</v>
      </c>
      <c r="E8613" s="1">
        <v>11949</v>
      </c>
      <c r="F8613" s="1">
        <v>119.06659999999999</v>
      </c>
      <c r="G8613" s="1">
        <v>296.85270000000003</v>
      </c>
      <c r="H8613" s="1">
        <v>15.3854551316258</v>
      </c>
    </row>
    <row r="8614" spans="1:9" x14ac:dyDescent="0.25">
      <c r="A8614" s="1">
        <v>0</v>
      </c>
      <c r="B8614" s="1" t="s">
        <v>9775</v>
      </c>
    </row>
    <row r="8615" spans="1:9" x14ac:dyDescent="0.25">
      <c r="A8615" s="1">
        <v>1</v>
      </c>
      <c r="B8615" s="1" t="s">
        <v>9776</v>
      </c>
      <c r="C8615" s="1" t="s">
        <v>9777</v>
      </c>
      <c r="D8615" s="1">
        <v>22276.433033019999</v>
      </c>
      <c r="E8615" s="1">
        <v>8.67E-6</v>
      </c>
      <c r="F8615" s="1" t="s">
        <v>3</v>
      </c>
      <c r="G8615" s="1" t="s">
        <v>9778</v>
      </c>
      <c r="H8615" s="1">
        <v>0</v>
      </c>
      <c r="I8615" s="1">
        <v>9999</v>
      </c>
    </row>
    <row r="8616" spans="1:9" x14ac:dyDescent="0.25">
      <c r="A8616" s="1">
        <v>2</v>
      </c>
      <c r="B8616" s="1">
        <v>44713</v>
      </c>
      <c r="C8616" s="1">
        <v>53.0578</v>
      </c>
      <c r="D8616" s="1">
        <v>52.706000000000003</v>
      </c>
      <c r="E8616" s="1">
        <v>1298</v>
      </c>
      <c r="F8616" s="1">
        <v>78.604200000000006</v>
      </c>
      <c r="G8616" s="1">
        <v>281.5093</v>
      </c>
      <c r="H8616" s="1">
        <v>15.0640158115985</v>
      </c>
    </row>
    <row r="8617" spans="1:9" x14ac:dyDescent="0.25">
      <c r="A8617" s="1">
        <v>0</v>
      </c>
      <c r="B8617" s="1" t="s">
        <v>9779</v>
      </c>
    </row>
    <row r="8618" spans="1:9" x14ac:dyDescent="0.25">
      <c r="A8618" s="1">
        <v>1</v>
      </c>
      <c r="B8618" s="1" t="s">
        <v>9780</v>
      </c>
      <c r="C8618" s="1" t="s">
        <v>9781</v>
      </c>
      <c r="D8618" s="1">
        <v>22276.411860709999</v>
      </c>
      <c r="E8618" s="1">
        <v>1.9179999999999999E-5</v>
      </c>
      <c r="F8618" s="1" t="s">
        <v>3</v>
      </c>
      <c r="G8618" s="1" t="s">
        <v>9782</v>
      </c>
      <c r="H8618" s="1">
        <v>0</v>
      </c>
      <c r="I8618" s="1">
        <v>9995</v>
      </c>
    </row>
    <row r="8619" spans="1:9" x14ac:dyDescent="0.25">
      <c r="A8619" s="1">
        <v>2</v>
      </c>
      <c r="B8619" s="1">
        <v>44714</v>
      </c>
      <c r="C8619" s="1">
        <v>53.055300000000003</v>
      </c>
      <c r="D8619" s="1">
        <v>52.801699999999997</v>
      </c>
      <c r="E8619" s="1">
        <v>1335</v>
      </c>
      <c r="F8619" s="1">
        <v>80.893199999999993</v>
      </c>
      <c r="G8619" s="1">
        <v>279.2208</v>
      </c>
      <c r="H8619" s="1">
        <v>15.0640360315985</v>
      </c>
    </row>
    <row r="8620" spans="1:9" x14ac:dyDescent="0.25">
      <c r="A8620" s="1">
        <v>0</v>
      </c>
      <c r="B8620" s="1" t="s">
        <v>9783</v>
      </c>
    </row>
    <row r="8621" spans="1:9" x14ac:dyDescent="0.25">
      <c r="A8621" s="1">
        <v>1</v>
      </c>
      <c r="B8621" s="1" t="s">
        <v>9784</v>
      </c>
      <c r="C8621" s="1" t="s">
        <v>9785</v>
      </c>
      <c r="D8621" s="1">
        <v>22276.533491310001</v>
      </c>
      <c r="E8621" s="1">
        <v>3.6210000000000001E-5</v>
      </c>
      <c r="F8621" s="1" t="s">
        <v>3</v>
      </c>
      <c r="G8621" s="1" t="s">
        <v>9786</v>
      </c>
      <c r="H8621" s="1">
        <v>0</v>
      </c>
      <c r="I8621" s="1">
        <v>9997</v>
      </c>
    </row>
    <row r="8622" spans="1:9" x14ac:dyDescent="0.25">
      <c r="A8622" s="1">
        <v>2</v>
      </c>
      <c r="B8622" s="1">
        <v>44715</v>
      </c>
      <c r="C8622" s="1">
        <v>53.054699999999997</v>
      </c>
      <c r="D8622" s="1">
        <v>52.265099999999997</v>
      </c>
      <c r="E8622" s="1">
        <v>1284</v>
      </c>
      <c r="F8622" s="1">
        <v>93.666399999999996</v>
      </c>
      <c r="G8622" s="1">
        <v>266.44720000000001</v>
      </c>
      <c r="H8622" s="1">
        <v>15.0641353215986</v>
      </c>
    </row>
    <row r="8623" spans="1:9" x14ac:dyDescent="0.25">
      <c r="A8623" s="1">
        <v>0</v>
      </c>
      <c r="B8623" s="1" t="s">
        <v>9787</v>
      </c>
    </row>
    <row r="8624" spans="1:9" x14ac:dyDescent="0.25">
      <c r="A8624" s="1">
        <v>1</v>
      </c>
      <c r="B8624" s="1" t="s">
        <v>9788</v>
      </c>
      <c r="C8624" s="1" t="s">
        <v>9789</v>
      </c>
      <c r="D8624" s="1">
        <v>22276.48559543</v>
      </c>
      <c r="E8624" s="1">
        <v>4.2E-7</v>
      </c>
      <c r="F8624" s="1" t="s">
        <v>3</v>
      </c>
      <c r="G8624" s="1" t="s">
        <v>9790</v>
      </c>
      <c r="H8624" s="1">
        <v>0</v>
      </c>
      <c r="I8624" s="1">
        <v>9993</v>
      </c>
    </row>
    <row r="8625" spans="1:9" x14ac:dyDescent="0.25">
      <c r="A8625" s="1">
        <v>2</v>
      </c>
      <c r="B8625" s="1">
        <v>44716</v>
      </c>
      <c r="C8625" s="1">
        <v>53.055399999999999</v>
      </c>
      <c r="D8625" s="1">
        <v>52.4773</v>
      </c>
      <c r="E8625" s="1">
        <v>1352</v>
      </c>
      <c r="F8625" s="1">
        <v>79.872200000000007</v>
      </c>
      <c r="G8625" s="1">
        <v>280.24200000000002</v>
      </c>
      <c r="H8625" s="1">
        <v>15.063926311598401</v>
      </c>
    </row>
    <row r="8626" spans="1:9" x14ac:dyDescent="0.25">
      <c r="A8626" s="1">
        <v>0</v>
      </c>
      <c r="B8626" s="1" t="s">
        <v>9791</v>
      </c>
    </row>
    <row r="8627" spans="1:9" x14ac:dyDescent="0.25">
      <c r="A8627" s="1">
        <v>1</v>
      </c>
      <c r="B8627" s="1" t="s">
        <v>9792</v>
      </c>
      <c r="C8627" s="1" t="s">
        <v>9793</v>
      </c>
      <c r="D8627" s="1">
        <v>22275.886632350001</v>
      </c>
      <c r="E8627" s="1">
        <v>-1.681E-5</v>
      </c>
      <c r="F8627" s="1" t="s">
        <v>3</v>
      </c>
      <c r="G8627" s="1">
        <f>-93988-4</f>
        <v>-93992</v>
      </c>
      <c r="H8627" s="1">
        <v>0</v>
      </c>
      <c r="I8627" s="1">
        <v>9992</v>
      </c>
    </row>
    <row r="8628" spans="1:9" x14ac:dyDescent="0.25">
      <c r="A8628" s="1">
        <v>2</v>
      </c>
      <c r="B8628" s="1">
        <v>44717</v>
      </c>
      <c r="C8628" s="1">
        <v>53.056100000000001</v>
      </c>
      <c r="D8628" s="1">
        <v>75.153899999999993</v>
      </c>
      <c r="E8628" s="1">
        <v>1273</v>
      </c>
      <c r="F8628" s="1">
        <v>62.952800000000003</v>
      </c>
      <c r="G8628" s="1">
        <v>297.15899999999999</v>
      </c>
      <c r="H8628" s="1">
        <v>15.063945711594901</v>
      </c>
    </row>
    <row r="8629" spans="1:9" x14ac:dyDescent="0.25">
      <c r="A8629" s="1">
        <v>0</v>
      </c>
      <c r="B8629" s="1" t="s">
        <v>9794</v>
      </c>
    </row>
    <row r="8630" spans="1:9" x14ac:dyDescent="0.25">
      <c r="A8630" s="1">
        <v>1</v>
      </c>
      <c r="B8630" s="1" t="s">
        <v>9795</v>
      </c>
      <c r="C8630" s="1" t="s">
        <v>9796</v>
      </c>
      <c r="D8630" s="1">
        <v>22276.522437200001</v>
      </c>
      <c r="E8630" s="1">
        <v>9.9699999999999994E-6</v>
      </c>
      <c r="F8630" s="1" t="s">
        <v>3</v>
      </c>
      <c r="G8630" s="1" t="s">
        <v>9797</v>
      </c>
      <c r="H8630" s="1">
        <v>0</v>
      </c>
      <c r="I8630" s="1">
        <v>9991</v>
      </c>
    </row>
    <row r="8631" spans="1:9" x14ac:dyDescent="0.25">
      <c r="A8631" s="1">
        <v>2</v>
      </c>
      <c r="B8631" s="1">
        <v>44718</v>
      </c>
      <c r="C8631" s="1">
        <v>53.054499999999997</v>
      </c>
      <c r="D8631" s="1">
        <v>52.313000000000002</v>
      </c>
      <c r="E8631" s="1">
        <v>1567</v>
      </c>
      <c r="F8631" s="1">
        <v>85.477099999999993</v>
      </c>
      <c r="G8631" s="1">
        <v>274.6397</v>
      </c>
      <c r="H8631" s="1">
        <v>15.0641536515986</v>
      </c>
    </row>
    <row r="8632" spans="1:9" x14ac:dyDescent="0.25">
      <c r="A8632" s="1">
        <v>0</v>
      </c>
      <c r="B8632" s="1" t="s">
        <v>9798</v>
      </c>
    </row>
    <row r="8633" spans="1:9" x14ac:dyDescent="0.25">
      <c r="A8633" s="1">
        <v>1</v>
      </c>
      <c r="B8633" s="1" t="s">
        <v>9799</v>
      </c>
      <c r="C8633" s="1" t="s">
        <v>9800</v>
      </c>
      <c r="D8633" s="1">
        <v>22276.397112030001</v>
      </c>
      <c r="E8633" s="1">
        <v>1.9400000000000001E-5</v>
      </c>
      <c r="F8633" s="1" t="s">
        <v>3</v>
      </c>
      <c r="G8633" s="1" t="s">
        <v>9801</v>
      </c>
      <c r="H8633" s="1">
        <v>0</v>
      </c>
      <c r="I8633" s="1">
        <v>9994</v>
      </c>
    </row>
    <row r="8634" spans="1:9" x14ac:dyDescent="0.25">
      <c r="A8634" s="1">
        <v>2</v>
      </c>
      <c r="B8634" s="1">
        <v>44719</v>
      </c>
      <c r="C8634" s="1">
        <v>53.0563</v>
      </c>
      <c r="D8634" s="1">
        <v>52.875799999999998</v>
      </c>
      <c r="E8634" s="1">
        <v>1492</v>
      </c>
      <c r="F8634" s="1">
        <v>84.190200000000004</v>
      </c>
      <c r="G8634" s="1">
        <v>275.92570000000001</v>
      </c>
      <c r="H8634" s="1">
        <v>15.0640284616097</v>
      </c>
    </row>
    <row r="8635" spans="1:9" x14ac:dyDescent="0.25">
      <c r="A8635" s="1">
        <v>0</v>
      </c>
      <c r="B8635" s="1" t="s">
        <v>9802</v>
      </c>
    </row>
    <row r="8636" spans="1:9" x14ac:dyDescent="0.25">
      <c r="A8636" s="1">
        <v>1</v>
      </c>
      <c r="B8636" s="1" t="s">
        <v>9803</v>
      </c>
      <c r="C8636" s="1" t="s">
        <v>9804</v>
      </c>
      <c r="D8636" s="1">
        <v>22276.348252079999</v>
      </c>
      <c r="E8636" s="1">
        <v>8.9199999999999993E-6</v>
      </c>
      <c r="F8636" s="1" t="s">
        <v>3</v>
      </c>
      <c r="G8636" s="1" t="s">
        <v>9805</v>
      </c>
      <c r="H8636" s="1">
        <v>0</v>
      </c>
      <c r="I8636" s="1">
        <v>9996</v>
      </c>
    </row>
    <row r="8637" spans="1:9" x14ac:dyDescent="0.25">
      <c r="A8637" s="1">
        <v>2</v>
      </c>
      <c r="B8637" s="1">
        <v>44720</v>
      </c>
      <c r="C8637" s="1">
        <v>53.057000000000002</v>
      </c>
      <c r="D8637" s="1">
        <v>53.0747</v>
      </c>
      <c r="E8637" s="1">
        <v>1415</v>
      </c>
      <c r="F8637" s="1">
        <v>65.035200000000003</v>
      </c>
      <c r="G8637" s="1">
        <v>295.07839999999999</v>
      </c>
      <c r="H8637" s="1">
        <v>15.0640662315984</v>
      </c>
    </row>
    <row r="8638" spans="1:9" x14ac:dyDescent="0.25">
      <c r="A8638" s="1">
        <v>0</v>
      </c>
      <c r="B8638" s="1" t="s">
        <v>9806</v>
      </c>
    </row>
    <row r="8639" spans="1:9" x14ac:dyDescent="0.25">
      <c r="A8639" s="1">
        <v>1</v>
      </c>
      <c r="B8639" s="1" t="s">
        <v>9807</v>
      </c>
      <c r="C8639" s="1" t="s">
        <v>9808</v>
      </c>
      <c r="D8639" s="1">
        <v>22276.404492410002</v>
      </c>
      <c r="E8639" s="1">
        <v>3.7799999999999998E-6</v>
      </c>
      <c r="F8639" s="1" t="s">
        <v>3</v>
      </c>
      <c r="G8639" s="1" t="s">
        <v>9809</v>
      </c>
      <c r="H8639" s="1">
        <v>0</v>
      </c>
      <c r="I8639" s="1">
        <v>9991</v>
      </c>
    </row>
    <row r="8640" spans="1:9" x14ac:dyDescent="0.25">
      <c r="A8640" s="1">
        <v>2</v>
      </c>
      <c r="B8640" s="1">
        <v>44721</v>
      </c>
      <c r="C8640" s="1">
        <v>53.057299999999998</v>
      </c>
      <c r="D8640" s="1">
        <v>52.843600000000002</v>
      </c>
      <c r="E8640" s="1">
        <v>1332</v>
      </c>
      <c r="F8640" s="1">
        <v>69.171400000000006</v>
      </c>
      <c r="G8640" s="1">
        <v>290.94170000000003</v>
      </c>
      <c r="H8640" s="1">
        <v>15.063958881598399</v>
      </c>
    </row>
    <row r="8641" spans="1:9" x14ac:dyDescent="0.25">
      <c r="A8641" s="1">
        <v>0</v>
      </c>
      <c r="B8641" s="1" t="s">
        <v>9810</v>
      </c>
    </row>
    <row r="8642" spans="1:9" x14ac:dyDescent="0.25">
      <c r="A8642" s="1">
        <v>1</v>
      </c>
      <c r="B8642" s="1" t="s">
        <v>9811</v>
      </c>
      <c r="C8642" s="1" t="s">
        <v>9812</v>
      </c>
      <c r="D8642" s="1">
        <v>22276.340886819999</v>
      </c>
      <c r="E8642" s="1">
        <v>1.362E-5</v>
      </c>
      <c r="F8642" s="1" t="s">
        <v>3</v>
      </c>
      <c r="G8642" s="1" t="s">
        <v>279</v>
      </c>
      <c r="H8642" s="1">
        <v>0</v>
      </c>
      <c r="I8642" s="1">
        <v>9998</v>
      </c>
    </row>
    <row r="8643" spans="1:9" x14ac:dyDescent="0.25">
      <c r="A8643" s="1">
        <v>2</v>
      </c>
      <c r="B8643" s="1">
        <v>44722</v>
      </c>
      <c r="C8643" s="1">
        <v>53.055599999999998</v>
      </c>
      <c r="D8643" s="1">
        <v>53.113599999999998</v>
      </c>
      <c r="E8643" s="1">
        <v>1348</v>
      </c>
      <c r="F8643" s="1">
        <v>76.784800000000004</v>
      </c>
      <c r="G8643" s="1">
        <v>283.32909999999998</v>
      </c>
      <c r="H8643" s="1">
        <v>15.064108861598401</v>
      </c>
    </row>
    <row r="8644" spans="1:9" x14ac:dyDescent="0.25">
      <c r="A8644" s="1">
        <v>0</v>
      </c>
      <c r="B8644" s="1" t="s">
        <v>9813</v>
      </c>
    </row>
    <row r="8645" spans="1:9" x14ac:dyDescent="0.25">
      <c r="A8645" s="1">
        <v>1</v>
      </c>
      <c r="B8645" s="1" t="s">
        <v>9814</v>
      </c>
      <c r="C8645" s="1" t="s">
        <v>9815</v>
      </c>
      <c r="D8645" s="1">
        <v>22276.422918150001</v>
      </c>
      <c r="E8645" s="1">
        <v>2.421E-5</v>
      </c>
      <c r="F8645" s="1" t="s">
        <v>3</v>
      </c>
      <c r="G8645" s="1" t="s">
        <v>9816</v>
      </c>
      <c r="H8645" s="1">
        <v>0</v>
      </c>
      <c r="I8645" s="1">
        <v>9992</v>
      </c>
    </row>
    <row r="8646" spans="1:9" x14ac:dyDescent="0.25">
      <c r="A8646" s="1">
        <v>2</v>
      </c>
      <c r="B8646" s="1">
        <v>44723</v>
      </c>
      <c r="C8646" s="1">
        <v>53.054099999999998</v>
      </c>
      <c r="D8646" s="1">
        <v>52.754800000000003</v>
      </c>
      <c r="E8646" s="1">
        <v>1513</v>
      </c>
      <c r="F8646" s="1">
        <v>67.292599999999993</v>
      </c>
      <c r="G8646" s="1">
        <v>292.82229999999998</v>
      </c>
      <c r="H8646" s="1">
        <v>15.064081561598501</v>
      </c>
    </row>
    <row r="8647" spans="1:9" x14ac:dyDescent="0.25">
      <c r="A8647" s="1">
        <v>0</v>
      </c>
      <c r="B8647" s="1" t="s">
        <v>9817</v>
      </c>
    </row>
    <row r="8648" spans="1:9" x14ac:dyDescent="0.25">
      <c r="A8648" s="1">
        <v>1</v>
      </c>
      <c r="B8648" s="1" t="s">
        <v>9818</v>
      </c>
      <c r="C8648" s="1" t="s">
        <v>9819</v>
      </c>
      <c r="D8648" s="1">
        <v>22276.51875422</v>
      </c>
      <c r="E8648" s="1">
        <v>2.989E-5</v>
      </c>
      <c r="F8648" s="1" t="s">
        <v>3</v>
      </c>
      <c r="G8648" s="1" t="s">
        <v>9820</v>
      </c>
      <c r="H8648" s="1">
        <v>0</v>
      </c>
      <c r="I8648" s="1">
        <v>9992</v>
      </c>
    </row>
    <row r="8649" spans="1:9" x14ac:dyDescent="0.25">
      <c r="A8649" s="1">
        <v>2</v>
      </c>
      <c r="B8649" s="1">
        <v>44724</v>
      </c>
      <c r="C8649" s="1">
        <v>53.055</v>
      </c>
      <c r="D8649" s="1">
        <v>52.334499999999998</v>
      </c>
      <c r="E8649" s="1">
        <v>1343</v>
      </c>
      <c r="F8649" s="1">
        <v>78.390500000000003</v>
      </c>
      <c r="G8649" s="1">
        <v>281.7235</v>
      </c>
      <c r="H8649" s="1">
        <v>15.0640837515986</v>
      </c>
    </row>
    <row r="8650" spans="1:9" x14ac:dyDescent="0.25">
      <c r="A8650" s="1">
        <v>0</v>
      </c>
      <c r="B8650" s="1" t="s">
        <v>9821</v>
      </c>
    </row>
    <row r="8651" spans="1:9" x14ac:dyDescent="0.25">
      <c r="A8651" s="1">
        <v>1</v>
      </c>
      <c r="B8651" s="1" t="s">
        <v>9822</v>
      </c>
      <c r="C8651" s="1" t="s">
        <v>9823</v>
      </c>
      <c r="D8651" s="1">
        <v>22276.457935999999</v>
      </c>
      <c r="E8651" s="1">
        <v>1.9890000000000001E-5</v>
      </c>
      <c r="F8651" s="1" t="s">
        <v>3</v>
      </c>
      <c r="G8651" s="1" t="s">
        <v>9824</v>
      </c>
      <c r="H8651" s="1">
        <v>0</v>
      </c>
      <c r="I8651" s="1">
        <v>9994</v>
      </c>
    </row>
    <row r="8652" spans="1:9" x14ac:dyDescent="0.25">
      <c r="A8652" s="1">
        <v>2</v>
      </c>
      <c r="B8652" s="1">
        <v>44725</v>
      </c>
      <c r="C8652" s="1">
        <v>53.057000000000002</v>
      </c>
      <c r="D8652" s="1">
        <v>72.595100000000002</v>
      </c>
      <c r="E8652" s="1">
        <v>1338</v>
      </c>
      <c r="F8652" s="1">
        <v>99.536100000000005</v>
      </c>
      <c r="G8652" s="1">
        <v>260.57799999999997</v>
      </c>
      <c r="H8652" s="1">
        <v>15.064104231595699</v>
      </c>
    </row>
    <row r="8653" spans="1:9" x14ac:dyDescent="0.25">
      <c r="A8653" s="1">
        <v>0</v>
      </c>
      <c r="B8653" s="1" t="s">
        <v>9825</v>
      </c>
    </row>
    <row r="8654" spans="1:9" x14ac:dyDescent="0.25">
      <c r="A8654" s="1">
        <v>1</v>
      </c>
      <c r="B8654" s="1" t="s">
        <v>9826</v>
      </c>
      <c r="C8654" s="1" t="s">
        <v>9827</v>
      </c>
      <c r="D8654" s="1">
        <v>22276.117000800001</v>
      </c>
      <c r="E8654" s="1">
        <v>-1.2089999999999999E-5</v>
      </c>
      <c r="F8654" s="1" t="s">
        <v>3</v>
      </c>
      <c r="G8654" s="1">
        <f>-62252-4</f>
        <v>-62256</v>
      </c>
      <c r="H8654" s="1">
        <v>0</v>
      </c>
      <c r="I8654" s="1">
        <v>9995</v>
      </c>
    </row>
    <row r="8655" spans="1:9" x14ac:dyDescent="0.25">
      <c r="A8655" s="1">
        <v>2</v>
      </c>
      <c r="B8655" s="1">
        <v>44726</v>
      </c>
      <c r="C8655" s="1">
        <v>53.055399999999999</v>
      </c>
      <c r="D8655" s="1">
        <v>54.113900000000001</v>
      </c>
      <c r="E8655" s="1">
        <v>1489</v>
      </c>
      <c r="F8655" s="1">
        <v>81.065899999999999</v>
      </c>
      <c r="G8655" s="1">
        <v>279.0498</v>
      </c>
      <c r="H8655" s="1">
        <v>15.064000331598001</v>
      </c>
    </row>
    <row r="8656" spans="1:9" x14ac:dyDescent="0.25">
      <c r="A8656" s="1">
        <v>0</v>
      </c>
      <c r="B8656" s="1" t="s">
        <v>9828</v>
      </c>
    </row>
    <row r="8657" spans="1:9" x14ac:dyDescent="0.25">
      <c r="A8657" s="1">
        <v>1</v>
      </c>
      <c r="B8657" s="1" t="s">
        <v>9829</v>
      </c>
      <c r="C8657" s="1" t="s">
        <v>9830</v>
      </c>
      <c r="D8657" s="1">
        <v>22276.48464513</v>
      </c>
      <c r="E8657" s="1">
        <v>2.2160000000000001E-5</v>
      </c>
      <c r="F8657" s="1" t="s">
        <v>3</v>
      </c>
      <c r="G8657" s="1" t="s">
        <v>9831</v>
      </c>
      <c r="H8657" s="1">
        <v>0</v>
      </c>
      <c r="I8657" s="1">
        <v>9991</v>
      </c>
    </row>
    <row r="8658" spans="1:9" x14ac:dyDescent="0.25">
      <c r="A8658" s="1">
        <v>2</v>
      </c>
      <c r="B8658" s="1">
        <v>44727</v>
      </c>
      <c r="C8658" s="1">
        <v>53.055500000000002</v>
      </c>
      <c r="D8658" s="1">
        <v>92.485100000000003</v>
      </c>
      <c r="E8658" s="1">
        <v>1321</v>
      </c>
      <c r="F8658" s="1">
        <v>91.532899999999998</v>
      </c>
      <c r="G8658" s="1">
        <v>268.58109999999999</v>
      </c>
      <c r="H8658" s="1">
        <v>15.0641034115931</v>
      </c>
    </row>
    <row r="8659" spans="1:9" x14ac:dyDescent="0.25">
      <c r="A8659" s="1">
        <v>0</v>
      </c>
      <c r="B8659" s="1" t="s">
        <v>9832</v>
      </c>
    </row>
    <row r="8660" spans="1:9" x14ac:dyDescent="0.25">
      <c r="A8660" s="1">
        <v>1</v>
      </c>
      <c r="B8660" s="1" t="s">
        <v>9833</v>
      </c>
      <c r="C8660" s="1" t="s">
        <v>9834</v>
      </c>
      <c r="D8660" s="1">
        <v>22276.52407747</v>
      </c>
      <c r="E8660" s="1">
        <v>3.2919999999999998E-4</v>
      </c>
      <c r="F8660" s="1" t="s">
        <v>3</v>
      </c>
      <c r="G8660" s="1" t="s">
        <v>9835</v>
      </c>
      <c r="H8660" s="1">
        <v>0</v>
      </c>
      <c r="I8660" s="1">
        <v>9996</v>
      </c>
    </row>
    <row r="8661" spans="1:9" x14ac:dyDescent="0.25">
      <c r="A8661" s="1">
        <v>2</v>
      </c>
      <c r="B8661" s="1">
        <v>44729</v>
      </c>
      <c r="C8661" s="1">
        <v>53.0032</v>
      </c>
      <c r="D8661" s="1">
        <v>54.593800000000002</v>
      </c>
      <c r="E8661" s="1">
        <v>1318</v>
      </c>
      <c r="F8661" s="1">
        <v>57.089500000000001</v>
      </c>
      <c r="G8661" s="1">
        <v>303.0224</v>
      </c>
      <c r="H8661" s="1">
        <v>15.1709415615979</v>
      </c>
    </row>
    <row r="8662" spans="1:9" x14ac:dyDescent="0.25">
      <c r="A8662" s="1">
        <v>0</v>
      </c>
      <c r="B8662" s="1" t="s">
        <v>9836</v>
      </c>
    </row>
    <row r="8663" spans="1:9" x14ac:dyDescent="0.25">
      <c r="A8663" s="1">
        <v>1</v>
      </c>
      <c r="B8663" s="1" t="s">
        <v>9837</v>
      </c>
      <c r="C8663" s="1" t="s">
        <v>9838</v>
      </c>
      <c r="D8663" s="1">
        <v>22276.526124430002</v>
      </c>
      <c r="E8663" s="1">
        <v>1.8159999999999999E-5</v>
      </c>
      <c r="F8663" s="1" t="s">
        <v>3</v>
      </c>
      <c r="G8663" s="1" t="s">
        <v>9839</v>
      </c>
      <c r="H8663" s="1">
        <v>0</v>
      </c>
      <c r="I8663" s="1">
        <v>9994</v>
      </c>
    </row>
    <row r="8664" spans="1:9" x14ac:dyDescent="0.25">
      <c r="A8664" s="1">
        <v>2</v>
      </c>
      <c r="B8664" s="1">
        <v>44731</v>
      </c>
      <c r="C8664" s="1">
        <v>53.0563</v>
      </c>
      <c r="D8664" s="1">
        <v>52.299599999999998</v>
      </c>
      <c r="E8664" s="1">
        <v>1338</v>
      </c>
      <c r="F8664" s="1">
        <v>82.646900000000002</v>
      </c>
      <c r="G8664" s="1">
        <v>277.46719999999999</v>
      </c>
      <c r="H8664" s="1">
        <v>15.0640652215986</v>
      </c>
    </row>
    <row r="8665" spans="1:9" x14ac:dyDescent="0.25">
      <c r="A8665" s="1">
        <v>0</v>
      </c>
      <c r="B8665" s="1" t="s">
        <v>9840</v>
      </c>
    </row>
    <row r="8666" spans="1:9" x14ac:dyDescent="0.25">
      <c r="A8666" s="1">
        <v>1</v>
      </c>
      <c r="B8666" s="1" t="s">
        <v>9841</v>
      </c>
      <c r="C8666" s="1" t="s">
        <v>9842</v>
      </c>
      <c r="D8666" s="1">
        <v>22276.181505730001</v>
      </c>
      <c r="E8666" s="1">
        <v>5.6500000000000001E-6</v>
      </c>
      <c r="F8666" s="1" t="s">
        <v>3</v>
      </c>
      <c r="G8666" s="1" t="s">
        <v>9843</v>
      </c>
      <c r="H8666" s="1">
        <v>0</v>
      </c>
      <c r="I8666" s="1">
        <v>9996</v>
      </c>
    </row>
    <row r="8667" spans="1:9" x14ac:dyDescent="0.25">
      <c r="A8667" s="1">
        <v>2</v>
      </c>
      <c r="B8667" s="1">
        <v>44732</v>
      </c>
      <c r="C8667" s="1">
        <v>53.0565</v>
      </c>
      <c r="D8667" s="1">
        <v>73.833299999999994</v>
      </c>
      <c r="E8667" s="1">
        <v>1430</v>
      </c>
      <c r="F8667" s="1">
        <v>82.123400000000004</v>
      </c>
      <c r="G8667" s="1">
        <v>277.99169999999998</v>
      </c>
      <c r="H8667" s="1">
        <v>15.064075781595299</v>
      </c>
    </row>
    <row r="8668" spans="1:9" x14ac:dyDescent="0.25">
      <c r="A8668" s="1">
        <v>0</v>
      </c>
      <c r="B8668" s="1" t="s">
        <v>9844</v>
      </c>
    </row>
    <row r="8669" spans="1:9" x14ac:dyDescent="0.25">
      <c r="A8669" s="1">
        <v>1</v>
      </c>
      <c r="B8669" s="1" t="s">
        <v>9845</v>
      </c>
      <c r="C8669" s="1" t="s">
        <v>9846</v>
      </c>
      <c r="D8669" s="1">
        <v>22276.511380529999</v>
      </c>
      <c r="E8669" s="1">
        <v>6.3269999999999996E-5</v>
      </c>
      <c r="F8669" s="1" t="s">
        <v>3</v>
      </c>
      <c r="G8669" s="1" t="s">
        <v>9847</v>
      </c>
      <c r="H8669" s="1">
        <v>0</v>
      </c>
      <c r="I8669" s="1">
        <v>9997</v>
      </c>
    </row>
    <row r="8670" spans="1:9" x14ac:dyDescent="0.25">
      <c r="A8670" s="1">
        <v>2</v>
      </c>
      <c r="B8670" s="1">
        <v>44733</v>
      </c>
      <c r="C8670" s="1">
        <v>53.054600000000001</v>
      </c>
      <c r="D8670" s="1">
        <v>52.344099999999997</v>
      </c>
      <c r="E8670" s="1">
        <v>1278</v>
      </c>
      <c r="F8670" s="1">
        <v>86.138599999999997</v>
      </c>
      <c r="G8670" s="1">
        <v>273.97489999999999</v>
      </c>
      <c r="H8670" s="1">
        <v>15.0641411715986</v>
      </c>
    </row>
    <row r="8671" spans="1:9" x14ac:dyDescent="0.25">
      <c r="A8671" s="1">
        <v>0</v>
      </c>
      <c r="B8671" s="1" t="s">
        <v>9848</v>
      </c>
    </row>
    <row r="8672" spans="1:9" x14ac:dyDescent="0.25">
      <c r="A8672" s="1">
        <v>1</v>
      </c>
      <c r="B8672" s="1" t="s">
        <v>9849</v>
      </c>
      <c r="C8672" s="1" t="s">
        <v>9850</v>
      </c>
      <c r="D8672" s="1">
        <v>22276.526138720001</v>
      </c>
      <c r="E8672" s="1">
        <v>7.5859999999999995E-5</v>
      </c>
      <c r="F8672" s="1" t="s">
        <v>3</v>
      </c>
      <c r="G8672" s="1" t="s">
        <v>9851</v>
      </c>
      <c r="H8672" s="1">
        <v>0</v>
      </c>
      <c r="I8672" s="1">
        <v>9998</v>
      </c>
    </row>
    <row r="8673" spans="1:9" x14ac:dyDescent="0.25">
      <c r="A8673" s="1">
        <v>2</v>
      </c>
      <c r="B8673" s="1">
        <v>44734</v>
      </c>
      <c r="C8673" s="1">
        <v>53.053800000000003</v>
      </c>
      <c r="D8673" s="1">
        <v>332.29910000000001</v>
      </c>
      <c r="E8673" s="1">
        <v>2028</v>
      </c>
      <c r="F8673" s="1">
        <v>39.627499999999998</v>
      </c>
      <c r="G8673" s="1">
        <v>320.4862</v>
      </c>
      <c r="H8673" s="1">
        <v>15.063991511609601</v>
      </c>
    </row>
    <row r="8674" spans="1:9" x14ac:dyDescent="0.25">
      <c r="A8674" s="1">
        <v>0</v>
      </c>
      <c r="B8674" s="1" t="s">
        <v>9852</v>
      </c>
    </row>
    <row r="8675" spans="1:9" x14ac:dyDescent="0.25">
      <c r="A8675" s="1">
        <v>1</v>
      </c>
      <c r="B8675" s="1" t="s">
        <v>9853</v>
      </c>
      <c r="C8675" s="1" t="s">
        <v>9854</v>
      </c>
      <c r="D8675" s="1">
        <v>22276.454250639999</v>
      </c>
      <c r="E8675" s="1">
        <v>1.969E-5</v>
      </c>
      <c r="F8675" s="1" t="s">
        <v>3</v>
      </c>
      <c r="G8675" s="1" t="s">
        <v>9855</v>
      </c>
      <c r="H8675" s="1">
        <v>0</v>
      </c>
      <c r="I8675" s="1">
        <v>9992</v>
      </c>
    </row>
    <row r="8676" spans="1:9" x14ac:dyDescent="0.25">
      <c r="A8676" s="1">
        <v>2</v>
      </c>
      <c r="B8676" s="1">
        <v>44735</v>
      </c>
      <c r="C8676" s="1">
        <v>53.055900000000001</v>
      </c>
      <c r="D8676" s="1">
        <v>72.619699999999995</v>
      </c>
      <c r="E8676" s="1">
        <v>1484</v>
      </c>
      <c r="F8676" s="1">
        <v>66.673000000000002</v>
      </c>
      <c r="G8676" s="1">
        <v>293.44150000000002</v>
      </c>
      <c r="H8676" s="1">
        <v>15.0640600815957</v>
      </c>
    </row>
    <row r="8677" spans="1:9" x14ac:dyDescent="0.25">
      <c r="A8677" s="1">
        <v>0</v>
      </c>
      <c r="B8677" s="1" t="s">
        <v>9856</v>
      </c>
    </row>
    <row r="8678" spans="1:9" x14ac:dyDescent="0.25">
      <c r="A8678" s="1">
        <v>1</v>
      </c>
      <c r="B8678" s="1" t="s">
        <v>9857</v>
      </c>
      <c r="C8678" s="1" t="s">
        <v>9858</v>
      </c>
      <c r="D8678" s="1">
        <v>22276.535343629999</v>
      </c>
      <c r="E8678" s="1">
        <v>-6.37E-6</v>
      </c>
      <c r="F8678" s="1" t="s">
        <v>3</v>
      </c>
      <c r="G8678" s="1">
        <f>-23898-4</f>
        <v>-23902</v>
      </c>
      <c r="H8678" s="1">
        <v>0</v>
      </c>
      <c r="I8678" s="1">
        <v>9998</v>
      </c>
    </row>
    <row r="8679" spans="1:9" x14ac:dyDescent="0.25">
      <c r="A8679" s="1">
        <v>2</v>
      </c>
      <c r="B8679" s="1">
        <v>44736</v>
      </c>
      <c r="C8679" s="1">
        <v>53.055199999999999</v>
      </c>
      <c r="D8679" s="1">
        <v>72.256500000000003</v>
      </c>
      <c r="E8679" s="1">
        <v>1326</v>
      </c>
      <c r="F8679" s="1">
        <v>85.644199999999998</v>
      </c>
      <c r="G8679" s="1">
        <v>274.4699</v>
      </c>
      <c r="H8679" s="1">
        <v>15.0640931715959</v>
      </c>
    </row>
    <row r="8680" spans="1:9" x14ac:dyDescent="0.25">
      <c r="A8680" s="1">
        <v>0</v>
      </c>
      <c r="B8680" s="1" t="s">
        <v>9859</v>
      </c>
    </row>
    <row r="8681" spans="1:9" x14ac:dyDescent="0.25">
      <c r="A8681" s="1">
        <v>1</v>
      </c>
      <c r="B8681" s="1" t="s">
        <v>9860</v>
      </c>
      <c r="C8681" s="1" t="s">
        <v>9861</v>
      </c>
      <c r="D8681" s="1">
        <v>22276.54639983</v>
      </c>
      <c r="E8681" s="1">
        <v>1.2439999999999999E-5</v>
      </c>
      <c r="F8681" s="1" t="s">
        <v>3</v>
      </c>
      <c r="G8681" s="1" t="s">
        <v>9862</v>
      </c>
      <c r="H8681" s="1">
        <v>0</v>
      </c>
      <c r="I8681" s="1">
        <v>9993</v>
      </c>
    </row>
    <row r="8682" spans="1:9" x14ac:dyDescent="0.25">
      <c r="A8682" s="1">
        <v>2</v>
      </c>
      <c r="B8682" s="1">
        <v>44737</v>
      </c>
      <c r="C8682" s="1">
        <v>53.054200000000002</v>
      </c>
      <c r="D8682" s="1">
        <v>72.199100000000001</v>
      </c>
      <c r="E8682" s="1">
        <v>1375</v>
      </c>
      <c r="F8682" s="1">
        <v>82.164100000000005</v>
      </c>
      <c r="G8682" s="1">
        <v>277.9504</v>
      </c>
      <c r="H8682" s="1">
        <v>15.0640461115959</v>
      </c>
    </row>
    <row r="8683" spans="1:9" x14ac:dyDescent="0.25">
      <c r="A8683" s="1">
        <v>0</v>
      </c>
      <c r="B8683" s="1" t="s">
        <v>9863</v>
      </c>
    </row>
    <row r="8684" spans="1:9" x14ac:dyDescent="0.25">
      <c r="A8684" s="1">
        <v>1</v>
      </c>
      <c r="B8684" s="1" t="s">
        <v>9864</v>
      </c>
      <c r="C8684" s="1" t="s">
        <v>9865</v>
      </c>
      <c r="D8684" s="1">
        <v>22276.5316537</v>
      </c>
      <c r="E8684" s="1">
        <v>5.4600000000000002E-6</v>
      </c>
      <c r="F8684" s="1" t="s">
        <v>3</v>
      </c>
      <c r="G8684" s="1" t="s">
        <v>9866</v>
      </c>
      <c r="H8684" s="1">
        <v>0</v>
      </c>
      <c r="I8684" s="1">
        <v>9990</v>
      </c>
    </row>
    <row r="8685" spans="1:9" x14ac:dyDescent="0.25">
      <c r="A8685" s="1">
        <v>2</v>
      </c>
      <c r="B8685" s="1">
        <v>44738</v>
      </c>
      <c r="C8685" s="1">
        <v>53.055500000000002</v>
      </c>
      <c r="D8685" s="1">
        <v>72.275000000000006</v>
      </c>
      <c r="E8685" s="1">
        <v>1480</v>
      </c>
      <c r="F8685" s="1">
        <v>68.553899999999999</v>
      </c>
      <c r="G8685" s="1">
        <v>291.5607</v>
      </c>
      <c r="H8685" s="1">
        <v>15.0640812115958</v>
      </c>
    </row>
    <row r="8686" spans="1:9" x14ac:dyDescent="0.25">
      <c r="A8686" s="1">
        <v>0</v>
      </c>
      <c r="B8686" s="1" t="s">
        <v>9867</v>
      </c>
    </row>
    <row r="8687" spans="1:9" x14ac:dyDescent="0.25">
      <c r="A8687" s="1">
        <v>1</v>
      </c>
      <c r="B8687" s="1" t="s">
        <v>9868</v>
      </c>
      <c r="C8687" s="1" t="s">
        <v>9869</v>
      </c>
      <c r="D8687" s="1">
        <v>22276.50776158</v>
      </c>
      <c r="E8687" s="1">
        <v>2.8201000000000002E-4</v>
      </c>
      <c r="F8687" s="1" t="s">
        <v>3</v>
      </c>
      <c r="G8687" s="1" t="s">
        <v>9870</v>
      </c>
      <c r="H8687" s="1">
        <v>0</v>
      </c>
      <c r="I8687" s="1">
        <v>9990</v>
      </c>
    </row>
    <row r="8688" spans="1:9" x14ac:dyDescent="0.25">
      <c r="A8688" s="1">
        <v>2</v>
      </c>
      <c r="B8688" s="1">
        <v>44739</v>
      </c>
      <c r="C8688" s="1">
        <v>52.993200000000002</v>
      </c>
      <c r="D8688" s="1">
        <v>53.702800000000003</v>
      </c>
      <c r="E8688" s="1">
        <v>488</v>
      </c>
      <c r="F8688" s="1">
        <v>1.4946999999999999</v>
      </c>
      <c r="G8688" s="1">
        <v>358.60469999999998</v>
      </c>
      <c r="H8688" s="1">
        <v>15.183264441597901</v>
      </c>
    </row>
    <row r="8689" spans="1:9" x14ac:dyDescent="0.25">
      <c r="A8689" s="1">
        <v>0</v>
      </c>
      <c r="B8689" s="1" t="s">
        <v>9871</v>
      </c>
    </row>
    <row r="8690" spans="1:9" x14ac:dyDescent="0.25">
      <c r="A8690" s="1">
        <v>1</v>
      </c>
      <c r="B8690" s="1" t="s">
        <v>9872</v>
      </c>
      <c r="C8690" s="1" t="s">
        <v>9873</v>
      </c>
      <c r="D8690" s="1">
        <v>22276.542718289998</v>
      </c>
      <c r="E8690" s="1">
        <v>8.4100000000000008E-6</v>
      </c>
      <c r="F8690" s="1" t="s">
        <v>3</v>
      </c>
      <c r="G8690" s="1" t="s">
        <v>9874</v>
      </c>
      <c r="H8690" s="1">
        <v>0</v>
      </c>
      <c r="I8690" s="1">
        <v>9992</v>
      </c>
    </row>
    <row r="8691" spans="1:9" x14ac:dyDescent="0.25">
      <c r="A8691" s="1">
        <v>2</v>
      </c>
      <c r="B8691" s="1">
        <v>44740</v>
      </c>
      <c r="C8691" s="1">
        <v>53.054499999999997</v>
      </c>
      <c r="D8691" s="1">
        <v>72.220500000000001</v>
      </c>
      <c r="E8691" s="1">
        <v>1520</v>
      </c>
      <c r="F8691" s="1">
        <v>82.421499999999995</v>
      </c>
      <c r="G8691" s="1">
        <v>277.69459999999998</v>
      </c>
      <c r="H8691" s="1">
        <v>15.064094511595901</v>
      </c>
    </row>
    <row r="8692" spans="1:9" x14ac:dyDescent="0.25">
      <c r="A8692" s="1">
        <v>0</v>
      </c>
      <c r="B8692" s="1" t="s">
        <v>9875</v>
      </c>
    </row>
    <row r="8693" spans="1:9" x14ac:dyDescent="0.25">
      <c r="A8693" s="1">
        <v>1</v>
      </c>
      <c r="B8693" s="1" t="s">
        <v>9876</v>
      </c>
      <c r="C8693" s="1" t="s">
        <v>9877</v>
      </c>
      <c r="D8693" s="1">
        <v>22276.487433300001</v>
      </c>
      <c r="E8693" s="1">
        <v>1.702E-5</v>
      </c>
      <c r="F8693" s="1" t="s">
        <v>3</v>
      </c>
      <c r="G8693" s="1" t="s">
        <v>9878</v>
      </c>
      <c r="H8693" s="1">
        <v>0</v>
      </c>
      <c r="I8693" s="1">
        <v>9997</v>
      </c>
    </row>
    <row r="8694" spans="1:9" x14ac:dyDescent="0.25">
      <c r="A8694" s="1">
        <v>2</v>
      </c>
      <c r="B8694" s="1">
        <v>44741</v>
      </c>
      <c r="C8694" s="1">
        <v>53.055100000000003</v>
      </c>
      <c r="D8694" s="1">
        <v>72.4666</v>
      </c>
      <c r="E8694" s="1">
        <v>1395</v>
      </c>
      <c r="F8694" s="1">
        <v>90.888199999999998</v>
      </c>
      <c r="G8694" s="1">
        <v>269.22669999999999</v>
      </c>
      <c r="H8694" s="1">
        <v>15.0640543715958</v>
      </c>
    </row>
    <row r="8695" spans="1:9" x14ac:dyDescent="0.25">
      <c r="A8695" s="1">
        <v>0</v>
      </c>
      <c r="B8695" s="1" t="s">
        <v>9879</v>
      </c>
    </row>
    <row r="8696" spans="1:9" x14ac:dyDescent="0.25">
      <c r="A8696" s="1">
        <v>1</v>
      </c>
      <c r="B8696" s="1" t="s">
        <v>9880</v>
      </c>
      <c r="C8696" s="1" t="s">
        <v>9881</v>
      </c>
      <c r="D8696" s="1">
        <v>22276.531984550002</v>
      </c>
      <c r="E8696" s="1">
        <v>4.9651999999999997E-4</v>
      </c>
      <c r="F8696" s="1" t="s">
        <v>3</v>
      </c>
      <c r="G8696" s="1" t="s">
        <v>9882</v>
      </c>
      <c r="H8696" s="1">
        <v>0</v>
      </c>
      <c r="I8696" s="1">
        <v>9996</v>
      </c>
    </row>
    <row r="8697" spans="1:9" x14ac:dyDescent="0.25">
      <c r="A8697" s="1">
        <v>2</v>
      </c>
      <c r="B8697" s="1">
        <v>44742</v>
      </c>
      <c r="C8697" s="1">
        <v>52.996299999999998</v>
      </c>
      <c r="D8697" s="1">
        <v>47.0655</v>
      </c>
      <c r="E8697" s="1">
        <v>1622</v>
      </c>
      <c r="F8697" s="1">
        <v>20.621300000000002</v>
      </c>
      <c r="G8697" s="1">
        <v>339.4846</v>
      </c>
      <c r="H8697" s="1">
        <v>15.2040690915989</v>
      </c>
    </row>
    <row r="8698" spans="1:9" x14ac:dyDescent="0.25">
      <c r="A8698" s="1">
        <v>0</v>
      </c>
      <c r="B8698" s="1" t="s">
        <v>9883</v>
      </c>
    </row>
    <row r="8699" spans="1:9" x14ac:dyDescent="0.25">
      <c r="A8699" s="1">
        <v>1</v>
      </c>
      <c r="B8699" s="1" t="s">
        <v>9884</v>
      </c>
      <c r="C8699" s="1" t="s">
        <v>9885</v>
      </c>
      <c r="D8699" s="1">
        <v>22276.470843589999</v>
      </c>
      <c r="E8699" s="1">
        <v>6.5300000000000002E-6</v>
      </c>
      <c r="F8699" s="1" t="s">
        <v>3</v>
      </c>
      <c r="G8699" s="1" t="s">
        <v>9886</v>
      </c>
      <c r="H8699" s="1">
        <v>0</v>
      </c>
      <c r="I8699" s="1">
        <v>9990</v>
      </c>
    </row>
    <row r="8700" spans="1:9" x14ac:dyDescent="0.25">
      <c r="A8700" s="1">
        <v>2</v>
      </c>
      <c r="B8700" s="1">
        <v>44743</v>
      </c>
      <c r="C8700" s="1">
        <v>53.053400000000003</v>
      </c>
      <c r="D8700" s="1">
        <v>92.543599999999998</v>
      </c>
      <c r="E8700" s="1">
        <v>1376</v>
      </c>
      <c r="F8700" s="1">
        <v>78.900899999999993</v>
      </c>
      <c r="G8700" s="1">
        <v>281.21339999999998</v>
      </c>
      <c r="H8700" s="1">
        <v>15.0639610715939</v>
      </c>
    </row>
    <row r="8701" spans="1:9" x14ac:dyDescent="0.25">
      <c r="A8701" s="1">
        <v>0</v>
      </c>
      <c r="B8701" s="1" t="s">
        <v>9887</v>
      </c>
    </row>
    <row r="8702" spans="1:9" x14ac:dyDescent="0.25">
      <c r="A8702" s="1">
        <v>1</v>
      </c>
      <c r="B8702" s="1" t="s">
        <v>9888</v>
      </c>
      <c r="C8702" s="1" t="s">
        <v>9889</v>
      </c>
      <c r="D8702" s="1">
        <v>22276.481892389998</v>
      </c>
      <c r="E8702" s="1">
        <v>4.2290000000000003E-5</v>
      </c>
      <c r="F8702" s="1" t="s">
        <v>3</v>
      </c>
      <c r="G8702" s="1" t="s">
        <v>9890</v>
      </c>
      <c r="H8702" s="1">
        <v>0</v>
      </c>
      <c r="I8702" s="1">
        <v>9992</v>
      </c>
    </row>
    <row r="8703" spans="1:9" x14ac:dyDescent="0.25">
      <c r="A8703" s="1">
        <v>2</v>
      </c>
      <c r="B8703" s="1">
        <v>44744</v>
      </c>
      <c r="C8703" s="1">
        <v>53.055199999999999</v>
      </c>
      <c r="D8703" s="1">
        <v>92.497299999999996</v>
      </c>
      <c r="E8703" s="1">
        <v>1145</v>
      </c>
      <c r="F8703" s="1">
        <v>85.727900000000005</v>
      </c>
      <c r="G8703" s="1">
        <v>274.38409999999999</v>
      </c>
      <c r="H8703" s="1">
        <v>15.064057741593</v>
      </c>
    </row>
    <row r="8704" spans="1:9" x14ac:dyDescent="0.25">
      <c r="A8704" s="1">
        <v>0</v>
      </c>
      <c r="B8704" s="1" t="s">
        <v>9891</v>
      </c>
    </row>
    <row r="8705" spans="1:9" x14ac:dyDescent="0.25">
      <c r="A8705" s="1">
        <v>1</v>
      </c>
      <c r="B8705" s="1" t="s">
        <v>9892</v>
      </c>
      <c r="C8705" s="1" t="s">
        <v>9893</v>
      </c>
      <c r="D8705" s="1">
        <v>22276.53349718</v>
      </c>
      <c r="E8705" s="1">
        <v>1.216E-5</v>
      </c>
      <c r="F8705" s="1" t="s">
        <v>3</v>
      </c>
      <c r="G8705" s="1" t="s">
        <v>9894</v>
      </c>
      <c r="H8705" s="1">
        <v>0</v>
      </c>
      <c r="I8705" s="1">
        <v>9992</v>
      </c>
    </row>
    <row r="8706" spans="1:9" x14ac:dyDescent="0.25">
      <c r="A8706" s="1">
        <v>2</v>
      </c>
      <c r="B8706" s="1">
        <v>44746</v>
      </c>
      <c r="C8706" s="1">
        <v>53.055</v>
      </c>
      <c r="D8706" s="1">
        <v>92.267399999999995</v>
      </c>
      <c r="E8706" s="1">
        <v>1519</v>
      </c>
      <c r="F8706" s="1">
        <v>85.811999999999998</v>
      </c>
      <c r="G8706" s="1">
        <v>274.30430000000001</v>
      </c>
      <c r="H8706" s="1">
        <v>15.064029281593101</v>
      </c>
    </row>
    <row r="8707" spans="1:9" x14ac:dyDescent="0.25">
      <c r="A8707" s="1">
        <v>0</v>
      </c>
      <c r="B8707" s="1" t="s">
        <v>9895</v>
      </c>
    </row>
    <row r="8708" spans="1:9" x14ac:dyDescent="0.25">
      <c r="A8708" s="1">
        <v>1</v>
      </c>
      <c r="B8708" s="1" t="s">
        <v>9896</v>
      </c>
      <c r="C8708" s="1" t="s">
        <v>9897</v>
      </c>
      <c r="D8708" s="1">
        <v>22276.231269029999</v>
      </c>
      <c r="E8708" s="1">
        <v>1.4076E-4</v>
      </c>
      <c r="F8708" s="1" t="s">
        <v>3</v>
      </c>
      <c r="G8708" s="1" t="s">
        <v>9898</v>
      </c>
      <c r="H8708" s="1">
        <v>0</v>
      </c>
      <c r="I8708" s="1">
        <v>9994</v>
      </c>
    </row>
    <row r="8709" spans="1:9" x14ac:dyDescent="0.25">
      <c r="A8709" s="1">
        <v>2</v>
      </c>
      <c r="B8709" s="1">
        <v>44747</v>
      </c>
      <c r="C8709" s="1">
        <v>53.052199999999999</v>
      </c>
      <c r="D8709" s="1">
        <v>93.617599999999996</v>
      </c>
      <c r="E8709" s="1">
        <v>1504</v>
      </c>
      <c r="F8709" s="1">
        <v>105.9449</v>
      </c>
      <c r="G8709" s="1">
        <v>254.17060000000001</v>
      </c>
      <c r="H8709" s="1">
        <v>15.0638753015927</v>
      </c>
    </row>
    <row r="8710" spans="1:9" x14ac:dyDescent="0.25">
      <c r="A8710" s="1">
        <v>0</v>
      </c>
      <c r="B8710" s="1" t="s">
        <v>9899</v>
      </c>
    </row>
    <row r="8711" spans="1:9" x14ac:dyDescent="0.25">
      <c r="A8711" s="1">
        <v>1</v>
      </c>
      <c r="B8711" s="1" t="s">
        <v>9900</v>
      </c>
      <c r="C8711" s="1" t="s">
        <v>9901</v>
      </c>
      <c r="D8711" s="1">
        <v>22276.526127090001</v>
      </c>
      <c r="E8711" s="1">
        <v>1.2860000000000001E-5</v>
      </c>
      <c r="F8711" s="1" t="s">
        <v>3</v>
      </c>
      <c r="G8711" s="1" t="s">
        <v>9902</v>
      </c>
      <c r="H8711" s="1">
        <v>0</v>
      </c>
      <c r="I8711" s="1">
        <v>9993</v>
      </c>
    </row>
    <row r="8712" spans="1:9" x14ac:dyDescent="0.25">
      <c r="A8712" s="1">
        <v>2</v>
      </c>
      <c r="B8712" s="1">
        <v>44748</v>
      </c>
      <c r="C8712" s="1">
        <v>53.055700000000002</v>
      </c>
      <c r="D8712" s="1">
        <v>92.2941</v>
      </c>
      <c r="E8712" s="1">
        <v>1266</v>
      </c>
      <c r="F8712" s="1">
        <v>84.4315</v>
      </c>
      <c r="G8712" s="1">
        <v>275.68180000000001</v>
      </c>
      <c r="H8712" s="1">
        <v>15.0640442215931</v>
      </c>
    </row>
    <row r="8713" spans="1:9" x14ac:dyDescent="0.25">
      <c r="A8713" s="1">
        <v>0</v>
      </c>
      <c r="B8713" s="1" t="s">
        <v>9903</v>
      </c>
    </row>
    <row r="8714" spans="1:9" x14ac:dyDescent="0.25">
      <c r="A8714" s="1">
        <v>1</v>
      </c>
      <c r="B8714" s="1" t="s">
        <v>9904</v>
      </c>
      <c r="C8714" s="1" t="s">
        <v>9905</v>
      </c>
      <c r="D8714" s="1">
        <v>22276.474528179999</v>
      </c>
      <c r="E8714" s="1">
        <v>1.5930000000000002E-5</v>
      </c>
      <c r="F8714" s="1" t="s">
        <v>3</v>
      </c>
      <c r="G8714" s="1" t="s">
        <v>3357</v>
      </c>
      <c r="H8714" s="1">
        <v>0</v>
      </c>
      <c r="I8714" s="1">
        <v>9997</v>
      </c>
    </row>
    <row r="8715" spans="1:9" x14ac:dyDescent="0.25">
      <c r="A8715" s="1">
        <v>2</v>
      </c>
      <c r="B8715" s="1">
        <v>44751</v>
      </c>
      <c r="C8715" s="1">
        <v>53.055799999999998</v>
      </c>
      <c r="D8715" s="1">
        <v>92.532399999999996</v>
      </c>
      <c r="E8715" s="1">
        <v>1502</v>
      </c>
      <c r="F8715" s="1">
        <v>82.290499999999994</v>
      </c>
      <c r="G8715" s="1">
        <v>277.8254</v>
      </c>
      <c r="H8715" s="1">
        <v>15.064146611592999</v>
      </c>
    </row>
    <row r="8716" spans="1:9" x14ac:dyDescent="0.25">
      <c r="A8716" s="1">
        <v>0</v>
      </c>
      <c r="B8716" s="1" t="s">
        <v>9906</v>
      </c>
    </row>
    <row r="8717" spans="1:9" x14ac:dyDescent="0.25">
      <c r="A8717" s="1">
        <v>1</v>
      </c>
      <c r="B8717" s="1" t="s">
        <v>9907</v>
      </c>
      <c r="C8717" s="1" t="s">
        <v>9908</v>
      </c>
      <c r="D8717" s="1">
        <v>22276.428450930001</v>
      </c>
      <c r="E8717" s="1">
        <v>1.9720000000000001E-5</v>
      </c>
      <c r="F8717" s="1" t="s">
        <v>3</v>
      </c>
      <c r="G8717" s="1" t="s">
        <v>6197</v>
      </c>
      <c r="H8717" s="1">
        <v>0</v>
      </c>
      <c r="I8717" s="1">
        <v>9993</v>
      </c>
    </row>
    <row r="8718" spans="1:9" x14ac:dyDescent="0.25">
      <c r="A8718" s="1">
        <v>2</v>
      </c>
      <c r="B8718" s="1">
        <v>44752</v>
      </c>
      <c r="C8718" s="1">
        <v>53.055</v>
      </c>
      <c r="D8718" s="1">
        <v>72.738399999999999</v>
      </c>
      <c r="E8718" s="1">
        <v>1393</v>
      </c>
      <c r="F8718" s="1">
        <v>81.822299999999998</v>
      </c>
      <c r="G8718" s="1">
        <v>278.29239999999999</v>
      </c>
      <c r="H8718" s="1">
        <v>15.0640491515957</v>
      </c>
    </row>
    <row r="8719" spans="1:9" x14ac:dyDescent="0.25">
      <c r="A8719" s="1">
        <v>0</v>
      </c>
      <c r="B8719" s="1" t="s">
        <v>9909</v>
      </c>
    </row>
    <row r="8720" spans="1:9" x14ac:dyDescent="0.25">
      <c r="A8720" s="1">
        <v>1</v>
      </c>
      <c r="B8720" s="1" t="s">
        <v>9910</v>
      </c>
      <c r="C8720" s="1" t="s">
        <v>9911</v>
      </c>
      <c r="D8720" s="1">
        <v>22276.43397323</v>
      </c>
      <c r="E8720" s="1">
        <v>1.22E-5</v>
      </c>
      <c r="F8720" s="1" t="s">
        <v>3</v>
      </c>
      <c r="G8720" s="1" t="s">
        <v>9912</v>
      </c>
      <c r="H8720" s="1">
        <v>0</v>
      </c>
      <c r="I8720" s="1">
        <v>9998</v>
      </c>
    </row>
    <row r="8721" spans="1:9" x14ac:dyDescent="0.25">
      <c r="A8721" s="1">
        <v>2</v>
      </c>
      <c r="B8721" s="1">
        <v>44753</v>
      </c>
      <c r="C8721" s="1">
        <v>53.056199999999997</v>
      </c>
      <c r="D8721" s="1">
        <v>52.7087</v>
      </c>
      <c r="E8721" s="1">
        <v>1370</v>
      </c>
      <c r="F8721" s="1">
        <v>85.967600000000004</v>
      </c>
      <c r="G8721" s="1">
        <v>274.14699999999999</v>
      </c>
      <c r="H8721" s="1">
        <v>15.0641086915985</v>
      </c>
    </row>
    <row r="8722" spans="1:9" x14ac:dyDescent="0.25">
      <c r="A8722" s="1">
        <v>0</v>
      </c>
      <c r="B8722" s="1" t="s">
        <v>9913</v>
      </c>
    </row>
    <row r="8723" spans="1:9" x14ac:dyDescent="0.25">
      <c r="A8723" s="1">
        <v>1</v>
      </c>
      <c r="B8723" s="1" t="s">
        <v>9914</v>
      </c>
      <c r="C8723" s="1" t="s">
        <v>9915</v>
      </c>
      <c r="D8723" s="1">
        <v>22276.504010150002</v>
      </c>
      <c r="E8723" s="1">
        <v>7.2789999999999999E-5</v>
      </c>
      <c r="F8723" s="1" t="s">
        <v>3</v>
      </c>
      <c r="G8723" s="1" t="s">
        <v>9916</v>
      </c>
      <c r="H8723" s="1">
        <v>0</v>
      </c>
      <c r="I8723" s="1">
        <v>9997</v>
      </c>
    </row>
    <row r="8724" spans="1:9" x14ac:dyDescent="0.25">
      <c r="A8724" s="1">
        <v>2</v>
      </c>
      <c r="B8724" s="1">
        <v>44754</v>
      </c>
      <c r="C8724" s="1">
        <v>53.054699999999997</v>
      </c>
      <c r="D8724" s="1">
        <v>52.392699999999998</v>
      </c>
      <c r="E8724" s="1">
        <v>1314</v>
      </c>
      <c r="F8724" s="1">
        <v>68.975499999999997</v>
      </c>
      <c r="G8724" s="1">
        <v>291.13740000000001</v>
      </c>
      <c r="H8724" s="1">
        <v>15.064183311598599</v>
      </c>
    </row>
    <row r="8725" spans="1:9" x14ac:dyDescent="0.25">
      <c r="A8725" s="1">
        <v>0</v>
      </c>
      <c r="B8725" s="1" t="s">
        <v>9917</v>
      </c>
    </row>
    <row r="8726" spans="1:9" x14ac:dyDescent="0.25">
      <c r="A8726" s="1">
        <v>1</v>
      </c>
      <c r="B8726" s="1" t="s">
        <v>9918</v>
      </c>
      <c r="C8726" s="1" t="s">
        <v>9919</v>
      </c>
      <c r="D8726" s="1">
        <v>22276.174125400001</v>
      </c>
      <c r="E8726" s="1">
        <v>2.8700000000000001E-6</v>
      </c>
      <c r="F8726" s="1" t="s">
        <v>3</v>
      </c>
      <c r="G8726" s="1" t="s">
        <v>9920</v>
      </c>
      <c r="H8726" s="1">
        <v>0</v>
      </c>
      <c r="I8726" s="1">
        <v>9994</v>
      </c>
    </row>
    <row r="8727" spans="1:9" x14ac:dyDescent="0.25">
      <c r="A8727" s="1">
        <v>2</v>
      </c>
      <c r="B8727" s="1">
        <v>44757</v>
      </c>
      <c r="C8727" s="1">
        <v>53.0563</v>
      </c>
      <c r="D8727" s="1">
        <v>73.879499999999993</v>
      </c>
      <c r="E8727" s="1">
        <v>1228</v>
      </c>
      <c r="F8727" s="1">
        <v>103.2867</v>
      </c>
      <c r="G8727" s="1">
        <v>256.82589999999999</v>
      </c>
      <c r="H8727" s="1">
        <v>15.0639810915953</v>
      </c>
    </row>
    <row r="8728" spans="1:9" x14ac:dyDescent="0.25">
      <c r="A8728" s="1">
        <v>0</v>
      </c>
      <c r="B8728" s="1" t="s">
        <v>9921</v>
      </c>
    </row>
    <row r="8729" spans="1:9" x14ac:dyDescent="0.25">
      <c r="A8729" s="1">
        <v>1</v>
      </c>
      <c r="B8729" s="1" t="s">
        <v>9922</v>
      </c>
      <c r="C8729" s="1" t="s">
        <v>9923</v>
      </c>
      <c r="D8729" s="1">
        <v>22276.456100300002</v>
      </c>
      <c r="E8729" s="1">
        <v>2.3499999999999999E-6</v>
      </c>
      <c r="F8729" s="1" t="s">
        <v>3</v>
      </c>
      <c r="G8729" s="1" t="s">
        <v>9924</v>
      </c>
      <c r="H8729" s="1">
        <v>0</v>
      </c>
      <c r="I8729" s="1">
        <v>9992</v>
      </c>
    </row>
    <row r="8730" spans="1:9" x14ac:dyDescent="0.25">
      <c r="A8730" s="1">
        <v>2</v>
      </c>
      <c r="B8730" s="1">
        <v>44758</v>
      </c>
      <c r="C8730" s="1">
        <v>53.054499999999997</v>
      </c>
      <c r="D8730" s="1">
        <v>92.6875</v>
      </c>
      <c r="E8730" s="1">
        <v>1484</v>
      </c>
      <c r="F8730" s="1">
        <v>97.831900000000005</v>
      </c>
      <c r="G8730" s="1">
        <v>262.28379999999999</v>
      </c>
      <c r="H8730" s="1">
        <v>15.064090871593001</v>
      </c>
    </row>
    <row r="8731" spans="1:9" x14ac:dyDescent="0.25">
      <c r="A8731" s="1">
        <v>0</v>
      </c>
      <c r="B8731" s="1" t="s">
        <v>9925</v>
      </c>
    </row>
    <row r="8732" spans="1:9" x14ac:dyDescent="0.25">
      <c r="A8732" s="1">
        <v>1</v>
      </c>
      <c r="B8732" s="1" t="s">
        <v>9926</v>
      </c>
      <c r="C8732" s="1" t="s">
        <v>9927</v>
      </c>
      <c r="D8732" s="1">
        <v>22276.504007029998</v>
      </c>
      <c r="E8732" s="1">
        <v>2.3999999999999998E-7</v>
      </c>
      <c r="F8732" s="1" t="s">
        <v>3</v>
      </c>
      <c r="G8732" s="1" t="s">
        <v>9928</v>
      </c>
      <c r="H8732" s="1">
        <v>0</v>
      </c>
      <c r="I8732" s="1">
        <v>9998</v>
      </c>
    </row>
    <row r="8733" spans="1:9" x14ac:dyDescent="0.25">
      <c r="A8733" s="1">
        <v>2</v>
      </c>
      <c r="B8733" s="1">
        <v>44759</v>
      </c>
      <c r="C8733" s="1">
        <v>53.0548</v>
      </c>
      <c r="D8733" s="1">
        <v>92.3874</v>
      </c>
      <c r="E8733" s="1">
        <v>1402</v>
      </c>
      <c r="F8733" s="1">
        <v>107.5324</v>
      </c>
      <c r="G8733" s="1">
        <v>252.58179999999999</v>
      </c>
      <c r="H8733" s="1">
        <v>15.0640871215695</v>
      </c>
    </row>
    <row r="8734" spans="1:9" x14ac:dyDescent="0.25">
      <c r="A8734" s="1">
        <v>0</v>
      </c>
      <c r="B8734" s="1" t="s">
        <v>9929</v>
      </c>
    </row>
    <row r="8735" spans="1:9" x14ac:dyDescent="0.25">
      <c r="A8735" s="1">
        <v>1</v>
      </c>
      <c r="B8735" s="1" t="s">
        <v>9930</v>
      </c>
      <c r="C8735" s="1" t="s">
        <v>9931</v>
      </c>
      <c r="D8735" s="1">
        <v>22276.223876650001</v>
      </c>
      <c r="E8735" s="1">
        <v>3.0190000000000001E-5</v>
      </c>
      <c r="F8735" s="1" t="s">
        <v>3</v>
      </c>
      <c r="G8735" s="1" t="s">
        <v>9932</v>
      </c>
      <c r="H8735" s="1">
        <v>0</v>
      </c>
      <c r="I8735" s="1">
        <v>9997</v>
      </c>
    </row>
    <row r="8736" spans="1:9" x14ac:dyDescent="0.25">
      <c r="A8736" s="1">
        <v>2</v>
      </c>
      <c r="B8736" s="1">
        <v>44760</v>
      </c>
      <c r="C8736" s="1">
        <v>53.054600000000001</v>
      </c>
      <c r="D8736" s="1">
        <v>93.655199999999994</v>
      </c>
      <c r="E8736" s="1">
        <v>1495</v>
      </c>
      <c r="F8736" s="1">
        <v>72.347800000000007</v>
      </c>
      <c r="G8736" s="1">
        <v>287.76740000000001</v>
      </c>
      <c r="H8736" s="1">
        <v>15.0640522415927</v>
      </c>
    </row>
    <row r="8737" spans="1:9" x14ac:dyDescent="0.25">
      <c r="A8737" s="1">
        <v>0</v>
      </c>
      <c r="B8737" s="1" t="s">
        <v>9933</v>
      </c>
    </row>
    <row r="8738" spans="1:9" x14ac:dyDescent="0.25">
      <c r="A8738" s="1">
        <v>1</v>
      </c>
      <c r="B8738" s="1" t="s">
        <v>9934</v>
      </c>
      <c r="C8738" s="1" t="s">
        <v>9935</v>
      </c>
      <c r="D8738" s="1">
        <v>22276.500328949998</v>
      </c>
      <c r="E8738" s="1">
        <v>1.641E-5</v>
      </c>
      <c r="F8738" s="1" t="s">
        <v>3</v>
      </c>
      <c r="G8738" s="1" t="s">
        <v>9936</v>
      </c>
      <c r="H8738" s="1">
        <v>0</v>
      </c>
      <c r="I8738" s="1">
        <v>9997</v>
      </c>
    </row>
    <row r="8739" spans="1:9" x14ac:dyDescent="0.25">
      <c r="A8739" s="1">
        <v>2</v>
      </c>
      <c r="B8739" s="1">
        <v>44761</v>
      </c>
      <c r="C8739" s="1">
        <v>53.056199999999997</v>
      </c>
      <c r="D8739" s="1">
        <v>92.417400000000001</v>
      </c>
      <c r="E8739" s="1">
        <v>1584</v>
      </c>
      <c r="F8739" s="1">
        <v>73.525000000000006</v>
      </c>
      <c r="G8739" s="1">
        <v>286.59129999999999</v>
      </c>
      <c r="H8739" s="1">
        <v>15.064013891593101</v>
      </c>
    </row>
    <row r="8740" spans="1:9" x14ac:dyDescent="0.25">
      <c r="A8740" s="1">
        <v>0</v>
      </c>
      <c r="B8740" s="1" t="s">
        <v>9937</v>
      </c>
    </row>
    <row r="8741" spans="1:9" x14ac:dyDescent="0.25">
      <c r="A8741" s="1">
        <v>1</v>
      </c>
      <c r="B8741" s="1" t="s">
        <v>9938</v>
      </c>
      <c r="C8741" s="1" t="s">
        <v>9939</v>
      </c>
      <c r="D8741" s="1">
        <v>22276.502166030001</v>
      </c>
      <c r="E8741" s="1">
        <v>3.1869999999999998E-5</v>
      </c>
      <c r="F8741" s="1" t="s">
        <v>3</v>
      </c>
      <c r="G8741" s="1" t="s">
        <v>9940</v>
      </c>
      <c r="H8741" s="1">
        <v>0</v>
      </c>
      <c r="I8741" s="1">
        <v>9992</v>
      </c>
    </row>
    <row r="8742" spans="1:9" x14ac:dyDescent="0.25">
      <c r="A8742" s="1">
        <v>2</v>
      </c>
      <c r="B8742" s="1">
        <v>44762</v>
      </c>
      <c r="C8742" s="1">
        <v>53.054200000000002</v>
      </c>
      <c r="D8742" s="1">
        <v>72.405699999999996</v>
      </c>
      <c r="E8742" s="1">
        <v>1370</v>
      </c>
      <c r="F8742" s="1">
        <v>90.356800000000007</v>
      </c>
      <c r="G8742" s="1">
        <v>269.75779999999997</v>
      </c>
      <c r="H8742" s="1">
        <v>15.0641945015958</v>
      </c>
    </row>
    <row r="8743" spans="1:9" x14ac:dyDescent="0.25">
      <c r="A8743" s="1">
        <v>0</v>
      </c>
      <c r="B8743" s="1" t="s">
        <v>9941</v>
      </c>
    </row>
    <row r="8744" spans="1:9" x14ac:dyDescent="0.25">
      <c r="A8744" s="1">
        <v>1</v>
      </c>
      <c r="B8744" s="1" t="s">
        <v>9942</v>
      </c>
      <c r="C8744" s="1" t="s">
        <v>9943</v>
      </c>
      <c r="D8744" s="1">
        <v>22276.52150115</v>
      </c>
      <c r="E8744" s="1">
        <v>5.4199999999999998E-6</v>
      </c>
      <c r="F8744" s="1" t="s">
        <v>3</v>
      </c>
      <c r="G8744" s="1" t="s">
        <v>9944</v>
      </c>
      <c r="H8744" s="1">
        <v>0</v>
      </c>
      <c r="I8744" s="1">
        <v>9999</v>
      </c>
    </row>
    <row r="8745" spans="1:9" x14ac:dyDescent="0.25">
      <c r="A8745" s="1">
        <v>2</v>
      </c>
      <c r="B8745" s="1">
        <v>44763</v>
      </c>
      <c r="C8745" s="1">
        <v>53.055</v>
      </c>
      <c r="D8745" s="1">
        <v>92.288600000000002</v>
      </c>
      <c r="E8745" s="1">
        <v>1204</v>
      </c>
      <c r="F8745" s="1">
        <v>98.2042</v>
      </c>
      <c r="G8745" s="1">
        <v>261.9083</v>
      </c>
      <c r="H8745" s="1">
        <v>15.0639759715931</v>
      </c>
    </row>
    <row r="8746" spans="1:9" x14ac:dyDescent="0.25">
      <c r="A8746" s="1">
        <v>0</v>
      </c>
      <c r="B8746" s="1" t="s">
        <v>9945</v>
      </c>
    </row>
    <row r="8747" spans="1:9" x14ac:dyDescent="0.25">
      <c r="A8747" s="1">
        <v>1</v>
      </c>
      <c r="B8747" s="1" t="s">
        <v>9946</v>
      </c>
      <c r="C8747" s="1" t="s">
        <v>9947</v>
      </c>
      <c r="D8747" s="1">
        <v>22276.471781380002</v>
      </c>
      <c r="E8747" s="1">
        <v>1.7139999999999999E-4</v>
      </c>
      <c r="F8747" s="1" t="s">
        <v>3</v>
      </c>
      <c r="G8747" s="1" t="s">
        <v>9948</v>
      </c>
      <c r="H8747" s="1">
        <v>0</v>
      </c>
      <c r="I8747" s="1">
        <v>9998</v>
      </c>
    </row>
    <row r="8748" spans="1:9" x14ac:dyDescent="0.25">
      <c r="A8748" s="1">
        <v>2</v>
      </c>
      <c r="B8748" s="1">
        <v>44764</v>
      </c>
      <c r="C8748" s="1">
        <v>53.055900000000001</v>
      </c>
      <c r="D8748" s="1">
        <v>71.582300000000004</v>
      </c>
      <c r="E8748" s="1">
        <v>2570</v>
      </c>
      <c r="F8748" s="1">
        <v>62.427700000000002</v>
      </c>
      <c r="G8748" s="1">
        <v>297.69740000000002</v>
      </c>
      <c r="H8748" s="1">
        <v>15.0894668215959</v>
      </c>
    </row>
    <row r="8749" spans="1:9" x14ac:dyDescent="0.25">
      <c r="A8749" s="1">
        <v>0</v>
      </c>
      <c r="B8749" s="1" t="s">
        <v>9949</v>
      </c>
    </row>
    <row r="8750" spans="1:9" x14ac:dyDescent="0.25">
      <c r="A8750" s="1">
        <v>1</v>
      </c>
      <c r="B8750" s="1" t="s">
        <v>9950</v>
      </c>
      <c r="C8750" s="1" t="s">
        <v>9951</v>
      </c>
      <c r="D8750" s="1">
        <v>22276.450560820002</v>
      </c>
      <c r="E8750" s="1">
        <v>1.2629999999999999E-5</v>
      </c>
      <c r="F8750" s="1" t="s">
        <v>3</v>
      </c>
      <c r="G8750" s="1" t="s">
        <v>9952</v>
      </c>
      <c r="H8750" s="1">
        <v>0</v>
      </c>
      <c r="I8750" s="1">
        <v>9998</v>
      </c>
    </row>
    <row r="8751" spans="1:9" x14ac:dyDescent="0.25">
      <c r="A8751" s="1">
        <v>2</v>
      </c>
      <c r="B8751" s="1">
        <v>44765</v>
      </c>
      <c r="C8751" s="1">
        <v>53.055799999999998</v>
      </c>
      <c r="D8751" s="1">
        <v>72.631</v>
      </c>
      <c r="E8751" s="1">
        <v>1262</v>
      </c>
      <c r="F8751" s="1">
        <v>91.679299999999998</v>
      </c>
      <c r="G8751" s="1">
        <v>268.4341</v>
      </c>
      <c r="H8751" s="1">
        <v>15.0640703415957</v>
      </c>
    </row>
    <row r="8752" spans="1:9" x14ac:dyDescent="0.25">
      <c r="A8752" s="1">
        <v>0</v>
      </c>
      <c r="B8752" s="1" t="s">
        <v>9953</v>
      </c>
    </row>
    <row r="8753" spans="1:9" x14ac:dyDescent="0.25">
      <c r="A8753" s="1">
        <v>1</v>
      </c>
      <c r="B8753" s="1" t="s">
        <v>9954</v>
      </c>
      <c r="C8753" s="1" t="s">
        <v>9955</v>
      </c>
      <c r="D8753" s="1">
        <v>22276.515076439999</v>
      </c>
      <c r="E8753" s="1">
        <v>2.7589999999999998E-5</v>
      </c>
      <c r="F8753" s="1" t="s">
        <v>3</v>
      </c>
      <c r="G8753" s="1" t="s">
        <v>9956</v>
      </c>
      <c r="H8753" s="1">
        <v>0</v>
      </c>
      <c r="I8753" s="1">
        <v>9992</v>
      </c>
    </row>
    <row r="8754" spans="1:9" x14ac:dyDescent="0.25">
      <c r="A8754" s="1">
        <v>2</v>
      </c>
      <c r="B8754" s="1">
        <v>44766</v>
      </c>
      <c r="C8754" s="1">
        <v>53.054000000000002</v>
      </c>
      <c r="D8754" s="1">
        <v>92.349900000000005</v>
      </c>
      <c r="E8754" s="1">
        <v>1514</v>
      </c>
      <c r="F8754" s="1">
        <v>88.107600000000005</v>
      </c>
      <c r="G8754" s="1">
        <v>272.00869999999998</v>
      </c>
      <c r="H8754" s="1">
        <v>15.0641010015931</v>
      </c>
    </row>
    <row r="8755" spans="1:9" x14ac:dyDescent="0.25">
      <c r="A8755" s="1">
        <v>0</v>
      </c>
      <c r="B8755" s="1" t="s">
        <v>9957</v>
      </c>
    </row>
    <row r="8756" spans="1:9" x14ac:dyDescent="0.25">
      <c r="A8756" s="1">
        <v>1</v>
      </c>
      <c r="B8756" s="1" t="s">
        <v>9958</v>
      </c>
      <c r="C8756" s="1" t="s">
        <v>9959</v>
      </c>
      <c r="D8756" s="1">
        <v>22276.307705520001</v>
      </c>
      <c r="E8756" s="1">
        <v>7.0400000000000004E-6</v>
      </c>
      <c r="F8756" s="1" t="s">
        <v>3</v>
      </c>
      <c r="G8756" s="1" t="s">
        <v>9960</v>
      </c>
      <c r="H8756" s="1">
        <v>0</v>
      </c>
      <c r="I8756" s="1">
        <v>9992</v>
      </c>
    </row>
    <row r="8757" spans="1:9" x14ac:dyDescent="0.25">
      <c r="A8757" s="1">
        <v>2</v>
      </c>
      <c r="B8757" s="1">
        <v>44767</v>
      </c>
      <c r="C8757" s="1">
        <v>53.0548</v>
      </c>
      <c r="D8757" s="1">
        <v>93.268100000000004</v>
      </c>
      <c r="E8757" s="1">
        <v>1462</v>
      </c>
      <c r="F8757" s="1">
        <v>81.756399999999999</v>
      </c>
      <c r="G8757" s="1">
        <v>278.35910000000001</v>
      </c>
      <c r="H8757" s="1">
        <v>15.0641160515928</v>
      </c>
    </row>
    <row r="8758" spans="1:9" x14ac:dyDescent="0.25">
      <c r="A8758" s="1">
        <v>0</v>
      </c>
      <c r="B8758" s="1" t="s">
        <v>9961</v>
      </c>
    </row>
    <row r="8759" spans="1:9" x14ac:dyDescent="0.25">
      <c r="A8759" s="1">
        <v>1</v>
      </c>
      <c r="B8759" s="1" t="s">
        <v>9962</v>
      </c>
      <c r="C8759" s="1" t="s">
        <v>9963</v>
      </c>
      <c r="D8759" s="1">
        <v>22276.529814850001</v>
      </c>
      <c r="E8759" s="1">
        <v>2.234E-5</v>
      </c>
      <c r="F8759" s="1" t="s">
        <v>3</v>
      </c>
      <c r="G8759" s="1" t="s">
        <v>2281</v>
      </c>
      <c r="H8759" s="1">
        <v>0</v>
      </c>
      <c r="I8759" s="1">
        <v>9990</v>
      </c>
    </row>
    <row r="8760" spans="1:9" x14ac:dyDescent="0.25">
      <c r="A8760" s="1">
        <v>2</v>
      </c>
      <c r="B8760" s="1">
        <v>44768</v>
      </c>
      <c r="C8760" s="1">
        <v>53.055</v>
      </c>
      <c r="D8760" s="1">
        <v>92.261099999999999</v>
      </c>
      <c r="E8760" s="1">
        <v>1345</v>
      </c>
      <c r="F8760" s="1">
        <v>81.157600000000002</v>
      </c>
      <c r="G8760" s="1">
        <v>278.95650000000001</v>
      </c>
      <c r="H8760" s="1">
        <v>15.064019241593201</v>
      </c>
    </row>
    <row r="8761" spans="1:9" x14ac:dyDescent="0.25">
      <c r="A8761" s="1">
        <v>0</v>
      </c>
      <c r="B8761" s="1" t="s">
        <v>9964</v>
      </c>
    </row>
    <row r="8762" spans="1:9" x14ac:dyDescent="0.25">
      <c r="A8762" s="1">
        <v>1</v>
      </c>
      <c r="B8762" s="1" t="s">
        <v>9965</v>
      </c>
      <c r="C8762" s="1" t="s">
        <v>9966</v>
      </c>
      <c r="D8762" s="1">
        <v>22275.71826329</v>
      </c>
      <c r="E8762" s="1">
        <v>3.9817999999999999E-4</v>
      </c>
      <c r="F8762" s="1" t="s">
        <v>3</v>
      </c>
      <c r="G8762" s="1" t="s">
        <v>9967</v>
      </c>
      <c r="H8762" s="1">
        <v>0</v>
      </c>
      <c r="I8762" s="1">
        <v>9990</v>
      </c>
    </row>
    <row r="8763" spans="1:9" x14ac:dyDescent="0.25">
      <c r="A8763" s="1">
        <v>2</v>
      </c>
      <c r="B8763" s="1">
        <v>44770</v>
      </c>
      <c r="C8763" s="1">
        <v>53.000900000000001</v>
      </c>
      <c r="D8763" s="1">
        <v>71.405199999999994</v>
      </c>
      <c r="E8763" s="1">
        <v>1565</v>
      </c>
      <c r="F8763" s="1">
        <v>21.831299999999999</v>
      </c>
      <c r="G8763" s="1">
        <v>338.27480000000003</v>
      </c>
      <c r="H8763" s="1">
        <v>15.202307321594899</v>
      </c>
    </row>
    <row r="8764" spans="1:9" x14ac:dyDescent="0.25">
      <c r="A8764" s="1">
        <v>0</v>
      </c>
      <c r="B8764" s="1" t="s">
        <v>9968</v>
      </c>
    </row>
    <row r="8765" spans="1:9" x14ac:dyDescent="0.25">
      <c r="A8765" s="1">
        <v>1</v>
      </c>
      <c r="B8765" s="1" t="s">
        <v>9969</v>
      </c>
      <c r="C8765" s="1" t="s">
        <v>9970</v>
      </c>
      <c r="D8765" s="1">
        <v>22276.18703157</v>
      </c>
      <c r="E8765" s="1">
        <v>-2.6000000000000001E-6</v>
      </c>
      <c r="F8765" s="1" t="s">
        <v>3</v>
      </c>
      <c r="G8765" s="1" t="s">
        <v>9971</v>
      </c>
      <c r="H8765" s="1">
        <v>0</v>
      </c>
      <c r="I8765" s="1">
        <v>9998</v>
      </c>
    </row>
    <row r="8766" spans="1:9" x14ac:dyDescent="0.25">
      <c r="A8766" s="1">
        <v>2</v>
      </c>
      <c r="B8766" s="1">
        <v>44771</v>
      </c>
      <c r="C8766" s="1">
        <v>53.0548</v>
      </c>
      <c r="D8766" s="1">
        <v>93.81</v>
      </c>
      <c r="E8766" s="1">
        <v>1272</v>
      </c>
      <c r="F8766" s="1">
        <v>76.203500000000005</v>
      </c>
      <c r="G8766" s="1">
        <v>283.90960000000001</v>
      </c>
      <c r="H8766" s="1">
        <v>15.064009181592599</v>
      </c>
    </row>
    <row r="8767" spans="1:9" x14ac:dyDescent="0.25">
      <c r="A8767" s="1">
        <v>0</v>
      </c>
      <c r="B8767" s="1" t="s">
        <v>9972</v>
      </c>
    </row>
    <row r="8768" spans="1:9" x14ac:dyDescent="0.25">
      <c r="A8768" s="1">
        <v>1</v>
      </c>
      <c r="B8768" s="1" t="s">
        <v>9973</v>
      </c>
      <c r="C8768" s="1" t="s">
        <v>9974</v>
      </c>
      <c r="D8768" s="1">
        <v>22276.443198230001</v>
      </c>
      <c r="E8768" s="1">
        <v>4.4700000000000004E-6</v>
      </c>
      <c r="F8768" s="1" t="s">
        <v>3</v>
      </c>
      <c r="G8768" s="1" t="s">
        <v>9975</v>
      </c>
      <c r="H8768" s="1">
        <v>0</v>
      </c>
      <c r="I8768" s="1">
        <v>9998</v>
      </c>
    </row>
    <row r="8769" spans="1:9" x14ac:dyDescent="0.25">
      <c r="A8769" s="1">
        <v>2</v>
      </c>
      <c r="B8769" s="1">
        <v>44772</v>
      </c>
      <c r="C8769" s="1">
        <v>53.055</v>
      </c>
      <c r="D8769" s="1">
        <v>72.657300000000006</v>
      </c>
      <c r="E8769" s="1">
        <v>1370</v>
      </c>
      <c r="F8769" s="1">
        <v>85.646799999999999</v>
      </c>
      <c r="G8769" s="1">
        <v>274.46769999999998</v>
      </c>
      <c r="H8769" s="1">
        <v>15.0639855615957</v>
      </c>
    </row>
    <row r="8770" spans="1:9" x14ac:dyDescent="0.25">
      <c r="A8770" s="1">
        <v>0</v>
      </c>
      <c r="B8770" s="1" t="s">
        <v>9976</v>
      </c>
      <c r="C8770" s="1" t="s">
        <v>6146</v>
      </c>
      <c r="D8770" s="1" t="s">
        <v>17</v>
      </c>
    </row>
    <row r="8771" spans="1:9" x14ac:dyDescent="0.25">
      <c r="A8771" s="1">
        <v>1</v>
      </c>
      <c r="B8771" s="1" t="s">
        <v>9977</v>
      </c>
      <c r="C8771" s="1" t="s">
        <v>9978</v>
      </c>
      <c r="D8771" s="1">
        <v>22276.472290279999</v>
      </c>
      <c r="E8771" s="1">
        <v>3.0710000000000002E-5</v>
      </c>
      <c r="F8771" s="1" t="s">
        <v>3</v>
      </c>
      <c r="G8771" s="1" t="s">
        <v>9979</v>
      </c>
      <c r="H8771" s="1">
        <v>0</v>
      </c>
      <c r="I8771" s="1">
        <v>9999</v>
      </c>
    </row>
    <row r="8772" spans="1:9" x14ac:dyDescent="0.25">
      <c r="A8772" s="1">
        <v>2</v>
      </c>
      <c r="B8772" s="1">
        <v>44777</v>
      </c>
      <c r="C8772" s="1">
        <v>97.668199999999999</v>
      </c>
      <c r="D8772" s="1">
        <v>330.9871</v>
      </c>
      <c r="E8772" s="1">
        <v>3900</v>
      </c>
      <c r="F8772" s="1">
        <v>290.95</v>
      </c>
      <c r="G8772" s="1">
        <v>193.81100000000001</v>
      </c>
      <c r="H8772" s="1">
        <v>15.097396331592</v>
      </c>
    </row>
    <row r="8773" spans="1:9" x14ac:dyDescent="0.25">
      <c r="A8773" s="1">
        <v>0</v>
      </c>
      <c r="B8773" s="1" t="s">
        <v>9980</v>
      </c>
      <c r="C8773" s="1">
        <v>1</v>
      </c>
    </row>
    <row r="8774" spans="1:9" x14ac:dyDescent="0.25">
      <c r="A8774" s="1">
        <v>1</v>
      </c>
      <c r="B8774" s="1" t="s">
        <v>9981</v>
      </c>
      <c r="C8774" s="1" t="s">
        <v>9982</v>
      </c>
      <c r="D8774" s="1">
        <v>22276.550449999999</v>
      </c>
      <c r="E8774" s="1">
        <v>-1.3E-7</v>
      </c>
      <c r="F8774" s="1" t="s">
        <v>3</v>
      </c>
      <c r="G8774" s="1" t="s">
        <v>9983</v>
      </c>
      <c r="H8774" s="1">
        <v>0</v>
      </c>
      <c r="I8774" s="1">
        <v>9992</v>
      </c>
    </row>
    <row r="8775" spans="1:9" x14ac:dyDescent="0.25">
      <c r="A8775" s="1">
        <v>2</v>
      </c>
      <c r="B8775" s="1">
        <v>44779</v>
      </c>
      <c r="C8775" s="1">
        <v>45.006500000000003</v>
      </c>
      <c r="D8775" s="1">
        <v>102.8745</v>
      </c>
      <c r="E8775" s="1">
        <v>10258</v>
      </c>
      <c r="F8775" s="1">
        <v>240.5343</v>
      </c>
      <c r="G8775" s="1">
        <v>119.44750000000001</v>
      </c>
      <c r="H8775" s="1">
        <v>14.017148161480501</v>
      </c>
    </row>
    <row r="8776" spans="1:9" x14ac:dyDescent="0.25">
      <c r="A8776" s="1">
        <v>0</v>
      </c>
      <c r="B8776" s="1" t="s">
        <v>9980</v>
      </c>
      <c r="C8776" s="1">
        <v>2</v>
      </c>
    </row>
    <row r="8777" spans="1:9" x14ac:dyDescent="0.25">
      <c r="A8777" s="1">
        <v>1</v>
      </c>
      <c r="B8777" s="1" t="s">
        <v>9984</v>
      </c>
      <c r="C8777" s="1" t="s">
        <v>9985</v>
      </c>
      <c r="D8777" s="1">
        <v>22276.536400109999</v>
      </c>
      <c r="E8777" s="1">
        <v>-5.9999999999999995E-8</v>
      </c>
      <c r="F8777" s="1" t="s">
        <v>3</v>
      </c>
      <c r="G8777" s="1" t="s">
        <v>9986</v>
      </c>
      <c r="H8777" s="1">
        <v>0</v>
      </c>
      <c r="I8777" s="1">
        <v>9991</v>
      </c>
    </row>
    <row r="8778" spans="1:9" x14ac:dyDescent="0.25">
      <c r="A8778" s="1">
        <v>2</v>
      </c>
      <c r="B8778" s="1">
        <v>44780</v>
      </c>
      <c r="C8778" s="1">
        <v>45.009799999999998</v>
      </c>
      <c r="D8778" s="1">
        <v>103.01560000000001</v>
      </c>
      <c r="E8778" s="1">
        <v>7934</v>
      </c>
      <c r="F8778" s="1">
        <v>235.84800000000001</v>
      </c>
      <c r="G8778" s="1">
        <v>124.1604</v>
      </c>
      <c r="H8778" s="1">
        <v>14.017174031480501</v>
      </c>
    </row>
    <row r="8779" spans="1:9" x14ac:dyDescent="0.25">
      <c r="A8779" s="1">
        <v>0</v>
      </c>
      <c r="B8779" s="1" t="s">
        <v>9980</v>
      </c>
      <c r="C8779" s="1">
        <v>3</v>
      </c>
    </row>
    <row r="8780" spans="1:9" x14ac:dyDescent="0.25">
      <c r="A8780" s="1">
        <v>1</v>
      </c>
      <c r="B8780" s="1" t="s">
        <v>9987</v>
      </c>
      <c r="C8780" s="1" t="s">
        <v>9988</v>
      </c>
      <c r="D8780" s="1">
        <v>22276.523833430001</v>
      </c>
      <c r="E8780" s="1">
        <v>-7.0000000000000005E-8</v>
      </c>
      <c r="F8780" s="1" t="s">
        <v>3</v>
      </c>
      <c r="G8780" s="1" t="s">
        <v>9989</v>
      </c>
      <c r="H8780" s="1">
        <v>0</v>
      </c>
      <c r="I8780" s="1">
        <v>9994</v>
      </c>
    </row>
    <row r="8781" spans="1:9" x14ac:dyDescent="0.25">
      <c r="A8781" s="1">
        <v>2</v>
      </c>
      <c r="B8781" s="1">
        <v>44781</v>
      </c>
      <c r="C8781" s="1">
        <v>45.000900000000001</v>
      </c>
      <c r="D8781" s="1">
        <v>102.2175</v>
      </c>
      <c r="E8781" s="1">
        <v>9315</v>
      </c>
      <c r="F8781" s="1">
        <v>223.57589999999999</v>
      </c>
      <c r="G8781" s="1">
        <v>136.43469999999999</v>
      </c>
      <c r="H8781" s="1">
        <v>14.017247411480501</v>
      </c>
    </row>
    <row r="8782" spans="1:9" x14ac:dyDescent="0.25">
      <c r="A8782" s="1">
        <v>0</v>
      </c>
      <c r="B8782" s="1" t="s">
        <v>9980</v>
      </c>
      <c r="C8782" s="1">
        <v>4</v>
      </c>
    </row>
    <row r="8783" spans="1:9" x14ac:dyDescent="0.25">
      <c r="A8783" s="1">
        <v>1</v>
      </c>
      <c r="B8783" s="1" t="s">
        <v>9990</v>
      </c>
      <c r="C8783" s="1" t="s">
        <v>9991</v>
      </c>
      <c r="D8783" s="1">
        <v>22276.5077858</v>
      </c>
      <c r="E8783" s="1">
        <v>-2.3999999999999998E-7</v>
      </c>
      <c r="F8783" s="1" t="s">
        <v>3</v>
      </c>
      <c r="G8783" s="1" t="s">
        <v>9992</v>
      </c>
      <c r="H8783" s="1">
        <v>0</v>
      </c>
      <c r="I8783" s="1">
        <v>9996</v>
      </c>
    </row>
    <row r="8784" spans="1:9" x14ac:dyDescent="0.25">
      <c r="A8784" s="1">
        <v>2</v>
      </c>
      <c r="B8784" s="1">
        <v>44782</v>
      </c>
      <c r="C8784" s="1">
        <v>45.009599999999999</v>
      </c>
      <c r="D8784" s="1">
        <v>102.8155</v>
      </c>
      <c r="E8784" s="1">
        <v>12749</v>
      </c>
      <c r="F8784" s="1">
        <v>209.44450000000001</v>
      </c>
      <c r="G8784" s="1">
        <v>150.5685</v>
      </c>
      <c r="H8784" s="1">
        <v>14.0172373314805</v>
      </c>
    </row>
    <row r="8785" spans="1:9" x14ac:dyDescent="0.25">
      <c r="A8785" s="1">
        <v>0</v>
      </c>
      <c r="B8785" s="1" t="s">
        <v>9980</v>
      </c>
      <c r="C8785" s="1">
        <v>5</v>
      </c>
    </row>
    <row r="8786" spans="1:9" x14ac:dyDescent="0.25">
      <c r="A8786" s="1">
        <v>1</v>
      </c>
      <c r="B8786" s="1" t="s">
        <v>9993</v>
      </c>
      <c r="C8786" s="1" t="s">
        <v>9994</v>
      </c>
      <c r="D8786" s="1">
        <v>22276.495247859999</v>
      </c>
      <c r="E8786" s="1">
        <v>-4.0000000000000001E-8</v>
      </c>
      <c r="F8786" s="1" t="s">
        <v>3</v>
      </c>
      <c r="G8786" s="1" t="s">
        <v>9995</v>
      </c>
      <c r="H8786" s="1">
        <v>0</v>
      </c>
      <c r="I8786" s="1">
        <v>9996</v>
      </c>
    </row>
    <row r="8787" spans="1:9" x14ac:dyDescent="0.25">
      <c r="A8787" s="1">
        <v>2</v>
      </c>
      <c r="B8787" s="1">
        <v>44783</v>
      </c>
      <c r="C8787" s="1">
        <v>45.006500000000003</v>
      </c>
      <c r="D8787" s="1">
        <v>102.52030000000001</v>
      </c>
      <c r="E8787" s="1">
        <v>11142</v>
      </c>
      <c r="F8787" s="1">
        <v>227.90389999999999</v>
      </c>
      <c r="G8787" s="1">
        <v>132.08510000000001</v>
      </c>
      <c r="H8787" s="1">
        <v>14.017227341480501</v>
      </c>
    </row>
    <row r="8788" spans="1:9" x14ac:dyDescent="0.25">
      <c r="A8788" s="1">
        <v>0</v>
      </c>
      <c r="B8788" s="1" t="s">
        <v>9996</v>
      </c>
      <c r="C8788" s="1" t="s">
        <v>123</v>
      </c>
    </row>
    <row r="8789" spans="1:9" x14ac:dyDescent="0.25">
      <c r="A8789" s="1">
        <v>1</v>
      </c>
      <c r="B8789" s="1" t="s">
        <v>9997</v>
      </c>
      <c r="C8789" s="1" t="s">
        <v>9998</v>
      </c>
      <c r="D8789" s="1">
        <v>22276.478058519999</v>
      </c>
      <c r="E8789" s="1">
        <v>8.8000000000000004E-7</v>
      </c>
      <c r="F8789" s="1" t="s">
        <v>3</v>
      </c>
      <c r="G8789" s="1" t="s">
        <v>9999</v>
      </c>
      <c r="H8789" s="1">
        <v>0</v>
      </c>
      <c r="I8789" s="1">
        <v>9998</v>
      </c>
    </row>
    <row r="8790" spans="1:9" x14ac:dyDescent="0.25">
      <c r="A8790" s="1">
        <v>2</v>
      </c>
      <c r="B8790" s="1">
        <v>44785</v>
      </c>
      <c r="C8790" s="1">
        <v>88.931899999999999</v>
      </c>
      <c r="D8790" s="1">
        <v>12.025499999999999</v>
      </c>
      <c r="E8790" s="1">
        <v>13010</v>
      </c>
      <c r="F8790" s="1">
        <v>90.050399999999996</v>
      </c>
      <c r="G8790" s="1">
        <v>270.21440000000001</v>
      </c>
      <c r="H8790" s="1">
        <v>13.558222481424201</v>
      </c>
    </row>
    <row r="8791" spans="1:9" x14ac:dyDescent="0.25">
      <c r="A8791" s="1">
        <v>0</v>
      </c>
      <c r="B8791" s="1" t="s">
        <v>9996</v>
      </c>
      <c r="C8791" s="1" t="s">
        <v>127</v>
      </c>
    </row>
    <row r="8792" spans="1:9" x14ac:dyDescent="0.25">
      <c r="A8792" s="1">
        <v>1</v>
      </c>
      <c r="B8792" s="1" t="s">
        <v>10000</v>
      </c>
      <c r="C8792" s="1" t="s">
        <v>10001</v>
      </c>
      <c r="D8792" s="1">
        <v>22276.526410840001</v>
      </c>
      <c r="E8792" s="1">
        <v>7.0999999999999998E-7</v>
      </c>
      <c r="F8792" s="1" t="s">
        <v>3</v>
      </c>
      <c r="G8792" s="1" t="s">
        <v>10002</v>
      </c>
      <c r="H8792" s="1">
        <v>0</v>
      </c>
      <c r="I8792" s="1">
        <v>9992</v>
      </c>
    </row>
    <row r="8793" spans="1:9" x14ac:dyDescent="0.25">
      <c r="A8793" s="1">
        <v>2</v>
      </c>
      <c r="B8793" s="1">
        <v>44786</v>
      </c>
      <c r="C8793" s="1">
        <v>88.916799999999995</v>
      </c>
      <c r="D8793" s="1">
        <v>11.6073</v>
      </c>
      <c r="E8793" s="1">
        <v>27794</v>
      </c>
      <c r="F8793" s="1">
        <v>128.65979999999999</v>
      </c>
      <c r="G8793" s="1">
        <v>231.7079</v>
      </c>
      <c r="H8793" s="1">
        <v>13.557962411418799</v>
      </c>
    </row>
    <row r="8794" spans="1:9" x14ac:dyDescent="0.25">
      <c r="A8794" s="1">
        <v>0</v>
      </c>
      <c r="B8794" s="1" t="s">
        <v>145</v>
      </c>
      <c r="C8794" s="1">
        <v>2542</v>
      </c>
    </row>
    <row r="8795" spans="1:9" x14ac:dyDescent="0.25">
      <c r="A8795" s="1">
        <v>1</v>
      </c>
      <c r="B8795" s="1" t="s">
        <v>10003</v>
      </c>
      <c r="C8795" s="1" t="s">
        <v>10004</v>
      </c>
      <c r="D8795" s="1">
        <v>22276.544624630002</v>
      </c>
      <c r="E8795" s="1">
        <v>1.3864400000000001E-3</v>
      </c>
      <c r="F8795" s="1" t="s">
        <v>10005</v>
      </c>
      <c r="G8795" s="1" t="s">
        <v>10006</v>
      </c>
      <c r="H8795" s="1">
        <v>0</v>
      </c>
      <c r="I8795" s="1">
        <v>9995</v>
      </c>
    </row>
    <row r="8796" spans="1:9" x14ac:dyDescent="0.25">
      <c r="A8796" s="1">
        <v>2</v>
      </c>
      <c r="B8796" s="1">
        <v>44797</v>
      </c>
      <c r="C8796" s="1">
        <v>97.670299999999997</v>
      </c>
      <c r="D8796" s="1">
        <v>348.85989999999998</v>
      </c>
      <c r="E8796" s="1">
        <v>238053</v>
      </c>
      <c r="F8796" s="1">
        <v>44.921399999999998</v>
      </c>
      <c r="G8796" s="1">
        <v>317.10230000000001</v>
      </c>
      <c r="H8796" s="1">
        <v>15.4065572715628</v>
      </c>
    </row>
    <row r="8797" spans="1:9" x14ac:dyDescent="0.25">
      <c r="A8797" s="1">
        <v>0</v>
      </c>
      <c r="B8797" s="1" t="s">
        <v>5151</v>
      </c>
      <c r="C8797" s="1">
        <v>3</v>
      </c>
    </row>
    <row r="8798" spans="1:9" x14ac:dyDescent="0.25">
      <c r="A8798" s="1">
        <v>1</v>
      </c>
      <c r="B8798" s="1" t="s">
        <v>10007</v>
      </c>
      <c r="C8798" s="1" t="s">
        <v>10008</v>
      </c>
      <c r="D8798" s="1">
        <v>22276.525727690001</v>
      </c>
      <c r="E8798" s="1">
        <v>3.5139999999999999E-5</v>
      </c>
      <c r="F8798" s="1" t="s">
        <v>3</v>
      </c>
      <c r="G8798" s="1" t="s">
        <v>10009</v>
      </c>
      <c r="H8798" s="1">
        <v>0</v>
      </c>
      <c r="I8798" s="1">
        <v>9993</v>
      </c>
    </row>
    <row r="8799" spans="1:9" x14ac:dyDescent="0.25">
      <c r="A8799" s="1">
        <v>2</v>
      </c>
      <c r="B8799" s="1">
        <v>44804</v>
      </c>
      <c r="C8799" s="1">
        <v>97.385900000000007</v>
      </c>
      <c r="D8799" s="1">
        <v>335.83019999999999</v>
      </c>
      <c r="E8799" s="1">
        <v>12713</v>
      </c>
      <c r="F8799" s="1">
        <v>194.30539999999999</v>
      </c>
      <c r="G8799" s="1">
        <v>277.16680000000002</v>
      </c>
      <c r="H8799" s="1">
        <v>15.1926572715804</v>
      </c>
    </row>
    <row r="8800" spans="1:9" x14ac:dyDescent="0.25">
      <c r="A8800" s="1">
        <v>0</v>
      </c>
      <c r="B8800" s="1" t="s">
        <v>10010</v>
      </c>
    </row>
    <row r="8801" spans="1:9" x14ac:dyDescent="0.25">
      <c r="A8801" s="1">
        <v>1</v>
      </c>
      <c r="B8801" s="1" t="s">
        <v>10011</v>
      </c>
      <c r="C8801" s="1" t="s">
        <v>10012</v>
      </c>
      <c r="D8801" s="1">
        <v>22276.128734049998</v>
      </c>
      <c r="E8801" s="1">
        <v>4.8120999999999998E-4</v>
      </c>
      <c r="F8801" s="1" t="s">
        <v>3</v>
      </c>
      <c r="G8801" s="1" t="s">
        <v>10013</v>
      </c>
      <c r="H8801" s="1">
        <v>0</v>
      </c>
      <c r="I8801" s="1">
        <v>9997</v>
      </c>
    </row>
    <row r="8802" spans="1:9" x14ac:dyDescent="0.25">
      <c r="A8802" s="1">
        <v>2</v>
      </c>
      <c r="B8802" s="1">
        <v>44806</v>
      </c>
      <c r="C8802" s="1">
        <v>97.390699999999995</v>
      </c>
      <c r="D8802" s="1">
        <v>341.06700000000001</v>
      </c>
      <c r="E8802" s="1">
        <v>10575</v>
      </c>
      <c r="F8802" s="1">
        <v>187.66249999999999</v>
      </c>
      <c r="G8802" s="1">
        <v>172.44569999999999</v>
      </c>
      <c r="H8802" s="1">
        <v>15.333953691583799</v>
      </c>
    </row>
    <row r="8803" spans="1:9" x14ac:dyDescent="0.25">
      <c r="A8803" s="1">
        <v>0</v>
      </c>
      <c r="B8803" s="1" t="s">
        <v>6525</v>
      </c>
      <c r="C8803" s="1" t="s">
        <v>10014</v>
      </c>
      <c r="D8803" s="1">
        <v>9</v>
      </c>
    </row>
    <row r="8804" spans="1:9" x14ac:dyDescent="0.25">
      <c r="A8804" s="1">
        <v>1</v>
      </c>
      <c r="B8804" s="1" t="s">
        <v>10015</v>
      </c>
      <c r="C8804" s="1" t="s">
        <v>10016</v>
      </c>
      <c r="D8804" s="1">
        <v>22276.166544510001</v>
      </c>
      <c r="E8804" s="1">
        <v>2.3201E-4</v>
      </c>
      <c r="F8804" s="1" t="s">
        <v>3</v>
      </c>
      <c r="G8804" s="1" t="s">
        <v>10017</v>
      </c>
      <c r="H8804" s="1">
        <v>0</v>
      </c>
      <c r="I8804" s="1">
        <v>9993</v>
      </c>
    </row>
    <row r="8805" spans="1:9" x14ac:dyDescent="0.25">
      <c r="A8805" s="1">
        <v>2</v>
      </c>
      <c r="B8805" s="1">
        <v>44807</v>
      </c>
      <c r="C8805" s="1">
        <v>97.388900000000007</v>
      </c>
      <c r="D8805" s="1">
        <v>340.5317</v>
      </c>
      <c r="E8805" s="1">
        <v>10377</v>
      </c>
      <c r="F8805" s="1">
        <v>187.9759</v>
      </c>
      <c r="G8805" s="1">
        <v>172.1319</v>
      </c>
      <c r="H8805" s="1">
        <v>15.3082796515836</v>
      </c>
    </row>
    <row r="8806" spans="1:9" x14ac:dyDescent="0.25">
      <c r="A8806" s="1">
        <v>0</v>
      </c>
      <c r="B8806" s="1" t="s">
        <v>6525</v>
      </c>
      <c r="C8806" s="1" t="s">
        <v>10014</v>
      </c>
      <c r="D8806" s="1">
        <v>10</v>
      </c>
    </row>
    <row r="8807" spans="1:9" x14ac:dyDescent="0.25">
      <c r="A8807" s="1">
        <v>1</v>
      </c>
      <c r="B8807" s="1" t="s">
        <v>10018</v>
      </c>
      <c r="C8807" s="1" t="s">
        <v>10019</v>
      </c>
      <c r="D8807" s="1">
        <v>22276.465191830001</v>
      </c>
      <c r="E8807" s="1">
        <v>3.0752999999999998E-4</v>
      </c>
      <c r="F8807" s="1" t="s">
        <v>3</v>
      </c>
      <c r="G8807" s="1" t="s">
        <v>10020</v>
      </c>
      <c r="H8807" s="1">
        <v>0</v>
      </c>
      <c r="I8807" s="1">
        <v>9996</v>
      </c>
    </row>
    <row r="8808" spans="1:9" x14ac:dyDescent="0.25">
      <c r="A8808" s="1">
        <v>2</v>
      </c>
      <c r="B8808" s="1">
        <v>44808</v>
      </c>
      <c r="C8808" s="1">
        <v>97.39</v>
      </c>
      <c r="D8808" s="1">
        <v>340.76600000000002</v>
      </c>
      <c r="E8808" s="1">
        <v>10474</v>
      </c>
      <c r="F8808" s="1">
        <v>188.78649999999999</v>
      </c>
      <c r="G8808" s="1">
        <v>171.31950000000001</v>
      </c>
      <c r="H8808" s="1">
        <v>15.306795231583999</v>
      </c>
    </row>
    <row r="8809" spans="1:9" x14ac:dyDescent="0.25">
      <c r="A8809" s="1">
        <v>0</v>
      </c>
      <c r="B8809" s="1" t="s">
        <v>6525</v>
      </c>
      <c r="C8809" s="1" t="s">
        <v>10014</v>
      </c>
      <c r="D8809" s="1">
        <v>11</v>
      </c>
    </row>
    <row r="8810" spans="1:9" x14ac:dyDescent="0.25">
      <c r="A8810" s="1">
        <v>1</v>
      </c>
      <c r="B8810" s="1" t="s">
        <v>10021</v>
      </c>
      <c r="C8810" s="1" t="s">
        <v>10022</v>
      </c>
      <c r="D8810" s="1">
        <v>22276.43262041</v>
      </c>
      <c r="E8810" s="1">
        <v>4.3304999999999998E-4</v>
      </c>
      <c r="F8810" s="1" t="s">
        <v>3</v>
      </c>
      <c r="G8810" s="1" t="s">
        <v>10023</v>
      </c>
      <c r="H8810" s="1">
        <v>0</v>
      </c>
      <c r="I8810" s="1">
        <v>9991</v>
      </c>
    </row>
    <row r="8811" spans="1:9" x14ac:dyDescent="0.25">
      <c r="A8811" s="1">
        <v>2</v>
      </c>
      <c r="B8811" s="1">
        <v>44809</v>
      </c>
      <c r="C8811" s="1">
        <v>97.389600000000002</v>
      </c>
      <c r="D8811" s="1">
        <v>340.78160000000003</v>
      </c>
      <c r="E8811" s="1">
        <v>10327</v>
      </c>
      <c r="F8811" s="1">
        <v>190.29570000000001</v>
      </c>
      <c r="G8811" s="1">
        <v>169.8074</v>
      </c>
      <c r="H8811" s="1">
        <v>15.307474231583999</v>
      </c>
    </row>
    <row r="8812" spans="1:9" x14ac:dyDescent="0.25">
      <c r="A8812" s="1">
        <v>0</v>
      </c>
      <c r="B8812" s="1" t="s">
        <v>6525</v>
      </c>
      <c r="C8812" s="1" t="s">
        <v>10014</v>
      </c>
      <c r="D8812" s="1">
        <v>12</v>
      </c>
    </row>
    <row r="8813" spans="1:9" x14ac:dyDescent="0.25">
      <c r="A8813" s="1">
        <v>1</v>
      </c>
      <c r="B8813" s="1" t="s">
        <v>10024</v>
      </c>
      <c r="C8813" s="1" t="s">
        <v>10025</v>
      </c>
      <c r="D8813" s="1">
        <v>22276.439665540001</v>
      </c>
      <c r="E8813" s="1">
        <v>3.1252999999999999E-4</v>
      </c>
      <c r="F8813" s="1" t="s">
        <v>3</v>
      </c>
      <c r="G8813" s="1" t="s">
        <v>10026</v>
      </c>
      <c r="H8813" s="1">
        <v>0</v>
      </c>
      <c r="I8813" s="1">
        <v>9993</v>
      </c>
    </row>
    <row r="8814" spans="1:9" x14ac:dyDescent="0.25">
      <c r="A8814" s="1">
        <v>2</v>
      </c>
      <c r="B8814" s="1">
        <v>44810</v>
      </c>
      <c r="C8814" s="1">
        <v>97.386899999999997</v>
      </c>
      <c r="D8814" s="1">
        <v>341.0428</v>
      </c>
      <c r="E8814" s="1">
        <v>10686</v>
      </c>
      <c r="F8814" s="1">
        <v>188.6848</v>
      </c>
      <c r="G8814" s="1">
        <v>171.42099999999999</v>
      </c>
      <c r="H8814" s="1">
        <v>15.320404731584199</v>
      </c>
    </row>
    <row r="8815" spans="1:9" x14ac:dyDescent="0.25">
      <c r="A8815" s="1">
        <v>0</v>
      </c>
      <c r="B8815" s="1" t="s">
        <v>6525</v>
      </c>
      <c r="C8815" s="1" t="s">
        <v>10014</v>
      </c>
      <c r="D8815" s="1">
        <v>4</v>
      </c>
    </row>
    <row r="8816" spans="1:9" x14ac:dyDescent="0.25">
      <c r="A8816" s="1">
        <v>1</v>
      </c>
      <c r="B8816" s="1" t="s">
        <v>10027</v>
      </c>
      <c r="C8816" s="1" t="s">
        <v>10028</v>
      </c>
      <c r="D8816" s="1">
        <v>22276.15473703</v>
      </c>
      <c r="E8816" s="1">
        <v>4.0640000000000001E-4</v>
      </c>
      <c r="F8816" s="1" t="s">
        <v>3</v>
      </c>
      <c r="G8816" s="1" t="s">
        <v>10029</v>
      </c>
      <c r="H8816" s="1">
        <v>0</v>
      </c>
      <c r="I8816" s="1">
        <v>9995</v>
      </c>
    </row>
    <row r="8817" spans="1:9" x14ac:dyDescent="0.25">
      <c r="A8817" s="1">
        <v>2</v>
      </c>
      <c r="B8817" s="1">
        <v>44811</v>
      </c>
      <c r="C8817" s="1">
        <v>97.396000000000001</v>
      </c>
      <c r="D8817" s="1">
        <v>341.47480000000002</v>
      </c>
      <c r="E8817" s="1">
        <v>9806</v>
      </c>
      <c r="F8817" s="1">
        <v>178.59110000000001</v>
      </c>
      <c r="G8817" s="1">
        <v>181.536</v>
      </c>
      <c r="H8817" s="1">
        <v>15.3243495015839</v>
      </c>
    </row>
    <row r="8818" spans="1:9" x14ac:dyDescent="0.25">
      <c r="A8818" s="1">
        <v>0</v>
      </c>
      <c r="B8818" s="1" t="s">
        <v>6525</v>
      </c>
      <c r="C8818" s="1" t="s">
        <v>10014</v>
      </c>
      <c r="D8818" s="1">
        <v>3</v>
      </c>
    </row>
    <row r="8819" spans="1:9" x14ac:dyDescent="0.25">
      <c r="A8819" s="1">
        <v>1</v>
      </c>
      <c r="B8819" s="1" t="s">
        <v>10030</v>
      </c>
      <c r="C8819" s="1" t="s">
        <v>10031</v>
      </c>
      <c r="D8819" s="1">
        <v>22276.42066521</v>
      </c>
      <c r="E8819" s="1">
        <v>4.3807999999999998E-4</v>
      </c>
      <c r="F8819" s="1" t="s">
        <v>3</v>
      </c>
      <c r="G8819" s="1" t="s">
        <v>10032</v>
      </c>
      <c r="H8819" s="1">
        <v>0</v>
      </c>
      <c r="I8819" s="1">
        <v>9990</v>
      </c>
    </row>
    <row r="8820" spans="1:9" x14ac:dyDescent="0.25">
      <c r="A8820" s="1">
        <v>2</v>
      </c>
      <c r="B8820" s="1">
        <v>44812</v>
      </c>
      <c r="C8820" s="1">
        <v>97.394400000000005</v>
      </c>
      <c r="D8820" s="1">
        <v>341.84800000000001</v>
      </c>
      <c r="E8820" s="1">
        <v>9484</v>
      </c>
      <c r="F8820" s="1">
        <v>177.88560000000001</v>
      </c>
      <c r="G8820" s="1">
        <v>182.24279999999999</v>
      </c>
      <c r="H8820" s="1">
        <v>15.3330136315844</v>
      </c>
    </row>
    <row r="8821" spans="1:9" x14ac:dyDescent="0.25">
      <c r="A8821" s="1">
        <v>0</v>
      </c>
      <c r="B8821" s="1" t="s">
        <v>6525</v>
      </c>
      <c r="C8821" s="1" t="s">
        <v>10014</v>
      </c>
      <c r="D8821" s="1">
        <v>2</v>
      </c>
    </row>
    <row r="8822" spans="1:9" x14ac:dyDescent="0.25">
      <c r="A8822" s="1">
        <v>1</v>
      </c>
      <c r="B8822" s="1" t="s">
        <v>10033</v>
      </c>
      <c r="C8822" s="1" t="s">
        <v>10034</v>
      </c>
      <c r="D8822" s="1">
        <v>22276.145619840001</v>
      </c>
      <c r="E8822" s="1">
        <v>3.9905000000000002E-4</v>
      </c>
      <c r="F8822" s="1" t="s">
        <v>3</v>
      </c>
      <c r="G8822" s="1" t="s">
        <v>10035</v>
      </c>
      <c r="H8822" s="1">
        <v>0</v>
      </c>
      <c r="I8822" s="1">
        <v>9993</v>
      </c>
    </row>
    <row r="8823" spans="1:9" x14ac:dyDescent="0.25">
      <c r="A8823" s="1">
        <v>2</v>
      </c>
      <c r="B8823" s="1">
        <v>44813</v>
      </c>
      <c r="C8823" s="1">
        <v>97.389600000000002</v>
      </c>
      <c r="D8823" s="1">
        <v>340.84870000000001</v>
      </c>
      <c r="E8823" s="1">
        <v>9610</v>
      </c>
      <c r="F8823" s="1">
        <v>182.39429999999999</v>
      </c>
      <c r="G8823" s="1">
        <v>177.72540000000001</v>
      </c>
      <c r="H8823" s="1">
        <v>15.3186538015837</v>
      </c>
    </row>
    <row r="8824" spans="1:9" x14ac:dyDescent="0.25">
      <c r="A8824" s="1">
        <v>0</v>
      </c>
      <c r="B8824" s="1" t="s">
        <v>6525</v>
      </c>
      <c r="C8824" s="1" t="s">
        <v>10014</v>
      </c>
      <c r="D8824" s="1">
        <v>1</v>
      </c>
    </row>
    <row r="8825" spans="1:9" x14ac:dyDescent="0.25">
      <c r="A8825" s="1">
        <v>1</v>
      </c>
      <c r="B8825" s="1" t="s">
        <v>10036</v>
      </c>
      <c r="C8825" s="1" t="s">
        <v>10037</v>
      </c>
      <c r="D8825" s="1">
        <v>22276.147122689999</v>
      </c>
      <c r="E8825" s="1">
        <v>3.9053999999999998E-4</v>
      </c>
      <c r="F8825" s="1" t="s">
        <v>3</v>
      </c>
      <c r="G8825" s="1" t="s">
        <v>10038</v>
      </c>
      <c r="H8825" s="1">
        <v>0</v>
      </c>
      <c r="I8825" s="1">
        <v>9994</v>
      </c>
    </row>
    <row r="8826" spans="1:9" x14ac:dyDescent="0.25">
      <c r="A8826" s="1">
        <v>2</v>
      </c>
      <c r="B8826" s="1">
        <v>44814</v>
      </c>
      <c r="C8826" s="1">
        <v>97.391900000000007</v>
      </c>
      <c r="D8826" s="1">
        <v>340.44</v>
      </c>
      <c r="E8826" s="1">
        <v>9265</v>
      </c>
      <c r="F8826" s="1">
        <v>185.64519999999999</v>
      </c>
      <c r="G8826" s="1">
        <v>174.46860000000001</v>
      </c>
      <c r="H8826" s="1">
        <v>15.299608321583399</v>
      </c>
    </row>
    <row r="8827" spans="1:9" x14ac:dyDescent="0.25">
      <c r="A8827" s="1">
        <v>0</v>
      </c>
      <c r="B8827" s="1" t="s">
        <v>6525</v>
      </c>
      <c r="C8827" s="1" t="s">
        <v>10014</v>
      </c>
      <c r="D8827" s="1">
        <v>8</v>
      </c>
    </row>
    <row r="8828" spans="1:9" x14ac:dyDescent="0.25">
      <c r="A8828" s="1">
        <v>1</v>
      </c>
      <c r="B8828" s="1" t="s">
        <v>10039</v>
      </c>
      <c r="C8828" s="1" t="s">
        <v>10040</v>
      </c>
      <c r="D8828" s="1">
        <v>22276.43764842</v>
      </c>
      <c r="E8828" s="1">
        <v>4.2400000000000001E-4</v>
      </c>
      <c r="F8828" s="1" t="s">
        <v>3</v>
      </c>
      <c r="G8828" s="1" t="s">
        <v>10041</v>
      </c>
      <c r="H8828" s="1">
        <v>0</v>
      </c>
      <c r="I8828" s="1">
        <v>9997</v>
      </c>
    </row>
    <row r="8829" spans="1:9" x14ac:dyDescent="0.25">
      <c r="A8829" s="1">
        <v>2</v>
      </c>
      <c r="B8829" s="1">
        <v>44815</v>
      </c>
      <c r="C8829" s="1">
        <v>97.388099999999994</v>
      </c>
      <c r="D8829" s="1">
        <v>341.16289999999998</v>
      </c>
      <c r="E8829" s="1">
        <v>8672</v>
      </c>
      <c r="F8829" s="1">
        <v>182.7638</v>
      </c>
      <c r="G8829" s="1">
        <v>177.35570000000001</v>
      </c>
      <c r="H8829" s="1">
        <v>15.3236898915842</v>
      </c>
    </row>
    <row r="8830" spans="1:9" x14ac:dyDescent="0.25">
      <c r="A8830" s="1">
        <v>0</v>
      </c>
      <c r="B8830" s="1" t="s">
        <v>6525</v>
      </c>
      <c r="C8830" s="1" t="s">
        <v>10014</v>
      </c>
      <c r="D8830" s="1">
        <v>7</v>
      </c>
    </row>
    <row r="8831" spans="1:9" x14ac:dyDescent="0.25">
      <c r="A8831" s="1">
        <v>1</v>
      </c>
      <c r="B8831" s="1" t="s">
        <v>10042</v>
      </c>
      <c r="C8831" s="1" t="s">
        <v>10043</v>
      </c>
      <c r="D8831" s="1">
        <v>22276.416777139999</v>
      </c>
      <c r="E8831" s="1">
        <v>4.3168999999999998E-4</v>
      </c>
      <c r="F8831" s="1" t="s">
        <v>3</v>
      </c>
      <c r="G8831" s="1" t="s">
        <v>10044</v>
      </c>
      <c r="H8831" s="1">
        <v>0</v>
      </c>
      <c r="I8831" s="1">
        <v>9995</v>
      </c>
    </row>
    <row r="8832" spans="1:9" x14ac:dyDescent="0.25">
      <c r="A8832" s="1">
        <v>2</v>
      </c>
      <c r="B8832" s="1">
        <v>44816</v>
      </c>
      <c r="C8832" s="1">
        <v>97.390199999999993</v>
      </c>
      <c r="D8832" s="1">
        <v>340.92430000000002</v>
      </c>
      <c r="E8832" s="1">
        <v>9022</v>
      </c>
      <c r="F8832" s="1">
        <v>179.9436</v>
      </c>
      <c r="G8832" s="1">
        <v>180.1808</v>
      </c>
      <c r="H8832" s="1">
        <v>15.306743531584001</v>
      </c>
    </row>
    <row r="8833" spans="1:9" x14ac:dyDescent="0.25">
      <c r="A8833" s="1">
        <v>0</v>
      </c>
      <c r="B8833" s="1" t="s">
        <v>6525</v>
      </c>
      <c r="C8833" s="1" t="s">
        <v>10014</v>
      </c>
      <c r="D8833" s="1">
        <v>6</v>
      </c>
    </row>
    <row r="8834" spans="1:9" x14ac:dyDescent="0.25">
      <c r="A8834" s="1">
        <v>1</v>
      </c>
      <c r="B8834" s="1" t="s">
        <v>10045</v>
      </c>
      <c r="C8834" s="1" t="s">
        <v>10046</v>
      </c>
      <c r="D8834" s="1">
        <v>22276.132548549998</v>
      </c>
      <c r="E8834" s="1">
        <v>4.0315000000000001E-4</v>
      </c>
      <c r="F8834" s="1" t="s">
        <v>3</v>
      </c>
      <c r="G8834" s="1" t="s">
        <v>10047</v>
      </c>
      <c r="H8834" s="1">
        <v>0</v>
      </c>
      <c r="I8834" s="1">
        <v>9996</v>
      </c>
    </row>
    <row r="8835" spans="1:9" x14ac:dyDescent="0.25">
      <c r="A8835" s="1">
        <v>2</v>
      </c>
      <c r="B8835" s="1">
        <v>44817</v>
      </c>
      <c r="C8835" s="1">
        <v>97.387699999999995</v>
      </c>
      <c r="D8835" s="1">
        <v>341.12139999999999</v>
      </c>
      <c r="E8835" s="1">
        <v>8758</v>
      </c>
      <c r="F8835" s="1">
        <v>181.9502</v>
      </c>
      <c r="G8835" s="1">
        <v>178.17080000000001</v>
      </c>
      <c r="H8835" s="1">
        <v>15.3231587915839</v>
      </c>
    </row>
    <row r="8836" spans="1:9" x14ac:dyDescent="0.25">
      <c r="A8836" s="1">
        <v>0</v>
      </c>
      <c r="B8836" s="1" t="s">
        <v>6525</v>
      </c>
      <c r="C8836" s="1" t="s">
        <v>10014</v>
      </c>
      <c r="D8836" s="1">
        <v>5</v>
      </c>
    </row>
    <row r="8837" spans="1:9" x14ac:dyDescent="0.25">
      <c r="A8837" s="1">
        <v>1</v>
      </c>
      <c r="B8837" s="1" t="s">
        <v>10048</v>
      </c>
      <c r="C8837" s="1" t="s">
        <v>10049</v>
      </c>
      <c r="D8837" s="1">
        <v>22276.449759390001</v>
      </c>
      <c r="E8837" s="1">
        <v>3.1215000000000003E-4</v>
      </c>
      <c r="F8837" s="1" t="s">
        <v>3</v>
      </c>
      <c r="G8837" s="1" t="s">
        <v>10050</v>
      </c>
      <c r="H8837" s="1">
        <v>0</v>
      </c>
      <c r="I8837" s="1">
        <v>9994</v>
      </c>
    </row>
    <row r="8838" spans="1:9" x14ac:dyDescent="0.25">
      <c r="A8838" s="1">
        <v>2</v>
      </c>
      <c r="B8838" s="1">
        <v>44818</v>
      </c>
      <c r="C8838" s="1">
        <v>97.391000000000005</v>
      </c>
      <c r="D8838" s="1">
        <v>341.0564</v>
      </c>
      <c r="E8838" s="1">
        <v>8495</v>
      </c>
      <c r="F8838" s="1">
        <v>181.40190000000001</v>
      </c>
      <c r="G8838" s="1">
        <v>178.72</v>
      </c>
      <c r="H8838" s="1">
        <v>15.3070555415841</v>
      </c>
    </row>
    <row r="8839" spans="1:9" x14ac:dyDescent="0.25">
      <c r="A8839" s="1">
        <v>0</v>
      </c>
      <c r="B8839" s="1" t="s">
        <v>6146</v>
      </c>
      <c r="C8839" s="1">
        <v>12</v>
      </c>
    </row>
    <row r="8840" spans="1:9" x14ac:dyDescent="0.25">
      <c r="A8840" s="1">
        <v>1</v>
      </c>
      <c r="B8840" s="1" t="s">
        <v>10051</v>
      </c>
      <c r="C8840" s="1" t="s">
        <v>10052</v>
      </c>
      <c r="D8840" s="1">
        <v>22276.55694341</v>
      </c>
      <c r="E8840" s="1">
        <v>3.2899999999999998E-6</v>
      </c>
      <c r="F8840" s="1" t="s">
        <v>3</v>
      </c>
      <c r="G8840" s="1" t="s">
        <v>10053</v>
      </c>
      <c r="H8840" s="1">
        <v>0</v>
      </c>
      <c r="I8840" s="1">
        <v>9996</v>
      </c>
    </row>
    <row r="8841" spans="1:9" x14ac:dyDescent="0.25">
      <c r="A8841" s="1">
        <v>2</v>
      </c>
      <c r="B8841" s="1">
        <v>44819</v>
      </c>
      <c r="C8841" s="1">
        <v>97.858099999999993</v>
      </c>
      <c r="D8841" s="1">
        <v>294.71050000000002</v>
      </c>
      <c r="E8841" s="1">
        <v>1428</v>
      </c>
      <c r="F8841" s="1">
        <v>93.7761</v>
      </c>
      <c r="G8841" s="1">
        <v>266.36189999999999</v>
      </c>
      <c r="H8841" s="1">
        <v>14.802889131539301</v>
      </c>
    </row>
    <row r="8842" spans="1:9" x14ac:dyDescent="0.25">
      <c r="A8842" s="1">
        <v>0</v>
      </c>
      <c r="B8842" s="1" t="s">
        <v>10054</v>
      </c>
    </row>
    <row r="8843" spans="1:9" x14ac:dyDescent="0.25">
      <c r="A8843" s="1">
        <v>1</v>
      </c>
      <c r="B8843" s="1" t="s">
        <v>10055</v>
      </c>
      <c r="C8843" s="1" t="s">
        <v>10056</v>
      </c>
      <c r="D8843" s="1">
        <v>22276.578428510002</v>
      </c>
      <c r="E8843" s="1">
        <v>4.5106999999999998E-4</v>
      </c>
      <c r="F8843" s="1" t="s">
        <v>3</v>
      </c>
      <c r="G8843" s="1" t="s">
        <v>10057</v>
      </c>
      <c r="H8843" s="1">
        <v>0</v>
      </c>
      <c r="I8843" s="1">
        <v>9997</v>
      </c>
    </row>
    <row r="8844" spans="1:9" x14ac:dyDescent="0.25">
      <c r="A8844" s="1">
        <v>2</v>
      </c>
      <c r="B8844" s="1">
        <v>44824</v>
      </c>
      <c r="C8844" s="1">
        <v>96.870900000000006</v>
      </c>
      <c r="D8844" s="1">
        <v>128.27709999999999</v>
      </c>
      <c r="E8844" s="1">
        <v>9114</v>
      </c>
      <c r="F8844" s="1">
        <v>55.371499999999997</v>
      </c>
      <c r="G8844" s="1">
        <v>304.84030000000001</v>
      </c>
      <c r="H8844" s="1">
        <v>15.6437414916057</v>
      </c>
    </row>
    <row r="8845" spans="1:9" x14ac:dyDescent="0.25">
      <c r="A8845" s="1">
        <v>0</v>
      </c>
      <c r="B8845" s="1" t="s">
        <v>145</v>
      </c>
      <c r="C8845" s="1">
        <v>2543</v>
      </c>
    </row>
    <row r="8846" spans="1:9" x14ac:dyDescent="0.25">
      <c r="A8846" s="1">
        <v>1</v>
      </c>
      <c r="B8846" s="1" t="s">
        <v>10058</v>
      </c>
      <c r="C8846" s="1" t="s">
        <v>10059</v>
      </c>
      <c r="D8846" s="1">
        <v>22276.58712683</v>
      </c>
      <c r="E8846" s="1">
        <v>1.4410000000000001E-4</v>
      </c>
      <c r="F8846" s="1" t="s">
        <v>3</v>
      </c>
      <c r="G8846" s="1" t="s">
        <v>10060</v>
      </c>
      <c r="H8846" s="1">
        <v>0</v>
      </c>
      <c r="I8846" s="1">
        <v>9997</v>
      </c>
    </row>
    <row r="8847" spans="1:9" x14ac:dyDescent="0.25">
      <c r="A8847" s="1">
        <v>2</v>
      </c>
      <c r="B8847" s="1">
        <v>44835</v>
      </c>
      <c r="C8847" s="1">
        <v>97.756699999999995</v>
      </c>
      <c r="D8847" s="1">
        <v>351.57830000000001</v>
      </c>
      <c r="E8847" s="1">
        <v>87525</v>
      </c>
      <c r="F8847" s="1">
        <v>60.929900000000004</v>
      </c>
      <c r="G8847" s="1">
        <v>300.06709999999998</v>
      </c>
      <c r="H8847" s="1">
        <v>15.2856359015426</v>
      </c>
    </row>
    <row r="8848" spans="1:9" x14ac:dyDescent="0.25">
      <c r="A8848" s="1">
        <v>0</v>
      </c>
      <c r="B8848" s="1" t="s">
        <v>9976</v>
      </c>
      <c r="C8848" s="1" t="s">
        <v>6146</v>
      </c>
      <c r="D8848" s="1" t="s">
        <v>5281</v>
      </c>
    </row>
    <row r="8849" spans="1:9" x14ac:dyDescent="0.25">
      <c r="A8849" s="1">
        <v>1</v>
      </c>
      <c r="B8849" s="1" t="s">
        <v>10061</v>
      </c>
      <c r="C8849" s="1" t="s">
        <v>10062</v>
      </c>
      <c r="D8849" s="1">
        <v>22276.577678500002</v>
      </c>
      <c r="E8849" s="1">
        <v>3.985E-5</v>
      </c>
      <c r="F8849" s="1" t="s">
        <v>3</v>
      </c>
      <c r="G8849" s="1" t="s">
        <v>10063</v>
      </c>
      <c r="H8849" s="1">
        <v>0</v>
      </c>
      <c r="I8849" s="1">
        <v>9998</v>
      </c>
    </row>
    <row r="8850" spans="1:9" x14ac:dyDescent="0.25">
      <c r="A8850" s="1">
        <v>2</v>
      </c>
      <c r="B8850" s="1">
        <v>44836</v>
      </c>
      <c r="C8850" s="1">
        <v>97.667000000000002</v>
      </c>
      <c r="D8850" s="1">
        <v>331.7199</v>
      </c>
      <c r="E8850" s="1">
        <v>8192</v>
      </c>
      <c r="F8850" s="1">
        <v>8.2173999999999996</v>
      </c>
      <c r="G8850" s="1">
        <v>129.35849999999999</v>
      </c>
      <c r="H8850" s="1">
        <v>15.096615991556099</v>
      </c>
    </row>
    <row r="8851" spans="1:9" x14ac:dyDescent="0.25">
      <c r="A8851" s="1">
        <v>0</v>
      </c>
      <c r="B8851" s="1" t="s">
        <v>10064</v>
      </c>
    </row>
    <row r="8852" spans="1:9" x14ac:dyDescent="0.25">
      <c r="A8852" s="1">
        <v>1</v>
      </c>
      <c r="B8852" s="1" t="s">
        <v>10065</v>
      </c>
      <c r="C8852" s="1" t="s">
        <v>10066</v>
      </c>
      <c r="D8852" s="1">
        <v>22276.42062841</v>
      </c>
      <c r="E8852" s="1">
        <v>1.4742999999999999E-4</v>
      </c>
      <c r="F8852" s="1" t="s">
        <v>3</v>
      </c>
      <c r="G8852" s="1" t="s">
        <v>10067</v>
      </c>
      <c r="H8852" s="1">
        <v>0</v>
      </c>
      <c r="I8852" s="1">
        <v>9996</v>
      </c>
    </row>
    <row r="8853" spans="1:9" x14ac:dyDescent="0.25">
      <c r="A8853" s="1">
        <v>2</v>
      </c>
      <c r="B8853" s="1">
        <v>44852</v>
      </c>
      <c r="C8853" s="1">
        <v>36.963500000000003</v>
      </c>
      <c r="D8853" s="1">
        <v>171.37700000000001</v>
      </c>
      <c r="E8853" s="1">
        <v>4335</v>
      </c>
      <c r="F8853" s="1">
        <v>47.273699999999998</v>
      </c>
      <c r="G8853" s="1">
        <v>312.83699999999999</v>
      </c>
      <c r="H8853" s="1">
        <v>15.0372386015421</v>
      </c>
    </row>
    <row r="8854" spans="1:9" x14ac:dyDescent="0.25">
      <c r="A8854" s="1">
        <v>0</v>
      </c>
      <c r="B8854" s="1" t="s">
        <v>10068</v>
      </c>
    </row>
    <row r="8855" spans="1:9" x14ac:dyDescent="0.25">
      <c r="A8855" s="1">
        <v>1</v>
      </c>
      <c r="B8855" s="1" t="s">
        <v>10069</v>
      </c>
      <c r="C8855" s="1" t="s">
        <v>10070</v>
      </c>
      <c r="D8855" s="1">
        <v>22276.4039625</v>
      </c>
      <c r="E8855" s="1">
        <v>1.2640000000000001E-4</v>
      </c>
      <c r="F8855" s="1" t="s">
        <v>3</v>
      </c>
      <c r="G8855" s="1" t="s">
        <v>10071</v>
      </c>
      <c r="H8855" s="1">
        <v>0</v>
      </c>
      <c r="I8855" s="1">
        <v>9999</v>
      </c>
    </row>
    <row r="8856" spans="1:9" x14ac:dyDescent="0.25">
      <c r="A8856" s="1">
        <v>2</v>
      </c>
      <c r="B8856" s="1">
        <v>44853</v>
      </c>
      <c r="C8856" s="1">
        <v>36.963099999999997</v>
      </c>
      <c r="D8856" s="1">
        <v>173.08670000000001</v>
      </c>
      <c r="E8856" s="1">
        <v>4843</v>
      </c>
      <c r="F8856" s="1">
        <v>30.491800000000001</v>
      </c>
      <c r="G8856" s="1">
        <v>329.61059999999998</v>
      </c>
      <c r="H8856" s="1">
        <v>15.038704021542999</v>
      </c>
    </row>
    <row r="8857" spans="1:9" x14ac:dyDescent="0.25">
      <c r="A8857" s="1">
        <v>0</v>
      </c>
      <c r="B8857" s="1" t="s">
        <v>6600</v>
      </c>
      <c r="C8857" s="1">
        <v>2</v>
      </c>
      <c r="D8857" s="1" t="s">
        <v>10072</v>
      </c>
    </row>
    <row r="8858" spans="1:9" x14ac:dyDescent="0.25">
      <c r="A8858" s="1">
        <v>1</v>
      </c>
      <c r="B8858" s="1" t="s">
        <v>10073</v>
      </c>
      <c r="C8858" s="1" t="s">
        <v>10074</v>
      </c>
      <c r="D8858" s="1">
        <v>22276.125221580001</v>
      </c>
      <c r="E8858" s="1">
        <v>1.674E-4</v>
      </c>
      <c r="F8858" s="1" t="s">
        <v>3</v>
      </c>
      <c r="G8858" s="1" t="s">
        <v>10075</v>
      </c>
      <c r="H8858" s="1">
        <v>0</v>
      </c>
      <c r="I8858" s="1">
        <v>9998</v>
      </c>
    </row>
    <row r="8859" spans="1:9" x14ac:dyDescent="0.25">
      <c r="A8859" s="1">
        <v>2</v>
      </c>
      <c r="B8859" s="1">
        <v>44855</v>
      </c>
      <c r="C8859" s="1">
        <v>36.964100000000002</v>
      </c>
      <c r="D8859" s="1">
        <v>178.2927</v>
      </c>
      <c r="E8859" s="1">
        <v>5204</v>
      </c>
      <c r="F8859" s="1">
        <v>357.42250000000001</v>
      </c>
      <c r="G8859" s="1">
        <v>2.649</v>
      </c>
      <c r="H8859" s="1">
        <v>15.039139491542199</v>
      </c>
    </row>
    <row r="8860" spans="1:9" x14ac:dyDescent="0.25">
      <c r="A8860" s="1">
        <v>0</v>
      </c>
      <c r="B8860" s="1" t="s">
        <v>10076</v>
      </c>
      <c r="C8860" s="1" t="s">
        <v>10077</v>
      </c>
    </row>
    <row r="8861" spans="1:9" x14ac:dyDescent="0.25">
      <c r="A8861" s="1">
        <v>1</v>
      </c>
      <c r="B8861" s="1" t="s">
        <v>10078</v>
      </c>
      <c r="C8861" s="1" t="s">
        <v>10079</v>
      </c>
      <c r="D8861" s="1">
        <v>22276.475187290001</v>
      </c>
      <c r="E8861" s="1">
        <v>8.687E-5</v>
      </c>
      <c r="F8861" s="1" t="s">
        <v>3</v>
      </c>
      <c r="G8861" s="1" t="s">
        <v>10080</v>
      </c>
      <c r="H8861" s="1">
        <v>0</v>
      </c>
      <c r="I8861" s="1">
        <v>9993</v>
      </c>
    </row>
    <row r="8862" spans="1:9" x14ac:dyDescent="0.25">
      <c r="A8862" s="1">
        <v>2</v>
      </c>
      <c r="B8862" s="1">
        <v>44856</v>
      </c>
      <c r="C8862" s="1">
        <v>36.9666</v>
      </c>
      <c r="D8862" s="1">
        <v>182.48429999999999</v>
      </c>
      <c r="E8862" s="1">
        <v>5549</v>
      </c>
      <c r="F8862" s="1">
        <v>333.92680000000001</v>
      </c>
      <c r="G8862" s="1">
        <v>193.3929</v>
      </c>
      <c r="H8862" s="1">
        <v>15.027501361542001</v>
      </c>
    </row>
    <row r="8863" spans="1:9" x14ac:dyDescent="0.25">
      <c r="A8863" s="1">
        <v>0</v>
      </c>
      <c r="B8863" s="1" t="s">
        <v>10081</v>
      </c>
    </row>
    <row r="8864" spans="1:9" x14ac:dyDescent="0.25">
      <c r="A8864" s="1">
        <v>1</v>
      </c>
      <c r="B8864" s="1" t="s">
        <v>10082</v>
      </c>
      <c r="C8864" s="1" t="s">
        <v>10083</v>
      </c>
      <c r="D8864" s="1">
        <v>22276.485974439998</v>
      </c>
      <c r="E8864" s="1">
        <v>3.269E-5</v>
      </c>
      <c r="F8864" s="1" t="s">
        <v>3</v>
      </c>
      <c r="G8864" s="1" t="s">
        <v>10084</v>
      </c>
      <c r="H8864" s="1">
        <v>0</v>
      </c>
      <c r="I8864" s="1">
        <v>9990</v>
      </c>
    </row>
    <row r="8865" spans="1:9" x14ac:dyDescent="0.25">
      <c r="A8865" s="1">
        <v>2</v>
      </c>
      <c r="B8865" s="1">
        <v>44857</v>
      </c>
      <c r="C8865" s="1">
        <v>36.964599999999997</v>
      </c>
      <c r="D8865" s="1">
        <v>194.6386</v>
      </c>
      <c r="E8865" s="1">
        <v>7175</v>
      </c>
      <c r="F8865" s="1">
        <v>316.06610000000001</v>
      </c>
      <c r="G8865" s="1">
        <v>43.953800000000001</v>
      </c>
      <c r="H8865" s="1">
        <v>14.983298721540701</v>
      </c>
    </row>
    <row r="8866" spans="1:9" x14ac:dyDescent="0.25">
      <c r="A8866" s="1">
        <v>0</v>
      </c>
      <c r="B8866" s="1" t="s">
        <v>10085</v>
      </c>
    </row>
    <row r="8867" spans="1:9" x14ac:dyDescent="0.25">
      <c r="A8867" s="1">
        <v>1</v>
      </c>
      <c r="B8867" s="1" t="s">
        <v>10086</v>
      </c>
      <c r="C8867" s="1" t="s">
        <v>10087</v>
      </c>
      <c r="D8867" s="1">
        <v>22276.182435949999</v>
      </c>
      <c r="E8867" s="1">
        <v>2.798E-5</v>
      </c>
      <c r="F8867" s="1" t="s">
        <v>3</v>
      </c>
      <c r="G8867" s="1" t="s">
        <v>10088</v>
      </c>
      <c r="H8867" s="1">
        <v>0</v>
      </c>
      <c r="I8867" s="1">
        <v>9997</v>
      </c>
    </row>
    <row r="8868" spans="1:9" x14ac:dyDescent="0.25">
      <c r="A8868" s="1">
        <v>2</v>
      </c>
      <c r="B8868" s="1">
        <v>44859</v>
      </c>
      <c r="C8868" s="1">
        <v>36.969799999999999</v>
      </c>
      <c r="D8868" s="1">
        <v>191.9948</v>
      </c>
      <c r="E8868" s="1">
        <v>6337</v>
      </c>
      <c r="F8868" s="1">
        <v>328.67959999999999</v>
      </c>
      <c r="G8868" s="1">
        <v>31.3567</v>
      </c>
      <c r="H8868" s="1">
        <v>14.9943739615401</v>
      </c>
    </row>
    <row r="8869" spans="1:9" x14ac:dyDescent="0.25">
      <c r="A8869" s="1">
        <v>0</v>
      </c>
      <c r="B8869" s="1" t="s">
        <v>6600</v>
      </c>
      <c r="C8869" s="1">
        <v>2</v>
      </c>
      <c r="D8869" s="1" t="s">
        <v>10089</v>
      </c>
    </row>
    <row r="8870" spans="1:9" x14ac:dyDescent="0.25">
      <c r="A8870" s="1">
        <v>1</v>
      </c>
      <c r="B8870" s="1" t="s">
        <v>10090</v>
      </c>
      <c r="C8870" s="1" t="s">
        <v>10091</v>
      </c>
      <c r="D8870" s="1">
        <v>22276.441740850001</v>
      </c>
      <c r="E8870" s="1">
        <v>1.6897E-4</v>
      </c>
      <c r="F8870" s="1" t="s">
        <v>3</v>
      </c>
      <c r="G8870" s="1" t="s">
        <v>10092</v>
      </c>
      <c r="H8870" s="1">
        <v>0</v>
      </c>
      <c r="I8870" s="1">
        <v>9995</v>
      </c>
    </row>
    <row r="8871" spans="1:9" x14ac:dyDescent="0.25">
      <c r="A8871" s="1">
        <v>2</v>
      </c>
      <c r="B8871" s="1">
        <v>44860</v>
      </c>
      <c r="C8871" s="1">
        <v>36.964199999999998</v>
      </c>
      <c r="D8871" s="1">
        <v>178.0213</v>
      </c>
      <c r="E8871" s="1">
        <v>5469</v>
      </c>
      <c r="F8871" s="1">
        <v>353.09699999999998</v>
      </c>
      <c r="G8871" s="1">
        <v>6.9696999999999996</v>
      </c>
      <c r="H8871" s="1">
        <v>15.0367012615413</v>
      </c>
    </row>
    <row r="8872" spans="1:9" x14ac:dyDescent="0.25">
      <c r="A8872" s="1">
        <v>0</v>
      </c>
      <c r="B8872" s="1" t="s">
        <v>6600</v>
      </c>
      <c r="C8872" s="1">
        <v>2</v>
      </c>
      <c r="D8872" s="1" t="s">
        <v>10093</v>
      </c>
    </row>
    <row r="8873" spans="1:9" x14ac:dyDescent="0.25">
      <c r="A8873" s="1">
        <v>1</v>
      </c>
      <c r="B8873" s="1" t="s">
        <v>10094</v>
      </c>
      <c r="C8873" s="1" t="s">
        <v>10095</v>
      </c>
      <c r="D8873" s="1">
        <v>22276.426275779999</v>
      </c>
      <c r="E8873" s="1">
        <v>1.2899999999999999E-4</v>
      </c>
      <c r="F8873" s="1" t="s">
        <v>3</v>
      </c>
      <c r="G8873" s="1" t="s">
        <v>10096</v>
      </c>
      <c r="H8873" s="1">
        <v>0</v>
      </c>
      <c r="I8873" s="1">
        <v>9991</v>
      </c>
    </row>
    <row r="8874" spans="1:9" x14ac:dyDescent="0.25">
      <c r="A8874" s="1">
        <v>2</v>
      </c>
      <c r="B8874" s="1">
        <v>44861</v>
      </c>
      <c r="C8874" s="1">
        <v>36.964100000000002</v>
      </c>
      <c r="D8874" s="1">
        <v>177.88829999999999</v>
      </c>
      <c r="E8874" s="1">
        <v>5362</v>
      </c>
      <c r="F8874" s="1">
        <v>353.95479999999998</v>
      </c>
      <c r="G8874" s="1">
        <v>6.1128999999999998</v>
      </c>
      <c r="H8874" s="1">
        <v>15.036265001541899</v>
      </c>
    </row>
    <row r="8875" spans="1:9" x14ac:dyDescent="0.25">
      <c r="A8875" s="1">
        <v>0</v>
      </c>
      <c r="B8875" s="1" t="s">
        <v>6600</v>
      </c>
      <c r="C8875" s="1">
        <v>2</v>
      </c>
      <c r="D8875" s="1" t="s">
        <v>10097</v>
      </c>
    </row>
    <row r="8876" spans="1:9" x14ac:dyDescent="0.25">
      <c r="A8876" s="1">
        <v>1</v>
      </c>
      <c r="B8876" s="1" t="s">
        <v>10098</v>
      </c>
      <c r="C8876" s="1" t="s">
        <v>10099</v>
      </c>
      <c r="D8876" s="1">
        <v>22276.43828477</v>
      </c>
      <c r="E8876" s="1">
        <v>1.7353E-4</v>
      </c>
      <c r="F8876" s="1" t="s">
        <v>3</v>
      </c>
      <c r="G8876" s="1" t="s">
        <v>9616</v>
      </c>
      <c r="H8876" s="1">
        <v>0</v>
      </c>
      <c r="I8876" s="1">
        <v>9996</v>
      </c>
    </row>
    <row r="8877" spans="1:9" x14ac:dyDescent="0.25">
      <c r="A8877" s="1">
        <v>2</v>
      </c>
      <c r="B8877" s="1">
        <v>44863</v>
      </c>
      <c r="C8877" s="1">
        <v>36.9634</v>
      </c>
      <c r="D8877" s="1">
        <v>177.03659999999999</v>
      </c>
      <c r="E8877" s="1">
        <v>5486</v>
      </c>
      <c r="F8877" s="1">
        <v>359.21129999999999</v>
      </c>
      <c r="G8877" s="1">
        <v>0.86199999999999999</v>
      </c>
      <c r="H8877" s="1">
        <v>15.038875731541101</v>
      </c>
    </row>
    <row r="8878" spans="1:9" x14ac:dyDescent="0.25">
      <c r="A8878" s="1">
        <v>0</v>
      </c>
      <c r="B8878" s="1" t="s">
        <v>10100</v>
      </c>
    </row>
    <row r="8879" spans="1:9" x14ac:dyDescent="0.25">
      <c r="A8879" s="1">
        <v>1</v>
      </c>
      <c r="B8879" s="1" t="s">
        <v>10101</v>
      </c>
      <c r="C8879" s="1" t="s">
        <v>10102</v>
      </c>
      <c r="D8879" s="1">
        <v>22276.545281390001</v>
      </c>
      <c r="E8879" s="1">
        <v>-2.3599999999999999E-6</v>
      </c>
      <c r="F8879" s="1" t="s">
        <v>3</v>
      </c>
      <c r="G8879" s="1">
        <f>-23119-4</f>
        <v>-23123</v>
      </c>
      <c r="H8879" s="1">
        <v>0</v>
      </c>
      <c r="I8879" s="1">
        <v>9996</v>
      </c>
    </row>
    <row r="8880" spans="1:9" x14ac:dyDescent="0.25">
      <c r="A8880" s="1">
        <v>2</v>
      </c>
      <c r="B8880" s="1">
        <v>44873</v>
      </c>
      <c r="C8880" s="1">
        <v>97.889499999999998</v>
      </c>
      <c r="D8880" s="1">
        <v>98.666899999999998</v>
      </c>
      <c r="E8880" s="1">
        <v>1834</v>
      </c>
      <c r="F8880" s="1">
        <v>94.214200000000005</v>
      </c>
      <c r="G8880" s="1">
        <v>265.92309999999998</v>
      </c>
      <c r="H8880" s="1">
        <v>14.821557711511099</v>
      </c>
    </row>
    <row r="8881" spans="1:9" x14ac:dyDescent="0.25">
      <c r="A8881" s="1">
        <v>0</v>
      </c>
      <c r="B8881" s="1" t="s">
        <v>10103</v>
      </c>
    </row>
    <row r="8882" spans="1:9" x14ac:dyDescent="0.25">
      <c r="A8882" s="1">
        <v>1</v>
      </c>
      <c r="B8882" s="1" t="s">
        <v>10104</v>
      </c>
      <c r="C8882" s="1" t="s">
        <v>10105</v>
      </c>
      <c r="D8882" s="1">
        <v>22276.49172405</v>
      </c>
      <c r="E8882" s="1">
        <v>4.07E-6</v>
      </c>
      <c r="F8882" s="1" t="s">
        <v>3</v>
      </c>
      <c r="G8882" s="1" t="s">
        <v>10106</v>
      </c>
      <c r="H8882" s="1">
        <v>0</v>
      </c>
      <c r="I8882" s="1">
        <v>9995</v>
      </c>
    </row>
    <row r="8883" spans="1:9" x14ac:dyDescent="0.25">
      <c r="A8883" s="1">
        <v>2</v>
      </c>
      <c r="B8883" s="1">
        <v>44874</v>
      </c>
      <c r="C8883" s="1">
        <v>98.239199999999997</v>
      </c>
      <c r="D8883" s="1">
        <v>102.339</v>
      </c>
      <c r="E8883" s="1">
        <v>11001</v>
      </c>
      <c r="F8883" s="1">
        <v>7.3563000000000001</v>
      </c>
      <c r="G8883" s="1">
        <v>352.77949999999998</v>
      </c>
      <c r="H8883" s="1">
        <v>14.5698654114852</v>
      </c>
    </row>
    <row r="8884" spans="1:9" x14ac:dyDescent="0.25">
      <c r="A8884" s="1">
        <v>0</v>
      </c>
      <c r="B8884" s="1" t="s">
        <v>5894</v>
      </c>
    </row>
    <row r="8885" spans="1:9" x14ac:dyDescent="0.25">
      <c r="A8885" s="1">
        <v>1</v>
      </c>
      <c r="B8885" s="1" t="s">
        <v>10107</v>
      </c>
      <c r="C8885" s="1" t="s">
        <v>10108</v>
      </c>
      <c r="D8885" s="1">
        <v>22276.438367539999</v>
      </c>
      <c r="E8885" s="1">
        <v>1.7553999999999999E-4</v>
      </c>
      <c r="F8885" s="1" t="s">
        <v>3</v>
      </c>
      <c r="G8885" s="1" t="s">
        <v>10109</v>
      </c>
      <c r="H8885" s="1">
        <v>0</v>
      </c>
      <c r="I8885" s="1">
        <v>9996</v>
      </c>
    </row>
    <row r="8886" spans="1:9" x14ac:dyDescent="0.25">
      <c r="A8886" s="1">
        <v>2</v>
      </c>
      <c r="B8886" s="1">
        <v>44875</v>
      </c>
      <c r="C8886" s="1">
        <v>97.904200000000003</v>
      </c>
      <c r="D8886" s="1">
        <v>160.9948</v>
      </c>
      <c r="E8886" s="1">
        <v>110905</v>
      </c>
      <c r="F8886" s="1">
        <v>155.85249999999999</v>
      </c>
      <c r="G8886" s="1">
        <v>204.79650000000001</v>
      </c>
      <c r="H8886" s="1">
        <v>15.1860262115427</v>
      </c>
    </row>
    <row r="8887" spans="1:9" x14ac:dyDescent="0.25">
      <c r="A8887" s="1">
        <v>0</v>
      </c>
      <c r="B8887" s="1" t="s">
        <v>10110</v>
      </c>
    </row>
    <row r="8888" spans="1:9" x14ac:dyDescent="0.25">
      <c r="A8888" s="1">
        <v>1</v>
      </c>
      <c r="B8888" s="1" t="s">
        <v>10111</v>
      </c>
      <c r="C8888" s="1" t="s">
        <v>10112</v>
      </c>
      <c r="D8888" s="1">
        <v>22276.494723100001</v>
      </c>
      <c r="E8888" s="1">
        <v>4.4379999999999999E-5</v>
      </c>
      <c r="F8888" s="1" t="s">
        <v>3</v>
      </c>
      <c r="G8888" s="1" t="s">
        <v>10113</v>
      </c>
      <c r="H8888" s="1">
        <v>0</v>
      </c>
      <c r="I8888" s="1">
        <v>9990</v>
      </c>
    </row>
    <row r="8889" spans="1:9" x14ac:dyDescent="0.25">
      <c r="A8889" s="1">
        <v>2</v>
      </c>
      <c r="B8889" s="1">
        <v>44876</v>
      </c>
      <c r="C8889" s="1">
        <v>97.477099999999993</v>
      </c>
      <c r="D8889" s="1">
        <v>98.582099999999997</v>
      </c>
      <c r="E8889" s="1">
        <v>11600</v>
      </c>
      <c r="F8889" s="1">
        <v>349.52010000000001</v>
      </c>
      <c r="G8889" s="1">
        <v>10.578900000000001</v>
      </c>
      <c r="H8889" s="1">
        <v>15.184059181546299</v>
      </c>
    </row>
    <row r="8890" spans="1:9" x14ac:dyDescent="0.25">
      <c r="A8890" s="1">
        <v>0</v>
      </c>
      <c r="B8890" s="1" t="s">
        <v>10114</v>
      </c>
    </row>
    <row r="8891" spans="1:9" x14ac:dyDescent="0.25">
      <c r="A8891" s="1">
        <v>1</v>
      </c>
      <c r="B8891" s="1" t="s">
        <v>10115</v>
      </c>
      <c r="C8891" s="1" t="s">
        <v>10116</v>
      </c>
      <c r="D8891" s="1">
        <v>22276.496793409999</v>
      </c>
      <c r="E8891" s="1">
        <v>1.9411E-4</v>
      </c>
      <c r="F8891" s="1" t="s">
        <v>3</v>
      </c>
      <c r="G8891" s="1" t="s">
        <v>10117</v>
      </c>
      <c r="H8891" s="1">
        <v>0</v>
      </c>
      <c r="I8891" s="1">
        <v>9994</v>
      </c>
    </row>
    <row r="8892" spans="1:9" x14ac:dyDescent="0.25">
      <c r="A8892" s="1">
        <v>2</v>
      </c>
      <c r="B8892" s="1">
        <v>44877</v>
      </c>
      <c r="C8892" s="1">
        <v>97.4649</v>
      </c>
      <c r="D8892" s="1">
        <v>100.2676</v>
      </c>
      <c r="E8892" s="1">
        <v>10654</v>
      </c>
      <c r="F8892" s="1">
        <v>343.90480000000002</v>
      </c>
      <c r="G8892" s="1">
        <v>16.184899999999999</v>
      </c>
      <c r="H8892" s="1">
        <v>15.245374971548101</v>
      </c>
    </row>
    <row r="8893" spans="1:9" x14ac:dyDescent="0.25">
      <c r="A8893" s="1">
        <v>0</v>
      </c>
      <c r="B8893" s="1" t="s">
        <v>10118</v>
      </c>
    </row>
    <row r="8894" spans="1:9" x14ac:dyDescent="0.25">
      <c r="A8894" s="1">
        <v>1</v>
      </c>
      <c r="B8894" s="1" t="s">
        <v>10119</v>
      </c>
      <c r="C8894" s="1" t="s">
        <v>10120</v>
      </c>
      <c r="D8894" s="1">
        <v>22276.495472039998</v>
      </c>
      <c r="E8894" s="1">
        <v>1.6453999999999999E-4</v>
      </c>
      <c r="F8894" s="1" t="s">
        <v>3</v>
      </c>
      <c r="G8894" s="1" t="s">
        <v>10121</v>
      </c>
      <c r="H8894" s="1">
        <v>0</v>
      </c>
      <c r="I8894" s="1">
        <v>9993</v>
      </c>
    </row>
    <row r="8895" spans="1:9" x14ac:dyDescent="0.25">
      <c r="A8895" s="1">
        <v>2</v>
      </c>
      <c r="B8895" s="1">
        <v>44878</v>
      </c>
      <c r="C8895" s="1">
        <v>97.481700000000004</v>
      </c>
      <c r="D8895" s="1">
        <v>99.655500000000004</v>
      </c>
      <c r="E8895" s="1">
        <v>11337</v>
      </c>
      <c r="F8895" s="1">
        <v>328.72579999999999</v>
      </c>
      <c r="G8895" s="1">
        <v>31.330200000000001</v>
      </c>
      <c r="H8895" s="1">
        <v>15.2175393615461</v>
      </c>
    </row>
    <row r="8896" spans="1:9" x14ac:dyDescent="0.25">
      <c r="A8896" s="1">
        <v>0</v>
      </c>
      <c r="B8896" s="1" t="s">
        <v>4388</v>
      </c>
      <c r="C8896" s="1" t="s">
        <v>34</v>
      </c>
    </row>
    <row r="8897" spans="1:9" x14ac:dyDescent="0.25">
      <c r="A8897" s="1">
        <v>1</v>
      </c>
      <c r="B8897" s="1" t="s">
        <v>10122</v>
      </c>
      <c r="C8897" s="1" t="s">
        <v>10123</v>
      </c>
      <c r="D8897" s="1">
        <v>22276.470560279999</v>
      </c>
      <c r="E8897" s="1">
        <v>9.7599999999999997E-6</v>
      </c>
      <c r="F8897" s="1" t="s">
        <v>3</v>
      </c>
      <c r="G8897" s="1" t="s">
        <v>10124</v>
      </c>
      <c r="H8897" s="1">
        <v>0</v>
      </c>
      <c r="I8897" s="1">
        <v>9996</v>
      </c>
    </row>
    <row r="8898" spans="1:9" x14ac:dyDescent="0.25">
      <c r="A8898" s="1">
        <v>2</v>
      </c>
      <c r="B8898" s="1">
        <v>44883</v>
      </c>
      <c r="C8898" s="1">
        <v>97.888599999999997</v>
      </c>
      <c r="D8898" s="1">
        <v>354.28039999999999</v>
      </c>
      <c r="E8898" s="1">
        <v>1782</v>
      </c>
      <c r="F8898" s="1">
        <v>100.3065</v>
      </c>
      <c r="G8898" s="1">
        <v>259.83679999999998</v>
      </c>
      <c r="H8898" s="1">
        <v>14.8155556215078</v>
      </c>
    </row>
    <row r="8899" spans="1:9" x14ac:dyDescent="0.25">
      <c r="A8899" s="1">
        <v>0</v>
      </c>
      <c r="B8899" s="1" t="s">
        <v>3836</v>
      </c>
      <c r="C8899" s="1" t="s">
        <v>5986</v>
      </c>
      <c r="D8899" s="1">
        <v>14</v>
      </c>
      <c r="E8899" s="1" t="s">
        <v>10125</v>
      </c>
    </row>
    <row r="8900" spans="1:9" x14ac:dyDescent="0.25">
      <c r="A8900" s="1">
        <v>1</v>
      </c>
      <c r="B8900" s="1" t="s">
        <v>10126</v>
      </c>
      <c r="C8900" s="1" t="s">
        <v>10127</v>
      </c>
      <c r="D8900" s="1">
        <v>22276.45389759</v>
      </c>
      <c r="E8900" s="1">
        <v>2.8000000000000002E-7</v>
      </c>
      <c r="F8900" s="1" t="s">
        <v>3</v>
      </c>
      <c r="G8900" s="1" t="s">
        <v>10128</v>
      </c>
      <c r="H8900" s="1">
        <v>0</v>
      </c>
      <c r="I8900" s="1">
        <v>9990</v>
      </c>
    </row>
    <row r="8901" spans="1:9" x14ac:dyDescent="0.25">
      <c r="A8901" s="1">
        <v>2</v>
      </c>
      <c r="B8901" s="1">
        <v>44905</v>
      </c>
      <c r="C8901" s="1">
        <v>82.527000000000001</v>
      </c>
      <c r="D8901" s="1">
        <v>203.2585</v>
      </c>
      <c r="E8901" s="1">
        <v>12654</v>
      </c>
      <c r="F8901" s="1">
        <v>225.69730000000001</v>
      </c>
      <c r="G8901" s="1">
        <v>134.30719999999999</v>
      </c>
      <c r="H8901" s="1">
        <v>12.4288554812565</v>
      </c>
    </row>
    <row r="8902" spans="1:9" x14ac:dyDescent="0.25">
      <c r="A8902" s="1">
        <v>0</v>
      </c>
      <c r="B8902" s="1" t="s">
        <v>3836</v>
      </c>
      <c r="C8902" s="1" t="s">
        <v>5986</v>
      </c>
      <c r="D8902" s="1">
        <v>15</v>
      </c>
      <c r="E8902" s="1" t="s">
        <v>10129</v>
      </c>
    </row>
    <row r="8903" spans="1:9" x14ac:dyDescent="0.25">
      <c r="A8903" s="1">
        <v>1</v>
      </c>
      <c r="B8903" s="1" t="s">
        <v>10130</v>
      </c>
      <c r="C8903" s="1" t="s">
        <v>10131</v>
      </c>
      <c r="D8903" s="1">
        <v>22276.48069751</v>
      </c>
      <c r="E8903" s="1">
        <v>2.8000000000000002E-7</v>
      </c>
      <c r="F8903" s="1" t="s">
        <v>3</v>
      </c>
      <c r="G8903" s="1" t="s">
        <v>10132</v>
      </c>
      <c r="H8903" s="1">
        <v>0</v>
      </c>
      <c r="I8903" s="1">
        <v>9993</v>
      </c>
    </row>
    <row r="8904" spans="1:9" x14ac:dyDescent="0.25">
      <c r="A8904" s="1">
        <v>2</v>
      </c>
      <c r="B8904" s="1">
        <v>44906</v>
      </c>
      <c r="C8904" s="1">
        <v>82.529300000000006</v>
      </c>
      <c r="D8904" s="1">
        <v>203.47130000000001</v>
      </c>
      <c r="E8904" s="1">
        <v>14579</v>
      </c>
      <c r="F8904" s="1">
        <v>250.5026</v>
      </c>
      <c r="G8904" s="1">
        <v>109.4483</v>
      </c>
      <c r="H8904" s="1">
        <v>12.4288549212564</v>
      </c>
    </row>
    <row r="8905" spans="1:9" x14ac:dyDescent="0.25">
      <c r="A8905" s="1">
        <v>0</v>
      </c>
      <c r="B8905" s="1" t="s">
        <v>3836</v>
      </c>
      <c r="C8905" s="1" t="s">
        <v>5986</v>
      </c>
      <c r="D8905" s="1">
        <v>16</v>
      </c>
      <c r="E8905" s="1" t="s">
        <v>10133</v>
      </c>
    </row>
    <row r="8906" spans="1:9" x14ac:dyDescent="0.25">
      <c r="A8906" s="1">
        <v>1</v>
      </c>
      <c r="B8906" s="1" t="s">
        <v>10134</v>
      </c>
      <c r="C8906" s="1" t="s">
        <v>10135</v>
      </c>
      <c r="D8906" s="1">
        <v>22276.42580501</v>
      </c>
      <c r="E8906" s="1">
        <v>2.1E-7</v>
      </c>
      <c r="F8906" s="1" t="s">
        <v>3</v>
      </c>
      <c r="G8906" s="1" t="s">
        <v>10136</v>
      </c>
      <c r="H8906" s="1">
        <v>0</v>
      </c>
      <c r="I8906" s="1">
        <v>9994</v>
      </c>
    </row>
    <row r="8907" spans="1:9" x14ac:dyDescent="0.25">
      <c r="A8907" s="1">
        <v>2</v>
      </c>
      <c r="B8907" s="1">
        <v>44907</v>
      </c>
      <c r="C8907" s="1">
        <v>82.523200000000003</v>
      </c>
      <c r="D8907" s="1">
        <v>203.0675</v>
      </c>
      <c r="E8907" s="1">
        <v>11062</v>
      </c>
      <c r="F8907" s="1">
        <v>295.322</v>
      </c>
      <c r="G8907" s="1">
        <v>64.671499999999995</v>
      </c>
      <c r="H8907" s="1">
        <v>12.428794331256301</v>
      </c>
    </row>
    <row r="8908" spans="1:9" x14ac:dyDescent="0.25">
      <c r="A8908" s="1">
        <v>0</v>
      </c>
      <c r="B8908" s="1" t="s">
        <v>10137</v>
      </c>
    </row>
    <row r="8909" spans="1:9" x14ac:dyDescent="0.25">
      <c r="A8909" s="1">
        <v>1</v>
      </c>
      <c r="B8909" s="1" t="s">
        <v>10138</v>
      </c>
      <c r="C8909" s="1" t="s">
        <v>10139</v>
      </c>
      <c r="D8909" s="1">
        <v>22276.526123420001</v>
      </c>
      <c r="E8909" s="1">
        <v>1.383E-5</v>
      </c>
      <c r="F8909" s="1" t="s">
        <v>3</v>
      </c>
      <c r="G8909" s="1" t="s">
        <v>10140</v>
      </c>
      <c r="H8909" s="1">
        <v>0</v>
      </c>
      <c r="I8909" s="1">
        <v>9995</v>
      </c>
    </row>
    <row r="8910" spans="1:9" x14ac:dyDescent="0.25">
      <c r="A8910" s="1">
        <v>2</v>
      </c>
      <c r="B8910" s="1">
        <v>44914</v>
      </c>
      <c r="C8910" s="1">
        <v>53.056699999999999</v>
      </c>
      <c r="D8910" s="1">
        <v>212.28630000000001</v>
      </c>
      <c r="E8910" s="1">
        <v>1458</v>
      </c>
      <c r="F8910" s="1">
        <v>73.013400000000004</v>
      </c>
      <c r="G8910" s="1">
        <v>287.10149999999999</v>
      </c>
      <c r="H8910" s="1">
        <v>15.064113031509599</v>
      </c>
    </row>
    <row r="8911" spans="1:9" x14ac:dyDescent="0.25">
      <c r="A8911" s="1">
        <v>0</v>
      </c>
      <c r="B8911" s="1" t="s">
        <v>10141</v>
      </c>
    </row>
    <row r="8912" spans="1:9" x14ac:dyDescent="0.25">
      <c r="A8912" s="1">
        <v>1</v>
      </c>
      <c r="B8912" s="1" t="s">
        <v>10142</v>
      </c>
      <c r="C8912" s="1" t="s">
        <v>10143</v>
      </c>
      <c r="D8912" s="1">
        <v>22276.22387491</v>
      </c>
      <c r="E8912" s="1">
        <v>2.8629999999999999E-5</v>
      </c>
      <c r="F8912" s="1" t="s">
        <v>3</v>
      </c>
      <c r="G8912" s="1" t="s">
        <v>10144</v>
      </c>
      <c r="H8912" s="1">
        <v>0</v>
      </c>
      <c r="I8912" s="1">
        <v>9995</v>
      </c>
    </row>
    <row r="8913" spans="1:9" x14ac:dyDescent="0.25">
      <c r="A8913" s="1">
        <v>2</v>
      </c>
      <c r="B8913" s="1">
        <v>44915</v>
      </c>
      <c r="C8913" s="1">
        <v>53.055500000000002</v>
      </c>
      <c r="D8913" s="1">
        <v>213.65450000000001</v>
      </c>
      <c r="E8913" s="1">
        <v>1661</v>
      </c>
      <c r="F8913" s="1">
        <v>70.542900000000003</v>
      </c>
      <c r="G8913" s="1">
        <v>289.57400000000001</v>
      </c>
      <c r="H8913" s="1">
        <v>15.0641872315092</v>
      </c>
    </row>
    <row r="8914" spans="1:9" x14ac:dyDescent="0.25">
      <c r="A8914" s="1">
        <v>0</v>
      </c>
      <c r="B8914" s="1" t="s">
        <v>10145</v>
      </c>
    </row>
    <row r="8915" spans="1:9" x14ac:dyDescent="0.25">
      <c r="A8915" s="1">
        <v>1</v>
      </c>
      <c r="B8915" s="1" t="s">
        <v>10146</v>
      </c>
      <c r="C8915" s="1" t="s">
        <v>10147</v>
      </c>
      <c r="D8915" s="1">
        <v>22276.559292139998</v>
      </c>
      <c r="E8915" s="1">
        <v>1.9360000000000001E-5</v>
      </c>
      <c r="F8915" s="1" t="s">
        <v>3</v>
      </c>
      <c r="G8915" s="1" t="s">
        <v>10148</v>
      </c>
      <c r="H8915" s="1">
        <v>0</v>
      </c>
      <c r="I8915" s="1">
        <v>9997</v>
      </c>
    </row>
    <row r="8916" spans="1:9" x14ac:dyDescent="0.25">
      <c r="A8916" s="1">
        <v>2</v>
      </c>
      <c r="B8916" s="1">
        <v>44917</v>
      </c>
      <c r="C8916" s="1">
        <v>53.0548</v>
      </c>
      <c r="D8916" s="1">
        <v>212.13460000000001</v>
      </c>
      <c r="E8916" s="1">
        <v>1523</v>
      </c>
      <c r="F8916" s="1">
        <v>76.668099999999995</v>
      </c>
      <c r="G8916" s="1">
        <v>283.44779999999997</v>
      </c>
      <c r="H8916" s="1">
        <v>15.0640607215097</v>
      </c>
    </row>
    <row r="8917" spans="1:9" x14ac:dyDescent="0.25">
      <c r="A8917" s="1">
        <v>0</v>
      </c>
      <c r="B8917" s="1" t="s">
        <v>10149</v>
      </c>
    </row>
    <row r="8918" spans="1:9" x14ac:dyDescent="0.25">
      <c r="A8918" s="1">
        <v>1</v>
      </c>
      <c r="B8918" s="1" t="s">
        <v>10150</v>
      </c>
      <c r="C8918" s="1" t="s">
        <v>10151</v>
      </c>
      <c r="D8918" s="1">
        <v>22276.307717799998</v>
      </c>
      <c r="E8918" s="1">
        <v>1.0190000000000001E-5</v>
      </c>
      <c r="F8918" s="1" t="s">
        <v>3</v>
      </c>
      <c r="G8918" s="1" t="s">
        <v>10152</v>
      </c>
      <c r="H8918" s="1">
        <v>0</v>
      </c>
      <c r="I8918" s="1">
        <v>9998</v>
      </c>
    </row>
    <row r="8919" spans="1:9" x14ac:dyDescent="0.25">
      <c r="A8919" s="1">
        <v>2</v>
      </c>
      <c r="B8919" s="1">
        <v>44918</v>
      </c>
      <c r="C8919" s="1">
        <v>53.054900000000004</v>
      </c>
      <c r="D8919" s="1">
        <v>213.29050000000001</v>
      </c>
      <c r="E8919" s="1">
        <v>1341</v>
      </c>
      <c r="F8919" s="1">
        <v>84.624300000000005</v>
      </c>
      <c r="G8919" s="1">
        <v>275.48989999999998</v>
      </c>
      <c r="H8919" s="1">
        <v>15.0640495515167</v>
      </c>
    </row>
    <row r="8920" spans="1:9" x14ac:dyDescent="0.25">
      <c r="A8920" s="1">
        <v>0</v>
      </c>
      <c r="B8920" s="1" t="s">
        <v>10153</v>
      </c>
    </row>
    <row r="8921" spans="1:9" x14ac:dyDescent="0.25">
      <c r="A8921" s="1">
        <v>1</v>
      </c>
      <c r="B8921" s="1" t="s">
        <v>10154</v>
      </c>
      <c r="C8921" s="1" t="s">
        <v>10155</v>
      </c>
      <c r="D8921" s="1">
        <v>22276.518740520001</v>
      </c>
      <c r="E8921" s="1">
        <v>1.9959999999999999E-5</v>
      </c>
      <c r="F8921" s="1" t="s">
        <v>3</v>
      </c>
      <c r="G8921" s="1" t="s">
        <v>10156</v>
      </c>
      <c r="H8921" s="1">
        <v>0</v>
      </c>
      <c r="I8921" s="1">
        <v>9990</v>
      </c>
    </row>
    <row r="8922" spans="1:9" x14ac:dyDescent="0.25">
      <c r="A8922" s="1">
        <v>2</v>
      </c>
      <c r="B8922" s="1">
        <v>44920</v>
      </c>
      <c r="C8922" s="1">
        <v>53.053899999999999</v>
      </c>
      <c r="D8922" s="1">
        <v>212.3279</v>
      </c>
      <c r="E8922" s="1">
        <v>1282</v>
      </c>
      <c r="F8922" s="1">
        <v>82.602099999999993</v>
      </c>
      <c r="G8922" s="1">
        <v>277.51130000000001</v>
      </c>
      <c r="H8922" s="1">
        <v>15.0641331815096</v>
      </c>
    </row>
    <row r="8923" spans="1:9" x14ac:dyDescent="0.25">
      <c r="A8923" s="1">
        <v>0</v>
      </c>
      <c r="B8923" s="1" t="s">
        <v>10157</v>
      </c>
    </row>
    <row r="8924" spans="1:9" x14ac:dyDescent="0.25">
      <c r="A8924" s="1">
        <v>1</v>
      </c>
      <c r="B8924" s="1" t="s">
        <v>10158</v>
      </c>
      <c r="C8924" s="1" t="s">
        <v>10159</v>
      </c>
      <c r="D8924" s="1">
        <v>22276.539927009999</v>
      </c>
      <c r="E8924" s="1">
        <v>7.7280000000000005E-5</v>
      </c>
      <c r="F8924" s="1" t="s">
        <v>3</v>
      </c>
      <c r="G8924" s="1" t="s">
        <v>10160</v>
      </c>
      <c r="H8924" s="1">
        <v>0</v>
      </c>
      <c r="I8924" s="1">
        <v>9991</v>
      </c>
    </row>
    <row r="8925" spans="1:9" x14ac:dyDescent="0.25">
      <c r="A8925" s="1">
        <v>2</v>
      </c>
      <c r="B8925" s="1">
        <v>44921</v>
      </c>
      <c r="C8925" s="1">
        <v>53.054900000000004</v>
      </c>
      <c r="D8925" s="1">
        <v>212.22659999999999</v>
      </c>
      <c r="E8925" s="1">
        <v>1333</v>
      </c>
      <c r="F8925" s="1">
        <v>76.984099999999998</v>
      </c>
      <c r="G8925" s="1">
        <v>283.12970000000001</v>
      </c>
      <c r="H8925" s="1">
        <v>15.0641344815094</v>
      </c>
    </row>
    <row r="8926" spans="1:9" x14ac:dyDescent="0.25">
      <c r="A8926" s="1">
        <v>0</v>
      </c>
      <c r="B8926" s="1" t="s">
        <v>10161</v>
      </c>
    </row>
    <row r="8927" spans="1:9" x14ac:dyDescent="0.25">
      <c r="A8927" s="1">
        <v>1</v>
      </c>
      <c r="B8927" s="1" t="s">
        <v>10162</v>
      </c>
      <c r="C8927" s="1" t="s">
        <v>10163</v>
      </c>
      <c r="D8927" s="1">
        <v>22276.10961747</v>
      </c>
      <c r="E8927" s="1">
        <v>1.8130000000000001E-5</v>
      </c>
      <c r="F8927" s="1" t="s">
        <v>3</v>
      </c>
      <c r="G8927" s="1" t="s">
        <v>10164</v>
      </c>
      <c r="H8927" s="1">
        <v>0</v>
      </c>
      <c r="I8927" s="1">
        <v>9991</v>
      </c>
    </row>
    <row r="8928" spans="1:9" x14ac:dyDescent="0.25">
      <c r="A8928" s="1">
        <v>2</v>
      </c>
      <c r="B8928" s="1">
        <v>44922</v>
      </c>
      <c r="C8928" s="1">
        <v>53.053400000000003</v>
      </c>
      <c r="D8928" s="1">
        <v>214.16309999999999</v>
      </c>
      <c r="E8928" s="1">
        <v>1376</v>
      </c>
      <c r="F8928" s="1">
        <v>84.020099999999999</v>
      </c>
      <c r="G8928" s="1">
        <v>276.09440000000001</v>
      </c>
      <c r="H8928" s="1">
        <v>15.064038151508999</v>
      </c>
    </row>
    <row r="8929" spans="1:9" x14ac:dyDescent="0.25">
      <c r="A8929" s="1">
        <v>0</v>
      </c>
      <c r="B8929" s="1" t="s">
        <v>10165</v>
      </c>
    </row>
    <row r="8930" spans="1:9" x14ac:dyDescent="0.25">
      <c r="A8930" s="1">
        <v>1</v>
      </c>
      <c r="B8930" s="1" t="s">
        <v>10166</v>
      </c>
      <c r="C8930" s="1" t="s">
        <v>10167</v>
      </c>
      <c r="D8930" s="1">
        <v>22276.201768030001</v>
      </c>
      <c r="E8930" s="1">
        <v>2.457E-5</v>
      </c>
      <c r="F8930" s="1" t="s">
        <v>3</v>
      </c>
      <c r="G8930" s="1" t="s">
        <v>10168</v>
      </c>
      <c r="H8930" s="1">
        <v>0</v>
      </c>
      <c r="I8930" s="1">
        <v>9997</v>
      </c>
    </row>
    <row r="8931" spans="1:9" x14ac:dyDescent="0.25">
      <c r="A8931" s="1">
        <v>2</v>
      </c>
      <c r="B8931" s="1">
        <v>44923</v>
      </c>
      <c r="C8931" s="1">
        <v>53.054099999999998</v>
      </c>
      <c r="D8931" s="1">
        <v>213.75190000000001</v>
      </c>
      <c r="E8931" s="1">
        <v>1446</v>
      </c>
      <c r="F8931" s="1">
        <v>78.284000000000006</v>
      </c>
      <c r="G8931" s="1">
        <v>281.83120000000002</v>
      </c>
      <c r="H8931" s="1">
        <v>15.064088931509101</v>
      </c>
    </row>
    <row r="8932" spans="1:9" x14ac:dyDescent="0.25">
      <c r="A8932" s="1">
        <v>0</v>
      </c>
      <c r="B8932" s="1" t="s">
        <v>10169</v>
      </c>
    </row>
    <row r="8933" spans="1:9" x14ac:dyDescent="0.25">
      <c r="A8933" s="1">
        <v>1</v>
      </c>
      <c r="B8933" s="1" t="s">
        <v>10170</v>
      </c>
      <c r="C8933" s="1" t="s">
        <v>10171</v>
      </c>
      <c r="D8933" s="1">
        <v>22276.52243316</v>
      </c>
      <c r="E8933" s="1">
        <v>1.3879999999999999E-5</v>
      </c>
      <c r="F8933" s="1" t="s">
        <v>3</v>
      </c>
      <c r="G8933" s="1" t="s">
        <v>2740</v>
      </c>
      <c r="H8933" s="1">
        <v>0</v>
      </c>
      <c r="I8933" s="1">
        <v>9999</v>
      </c>
    </row>
    <row r="8934" spans="1:9" x14ac:dyDescent="0.25">
      <c r="A8934" s="1">
        <v>2</v>
      </c>
      <c r="B8934" s="1">
        <v>44924</v>
      </c>
      <c r="C8934" s="1">
        <v>53.054900000000004</v>
      </c>
      <c r="D8934" s="1">
        <v>212.31870000000001</v>
      </c>
      <c r="E8934" s="1">
        <v>1338</v>
      </c>
      <c r="F8934" s="1">
        <v>82.899199999999993</v>
      </c>
      <c r="G8934" s="1">
        <v>277.2149</v>
      </c>
      <c r="H8934" s="1">
        <v>15.064118331509601</v>
      </c>
    </row>
    <row r="8935" spans="1:9" x14ac:dyDescent="0.25">
      <c r="A8935" s="1">
        <v>0</v>
      </c>
      <c r="B8935" s="1" t="s">
        <v>10172</v>
      </c>
    </row>
    <row r="8936" spans="1:9" x14ac:dyDescent="0.25">
      <c r="A8936" s="1">
        <v>1</v>
      </c>
      <c r="B8936" s="1" t="s">
        <v>10173</v>
      </c>
      <c r="C8936" s="1" t="s">
        <v>10174</v>
      </c>
      <c r="D8936" s="1">
        <v>22276.537176040001</v>
      </c>
      <c r="E8936" s="1">
        <v>1.3529999999999999E-5</v>
      </c>
      <c r="F8936" s="1" t="s">
        <v>3</v>
      </c>
      <c r="G8936" s="1" t="s">
        <v>10175</v>
      </c>
      <c r="H8936" s="1">
        <v>0</v>
      </c>
      <c r="I8936" s="1">
        <v>9997</v>
      </c>
    </row>
    <row r="8937" spans="1:9" x14ac:dyDescent="0.25">
      <c r="A8937" s="1">
        <v>2</v>
      </c>
      <c r="B8937" s="1">
        <v>44925</v>
      </c>
      <c r="C8937" s="1">
        <v>53.055700000000002</v>
      </c>
      <c r="D8937" s="1">
        <v>212.23480000000001</v>
      </c>
      <c r="E8937" s="1">
        <v>1370</v>
      </c>
      <c r="F8937" s="1">
        <v>75.581400000000002</v>
      </c>
      <c r="G8937" s="1">
        <v>284.53269999999998</v>
      </c>
      <c r="H8937" s="1">
        <v>15.0642043115096</v>
      </c>
    </row>
    <row r="8938" spans="1:9" x14ac:dyDescent="0.25">
      <c r="A8938" s="1">
        <v>0</v>
      </c>
      <c r="B8938" s="1" t="s">
        <v>10176</v>
      </c>
    </row>
    <row r="8939" spans="1:9" x14ac:dyDescent="0.25">
      <c r="A8939" s="1">
        <v>1</v>
      </c>
      <c r="B8939" s="1" t="s">
        <v>10177</v>
      </c>
      <c r="C8939" s="1" t="s">
        <v>10178</v>
      </c>
      <c r="D8939" s="1">
        <v>22276.537625069999</v>
      </c>
      <c r="E8939" s="1">
        <v>3.6680000000000001E-5</v>
      </c>
      <c r="F8939" s="1" t="s">
        <v>3</v>
      </c>
      <c r="G8939" s="1" t="s">
        <v>10179</v>
      </c>
      <c r="H8939" s="1">
        <v>0</v>
      </c>
      <c r="I8939" s="1">
        <v>9993</v>
      </c>
    </row>
    <row r="8940" spans="1:9" x14ac:dyDescent="0.25">
      <c r="A8940" s="1">
        <v>2</v>
      </c>
      <c r="B8940" s="1">
        <v>44926</v>
      </c>
      <c r="C8940" s="1">
        <v>53.000399999999999</v>
      </c>
      <c r="D8940" s="1">
        <v>212.25370000000001</v>
      </c>
      <c r="E8940" s="1">
        <v>1388</v>
      </c>
      <c r="F8940" s="1">
        <v>90.015699999999995</v>
      </c>
      <c r="G8940" s="1">
        <v>270.09899999999999</v>
      </c>
      <c r="H8940" s="1">
        <v>15.056054311516601</v>
      </c>
    </row>
    <row r="8941" spans="1:9" x14ac:dyDescent="0.25">
      <c r="A8941" s="1">
        <v>0</v>
      </c>
      <c r="B8941" s="1" t="s">
        <v>10180</v>
      </c>
    </row>
    <row r="8942" spans="1:9" x14ac:dyDescent="0.25">
      <c r="A8942" s="1">
        <v>1</v>
      </c>
      <c r="B8942" s="1" t="s">
        <v>10181</v>
      </c>
      <c r="C8942" s="1" t="s">
        <v>10182</v>
      </c>
      <c r="D8942" s="1">
        <v>22276.54823439</v>
      </c>
      <c r="E8942" s="1">
        <v>3.578E-5</v>
      </c>
      <c r="F8942" s="1" t="s">
        <v>3</v>
      </c>
      <c r="G8942" s="1" t="s">
        <v>10183</v>
      </c>
      <c r="H8942" s="1">
        <v>0</v>
      </c>
      <c r="I8942" s="1">
        <v>9992</v>
      </c>
    </row>
    <row r="8943" spans="1:9" x14ac:dyDescent="0.25">
      <c r="A8943" s="1">
        <v>2</v>
      </c>
      <c r="B8943" s="1">
        <v>44927</v>
      </c>
      <c r="C8943" s="1">
        <v>53.054099999999998</v>
      </c>
      <c r="D8943" s="1">
        <v>212.18049999999999</v>
      </c>
      <c r="E8943" s="1">
        <v>1491</v>
      </c>
      <c r="F8943" s="1">
        <v>92.115799999999993</v>
      </c>
      <c r="G8943" s="1">
        <v>268.00020000000001</v>
      </c>
      <c r="H8943" s="1">
        <v>15.0641354615097</v>
      </c>
    </row>
    <row r="8944" spans="1:9" x14ac:dyDescent="0.25">
      <c r="A8944" s="1">
        <v>0</v>
      </c>
      <c r="B8944" s="1" t="s">
        <v>10184</v>
      </c>
    </row>
    <row r="8945" spans="1:9" x14ac:dyDescent="0.25">
      <c r="A8945" s="1">
        <v>1</v>
      </c>
      <c r="B8945" s="1" t="s">
        <v>10185</v>
      </c>
      <c r="C8945" s="1" t="s">
        <v>10186</v>
      </c>
      <c r="D8945" s="1">
        <v>22276.544559440001</v>
      </c>
      <c r="E8945" s="1">
        <v>2.3023999999999999E-4</v>
      </c>
      <c r="F8945" s="1" t="s">
        <v>3</v>
      </c>
      <c r="G8945" s="1" t="s">
        <v>10187</v>
      </c>
      <c r="H8945" s="1">
        <v>0</v>
      </c>
      <c r="I8945" s="1">
        <v>9996</v>
      </c>
    </row>
    <row r="8946" spans="1:9" x14ac:dyDescent="0.25">
      <c r="A8946" s="1">
        <v>2</v>
      </c>
      <c r="B8946" s="1">
        <v>44928</v>
      </c>
      <c r="C8946" s="1">
        <v>53.054699999999997</v>
      </c>
      <c r="D8946" s="1">
        <v>212.2</v>
      </c>
      <c r="E8946" s="1">
        <v>1601</v>
      </c>
      <c r="F8946" s="1">
        <v>77.48</v>
      </c>
      <c r="G8946" s="1">
        <v>282.63679999999999</v>
      </c>
      <c r="H8946" s="1">
        <v>15.064249731509699</v>
      </c>
    </row>
    <row r="8947" spans="1:9" x14ac:dyDescent="0.25">
      <c r="A8947" s="1">
        <v>0</v>
      </c>
      <c r="B8947" s="1" t="s">
        <v>10188</v>
      </c>
    </row>
    <row r="8948" spans="1:9" x14ac:dyDescent="0.25">
      <c r="A8948" s="1">
        <v>1</v>
      </c>
      <c r="B8948" s="1" t="s">
        <v>10189</v>
      </c>
      <c r="C8948" s="1" t="s">
        <v>10190</v>
      </c>
      <c r="D8948" s="1">
        <v>22276.529807219998</v>
      </c>
      <c r="E8948" s="1">
        <v>4.4310000000000001E-5</v>
      </c>
      <c r="F8948" s="1" t="s">
        <v>3</v>
      </c>
      <c r="G8948" s="1" t="s">
        <v>10191</v>
      </c>
      <c r="H8948" s="1">
        <v>0</v>
      </c>
      <c r="I8948" s="1">
        <v>9995</v>
      </c>
    </row>
    <row r="8949" spans="1:9" x14ac:dyDescent="0.25">
      <c r="A8949" s="1">
        <v>2</v>
      </c>
      <c r="B8949" s="1">
        <v>44929</v>
      </c>
      <c r="C8949" s="1">
        <v>53.054699999999997</v>
      </c>
      <c r="D8949" s="1">
        <v>212.268</v>
      </c>
      <c r="E8949" s="1">
        <v>1267</v>
      </c>
      <c r="F8949" s="1">
        <v>78.686000000000007</v>
      </c>
      <c r="G8949" s="1">
        <v>281.4271</v>
      </c>
      <c r="H8949" s="1">
        <v>15.0641455715096</v>
      </c>
    </row>
    <row r="8950" spans="1:9" x14ac:dyDescent="0.25">
      <c r="A8950" s="1">
        <v>0</v>
      </c>
      <c r="B8950" s="1" t="s">
        <v>10192</v>
      </c>
    </row>
    <row r="8951" spans="1:9" x14ac:dyDescent="0.25">
      <c r="A8951" s="1">
        <v>1</v>
      </c>
      <c r="B8951" s="1" t="s">
        <v>10193</v>
      </c>
      <c r="C8951" s="1" t="s">
        <v>10194</v>
      </c>
      <c r="D8951" s="1">
        <v>22276.562983669999</v>
      </c>
      <c r="E8951" s="1">
        <v>1.0493E-4</v>
      </c>
      <c r="F8951" s="1" t="s">
        <v>3</v>
      </c>
      <c r="G8951" s="1" t="s">
        <v>10195</v>
      </c>
      <c r="H8951" s="1">
        <v>0</v>
      </c>
      <c r="I8951" s="1">
        <v>9996</v>
      </c>
    </row>
    <row r="8952" spans="1:9" x14ac:dyDescent="0.25">
      <c r="A8952" s="1">
        <v>2</v>
      </c>
      <c r="B8952" s="1">
        <v>44930</v>
      </c>
      <c r="C8952" s="1">
        <v>53.0548</v>
      </c>
      <c r="D8952" s="1">
        <v>212.13220000000001</v>
      </c>
      <c r="E8952" s="1">
        <v>1499</v>
      </c>
      <c r="F8952" s="1">
        <v>82.958299999999994</v>
      </c>
      <c r="G8952" s="1">
        <v>277.1576</v>
      </c>
      <c r="H8952" s="1">
        <v>15.064154601509699</v>
      </c>
    </row>
    <row r="8953" spans="1:9" x14ac:dyDescent="0.25">
      <c r="A8953" s="1">
        <v>0</v>
      </c>
      <c r="B8953" s="1" t="s">
        <v>10196</v>
      </c>
    </row>
    <row r="8954" spans="1:9" x14ac:dyDescent="0.25">
      <c r="A8954" s="1">
        <v>1</v>
      </c>
      <c r="B8954" s="1" t="s">
        <v>10197</v>
      </c>
      <c r="C8954" s="1" t="s">
        <v>10198</v>
      </c>
      <c r="D8954" s="1">
        <v>22276.522808760001</v>
      </c>
      <c r="E8954" s="1">
        <v>1.702E-5</v>
      </c>
      <c r="F8954" s="1" t="s">
        <v>3</v>
      </c>
      <c r="G8954" s="1" t="s">
        <v>10199</v>
      </c>
      <c r="H8954" s="1">
        <v>0</v>
      </c>
      <c r="I8954" s="1">
        <v>9997</v>
      </c>
    </row>
    <row r="8955" spans="1:9" x14ac:dyDescent="0.25">
      <c r="A8955" s="1">
        <v>2</v>
      </c>
      <c r="B8955" s="1">
        <v>44931</v>
      </c>
      <c r="C8955" s="1">
        <v>53.0548</v>
      </c>
      <c r="D8955" s="1">
        <v>203.74690000000001</v>
      </c>
      <c r="E8955" s="1">
        <v>1478</v>
      </c>
      <c r="F8955" s="1">
        <v>74.763800000000003</v>
      </c>
      <c r="G8955" s="1">
        <v>285.35160000000002</v>
      </c>
      <c r="H8955" s="1">
        <v>15.104966901518299</v>
      </c>
    </row>
    <row r="8956" spans="1:9" x14ac:dyDescent="0.25">
      <c r="A8956" s="1">
        <v>0</v>
      </c>
      <c r="B8956" s="1" t="s">
        <v>10200</v>
      </c>
    </row>
    <row r="8957" spans="1:9" x14ac:dyDescent="0.25">
      <c r="A8957" s="1">
        <v>1</v>
      </c>
      <c r="B8957" s="1" t="s">
        <v>10201</v>
      </c>
      <c r="C8957" s="1" t="s">
        <v>10202</v>
      </c>
      <c r="D8957" s="1">
        <v>22276.22019928</v>
      </c>
      <c r="E8957" s="1">
        <v>9.7759999999999999E-5</v>
      </c>
      <c r="F8957" s="1" t="s">
        <v>3</v>
      </c>
      <c r="G8957" s="1" t="s">
        <v>10203</v>
      </c>
      <c r="H8957" s="1">
        <v>0</v>
      </c>
      <c r="I8957" s="1">
        <v>9990</v>
      </c>
    </row>
    <row r="8958" spans="1:9" x14ac:dyDescent="0.25">
      <c r="A8958" s="1">
        <v>2</v>
      </c>
      <c r="B8958" s="1">
        <v>44932</v>
      </c>
      <c r="C8958" s="1">
        <v>53.0535</v>
      </c>
      <c r="D8958" s="1">
        <v>213.66370000000001</v>
      </c>
      <c r="E8958" s="1">
        <v>1433</v>
      </c>
      <c r="F8958" s="1">
        <v>78.253699999999995</v>
      </c>
      <c r="G8958" s="1">
        <v>281.8612</v>
      </c>
      <c r="H8958" s="1">
        <v>15.064086671521499</v>
      </c>
    </row>
    <row r="8959" spans="1:9" x14ac:dyDescent="0.25">
      <c r="A8959" s="1">
        <v>0</v>
      </c>
      <c r="B8959" s="1" t="s">
        <v>10204</v>
      </c>
    </row>
    <row r="8960" spans="1:9" x14ac:dyDescent="0.25">
      <c r="A8960" s="1">
        <v>1</v>
      </c>
      <c r="B8960" s="1" t="s">
        <v>10205</v>
      </c>
      <c r="C8960" s="1" t="s">
        <v>10206</v>
      </c>
      <c r="D8960" s="1">
        <v>22276.312345779999</v>
      </c>
      <c r="E8960" s="1">
        <v>2.357E-5</v>
      </c>
      <c r="F8960" s="1" t="s">
        <v>3</v>
      </c>
      <c r="G8960" s="1" t="s">
        <v>10207</v>
      </c>
      <c r="H8960" s="1">
        <v>0</v>
      </c>
      <c r="I8960" s="1">
        <v>9990</v>
      </c>
    </row>
    <row r="8961" spans="1:9" x14ac:dyDescent="0.25">
      <c r="A8961" s="1">
        <v>2</v>
      </c>
      <c r="B8961" s="1">
        <v>44933</v>
      </c>
      <c r="C8961" s="1">
        <v>53.052900000000001</v>
      </c>
      <c r="D8961" s="1">
        <v>213.25909999999999</v>
      </c>
      <c r="E8961" s="1">
        <v>1797</v>
      </c>
      <c r="F8961" s="1">
        <v>62.747100000000003</v>
      </c>
      <c r="G8961" s="1">
        <v>297.37009999999998</v>
      </c>
      <c r="H8961" s="1">
        <v>15.0640412715222</v>
      </c>
    </row>
    <row r="8962" spans="1:9" x14ac:dyDescent="0.25">
      <c r="A8962" s="1">
        <v>0</v>
      </c>
      <c r="B8962" s="1" t="s">
        <v>10208</v>
      </c>
    </row>
    <row r="8963" spans="1:9" x14ac:dyDescent="0.25">
      <c r="A8963" s="1">
        <v>1</v>
      </c>
      <c r="B8963" s="1" t="s">
        <v>10209</v>
      </c>
      <c r="C8963" s="1" t="s">
        <v>10210</v>
      </c>
      <c r="D8963" s="1">
        <v>22276.192544059999</v>
      </c>
      <c r="E8963" s="1">
        <v>2.2900000000000001E-6</v>
      </c>
      <c r="F8963" s="1" t="s">
        <v>3</v>
      </c>
      <c r="G8963" s="1" t="s">
        <v>10211</v>
      </c>
      <c r="H8963" s="1">
        <v>0</v>
      </c>
      <c r="I8963" s="1">
        <v>9996</v>
      </c>
    </row>
    <row r="8964" spans="1:9" x14ac:dyDescent="0.25">
      <c r="A8964" s="1">
        <v>2</v>
      </c>
      <c r="B8964" s="1">
        <v>44934</v>
      </c>
      <c r="C8964" s="1">
        <v>53.055100000000003</v>
      </c>
      <c r="D8964" s="1">
        <v>193.7961</v>
      </c>
      <c r="E8964" s="1">
        <v>1370</v>
      </c>
      <c r="F8964" s="1">
        <v>98.039299999999997</v>
      </c>
      <c r="G8964" s="1">
        <v>262.07510000000002</v>
      </c>
      <c r="H8964" s="1">
        <v>15.064062961511899</v>
      </c>
    </row>
    <row r="8965" spans="1:9" x14ac:dyDescent="0.25">
      <c r="A8965" s="1">
        <v>0</v>
      </c>
      <c r="B8965" s="1" t="s">
        <v>10212</v>
      </c>
    </row>
    <row r="8966" spans="1:9" x14ac:dyDescent="0.25">
      <c r="A8966" s="1">
        <v>1</v>
      </c>
      <c r="B8966" s="1" t="s">
        <v>10213</v>
      </c>
      <c r="C8966" s="1" t="s">
        <v>10214</v>
      </c>
      <c r="D8966" s="1">
        <v>22276.502163900001</v>
      </c>
      <c r="E8966" s="1">
        <v>8.865E-5</v>
      </c>
      <c r="F8966" s="1" t="s">
        <v>3</v>
      </c>
      <c r="G8966" s="1" t="s">
        <v>10215</v>
      </c>
      <c r="H8966" s="1">
        <v>0</v>
      </c>
      <c r="I8966" s="1">
        <v>9997</v>
      </c>
    </row>
    <row r="8967" spans="1:9" x14ac:dyDescent="0.25">
      <c r="A8967" s="1">
        <v>2</v>
      </c>
      <c r="B8967" s="1">
        <v>44937</v>
      </c>
      <c r="C8967" s="1">
        <v>53.054099999999998</v>
      </c>
      <c r="D8967" s="1">
        <v>192.40710000000001</v>
      </c>
      <c r="E8967" s="1">
        <v>1404</v>
      </c>
      <c r="F8967" s="1">
        <v>92.567999999999998</v>
      </c>
      <c r="G8967" s="1">
        <v>267.54689999999999</v>
      </c>
      <c r="H8967" s="1">
        <v>15.064137961512399</v>
      </c>
    </row>
    <row r="8968" spans="1:9" x14ac:dyDescent="0.25">
      <c r="A8968" s="1">
        <v>0</v>
      </c>
      <c r="B8968" s="1" t="s">
        <v>10216</v>
      </c>
    </row>
    <row r="8969" spans="1:9" x14ac:dyDescent="0.25">
      <c r="A8969" s="1">
        <v>1</v>
      </c>
      <c r="B8969" s="1" t="s">
        <v>10217</v>
      </c>
      <c r="C8969" s="1" t="s">
        <v>10218</v>
      </c>
      <c r="D8969" s="1">
        <v>22276.269947860001</v>
      </c>
      <c r="E8969" s="1">
        <v>4.9070000000000003E-5</v>
      </c>
      <c r="F8969" s="1" t="s">
        <v>3</v>
      </c>
      <c r="G8969" s="1" t="s">
        <v>10219</v>
      </c>
      <c r="H8969" s="1">
        <v>0</v>
      </c>
      <c r="I8969" s="1">
        <v>9998</v>
      </c>
    </row>
    <row r="8970" spans="1:9" x14ac:dyDescent="0.25">
      <c r="A8970" s="1">
        <v>2</v>
      </c>
      <c r="B8970" s="1">
        <v>44938</v>
      </c>
      <c r="C8970" s="1">
        <v>53.054099999999998</v>
      </c>
      <c r="D8970" s="1">
        <v>193.44560000000001</v>
      </c>
      <c r="E8970" s="1">
        <v>1519</v>
      </c>
      <c r="F8970" s="1">
        <v>86.257199999999997</v>
      </c>
      <c r="G8970" s="1">
        <v>273.85910000000001</v>
      </c>
      <c r="H8970" s="1">
        <v>15.063977101512</v>
      </c>
    </row>
    <row r="8971" spans="1:9" x14ac:dyDescent="0.25">
      <c r="A8971" s="1">
        <v>0</v>
      </c>
      <c r="B8971" s="1" t="s">
        <v>10220</v>
      </c>
    </row>
    <row r="8972" spans="1:9" x14ac:dyDescent="0.25">
      <c r="A8972" s="1">
        <v>1</v>
      </c>
      <c r="B8972" s="1" t="s">
        <v>10221</v>
      </c>
      <c r="C8972" s="1" t="s">
        <v>10222</v>
      </c>
      <c r="D8972" s="1">
        <v>22276.476362019999</v>
      </c>
      <c r="E8972" s="1">
        <v>1.8989999999999999E-5</v>
      </c>
      <c r="F8972" s="1" t="s">
        <v>3</v>
      </c>
      <c r="G8972" s="1" t="s">
        <v>10223</v>
      </c>
      <c r="H8972" s="1">
        <v>0</v>
      </c>
      <c r="I8972" s="1">
        <v>9998</v>
      </c>
    </row>
    <row r="8973" spans="1:9" x14ac:dyDescent="0.25">
      <c r="A8973" s="1">
        <v>2</v>
      </c>
      <c r="B8973" s="1">
        <v>44939</v>
      </c>
      <c r="C8973" s="1">
        <v>53.054000000000002</v>
      </c>
      <c r="D8973" s="1">
        <v>192.51490000000001</v>
      </c>
      <c r="E8973" s="1">
        <v>1487</v>
      </c>
      <c r="F8973" s="1">
        <v>87.013300000000001</v>
      </c>
      <c r="G8973" s="1">
        <v>273.1026</v>
      </c>
      <c r="H8973" s="1">
        <v>15.064093191512301</v>
      </c>
    </row>
    <row r="8974" spans="1:9" x14ac:dyDescent="0.25">
      <c r="A8974" s="1">
        <v>0</v>
      </c>
      <c r="B8974" s="1" t="s">
        <v>10224</v>
      </c>
    </row>
    <row r="8975" spans="1:9" x14ac:dyDescent="0.25">
      <c r="A8975" s="1">
        <v>1</v>
      </c>
      <c r="B8975" s="1" t="s">
        <v>10225</v>
      </c>
      <c r="C8975" s="1" t="s">
        <v>10226</v>
      </c>
      <c r="D8975" s="1">
        <v>22276.48742438</v>
      </c>
      <c r="E8975" s="1">
        <v>3.2030000000000003E-5</v>
      </c>
      <c r="F8975" s="1" t="s">
        <v>3</v>
      </c>
      <c r="G8975" s="1" t="s">
        <v>10227</v>
      </c>
      <c r="H8975" s="1">
        <v>0</v>
      </c>
      <c r="I8975" s="1">
        <v>9992</v>
      </c>
    </row>
    <row r="8976" spans="1:9" x14ac:dyDescent="0.25">
      <c r="A8976" s="1">
        <v>2</v>
      </c>
      <c r="B8976" s="1">
        <v>44940</v>
      </c>
      <c r="C8976" s="1">
        <v>53.053600000000003</v>
      </c>
      <c r="D8976" s="1">
        <v>192.4692</v>
      </c>
      <c r="E8976" s="1">
        <v>1506</v>
      </c>
      <c r="F8976" s="1">
        <v>81.731300000000005</v>
      </c>
      <c r="G8976" s="1">
        <v>278.38470000000001</v>
      </c>
      <c r="H8976" s="1">
        <v>15.0641245515123</v>
      </c>
    </row>
    <row r="8977" spans="1:9" x14ac:dyDescent="0.25">
      <c r="A8977" s="1">
        <v>0</v>
      </c>
      <c r="B8977" s="1" t="s">
        <v>10228</v>
      </c>
    </row>
    <row r="8978" spans="1:9" x14ac:dyDescent="0.25">
      <c r="A8978" s="1">
        <v>1</v>
      </c>
      <c r="B8978" s="1" t="s">
        <v>10229</v>
      </c>
      <c r="C8978" s="1" t="s">
        <v>10230</v>
      </c>
      <c r="D8978" s="1">
        <v>22276.509531660002</v>
      </c>
      <c r="E8978" s="1">
        <v>3.1359999999999998E-5</v>
      </c>
      <c r="F8978" s="1" t="s">
        <v>3</v>
      </c>
      <c r="G8978" s="1" t="s">
        <v>10231</v>
      </c>
      <c r="H8978" s="1">
        <v>0</v>
      </c>
      <c r="I8978" s="1">
        <v>9991</v>
      </c>
    </row>
    <row r="8979" spans="1:9" x14ac:dyDescent="0.25">
      <c r="A8979" s="1">
        <v>2</v>
      </c>
      <c r="B8979" s="1">
        <v>44941</v>
      </c>
      <c r="C8979" s="1">
        <v>53.0533</v>
      </c>
      <c r="D8979" s="1">
        <v>192.37209999999999</v>
      </c>
      <c r="E8979" s="1">
        <v>1448</v>
      </c>
      <c r="F8979" s="1">
        <v>89.542299999999997</v>
      </c>
      <c r="G8979" s="1">
        <v>270.57310000000001</v>
      </c>
      <c r="H8979" s="1">
        <v>15.0641882915124</v>
      </c>
    </row>
    <row r="8980" spans="1:9" x14ac:dyDescent="0.25">
      <c r="A8980" s="1">
        <v>0</v>
      </c>
      <c r="B8980" s="1" t="s">
        <v>10232</v>
      </c>
    </row>
    <row r="8981" spans="1:9" x14ac:dyDescent="0.25">
      <c r="A8981" s="1">
        <v>1</v>
      </c>
      <c r="B8981" s="1" t="s">
        <v>10233</v>
      </c>
      <c r="C8981" s="1" t="s">
        <v>10234</v>
      </c>
      <c r="D8981" s="1">
        <v>22276.18961618</v>
      </c>
      <c r="E8981" s="1">
        <v>3.4094000000000003E-4</v>
      </c>
      <c r="F8981" s="1" t="s">
        <v>3</v>
      </c>
      <c r="G8981" s="1" t="s">
        <v>10235</v>
      </c>
      <c r="H8981" s="1">
        <v>0</v>
      </c>
      <c r="I8981" s="1">
        <v>9990</v>
      </c>
    </row>
    <row r="8982" spans="1:9" x14ac:dyDescent="0.25">
      <c r="A8982" s="1">
        <v>2</v>
      </c>
      <c r="B8982" s="1">
        <v>44942</v>
      </c>
      <c r="C8982" s="1">
        <v>53.053899999999999</v>
      </c>
      <c r="D8982" s="1">
        <v>191.99199999999999</v>
      </c>
      <c r="E8982" s="1">
        <v>1675</v>
      </c>
      <c r="F8982" s="1">
        <v>97.922499999999999</v>
      </c>
      <c r="G8982" s="1">
        <v>262.19549999999998</v>
      </c>
      <c r="H8982" s="1">
        <v>15.0994406515122</v>
      </c>
    </row>
    <row r="8983" spans="1:9" x14ac:dyDescent="0.25">
      <c r="A8983" s="1">
        <v>0</v>
      </c>
      <c r="B8983" s="1" t="s">
        <v>10236</v>
      </c>
    </row>
    <row r="8984" spans="1:9" x14ac:dyDescent="0.25">
      <c r="A8984" s="1">
        <v>1</v>
      </c>
      <c r="B8984" s="1" t="s">
        <v>10237</v>
      </c>
      <c r="C8984" s="1" t="s">
        <v>10238</v>
      </c>
      <c r="D8984" s="1">
        <v>22276.140944499999</v>
      </c>
      <c r="E8984" s="1">
        <v>1.7370000000000001E-5</v>
      </c>
      <c r="F8984" s="1" t="s">
        <v>3</v>
      </c>
      <c r="G8984" s="1" t="s">
        <v>8664</v>
      </c>
      <c r="H8984" s="1">
        <v>0</v>
      </c>
      <c r="I8984" s="1">
        <v>9990</v>
      </c>
    </row>
    <row r="8985" spans="1:9" x14ac:dyDescent="0.25">
      <c r="A8985" s="1">
        <v>2</v>
      </c>
      <c r="B8985" s="1">
        <v>44943</v>
      </c>
      <c r="C8985" s="1">
        <v>53.056699999999999</v>
      </c>
      <c r="D8985" s="1">
        <v>194.03</v>
      </c>
      <c r="E8985" s="1">
        <v>1422</v>
      </c>
      <c r="F8985" s="1">
        <v>79.933400000000006</v>
      </c>
      <c r="G8985" s="1">
        <v>280.18150000000003</v>
      </c>
      <c r="H8985" s="1">
        <v>15.064053251511799</v>
      </c>
    </row>
    <row r="8986" spans="1:9" x14ac:dyDescent="0.25">
      <c r="A8986" s="1">
        <v>0</v>
      </c>
      <c r="B8986" s="1" t="s">
        <v>10239</v>
      </c>
    </row>
    <row r="8987" spans="1:9" x14ac:dyDescent="0.25">
      <c r="A8987" s="1">
        <v>1</v>
      </c>
      <c r="B8987" s="1" t="s">
        <v>10240</v>
      </c>
      <c r="C8987" s="1" t="s">
        <v>10241</v>
      </c>
      <c r="D8987" s="1">
        <v>22276.255211520001</v>
      </c>
      <c r="E8987" s="1">
        <v>3.0300000000000001E-5</v>
      </c>
      <c r="F8987" s="1" t="s">
        <v>3</v>
      </c>
      <c r="G8987" s="1" t="s">
        <v>10242</v>
      </c>
      <c r="H8987" s="1">
        <v>0</v>
      </c>
      <c r="I8987" s="1">
        <v>9992</v>
      </c>
    </row>
    <row r="8988" spans="1:9" x14ac:dyDescent="0.25">
      <c r="A8988" s="1">
        <v>2</v>
      </c>
      <c r="B8988" s="1">
        <v>44944</v>
      </c>
      <c r="C8988" s="1">
        <v>53.053100000000001</v>
      </c>
      <c r="D8988" s="1">
        <v>193.51130000000001</v>
      </c>
      <c r="E8988" s="1">
        <v>1545</v>
      </c>
      <c r="F8988" s="1">
        <v>80.845799999999997</v>
      </c>
      <c r="G8988" s="1">
        <v>279.27050000000003</v>
      </c>
      <c r="H8988" s="1">
        <v>15.064089321512</v>
      </c>
    </row>
    <row r="8989" spans="1:9" x14ac:dyDescent="0.25">
      <c r="A8989" s="1">
        <v>0</v>
      </c>
      <c r="B8989" s="1" t="s">
        <v>10243</v>
      </c>
    </row>
    <row r="8990" spans="1:9" x14ac:dyDescent="0.25">
      <c r="A8990" s="1">
        <v>1</v>
      </c>
      <c r="B8990" s="1" t="s">
        <v>10244</v>
      </c>
      <c r="C8990" s="1" t="s">
        <v>10245</v>
      </c>
      <c r="D8990" s="1">
        <v>22276.483723649999</v>
      </c>
      <c r="E8990" s="1">
        <v>1.9389999999999999E-5</v>
      </c>
      <c r="F8990" s="1" t="s">
        <v>3</v>
      </c>
      <c r="G8990" s="1" t="s">
        <v>10246</v>
      </c>
      <c r="H8990" s="1">
        <v>0</v>
      </c>
      <c r="I8990" s="1">
        <v>9998</v>
      </c>
    </row>
    <row r="8991" spans="1:9" x14ac:dyDescent="0.25">
      <c r="A8991" s="1">
        <v>2</v>
      </c>
      <c r="B8991" s="1">
        <v>44945</v>
      </c>
      <c r="C8991" s="1">
        <v>53.055199999999999</v>
      </c>
      <c r="D8991" s="1">
        <v>192.4787</v>
      </c>
      <c r="E8991" s="1">
        <v>1104</v>
      </c>
      <c r="F8991" s="1">
        <v>82.739599999999996</v>
      </c>
      <c r="G8991" s="1">
        <v>277.37180000000001</v>
      </c>
      <c r="H8991" s="1">
        <v>15.064117341512301</v>
      </c>
    </row>
    <row r="8992" spans="1:9" x14ac:dyDescent="0.25">
      <c r="A8992" s="1">
        <v>0</v>
      </c>
      <c r="B8992" s="1" t="s">
        <v>10247</v>
      </c>
    </row>
    <row r="8993" spans="1:9" x14ac:dyDescent="0.25">
      <c r="A8993" s="1">
        <v>1</v>
      </c>
      <c r="B8993" s="1" t="s">
        <v>10248</v>
      </c>
      <c r="C8993" s="1" t="s">
        <v>10249</v>
      </c>
      <c r="D8993" s="1">
        <v>22276.415257569999</v>
      </c>
      <c r="E8993" s="1">
        <v>4.3504999999999998E-4</v>
      </c>
      <c r="F8993" s="1" t="s">
        <v>3</v>
      </c>
      <c r="G8993" s="1" t="s">
        <v>10250</v>
      </c>
      <c r="H8993" s="1">
        <v>0</v>
      </c>
      <c r="I8993" s="1">
        <v>9999</v>
      </c>
    </row>
    <row r="8994" spans="1:9" x14ac:dyDescent="0.25">
      <c r="A8994" s="1">
        <v>2</v>
      </c>
      <c r="B8994" s="1">
        <v>44946</v>
      </c>
      <c r="C8994" s="1">
        <v>53.006700000000002</v>
      </c>
      <c r="D8994" s="1">
        <v>173.17429999999999</v>
      </c>
      <c r="E8994" s="1">
        <v>1943</v>
      </c>
      <c r="F8994" s="1">
        <v>138.4083</v>
      </c>
      <c r="G8994" s="1">
        <v>221.70580000000001</v>
      </c>
      <c r="H8994" s="1">
        <v>15.1762593715146</v>
      </c>
    </row>
    <row r="8995" spans="1:9" x14ac:dyDescent="0.25">
      <c r="A8995" s="1">
        <v>0</v>
      </c>
      <c r="B8995" s="1" t="s">
        <v>10251</v>
      </c>
    </row>
    <row r="8996" spans="1:9" x14ac:dyDescent="0.25">
      <c r="A8996" s="1">
        <v>1</v>
      </c>
      <c r="B8996" s="1" t="s">
        <v>10252</v>
      </c>
      <c r="C8996" s="1" t="s">
        <v>10253</v>
      </c>
      <c r="D8996" s="1">
        <v>22276.505848199999</v>
      </c>
      <c r="E8996" s="1">
        <v>3.1489999999999998E-5</v>
      </c>
      <c r="F8996" s="1" t="s">
        <v>3</v>
      </c>
      <c r="G8996" s="1" t="s">
        <v>10254</v>
      </c>
      <c r="H8996" s="1">
        <v>0</v>
      </c>
      <c r="I8996" s="1">
        <v>9990</v>
      </c>
    </row>
    <row r="8997" spans="1:9" x14ac:dyDescent="0.25">
      <c r="A8997" s="1">
        <v>2</v>
      </c>
      <c r="B8997" s="1">
        <v>44947</v>
      </c>
      <c r="C8997" s="1">
        <v>53.054200000000002</v>
      </c>
      <c r="D8997" s="1">
        <v>192.37559999999999</v>
      </c>
      <c r="E8997" s="1">
        <v>1370</v>
      </c>
      <c r="F8997" s="1">
        <v>71.764600000000002</v>
      </c>
      <c r="G8997" s="1">
        <v>288.3492</v>
      </c>
      <c r="H8997" s="1">
        <v>15.064094331512401</v>
      </c>
    </row>
    <row r="8998" spans="1:9" x14ac:dyDescent="0.25">
      <c r="A8998" s="1">
        <v>0</v>
      </c>
      <c r="B8998" s="1" t="s">
        <v>10255</v>
      </c>
    </row>
    <row r="8999" spans="1:9" x14ac:dyDescent="0.25">
      <c r="A8999" s="1">
        <v>1</v>
      </c>
      <c r="B8999" s="1" t="s">
        <v>10256</v>
      </c>
      <c r="C8999" s="1" t="s">
        <v>10257</v>
      </c>
      <c r="D8999" s="1">
        <v>22276.465305229998</v>
      </c>
      <c r="E8999" s="1">
        <v>2.938E-5</v>
      </c>
      <c r="F8999" s="1" t="s">
        <v>3</v>
      </c>
      <c r="G8999" s="1" t="s">
        <v>10258</v>
      </c>
      <c r="H8999" s="1">
        <v>0</v>
      </c>
      <c r="I8999" s="1">
        <v>9995</v>
      </c>
    </row>
    <row r="9000" spans="1:9" x14ac:dyDescent="0.25">
      <c r="A9000" s="1">
        <v>2</v>
      </c>
      <c r="B9000" s="1">
        <v>44949</v>
      </c>
      <c r="C9000" s="1">
        <v>53.053699999999999</v>
      </c>
      <c r="D9000" s="1">
        <v>192.5616</v>
      </c>
      <c r="E9000" s="1">
        <v>1451</v>
      </c>
      <c r="F9000" s="1">
        <v>77.138300000000001</v>
      </c>
      <c r="G9000" s="1">
        <v>282.97680000000003</v>
      </c>
      <c r="H9000" s="1">
        <v>15.0640889715123</v>
      </c>
    </row>
    <row r="9001" spans="1:9" x14ac:dyDescent="0.25">
      <c r="A9001" s="1">
        <v>0</v>
      </c>
      <c r="B9001" s="1" t="s">
        <v>10259</v>
      </c>
    </row>
    <row r="9002" spans="1:9" x14ac:dyDescent="0.25">
      <c r="A9002" s="1">
        <v>1</v>
      </c>
      <c r="B9002" s="1" t="s">
        <v>10260</v>
      </c>
      <c r="C9002" s="1" t="s">
        <v>10261</v>
      </c>
      <c r="D9002" s="1">
        <v>22276.484087109999</v>
      </c>
      <c r="E9002" s="1">
        <v>2.7386000000000001E-4</v>
      </c>
      <c r="F9002" s="1" t="s">
        <v>3</v>
      </c>
      <c r="G9002" s="1" t="s">
        <v>10262</v>
      </c>
      <c r="H9002" s="1">
        <v>0</v>
      </c>
      <c r="I9002" s="1">
        <v>9999</v>
      </c>
    </row>
    <row r="9003" spans="1:9" x14ac:dyDescent="0.25">
      <c r="A9003" s="1">
        <v>2</v>
      </c>
      <c r="B9003" s="1">
        <v>44950</v>
      </c>
      <c r="C9003" s="1">
        <v>53.049100000000003</v>
      </c>
      <c r="D9003" s="1">
        <v>187.60339999999999</v>
      </c>
      <c r="E9003" s="1">
        <v>2193</v>
      </c>
      <c r="F9003" s="1">
        <v>126.139</v>
      </c>
      <c r="G9003" s="1">
        <v>233.98050000000001</v>
      </c>
      <c r="H9003" s="1">
        <v>15.130069411513</v>
      </c>
    </row>
    <row r="9004" spans="1:9" x14ac:dyDescent="0.25">
      <c r="A9004" s="1">
        <v>0</v>
      </c>
      <c r="B9004" s="1" t="s">
        <v>10263</v>
      </c>
    </row>
    <row r="9005" spans="1:9" x14ac:dyDescent="0.25">
      <c r="A9005" s="1">
        <v>1</v>
      </c>
      <c r="B9005" s="1" t="s">
        <v>10264</v>
      </c>
      <c r="C9005" s="1" t="s">
        <v>10265</v>
      </c>
      <c r="D9005" s="1">
        <v>22276.13726688</v>
      </c>
      <c r="E9005" s="1">
        <v>4.4051000000000002E-4</v>
      </c>
      <c r="F9005" s="1" t="s">
        <v>3</v>
      </c>
      <c r="G9005" s="1" t="s">
        <v>10266</v>
      </c>
      <c r="H9005" s="1">
        <v>0</v>
      </c>
      <c r="I9005" s="1">
        <v>9991</v>
      </c>
    </row>
    <row r="9006" spans="1:9" x14ac:dyDescent="0.25">
      <c r="A9006" s="1">
        <v>2</v>
      </c>
      <c r="B9006" s="1">
        <v>44951</v>
      </c>
      <c r="C9006" s="1">
        <v>53.0047</v>
      </c>
      <c r="D9006" s="1">
        <v>175.51519999999999</v>
      </c>
      <c r="E9006" s="1">
        <v>1991</v>
      </c>
      <c r="F9006" s="1">
        <v>133.6568</v>
      </c>
      <c r="G9006" s="1">
        <v>226.459</v>
      </c>
      <c r="H9006" s="1">
        <v>15.1733684615269</v>
      </c>
    </row>
    <row r="9007" spans="1:9" x14ac:dyDescent="0.25">
      <c r="A9007" s="1">
        <v>0</v>
      </c>
      <c r="B9007" s="1" t="s">
        <v>10267</v>
      </c>
    </row>
    <row r="9008" spans="1:9" x14ac:dyDescent="0.25">
      <c r="A9008" s="1">
        <v>1</v>
      </c>
      <c r="B9008" s="1" t="s">
        <v>10268</v>
      </c>
      <c r="C9008" s="1" t="s">
        <v>10269</v>
      </c>
      <c r="D9008" s="1">
        <v>22276.18149825</v>
      </c>
      <c r="E9008" s="1">
        <v>8.7349999999999995E-5</v>
      </c>
      <c r="F9008" s="1" t="s">
        <v>3</v>
      </c>
      <c r="G9008" s="1" t="s">
        <v>10270</v>
      </c>
      <c r="H9008" s="1">
        <v>0</v>
      </c>
      <c r="I9008" s="1">
        <v>9996</v>
      </c>
    </row>
    <row r="9009" spans="1:9" x14ac:dyDescent="0.25">
      <c r="A9009" s="1">
        <v>2</v>
      </c>
      <c r="B9009" s="1">
        <v>44952</v>
      </c>
      <c r="C9009" s="1">
        <v>53.053400000000003</v>
      </c>
      <c r="D9009" s="1">
        <v>193.84440000000001</v>
      </c>
      <c r="E9009" s="1">
        <v>1515</v>
      </c>
      <c r="F9009" s="1">
        <v>89.993799999999993</v>
      </c>
      <c r="G9009" s="1">
        <v>270.1225</v>
      </c>
      <c r="H9009" s="1">
        <v>15.064034791511901</v>
      </c>
    </row>
    <row r="9010" spans="1:9" x14ac:dyDescent="0.25">
      <c r="A9010" s="1">
        <v>0</v>
      </c>
      <c r="B9010" s="1" t="s">
        <v>10271</v>
      </c>
    </row>
    <row r="9011" spans="1:9" x14ac:dyDescent="0.25">
      <c r="A9011" s="1">
        <v>1</v>
      </c>
      <c r="B9011" s="1" t="s">
        <v>10272</v>
      </c>
      <c r="C9011" s="1" t="s">
        <v>10273</v>
      </c>
      <c r="D9011" s="1">
        <v>22276.265319729999</v>
      </c>
      <c r="E9011" s="1">
        <v>6.8299999999999998E-6</v>
      </c>
      <c r="F9011" s="1" t="s">
        <v>3</v>
      </c>
      <c r="G9011" s="1" t="s">
        <v>10274</v>
      </c>
      <c r="H9011" s="1">
        <v>0</v>
      </c>
      <c r="I9011" s="1">
        <v>9991</v>
      </c>
    </row>
    <row r="9012" spans="1:9" x14ac:dyDescent="0.25">
      <c r="A9012" s="1">
        <v>2</v>
      </c>
      <c r="B9012" s="1">
        <v>44953</v>
      </c>
      <c r="C9012" s="1">
        <v>53.057200000000002</v>
      </c>
      <c r="D9012" s="1">
        <v>193.46250000000001</v>
      </c>
      <c r="E9012" s="1">
        <v>1324</v>
      </c>
      <c r="F9012" s="1">
        <v>86.536299999999997</v>
      </c>
      <c r="G9012" s="1">
        <v>273.57780000000002</v>
      </c>
      <c r="H9012" s="1">
        <v>15.0641136715249</v>
      </c>
    </row>
    <row r="9013" spans="1:9" x14ac:dyDescent="0.25">
      <c r="A9013" s="1">
        <v>0</v>
      </c>
      <c r="B9013" s="1" t="s">
        <v>10275</v>
      </c>
    </row>
    <row r="9014" spans="1:9" x14ac:dyDescent="0.25">
      <c r="A9014" s="1">
        <v>1</v>
      </c>
      <c r="B9014" s="1" t="s">
        <v>10276</v>
      </c>
      <c r="C9014" s="1" t="s">
        <v>10277</v>
      </c>
      <c r="D9014" s="1">
        <v>22276.5445602</v>
      </c>
      <c r="E9014" s="1">
        <v>1.1293E-4</v>
      </c>
      <c r="F9014" s="1" t="s">
        <v>3</v>
      </c>
      <c r="G9014" s="1" t="s">
        <v>10278</v>
      </c>
      <c r="H9014" s="1">
        <v>0</v>
      </c>
      <c r="I9014" s="1">
        <v>9994</v>
      </c>
    </row>
    <row r="9015" spans="1:9" x14ac:dyDescent="0.25">
      <c r="A9015" s="1">
        <v>2</v>
      </c>
      <c r="B9015" s="1">
        <v>44954</v>
      </c>
      <c r="C9015" s="1">
        <v>53.054499999999997</v>
      </c>
      <c r="D9015" s="1">
        <v>172.21809999999999</v>
      </c>
      <c r="E9015" s="1">
        <v>1455</v>
      </c>
      <c r="F9015" s="1">
        <v>91.204499999999996</v>
      </c>
      <c r="G9015" s="1">
        <v>268.911</v>
      </c>
      <c r="H9015" s="1">
        <v>15.064118851514699</v>
      </c>
    </row>
    <row r="9016" spans="1:9" x14ac:dyDescent="0.25">
      <c r="A9016" s="1">
        <v>0</v>
      </c>
      <c r="B9016" s="1" t="s">
        <v>10279</v>
      </c>
    </row>
    <row r="9017" spans="1:9" x14ac:dyDescent="0.25">
      <c r="A9017" s="1">
        <v>1</v>
      </c>
      <c r="B9017" s="1" t="s">
        <v>10280</v>
      </c>
      <c r="C9017" s="1" t="s">
        <v>10281</v>
      </c>
      <c r="D9017" s="1">
        <v>22276.4855814</v>
      </c>
      <c r="E9017" s="1">
        <v>5.2540000000000002E-5</v>
      </c>
      <c r="F9017" s="1" t="s">
        <v>3</v>
      </c>
      <c r="G9017" s="1" t="s">
        <v>10282</v>
      </c>
      <c r="H9017" s="1">
        <v>0</v>
      </c>
      <c r="I9017" s="1">
        <v>9998</v>
      </c>
    </row>
    <row r="9018" spans="1:9" x14ac:dyDescent="0.25">
      <c r="A9018" s="1">
        <v>2</v>
      </c>
      <c r="B9018" s="1">
        <v>44955</v>
      </c>
      <c r="C9018" s="1">
        <v>53.052700000000002</v>
      </c>
      <c r="D9018" s="1">
        <v>172.46799999999999</v>
      </c>
      <c r="E9018" s="1">
        <v>1501</v>
      </c>
      <c r="F9018" s="1">
        <v>80.5124</v>
      </c>
      <c r="G9018" s="1">
        <v>279.6035</v>
      </c>
      <c r="H9018" s="1">
        <v>15.064155251514601</v>
      </c>
    </row>
    <row r="9019" spans="1:9" x14ac:dyDescent="0.25">
      <c r="A9019" s="1">
        <v>0</v>
      </c>
      <c r="B9019" s="1" t="s">
        <v>10283</v>
      </c>
    </row>
    <row r="9020" spans="1:9" x14ac:dyDescent="0.25">
      <c r="A9020" s="1">
        <v>1</v>
      </c>
      <c r="B9020" s="1" t="s">
        <v>10284</v>
      </c>
      <c r="C9020" s="1" t="s">
        <v>10285</v>
      </c>
      <c r="D9020" s="1">
        <v>22276.414602010002</v>
      </c>
      <c r="E9020" s="1">
        <v>-1.8300000000000001E-6</v>
      </c>
      <c r="F9020" s="1" t="s">
        <v>3</v>
      </c>
      <c r="G9020" s="1" t="s">
        <v>10286</v>
      </c>
      <c r="H9020" s="1">
        <v>0</v>
      </c>
      <c r="I9020" s="1">
        <v>9993</v>
      </c>
    </row>
    <row r="9021" spans="1:9" x14ac:dyDescent="0.25">
      <c r="A9021" s="1">
        <v>2</v>
      </c>
      <c r="B9021" s="1">
        <v>44956</v>
      </c>
      <c r="C9021" s="1">
        <v>53.054299999999998</v>
      </c>
      <c r="D9021" s="1">
        <v>172.77099999999999</v>
      </c>
      <c r="E9021" s="1">
        <v>1274</v>
      </c>
      <c r="F9021" s="1">
        <v>103.6657</v>
      </c>
      <c r="G9021" s="1">
        <v>256.44740000000002</v>
      </c>
      <c r="H9021" s="1">
        <v>15.064155411515101</v>
      </c>
    </row>
    <row r="9022" spans="1:9" x14ac:dyDescent="0.25">
      <c r="A9022" s="1">
        <v>0</v>
      </c>
      <c r="B9022" s="1" t="s">
        <v>10287</v>
      </c>
    </row>
    <row r="9023" spans="1:9" x14ac:dyDescent="0.25">
      <c r="A9023" s="1">
        <v>1</v>
      </c>
      <c r="B9023" s="1" t="s">
        <v>10288</v>
      </c>
      <c r="C9023" s="1" t="s">
        <v>10289</v>
      </c>
      <c r="D9023" s="1">
        <v>22276.440410079998</v>
      </c>
      <c r="E9023" s="1">
        <v>5.7210000000000003E-5</v>
      </c>
      <c r="F9023" s="1" t="s">
        <v>3</v>
      </c>
      <c r="G9023" s="1" t="s">
        <v>10290</v>
      </c>
      <c r="H9023" s="1">
        <v>0</v>
      </c>
      <c r="I9023" s="1">
        <v>9996</v>
      </c>
    </row>
    <row r="9024" spans="1:9" x14ac:dyDescent="0.25">
      <c r="A9024" s="1">
        <v>2</v>
      </c>
      <c r="B9024" s="1">
        <v>44957</v>
      </c>
      <c r="C9024" s="1">
        <v>53.053600000000003</v>
      </c>
      <c r="D9024" s="1">
        <v>172.6549</v>
      </c>
      <c r="E9024" s="1">
        <v>1415</v>
      </c>
      <c r="F9024" s="1">
        <v>98.7376</v>
      </c>
      <c r="G9024" s="1">
        <v>261.37740000000002</v>
      </c>
      <c r="H9024" s="1">
        <v>15.0640765315151</v>
      </c>
    </row>
    <row r="9025" spans="1:9" x14ac:dyDescent="0.25">
      <c r="A9025" s="1">
        <v>0</v>
      </c>
      <c r="B9025" s="1" t="s">
        <v>10291</v>
      </c>
    </row>
    <row r="9026" spans="1:9" x14ac:dyDescent="0.25">
      <c r="A9026" s="1">
        <v>1</v>
      </c>
      <c r="B9026" s="1" t="s">
        <v>10292</v>
      </c>
      <c r="C9026" s="1" t="s">
        <v>10293</v>
      </c>
      <c r="D9026" s="1">
        <v>22276.456090650001</v>
      </c>
      <c r="E9026" s="1">
        <v>5.9540000000000003E-5</v>
      </c>
      <c r="F9026" s="1" t="s">
        <v>3</v>
      </c>
      <c r="G9026" s="1" t="s">
        <v>10294</v>
      </c>
      <c r="H9026" s="1">
        <v>0</v>
      </c>
      <c r="I9026" s="1">
        <v>9997</v>
      </c>
    </row>
    <row r="9027" spans="1:9" x14ac:dyDescent="0.25">
      <c r="A9027" s="1">
        <v>2</v>
      </c>
      <c r="B9027" s="1">
        <v>44959</v>
      </c>
      <c r="C9027" s="1">
        <v>53.053400000000003</v>
      </c>
      <c r="D9027" s="1">
        <v>172.59639999999999</v>
      </c>
      <c r="E9027" s="1">
        <v>1409</v>
      </c>
      <c r="F9027" s="1">
        <v>75.655699999999996</v>
      </c>
      <c r="G9027" s="1">
        <v>284.4588</v>
      </c>
      <c r="H9027" s="1">
        <v>15.0640755215151</v>
      </c>
    </row>
    <row r="9028" spans="1:9" x14ac:dyDescent="0.25">
      <c r="A9028" s="1">
        <v>0</v>
      </c>
      <c r="B9028" s="1" t="s">
        <v>10295</v>
      </c>
    </row>
    <row r="9029" spans="1:9" x14ac:dyDescent="0.25">
      <c r="A9029" s="1">
        <v>1</v>
      </c>
      <c r="B9029" s="1" t="s">
        <v>10296</v>
      </c>
      <c r="C9029" s="1" t="s">
        <v>10297</v>
      </c>
      <c r="D9029" s="1">
        <v>22276.529808669999</v>
      </c>
      <c r="E9029" s="1">
        <v>3.3569999999999999E-5</v>
      </c>
      <c r="F9029" s="1" t="s">
        <v>3</v>
      </c>
      <c r="G9029" s="1" t="s">
        <v>10298</v>
      </c>
      <c r="H9029" s="1">
        <v>0</v>
      </c>
      <c r="I9029" s="1">
        <v>9991</v>
      </c>
    </row>
    <row r="9030" spans="1:9" x14ac:dyDescent="0.25">
      <c r="A9030" s="1">
        <v>2</v>
      </c>
      <c r="B9030" s="1">
        <v>44961</v>
      </c>
      <c r="C9030" s="1">
        <v>53.053400000000003</v>
      </c>
      <c r="D9030" s="1">
        <v>172.28020000000001</v>
      </c>
      <c r="E9030" s="1">
        <v>1355</v>
      </c>
      <c r="F9030" s="1">
        <v>105.66459999999999</v>
      </c>
      <c r="G9030" s="1">
        <v>254.44929999999999</v>
      </c>
      <c r="H9030" s="1">
        <v>15.064097951515301</v>
      </c>
    </row>
    <row r="9031" spans="1:9" x14ac:dyDescent="0.25">
      <c r="A9031" s="1">
        <v>0</v>
      </c>
      <c r="B9031" s="1" t="s">
        <v>10299</v>
      </c>
    </row>
    <row r="9032" spans="1:9" x14ac:dyDescent="0.25">
      <c r="A9032" s="1">
        <v>1</v>
      </c>
      <c r="B9032" s="1" t="s">
        <v>10300</v>
      </c>
      <c r="C9032" s="1" t="s">
        <v>10301</v>
      </c>
      <c r="D9032" s="1">
        <v>22276.08241309</v>
      </c>
      <c r="E9032" s="1">
        <v>4.192E-4</v>
      </c>
      <c r="F9032" s="1" t="s">
        <v>3</v>
      </c>
      <c r="G9032" s="1" t="s">
        <v>10302</v>
      </c>
      <c r="H9032" s="1">
        <v>0</v>
      </c>
      <c r="I9032" s="1">
        <v>9991</v>
      </c>
    </row>
    <row r="9033" spans="1:9" x14ac:dyDescent="0.25">
      <c r="A9033" s="1">
        <v>2</v>
      </c>
      <c r="B9033" s="1">
        <v>44963</v>
      </c>
      <c r="C9033" s="1">
        <v>52.997500000000002</v>
      </c>
      <c r="D9033" s="1">
        <v>153.08510000000001</v>
      </c>
      <c r="E9033" s="1">
        <v>1737</v>
      </c>
      <c r="F9033" s="1">
        <v>123.4139</v>
      </c>
      <c r="G9033" s="1">
        <v>236.7021</v>
      </c>
      <c r="H9033" s="1">
        <v>15.1967397515245</v>
      </c>
    </row>
    <row r="9034" spans="1:9" x14ac:dyDescent="0.25">
      <c r="A9034" s="1">
        <v>0</v>
      </c>
      <c r="B9034" s="1" t="s">
        <v>10303</v>
      </c>
    </row>
    <row r="9035" spans="1:9" x14ac:dyDescent="0.25">
      <c r="A9035" s="1">
        <v>1</v>
      </c>
      <c r="B9035" s="1" t="s">
        <v>10304</v>
      </c>
      <c r="C9035" s="1" t="s">
        <v>10305</v>
      </c>
      <c r="D9035" s="1">
        <v>22276.22756014</v>
      </c>
      <c r="E9035" s="1">
        <v>1.4399999999999999E-5</v>
      </c>
      <c r="F9035" s="1" t="s">
        <v>3</v>
      </c>
      <c r="G9035" s="1" t="s">
        <v>10306</v>
      </c>
      <c r="H9035" s="1">
        <v>0</v>
      </c>
      <c r="I9035" s="1">
        <v>9992</v>
      </c>
    </row>
    <row r="9036" spans="1:9" x14ac:dyDescent="0.25">
      <c r="A9036" s="1">
        <v>2</v>
      </c>
      <c r="B9036" s="1">
        <v>44964</v>
      </c>
      <c r="C9036" s="1">
        <v>53.054600000000001</v>
      </c>
      <c r="D9036" s="1">
        <v>173.6215</v>
      </c>
      <c r="E9036" s="1">
        <v>1313</v>
      </c>
      <c r="F9036" s="1">
        <v>90.724800000000002</v>
      </c>
      <c r="G9036" s="1">
        <v>269.38920000000002</v>
      </c>
      <c r="H9036" s="1">
        <v>15.0640890715148</v>
      </c>
    </row>
    <row r="9037" spans="1:9" x14ac:dyDescent="0.25">
      <c r="A9037" s="1">
        <v>0</v>
      </c>
      <c r="B9037" s="1" t="s">
        <v>10307</v>
      </c>
    </row>
    <row r="9038" spans="1:9" x14ac:dyDescent="0.25">
      <c r="A9038" s="1">
        <v>1</v>
      </c>
      <c r="B9038" s="1" t="s">
        <v>10308</v>
      </c>
      <c r="C9038" s="1" t="s">
        <v>10309</v>
      </c>
      <c r="D9038" s="1">
        <v>22276.448715670002</v>
      </c>
      <c r="E9038" s="1">
        <v>8.5699999999999993E-6</v>
      </c>
      <c r="F9038" s="1" t="s">
        <v>3</v>
      </c>
      <c r="G9038" s="1" t="s">
        <v>10310</v>
      </c>
      <c r="H9038" s="1">
        <v>0</v>
      </c>
      <c r="I9038" s="1">
        <v>9995</v>
      </c>
    </row>
    <row r="9039" spans="1:9" x14ac:dyDescent="0.25">
      <c r="A9039" s="1">
        <v>2</v>
      </c>
      <c r="B9039" s="1">
        <v>44966</v>
      </c>
      <c r="C9039" s="1">
        <v>53.054400000000001</v>
      </c>
      <c r="D9039" s="1">
        <v>172.64859999999999</v>
      </c>
      <c r="E9039" s="1">
        <v>1312</v>
      </c>
      <c r="F9039" s="1">
        <v>95.751599999999996</v>
      </c>
      <c r="G9039" s="1">
        <v>264.3623</v>
      </c>
      <c r="H9039" s="1">
        <v>15.064130061515099</v>
      </c>
    </row>
    <row r="9040" spans="1:9" x14ac:dyDescent="0.25">
      <c r="A9040" s="1">
        <v>0</v>
      </c>
      <c r="B9040" s="1" t="s">
        <v>10311</v>
      </c>
    </row>
    <row r="9041" spans="1:9" x14ac:dyDescent="0.25">
      <c r="A9041" s="1">
        <v>1</v>
      </c>
      <c r="B9041" s="1" t="s">
        <v>10312</v>
      </c>
      <c r="C9041" s="1" t="s">
        <v>10313</v>
      </c>
      <c r="D9041" s="1">
        <v>22276.537184640001</v>
      </c>
      <c r="E9041" s="1">
        <v>1.8945E-4</v>
      </c>
      <c r="F9041" s="1" t="s">
        <v>3</v>
      </c>
      <c r="G9041" s="1" t="s">
        <v>10314</v>
      </c>
      <c r="H9041" s="1">
        <v>0</v>
      </c>
      <c r="I9041" s="1">
        <v>9991</v>
      </c>
    </row>
    <row r="9042" spans="1:9" x14ac:dyDescent="0.25">
      <c r="A9042" s="1">
        <v>2</v>
      </c>
      <c r="B9042" s="1">
        <v>44967</v>
      </c>
      <c r="C9042" s="1">
        <v>53.052900000000001</v>
      </c>
      <c r="D9042" s="1">
        <v>172.23400000000001</v>
      </c>
      <c r="E9042" s="1">
        <v>1252</v>
      </c>
      <c r="F9042" s="1">
        <v>80.129099999999994</v>
      </c>
      <c r="G9042" s="1">
        <v>279.98390000000001</v>
      </c>
      <c r="H9042" s="1">
        <v>15.0642362715153</v>
      </c>
    </row>
    <row r="9043" spans="1:9" x14ac:dyDescent="0.25">
      <c r="A9043" s="1">
        <v>0</v>
      </c>
      <c r="B9043" s="1" t="s">
        <v>10315</v>
      </c>
    </row>
    <row r="9044" spans="1:9" x14ac:dyDescent="0.25">
      <c r="A9044" s="1">
        <v>1</v>
      </c>
      <c r="B9044" s="1" t="s">
        <v>10316</v>
      </c>
      <c r="C9044" s="1" t="s">
        <v>10317</v>
      </c>
      <c r="D9044" s="1">
        <v>22276.002723900001</v>
      </c>
      <c r="E9044" s="1">
        <v>1.9910000000000001E-5</v>
      </c>
      <c r="F9044" s="1" t="s">
        <v>3</v>
      </c>
      <c r="G9044" s="1" t="s">
        <v>10318</v>
      </c>
      <c r="H9044" s="1">
        <v>0</v>
      </c>
      <c r="I9044" s="1">
        <v>9997</v>
      </c>
    </row>
    <row r="9045" spans="1:9" x14ac:dyDescent="0.25">
      <c r="A9045" s="1">
        <v>2</v>
      </c>
      <c r="B9045" s="1">
        <v>44968</v>
      </c>
      <c r="C9045" s="1">
        <v>53.052799999999998</v>
      </c>
      <c r="D9045" s="1">
        <v>174.64009999999999</v>
      </c>
      <c r="E9045" s="1">
        <v>1251</v>
      </c>
      <c r="F9045" s="1">
        <v>97.411900000000003</v>
      </c>
      <c r="G9045" s="1">
        <v>262.70119999999997</v>
      </c>
      <c r="H9045" s="1">
        <v>15.0640888515145</v>
      </c>
    </row>
    <row r="9046" spans="1:9" x14ac:dyDescent="0.25">
      <c r="A9046" s="1">
        <v>0</v>
      </c>
      <c r="B9046" s="1" t="s">
        <v>10319</v>
      </c>
    </row>
    <row r="9047" spans="1:9" x14ac:dyDescent="0.25">
      <c r="A9047" s="1">
        <v>1</v>
      </c>
      <c r="B9047" s="1" t="s">
        <v>10320</v>
      </c>
      <c r="C9047" s="1" t="s">
        <v>10321</v>
      </c>
      <c r="D9047" s="1">
        <v>22275.99535067</v>
      </c>
      <c r="E9047" s="1">
        <v>3.5559999999999998E-5</v>
      </c>
      <c r="F9047" s="1" t="s">
        <v>3</v>
      </c>
      <c r="G9047" s="1" t="s">
        <v>10322</v>
      </c>
      <c r="H9047" s="1">
        <v>0</v>
      </c>
      <c r="I9047" s="1">
        <v>9991</v>
      </c>
    </row>
    <row r="9048" spans="1:9" x14ac:dyDescent="0.25">
      <c r="A9048" s="1">
        <v>2</v>
      </c>
      <c r="B9048" s="1">
        <v>44969</v>
      </c>
      <c r="C9048" s="1">
        <v>53.052700000000002</v>
      </c>
      <c r="D9048" s="1">
        <v>174.68010000000001</v>
      </c>
      <c r="E9048" s="1">
        <v>1274</v>
      </c>
      <c r="F9048" s="1">
        <v>86.3202</v>
      </c>
      <c r="G9048" s="1">
        <v>273.79320000000001</v>
      </c>
      <c r="H9048" s="1">
        <v>15.064104571514401</v>
      </c>
    </row>
    <row r="9049" spans="1:9" x14ac:dyDescent="0.25">
      <c r="A9049" s="1">
        <v>0</v>
      </c>
      <c r="B9049" s="1" t="s">
        <v>10323</v>
      </c>
    </row>
    <row r="9050" spans="1:9" x14ac:dyDescent="0.25">
      <c r="A9050" s="1">
        <v>1</v>
      </c>
      <c r="B9050" s="1" t="s">
        <v>10324</v>
      </c>
      <c r="C9050" s="1" t="s">
        <v>10325</v>
      </c>
      <c r="D9050" s="1">
        <v>22276.43765706</v>
      </c>
      <c r="E9050" s="1">
        <v>5.5489999999999999E-5</v>
      </c>
      <c r="F9050" s="1" t="s">
        <v>3</v>
      </c>
      <c r="G9050" s="1" t="s">
        <v>10326</v>
      </c>
      <c r="H9050" s="1">
        <v>0</v>
      </c>
      <c r="I9050" s="1">
        <v>9997</v>
      </c>
    </row>
    <row r="9051" spans="1:9" x14ac:dyDescent="0.25">
      <c r="A9051" s="1">
        <v>2</v>
      </c>
      <c r="B9051" s="1">
        <v>44970</v>
      </c>
      <c r="C9051" s="1">
        <v>53.054200000000002</v>
      </c>
      <c r="D9051" s="1">
        <v>172.67830000000001</v>
      </c>
      <c r="E9051" s="1">
        <v>1439</v>
      </c>
      <c r="F9051" s="1">
        <v>95.092500000000001</v>
      </c>
      <c r="G9051" s="1">
        <v>265.02280000000002</v>
      </c>
      <c r="H9051" s="1">
        <v>15.064141921515001</v>
      </c>
    </row>
    <row r="9052" spans="1:9" x14ac:dyDescent="0.25">
      <c r="A9052" s="1">
        <v>0</v>
      </c>
      <c r="B9052" s="1" t="s">
        <v>10327</v>
      </c>
    </row>
    <row r="9053" spans="1:9" x14ac:dyDescent="0.25">
      <c r="A9053" s="1">
        <v>1</v>
      </c>
      <c r="B9053" s="1" t="s">
        <v>10328</v>
      </c>
      <c r="C9053" s="1" t="s">
        <v>10329</v>
      </c>
      <c r="D9053" s="1">
        <v>22276.408178230002</v>
      </c>
      <c r="E9053" s="1">
        <v>6.0099999999999997E-5</v>
      </c>
      <c r="F9053" s="1" t="s">
        <v>3</v>
      </c>
      <c r="G9053" s="1" t="s">
        <v>10330</v>
      </c>
      <c r="H9053" s="1">
        <v>0</v>
      </c>
      <c r="I9053" s="1">
        <v>9995</v>
      </c>
    </row>
    <row r="9054" spans="1:9" x14ac:dyDescent="0.25">
      <c r="A9054" s="1">
        <v>2</v>
      </c>
      <c r="B9054" s="1">
        <v>44972</v>
      </c>
      <c r="C9054" s="1">
        <v>53.052599999999998</v>
      </c>
      <c r="D9054" s="1">
        <v>172.8278</v>
      </c>
      <c r="E9054" s="1">
        <v>1343</v>
      </c>
      <c r="F9054" s="1">
        <v>99.747500000000002</v>
      </c>
      <c r="G9054" s="1">
        <v>260.36660000000001</v>
      </c>
      <c r="H9054" s="1">
        <v>15.0640912315151</v>
      </c>
    </row>
    <row r="9055" spans="1:9" x14ac:dyDescent="0.25">
      <c r="A9055" s="1">
        <v>0</v>
      </c>
      <c r="B9055" s="1" t="s">
        <v>10331</v>
      </c>
    </row>
    <row r="9056" spans="1:9" x14ac:dyDescent="0.25">
      <c r="A9056" s="1">
        <v>1</v>
      </c>
      <c r="B9056" s="1" t="s">
        <v>10332</v>
      </c>
      <c r="C9056" s="1" t="s">
        <v>10333</v>
      </c>
      <c r="D9056" s="1">
        <v>22276.45241016</v>
      </c>
      <c r="E9056" s="1">
        <v>1.0009999999999999E-4</v>
      </c>
      <c r="F9056" s="1" t="s">
        <v>3</v>
      </c>
      <c r="G9056" s="1" t="s">
        <v>10334</v>
      </c>
      <c r="H9056" s="1">
        <v>0</v>
      </c>
      <c r="I9056" s="1">
        <v>9992</v>
      </c>
    </row>
    <row r="9057" spans="1:9" x14ac:dyDescent="0.25">
      <c r="A9057" s="1">
        <v>2</v>
      </c>
      <c r="B9057" s="1">
        <v>44973</v>
      </c>
      <c r="C9057" s="1">
        <v>53.053600000000003</v>
      </c>
      <c r="D9057" s="1">
        <v>172.61930000000001</v>
      </c>
      <c r="E9057" s="1">
        <v>1527</v>
      </c>
      <c r="F9057" s="1">
        <v>90.232699999999994</v>
      </c>
      <c r="G9057" s="1">
        <v>269.88369999999998</v>
      </c>
      <c r="H9057" s="1">
        <v>15.064135681515101</v>
      </c>
    </row>
    <row r="9058" spans="1:9" x14ac:dyDescent="0.25">
      <c r="A9058" s="1">
        <v>0</v>
      </c>
      <c r="B9058" s="1" t="s">
        <v>9976</v>
      </c>
      <c r="C9058" s="1" t="s">
        <v>10335</v>
      </c>
      <c r="D9058" s="1">
        <v>1</v>
      </c>
    </row>
    <row r="9059" spans="1:9" x14ac:dyDescent="0.25">
      <c r="A9059" s="1">
        <v>1</v>
      </c>
      <c r="B9059" s="1" t="s">
        <v>10336</v>
      </c>
      <c r="C9059" s="1" t="s">
        <v>10337</v>
      </c>
      <c r="D9059" s="1">
        <v>22276.468342749999</v>
      </c>
      <c r="E9059" s="1">
        <v>3.2920000000000003E-5</v>
      </c>
      <c r="F9059" s="1" t="s">
        <v>3</v>
      </c>
      <c r="G9059" s="1" t="s">
        <v>10338</v>
      </c>
      <c r="H9059" s="1">
        <v>0</v>
      </c>
      <c r="I9059" s="1">
        <v>9996</v>
      </c>
    </row>
    <row r="9060" spans="1:9" x14ac:dyDescent="0.25">
      <c r="A9060" s="1">
        <v>2</v>
      </c>
      <c r="B9060" s="1">
        <v>45016</v>
      </c>
      <c r="C9060" s="1">
        <v>97.658500000000004</v>
      </c>
      <c r="D9060" s="1">
        <v>340.80439999999999</v>
      </c>
      <c r="E9060" s="1">
        <v>1207</v>
      </c>
      <c r="F9060" s="1">
        <v>60.6661</v>
      </c>
      <c r="G9060" s="1">
        <v>65.133399999999995</v>
      </c>
      <c r="H9060" s="1">
        <v>15.100775131509501</v>
      </c>
    </row>
    <row r="9061" spans="1:9" x14ac:dyDescent="0.25">
      <c r="A9061" s="1">
        <v>0</v>
      </c>
      <c r="B9061" s="1" t="s">
        <v>10339</v>
      </c>
      <c r="C9061" s="1" t="s">
        <v>10340</v>
      </c>
    </row>
    <row r="9062" spans="1:9" x14ac:dyDescent="0.25">
      <c r="A9062" s="1">
        <v>1</v>
      </c>
      <c r="B9062" s="1" t="s">
        <v>10341</v>
      </c>
      <c r="C9062" s="1" t="s">
        <v>10342</v>
      </c>
      <c r="D9062" s="1">
        <v>22276.46270027</v>
      </c>
      <c r="E9062" s="1">
        <v>1.5300000000000001E-4</v>
      </c>
      <c r="F9062" s="1" t="s">
        <v>3</v>
      </c>
      <c r="G9062" s="1" t="s">
        <v>10343</v>
      </c>
      <c r="H9062" s="1">
        <v>0</v>
      </c>
      <c r="I9062" s="1">
        <v>9994</v>
      </c>
    </row>
    <row r="9063" spans="1:9" x14ac:dyDescent="0.25">
      <c r="A9063" s="1">
        <v>2</v>
      </c>
      <c r="B9063" s="1">
        <v>45017</v>
      </c>
      <c r="C9063" s="1">
        <v>97.203199999999995</v>
      </c>
      <c r="D9063" s="1">
        <v>336.08749999999998</v>
      </c>
      <c r="E9063" s="1">
        <v>10528</v>
      </c>
      <c r="F9063" s="1">
        <v>338.28530000000001</v>
      </c>
      <c r="G9063" s="1">
        <v>147.3245</v>
      </c>
      <c r="H9063" s="1">
        <v>15.370973901517999</v>
      </c>
    </row>
    <row r="9064" spans="1:9" x14ac:dyDescent="0.25">
      <c r="A9064" s="1">
        <v>0</v>
      </c>
      <c r="B9064" s="1" t="s">
        <v>10344</v>
      </c>
      <c r="C9064" s="1" t="s">
        <v>10345</v>
      </c>
    </row>
    <row r="9065" spans="1:9" x14ac:dyDescent="0.25">
      <c r="A9065" s="1">
        <v>1</v>
      </c>
      <c r="B9065" s="1" t="s">
        <v>10346</v>
      </c>
      <c r="C9065" s="1" t="s">
        <v>10347</v>
      </c>
      <c r="D9065" s="1">
        <v>22276.449303630001</v>
      </c>
      <c r="E9065" s="1">
        <v>1.9217E-4</v>
      </c>
      <c r="F9065" s="1" t="s">
        <v>3</v>
      </c>
      <c r="G9065" s="1" t="s">
        <v>10348</v>
      </c>
      <c r="H9065" s="1">
        <v>0</v>
      </c>
      <c r="I9065" s="1">
        <v>9992</v>
      </c>
    </row>
    <row r="9066" spans="1:9" x14ac:dyDescent="0.25">
      <c r="A9066" s="1">
        <v>2</v>
      </c>
      <c r="B9066" s="1">
        <v>45018</v>
      </c>
      <c r="C9066" s="1">
        <v>97.216700000000003</v>
      </c>
      <c r="D9066" s="1">
        <v>338.44959999999998</v>
      </c>
      <c r="E9066" s="1">
        <v>8713</v>
      </c>
      <c r="F9066" s="1">
        <v>337.04559999999998</v>
      </c>
      <c r="G9066" s="1">
        <v>150.36269999999999</v>
      </c>
      <c r="H9066" s="1">
        <v>15.4040256415187</v>
      </c>
    </row>
    <row r="9067" spans="1:9" x14ac:dyDescent="0.25">
      <c r="A9067" s="1">
        <v>0</v>
      </c>
      <c r="B9067" s="1" t="s">
        <v>10349</v>
      </c>
    </row>
    <row r="9068" spans="1:9" x14ac:dyDescent="0.25">
      <c r="A9068" s="1">
        <v>1</v>
      </c>
      <c r="B9068" s="1" t="s">
        <v>10350</v>
      </c>
      <c r="C9068" s="1" t="s">
        <v>10351</v>
      </c>
      <c r="D9068" s="1">
        <v>22276.481033079999</v>
      </c>
      <c r="E9068" s="1">
        <v>9.2429999999999994E-5</v>
      </c>
      <c r="F9068" s="1" t="s">
        <v>3</v>
      </c>
      <c r="G9068" s="1" t="s">
        <v>10352</v>
      </c>
      <c r="H9068" s="1">
        <v>0</v>
      </c>
      <c r="I9068" s="1">
        <v>9995</v>
      </c>
    </row>
    <row r="9069" spans="1:9" x14ac:dyDescent="0.25">
      <c r="A9069" s="1">
        <v>2</v>
      </c>
      <c r="B9069" s="1">
        <v>45019</v>
      </c>
      <c r="C9069" s="1">
        <v>97.208699999999993</v>
      </c>
      <c r="D9069" s="1">
        <v>334.13150000000002</v>
      </c>
      <c r="E9069" s="1">
        <v>11264</v>
      </c>
      <c r="F9069" s="1">
        <v>356.36720000000003</v>
      </c>
      <c r="G9069" s="1">
        <v>59.444400000000002</v>
      </c>
      <c r="H9069" s="1">
        <v>15.3306132815163</v>
      </c>
    </row>
    <row r="9070" spans="1:9" x14ac:dyDescent="0.25">
      <c r="A9070" s="1">
        <v>0</v>
      </c>
      <c r="B9070" s="1" t="s">
        <v>10353</v>
      </c>
    </row>
    <row r="9071" spans="1:9" x14ac:dyDescent="0.25">
      <c r="A9071" s="1">
        <v>1</v>
      </c>
      <c r="B9071" s="1" t="s">
        <v>10354</v>
      </c>
      <c r="C9071" s="1" t="s">
        <v>10355</v>
      </c>
      <c r="D9071" s="1">
        <v>22276.532903169998</v>
      </c>
      <c r="E9071" s="1">
        <v>6.2600000000000002E-6</v>
      </c>
      <c r="F9071" s="1" t="s">
        <v>3</v>
      </c>
      <c r="G9071" s="1" t="s">
        <v>10356</v>
      </c>
      <c r="H9071" s="1">
        <v>0</v>
      </c>
      <c r="I9071" s="1">
        <v>9997</v>
      </c>
    </row>
    <row r="9072" spans="1:9" x14ac:dyDescent="0.25">
      <c r="A9072" s="1">
        <v>2</v>
      </c>
      <c r="B9072" s="1">
        <v>45024</v>
      </c>
      <c r="C9072" s="1">
        <v>86.4011</v>
      </c>
      <c r="D9072" s="1">
        <v>1.5992999999999999</v>
      </c>
      <c r="E9072" s="1">
        <v>16431</v>
      </c>
      <c r="F9072" s="1">
        <v>52.367800000000003</v>
      </c>
      <c r="G9072" s="1">
        <v>307.90350000000001</v>
      </c>
      <c r="H9072" s="1">
        <v>14.756100271462399</v>
      </c>
    </row>
    <row r="9073" spans="1:9" x14ac:dyDescent="0.25">
      <c r="A9073" s="1">
        <v>0</v>
      </c>
      <c r="B9073" s="1" t="s">
        <v>10357</v>
      </c>
    </row>
    <row r="9074" spans="1:9" x14ac:dyDescent="0.25">
      <c r="A9074" s="1">
        <v>1</v>
      </c>
      <c r="B9074" s="1" t="s">
        <v>10358</v>
      </c>
      <c r="C9074" s="1" t="s">
        <v>10359</v>
      </c>
      <c r="D9074" s="1">
        <v>22276.365007780001</v>
      </c>
      <c r="E9074" s="1">
        <v>4.5562209999999999E-2</v>
      </c>
      <c r="F9074" s="1" t="s">
        <v>10360</v>
      </c>
      <c r="G9074" s="1" t="s">
        <v>10361</v>
      </c>
      <c r="H9074" s="1">
        <v>0</v>
      </c>
      <c r="I9074" s="1">
        <v>9994</v>
      </c>
    </row>
    <row r="9075" spans="1:9" x14ac:dyDescent="0.25">
      <c r="A9075" s="1">
        <v>2</v>
      </c>
      <c r="B9075" s="1">
        <v>45043</v>
      </c>
      <c r="C9075" s="1">
        <v>51.622799999999998</v>
      </c>
      <c r="D9075" s="1">
        <v>90.422499999999999</v>
      </c>
      <c r="E9075" s="1">
        <v>8691</v>
      </c>
      <c r="F9075" s="1">
        <v>288.35739999999998</v>
      </c>
      <c r="G9075" s="1">
        <v>71.650400000000005</v>
      </c>
      <c r="H9075" s="1">
        <v>16.308348611526501</v>
      </c>
    </row>
    <row r="9076" spans="1:9" x14ac:dyDescent="0.25">
      <c r="A9076" s="1">
        <v>0</v>
      </c>
      <c r="B9076" s="1" t="s">
        <v>10362</v>
      </c>
    </row>
    <row r="9077" spans="1:9" x14ac:dyDescent="0.25">
      <c r="A9077" s="1">
        <v>1</v>
      </c>
      <c r="B9077" s="1" t="s">
        <v>10363</v>
      </c>
      <c r="C9077" s="1" t="s">
        <v>10364</v>
      </c>
      <c r="D9077" s="1">
        <v>22276.02853154</v>
      </c>
      <c r="E9077" s="1">
        <v>-3.2499999999999998E-6</v>
      </c>
      <c r="F9077" s="1" t="s">
        <v>3</v>
      </c>
      <c r="G9077" s="1">
        <f>-29084-5</f>
        <v>-29089</v>
      </c>
      <c r="H9077" s="1">
        <v>0</v>
      </c>
      <c r="I9077" s="1">
        <v>9992</v>
      </c>
    </row>
    <row r="9078" spans="1:9" x14ac:dyDescent="0.25">
      <c r="A9078" s="1">
        <v>2</v>
      </c>
      <c r="B9078" s="1">
        <v>45044</v>
      </c>
      <c r="C9078" s="1">
        <v>53.0533</v>
      </c>
      <c r="D9078" s="1">
        <v>134.5198</v>
      </c>
      <c r="E9078" s="1">
        <v>1429</v>
      </c>
      <c r="F9078" s="1">
        <v>89.282799999999995</v>
      </c>
      <c r="G9078" s="1">
        <v>270.83240000000001</v>
      </c>
      <c r="H9078" s="1">
        <v>15.0639226314778</v>
      </c>
    </row>
    <row r="9079" spans="1:9" x14ac:dyDescent="0.25">
      <c r="A9079" s="1">
        <v>0</v>
      </c>
      <c r="B9079" s="1" t="s">
        <v>10365</v>
      </c>
    </row>
    <row r="9080" spans="1:9" x14ac:dyDescent="0.25">
      <c r="A9080" s="1">
        <v>1</v>
      </c>
      <c r="B9080" s="1" t="s">
        <v>10366</v>
      </c>
      <c r="C9080" s="1" t="s">
        <v>10367</v>
      </c>
      <c r="D9080" s="1">
        <v>22275.9483415</v>
      </c>
      <c r="E9080" s="1">
        <v>-2.1990000000000001E-5</v>
      </c>
      <c r="F9080" s="1" t="s">
        <v>3</v>
      </c>
      <c r="G9080" s="1">
        <f>-12880-3</f>
        <v>-12883</v>
      </c>
      <c r="H9080" s="1">
        <v>0</v>
      </c>
      <c r="I9080" s="1">
        <v>9993</v>
      </c>
    </row>
    <row r="9081" spans="1:9" x14ac:dyDescent="0.25">
      <c r="A9081" s="1">
        <v>2</v>
      </c>
      <c r="B9081" s="1">
        <v>45045</v>
      </c>
      <c r="C9081" s="1">
        <v>53.054900000000004</v>
      </c>
      <c r="D9081" s="1">
        <v>154.87110000000001</v>
      </c>
      <c r="E9081" s="1">
        <v>1570</v>
      </c>
      <c r="F9081" s="1">
        <v>91.780799999999999</v>
      </c>
      <c r="G9081" s="1">
        <v>268.33609999999999</v>
      </c>
      <c r="H9081" s="1">
        <v>15.0639670214749</v>
      </c>
    </row>
    <row r="9082" spans="1:9" x14ac:dyDescent="0.25">
      <c r="A9082" s="1">
        <v>0</v>
      </c>
      <c r="B9082" s="1" t="s">
        <v>10368</v>
      </c>
    </row>
    <row r="9083" spans="1:9" x14ac:dyDescent="0.25">
      <c r="A9083" s="1">
        <v>1</v>
      </c>
      <c r="B9083" s="1" t="s">
        <v>10369</v>
      </c>
      <c r="C9083" s="1" t="s">
        <v>10370</v>
      </c>
      <c r="D9083" s="1">
        <v>22276.031474480002</v>
      </c>
      <c r="E9083" s="1">
        <v>3.8346000000000002E-4</v>
      </c>
      <c r="F9083" s="1" t="s">
        <v>3</v>
      </c>
      <c r="G9083" s="1" t="s">
        <v>10371</v>
      </c>
      <c r="H9083" s="1">
        <v>0</v>
      </c>
      <c r="I9083" s="1">
        <v>9996</v>
      </c>
    </row>
    <row r="9084" spans="1:9" x14ac:dyDescent="0.25">
      <c r="A9084" s="1">
        <v>2</v>
      </c>
      <c r="B9084" s="1">
        <v>45046</v>
      </c>
      <c r="C9084" s="1">
        <v>52.995399999999997</v>
      </c>
      <c r="D9084" s="1">
        <v>134.0514</v>
      </c>
      <c r="E9084" s="1">
        <v>1148</v>
      </c>
      <c r="F9084" s="1">
        <v>142.9169</v>
      </c>
      <c r="G9084" s="1">
        <v>217.19049999999999</v>
      </c>
      <c r="H9084" s="1">
        <v>15.1894141214774</v>
      </c>
    </row>
    <row r="9085" spans="1:9" x14ac:dyDescent="0.25">
      <c r="A9085" s="1">
        <v>0</v>
      </c>
      <c r="B9085" s="1" t="s">
        <v>10372</v>
      </c>
    </row>
    <row r="9086" spans="1:9" x14ac:dyDescent="0.25">
      <c r="A9086" s="1">
        <v>1</v>
      </c>
      <c r="B9086" s="1" t="s">
        <v>10373</v>
      </c>
      <c r="C9086" s="1" t="s">
        <v>10374</v>
      </c>
      <c r="D9086" s="1">
        <v>22275.95297129</v>
      </c>
      <c r="E9086" s="1">
        <v>-2.3999999999999999E-6</v>
      </c>
      <c r="F9086" s="1" t="s">
        <v>3</v>
      </c>
      <c r="G9086" s="1" t="s">
        <v>10375</v>
      </c>
      <c r="H9086" s="1">
        <v>0</v>
      </c>
      <c r="I9086" s="1">
        <v>9993</v>
      </c>
    </row>
    <row r="9087" spans="1:9" x14ac:dyDescent="0.25">
      <c r="A9087" s="1">
        <v>2</v>
      </c>
      <c r="B9087" s="1">
        <v>45047</v>
      </c>
      <c r="C9087" s="1">
        <v>53.0535</v>
      </c>
      <c r="D9087" s="1">
        <v>154.8707</v>
      </c>
      <c r="E9087" s="1">
        <v>1335</v>
      </c>
      <c r="F9087" s="1">
        <v>89.919200000000004</v>
      </c>
      <c r="G9087" s="1">
        <v>270.19490000000002</v>
      </c>
      <c r="H9087" s="1">
        <v>15.0640344114749</v>
      </c>
    </row>
    <row r="9088" spans="1:9" x14ac:dyDescent="0.25">
      <c r="A9088" s="1">
        <v>0</v>
      </c>
      <c r="B9088" s="1" t="s">
        <v>10376</v>
      </c>
    </row>
    <row r="9089" spans="1:9" x14ac:dyDescent="0.25">
      <c r="A9089" s="1">
        <v>1</v>
      </c>
      <c r="B9089" s="1" t="s">
        <v>10377</v>
      </c>
      <c r="C9089" s="1" t="s">
        <v>10378</v>
      </c>
      <c r="D9089" s="1">
        <v>22276.093034630001</v>
      </c>
      <c r="E9089" s="1">
        <v>-2.4200000000000001E-6</v>
      </c>
      <c r="F9089" s="1" t="s">
        <v>3</v>
      </c>
      <c r="G9089" s="1" t="s">
        <v>10379</v>
      </c>
      <c r="H9089" s="1">
        <v>0</v>
      </c>
      <c r="I9089" s="1">
        <v>9995</v>
      </c>
    </row>
    <row r="9090" spans="1:9" x14ac:dyDescent="0.25">
      <c r="A9090" s="1">
        <v>2</v>
      </c>
      <c r="B9090" s="1">
        <v>45048</v>
      </c>
      <c r="C9090" s="1">
        <v>53.055</v>
      </c>
      <c r="D9090" s="1">
        <v>154.2216</v>
      </c>
      <c r="E9090" s="1">
        <v>1409</v>
      </c>
      <c r="F9090" s="1">
        <v>109.31619999999999</v>
      </c>
      <c r="G9090" s="1">
        <v>250.798</v>
      </c>
      <c r="H9090" s="1">
        <v>15.063962751475101</v>
      </c>
    </row>
    <row r="9091" spans="1:9" x14ac:dyDescent="0.25">
      <c r="A9091" s="1">
        <v>0</v>
      </c>
      <c r="B9091" s="1" t="s">
        <v>10380</v>
      </c>
    </row>
    <row r="9092" spans="1:9" x14ac:dyDescent="0.25">
      <c r="A9092" s="1">
        <v>1</v>
      </c>
      <c r="B9092" s="1" t="s">
        <v>10381</v>
      </c>
      <c r="C9092" s="1" t="s">
        <v>10382</v>
      </c>
      <c r="D9092" s="1">
        <v>22276.515242199999</v>
      </c>
      <c r="E9092" s="1">
        <v>2.5286999999999998E-4</v>
      </c>
      <c r="F9092" s="1" t="s">
        <v>3</v>
      </c>
      <c r="G9092" s="1" t="s">
        <v>10383</v>
      </c>
      <c r="H9092" s="1">
        <v>0</v>
      </c>
      <c r="I9092" s="1">
        <v>9994</v>
      </c>
    </row>
    <row r="9093" spans="1:9" x14ac:dyDescent="0.25">
      <c r="A9093" s="1">
        <v>2</v>
      </c>
      <c r="B9093" s="1">
        <v>45049</v>
      </c>
      <c r="C9093" s="1">
        <v>53.053800000000003</v>
      </c>
      <c r="D9093" s="1">
        <v>147.71029999999999</v>
      </c>
      <c r="E9093" s="1">
        <v>1356</v>
      </c>
      <c r="F9093" s="1">
        <v>49.716799999999999</v>
      </c>
      <c r="G9093" s="1">
        <v>310.39420000000001</v>
      </c>
      <c r="H9093" s="1">
        <v>15.1166938314764</v>
      </c>
    </row>
    <row r="9094" spans="1:9" x14ac:dyDescent="0.25">
      <c r="A9094" s="1">
        <v>0</v>
      </c>
      <c r="B9094" s="1" t="s">
        <v>10384</v>
      </c>
    </row>
    <row r="9095" spans="1:9" x14ac:dyDescent="0.25">
      <c r="A9095" s="1">
        <v>1</v>
      </c>
      <c r="B9095" s="1" t="s">
        <v>10385</v>
      </c>
      <c r="C9095" s="1" t="s">
        <v>10386</v>
      </c>
      <c r="D9095" s="1">
        <v>22276.50216933</v>
      </c>
      <c r="E9095" s="1">
        <v>5.3409999999999999E-5</v>
      </c>
      <c r="F9095" s="1" t="s">
        <v>3</v>
      </c>
      <c r="G9095" s="1" t="s">
        <v>10387</v>
      </c>
      <c r="H9095" s="1">
        <v>0</v>
      </c>
      <c r="I9095" s="1">
        <v>9991</v>
      </c>
    </row>
    <row r="9096" spans="1:9" x14ac:dyDescent="0.25">
      <c r="A9096" s="1">
        <v>2</v>
      </c>
      <c r="B9096" s="1">
        <v>45050</v>
      </c>
      <c r="C9096" s="1">
        <v>53.052799999999998</v>
      </c>
      <c r="D9096" s="1">
        <v>152.38310000000001</v>
      </c>
      <c r="E9096" s="1">
        <v>1220</v>
      </c>
      <c r="F9096" s="1">
        <v>96.748099999999994</v>
      </c>
      <c r="G9096" s="1">
        <v>263.3646</v>
      </c>
      <c r="H9096" s="1">
        <v>15.064067471475701</v>
      </c>
    </row>
    <row r="9097" spans="1:9" x14ac:dyDescent="0.25">
      <c r="A9097" s="1">
        <v>0</v>
      </c>
      <c r="B9097" s="1" t="s">
        <v>10388</v>
      </c>
    </row>
    <row r="9098" spans="1:9" x14ac:dyDescent="0.25">
      <c r="A9098" s="1">
        <v>1</v>
      </c>
      <c r="B9098" s="1" t="s">
        <v>10389</v>
      </c>
      <c r="C9098" s="1" t="s">
        <v>10390</v>
      </c>
      <c r="D9098" s="1">
        <v>22276.011818499999</v>
      </c>
      <c r="E9098" s="1">
        <v>3.5945999999999998E-4</v>
      </c>
      <c r="F9098" s="1" t="s">
        <v>3</v>
      </c>
      <c r="G9098" s="1" t="s">
        <v>10391</v>
      </c>
      <c r="H9098" s="1">
        <v>0</v>
      </c>
      <c r="I9098" s="1">
        <v>9991</v>
      </c>
    </row>
    <row r="9099" spans="1:9" x14ac:dyDescent="0.25">
      <c r="A9099" s="1">
        <v>2</v>
      </c>
      <c r="B9099" s="1">
        <v>45051</v>
      </c>
      <c r="C9099" s="1">
        <v>53.0488</v>
      </c>
      <c r="D9099" s="1">
        <v>144.52760000000001</v>
      </c>
      <c r="E9099" s="1">
        <v>1583</v>
      </c>
      <c r="F9099" s="1">
        <v>145.16900000000001</v>
      </c>
      <c r="G9099" s="1">
        <v>214.94069999999999</v>
      </c>
      <c r="H9099" s="1">
        <v>15.1626453314764</v>
      </c>
    </row>
    <row r="9100" spans="1:9" x14ac:dyDescent="0.25">
      <c r="A9100" s="1">
        <v>0</v>
      </c>
      <c r="B9100" s="1" t="s">
        <v>10392</v>
      </c>
    </row>
    <row r="9101" spans="1:9" x14ac:dyDescent="0.25">
      <c r="A9101" s="1">
        <v>1</v>
      </c>
      <c r="B9101" s="1" t="s">
        <v>10393</v>
      </c>
      <c r="C9101" s="1" t="s">
        <v>10394</v>
      </c>
      <c r="D9101" s="1">
        <v>22276.509540899999</v>
      </c>
      <c r="E9101" s="1">
        <v>1.8875000000000001E-4</v>
      </c>
      <c r="F9101" s="1" t="s">
        <v>3</v>
      </c>
      <c r="G9101" s="1" t="s">
        <v>10395</v>
      </c>
      <c r="H9101" s="1">
        <v>0</v>
      </c>
      <c r="I9101" s="1">
        <v>9990</v>
      </c>
    </row>
    <row r="9102" spans="1:9" x14ac:dyDescent="0.25">
      <c r="A9102" s="1">
        <v>2</v>
      </c>
      <c r="B9102" s="1">
        <v>45052</v>
      </c>
      <c r="C9102" s="1">
        <v>53.052500000000002</v>
      </c>
      <c r="D9102" s="1">
        <v>152.35429999999999</v>
      </c>
      <c r="E9102" s="1">
        <v>1312</v>
      </c>
      <c r="F9102" s="1">
        <v>103.7261</v>
      </c>
      <c r="G9102" s="1">
        <v>256.38740000000001</v>
      </c>
      <c r="H9102" s="1">
        <v>15.0641658114757</v>
      </c>
    </row>
    <row r="9103" spans="1:9" x14ac:dyDescent="0.25">
      <c r="A9103" s="1">
        <v>0</v>
      </c>
      <c r="B9103" s="1" t="s">
        <v>10396</v>
      </c>
    </row>
    <row r="9104" spans="1:9" x14ac:dyDescent="0.25">
      <c r="A9104" s="1">
        <v>1</v>
      </c>
      <c r="B9104" s="1" t="s">
        <v>10397</v>
      </c>
      <c r="C9104" s="1" t="s">
        <v>10398</v>
      </c>
      <c r="D9104" s="1">
        <v>22276.575332010001</v>
      </c>
      <c r="E9104" s="1">
        <v>2.6981999999999999E-4</v>
      </c>
      <c r="F9104" s="1" t="s">
        <v>3</v>
      </c>
      <c r="G9104" s="1" t="s">
        <v>10399</v>
      </c>
      <c r="H9104" s="1">
        <v>0</v>
      </c>
      <c r="I9104" s="1">
        <v>9997</v>
      </c>
    </row>
    <row r="9105" spans="1:9" x14ac:dyDescent="0.25">
      <c r="A9105" s="1">
        <v>2</v>
      </c>
      <c r="B9105" s="1">
        <v>45053</v>
      </c>
      <c r="C9105" s="1">
        <v>53.002499999999998</v>
      </c>
      <c r="D9105" s="1">
        <v>137.1482</v>
      </c>
      <c r="E9105" s="1">
        <v>1459</v>
      </c>
      <c r="F9105" s="1">
        <v>118.437</v>
      </c>
      <c r="G9105" s="1">
        <v>241.67699999999999</v>
      </c>
      <c r="H9105" s="1">
        <v>15.1648107914775</v>
      </c>
    </row>
    <row r="9106" spans="1:9" x14ac:dyDescent="0.25">
      <c r="A9106" s="1">
        <v>0</v>
      </c>
      <c r="B9106" s="1" t="s">
        <v>10400</v>
      </c>
    </row>
    <row r="9107" spans="1:9" x14ac:dyDescent="0.25">
      <c r="A9107" s="1">
        <v>1</v>
      </c>
      <c r="B9107" s="1" t="s">
        <v>10401</v>
      </c>
      <c r="C9107" s="1" t="s">
        <v>10402</v>
      </c>
      <c r="D9107" s="1">
        <v>22276.373159710001</v>
      </c>
      <c r="E9107" s="1">
        <v>2.0509999999999998E-5</v>
      </c>
      <c r="F9107" s="1" t="s">
        <v>3</v>
      </c>
      <c r="G9107" s="1" t="s">
        <v>10403</v>
      </c>
      <c r="H9107" s="1">
        <v>0</v>
      </c>
      <c r="I9107" s="1">
        <v>9995</v>
      </c>
    </row>
    <row r="9108" spans="1:9" x14ac:dyDescent="0.25">
      <c r="A9108" s="1">
        <v>2</v>
      </c>
      <c r="B9108" s="1">
        <v>45054</v>
      </c>
      <c r="C9108" s="1">
        <v>53.054499999999997</v>
      </c>
      <c r="D9108" s="1">
        <v>152.97900000000001</v>
      </c>
      <c r="E9108" s="1">
        <v>1284</v>
      </c>
      <c r="F9108" s="1">
        <v>103.27930000000001</v>
      </c>
      <c r="G9108" s="1">
        <v>256.83390000000003</v>
      </c>
      <c r="H9108" s="1">
        <v>15.0640185414755</v>
      </c>
    </row>
    <row r="9109" spans="1:9" x14ac:dyDescent="0.25">
      <c r="A9109" s="1">
        <v>0</v>
      </c>
      <c r="B9109" s="1" t="s">
        <v>10404</v>
      </c>
    </row>
    <row r="9110" spans="1:9" x14ac:dyDescent="0.25">
      <c r="A9110" s="1">
        <v>1</v>
      </c>
      <c r="B9110" s="1" t="s">
        <v>10405</v>
      </c>
      <c r="C9110" s="1" t="s">
        <v>10406</v>
      </c>
      <c r="D9110" s="1">
        <v>22275.98983233</v>
      </c>
      <c r="E9110" s="1">
        <v>-4.3699999999999997E-6</v>
      </c>
      <c r="F9110" s="1" t="s">
        <v>3</v>
      </c>
      <c r="G9110" s="1">
        <f>-10447-4</f>
        <v>-10451</v>
      </c>
      <c r="H9110" s="1">
        <v>0</v>
      </c>
      <c r="I9110" s="1">
        <v>9998</v>
      </c>
    </row>
    <row r="9111" spans="1:9" x14ac:dyDescent="0.25">
      <c r="A9111" s="1">
        <v>2</v>
      </c>
      <c r="B9111" s="1">
        <v>45057</v>
      </c>
      <c r="C9111" s="1">
        <v>53.055300000000003</v>
      </c>
      <c r="D9111" s="1">
        <v>154.70580000000001</v>
      </c>
      <c r="E9111" s="1">
        <v>1524</v>
      </c>
      <c r="F9111" s="1">
        <v>92.302999999999997</v>
      </c>
      <c r="G9111" s="1">
        <v>267.81330000000003</v>
      </c>
      <c r="H9111" s="1">
        <v>15.063908921475001</v>
      </c>
    </row>
    <row r="9112" spans="1:9" x14ac:dyDescent="0.25">
      <c r="A9112" s="1">
        <v>0</v>
      </c>
      <c r="B9112" s="1" t="s">
        <v>10407</v>
      </c>
    </row>
    <row r="9113" spans="1:9" x14ac:dyDescent="0.25">
      <c r="A9113" s="1">
        <v>1</v>
      </c>
      <c r="B9113" s="1" t="s">
        <v>10408</v>
      </c>
      <c r="C9113" s="1" t="s">
        <v>10409</v>
      </c>
      <c r="D9113" s="1">
        <v>22276.380537690002</v>
      </c>
      <c r="E9113" s="1">
        <v>5.0100000000000003E-6</v>
      </c>
      <c r="F9113" s="1" t="s">
        <v>3</v>
      </c>
      <c r="G9113" s="1" t="s">
        <v>10410</v>
      </c>
      <c r="H9113" s="1">
        <v>0</v>
      </c>
      <c r="I9113" s="1">
        <v>9997</v>
      </c>
    </row>
    <row r="9114" spans="1:9" x14ac:dyDescent="0.25">
      <c r="A9114" s="1">
        <v>2</v>
      </c>
      <c r="B9114" s="1">
        <v>45058</v>
      </c>
      <c r="C9114" s="1">
        <v>53.055700000000002</v>
      </c>
      <c r="D9114" s="1">
        <v>152.9511</v>
      </c>
      <c r="E9114" s="1">
        <v>1310</v>
      </c>
      <c r="F9114" s="1">
        <v>92.250699999999995</v>
      </c>
      <c r="G9114" s="1">
        <v>267.86320000000001</v>
      </c>
      <c r="H9114" s="1">
        <v>15.064109031475599</v>
      </c>
    </row>
    <row r="9115" spans="1:9" x14ac:dyDescent="0.25">
      <c r="A9115" s="1">
        <v>0</v>
      </c>
      <c r="B9115" s="1" t="s">
        <v>10411</v>
      </c>
    </row>
    <row r="9116" spans="1:9" x14ac:dyDescent="0.25">
      <c r="A9116" s="1">
        <v>1</v>
      </c>
      <c r="B9116" s="1" t="s">
        <v>10412</v>
      </c>
      <c r="C9116" s="1" t="s">
        <v>10413</v>
      </c>
      <c r="D9116" s="1">
        <v>22276.535343119998</v>
      </c>
      <c r="E9116" s="1">
        <v>5.6010000000000001E-5</v>
      </c>
      <c r="F9116" s="1" t="s">
        <v>3</v>
      </c>
      <c r="G9116" s="1" t="s">
        <v>10414</v>
      </c>
      <c r="H9116" s="1">
        <v>0</v>
      </c>
      <c r="I9116" s="1">
        <v>9995</v>
      </c>
    </row>
    <row r="9117" spans="1:9" x14ac:dyDescent="0.25">
      <c r="A9117" s="1">
        <v>2</v>
      </c>
      <c r="B9117" s="1">
        <v>45059</v>
      </c>
      <c r="C9117" s="1">
        <v>53.052399999999999</v>
      </c>
      <c r="D9117" s="1">
        <v>152.25749999999999</v>
      </c>
      <c r="E9117" s="1">
        <v>1405</v>
      </c>
      <c r="F9117" s="1">
        <v>105.54949999999999</v>
      </c>
      <c r="G9117" s="1">
        <v>254.56489999999999</v>
      </c>
      <c r="H9117" s="1">
        <v>15.064049511475799</v>
      </c>
    </row>
    <row r="9118" spans="1:9" x14ac:dyDescent="0.25">
      <c r="A9118" s="1">
        <v>0</v>
      </c>
      <c r="B9118" s="1" t="s">
        <v>10415</v>
      </c>
    </row>
    <row r="9119" spans="1:9" x14ac:dyDescent="0.25">
      <c r="A9119" s="1">
        <v>1</v>
      </c>
      <c r="B9119" s="1" t="s">
        <v>10416</v>
      </c>
      <c r="C9119" s="1" t="s">
        <v>10417</v>
      </c>
      <c r="D9119" s="1">
        <v>22276.398966919998</v>
      </c>
      <c r="E9119" s="1">
        <v>1.2996000000000001E-4</v>
      </c>
      <c r="F9119" s="1" t="s">
        <v>3</v>
      </c>
      <c r="G9119" s="1" t="s">
        <v>10418</v>
      </c>
      <c r="H9119" s="1">
        <v>0</v>
      </c>
      <c r="I9119" s="1">
        <v>9996</v>
      </c>
    </row>
    <row r="9120" spans="1:9" x14ac:dyDescent="0.25">
      <c r="A9120" s="1">
        <v>2</v>
      </c>
      <c r="B9120" s="1">
        <v>45060</v>
      </c>
      <c r="C9120" s="1">
        <v>53.053400000000003</v>
      </c>
      <c r="D9120" s="1">
        <v>152.86279999999999</v>
      </c>
      <c r="E9120" s="1">
        <v>1541</v>
      </c>
      <c r="F9120" s="1">
        <v>90.502300000000005</v>
      </c>
      <c r="G9120" s="1">
        <v>269.61430000000001</v>
      </c>
      <c r="H9120" s="1">
        <v>15.0640928714756</v>
      </c>
    </row>
    <row r="9121" spans="1:9" x14ac:dyDescent="0.25">
      <c r="A9121" s="1">
        <v>0</v>
      </c>
      <c r="B9121" s="1" t="s">
        <v>10419</v>
      </c>
    </row>
    <row r="9122" spans="1:9" x14ac:dyDescent="0.25">
      <c r="A9122" s="1">
        <v>1</v>
      </c>
      <c r="B9122" s="1" t="s">
        <v>10420</v>
      </c>
      <c r="C9122" s="1" t="s">
        <v>10421</v>
      </c>
      <c r="D9122" s="1">
        <v>22276.539030380001</v>
      </c>
      <c r="E9122" s="1">
        <v>3.3429999999999997E-5</v>
      </c>
      <c r="F9122" s="1" t="s">
        <v>3</v>
      </c>
      <c r="G9122" s="1" t="s">
        <v>10422</v>
      </c>
      <c r="H9122" s="1">
        <v>0</v>
      </c>
      <c r="I9122" s="1">
        <v>9993</v>
      </c>
    </row>
    <row r="9123" spans="1:9" x14ac:dyDescent="0.25">
      <c r="A9123" s="1">
        <v>2</v>
      </c>
      <c r="B9123" s="1">
        <v>45061</v>
      </c>
      <c r="C9123" s="1">
        <v>53.052500000000002</v>
      </c>
      <c r="D9123" s="1">
        <v>152.22319999999999</v>
      </c>
      <c r="E9123" s="1">
        <v>1481</v>
      </c>
      <c r="F9123" s="1">
        <v>93.927700000000002</v>
      </c>
      <c r="G9123" s="1">
        <v>266.18810000000002</v>
      </c>
      <c r="H9123" s="1">
        <v>15.0640193314758</v>
      </c>
    </row>
    <row r="9124" spans="1:9" x14ac:dyDescent="0.25">
      <c r="A9124" s="1">
        <v>0</v>
      </c>
      <c r="B9124" s="1" t="s">
        <v>10423</v>
      </c>
    </row>
    <row r="9125" spans="1:9" x14ac:dyDescent="0.25">
      <c r="A9125" s="1">
        <v>1</v>
      </c>
      <c r="B9125" s="1" t="s">
        <v>10424</v>
      </c>
      <c r="C9125" s="1" t="s">
        <v>10425</v>
      </c>
      <c r="D9125" s="1">
        <v>22276.391593209999</v>
      </c>
      <c r="E9125" s="1">
        <v>5.9100000000000002E-6</v>
      </c>
      <c r="F9125" s="1" t="s">
        <v>3</v>
      </c>
      <c r="G9125" s="1" t="s">
        <v>10426</v>
      </c>
      <c r="H9125" s="1">
        <v>0</v>
      </c>
      <c r="I9125" s="1">
        <v>9999</v>
      </c>
    </row>
    <row r="9126" spans="1:9" x14ac:dyDescent="0.25">
      <c r="A9126" s="1">
        <v>2</v>
      </c>
      <c r="B9126" s="1">
        <v>45062</v>
      </c>
      <c r="C9126" s="1">
        <v>53.055799999999998</v>
      </c>
      <c r="D9126" s="1">
        <v>152.8973</v>
      </c>
      <c r="E9126" s="1">
        <v>1358</v>
      </c>
      <c r="F9126" s="1">
        <v>92.498400000000004</v>
      </c>
      <c r="G9126" s="1">
        <v>267.61599999999999</v>
      </c>
      <c r="H9126" s="1">
        <v>15.0641007914756</v>
      </c>
    </row>
    <row r="9127" spans="1:9" x14ac:dyDescent="0.25">
      <c r="A9127" s="1">
        <v>0</v>
      </c>
      <c r="B9127" s="1" t="s">
        <v>10427</v>
      </c>
    </row>
    <row r="9128" spans="1:9" x14ac:dyDescent="0.25">
      <c r="A9128" s="1">
        <v>1</v>
      </c>
      <c r="B9128" s="1" t="s">
        <v>10428</v>
      </c>
      <c r="C9128" s="1" t="s">
        <v>10429</v>
      </c>
      <c r="D9128" s="1">
        <v>22276.006414830001</v>
      </c>
      <c r="E9128" s="1">
        <v>-4.1400000000000002E-6</v>
      </c>
      <c r="F9128" s="1" t="s">
        <v>3</v>
      </c>
      <c r="G9128" s="1">
        <f>-89184-5</f>
        <v>-89189</v>
      </c>
      <c r="H9128" s="1">
        <v>0</v>
      </c>
      <c r="I9128" s="1">
        <v>9998</v>
      </c>
    </row>
    <row r="9129" spans="1:9" x14ac:dyDescent="0.25">
      <c r="A9129" s="1">
        <v>2</v>
      </c>
      <c r="B9129" s="1">
        <v>45064</v>
      </c>
      <c r="C9129" s="1">
        <v>53.053899999999999</v>
      </c>
      <c r="D9129" s="1">
        <v>134.63339999999999</v>
      </c>
      <c r="E9129" s="1">
        <v>1411</v>
      </c>
      <c r="F9129" s="1">
        <v>97.031300000000002</v>
      </c>
      <c r="G9129" s="1">
        <v>263.08359999999999</v>
      </c>
      <c r="H9129" s="1">
        <v>15.063914701477801</v>
      </c>
    </row>
    <row r="9130" spans="1:9" x14ac:dyDescent="0.25">
      <c r="A9130" s="1">
        <v>0</v>
      </c>
      <c r="B9130" s="1" t="s">
        <v>10430</v>
      </c>
    </row>
    <row r="9131" spans="1:9" x14ac:dyDescent="0.25">
      <c r="A9131" s="1">
        <v>1</v>
      </c>
      <c r="B9131" s="1" t="s">
        <v>10431</v>
      </c>
      <c r="C9131" s="1" t="s">
        <v>10432</v>
      </c>
      <c r="D9131" s="1">
        <v>22276.34184144</v>
      </c>
      <c r="E9131" s="1">
        <v>1.609E-5</v>
      </c>
      <c r="F9131" s="1" t="s">
        <v>3</v>
      </c>
      <c r="G9131" s="1" t="s">
        <v>10433</v>
      </c>
      <c r="H9131" s="1">
        <v>0</v>
      </c>
      <c r="I9131" s="1">
        <v>9996</v>
      </c>
    </row>
    <row r="9132" spans="1:9" x14ac:dyDescent="0.25">
      <c r="A9132" s="1">
        <v>2</v>
      </c>
      <c r="B9132" s="1">
        <v>45065</v>
      </c>
      <c r="C9132" s="1">
        <v>53.054900000000004</v>
      </c>
      <c r="D9132" s="1">
        <v>133.12479999999999</v>
      </c>
      <c r="E9132" s="1">
        <v>1361</v>
      </c>
      <c r="F9132" s="1">
        <v>97.755300000000005</v>
      </c>
      <c r="G9132" s="1">
        <v>262.35910000000001</v>
      </c>
      <c r="H9132" s="1">
        <v>15.063910591478299</v>
      </c>
    </row>
    <row r="9133" spans="1:9" x14ac:dyDescent="0.25">
      <c r="A9133" s="1">
        <v>0</v>
      </c>
      <c r="B9133" s="1" t="s">
        <v>10434</v>
      </c>
    </row>
    <row r="9134" spans="1:9" x14ac:dyDescent="0.25">
      <c r="A9134" s="1">
        <v>1</v>
      </c>
      <c r="B9134" s="1" t="s">
        <v>10435</v>
      </c>
      <c r="C9134" s="1" t="s">
        <v>10436</v>
      </c>
      <c r="D9134" s="1">
        <v>22276.581414519998</v>
      </c>
      <c r="E9134" s="1">
        <v>1.4780000000000001E-5</v>
      </c>
      <c r="F9134" s="1" t="s">
        <v>3</v>
      </c>
      <c r="G9134" s="1" t="s">
        <v>10437</v>
      </c>
      <c r="H9134" s="1">
        <v>0</v>
      </c>
      <c r="I9134" s="1">
        <v>9990</v>
      </c>
    </row>
    <row r="9135" spans="1:9" x14ac:dyDescent="0.25">
      <c r="A9135" s="1">
        <v>2</v>
      </c>
      <c r="B9135" s="1">
        <v>45066</v>
      </c>
      <c r="C9135" s="1">
        <v>53.055100000000003</v>
      </c>
      <c r="D9135" s="1">
        <v>132.03030000000001</v>
      </c>
      <c r="E9135" s="1">
        <v>1220</v>
      </c>
      <c r="F9135" s="1">
        <v>95.350399999999993</v>
      </c>
      <c r="G9135" s="1">
        <v>264.76249999999999</v>
      </c>
      <c r="H9135" s="1">
        <v>15.064032251478601</v>
      </c>
    </row>
    <row r="9136" spans="1:9" x14ac:dyDescent="0.25">
      <c r="A9136" s="1">
        <v>0</v>
      </c>
      <c r="B9136" s="1" t="s">
        <v>10438</v>
      </c>
    </row>
    <row r="9137" spans="1:9" x14ac:dyDescent="0.25">
      <c r="A9137" s="1">
        <v>1</v>
      </c>
      <c r="B9137" s="1" t="s">
        <v>10439</v>
      </c>
      <c r="C9137" s="1" t="s">
        <v>10440</v>
      </c>
      <c r="D9137" s="1">
        <v>22276.330776049999</v>
      </c>
      <c r="E9137" s="1">
        <v>1.188E-5</v>
      </c>
      <c r="F9137" s="1" t="s">
        <v>3</v>
      </c>
      <c r="G9137" s="1" t="s">
        <v>10441</v>
      </c>
      <c r="H9137" s="1">
        <v>0</v>
      </c>
      <c r="I9137" s="1">
        <v>9992</v>
      </c>
    </row>
    <row r="9138" spans="1:9" x14ac:dyDescent="0.25">
      <c r="A9138" s="1">
        <v>2</v>
      </c>
      <c r="B9138" s="1">
        <v>45067</v>
      </c>
      <c r="C9138" s="1">
        <v>53.0548</v>
      </c>
      <c r="D9138" s="1">
        <v>133.17660000000001</v>
      </c>
      <c r="E9138" s="1">
        <v>1394</v>
      </c>
      <c r="F9138" s="1">
        <v>92.623800000000003</v>
      </c>
      <c r="G9138" s="1">
        <v>267.49099999999999</v>
      </c>
      <c r="H9138" s="1">
        <v>15.0640932814783</v>
      </c>
    </row>
    <row r="9139" spans="1:9" x14ac:dyDescent="0.25">
      <c r="A9139" s="1">
        <v>0</v>
      </c>
      <c r="B9139" s="1" t="s">
        <v>10442</v>
      </c>
    </row>
    <row r="9140" spans="1:9" x14ac:dyDescent="0.25">
      <c r="A9140" s="1">
        <v>1</v>
      </c>
      <c r="B9140" s="1" t="s">
        <v>10443</v>
      </c>
      <c r="C9140" s="1" t="s">
        <v>10444</v>
      </c>
      <c r="D9140" s="1">
        <v>22276.304020510001</v>
      </c>
      <c r="E9140" s="1">
        <v>7.6499999999999996E-6</v>
      </c>
      <c r="F9140" s="1" t="s">
        <v>3</v>
      </c>
      <c r="G9140" s="1" t="s">
        <v>10445</v>
      </c>
      <c r="H9140" s="1">
        <v>0</v>
      </c>
      <c r="I9140" s="1">
        <v>9996</v>
      </c>
    </row>
    <row r="9141" spans="1:9" x14ac:dyDescent="0.25">
      <c r="A9141" s="1">
        <v>2</v>
      </c>
      <c r="B9141" s="1">
        <v>45068</v>
      </c>
      <c r="C9141" s="1">
        <v>53.053800000000003</v>
      </c>
      <c r="D9141" s="1">
        <v>133.16399999999999</v>
      </c>
      <c r="E9141" s="1">
        <v>1308</v>
      </c>
      <c r="F9141" s="1">
        <v>88.024199999999993</v>
      </c>
      <c r="G9141" s="1">
        <v>272.08969999999999</v>
      </c>
      <c r="H9141" s="1">
        <v>15.063993281478201</v>
      </c>
    </row>
    <row r="9142" spans="1:9" x14ac:dyDescent="0.25">
      <c r="A9142" s="1">
        <v>0</v>
      </c>
      <c r="B9142" s="1" t="s">
        <v>10446</v>
      </c>
    </row>
    <row r="9143" spans="1:9" x14ac:dyDescent="0.25">
      <c r="A9143" s="1">
        <v>1</v>
      </c>
      <c r="B9143" s="1" t="s">
        <v>10447</v>
      </c>
      <c r="C9143" s="1" t="s">
        <v>10448</v>
      </c>
      <c r="D9143" s="1">
        <v>22276.496635650001</v>
      </c>
      <c r="E9143" s="1">
        <v>4.3260000000000003E-5</v>
      </c>
      <c r="F9143" s="1" t="s">
        <v>3</v>
      </c>
      <c r="G9143" s="1" t="s">
        <v>10449</v>
      </c>
      <c r="H9143" s="1">
        <v>0</v>
      </c>
      <c r="I9143" s="1">
        <v>9996</v>
      </c>
    </row>
    <row r="9144" spans="1:9" x14ac:dyDescent="0.25">
      <c r="A9144" s="1">
        <v>2</v>
      </c>
      <c r="B9144" s="1">
        <v>45071</v>
      </c>
      <c r="C9144" s="1">
        <v>53.052300000000002</v>
      </c>
      <c r="D9144" s="1">
        <v>132.4194</v>
      </c>
      <c r="E9144" s="1">
        <v>1314</v>
      </c>
      <c r="F9144" s="1">
        <v>90.394800000000004</v>
      </c>
      <c r="G9144" s="1">
        <v>269.71910000000003</v>
      </c>
      <c r="H9144" s="1">
        <v>15.0640765714785</v>
      </c>
    </row>
    <row r="9145" spans="1:9" x14ac:dyDescent="0.25">
      <c r="A9145" s="1">
        <v>0</v>
      </c>
      <c r="B9145" s="1" t="s">
        <v>10450</v>
      </c>
    </row>
    <row r="9146" spans="1:9" x14ac:dyDescent="0.25">
      <c r="A9146" s="1">
        <v>1</v>
      </c>
      <c r="B9146" s="1" t="s">
        <v>10451</v>
      </c>
      <c r="C9146" s="1" t="s">
        <v>10452</v>
      </c>
      <c r="D9146" s="1">
        <v>22276.566666080002</v>
      </c>
      <c r="E9146" s="1">
        <v>1.4929999999999999E-5</v>
      </c>
      <c r="F9146" s="1" t="s">
        <v>3</v>
      </c>
      <c r="G9146" s="1" t="s">
        <v>10453</v>
      </c>
      <c r="H9146" s="1">
        <v>0</v>
      </c>
      <c r="I9146" s="1">
        <v>9996</v>
      </c>
    </row>
    <row r="9147" spans="1:9" x14ac:dyDescent="0.25">
      <c r="A9147" s="1">
        <v>2</v>
      </c>
      <c r="B9147" s="1">
        <v>45072</v>
      </c>
      <c r="C9147" s="1">
        <v>53.053100000000001</v>
      </c>
      <c r="D9147" s="1">
        <v>132.11420000000001</v>
      </c>
      <c r="E9147" s="1">
        <v>1312</v>
      </c>
      <c r="F9147" s="1">
        <v>94.671999999999997</v>
      </c>
      <c r="G9147" s="1">
        <v>265.4418</v>
      </c>
      <c r="H9147" s="1">
        <v>15.0640794914786</v>
      </c>
    </row>
    <row r="9148" spans="1:9" x14ac:dyDescent="0.25">
      <c r="A9148" s="1">
        <v>0</v>
      </c>
      <c r="B9148" s="1" t="s">
        <v>10454</v>
      </c>
    </row>
    <row r="9149" spans="1:9" x14ac:dyDescent="0.25">
      <c r="A9149" s="1">
        <v>1</v>
      </c>
      <c r="B9149" s="1" t="s">
        <v>10455</v>
      </c>
      <c r="C9149" s="1" t="s">
        <v>10456</v>
      </c>
      <c r="D9149" s="1">
        <v>22276.52612681</v>
      </c>
      <c r="E9149" s="1">
        <v>1.895E-5</v>
      </c>
      <c r="F9149" s="1" t="s">
        <v>3</v>
      </c>
      <c r="G9149" s="1" t="s">
        <v>10457</v>
      </c>
      <c r="H9149" s="1">
        <v>0</v>
      </c>
      <c r="I9149" s="1">
        <v>9998</v>
      </c>
    </row>
    <row r="9150" spans="1:9" x14ac:dyDescent="0.25">
      <c r="A9150" s="1">
        <v>2</v>
      </c>
      <c r="B9150" s="1">
        <v>45073</v>
      </c>
      <c r="C9150" s="1">
        <v>53.052199999999999</v>
      </c>
      <c r="D9150" s="1">
        <v>132.2809</v>
      </c>
      <c r="E9150" s="1">
        <v>1342</v>
      </c>
      <c r="F9150" s="1">
        <v>76.593999999999994</v>
      </c>
      <c r="G9150" s="1">
        <v>283.51979999999998</v>
      </c>
      <c r="H9150" s="1">
        <v>15.0640349014785</v>
      </c>
    </row>
    <row r="9151" spans="1:9" x14ac:dyDescent="0.25">
      <c r="A9151" s="1">
        <v>0</v>
      </c>
      <c r="B9151" s="1" t="s">
        <v>10458</v>
      </c>
    </row>
    <row r="9152" spans="1:9" x14ac:dyDescent="0.25">
      <c r="A9152" s="1">
        <v>1</v>
      </c>
      <c r="B9152" s="1" t="s">
        <v>10459</v>
      </c>
      <c r="C9152" s="1" t="s">
        <v>10460</v>
      </c>
      <c r="D9152" s="1">
        <v>22276.312347589999</v>
      </c>
      <c r="E9152" s="1">
        <v>-2.65E-6</v>
      </c>
      <c r="F9152" s="1" t="s">
        <v>3</v>
      </c>
      <c r="G9152" s="1" t="s">
        <v>10461</v>
      </c>
      <c r="H9152" s="1">
        <v>0</v>
      </c>
      <c r="I9152" s="1">
        <v>9993</v>
      </c>
    </row>
    <row r="9153" spans="1:9" x14ac:dyDescent="0.25">
      <c r="A9153" s="1">
        <v>2</v>
      </c>
      <c r="B9153" s="1">
        <v>45074</v>
      </c>
      <c r="C9153" s="1">
        <v>53.054400000000001</v>
      </c>
      <c r="D9153" s="1">
        <v>133.2414</v>
      </c>
      <c r="E9153" s="1">
        <v>1316</v>
      </c>
      <c r="F9153" s="1">
        <v>95.136899999999997</v>
      </c>
      <c r="G9153" s="1">
        <v>264.97699999999998</v>
      </c>
      <c r="H9153" s="1">
        <v>15.064013871478201</v>
      </c>
    </row>
    <row r="9154" spans="1:9" x14ac:dyDescent="0.25">
      <c r="A9154" s="1">
        <v>0</v>
      </c>
      <c r="B9154" s="1" t="s">
        <v>10462</v>
      </c>
    </row>
    <row r="9155" spans="1:9" x14ac:dyDescent="0.25">
      <c r="A9155" s="1">
        <v>1</v>
      </c>
      <c r="B9155" s="1" t="s">
        <v>10463</v>
      </c>
      <c r="C9155" s="1" t="s">
        <v>10464</v>
      </c>
      <c r="D9155" s="1">
        <v>22276.345521430001</v>
      </c>
      <c r="E9155" s="1">
        <v>7.7500000000000003E-6</v>
      </c>
      <c r="F9155" s="1" t="s">
        <v>3</v>
      </c>
      <c r="G9155" s="1" t="s">
        <v>10465</v>
      </c>
      <c r="H9155" s="1">
        <v>0</v>
      </c>
      <c r="I9155" s="1">
        <v>9992</v>
      </c>
    </row>
    <row r="9156" spans="1:9" x14ac:dyDescent="0.25">
      <c r="A9156" s="1">
        <v>2</v>
      </c>
      <c r="B9156" s="1">
        <v>45075</v>
      </c>
      <c r="C9156" s="1">
        <v>53.055199999999999</v>
      </c>
      <c r="D9156" s="1">
        <v>133.09809999999999</v>
      </c>
      <c r="E9156" s="1">
        <v>1387</v>
      </c>
      <c r="F9156" s="1">
        <v>104.1361</v>
      </c>
      <c r="G9156" s="1">
        <v>255.97829999999999</v>
      </c>
      <c r="H9156" s="1">
        <v>15.063926881478301</v>
      </c>
    </row>
    <row r="9157" spans="1:9" x14ac:dyDescent="0.25">
      <c r="A9157" s="1">
        <v>0</v>
      </c>
      <c r="B9157" s="1" t="s">
        <v>10466</v>
      </c>
    </row>
    <row r="9158" spans="1:9" x14ac:dyDescent="0.25">
      <c r="A9158" s="1">
        <v>1</v>
      </c>
      <c r="B9158" s="1" t="s">
        <v>10467</v>
      </c>
      <c r="C9158" s="1" t="s">
        <v>10468</v>
      </c>
      <c r="D9158" s="1">
        <v>22276.020199890001</v>
      </c>
      <c r="E9158" s="1">
        <v>-8.3599999999999996E-6</v>
      </c>
      <c r="F9158" s="1" t="s">
        <v>3</v>
      </c>
      <c r="G9158" s="1">
        <f>-37232-4</f>
        <v>-37236</v>
      </c>
      <c r="H9158" s="1">
        <v>0</v>
      </c>
      <c r="I9158" s="1">
        <v>9997</v>
      </c>
    </row>
    <row r="9159" spans="1:9" x14ac:dyDescent="0.25">
      <c r="A9159" s="1">
        <v>2</v>
      </c>
      <c r="B9159" s="1">
        <v>45076</v>
      </c>
      <c r="C9159" s="1">
        <v>53.054900000000004</v>
      </c>
      <c r="D9159" s="1">
        <v>134.55619999999999</v>
      </c>
      <c r="E9159" s="1">
        <v>1264</v>
      </c>
      <c r="F9159" s="1">
        <v>88.4131</v>
      </c>
      <c r="G9159" s="1">
        <v>271.7002</v>
      </c>
      <c r="H9159" s="1">
        <v>15.064084181477799</v>
      </c>
    </row>
    <row r="9160" spans="1:9" x14ac:dyDescent="0.25">
      <c r="A9160" s="1">
        <v>0</v>
      </c>
      <c r="B9160" s="1" t="s">
        <v>10469</v>
      </c>
    </row>
    <row r="9161" spans="1:9" x14ac:dyDescent="0.25">
      <c r="A9161" s="1">
        <v>1</v>
      </c>
      <c r="B9161" s="1" t="s">
        <v>10470</v>
      </c>
      <c r="C9161" s="1" t="s">
        <v>10471</v>
      </c>
      <c r="D9161" s="1">
        <v>22276.570349649999</v>
      </c>
      <c r="E9161" s="1">
        <v>2.7500000000000001E-5</v>
      </c>
      <c r="F9161" s="1" t="s">
        <v>3</v>
      </c>
      <c r="G9161" s="1" t="s">
        <v>10472</v>
      </c>
      <c r="H9161" s="1">
        <v>0</v>
      </c>
      <c r="I9161" s="1">
        <v>9990</v>
      </c>
    </row>
    <row r="9162" spans="1:9" x14ac:dyDescent="0.25">
      <c r="A9162" s="1">
        <v>2</v>
      </c>
      <c r="B9162" s="1">
        <v>45078</v>
      </c>
      <c r="C9162" s="1">
        <v>53.054299999999998</v>
      </c>
      <c r="D9162" s="1">
        <v>132.0976</v>
      </c>
      <c r="E9162" s="1">
        <v>1274</v>
      </c>
      <c r="F9162" s="1">
        <v>108.0538</v>
      </c>
      <c r="G9162" s="1">
        <v>252.059</v>
      </c>
      <c r="H9162" s="1">
        <v>15.0640158614785</v>
      </c>
    </row>
    <row r="9163" spans="1:9" x14ac:dyDescent="0.25">
      <c r="A9163" s="1">
        <v>0</v>
      </c>
      <c r="B9163" s="1" t="s">
        <v>10473</v>
      </c>
    </row>
    <row r="9164" spans="1:9" x14ac:dyDescent="0.25">
      <c r="A9164" s="1">
        <v>1</v>
      </c>
      <c r="B9164" s="1" t="s">
        <v>10474</v>
      </c>
      <c r="C9164" s="1" t="s">
        <v>10475</v>
      </c>
      <c r="D9164" s="1">
        <v>22275.88383051</v>
      </c>
      <c r="E9164" s="1">
        <v>2.27E-5</v>
      </c>
      <c r="F9164" s="1" t="s">
        <v>3</v>
      </c>
      <c r="G9164" s="1" t="s">
        <v>10476</v>
      </c>
      <c r="H9164" s="1">
        <v>0</v>
      </c>
      <c r="I9164" s="1">
        <v>9996</v>
      </c>
    </row>
    <row r="9165" spans="1:9" x14ac:dyDescent="0.25">
      <c r="A9165" s="1">
        <v>2</v>
      </c>
      <c r="B9165" s="1">
        <v>45079</v>
      </c>
      <c r="C9165" s="1">
        <v>53.054499999999997</v>
      </c>
      <c r="D9165" s="1">
        <v>135.16229999999999</v>
      </c>
      <c r="E9165" s="1">
        <v>1632</v>
      </c>
      <c r="F9165" s="1">
        <v>126.82380000000001</v>
      </c>
      <c r="G9165" s="1">
        <v>233.2901</v>
      </c>
      <c r="H9165" s="1">
        <v>15.0639683214775</v>
      </c>
    </row>
    <row r="9166" spans="1:9" x14ac:dyDescent="0.25">
      <c r="A9166" s="1">
        <v>0</v>
      </c>
      <c r="B9166" s="1" t="s">
        <v>10477</v>
      </c>
    </row>
    <row r="9167" spans="1:9" x14ac:dyDescent="0.25">
      <c r="A9167" s="1">
        <v>1</v>
      </c>
      <c r="B9167" s="1" t="s">
        <v>10478</v>
      </c>
      <c r="C9167" s="1" t="s">
        <v>10479</v>
      </c>
      <c r="D9167" s="1">
        <v>22276.48926884</v>
      </c>
      <c r="E9167" s="1">
        <v>4.8180000000000003E-5</v>
      </c>
      <c r="F9167" s="1" t="s">
        <v>3</v>
      </c>
      <c r="G9167" s="1" t="s">
        <v>10480</v>
      </c>
      <c r="H9167" s="1">
        <v>0</v>
      </c>
      <c r="I9167" s="1">
        <v>9996</v>
      </c>
    </row>
    <row r="9168" spans="1:9" x14ac:dyDescent="0.25">
      <c r="A9168" s="1">
        <v>2</v>
      </c>
      <c r="B9168" s="1">
        <v>45080</v>
      </c>
      <c r="C9168" s="1">
        <v>53.053400000000003</v>
      </c>
      <c r="D9168" s="1">
        <v>132.4546</v>
      </c>
      <c r="E9168" s="1">
        <v>1195</v>
      </c>
      <c r="F9168" s="1">
        <v>84.587999999999994</v>
      </c>
      <c r="G9168" s="1">
        <v>275.52449999999999</v>
      </c>
      <c r="H9168" s="1">
        <v>15.0641597214785</v>
      </c>
    </row>
    <row r="9169" spans="1:9" x14ac:dyDescent="0.25">
      <c r="A9169" s="1">
        <v>0</v>
      </c>
      <c r="B9169" s="1" t="s">
        <v>10481</v>
      </c>
    </row>
    <row r="9170" spans="1:9" x14ac:dyDescent="0.25">
      <c r="A9170" s="1">
        <v>1</v>
      </c>
      <c r="B9170" s="1" t="s">
        <v>10482</v>
      </c>
      <c r="C9170" s="1" t="s">
        <v>10483</v>
      </c>
      <c r="D9170" s="1">
        <v>22276.53254846</v>
      </c>
      <c r="E9170" s="1">
        <v>1.897E-5</v>
      </c>
      <c r="F9170" s="1" t="s">
        <v>3</v>
      </c>
      <c r="G9170" s="1" t="s">
        <v>10484</v>
      </c>
      <c r="H9170" s="1">
        <v>0</v>
      </c>
      <c r="I9170" s="1">
        <v>9997</v>
      </c>
    </row>
    <row r="9171" spans="1:9" x14ac:dyDescent="0.25">
      <c r="A9171" s="1">
        <v>2</v>
      </c>
      <c r="B9171" s="1">
        <v>45081</v>
      </c>
      <c r="C9171" s="1">
        <v>53.052900000000001</v>
      </c>
      <c r="D9171" s="1">
        <v>132.24160000000001</v>
      </c>
      <c r="E9171" s="1">
        <v>1206</v>
      </c>
      <c r="F9171" s="1">
        <v>84.180300000000003</v>
      </c>
      <c r="G9171" s="1">
        <v>275.9323</v>
      </c>
      <c r="H9171" s="1">
        <v>15.064085901478601</v>
      </c>
    </row>
    <row r="9172" spans="1:9" x14ac:dyDescent="0.25">
      <c r="A9172" s="1">
        <v>0</v>
      </c>
      <c r="B9172" s="1" t="s">
        <v>10485</v>
      </c>
    </row>
    <row r="9173" spans="1:9" x14ac:dyDescent="0.25">
      <c r="A9173" s="1">
        <v>1</v>
      </c>
      <c r="B9173" s="1" t="s">
        <v>10486</v>
      </c>
      <c r="C9173" s="1" t="s">
        <v>10487</v>
      </c>
      <c r="D9173" s="1">
        <v>22276.32245756</v>
      </c>
      <c r="E9173" s="1">
        <v>1.6889999999999999E-5</v>
      </c>
      <c r="F9173" s="1" t="s">
        <v>3</v>
      </c>
      <c r="G9173" s="1" t="s">
        <v>10488</v>
      </c>
      <c r="H9173" s="1">
        <v>0</v>
      </c>
      <c r="I9173" s="1">
        <v>9996</v>
      </c>
    </row>
    <row r="9174" spans="1:9" x14ac:dyDescent="0.25">
      <c r="A9174" s="1">
        <v>2</v>
      </c>
      <c r="B9174" s="1">
        <v>45082</v>
      </c>
      <c r="C9174" s="1">
        <v>53.053899999999999</v>
      </c>
      <c r="D9174" s="1">
        <v>133.19919999999999</v>
      </c>
      <c r="E9174" s="1">
        <v>1359</v>
      </c>
      <c r="F9174" s="1">
        <v>82.608400000000003</v>
      </c>
      <c r="G9174" s="1">
        <v>277.5059</v>
      </c>
      <c r="H9174" s="1">
        <v>15.0641280814782</v>
      </c>
    </row>
    <row r="9175" spans="1:9" x14ac:dyDescent="0.25">
      <c r="A9175" s="1">
        <v>0</v>
      </c>
      <c r="B9175" s="1" t="s">
        <v>10489</v>
      </c>
    </row>
    <row r="9176" spans="1:9" x14ac:dyDescent="0.25">
      <c r="A9176" s="1">
        <v>1</v>
      </c>
      <c r="B9176" s="1" t="s">
        <v>10490</v>
      </c>
      <c r="C9176" s="1" t="s">
        <v>10491</v>
      </c>
      <c r="D9176" s="1">
        <v>22276.089339350001</v>
      </c>
      <c r="E9176" s="1">
        <v>1.5200000000000001E-6</v>
      </c>
      <c r="F9176" s="1" t="s">
        <v>3</v>
      </c>
      <c r="G9176" s="1" t="s">
        <v>10492</v>
      </c>
      <c r="H9176" s="1">
        <v>0</v>
      </c>
      <c r="I9176" s="1">
        <v>9999</v>
      </c>
    </row>
    <row r="9177" spans="1:9" x14ac:dyDescent="0.25">
      <c r="A9177" s="1">
        <v>2</v>
      </c>
      <c r="B9177" s="1">
        <v>45083</v>
      </c>
      <c r="C9177" s="1">
        <v>53.0533</v>
      </c>
      <c r="D9177" s="1">
        <v>154.24969999999999</v>
      </c>
      <c r="E9177" s="1">
        <v>1240</v>
      </c>
      <c r="F9177" s="1">
        <v>99.342200000000005</v>
      </c>
      <c r="G9177" s="1">
        <v>260.77069999999998</v>
      </c>
      <c r="H9177" s="1">
        <v>15.0641247014751</v>
      </c>
    </row>
    <row r="9178" spans="1:9" x14ac:dyDescent="0.25">
      <c r="A9178" s="1">
        <v>0</v>
      </c>
      <c r="B9178" s="1" t="s">
        <v>10493</v>
      </c>
    </row>
    <row r="9179" spans="1:9" x14ac:dyDescent="0.25">
      <c r="A9179" s="1">
        <v>1</v>
      </c>
      <c r="B9179" s="1" t="s">
        <v>10494</v>
      </c>
      <c r="C9179" s="1" t="s">
        <v>10495</v>
      </c>
      <c r="D9179" s="1">
        <v>22276.535356839999</v>
      </c>
      <c r="E9179" s="1">
        <v>-1.0740000000000001E-5</v>
      </c>
      <c r="F9179" s="1" t="s">
        <v>3</v>
      </c>
      <c r="G9179" s="1">
        <f>-53252-4</f>
        <v>-53256</v>
      </c>
      <c r="H9179" s="1">
        <v>0</v>
      </c>
      <c r="I9179" s="1">
        <v>9992</v>
      </c>
    </row>
    <row r="9180" spans="1:9" x14ac:dyDescent="0.25">
      <c r="A9180" s="1">
        <v>2</v>
      </c>
      <c r="B9180" s="1">
        <v>45084</v>
      </c>
      <c r="C9180" s="1">
        <v>53.054099999999998</v>
      </c>
      <c r="D9180" s="1">
        <v>112.2625</v>
      </c>
      <c r="E9180" s="1">
        <v>1270</v>
      </c>
      <c r="F9180" s="1">
        <v>90.523600000000002</v>
      </c>
      <c r="G9180" s="1">
        <v>269.58980000000003</v>
      </c>
      <c r="H9180" s="1">
        <v>15.0638531914814</v>
      </c>
    </row>
    <row r="9181" spans="1:9" x14ac:dyDescent="0.25">
      <c r="A9181" s="1">
        <v>0</v>
      </c>
      <c r="B9181" s="1" t="s">
        <v>10496</v>
      </c>
    </row>
    <row r="9182" spans="1:9" x14ac:dyDescent="0.25">
      <c r="A9182" s="1">
        <v>1</v>
      </c>
      <c r="B9182" s="1" t="s">
        <v>10497</v>
      </c>
      <c r="C9182" s="1" t="s">
        <v>10498</v>
      </c>
      <c r="D9182" s="1">
        <v>22276.000891539999</v>
      </c>
      <c r="E9182" s="1">
        <v>3.748E-5</v>
      </c>
      <c r="F9182" s="1" t="s">
        <v>3</v>
      </c>
      <c r="G9182" s="1" t="s">
        <v>10499</v>
      </c>
      <c r="H9182" s="1">
        <v>0</v>
      </c>
      <c r="I9182" s="1">
        <v>9995</v>
      </c>
    </row>
    <row r="9183" spans="1:9" x14ac:dyDescent="0.25">
      <c r="A9183" s="1">
        <v>2</v>
      </c>
      <c r="B9183" s="1">
        <v>45085</v>
      </c>
      <c r="C9183" s="1">
        <v>53.0548</v>
      </c>
      <c r="D9183" s="1">
        <v>114.6506</v>
      </c>
      <c r="E9183" s="1">
        <v>1359</v>
      </c>
      <c r="F9183" s="1">
        <v>96.743399999999994</v>
      </c>
      <c r="G9183" s="1">
        <v>263.37090000000001</v>
      </c>
      <c r="H9183" s="1">
        <v>15.064111261480599</v>
      </c>
    </row>
    <row r="9184" spans="1:9" x14ac:dyDescent="0.25">
      <c r="A9184" s="1">
        <v>0</v>
      </c>
      <c r="B9184" s="1" t="s">
        <v>10500</v>
      </c>
    </row>
    <row r="9185" spans="1:9" x14ac:dyDescent="0.25">
      <c r="A9185" s="1">
        <v>1</v>
      </c>
      <c r="B9185" s="1" t="s">
        <v>10501</v>
      </c>
      <c r="C9185" s="1" t="s">
        <v>10502</v>
      </c>
      <c r="D9185" s="1">
        <v>22276.529180770001</v>
      </c>
      <c r="E9185" s="1">
        <v>4.9618999999999998E-4</v>
      </c>
      <c r="F9185" s="1" t="s">
        <v>3</v>
      </c>
      <c r="G9185" s="1" t="s">
        <v>10503</v>
      </c>
      <c r="H9185" s="1">
        <v>0</v>
      </c>
      <c r="I9185" s="1">
        <v>9991</v>
      </c>
    </row>
    <row r="9186" spans="1:9" x14ac:dyDescent="0.25">
      <c r="A9186" s="1">
        <v>2</v>
      </c>
      <c r="B9186" s="1">
        <v>45086</v>
      </c>
      <c r="C9186" s="1">
        <v>52.999099999999999</v>
      </c>
      <c r="D9186" s="1">
        <v>93.298400000000001</v>
      </c>
      <c r="E9186" s="1">
        <v>420</v>
      </c>
      <c r="F9186" s="1">
        <v>159.65469999999999</v>
      </c>
      <c r="G9186" s="1">
        <v>200.44640000000001</v>
      </c>
      <c r="H9186" s="1">
        <v>15.1975083814828</v>
      </c>
    </row>
    <row r="9187" spans="1:9" x14ac:dyDescent="0.25">
      <c r="A9187" s="1">
        <v>0</v>
      </c>
      <c r="B9187" s="1" t="s">
        <v>10504</v>
      </c>
    </row>
    <row r="9188" spans="1:9" x14ac:dyDescent="0.25">
      <c r="A9188" s="1">
        <v>1</v>
      </c>
      <c r="B9188" s="1" t="s">
        <v>10505</v>
      </c>
      <c r="C9188" s="1" t="s">
        <v>10506</v>
      </c>
      <c r="D9188" s="1">
        <v>22276.583262010001</v>
      </c>
      <c r="E9188" s="1">
        <v>1.49E-5</v>
      </c>
      <c r="F9188" s="1" t="s">
        <v>3</v>
      </c>
      <c r="G9188" s="1" t="s">
        <v>10507</v>
      </c>
      <c r="H9188" s="1">
        <v>0</v>
      </c>
      <c r="I9188" s="1">
        <v>9998</v>
      </c>
    </row>
    <row r="9189" spans="1:9" x14ac:dyDescent="0.25">
      <c r="A9189" s="1">
        <v>2</v>
      </c>
      <c r="B9189" s="1">
        <v>45087</v>
      </c>
      <c r="C9189" s="1">
        <v>53.0548</v>
      </c>
      <c r="D9189" s="1">
        <v>112.02970000000001</v>
      </c>
      <c r="E9189" s="1">
        <v>1459</v>
      </c>
      <c r="F9189" s="1">
        <v>79.545500000000004</v>
      </c>
      <c r="G9189" s="1">
        <v>280.56979999999999</v>
      </c>
      <c r="H9189" s="1">
        <v>15.0639796714815</v>
      </c>
    </row>
    <row r="9190" spans="1:9" x14ac:dyDescent="0.25">
      <c r="A9190" s="1">
        <v>0</v>
      </c>
      <c r="B9190" s="1" t="s">
        <v>10508</v>
      </c>
    </row>
    <row r="9191" spans="1:9" x14ac:dyDescent="0.25">
      <c r="A9191" s="1">
        <v>1</v>
      </c>
      <c r="B9191" s="1" t="s">
        <v>10509</v>
      </c>
      <c r="C9191" s="1" t="s">
        <v>10510</v>
      </c>
      <c r="D9191" s="1">
        <v>22276.53902756</v>
      </c>
      <c r="E9191" s="1">
        <v>3.7429999999999999E-5</v>
      </c>
      <c r="F9191" s="1" t="s">
        <v>3</v>
      </c>
      <c r="G9191" s="1" t="s">
        <v>10511</v>
      </c>
      <c r="H9191" s="1">
        <v>0</v>
      </c>
      <c r="I9191" s="1">
        <v>9997</v>
      </c>
    </row>
    <row r="9192" spans="1:9" x14ac:dyDescent="0.25">
      <c r="A9192" s="1">
        <v>2</v>
      </c>
      <c r="B9192" s="1">
        <v>45088</v>
      </c>
      <c r="C9192" s="1">
        <v>53.053100000000001</v>
      </c>
      <c r="D9192" s="1">
        <v>112.2182</v>
      </c>
      <c r="E9192" s="1">
        <v>1304</v>
      </c>
      <c r="F9192" s="1">
        <v>91.997299999999996</v>
      </c>
      <c r="G9192" s="1">
        <v>268.11649999999997</v>
      </c>
      <c r="H9192" s="1">
        <v>15.0641329114814</v>
      </c>
    </row>
    <row r="9193" spans="1:9" x14ac:dyDescent="0.25">
      <c r="A9193" s="1">
        <v>0</v>
      </c>
      <c r="B9193" s="1" t="s">
        <v>10512</v>
      </c>
    </row>
    <row r="9194" spans="1:9" x14ac:dyDescent="0.25">
      <c r="A9194" s="1">
        <v>1</v>
      </c>
      <c r="B9194" s="1" t="s">
        <v>10513</v>
      </c>
      <c r="C9194" s="1" t="s">
        <v>10514</v>
      </c>
      <c r="D9194" s="1">
        <v>22276.480081879999</v>
      </c>
      <c r="E9194" s="1">
        <v>-5.7139999999999998E-5</v>
      </c>
      <c r="F9194" s="1" t="s">
        <v>3</v>
      </c>
      <c r="G9194" s="1">
        <f>-36532-3</f>
        <v>-36535</v>
      </c>
      <c r="H9194" s="1">
        <v>0</v>
      </c>
      <c r="I9194" s="1">
        <v>9991</v>
      </c>
    </row>
    <row r="9195" spans="1:9" x14ac:dyDescent="0.25">
      <c r="A9195" s="1">
        <v>2</v>
      </c>
      <c r="B9195" s="1">
        <v>45089</v>
      </c>
      <c r="C9195" s="1">
        <v>53.053199999999997</v>
      </c>
      <c r="D9195" s="1">
        <v>112.5857</v>
      </c>
      <c r="E9195" s="1">
        <v>1276</v>
      </c>
      <c r="F9195" s="1">
        <v>77.746600000000001</v>
      </c>
      <c r="G9195" s="1">
        <v>282.36660000000001</v>
      </c>
      <c r="H9195" s="1">
        <v>15.063683511481401</v>
      </c>
    </row>
    <row r="9196" spans="1:9" x14ac:dyDescent="0.25">
      <c r="A9196" s="1">
        <v>0</v>
      </c>
      <c r="B9196" s="1" t="s">
        <v>10515</v>
      </c>
    </row>
    <row r="9197" spans="1:9" x14ac:dyDescent="0.25">
      <c r="A9197" s="1">
        <v>1</v>
      </c>
      <c r="B9197" s="1" t="s">
        <v>10516</v>
      </c>
      <c r="C9197" s="1" t="s">
        <v>10517</v>
      </c>
      <c r="D9197" s="1">
        <v>22276.523344559999</v>
      </c>
      <c r="E9197" s="1">
        <v>8.5210000000000006E-5</v>
      </c>
      <c r="F9197" s="1" t="s">
        <v>3</v>
      </c>
      <c r="G9197" s="1" t="s">
        <v>10518</v>
      </c>
      <c r="H9197" s="1">
        <v>0</v>
      </c>
      <c r="I9197" s="1">
        <v>9993</v>
      </c>
    </row>
    <row r="9198" spans="1:9" x14ac:dyDescent="0.25">
      <c r="A9198" s="1">
        <v>2</v>
      </c>
      <c r="B9198" s="1">
        <v>45090</v>
      </c>
      <c r="C9198" s="1">
        <v>53.053699999999999</v>
      </c>
      <c r="D9198" s="1">
        <v>112.3</v>
      </c>
      <c r="E9198" s="1">
        <v>1406</v>
      </c>
      <c r="F9198" s="1">
        <v>92.654399999999995</v>
      </c>
      <c r="G9198" s="1">
        <v>267.4606</v>
      </c>
      <c r="H9198" s="1">
        <v>15.064018751481401</v>
      </c>
    </row>
    <row r="9199" spans="1:9" x14ac:dyDescent="0.25">
      <c r="A9199" s="1">
        <v>0</v>
      </c>
      <c r="B9199" s="1" t="s">
        <v>10519</v>
      </c>
    </row>
    <row r="9200" spans="1:9" x14ac:dyDescent="0.25">
      <c r="A9200" s="1">
        <v>1</v>
      </c>
      <c r="B9200" s="1" t="s">
        <v>10520</v>
      </c>
      <c r="C9200" s="1" t="s">
        <v>10521</v>
      </c>
      <c r="D9200" s="1">
        <v>22276.564949619999</v>
      </c>
      <c r="E9200" s="1">
        <v>7.6681999999999998E-4</v>
      </c>
      <c r="F9200" s="1" t="s">
        <v>3</v>
      </c>
      <c r="G9200" s="1" t="s">
        <v>10522</v>
      </c>
      <c r="H9200" s="1">
        <v>0</v>
      </c>
      <c r="I9200" s="1">
        <v>9999</v>
      </c>
    </row>
    <row r="9201" spans="1:9" x14ac:dyDescent="0.25">
      <c r="A9201" s="1">
        <v>2</v>
      </c>
      <c r="B9201" s="1">
        <v>45092</v>
      </c>
      <c r="C9201" s="1">
        <v>53.053800000000003</v>
      </c>
      <c r="D9201" s="1">
        <v>112.12609999999999</v>
      </c>
      <c r="E9201" s="1">
        <v>2372</v>
      </c>
      <c r="F9201" s="1">
        <v>354.04250000000002</v>
      </c>
      <c r="G9201" s="1">
        <v>6.0534999999999997</v>
      </c>
      <c r="H9201" s="1">
        <v>15.0610218614814</v>
      </c>
    </row>
    <row r="9202" spans="1:9" x14ac:dyDescent="0.25">
      <c r="A9202" s="1">
        <v>0</v>
      </c>
      <c r="B9202" s="1" t="s">
        <v>10523</v>
      </c>
    </row>
    <row r="9203" spans="1:9" x14ac:dyDescent="0.25">
      <c r="A9203" s="1">
        <v>1</v>
      </c>
      <c r="B9203" s="1" t="s">
        <v>10524</v>
      </c>
      <c r="C9203" s="1" t="s">
        <v>10525</v>
      </c>
      <c r="D9203" s="1">
        <v>22276.362114079999</v>
      </c>
      <c r="E9203" s="1">
        <v>1.1000000000000001E-7</v>
      </c>
      <c r="F9203" s="1" t="s">
        <v>3</v>
      </c>
      <c r="G9203" s="1" t="s">
        <v>10526</v>
      </c>
      <c r="H9203" s="1">
        <v>0</v>
      </c>
      <c r="I9203" s="1">
        <v>9993</v>
      </c>
    </row>
    <row r="9204" spans="1:9" x14ac:dyDescent="0.25">
      <c r="A9204" s="1">
        <v>2</v>
      </c>
      <c r="B9204" s="1">
        <v>45093</v>
      </c>
      <c r="C9204" s="1">
        <v>53.052900000000001</v>
      </c>
      <c r="D9204" s="1">
        <v>113.0313</v>
      </c>
      <c r="E9204" s="1">
        <v>1256</v>
      </c>
      <c r="F9204" s="1">
        <v>92.674099999999996</v>
      </c>
      <c r="G9204" s="1">
        <v>267.43920000000003</v>
      </c>
      <c r="H9204" s="1">
        <v>15.0640339314811</v>
      </c>
    </row>
    <row r="9205" spans="1:9" x14ac:dyDescent="0.25">
      <c r="A9205" s="1">
        <v>0</v>
      </c>
      <c r="B9205" s="1" t="s">
        <v>10527</v>
      </c>
    </row>
    <row r="9206" spans="1:9" x14ac:dyDescent="0.25">
      <c r="A9206" s="1">
        <v>1</v>
      </c>
      <c r="B9206" s="1" t="s">
        <v>10528</v>
      </c>
      <c r="C9206" s="1" t="s">
        <v>10529</v>
      </c>
      <c r="D9206" s="1">
        <v>22276.574938270001</v>
      </c>
      <c r="E9206" s="1">
        <v>3.841E-5</v>
      </c>
      <c r="F9206" s="1" t="s">
        <v>3</v>
      </c>
      <c r="G9206" s="1" t="s">
        <v>10530</v>
      </c>
      <c r="H9206" s="1">
        <v>0</v>
      </c>
      <c r="I9206" s="1">
        <v>9999</v>
      </c>
    </row>
    <row r="9207" spans="1:9" x14ac:dyDescent="0.25">
      <c r="A9207" s="1">
        <v>2</v>
      </c>
      <c r="B9207" s="1">
        <v>45094</v>
      </c>
      <c r="C9207" s="1">
        <v>53.053199999999997</v>
      </c>
      <c r="D9207" s="1">
        <v>112.059</v>
      </c>
      <c r="E9207" s="1">
        <v>1228</v>
      </c>
      <c r="F9207" s="1">
        <v>92.732799999999997</v>
      </c>
      <c r="G9207" s="1">
        <v>267.3802</v>
      </c>
      <c r="H9207" s="1">
        <v>15.064058371481501</v>
      </c>
    </row>
    <row r="9208" spans="1:9" x14ac:dyDescent="0.25">
      <c r="A9208" s="1">
        <v>0</v>
      </c>
      <c r="B9208" s="1" t="s">
        <v>10531</v>
      </c>
    </row>
    <row r="9209" spans="1:9" x14ac:dyDescent="0.25">
      <c r="A9209" s="1">
        <v>1</v>
      </c>
      <c r="B9209" s="1" t="s">
        <v>10532</v>
      </c>
      <c r="C9209" s="1" t="s">
        <v>10533</v>
      </c>
      <c r="D9209" s="1">
        <v>22276.578624990001</v>
      </c>
      <c r="E9209" s="1">
        <v>4.8380000000000001E-5</v>
      </c>
      <c r="F9209" s="1" t="s">
        <v>3</v>
      </c>
      <c r="G9209" s="1" t="s">
        <v>10534</v>
      </c>
      <c r="H9209" s="1">
        <v>0</v>
      </c>
      <c r="I9209" s="1">
        <v>9996</v>
      </c>
    </row>
    <row r="9210" spans="1:9" x14ac:dyDescent="0.25">
      <c r="A9210" s="1">
        <v>2</v>
      </c>
      <c r="B9210" s="1">
        <v>45095</v>
      </c>
      <c r="C9210" s="1">
        <v>53.054499999999997</v>
      </c>
      <c r="D9210" s="1">
        <v>112.03149999999999</v>
      </c>
      <c r="E9210" s="1">
        <v>1733</v>
      </c>
      <c r="F9210" s="1">
        <v>78.695099999999996</v>
      </c>
      <c r="G9210" s="1">
        <v>281.42320000000001</v>
      </c>
      <c r="H9210" s="1">
        <v>15.064120121481499</v>
      </c>
    </row>
    <row r="9211" spans="1:9" x14ac:dyDescent="0.25">
      <c r="A9211" s="1">
        <v>0</v>
      </c>
      <c r="B9211" s="1" t="s">
        <v>10535</v>
      </c>
    </row>
    <row r="9212" spans="1:9" x14ac:dyDescent="0.25">
      <c r="A9212" s="1">
        <v>1</v>
      </c>
      <c r="B9212" s="1" t="s">
        <v>10536</v>
      </c>
      <c r="C9212" s="1" t="s">
        <v>10537</v>
      </c>
      <c r="D9212" s="1">
        <v>22276.572202759999</v>
      </c>
      <c r="E9212" s="1">
        <v>4.5900000000000001E-6</v>
      </c>
      <c r="F9212" s="1" t="s">
        <v>3</v>
      </c>
      <c r="G9212" s="1" t="s">
        <v>10538</v>
      </c>
      <c r="H9212" s="1">
        <v>0</v>
      </c>
      <c r="I9212" s="1">
        <v>9990</v>
      </c>
    </row>
    <row r="9213" spans="1:9" x14ac:dyDescent="0.25">
      <c r="A9213" s="1">
        <v>2</v>
      </c>
      <c r="B9213" s="1">
        <v>45096</v>
      </c>
      <c r="C9213" s="1">
        <v>53.054000000000002</v>
      </c>
      <c r="D9213" s="1">
        <v>112.07170000000001</v>
      </c>
      <c r="E9213" s="1">
        <v>1217</v>
      </c>
      <c r="F9213" s="1">
        <v>78.714600000000004</v>
      </c>
      <c r="G9213" s="1">
        <v>281.39800000000002</v>
      </c>
      <c r="H9213" s="1">
        <v>15.0640074914814</v>
      </c>
    </row>
    <row r="9214" spans="1:9" x14ac:dyDescent="0.25">
      <c r="A9214" s="1">
        <v>0</v>
      </c>
      <c r="B9214" s="1" t="s">
        <v>10539</v>
      </c>
    </row>
    <row r="9215" spans="1:9" x14ac:dyDescent="0.25">
      <c r="A9215" s="1">
        <v>1</v>
      </c>
      <c r="B9215" s="1" t="s">
        <v>10540</v>
      </c>
      <c r="C9215" s="1" t="s">
        <v>10541</v>
      </c>
      <c r="D9215" s="1">
        <v>22276.553767059999</v>
      </c>
      <c r="E9215" s="1">
        <v>2.1719999999999999E-5</v>
      </c>
      <c r="F9215" s="1" t="s">
        <v>3</v>
      </c>
      <c r="G9215" s="1" t="s">
        <v>10542</v>
      </c>
      <c r="H9215" s="1">
        <v>0</v>
      </c>
      <c r="I9215" s="1">
        <v>9997</v>
      </c>
    </row>
    <row r="9216" spans="1:9" x14ac:dyDescent="0.25">
      <c r="A9216" s="1">
        <v>2</v>
      </c>
      <c r="B9216" s="1">
        <v>45098</v>
      </c>
      <c r="C9216" s="1">
        <v>53.054900000000004</v>
      </c>
      <c r="D9216" s="1">
        <v>112.15730000000001</v>
      </c>
      <c r="E9216" s="1">
        <v>1199</v>
      </c>
      <c r="F9216" s="1">
        <v>96.118099999999998</v>
      </c>
      <c r="G9216" s="1">
        <v>263.99439999999998</v>
      </c>
      <c r="H9216" s="1">
        <v>15.0640594014814</v>
      </c>
    </row>
    <row r="9217" spans="1:9" x14ac:dyDescent="0.25">
      <c r="A9217" s="1">
        <v>0</v>
      </c>
      <c r="B9217" s="1" t="s">
        <v>10543</v>
      </c>
    </row>
    <row r="9218" spans="1:9" x14ac:dyDescent="0.25">
      <c r="A9218" s="1">
        <v>1</v>
      </c>
      <c r="B9218" s="1" t="s">
        <v>10544</v>
      </c>
      <c r="C9218" s="1" t="s">
        <v>10545</v>
      </c>
      <c r="D9218" s="1">
        <v>22276.520593910001</v>
      </c>
      <c r="E9218" s="1">
        <v>4.7129999999999998E-5</v>
      </c>
      <c r="F9218" s="1" t="s">
        <v>3</v>
      </c>
      <c r="G9218" s="1" t="s">
        <v>10546</v>
      </c>
      <c r="H9218" s="1">
        <v>0</v>
      </c>
      <c r="I9218" s="1">
        <v>9999</v>
      </c>
    </row>
    <row r="9219" spans="1:9" x14ac:dyDescent="0.25">
      <c r="A9219" s="1">
        <v>2</v>
      </c>
      <c r="B9219" s="1">
        <v>45099</v>
      </c>
      <c r="C9219" s="1">
        <v>53.053699999999999</v>
      </c>
      <c r="D9219" s="1">
        <v>112.32769999999999</v>
      </c>
      <c r="E9219" s="1">
        <v>1336</v>
      </c>
      <c r="F9219" s="1">
        <v>88.877899999999997</v>
      </c>
      <c r="G9219" s="1">
        <v>271.23630000000003</v>
      </c>
      <c r="H9219" s="1">
        <v>15.064086081481401</v>
      </c>
    </row>
    <row r="9220" spans="1:9" x14ac:dyDescent="0.25">
      <c r="A9220" s="1">
        <v>0</v>
      </c>
      <c r="B9220" s="1" t="s">
        <v>10547</v>
      </c>
    </row>
    <row r="9221" spans="1:9" x14ac:dyDescent="0.25">
      <c r="A9221" s="1">
        <v>1</v>
      </c>
      <c r="B9221" s="1" t="s">
        <v>10548</v>
      </c>
      <c r="C9221" s="1" t="s">
        <v>10549</v>
      </c>
      <c r="D9221" s="1">
        <v>22276.48374086</v>
      </c>
      <c r="E9221" s="1">
        <v>8.1680000000000004E-5</v>
      </c>
      <c r="F9221" s="1" t="s">
        <v>3</v>
      </c>
      <c r="G9221" s="1" t="s">
        <v>10550</v>
      </c>
      <c r="H9221" s="1">
        <v>0</v>
      </c>
      <c r="I9221" s="1">
        <v>9990</v>
      </c>
    </row>
    <row r="9222" spans="1:9" x14ac:dyDescent="0.25">
      <c r="A9222" s="1">
        <v>2</v>
      </c>
      <c r="B9222" s="1">
        <v>45100</v>
      </c>
      <c r="C9222" s="1">
        <v>53.052900000000001</v>
      </c>
      <c r="D9222" s="1">
        <v>112.4888</v>
      </c>
      <c r="E9222" s="1">
        <v>1429</v>
      </c>
      <c r="F9222" s="1">
        <v>81.421099999999996</v>
      </c>
      <c r="G9222" s="1">
        <v>278.69400000000002</v>
      </c>
      <c r="H9222" s="1">
        <v>15.064091701481299</v>
      </c>
    </row>
    <row r="9223" spans="1:9" x14ac:dyDescent="0.25">
      <c r="A9223" s="1">
        <v>0</v>
      </c>
      <c r="B9223" s="1" t="s">
        <v>10551</v>
      </c>
    </row>
    <row r="9224" spans="1:9" x14ac:dyDescent="0.25">
      <c r="A9224" s="1">
        <v>1</v>
      </c>
      <c r="B9224" s="1" t="s">
        <v>10552</v>
      </c>
      <c r="C9224" s="1" t="s">
        <v>10553</v>
      </c>
      <c r="D9224" s="1">
        <v>22276.280068740001</v>
      </c>
      <c r="E9224" s="1">
        <v>8.5799999999999992E-6</v>
      </c>
      <c r="F9224" s="1" t="s">
        <v>3</v>
      </c>
      <c r="G9224" s="1" t="s">
        <v>10554</v>
      </c>
      <c r="H9224" s="1">
        <v>0</v>
      </c>
      <c r="I9224" s="1">
        <v>9996</v>
      </c>
    </row>
    <row r="9225" spans="1:9" x14ac:dyDescent="0.25">
      <c r="A9225" s="1">
        <v>2</v>
      </c>
      <c r="B9225" s="1">
        <v>45101</v>
      </c>
      <c r="C9225" s="1">
        <v>53.054499999999997</v>
      </c>
      <c r="D9225" s="1">
        <v>113.3742</v>
      </c>
      <c r="E9225" s="1">
        <v>1276</v>
      </c>
      <c r="F9225" s="1">
        <v>86.680099999999996</v>
      </c>
      <c r="G9225" s="1">
        <v>273.43340000000001</v>
      </c>
      <c r="H9225" s="1">
        <v>15.064078891481</v>
      </c>
    </row>
    <row r="9226" spans="1:9" x14ac:dyDescent="0.25">
      <c r="A9226" s="1">
        <v>0</v>
      </c>
      <c r="B9226" s="1" t="s">
        <v>10555</v>
      </c>
    </row>
    <row r="9227" spans="1:9" x14ac:dyDescent="0.25">
      <c r="A9227" s="1">
        <v>1</v>
      </c>
      <c r="B9227" s="1" t="s">
        <v>10556</v>
      </c>
      <c r="C9227" s="1" t="s">
        <v>10557</v>
      </c>
      <c r="D9227" s="1">
        <v>22276.568509389999</v>
      </c>
      <c r="E9227" s="1">
        <v>1.164E-5</v>
      </c>
      <c r="F9227" s="1" t="s">
        <v>3</v>
      </c>
      <c r="G9227" s="1" t="s">
        <v>10558</v>
      </c>
      <c r="H9227" s="1">
        <v>0</v>
      </c>
      <c r="I9227" s="1">
        <v>9995</v>
      </c>
    </row>
    <row r="9228" spans="1:9" x14ac:dyDescent="0.25">
      <c r="A9228" s="1">
        <v>2</v>
      </c>
      <c r="B9228" s="1">
        <v>45102</v>
      </c>
      <c r="C9228" s="1">
        <v>53.053800000000003</v>
      </c>
      <c r="D9228" s="1">
        <v>112.09610000000001</v>
      </c>
      <c r="E9228" s="1">
        <v>1148</v>
      </c>
      <c r="F9228" s="1">
        <v>94.194900000000004</v>
      </c>
      <c r="G9228" s="1">
        <v>265.9171</v>
      </c>
      <c r="H9228" s="1">
        <v>15.0640318014814</v>
      </c>
    </row>
    <row r="9229" spans="1:9" x14ac:dyDescent="0.25">
      <c r="A9229" s="1">
        <v>0</v>
      </c>
      <c r="B9229" s="1" t="s">
        <v>10559</v>
      </c>
    </row>
    <row r="9230" spans="1:9" x14ac:dyDescent="0.25">
      <c r="A9230" s="1">
        <v>1</v>
      </c>
      <c r="B9230" s="1" t="s">
        <v>10560</v>
      </c>
      <c r="C9230" s="1" t="s">
        <v>10561</v>
      </c>
      <c r="D9230" s="1">
        <v>22276.534399069998</v>
      </c>
      <c r="E9230" s="1">
        <v>2.3499999999999999E-5</v>
      </c>
      <c r="F9230" s="1" t="s">
        <v>3</v>
      </c>
      <c r="G9230" s="1" t="s">
        <v>10562</v>
      </c>
      <c r="H9230" s="1">
        <v>0</v>
      </c>
      <c r="I9230" s="1">
        <v>9997</v>
      </c>
    </row>
    <row r="9231" spans="1:9" x14ac:dyDescent="0.25">
      <c r="A9231" s="1">
        <v>2</v>
      </c>
      <c r="B9231" s="1">
        <v>45103</v>
      </c>
      <c r="C9231" s="1">
        <v>53.0535</v>
      </c>
      <c r="D9231" s="1">
        <v>112.23990000000001</v>
      </c>
      <c r="E9231" s="1">
        <v>1239</v>
      </c>
      <c r="F9231" s="1">
        <v>116.6825</v>
      </c>
      <c r="G9231" s="1">
        <v>243.42910000000001</v>
      </c>
      <c r="H9231" s="1">
        <v>15.0640480114814</v>
      </c>
    </row>
    <row r="9232" spans="1:9" x14ac:dyDescent="0.25">
      <c r="A9232" s="1">
        <v>0</v>
      </c>
      <c r="B9232" s="1" t="s">
        <v>10563</v>
      </c>
    </row>
    <row r="9233" spans="1:9" x14ac:dyDescent="0.25">
      <c r="A9233" s="1">
        <v>1</v>
      </c>
      <c r="B9233" s="1" t="s">
        <v>10564</v>
      </c>
      <c r="C9233" s="1" t="s">
        <v>10565</v>
      </c>
      <c r="D9233" s="1">
        <v>22276.313385789999</v>
      </c>
      <c r="E9233" s="1">
        <v>6.3436999999999999E-4</v>
      </c>
      <c r="F9233" s="1" t="s">
        <v>3</v>
      </c>
      <c r="G9233" s="1" t="s">
        <v>10566</v>
      </c>
      <c r="H9233" s="1">
        <v>0</v>
      </c>
      <c r="I9233" s="1">
        <v>9995</v>
      </c>
    </row>
    <row r="9234" spans="1:9" x14ac:dyDescent="0.25">
      <c r="A9234" s="1">
        <v>2</v>
      </c>
      <c r="B9234" s="1">
        <v>45113</v>
      </c>
      <c r="C9234" s="1">
        <v>51.6357</v>
      </c>
      <c r="D9234" s="1">
        <v>246.65710000000001</v>
      </c>
      <c r="E9234" s="1">
        <v>7228</v>
      </c>
      <c r="F9234" s="1">
        <v>193.785</v>
      </c>
      <c r="G9234" s="1">
        <v>166.29429999999999</v>
      </c>
      <c r="H9234" s="1">
        <v>15.5109021015008</v>
      </c>
    </row>
    <row r="9235" spans="1:9" x14ac:dyDescent="0.25">
      <c r="A9235" s="1">
        <v>0</v>
      </c>
      <c r="B9235" s="1" t="s">
        <v>5229</v>
      </c>
      <c r="C9235" s="1" t="s">
        <v>10567</v>
      </c>
    </row>
    <row r="9236" spans="1:9" x14ac:dyDescent="0.25">
      <c r="A9236" s="1">
        <v>1</v>
      </c>
      <c r="B9236" s="1" t="s">
        <v>10568</v>
      </c>
      <c r="C9236" s="1" t="s">
        <v>10569</v>
      </c>
      <c r="D9236" s="1">
        <v>22276.274150400001</v>
      </c>
      <c r="E9236" s="1">
        <v>9.8302000000000003E-4</v>
      </c>
      <c r="F9236" s="1" t="s">
        <v>3</v>
      </c>
      <c r="G9236" s="1" t="s">
        <v>10570</v>
      </c>
      <c r="H9236" s="1">
        <v>0</v>
      </c>
      <c r="I9236" s="1">
        <v>9996</v>
      </c>
    </row>
    <row r="9237" spans="1:9" x14ac:dyDescent="0.25">
      <c r="A9237" s="1">
        <v>2</v>
      </c>
      <c r="B9237" s="1">
        <v>45114</v>
      </c>
      <c r="C9237" s="1">
        <v>51.633299999999998</v>
      </c>
      <c r="D9237" s="1">
        <v>240.3854</v>
      </c>
      <c r="E9237" s="1">
        <v>5808</v>
      </c>
      <c r="F9237" s="1">
        <v>189.4452</v>
      </c>
      <c r="G9237" s="1">
        <v>170.6431</v>
      </c>
      <c r="H9237" s="1">
        <v>15.5600467015016</v>
      </c>
    </row>
    <row r="9238" spans="1:9" x14ac:dyDescent="0.25">
      <c r="A9238" s="1">
        <v>0</v>
      </c>
      <c r="B9238" s="1" t="s">
        <v>5229</v>
      </c>
      <c r="C9238" s="1" t="s">
        <v>10571</v>
      </c>
    </row>
    <row r="9239" spans="1:9" x14ac:dyDescent="0.25">
      <c r="A9239" s="1">
        <v>1</v>
      </c>
      <c r="B9239" s="1" t="s">
        <v>10572</v>
      </c>
      <c r="C9239" s="1" t="s">
        <v>10573</v>
      </c>
      <c r="D9239" s="1">
        <v>22276.323104200001</v>
      </c>
      <c r="E9239" s="1">
        <v>9.1244999999999998E-4</v>
      </c>
      <c r="F9239" s="1" t="s">
        <v>3</v>
      </c>
      <c r="G9239" s="1" t="s">
        <v>10574</v>
      </c>
      <c r="H9239" s="1">
        <v>0</v>
      </c>
      <c r="I9239" s="1">
        <v>9993</v>
      </c>
    </row>
    <row r="9240" spans="1:9" x14ac:dyDescent="0.25">
      <c r="A9240" s="1">
        <v>2</v>
      </c>
      <c r="B9240" s="1">
        <v>45116</v>
      </c>
      <c r="C9240" s="1">
        <v>51.631500000000003</v>
      </c>
      <c r="D9240" s="1">
        <v>240.6704</v>
      </c>
      <c r="E9240" s="1">
        <v>5574</v>
      </c>
      <c r="F9240" s="1">
        <v>189.14089999999999</v>
      </c>
      <c r="G9240" s="1">
        <v>170.94810000000001</v>
      </c>
      <c r="H9240" s="1">
        <v>15.5530397515</v>
      </c>
    </row>
    <row r="9241" spans="1:9" x14ac:dyDescent="0.25">
      <c r="A9241" s="1">
        <v>0</v>
      </c>
      <c r="B9241" s="1" t="s">
        <v>5229</v>
      </c>
      <c r="C9241" s="1" t="s">
        <v>10575</v>
      </c>
    </row>
    <row r="9242" spans="1:9" x14ac:dyDescent="0.25">
      <c r="A9242" s="1">
        <v>1</v>
      </c>
      <c r="B9242" s="1" t="s">
        <v>10576</v>
      </c>
      <c r="C9242" s="1" t="s">
        <v>10577</v>
      </c>
      <c r="D9242" s="1">
        <v>22276.424524729999</v>
      </c>
      <c r="E9242" s="1">
        <v>8.4020000000000004E-4</v>
      </c>
      <c r="F9242" s="1" t="s">
        <v>3</v>
      </c>
      <c r="G9242" s="1" t="s">
        <v>10578</v>
      </c>
      <c r="H9242" s="1">
        <v>0</v>
      </c>
      <c r="I9242" s="1">
        <v>9993</v>
      </c>
    </row>
    <row r="9243" spans="1:9" x14ac:dyDescent="0.25">
      <c r="A9243" s="1">
        <v>2</v>
      </c>
      <c r="B9243" s="1">
        <v>45117</v>
      </c>
      <c r="C9243" s="1">
        <v>51.633499999999998</v>
      </c>
      <c r="D9243" s="1">
        <v>238.42670000000001</v>
      </c>
      <c r="E9243" s="1">
        <v>5738</v>
      </c>
      <c r="F9243" s="1">
        <v>185.358</v>
      </c>
      <c r="G9243" s="1">
        <v>174.73509999999999</v>
      </c>
      <c r="H9243" s="1">
        <v>15.556148681501901</v>
      </c>
    </row>
    <row r="9244" spans="1:9" x14ac:dyDescent="0.25">
      <c r="A9244" s="1">
        <v>0</v>
      </c>
      <c r="B9244" s="1" t="s">
        <v>5229</v>
      </c>
      <c r="C9244" s="1" t="s">
        <v>10579</v>
      </c>
    </row>
    <row r="9245" spans="1:9" x14ac:dyDescent="0.25">
      <c r="A9245" s="1">
        <v>1</v>
      </c>
      <c r="B9245" s="1" t="s">
        <v>10580</v>
      </c>
      <c r="C9245" s="1" t="s">
        <v>10581</v>
      </c>
      <c r="D9245" s="1">
        <v>22276.288158849999</v>
      </c>
      <c r="E9245" s="1">
        <v>9.844299999999999E-4</v>
      </c>
      <c r="F9245" s="1" t="s">
        <v>3</v>
      </c>
      <c r="G9245" s="1" t="s">
        <v>10582</v>
      </c>
      <c r="H9245" s="1">
        <v>0</v>
      </c>
      <c r="I9245" s="1">
        <v>9993</v>
      </c>
    </row>
    <row r="9246" spans="1:9" x14ac:dyDescent="0.25">
      <c r="A9246" s="1">
        <v>2</v>
      </c>
      <c r="B9246" s="1">
        <v>45118</v>
      </c>
      <c r="C9246" s="1">
        <v>51.636099999999999</v>
      </c>
      <c r="D9246" s="1">
        <v>238.25640000000001</v>
      </c>
      <c r="E9246" s="1">
        <v>5890</v>
      </c>
      <c r="F9246" s="1">
        <v>185.07419999999999</v>
      </c>
      <c r="G9246" s="1">
        <v>175.01900000000001</v>
      </c>
      <c r="H9246" s="1">
        <v>15.561566351501799</v>
      </c>
    </row>
    <row r="9247" spans="1:9" x14ac:dyDescent="0.25">
      <c r="A9247" s="1">
        <v>0</v>
      </c>
      <c r="B9247" s="1" t="s">
        <v>10583</v>
      </c>
    </row>
    <row r="9248" spans="1:9" x14ac:dyDescent="0.25">
      <c r="A9248" s="1">
        <v>1</v>
      </c>
      <c r="B9248" s="1" t="s">
        <v>10584</v>
      </c>
      <c r="C9248" s="1" t="s">
        <v>10585</v>
      </c>
      <c r="D9248" s="1">
        <v>22276.341324929999</v>
      </c>
      <c r="E9248" s="1">
        <v>5.5749E-4</v>
      </c>
      <c r="F9248" s="1" t="s">
        <v>3</v>
      </c>
      <c r="G9248" s="1" t="s">
        <v>10586</v>
      </c>
      <c r="H9248" s="1">
        <v>0</v>
      </c>
      <c r="I9248" s="1">
        <v>9999</v>
      </c>
    </row>
    <row r="9249" spans="1:9" x14ac:dyDescent="0.25">
      <c r="A9249" s="1">
        <v>2</v>
      </c>
      <c r="B9249" s="1">
        <v>45119</v>
      </c>
      <c r="C9249" s="1">
        <v>51.635599999999997</v>
      </c>
      <c r="D9249" s="1">
        <v>247.56030000000001</v>
      </c>
      <c r="E9249" s="1">
        <v>7451</v>
      </c>
      <c r="F9249" s="1">
        <v>191.07550000000001</v>
      </c>
      <c r="G9249" s="1">
        <v>169.00700000000001</v>
      </c>
      <c r="H9249" s="1">
        <v>15.494034491500599</v>
      </c>
    </row>
    <row r="9250" spans="1:9" x14ac:dyDescent="0.25">
      <c r="A9250" s="1">
        <v>0</v>
      </c>
      <c r="B9250" s="1" t="s">
        <v>10587</v>
      </c>
    </row>
    <row r="9251" spans="1:9" x14ac:dyDescent="0.25">
      <c r="A9251" s="1">
        <v>1</v>
      </c>
      <c r="B9251" s="1" t="s">
        <v>10588</v>
      </c>
      <c r="C9251" s="1" t="s">
        <v>10589</v>
      </c>
      <c r="D9251" s="1">
        <v>22271.346764329999</v>
      </c>
      <c r="E9251" s="1">
        <v>0.11296864</v>
      </c>
      <c r="F9251" s="1" t="s">
        <v>10590</v>
      </c>
      <c r="G9251" s="1" t="s">
        <v>10591</v>
      </c>
      <c r="H9251" s="1">
        <v>0</v>
      </c>
      <c r="I9251" s="1">
        <v>9997</v>
      </c>
    </row>
    <row r="9252" spans="1:9" x14ac:dyDescent="0.25">
      <c r="A9252" s="1">
        <v>2</v>
      </c>
      <c r="B9252" s="1">
        <v>45120</v>
      </c>
      <c r="C9252" s="1">
        <v>51.599299999999999</v>
      </c>
      <c r="D9252" s="1">
        <v>228.44450000000001</v>
      </c>
      <c r="E9252" s="1">
        <v>2400</v>
      </c>
      <c r="F9252" s="1">
        <v>255.04640000000001</v>
      </c>
      <c r="G9252" s="1">
        <v>105.0295</v>
      </c>
      <c r="H9252" s="1">
        <v>16.364082791497601</v>
      </c>
    </row>
    <row r="9253" spans="1:9" x14ac:dyDescent="0.25">
      <c r="A9253" s="1">
        <v>0</v>
      </c>
      <c r="B9253" s="1" t="s">
        <v>10592</v>
      </c>
    </row>
    <row r="9254" spans="1:9" x14ac:dyDescent="0.25">
      <c r="A9254" s="1">
        <v>1</v>
      </c>
      <c r="B9254" s="1" t="s">
        <v>10593</v>
      </c>
      <c r="C9254" s="1" t="s">
        <v>10594</v>
      </c>
      <c r="D9254" s="1">
        <v>22276.45554667</v>
      </c>
      <c r="E9254" s="1">
        <v>1.9794999999999999E-4</v>
      </c>
      <c r="F9254" s="1" t="s">
        <v>3</v>
      </c>
      <c r="G9254" s="1" t="s">
        <v>10595</v>
      </c>
      <c r="H9254" s="1">
        <v>0</v>
      </c>
      <c r="I9254" s="1">
        <v>9997</v>
      </c>
    </row>
    <row r="9255" spans="1:9" x14ac:dyDescent="0.25">
      <c r="A9255" s="1">
        <v>2</v>
      </c>
      <c r="B9255" s="1">
        <v>45121</v>
      </c>
      <c r="C9255" s="1">
        <v>51.637700000000002</v>
      </c>
      <c r="D9255" s="1">
        <v>247.65469999999999</v>
      </c>
      <c r="E9255" s="1">
        <v>8317</v>
      </c>
      <c r="F9255" s="1">
        <v>197.80459999999999</v>
      </c>
      <c r="G9255" s="1">
        <v>162.26499999999999</v>
      </c>
      <c r="H9255" s="1">
        <v>15.448252481499599</v>
      </c>
    </row>
    <row r="9256" spans="1:9" x14ac:dyDescent="0.25">
      <c r="A9256" s="1">
        <v>0</v>
      </c>
      <c r="B9256" s="1" t="s">
        <v>8144</v>
      </c>
      <c r="C9256" s="1">
        <v>1</v>
      </c>
    </row>
    <row r="9257" spans="1:9" x14ac:dyDescent="0.25">
      <c r="A9257" s="1">
        <v>1</v>
      </c>
      <c r="B9257" s="1" t="s">
        <v>10596</v>
      </c>
      <c r="C9257" s="1" t="s">
        <v>10597</v>
      </c>
      <c r="D9257" s="1">
        <v>22276.540125200001</v>
      </c>
      <c r="E9257" s="1">
        <v>3.7760200000000002E-3</v>
      </c>
      <c r="F9257" s="1" t="s">
        <v>3</v>
      </c>
      <c r="G9257" s="1" t="s">
        <v>10598</v>
      </c>
      <c r="H9257" s="1">
        <v>0</v>
      </c>
      <c r="I9257" s="1">
        <v>9993</v>
      </c>
    </row>
    <row r="9258" spans="1:9" x14ac:dyDescent="0.25">
      <c r="A9258" s="1">
        <v>2</v>
      </c>
      <c r="B9258" s="1">
        <v>45122</v>
      </c>
      <c r="C9258" s="1">
        <v>51.627200000000002</v>
      </c>
      <c r="D9258" s="1">
        <v>216.79320000000001</v>
      </c>
      <c r="E9258" s="1">
        <v>8066</v>
      </c>
      <c r="F9258" s="1">
        <v>156.4118</v>
      </c>
      <c r="G9258" s="1">
        <v>203.72550000000001</v>
      </c>
      <c r="H9258" s="1">
        <v>15.7915646815038</v>
      </c>
    </row>
    <row r="9259" spans="1:9" x14ac:dyDescent="0.25">
      <c r="A9259" s="1">
        <v>0</v>
      </c>
      <c r="B9259" s="1" t="s">
        <v>10599</v>
      </c>
    </row>
    <row r="9260" spans="1:9" x14ac:dyDescent="0.25">
      <c r="A9260" s="1">
        <v>1</v>
      </c>
      <c r="B9260" s="1" t="s">
        <v>10600</v>
      </c>
      <c r="C9260" s="1" t="s">
        <v>10601</v>
      </c>
      <c r="D9260" s="1">
        <v>22276.17791943</v>
      </c>
      <c r="E9260" s="1">
        <v>-8.8000000000000004E-7</v>
      </c>
      <c r="F9260" s="1" t="s">
        <v>3</v>
      </c>
      <c r="G9260" s="1">
        <f>-29369-3</f>
        <v>-29372</v>
      </c>
      <c r="H9260" s="1">
        <v>0</v>
      </c>
      <c r="I9260" s="1">
        <v>9994</v>
      </c>
    </row>
    <row r="9261" spans="1:9" x14ac:dyDescent="0.25">
      <c r="A9261" s="1">
        <v>2</v>
      </c>
      <c r="B9261" s="1">
        <v>45131</v>
      </c>
      <c r="C9261" s="1">
        <v>87.9161</v>
      </c>
      <c r="D9261" s="1">
        <v>322.68119999999999</v>
      </c>
      <c r="E9261" s="1">
        <v>2399</v>
      </c>
      <c r="F9261" s="1">
        <v>73.247100000000003</v>
      </c>
      <c r="G9261" s="1">
        <v>286.89179999999999</v>
      </c>
      <c r="H9261" s="1">
        <v>13.09361184129</v>
      </c>
    </row>
    <row r="9262" spans="1:9" x14ac:dyDescent="0.25">
      <c r="A9262" s="1">
        <v>0</v>
      </c>
      <c r="B9262" s="1" t="s">
        <v>10602</v>
      </c>
    </row>
    <row r="9263" spans="1:9" x14ac:dyDescent="0.25">
      <c r="A9263" s="1">
        <v>1</v>
      </c>
      <c r="B9263" s="1" t="s">
        <v>10603</v>
      </c>
      <c r="C9263" s="1" t="s">
        <v>10604</v>
      </c>
      <c r="D9263" s="1">
        <v>22276.479525070001</v>
      </c>
      <c r="E9263" s="1">
        <v>-1.95E-6</v>
      </c>
      <c r="F9263" s="1" t="s">
        <v>3</v>
      </c>
      <c r="G9263" s="1">
        <f>-59587-3</f>
        <v>-59590</v>
      </c>
      <c r="H9263" s="1">
        <v>0</v>
      </c>
      <c r="I9263" s="1">
        <v>9997</v>
      </c>
    </row>
    <row r="9264" spans="1:9" x14ac:dyDescent="0.25">
      <c r="A9264" s="1">
        <v>2</v>
      </c>
      <c r="B9264" s="1">
        <v>45132</v>
      </c>
      <c r="C9264" s="1">
        <v>87.876999999999995</v>
      </c>
      <c r="D9264" s="1">
        <v>305.17349999999999</v>
      </c>
      <c r="E9264" s="1">
        <v>1592</v>
      </c>
      <c r="F9264" s="1">
        <v>100.40649999999999</v>
      </c>
      <c r="G9264" s="1">
        <v>259.72410000000002</v>
      </c>
      <c r="H9264" s="1">
        <v>13.103664421307901</v>
      </c>
    </row>
    <row r="9265" spans="1:9" x14ac:dyDescent="0.25">
      <c r="A9265" s="1">
        <v>0</v>
      </c>
      <c r="B9265" s="1" t="s">
        <v>10605</v>
      </c>
    </row>
    <row r="9266" spans="1:9" x14ac:dyDescent="0.25">
      <c r="A9266" s="1">
        <v>1</v>
      </c>
      <c r="B9266" s="1" t="s">
        <v>10606</v>
      </c>
      <c r="C9266" s="1" t="s">
        <v>10607</v>
      </c>
      <c r="D9266" s="1">
        <v>22276.449902420001</v>
      </c>
      <c r="E9266" s="1">
        <v>5.9499999999999998E-6</v>
      </c>
      <c r="F9266" s="1" t="s">
        <v>3</v>
      </c>
      <c r="G9266" s="1" t="s">
        <v>10608</v>
      </c>
      <c r="H9266" s="1">
        <v>0</v>
      </c>
      <c r="I9266" s="1">
        <v>9998</v>
      </c>
    </row>
    <row r="9267" spans="1:9" x14ac:dyDescent="0.25">
      <c r="A9267" s="1">
        <v>2</v>
      </c>
      <c r="B9267" s="1">
        <v>45133</v>
      </c>
      <c r="C9267" s="1">
        <v>87.877600000000001</v>
      </c>
      <c r="D9267" s="1">
        <v>305.1687</v>
      </c>
      <c r="E9267" s="1">
        <v>2039</v>
      </c>
      <c r="F9267" s="1">
        <v>107.8823</v>
      </c>
      <c r="G9267" s="1">
        <v>252.2527</v>
      </c>
      <c r="H9267" s="1">
        <v>13.1038460313118</v>
      </c>
    </row>
    <row r="9268" spans="1:9" x14ac:dyDescent="0.25">
      <c r="A9268" s="1">
        <v>0</v>
      </c>
      <c r="B9268" s="1" t="s">
        <v>10609</v>
      </c>
    </row>
    <row r="9269" spans="1:9" x14ac:dyDescent="0.25">
      <c r="A9269" s="1">
        <v>1</v>
      </c>
      <c r="B9269" s="1" t="s">
        <v>10610</v>
      </c>
      <c r="C9269" s="1" t="s">
        <v>10611</v>
      </c>
      <c r="D9269" s="1">
        <v>22276.540302059999</v>
      </c>
      <c r="E9269" s="1">
        <v>6.2400000000000004E-6</v>
      </c>
      <c r="F9269" s="1" t="s">
        <v>3</v>
      </c>
      <c r="G9269" s="1" t="s">
        <v>10612</v>
      </c>
      <c r="H9269" s="1">
        <v>0</v>
      </c>
      <c r="I9269" s="1">
        <v>9995</v>
      </c>
    </row>
    <row r="9270" spans="1:9" x14ac:dyDescent="0.25">
      <c r="A9270" s="1">
        <v>2</v>
      </c>
      <c r="B9270" s="1">
        <v>45134</v>
      </c>
      <c r="C9270" s="1">
        <v>87.871300000000005</v>
      </c>
      <c r="D9270" s="1">
        <v>305.26990000000001</v>
      </c>
      <c r="E9270" s="1">
        <v>1971</v>
      </c>
      <c r="F9270" s="1">
        <v>90.878</v>
      </c>
      <c r="G9270" s="1">
        <v>269.25729999999999</v>
      </c>
      <c r="H9270" s="1">
        <v>13.103728551314999</v>
      </c>
    </row>
    <row r="9271" spans="1:9" x14ac:dyDescent="0.25">
      <c r="A9271" s="1">
        <v>0</v>
      </c>
      <c r="B9271" s="1" t="s">
        <v>10613</v>
      </c>
    </row>
    <row r="9272" spans="1:9" x14ac:dyDescent="0.25">
      <c r="A9272" s="1">
        <v>1</v>
      </c>
      <c r="B9272" s="1" t="s">
        <v>10614</v>
      </c>
      <c r="C9272" s="1" t="s">
        <v>10615</v>
      </c>
      <c r="D9272" s="1">
        <v>22276.488856259999</v>
      </c>
      <c r="E9272" s="1">
        <v>-4.5299999999999998E-6</v>
      </c>
      <c r="F9272" s="1" t="s">
        <v>3</v>
      </c>
      <c r="G9272" s="1">
        <f>-13330-2</f>
        <v>-13332</v>
      </c>
      <c r="H9272" s="1">
        <v>0</v>
      </c>
      <c r="I9272" s="1">
        <v>9990</v>
      </c>
    </row>
    <row r="9273" spans="1:9" x14ac:dyDescent="0.25">
      <c r="A9273" s="1">
        <v>2</v>
      </c>
      <c r="B9273" s="1">
        <v>45135</v>
      </c>
      <c r="C9273" s="1">
        <v>87.877600000000001</v>
      </c>
      <c r="D9273" s="1">
        <v>305.16449999999998</v>
      </c>
      <c r="E9273" s="1">
        <v>1706</v>
      </c>
      <c r="F9273" s="1">
        <v>107.7336</v>
      </c>
      <c r="G9273" s="1">
        <v>252.39779999999999</v>
      </c>
      <c r="H9273" s="1">
        <v>13.1036781213119</v>
      </c>
    </row>
    <row r="9274" spans="1:9" x14ac:dyDescent="0.25">
      <c r="A9274" s="1">
        <v>0</v>
      </c>
      <c r="B9274" s="1" t="s">
        <v>10616</v>
      </c>
    </row>
    <row r="9275" spans="1:9" x14ac:dyDescent="0.25">
      <c r="A9275" s="1">
        <v>1</v>
      </c>
      <c r="B9275" s="1" t="s">
        <v>10617</v>
      </c>
      <c r="C9275" s="1" t="s">
        <v>10618</v>
      </c>
      <c r="D9275" s="1">
        <v>22276.476421669999</v>
      </c>
      <c r="E9275" s="1">
        <v>3.1300000000000001E-6</v>
      </c>
      <c r="F9275" s="1" t="s">
        <v>3</v>
      </c>
      <c r="G9275" s="1" t="s">
        <v>10619</v>
      </c>
      <c r="H9275" s="1">
        <v>0</v>
      </c>
      <c r="I9275" s="1">
        <v>9994</v>
      </c>
    </row>
    <row r="9276" spans="1:9" x14ac:dyDescent="0.25">
      <c r="A9276" s="1">
        <v>2</v>
      </c>
      <c r="B9276" s="1">
        <v>45136</v>
      </c>
      <c r="C9276" s="1">
        <v>87.880399999999995</v>
      </c>
      <c r="D9276" s="1">
        <v>305.20190000000002</v>
      </c>
      <c r="E9276" s="1">
        <v>2440</v>
      </c>
      <c r="F9276" s="1">
        <v>92.668000000000006</v>
      </c>
      <c r="G9276" s="1">
        <v>267.47269999999997</v>
      </c>
      <c r="H9276" s="1">
        <v>13.103716221309201</v>
      </c>
    </row>
    <row r="9277" spans="1:9" x14ac:dyDescent="0.25">
      <c r="A9277" s="1">
        <v>0</v>
      </c>
      <c r="B9277" s="1" t="s">
        <v>10620</v>
      </c>
    </row>
    <row r="9278" spans="1:9" x14ac:dyDescent="0.25">
      <c r="A9278" s="1">
        <v>1</v>
      </c>
      <c r="B9278" s="1" t="s">
        <v>10621</v>
      </c>
      <c r="C9278" s="1" t="s">
        <v>10622</v>
      </c>
      <c r="D9278" s="1">
        <v>22276.44835708</v>
      </c>
      <c r="E9278" s="1">
        <v>5.2399999999999998E-6</v>
      </c>
      <c r="F9278" s="1" t="s">
        <v>3</v>
      </c>
      <c r="G9278" s="1" t="s">
        <v>10623</v>
      </c>
      <c r="H9278" s="1">
        <v>0</v>
      </c>
      <c r="I9278" s="1">
        <v>9992</v>
      </c>
    </row>
    <row r="9279" spans="1:9" x14ac:dyDescent="0.25">
      <c r="A9279" s="1">
        <v>2</v>
      </c>
      <c r="B9279" s="1">
        <v>45137</v>
      </c>
      <c r="C9279" s="1">
        <v>87.886600000000001</v>
      </c>
      <c r="D9279" s="1">
        <v>305.09800000000001</v>
      </c>
      <c r="E9279" s="1">
        <v>1827</v>
      </c>
      <c r="F9279" s="1">
        <v>93.782899999999998</v>
      </c>
      <c r="G9279" s="1">
        <v>266.35070000000002</v>
      </c>
      <c r="H9279" s="1">
        <v>13.103761371310799</v>
      </c>
    </row>
    <row r="9280" spans="1:9" x14ac:dyDescent="0.25">
      <c r="A9280" s="1">
        <v>0</v>
      </c>
      <c r="B9280" s="1" t="s">
        <v>10624</v>
      </c>
    </row>
    <row r="9281" spans="1:9" x14ac:dyDescent="0.25">
      <c r="A9281" s="1">
        <v>1</v>
      </c>
      <c r="B9281" s="1" t="s">
        <v>10625</v>
      </c>
      <c r="C9281" s="1" t="s">
        <v>10626</v>
      </c>
      <c r="D9281" s="1">
        <v>22276.465508040001</v>
      </c>
      <c r="E9281" s="1">
        <v>5.6500000000000001E-6</v>
      </c>
      <c r="F9281" s="1" t="s">
        <v>3</v>
      </c>
      <c r="G9281" s="1" t="s">
        <v>10627</v>
      </c>
      <c r="H9281" s="1">
        <v>0</v>
      </c>
      <c r="I9281" s="1">
        <v>9997</v>
      </c>
    </row>
    <row r="9282" spans="1:9" x14ac:dyDescent="0.25">
      <c r="A9282" s="1">
        <v>2</v>
      </c>
      <c r="B9282" s="1">
        <v>45138</v>
      </c>
      <c r="C9282" s="1">
        <v>87.876300000000001</v>
      </c>
      <c r="D9282" s="1">
        <v>305.19150000000002</v>
      </c>
      <c r="E9282" s="1">
        <v>1953</v>
      </c>
      <c r="F9282" s="1">
        <v>80.778999999999996</v>
      </c>
      <c r="G9282" s="1">
        <v>279.35579999999999</v>
      </c>
      <c r="H9282" s="1">
        <v>13.103692171321599</v>
      </c>
    </row>
    <row r="9283" spans="1:9" x14ac:dyDescent="0.25">
      <c r="A9283" s="1">
        <v>0</v>
      </c>
      <c r="B9283" s="1" t="s">
        <v>10628</v>
      </c>
    </row>
    <row r="9284" spans="1:9" x14ac:dyDescent="0.25">
      <c r="A9284" s="1">
        <v>1</v>
      </c>
      <c r="B9284" s="1" t="s">
        <v>10629</v>
      </c>
      <c r="C9284" s="1" t="s">
        <v>10630</v>
      </c>
      <c r="D9284" s="1">
        <v>22276.492949920001</v>
      </c>
      <c r="E9284" s="1">
        <v>-1.07942E-3</v>
      </c>
      <c r="F9284" s="1" t="s">
        <v>3</v>
      </c>
      <c r="G9284" s="1">
        <f>-30941+0</f>
        <v>-30941</v>
      </c>
      <c r="H9284" s="1">
        <v>0</v>
      </c>
      <c r="I9284" s="1">
        <v>9990</v>
      </c>
    </row>
    <row r="9285" spans="1:9" x14ac:dyDescent="0.25">
      <c r="A9285" s="1">
        <v>2</v>
      </c>
      <c r="B9285" s="1">
        <v>45139</v>
      </c>
      <c r="C9285" s="1">
        <v>87.881</v>
      </c>
      <c r="D9285" s="1">
        <v>289.83210000000003</v>
      </c>
      <c r="E9285" s="1">
        <v>1007</v>
      </c>
      <c r="F9285" s="1">
        <v>88.628600000000006</v>
      </c>
      <c r="G9285" s="1">
        <v>271.4957</v>
      </c>
      <c r="H9285" s="1">
        <v>13.111408961347101</v>
      </c>
    </row>
    <row r="9286" spans="1:9" x14ac:dyDescent="0.25">
      <c r="A9286" s="1">
        <v>0</v>
      </c>
      <c r="B9286" s="1" t="s">
        <v>10631</v>
      </c>
    </row>
    <row r="9287" spans="1:9" x14ac:dyDescent="0.25">
      <c r="A9287" s="1">
        <v>1</v>
      </c>
      <c r="B9287" s="1" t="s">
        <v>10632</v>
      </c>
      <c r="C9287" s="1" t="s">
        <v>10633</v>
      </c>
      <c r="D9287" s="1">
        <v>22276.44818127</v>
      </c>
      <c r="E9287" s="1">
        <v>-4.5399999999999997E-6</v>
      </c>
      <c r="F9287" s="1" t="s">
        <v>3</v>
      </c>
      <c r="G9287" s="1">
        <f>-13177-2</f>
        <v>-13179</v>
      </c>
      <c r="H9287" s="1">
        <v>0</v>
      </c>
      <c r="I9287" s="1">
        <v>9994</v>
      </c>
    </row>
    <row r="9288" spans="1:9" x14ac:dyDescent="0.25">
      <c r="A9288" s="1">
        <v>2</v>
      </c>
      <c r="B9288" s="1">
        <v>45140</v>
      </c>
      <c r="C9288" s="1">
        <v>87.876999999999995</v>
      </c>
      <c r="D9288" s="1">
        <v>289.86360000000002</v>
      </c>
      <c r="E9288" s="1">
        <v>2000</v>
      </c>
      <c r="F9288" s="1">
        <v>68.343400000000003</v>
      </c>
      <c r="G9288" s="1">
        <v>291.79070000000002</v>
      </c>
      <c r="H9288" s="1">
        <v>13.114152111313199</v>
      </c>
    </row>
    <row r="9289" spans="1:9" x14ac:dyDescent="0.25">
      <c r="A9289" s="1">
        <v>0</v>
      </c>
      <c r="B9289" s="1" t="s">
        <v>10634</v>
      </c>
    </row>
    <row r="9290" spans="1:9" x14ac:dyDescent="0.25">
      <c r="A9290" s="1">
        <v>1</v>
      </c>
      <c r="B9290" s="1" t="s">
        <v>10635</v>
      </c>
      <c r="C9290" s="1" t="s">
        <v>10636</v>
      </c>
      <c r="D9290" s="1">
        <v>22276.48108129</v>
      </c>
      <c r="E9290" s="1">
        <v>-2.39E-6</v>
      </c>
      <c r="F9290" s="1" t="s">
        <v>3</v>
      </c>
      <c r="G9290" s="1">
        <f>-71977-3</f>
        <v>-71980</v>
      </c>
      <c r="H9290" s="1">
        <v>0</v>
      </c>
      <c r="I9290" s="1">
        <v>9997</v>
      </c>
    </row>
    <row r="9291" spans="1:9" x14ac:dyDescent="0.25">
      <c r="A9291" s="1">
        <v>2</v>
      </c>
      <c r="B9291" s="1">
        <v>45141</v>
      </c>
      <c r="C9291" s="1">
        <v>87.874600000000001</v>
      </c>
      <c r="D9291" s="1">
        <v>305.11610000000002</v>
      </c>
      <c r="E9291" s="1">
        <v>1646</v>
      </c>
      <c r="F9291" s="1">
        <v>92.857399999999998</v>
      </c>
      <c r="G9291" s="1">
        <v>267.27420000000001</v>
      </c>
      <c r="H9291" s="1">
        <v>13.103672031311399</v>
      </c>
    </row>
    <row r="9292" spans="1:9" x14ac:dyDescent="0.25">
      <c r="A9292" s="1">
        <v>0</v>
      </c>
      <c r="B9292" s="1" t="s">
        <v>10637</v>
      </c>
    </row>
    <row r="9293" spans="1:9" x14ac:dyDescent="0.25">
      <c r="A9293" s="1">
        <v>1</v>
      </c>
      <c r="B9293" s="1" t="s">
        <v>10638</v>
      </c>
      <c r="C9293" s="1" t="s">
        <v>10639</v>
      </c>
      <c r="D9293" s="1">
        <v>22276.532522400001</v>
      </c>
      <c r="E9293" s="1">
        <v>7.1400000000000002E-6</v>
      </c>
      <c r="F9293" s="1" t="s">
        <v>3</v>
      </c>
      <c r="G9293" s="1" t="s">
        <v>10640</v>
      </c>
      <c r="H9293" s="1">
        <v>0</v>
      </c>
      <c r="I9293" s="1">
        <v>9999</v>
      </c>
    </row>
    <row r="9294" spans="1:9" x14ac:dyDescent="0.25">
      <c r="A9294" s="1">
        <v>2</v>
      </c>
      <c r="B9294" s="1">
        <v>45142</v>
      </c>
      <c r="C9294" s="1">
        <v>87.874499999999998</v>
      </c>
      <c r="D9294" s="1">
        <v>305.03219999999999</v>
      </c>
      <c r="E9294" s="1">
        <v>1780</v>
      </c>
      <c r="F9294" s="1">
        <v>104.9777</v>
      </c>
      <c r="G9294" s="1">
        <v>255.15479999999999</v>
      </c>
      <c r="H9294" s="1">
        <v>13.1037366313106</v>
      </c>
    </row>
    <row r="9295" spans="1:9" x14ac:dyDescent="0.25">
      <c r="A9295" s="1">
        <v>0</v>
      </c>
      <c r="B9295" s="1" t="s">
        <v>10641</v>
      </c>
    </row>
    <row r="9296" spans="1:9" x14ac:dyDescent="0.25">
      <c r="A9296" s="1">
        <v>1</v>
      </c>
      <c r="B9296" s="1" t="s">
        <v>10642</v>
      </c>
      <c r="C9296" s="1" t="s">
        <v>10643</v>
      </c>
      <c r="D9296" s="1">
        <v>22276.487319150001</v>
      </c>
      <c r="E9296" s="1">
        <v>-4.8999999999999997E-6</v>
      </c>
      <c r="F9296" s="1" t="s">
        <v>3</v>
      </c>
      <c r="G9296" s="1">
        <f>-14411-2</f>
        <v>-14413</v>
      </c>
      <c r="H9296" s="1">
        <v>0</v>
      </c>
      <c r="I9296" s="1">
        <v>9992</v>
      </c>
    </row>
    <row r="9297" spans="1:9" x14ac:dyDescent="0.25">
      <c r="A9297" s="1">
        <v>2</v>
      </c>
      <c r="B9297" s="1">
        <v>45143</v>
      </c>
      <c r="C9297" s="1">
        <v>87.877099999999999</v>
      </c>
      <c r="D9297" s="1">
        <v>305.185</v>
      </c>
      <c r="E9297" s="1">
        <v>1881</v>
      </c>
      <c r="F9297" s="1">
        <v>94.622399999999999</v>
      </c>
      <c r="G9297" s="1">
        <v>265.51179999999999</v>
      </c>
      <c r="H9297" s="1">
        <v>13.1036438913167</v>
      </c>
    </row>
    <row r="9298" spans="1:9" x14ac:dyDescent="0.25">
      <c r="A9298" s="1">
        <v>0</v>
      </c>
      <c r="B9298" s="1" t="s">
        <v>10644</v>
      </c>
    </row>
    <row r="9299" spans="1:9" x14ac:dyDescent="0.25">
      <c r="A9299" s="1">
        <v>1</v>
      </c>
      <c r="B9299" s="1" t="s">
        <v>10645</v>
      </c>
      <c r="C9299" s="1" t="s">
        <v>10646</v>
      </c>
      <c r="D9299" s="1">
        <v>22276.47796566</v>
      </c>
      <c r="E9299" s="1">
        <v>-8.7000000000000003E-7</v>
      </c>
      <c r="F9299" s="1" t="s">
        <v>3</v>
      </c>
      <c r="G9299" s="1">
        <f>-28572-3</f>
        <v>-28575</v>
      </c>
      <c r="H9299" s="1">
        <v>0</v>
      </c>
      <c r="I9299" s="1">
        <v>9991</v>
      </c>
    </row>
    <row r="9300" spans="1:9" x14ac:dyDescent="0.25">
      <c r="A9300" s="1">
        <v>2</v>
      </c>
      <c r="B9300" s="1">
        <v>45144</v>
      </c>
      <c r="C9300" s="1">
        <v>87.876800000000003</v>
      </c>
      <c r="D9300" s="1">
        <v>305.13619999999997</v>
      </c>
      <c r="E9300" s="1">
        <v>2053</v>
      </c>
      <c r="F9300" s="1">
        <v>94.948700000000002</v>
      </c>
      <c r="G9300" s="1">
        <v>265.1875</v>
      </c>
      <c r="H9300" s="1">
        <v>13.1037022513207</v>
      </c>
    </row>
    <row r="9301" spans="1:9" x14ac:dyDescent="0.25">
      <c r="A9301" s="1">
        <v>0</v>
      </c>
      <c r="B9301" s="1" t="s">
        <v>10647</v>
      </c>
    </row>
    <row r="9302" spans="1:9" x14ac:dyDescent="0.25">
      <c r="A9302" s="1">
        <v>1</v>
      </c>
      <c r="B9302" s="1" t="s">
        <v>10648</v>
      </c>
      <c r="C9302" s="1" t="s">
        <v>10649</v>
      </c>
      <c r="D9302" s="1">
        <v>22276.490839890001</v>
      </c>
      <c r="E9302" s="1">
        <v>5.57E-6</v>
      </c>
      <c r="F9302" s="1" t="s">
        <v>3</v>
      </c>
      <c r="G9302" s="1" t="s">
        <v>10650</v>
      </c>
      <c r="H9302" s="1">
        <v>0</v>
      </c>
      <c r="I9302" s="1">
        <v>9992</v>
      </c>
    </row>
    <row r="9303" spans="1:9" x14ac:dyDescent="0.25">
      <c r="A9303" s="1">
        <v>2</v>
      </c>
      <c r="B9303" s="1">
        <v>45145</v>
      </c>
      <c r="C9303" s="1">
        <v>87.878900000000002</v>
      </c>
      <c r="D9303" s="1">
        <v>289.89460000000003</v>
      </c>
      <c r="E9303" s="1">
        <v>1847</v>
      </c>
      <c r="F9303" s="1">
        <v>60.567500000000003</v>
      </c>
      <c r="G9303" s="1">
        <v>299.56369999999998</v>
      </c>
      <c r="H9303" s="1">
        <v>13.114169381330299</v>
      </c>
    </row>
    <row r="9304" spans="1:9" x14ac:dyDescent="0.25">
      <c r="A9304" s="1">
        <v>0</v>
      </c>
      <c r="B9304" s="1" t="s">
        <v>10651</v>
      </c>
    </row>
    <row r="9305" spans="1:9" x14ac:dyDescent="0.25">
      <c r="A9305" s="1">
        <v>1</v>
      </c>
      <c r="B9305" s="1" t="s">
        <v>10652</v>
      </c>
      <c r="C9305" s="1" t="s">
        <v>10653</v>
      </c>
      <c r="D9305" s="1">
        <v>22276.459276779999</v>
      </c>
      <c r="E9305" s="1">
        <v>6.5799999999999997E-6</v>
      </c>
      <c r="F9305" s="1" t="s">
        <v>3</v>
      </c>
      <c r="G9305" s="1" t="s">
        <v>10654</v>
      </c>
      <c r="H9305" s="1">
        <v>0</v>
      </c>
      <c r="I9305" s="1">
        <v>9992</v>
      </c>
    </row>
    <row r="9306" spans="1:9" x14ac:dyDescent="0.25">
      <c r="A9306" s="1">
        <v>2</v>
      </c>
      <c r="B9306" s="1">
        <v>45146</v>
      </c>
      <c r="C9306" s="1">
        <v>87.877200000000002</v>
      </c>
      <c r="D9306" s="1">
        <v>305.18020000000001</v>
      </c>
      <c r="E9306" s="1">
        <v>2089</v>
      </c>
      <c r="F9306" s="1">
        <v>76.964299999999994</v>
      </c>
      <c r="G9306" s="1">
        <v>283.17169999999999</v>
      </c>
      <c r="H9306" s="1">
        <v>13.1037086413178</v>
      </c>
    </row>
    <row r="9307" spans="1:9" x14ac:dyDescent="0.25">
      <c r="A9307" s="1">
        <v>0</v>
      </c>
      <c r="B9307" s="1" t="s">
        <v>10655</v>
      </c>
    </row>
    <row r="9308" spans="1:9" x14ac:dyDescent="0.25">
      <c r="A9308" s="1">
        <v>1</v>
      </c>
      <c r="B9308" s="1" t="s">
        <v>10656</v>
      </c>
      <c r="C9308" s="1" t="s">
        <v>10657</v>
      </c>
      <c r="D9308" s="1">
        <v>22276.4530381</v>
      </c>
      <c r="E9308" s="1">
        <v>6.3099999999999997E-6</v>
      </c>
      <c r="F9308" s="1" t="s">
        <v>3</v>
      </c>
      <c r="G9308" s="1" t="s">
        <v>10658</v>
      </c>
      <c r="H9308" s="1">
        <v>0</v>
      </c>
      <c r="I9308" s="1">
        <v>9996</v>
      </c>
    </row>
    <row r="9309" spans="1:9" x14ac:dyDescent="0.25">
      <c r="A9309" s="1">
        <v>2</v>
      </c>
      <c r="B9309" s="1">
        <v>45147</v>
      </c>
      <c r="C9309" s="1">
        <v>87.877300000000005</v>
      </c>
      <c r="D9309" s="1">
        <v>305.22890000000001</v>
      </c>
      <c r="E9309" s="1">
        <v>2083</v>
      </c>
      <c r="F9309" s="1">
        <v>91.149299999999997</v>
      </c>
      <c r="G9309" s="1">
        <v>268.9873</v>
      </c>
      <c r="H9309" s="1">
        <v>13.103733381307</v>
      </c>
    </row>
    <row r="9310" spans="1:9" x14ac:dyDescent="0.25">
      <c r="A9310" s="1">
        <v>0</v>
      </c>
      <c r="B9310" s="1" t="s">
        <v>10659</v>
      </c>
    </row>
    <row r="9311" spans="1:9" x14ac:dyDescent="0.25">
      <c r="A9311" s="1">
        <v>1</v>
      </c>
      <c r="B9311" s="1" t="s">
        <v>10660</v>
      </c>
      <c r="C9311" s="1" t="s">
        <v>10661</v>
      </c>
      <c r="D9311" s="1">
        <v>22276.508570829999</v>
      </c>
      <c r="E9311" s="1">
        <v>7.5000000000000002E-7</v>
      </c>
      <c r="F9311" s="1" t="s">
        <v>3</v>
      </c>
      <c r="G9311" s="1" t="s">
        <v>10662</v>
      </c>
      <c r="H9311" s="1">
        <v>0</v>
      </c>
      <c r="I9311" s="1">
        <v>9993</v>
      </c>
    </row>
    <row r="9312" spans="1:9" x14ac:dyDescent="0.25">
      <c r="A9312" s="1">
        <v>2</v>
      </c>
      <c r="B9312" s="1">
        <v>45148</v>
      </c>
      <c r="C9312" s="1">
        <v>87.923100000000005</v>
      </c>
      <c r="D9312" s="1">
        <v>284.81220000000002</v>
      </c>
      <c r="E9312" s="1">
        <v>18756</v>
      </c>
      <c r="F9312" s="1">
        <v>143.0959</v>
      </c>
      <c r="G9312" s="1">
        <v>217.14850000000001</v>
      </c>
      <c r="H9312" s="1">
        <v>13.4836008813575</v>
      </c>
    </row>
    <row r="9313" spans="1:9" x14ac:dyDescent="0.25">
      <c r="A9313" s="1">
        <v>0</v>
      </c>
      <c r="B9313" s="1" t="s">
        <v>10663</v>
      </c>
    </row>
    <row r="9314" spans="1:9" x14ac:dyDescent="0.25">
      <c r="A9314" s="1">
        <v>1</v>
      </c>
      <c r="B9314" s="1" t="s">
        <v>10664</v>
      </c>
      <c r="C9314" s="1" t="s">
        <v>10665</v>
      </c>
      <c r="D9314" s="1">
        <v>22276.53094556</v>
      </c>
      <c r="E9314" s="1">
        <v>7.0700000000000001E-6</v>
      </c>
      <c r="F9314" s="1" t="s">
        <v>3</v>
      </c>
      <c r="G9314" s="1" t="s">
        <v>10666</v>
      </c>
      <c r="H9314" s="1">
        <v>0</v>
      </c>
      <c r="I9314" s="1">
        <v>9996</v>
      </c>
    </row>
    <row r="9315" spans="1:9" x14ac:dyDescent="0.25">
      <c r="A9315" s="1">
        <v>2</v>
      </c>
      <c r="B9315" s="1">
        <v>45149</v>
      </c>
      <c r="C9315" s="1">
        <v>87.877399999999994</v>
      </c>
      <c r="D9315" s="1">
        <v>305.16890000000001</v>
      </c>
      <c r="E9315" s="1">
        <v>2271</v>
      </c>
      <c r="F9315" s="1">
        <v>93.418899999999994</v>
      </c>
      <c r="G9315" s="1">
        <v>266.71980000000002</v>
      </c>
      <c r="H9315" s="1">
        <v>13.1037546213103</v>
      </c>
    </row>
    <row r="9316" spans="1:9" x14ac:dyDescent="0.25">
      <c r="A9316" s="1">
        <v>0</v>
      </c>
      <c r="B9316" s="1" t="s">
        <v>10667</v>
      </c>
    </row>
    <row r="9317" spans="1:9" x14ac:dyDescent="0.25">
      <c r="A9317" s="1">
        <v>1</v>
      </c>
      <c r="B9317" s="1" t="s">
        <v>10668</v>
      </c>
      <c r="C9317" s="1" t="s">
        <v>10669</v>
      </c>
      <c r="D9317" s="1">
        <v>22276.482628959999</v>
      </c>
      <c r="E9317" s="1">
        <v>-1.9400000000000001E-6</v>
      </c>
      <c r="F9317" s="1" t="s">
        <v>3</v>
      </c>
      <c r="G9317" s="1">
        <f>-59083-3</f>
        <v>-59086</v>
      </c>
      <c r="H9317" s="1">
        <v>0</v>
      </c>
      <c r="I9317" s="1">
        <v>9993</v>
      </c>
    </row>
    <row r="9318" spans="1:9" x14ac:dyDescent="0.25">
      <c r="A9318" s="1">
        <v>2</v>
      </c>
      <c r="B9318" s="1">
        <v>45150</v>
      </c>
      <c r="C9318" s="1">
        <v>87.876800000000003</v>
      </c>
      <c r="D9318" s="1">
        <v>305.18</v>
      </c>
      <c r="E9318" s="1">
        <v>1984</v>
      </c>
      <c r="F9318" s="1">
        <v>83.463899999999995</v>
      </c>
      <c r="G9318" s="1">
        <v>276.67140000000001</v>
      </c>
      <c r="H9318" s="1">
        <v>13.103645671313201</v>
      </c>
    </row>
    <row r="9319" spans="1:9" x14ac:dyDescent="0.25">
      <c r="A9319" s="1">
        <v>0</v>
      </c>
      <c r="B9319" s="1" t="s">
        <v>10670</v>
      </c>
    </row>
    <row r="9320" spans="1:9" x14ac:dyDescent="0.25">
      <c r="A9320" s="1">
        <v>1</v>
      </c>
      <c r="B9320" s="1" t="s">
        <v>10671</v>
      </c>
      <c r="C9320" s="1" t="s">
        <v>10672</v>
      </c>
      <c r="D9320" s="1">
        <v>22276.497550200002</v>
      </c>
      <c r="E9320" s="1">
        <v>5.3800000000000002E-6</v>
      </c>
      <c r="F9320" s="1" t="s">
        <v>3</v>
      </c>
      <c r="G9320" s="1" t="s">
        <v>10673</v>
      </c>
      <c r="H9320" s="1">
        <v>0</v>
      </c>
      <c r="I9320" s="1">
        <v>9999</v>
      </c>
    </row>
    <row r="9321" spans="1:9" x14ac:dyDescent="0.25">
      <c r="A9321" s="1">
        <v>2</v>
      </c>
      <c r="B9321" s="1">
        <v>45151</v>
      </c>
      <c r="C9321" s="1">
        <v>87.874499999999998</v>
      </c>
      <c r="D9321" s="1">
        <v>289.81779999999998</v>
      </c>
      <c r="E9321" s="1">
        <v>1671</v>
      </c>
      <c r="F9321" s="1">
        <v>87.961500000000001</v>
      </c>
      <c r="G9321" s="1">
        <v>272.17039999999997</v>
      </c>
      <c r="H9321" s="1">
        <v>13.1141577013311</v>
      </c>
    </row>
    <row r="9322" spans="1:9" x14ac:dyDescent="0.25">
      <c r="A9322" s="1">
        <v>0</v>
      </c>
      <c r="B9322" s="1" t="s">
        <v>10674</v>
      </c>
    </row>
    <row r="9323" spans="1:9" x14ac:dyDescent="0.25">
      <c r="A9323" s="1">
        <v>1</v>
      </c>
      <c r="B9323" s="1" t="s">
        <v>10675</v>
      </c>
      <c r="C9323" s="1" t="s">
        <v>10676</v>
      </c>
      <c r="D9323" s="1">
        <v>22276.474847109999</v>
      </c>
      <c r="E9323" s="1">
        <v>1.1000000000000001E-6</v>
      </c>
      <c r="F9323" s="1" t="s">
        <v>3</v>
      </c>
      <c r="G9323" s="1" t="s">
        <v>10677</v>
      </c>
      <c r="H9323" s="1">
        <v>0</v>
      </c>
      <c r="I9323" s="1">
        <v>9998</v>
      </c>
    </row>
    <row r="9324" spans="1:9" x14ac:dyDescent="0.25">
      <c r="A9324" s="1">
        <v>2</v>
      </c>
      <c r="B9324" s="1">
        <v>45152</v>
      </c>
      <c r="C9324" s="1">
        <v>87.876900000000006</v>
      </c>
      <c r="D9324" s="1">
        <v>305.17919999999998</v>
      </c>
      <c r="E9324" s="1">
        <v>1967</v>
      </c>
      <c r="F9324" s="1">
        <v>90.326700000000002</v>
      </c>
      <c r="G9324" s="1">
        <v>269.80849999999998</v>
      </c>
      <c r="H9324" s="1">
        <v>13.1036774113104</v>
      </c>
    </row>
    <row r="9325" spans="1:9" x14ac:dyDescent="0.25">
      <c r="A9325" s="1">
        <v>0</v>
      </c>
      <c r="B9325" s="1" t="s">
        <v>10678</v>
      </c>
    </row>
    <row r="9326" spans="1:9" x14ac:dyDescent="0.25">
      <c r="A9326" s="1">
        <v>1</v>
      </c>
      <c r="B9326" s="1" t="s">
        <v>10679</v>
      </c>
      <c r="C9326" s="1" t="s">
        <v>10680</v>
      </c>
      <c r="D9326" s="1">
        <v>22276.470191600001</v>
      </c>
      <c r="E9326" s="1">
        <v>6.3799999999999999E-6</v>
      </c>
      <c r="F9326" s="1" t="s">
        <v>3</v>
      </c>
      <c r="G9326" s="1" t="s">
        <v>10681</v>
      </c>
      <c r="H9326" s="1">
        <v>0</v>
      </c>
      <c r="I9326" s="1">
        <v>9998</v>
      </c>
    </row>
    <row r="9327" spans="1:9" x14ac:dyDescent="0.25">
      <c r="A9327" s="1">
        <v>2</v>
      </c>
      <c r="B9327" s="1">
        <v>45153</v>
      </c>
      <c r="C9327" s="1">
        <v>87.877200000000002</v>
      </c>
      <c r="D9327" s="1">
        <v>305.18209999999999</v>
      </c>
      <c r="E9327" s="1">
        <v>2178</v>
      </c>
      <c r="F9327" s="1">
        <v>92.919600000000003</v>
      </c>
      <c r="G9327" s="1">
        <v>267.21809999999999</v>
      </c>
      <c r="H9327" s="1">
        <v>13.1036952513142</v>
      </c>
    </row>
    <row r="9328" spans="1:9" x14ac:dyDescent="0.25">
      <c r="A9328" s="1">
        <v>0</v>
      </c>
      <c r="B9328" s="1" t="s">
        <v>10682</v>
      </c>
    </row>
    <row r="9329" spans="1:9" x14ac:dyDescent="0.25">
      <c r="A9329" s="1">
        <v>1</v>
      </c>
      <c r="B9329" s="1" t="s">
        <v>10683</v>
      </c>
      <c r="C9329" s="1" t="s">
        <v>10684</v>
      </c>
      <c r="D9329" s="1">
        <v>22276.47174474</v>
      </c>
      <c r="E9329" s="1">
        <v>4.4000000000000002E-6</v>
      </c>
      <c r="F9329" s="1" t="s">
        <v>3</v>
      </c>
      <c r="G9329" s="1" t="s">
        <v>10685</v>
      </c>
      <c r="H9329" s="1">
        <v>0</v>
      </c>
      <c r="I9329" s="1">
        <v>9997</v>
      </c>
    </row>
    <row r="9330" spans="1:9" x14ac:dyDescent="0.25">
      <c r="A9330" s="1">
        <v>2</v>
      </c>
      <c r="B9330" s="1">
        <v>45154</v>
      </c>
      <c r="C9330" s="1">
        <v>87.876300000000001</v>
      </c>
      <c r="D9330" s="1">
        <v>305.14580000000001</v>
      </c>
      <c r="E9330" s="1">
        <v>2250</v>
      </c>
      <c r="F9330" s="1">
        <v>94.290599999999998</v>
      </c>
      <c r="G9330" s="1">
        <v>265.84780000000001</v>
      </c>
      <c r="H9330" s="1">
        <v>13.103687531308699</v>
      </c>
    </row>
    <row r="9331" spans="1:9" x14ac:dyDescent="0.25">
      <c r="A9331" s="1">
        <v>0</v>
      </c>
      <c r="B9331" s="1" t="s">
        <v>10686</v>
      </c>
    </row>
    <row r="9332" spans="1:9" x14ac:dyDescent="0.25">
      <c r="A9332" s="1">
        <v>1</v>
      </c>
      <c r="B9332" s="1" t="s">
        <v>10687</v>
      </c>
      <c r="C9332" s="1" t="s">
        <v>10688</v>
      </c>
      <c r="D9332" s="1">
        <v>22276.495311279999</v>
      </c>
      <c r="E9332" s="1">
        <v>5.6400000000000002E-6</v>
      </c>
      <c r="F9332" s="1" t="s">
        <v>3</v>
      </c>
      <c r="G9332" s="1" t="s">
        <v>10689</v>
      </c>
      <c r="H9332" s="1">
        <v>0</v>
      </c>
      <c r="I9332" s="1">
        <v>9994</v>
      </c>
    </row>
    <row r="9333" spans="1:9" x14ac:dyDescent="0.25">
      <c r="A9333" s="1">
        <v>2</v>
      </c>
      <c r="B9333" s="1">
        <v>45155</v>
      </c>
      <c r="C9333" s="1">
        <v>87.883499999999998</v>
      </c>
      <c r="D9333" s="1">
        <v>289.834</v>
      </c>
      <c r="E9333" s="1">
        <v>1740</v>
      </c>
      <c r="F9333" s="1">
        <v>90.5518</v>
      </c>
      <c r="G9333" s="1">
        <v>269.58089999999999</v>
      </c>
      <c r="H9333" s="1">
        <v>13.1141581013379</v>
      </c>
    </row>
    <row r="9334" spans="1:9" x14ac:dyDescent="0.25">
      <c r="A9334" s="1">
        <v>0</v>
      </c>
      <c r="B9334" s="1" t="s">
        <v>10690</v>
      </c>
    </row>
    <row r="9335" spans="1:9" x14ac:dyDescent="0.25">
      <c r="A9335" s="1">
        <v>1</v>
      </c>
      <c r="B9335" s="1" t="s">
        <v>10691</v>
      </c>
      <c r="C9335" s="1" t="s">
        <v>10692</v>
      </c>
      <c r="D9335" s="1">
        <v>22276.468631510001</v>
      </c>
      <c r="E9335" s="1">
        <v>5.6500000000000001E-6</v>
      </c>
      <c r="F9335" s="1" t="s">
        <v>3</v>
      </c>
      <c r="G9335" s="1" t="s">
        <v>10693</v>
      </c>
      <c r="H9335" s="1">
        <v>0</v>
      </c>
      <c r="I9335" s="1">
        <v>9998</v>
      </c>
    </row>
    <row r="9336" spans="1:9" x14ac:dyDescent="0.25">
      <c r="A9336" s="1">
        <v>2</v>
      </c>
      <c r="B9336" s="1">
        <v>45156</v>
      </c>
      <c r="C9336" s="1">
        <v>87.876000000000005</v>
      </c>
      <c r="D9336" s="1">
        <v>305.12909999999999</v>
      </c>
      <c r="E9336" s="1">
        <v>2933</v>
      </c>
      <c r="F9336" s="1">
        <v>94.411600000000007</v>
      </c>
      <c r="G9336" s="1">
        <v>265.73469999999998</v>
      </c>
      <c r="H9336" s="1">
        <v>13.103694051315401</v>
      </c>
    </row>
    <row r="9337" spans="1:9" x14ac:dyDescent="0.25">
      <c r="A9337" s="1">
        <v>0</v>
      </c>
      <c r="B9337" s="1" t="s">
        <v>10694</v>
      </c>
    </row>
    <row r="9338" spans="1:9" x14ac:dyDescent="0.25">
      <c r="A9338" s="1">
        <v>1</v>
      </c>
      <c r="B9338" s="1" t="s">
        <v>10695</v>
      </c>
      <c r="C9338" s="1" t="s">
        <v>10696</v>
      </c>
      <c r="D9338" s="1">
        <v>22276.45146968</v>
      </c>
      <c r="E9338" s="1">
        <v>5.1599999999999997E-6</v>
      </c>
      <c r="F9338" s="1" t="s">
        <v>3</v>
      </c>
      <c r="G9338" s="1" t="s">
        <v>10697</v>
      </c>
      <c r="H9338" s="1">
        <v>0</v>
      </c>
      <c r="I9338" s="1">
        <v>9991</v>
      </c>
    </row>
    <row r="9339" spans="1:9" x14ac:dyDescent="0.25">
      <c r="A9339" s="1">
        <v>2</v>
      </c>
      <c r="B9339" s="1">
        <v>45157</v>
      </c>
      <c r="C9339" s="1">
        <v>87.877600000000001</v>
      </c>
      <c r="D9339" s="1">
        <v>305.19810000000001</v>
      </c>
      <c r="E9339" s="1">
        <v>2036</v>
      </c>
      <c r="F9339" s="1">
        <v>90.068200000000004</v>
      </c>
      <c r="G9339" s="1">
        <v>270.06779999999998</v>
      </c>
      <c r="H9339" s="1">
        <v>13.1037634413075</v>
      </c>
    </row>
    <row r="9340" spans="1:9" x14ac:dyDescent="0.25">
      <c r="A9340" s="1">
        <v>0</v>
      </c>
      <c r="B9340" s="1" t="s">
        <v>10698</v>
      </c>
    </row>
    <row r="9341" spans="1:9" x14ac:dyDescent="0.25">
      <c r="A9341" s="1">
        <v>1</v>
      </c>
      <c r="B9341" s="1" t="s">
        <v>10699</v>
      </c>
      <c r="C9341" s="1" t="s">
        <v>10700</v>
      </c>
      <c r="D9341" s="1">
        <v>22276.485749849999</v>
      </c>
      <c r="E9341" s="1">
        <v>-4.1999999999999996E-6</v>
      </c>
      <c r="F9341" s="1" t="s">
        <v>3</v>
      </c>
      <c r="G9341" s="1">
        <f>-12408-2</f>
        <v>-12410</v>
      </c>
      <c r="H9341" s="1">
        <v>0</v>
      </c>
      <c r="I9341" s="1">
        <v>9997</v>
      </c>
    </row>
    <row r="9342" spans="1:9" x14ac:dyDescent="0.25">
      <c r="A9342" s="1">
        <v>2</v>
      </c>
      <c r="B9342" s="1">
        <v>45158</v>
      </c>
      <c r="C9342" s="1">
        <v>87.876800000000003</v>
      </c>
      <c r="D9342" s="1">
        <v>305.1832</v>
      </c>
      <c r="E9342" s="1">
        <v>1636</v>
      </c>
      <c r="F9342" s="1">
        <v>94.967200000000005</v>
      </c>
      <c r="G9342" s="1">
        <v>265.16419999999999</v>
      </c>
      <c r="H9342" s="1">
        <v>13.1037136113087</v>
      </c>
    </row>
    <row r="9343" spans="1:9" x14ac:dyDescent="0.25">
      <c r="A9343" s="1">
        <v>0</v>
      </c>
      <c r="B9343" s="1" t="s">
        <v>10701</v>
      </c>
    </row>
    <row r="9344" spans="1:9" x14ac:dyDescent="0.25">
      <c r="A9344" s="1">
        <v>1</v>
      </c>
      <c r="B9344" s="1" t="s">
        <v>10702</v>
      </c>
      <c r="C9344" s="1" t="s">
        <v>10703</v>
      </c>
      <c r="D9344" s="1">
        <v>22276.467071939998</v>
      </c>
      <c r="E9344" s="1">
        <v>5.0599999999999998E-6</v>
      </c>
      <c r="F9344" s="1" t="s">
        <v>3</v>
      </c>
      <c r="G9344" s="1" t="s">
        <v>10704</v>
      </c>
      <c r="H9344" s="1">
        <v>0</v>
      </c>
      <c r="I9344" s="1">
        <v>9999</v>
      </c>
    </row>
    <row r="9345" spans="1:9" x14ac:dyDescent="0.25">
      <c r="A9345" s="1">
        <v>2</v>
      </c>
      <c r="B9345" s="1">
        <v>45159</v>
      </c>
      <c r="C9345" s="1">
        <v>87.876999999999995</v>
      </c>
      <c r="D9345" s="1">
        <v>305.18150000000003</v>
      </c>
      <c r="E9345" s="1">
        <v>2008</v>
      </c>
      <c r="F9345" s="1">
        <v>90.543599999999998</v>
      </c>
      <c r="G9345" s="1">
        <v>269.59210000000002</v>
      </c>
      <c r="H9345" s="1">
        <v>13.103731881317801</v>
      </c>
    </row>
    <row r="9346" spans="1:9" x14ac:dyDescent="0.25">
      <c r="A9346" s="1">
        <v>0</v>
      </c>
      <c r="B9346" s="1" t="s">
        <v>10705</v>
      </c>
    </row>
    <row r="9347" spans="1:9" x14ac:dyDescent="0.25">
      <c r="A9347" s="1">
        <v>1</v>
      </c>
      <c r="B9347" s="1" t="s">
        <v>10706</v>
      </c>
      <c r="C9347" s="1" t="s">
        <v>10707</v>
      </c>
      <c r="D9347" s="1">
        <v>22276.473295219999</v>
      </c>
      <c r="E9347" s="1">
        <v>1.86E-6</v>
      </c>
      <c r="F9347" s="1" t="s">
        <v>3</v>
      </c>
      <c r="G9347" s="1" t="s">
        <v>10708</v>
      </c>
      <c r="H9347" s="1">
        <v>0</v>
      </c>
      <c r="I9347" s="1">
        <v>9990</v>
      </c>
    </row>
    <row r="9348" spans="1:9" x14ac:dyDescent="0.25">
      <c r="A9348" s="1">
        <v>2</v>
      </c>
      <c r="B9348" s="1">
        <v>45160</v>
      </c>
      <c r="C9348" s="1">
        <v>87.877099999999999</v>
      </c>
      <c r="D9348" s="1">
        <v>305.16370000000001</v>
      </c>
      <c r="E9348" s="1">
        <v>1973</v>
      </c>
      <c r="F9348" s="1">
        <v>85.7881</v>
      </c>
      <c r="G9348" s="1">
        <v>274.34719999999999</v>
      </c>
      <c r="H9348" s="1">
        <v>13.103671201311901</v>
      </c>
    </row>
    <row r="9349" spans="1:9" x14ac:dyDescent="0.25">
      <c r="A9349" s="1">
        <v>0</v>
      </c>
      <c r="B9349" s="1" t="s">
        <v>10709</v>
      </c>
    </row>
    <row r="9350" spans="1:9" x14ac:dyDescent="0.25">
      <c r="A9350" s="1">
        <v>1</v>
      </c>
      <c r="B9350" s="1" t="s">
        <v>10710</v>
      </c>
      <c r="C9350" s="1" t="s">
        <v>10711</v>
      </c>
      <c r="D9350" s="1">
        <v>22276.460841010001</v>
      </c>
      <c r="E9350" s="1">
        <v>7.0199999999999997E-6</v>
      </c>
      <c r="F9350" s="1" t="s">
        <v>3</v>
      </c>
      <c r="G9350" s="1" t="s">
        <v>10712</v>
      </c>
      <c r="H9350" s="1">
        <v>0</v>
      </c>
      <c r="I9350" s="1">
        <v>9999</v>
      </c>
    </row>
    <row r="9351" spans="1:9" x14ac:dyDescent="0.25">
      <c r="A9351" s="1">
        <v>2</v>
      </c>
      <c r="B9351" s="1">
        <v>45161</v>
      </c>
      <c r="C9351" s="1">
        <v>87.877799999999993</v>
      </c>
      <c r="D9351" s="1">
        <v>305.20100000000002</v>
      </c>
      <c r="E9351" s="1">
        <v>1832</v>
      </c>
      <c r="F9351" s="1">
        <v>86.631200000000007</v>
      </c>
      <c r="G9351" s="1">
        <v>273.5025</v>
      </c>
      <c r="H9351" s="1">
        <v>13.1037395113201</v>
      </c>
    </row>
    <row r="9352" spans="1:9" x14ac:dyDescent="0.25">
      <c r="A9352" s="1">
        <v>0</v>
      </c>
      <c r="B9352" s="1" t="s">
        <v>10713</v>
      </c>
    </row>
    <row r="9353" spans="1:9" x14ac:dyDescent="0.25">
      <c r="A9353" s="1">
        <v>1</v>
      </c>
      <c r="B9353" s="1" t="s">
        <v>10714</v>
      </c>
      <c r="C9353" s="1" t="s">
        <v>10715</v>
      </c>
      <c r="D9353" s="1">
        <v>22276.457726320001</v>
      </c>
      <c r="E9353" s="1">
        <v>7.4000000000000003E-6</v>
      </c>
      <c r="F9353" s="1" t="s">
        <v>3</v>
      </c>
      <c r="G9353" s="1" t="s">
        <v>10716</v>
      </c>
      <c r="H9353" s="1">
        <v>0</v>
      </c>
      <c r="I9353" s="1">
        <v>9999</v>
      </c>
    </row>
    <row r="9354" spans="1:9" x14ac:dyDescent="0.25">
      <c r="A9354" s="1">
        <v>2</v>
      </c>
      <c r="B9354" s="1">
        <v>45162</v>
      </c>
      <c r="C9354" s="1">
        <v>87.877499999999998</v>
      </c>
      <c r="D9354" s="1">
        <v>305.18849999999998</v>
      </c>
      <c r="E9354" s="1">
        <v>1734</v>
      </c>
      <c r="F9354" s="1">
        <v>87.846500000000006</v>
      </c>
      <c r="G9354" s="1">
        <v>272.28609999999998</v>
      </c>
      <c r="H9354" s="1">
        <v>13.103742291319</v>
      </c>
    </row>
    <row r="9355" spans="1:9" x14ac:dyDescent="0.25">
      <c r="A9355" s="1">
        <v>0</v>
      </c>
      <c r="B9355" s="1" t="s">
        <v>10717</v>
      </c>
    </row>
    <row r="9356" spans="1:9" x14ac:dyDescent="0.25">
      <c r="A9356" s="1">
        <v>1</v>
      </c>
      <c r="B9356" s="1" t="s">
        <v>10718</v>
      </c>
      <c r="C9356" s="1" t="s">
        <v>10719</v>
      </c>
      <c r="D9356" s="1">
        <v>22276.484188480001</v>
      </c>
      <c r="E9356" s="1">
        <v>-4.6199999999999998E-6</v>
      </c>
      <c r="F9356" s="1" t="s">
        <v>3</v>
      </c>
      <c r="G9356" s="1">
        <f>-13603-2</f>
        <v>-13605</v>
      </c>
      <c r="H9356" s="1">
        <v>0</v>
      </c>
      <c r="I9356" s="1">
        <v>9992</v>
      </c>
    </row>
    <row r="9357" spans="1:9" x14ac:dyDescent="0.25">
      <c r="A9357" s="1">
        <v>2</v>
      </c>
      <c r="B9357" s="1">
        <v>45163</v>
      </c>
      <c r="C9357" s="1">
        <v>87.876900000000006</v>
      </c>
      <c r="D9357" s="1">
        <v>305.17349999999999</v>
      </c>
      <c r="E9357" s="1">
        <v>2030</v>
      </c>
      <c r="F9357" s="1">
        <v>94.979500000000002</v>
      </c>
      <c r="G9357" s="1">
        <v>265.15640000000002</v>
      </c>
      <c r="H9357" s="1">
        <v>13.1037208313103</v>
      </c>
    </row>
    <row r="9358" spans="1:9" x14ac:dyDescent="0.25">
      <c r="A9358" s="1">
        <v>0</v>
      </c>
      <c r="B9358" s="1" t="s">
        <v>10720</v>
      </c>
    </row>
    <row r="9359" spans="1:9" x14ac:dyDescent="0.25">
      <c r="A9359" s="1">
        <v>1</v>
      </c>
      <c r="B9359" s="1" t="s">
        <v>10721</v>
      </c>
      <c r="C9359" s="1" t="s">
        <v>10722</v>
      </c>
      <c r="D9359" s="1">
        <v>22276.46239819</v>
      </c>
      <c r="E9359" s="1">
        <v>6.1199999999999999E-6</v>
      </c>
      <c r="F9359" s="1" t="s">
        <v>3</v>
      </c>
      <c r="G9359" s="1" t="s">
        <v>10723</v>
      </c>
      <c r="H9359" s="1">
        <v>0</v>
      </c>
      <c r="I9359" s="1">
        <v>9999</v>
      </c>
    </row>
    <row r="9360" spans="1:9" x14ac:dyDescent="0.25">
      <c r="A9360" s="1">
        <v>2</v>
      </c>
      <c r="B9360" s="1">
        <v>45164</v>
      </c>
      <c r="C9360" s="1">
        <v>87.8797</v>
      </c>
      <c r="D9360" s="1">
        <v>305.14659999999998</v>
      </c>
      <c r="E9360" s="1">
        <v>2017</v>
      </c>
      <c r="F9360" s="1">
        <v>91.638000000000005</v>
      </c>
      <c r="G9360" s="1">
        <v>268.49779999999998</v>
      </c>
      <c r="H9360" s="1">
        <v>13.1037105013146</v>
      </c>
    </row>
    <row r="9361" spans="1:9" x14ac:dyDescent="0.25">
      <c r="A9361" s="1">
        <v>0</v>
      </c>
      <c r="B9361" s="1" t="s">
        <v>10724</v>
      </c>
    </row>
    <row r="9362" spans="1:9" x14ac:dyDescent="0.25">
      <c r="A9362" s="1">
        <v>1</v>
      </c>
      <c r="B9362" s="1" t="s">
        <v>10725</v>
      </c>
      <c r="C9362" s="1" t="s">
        <v>10726</v>
      </c>
      <c r="D9362" s="1">
        <v>22276.38790745</v>
      </c>
      <c r="E9362" s="1">
        <v>2.8770000000000001E-5</v>
      </c>
      <c r="F9362" s="1" t="s">
        <v>3</v>
      </c>
      <c r="G9362" s="1" t="s">
        <v>10727</v>
      </c>
      <c r="H9362" s="1">
        <v>0</v>
      </c>
      <c r="I9362" s="1">
        <v>9998</v>
      </c>
    </row>
    <row r="9363" spans="1:9" x14ac:dyDescent="0.25">
      <c r="A9363" s="1">
        <v>2</v>
      </c>
      <c r="B9363" s="1">
        <v>45178</v>
      </c>
      <c r="C9363" s="1">
        <v>53.052500000000002</v>
      </c>
      <c r="D9363" s="1">
        <v>272.91890000000001</v>
      </c>
      <c r="E9363" s="1">
        <v>1957</v>
      </c>
      <c r="F9363" s="1">
        <v>63.767200000000003</v>
      </c>
      <c r="G9363" s="1">
        <v>296.35180000000003</v>
      </c>
      <c r="H9363" s="1">
        <v>15.0640426014587</v>
      </c>
    </row>
    <row r="9364" spans="1:9" x14ac:dyDescent="0.25">
      <c r="A9364" s="1">
        <v>0</v>
      </c>
      <c r="B9364" s="1" t="s">
        <v>10728</v>
      </c>
    </row>
    <row r="9365" spans="1:9" x14ac:dyDescent="0.25">
      <c r="A9365" s="1">
        <v>1</v>
      </c>
      <c r="B9365" s="1" t="s">
        <v>10729</v>
      </c>
      <c r="C9365" s="1" t="s">
        <v>10730</v>
      </c>
      <c r="D9365" s="1">
        <v>22276.2579449</v>
      </c>
      <c r="E9365" s="1">
        <v>2.4049999999999998E-5</v>
      </c>
      <c r="F9365" s="1" t="s">
        <v>3</v>
      </c>
      <c r="G9365" s="1" t="s">
        <v>10731</v>
      </c>
      <c r="H9365" s="1">
        <v>0</v>
      </c>
      <c r="I9365" s="1">
        <v>9992</v>
      </c>
    </row>
    <row r="9366" spans="1:9" x14ac:dyDescent="0.25">
      <c r="A9366" s="1">
        <v>2</v>
      </c>
      <c r="B9366" s="1">
        <v>45179</v>
      </c>
      <c r="C9366" s="1">
        <v>53.055999999999997</v>
      </c>
      <c r="D9366" s="1">
        <v>273.4862</v>
      </c>
      <c r="E9366" s="1">
        <v>1557</v>
      </c>
      <c r="F9366" s="1">
        <v>58.332299999999996</v>
      </c>
      <c r="G9366" s="1">
        <v>301.78179999999998</v>
      </c>
      <c r="H9366" s="1">
        <v>15.0640894914591</v>
      </c>
    </row>
    <row r="9367" spans="1:9" x14ac:dyDescent="0.25">
      <c r="A9367" s="1">
        <v>0</v>
      </c>
      <c r="B9367" s="1" t="s">
        <v>10732</v>
      </c>
    </row>
    <row r="9368" spans="1:9" x14ac:dyDescent="0.25">
      <c r="A9368" s="1">
        <v>1</v>
      </c>
      <c r="B9368" s="1" t="s">
        <v>10733</v>
      </c>
      <c r="C9368" s="1" t="s">
        <v>10734</v>
      </c>
      <c r="D9368" s="1">
        <v>22276.277115569999</v>
      </c>
      <c r="E9368" s="1">
        <v>1.5129E-4</v>
      </c>
      <c r="F9368" s="1" t="s">
        <v>3</v>
      </c>
      <c r="G9368" s="1" t="s">
        <v>10735</v>
      </c>
      <c r="H9368" s="1">
        <v>0</v>
      </c>
      <c r="I9368" s="1">
        <v>9990</v>
      </c>
    </row>
    <row r="9369" spans="1:9" x14ac:dyDescent="0.25">
      <c r="A9369" s="1">
        <v>2</v>
      </c>
      <c r="B9369" s="1">
        <v>45180</v>
      </c>
      <c r="C9369" s="1">
        <v>53.051299999999998</v>
      </c>
      <c r="D9369" s="1">
        <v>268.77249999999998</v>
      </c>
      <c r="E9369" s="1">
        <v>2536</v>
      </c>
      <c r="F9369" s="1">
        <v>44.467599999999997</v>
      </c>
      <c r="G9369" s="1">
        <v>315.65190000000001</v>
      </c>
      <c r="H9369" s="1">
        <v>15.122120501459801</v>
      </c>
    </row>
    <row r="9370" spans="1:9" x14ac:dyDescent="0.25">
      <c r="A9370" s="1">
        <v>0</v>
      </c>
      <c r="B9370" s="1" t="s">
        <v>10736</v>
      </c>
    </row>
    <row r="9371" spans="1:9" x14ac:dyDescent="0.25">
      <c r="A9371" s="1">
        <v>1</v>
      </c>
      <c r="B9371" s="1" t="s">
        <v>10737</v>
      </c>
      <c r="C9371" s="1" t="s">
        <v>10738</v>
      </c>
      <c r="D9371" s="1">
        <v>22276.37684212</v>
      </c>
      <c r="E9371" s="1">
        <v>3.2870000000000002E-5</v>
      </c>
      <c r="F9371" s="1" t="s">
        <v>3</v>
      </c>
      <c r="G9371" s="1" t="s">
        <v>10739</v>
      </c>
      <c r="H9371" s="1">
        <v>0</v>
      </c>
      <c r="I9371" s="1">
        <v>9998</v>
      </c>
    </row>
    <row r="9372" spans="1:9" x14ac:dyDescent="0.25">
      <c r="A9372" s="1">
        <v>2</v>
      </c>
      <c r="B9372" s="1">
        <v>45181</v>
      </c>
      <c r="C9372" s="1">
        <v>53.052500000000002</v>
      </c>
      <c r="D9372" s="1">
        <v>272.9699</v>
      </c>
      <c r="E9372" s="1">
        <v>1557</v>
      </c>
      <c r="F9372" s="1">
        <v>63.911000000000001</v>
      </c>
      <c r="G9372" s="1">
        <v>296.20389999999998</v>
      </c>
      <c r="H9372" s="1">
        <v>15.0641255014593</v>
      </c>
    </row>
    <row r="9373" spans="1:9" x14ac:dyDescent="0.25">
      <c r="A9373" s="1">
        <v>0</v>
      </c>
      <c r="B9373" s="1" t="s">
        <v>10740</v>
      </c>
    </row>
    <row r="9374" spans="1:9" x14ac:dyDescent="0.25">
      <c r="A9374" s="1">
        <v>1</v>
      </c>
      <c r="B9374" s="1" t="s">
        <v>10741</v>
      </c>
      <c r="C9374" s="1" t="s">
        <v>10742</v>
      </c>
      <c r="D9374" s="1">
        <v>22276.330769910001</v>
      </c>
      <c r="E9374" s="1">
        <v>1.1702E-4</v>
      </c>
      <c r="F9374" s="1" t="s">
        <v>3</v>
      </c>
      <c r="G9374" s="1" t="s">
        <v>10743</v>
      </c>
      <c r="H9374" s="1">
        <v>0</v>
      </c>
      <c r="I9374" s="1">
        <v>9999</v>
      </c>
    </row>
    <row r="9375" spans="1:9" x14ac:dyDescent="0.25">
      <c r="A9375" s="1">
        <v>2</v>
      </c>
      <c r="B9375" s="1">
        <v>45182</v>
      </c>
      <c r="C9375" s="1">
        <v>53.052700000000002</v>
      </c>
      <c r="D9375" s="1">
        <v>253.1558</v>
      </c>
      <c r="E9375" s="1">
        <v>1447</v>
      </c>
      <c r="F9375" s="1">
        <v>73.072999999999993</v>
      </c>
      <c r="G9375" s="1">
        <v>287.04180000000002</v>
      </c>
      <c r="H9375" s="1">
        <v>15.064083021460499</v>
      </c>
    </row>
    <row r="9376" spans="1:9" x14ac:dyDescent="0.25">
      <c r="A9376" s="1">
        <v>0</v>
      </c>
      <c r="B9376" s="1" t="s">
        <v>10744</v>
      </c>
    </row>
    <row r="9377" spans="1:9" x14ac:dyDescent="0.25">
      <c r="A9377" s="1">
        <v>1</v>
      </c>
      <c r="B9377" s="1" t="s">
        <v>10745</v>
      </c>
      <c r="C9377" s="1" t="s">
        <v>10746</v>
      </c>
      <c r="D9377" s="1">
        <v>22276.480044010001</v>
      </c>
      <c r="E9377" s="1">
        <v>1.0149999999999999E-5</v>
      </c>
      <c r="F9377" s="1" t="s">
        <v>3</v>
      </c>
      <c r="G9377" s="1" t="s">
        <v>10747</v>
      </c>
      <c r="H9377" s="1">
        <v>0</v>
      </c>
      <c r="I9377" s="1">
        <v>9992</v>
      </c>
    </row>
    <row r="9378" spans="1:9" x14ac:dyDescent="0.25">
      <c r="A9378" s="1">
        <v>2</v>
      </c>
      <c r="B9378" s="1">
        <v>45183</v>
      </c>
      <c r="C9378" s="1">
        <v>53.054499999999997</v>
      </c>
      <c r="D9378" s="1">
        <v>272.50369999999998</v>
      </c>
      <c r="E9378" s="1">
        <v>1596</v>
      </c>
      <c r="F9378" s="1">
        <v>71.577799999999996</v>
      </c>
      <c r="G9378" s="1">
        <v>288.53840000000002</v>
      </c>
      <c r="H9378" s="1">
        <v>15.0641258414595</v>
      </c>
    </row>
    <row r="9379" spans="1:9" x14ac:dyDescent="0.25">
      <c r="A9379" s="1">
        <v>0</v>
      </c>
      <c r="B9379" s="1" t="s">
        <v>10748</v>
      </c>
    </row>
    <row r="9380" spans="1:9" x14ac:dyDescent="0.25">
      <c r="A9380" s="1">
        <v>1</v>
      </c>
      <c r="B9380" s="1" t="s">
        <v>10749</v>
      </c>
      <c r="C9380" s="1" t="s">
        <v>10750</v>
      </c>
      <c r="D9380" s="1">
        <v>22276.33813434</v>
      </c>
      <c r="E9380" s="1">
        <v>1.472E-5</v>
      </c>
      <c r="F9380" s="1" t="s">
        <v>3</v>
      </c>
      <c r="G9380" s="1" t="s">
        <v>10751</v>
      </c>
      <c r="H9380" s="1">
        <v>0</v>
      </c>
      <c r="I9380" s="1">
        <v>9990</v>
      </c>
    </row>
    <row r="9381" spans="1:9" x14ac:dyDescent="0.25">
      <c r="A9381" s="1">
        <v>2</v>
      </c>
      <c r="B9381" s="1">
        <v>45184</v>
      </c>
      <c r="C9381" s="1">
        <v>53.054499999999997</v>
      </c>
      <c r="D9381" s="1">
        <v>253.14080000000001</v>
      </c>
      <c r="E9381" s="1">
        <v>1655</v>
      </c>
      <c r="F9381" s="1">
        <v>59.151299999999999</v>
      </c>
      <c r="G9381" s="1">
        <v>300.96379999999999</v>
      </c>
      <c r="H9381" s="1">
        <v>15.064142081452401</v>
      </c>
    </row>
    <row r="9382" spans="1:9" x14ac:dyDescent="0.25">
      <c r="A9382" s="1">
        <v>0</v>
      </c>
      <c r="B9382" s="1" t="s">
        <v>10752</v>
      </c>
    </row>
    <row r="9383" spans="1:9" x14ac:dyDescent="0.25">
      <c r="A9383" s="1">
        <v>1</v>
      </c>
      <c r="B9383" s="1" t="s">
        <v>10753</v>
      </c>
      <c r="C9383" s="1" t="s">
        <v>10754</v>
      </c>
      <c r="D9383" s="1">
        <v>22276.406330530001</v>
      </c>
      <c r="E9383" s="1">
        <v>6.1600000000000007E-5</v>
      </c>
      <c r="F9383" s="1" t="s">
        <v>3</v>
      </c>
      <c r="G9383" s="1" t="s">
        <v>10755</v>
      </c>
      <c r="H9383" s="1">
        <v>0</v>
      </c>
      <c r="I9383" s="1">
        <v>9998</v>
      </c>
    </row>
    <row r="9384" spans="1:9" x14ac:dyDescent="0.25">
      <c r="A9384" s="1">
        <v>2</v>
      </c>
      <c r="B9384" s="1">
        <v>45185</v>
      </c>
      <c r="C9384" s="1">
        <v>53.054400000000001</v>
      </c>
      <c r="D9384" s="1">
        <v>272.83460000000002</v>
      </c>
      <c r="E9384" s="1">
        <v>1672</v>
      </c>
      <c r="F9384" s="1">
        <v>66.303899999999999</v>
      </c>
      <c r="G9384" s="1">
        <v>293.81259999999997</v>
      </c>
      <c r="H9384" s="1">
        <v>15.064127631458801</v>
      </c>
    </row>
    <row r="9385" spans="1:9" x14ac:dyDescent="0.25">
      <c r="A9385" s="1">
        <v>0</v>
      </c>
      <c r="B9385" s="1" t="s">
        <v>10756</v>
      </c>
    </row>
    <row r="9386" spans="1:9" x14ac:dyDescent="0.25">
      <c r="A9386" s="1">
        <v>1</v>
      </c>
      <c r="B9386" s="1" t="s">
        <v>10757</v>
      </c>
      <c r="C9386" s="1" t="s">
        <v>10758</v>
      </c>
      <c r="D9386" s="1">
        <v>22276.421082159999</v>
      </c>
      <c r="E9386" s="1">
        <v>1.0210000000000001E-5</v>
      </c>
      <c r="F9386" s="1" t="s">
        <v>3</v>
      </c>
      <c r="G9386" s="1" t="s">
        <v>10759</v>
      </c>
      <c r="H9386" s="1">
        <v>0</v>
      </c>
      <c r="I9386" s="1">
        <v>9994</v>
      </c>
    </row>
    <row r="9387" spans="1:9" x14ac:dyDescent="0.25">
      <c r="A9387" s="1">
        <v>2</v>
      </c>
      <c r="B9387" s="1">
        <v>45186</v>
      </c>
      <c r="C9387" s="1">
        <v>53.055100000000003</v>
      </c>
      <c r="D9387" s="1">
        <v>272.77179999999998</v>
      </c>
      <c r="E9387" s="1">
        <v>1621</v>
      </c>
      <c r="F9387" s="1">
        <v>60.284100000000002</v>
      </c>
      <c r="G9387" s="1">
        <v>299.83089999999999</v>
      </c>
      <c r="H9387" s="1">
        <v>15.063986771458801</v>
      </c>
    </row>
    <row r="9388" spans="1:9" x14ac:dyDescent="0.25">
      <c r="A9388" s="1">
        <v>0</v>
      </c>
      <c r="B9388" s="1" t="s">
        <v>10760</v>
      </c>
    </row>
    <row r="9389" spans="1:9" x14ac:dyDescent="0.25">
      <c r="A9389" s="1">
        <v>1</v>
      </c>
      <c r="B9389" s="1" t="s">
        <v>10761</v>
      </c>
      <c r="C9389" s="1" t="s">
        <v>10762</v>
      </c>
      <c r="D9389" s="1">
        <v>22276.358418439999</v>
      </c>
      <c r="E9389" s="1">
        <v>2.6979999999999999E-5</v>
      </c>
      <c r="F9389" s="1" t="s">
        <v>3</v>
      </c>
      <c r="G9389" s="1" t="s">
        <v>10763</v>
      </c>
      <c r="H9389" s="1">
        <v>0</v>
      </c>
      <c r="I9389" s="1">
        <v>9997</v>
      </c>
    </row>
    <row r="9390" spans="1:9" x14ac:dyDescent="0.25">
      <c r="A9390" s="1">
        <v>2</v>
      </c>
      <c r="B9390" s="1">
        <v>45187</v>
      </c>
      <c r="C9390" s="1">
        <v>53.053800000000003</v>
      </c>
      <c r="D9390" s="1">
        <v>273.05270000000002</v>
      </c>
      <c r="E9390" s="1">
        <v>1677</v>
      </c>
      <c r="F9390" s="1">
        <v>61.100099999999998</v>
      </c>
      <c r="G9390" s="1">
        <v>299.01560000000001</v>
      </c>
      <c r="H9390" s="1">
        <v>15.0640346414592</v>
      </c>
    </row>
    <row r="9391" spans="1:9" x14ac:dyDescent="0.25">
      <c r="A9391" s="1">
        <v>0</v>
      </c>
      <c r="B9391" s="1" t="s">
        <v>10764</v>
      </c>
    </row>
    <row r="9392" spans="1:9" x14ac:dyDescent="0.25">
      <c r="A9392" s="1">
        <v>1</v>
      </c>
      <c r="B9392" s="1" t="s">
        <v>10765</v>
      </c>
      <c r="C9392" s="1" t="s">
        <v>10766</v>
      </c>
      <c r="D9392" s="1">
        <v>22276.321559309999</v>
      </c>
      <c r="E9392" s="1">
        <v>8.0359999999999996E-5</v>
      </c>
      <c r="F9392" s="1" t="s">
        <v>3</v>
      </c>
      <c r="G9392" s="1" t="s">
        <v>10767</v>
      </c>
      <c r="H9392" s="1">
        <v>0</v>
      </c>
      <c r="I9392" s="1">
        <v>9991</v>
      </c>
    </row>
    <row r="9393" spans="1:9" x14ac:dyDescent="0.25">
      <c r="A9393" s="1">
        <v>2</v>
      </c>
      <c r="B9393" s="1">
        <v>45188</v>
      </c>
      <c r="C9393" s="1">
        <v>53.052799999999998</v>
      </c>
      <c r="D9393" s="1">
        <v>233.21039999999999</v>
      </c>
      <c r="E9393" s="1">
        <v>1855</v>
      </c>
      <c r="F9393" s="1">
        <v>61.600200000000001</v>
      </c>
      <c r="G9393" s="1">
        <v>298.51729999999998</v>
      </c>
      <c r="H9393" s="1">
        <v>15.0642229214643</v>
      </c>
    </row>
    <row r="9394" spans="1:9" x14ac:dyDescent="0.25">
      <c r="A9394" s="1">
        <v>0</v>
      </c>
      <c r="B9394" s="1" t="s">
        <v>10768</v>
      </c>
    </row>
    <row r="9395" spans="1:9" x14ac:dyDescent="0.25">
      <c r="A9395" s="1">
        <v>1</v>
      </c>
      <c r="B9395" s="1" t="s">
        <v>10769</v>
      </c>
      <c r="C9395" s="1" t="s">
        <v>10770</v>
      </c>
      <c r="D9395" s="1">
        <v>22276.428451150001</v>
      </c>
      <c r="E9395" s="1">
        <v>9.0719999999999999E-5</v>
      </c>
      <c r="F9395" s="1" t="s">
        <v>3</v>
      </c>
      <c r="G9395" s="1" t="s">
        <v>10771</v>
      </c>
      <c r="H9395" s="1">
        <v>0</v>
      </c>
      <c r="I9395" s="1">
        <v>9997</v>
      </c>
    </row>
    <row r="9396" spans="1:9" x14ac:dyDescent="0.25">
      <c r="A9396" s="1">
        <v>2</v>
      </c>
      <c r="B9396" s="1">
        <v>45189</v>
      </c>
      <c r="C9396" s="1">
        <v>53.052599999999998</v>
      </c>
      <c r="D9396" s="1">
        <v>272.74029999999999</v>
      </c>
      <c r="E9396" s="1">
        <v>1443</v>
      </c>
      <c r="F9396" s="1">
        <v>70.951899999999995</v>
      </c>
      <c r="G9396" s="1">
        <v>289.1626</v>
      </c>
      <c r="H9396" s="1">
        <v>15.0641451314316</v>
      </c>
    </row>
    <row r="9397" spans="1:9" x14ac:dyDescent="0.25">
      <c r="A9397" s="1">
        <v>0</v>
      </c>
      <c r="B9397" s="1" t="s">
        <v>10772</v>
      </c>
    </row>
    <row r="9398" spans="1:9" x14ac:dyDescent="0.25">
      <c r="A9398" s="1">
        <v>1</v>
      </c>
      <c r="B9398" s="1" t="s">
        <v>10773</v>
      </c>
      <c r="C9398" s="1" t="s">
        <v>10774</v>
      </c>
      <c r="D9398" s="1">
        <v>22276.18148865</v>
      </c>
      <c r="E9398" s="1">
        <v>2.0599999999999999E-5</v>
      </c>
      <c r="F9398" s="1" t="s">
        <v>3</v>
      </c>
      <c r="G9398" s="1" t="s">
        <v>10775</v>
      </c>
      <c r="H9398" s="1">
        <v>0</v>
      </c>
      <c r="I9398" s="1">
        <v>9995</v>
      </c>
    </row>
    <row r="9399" spans="1:9" x14ac:dyDescent="0.25">
      <c r="A9399" s="1">
        <v>2</v>
      </c>
      <c r="B9399" s="1">
        <v>45190</v>
      </c>
      <c r="C9399" s="1">
        <v>53.052599999999998</v>
      </c>
      <c r="D9399" s="1">
        <v>233.8476</v>
      </c>
      <c r="E9399" s="1">
        <v>1748</v>
      </c>
      <c r="F9399" s="1">
        <v>69.899600000000007</v>
      </c>
      <c r="G9399" s="1">
        <v>290.21809999999999</v>
      </c>
      <c r="H9399" s="1">
        <v>15.0641308014636</v>
      </c>
    </row>
    <row r="9400" spans="1:9" x14ac:dyDescent="0.25">
      <c r="A9400" s="1">
        <v>0</v>
      </c>
      <c r="B9400" s="1" t="s">
        <v>10776</v>
      </c>
    </row>
    <row r="9401" spans="1:9" x14ac:dyDescent="0.25">
      <c r="A9401" s="1">
        <v>1</v>
      </c>
      <c r="B9401" s="1" t="s">
        <v>10777</v>
      </c>
      <c r="C9401" s="1" t="s">
        <v>10778</v>
      </c>
      <c r="D9401" s="1">
        <v>22276.36947555</v>
      </c>
      <c r="E9401" s="1">
        <v>3.8099999999999999E-6</v>
      </c>
      <c r="F9401" s="1" t="s">
        <v>3</v>
      </c>
      <c r="G9401" s="1" t="s">
        <v>10779</v>
      </c>
      <c r="H9401" s="1">
        <v>0</v>
      </c>
      <c r="I9401" s="1">
        <v>9998</v>
      </c>
    </row>
    <row r="9402" spans="1:9" x14ac:dyDescent="0.25">
      <c r="A9402" s="1">
        <v>2</v>
      </c>
      <c r="B9402" s="1">
        <v>45191</v>
      </c>
      <c r="C9402" s="1">
        <v>53.053600000000003</v>
      </c>
      <c r="D9402" s="1">
        <v>272.99740000000003</v>
      </c>
      <c r="E9402" s="1">
        <v>1668</v>
      </c>
      <c r="F9402" s="1">
        <v>67.5886</v>
      </c>
      <c r="G9402" s="1">
        <v>292.52789999999999</v>
      </c>
      <c r="H9402" s="1">
        <v>15.0639858814314</v>
      </c>
    </row>
    <row r="9403" spans="1:9" x14ac:dyDescent="0.25">
      <c r="A9403" s="1">
        <v>0</v>
      </c>
      <c r="B9403" s="1" t="s">
        <v>10780</v>
      </c>
    </row>
    <row r="9404" spans="1:9" x14ac:dyDescent="0.25">
      <c r="A9404" s="1">
        <v>1</v>
      </c>
      <c r="B9404" s="1" t="s">
        <v>10781</v>
      </c>
      <c r="C9404" s="1" t="s">
        <v>10782</v>
      </c>
      <c r="D9404" s="1">
        <v>22276.410013249999</v>
      </c>
      <c r="E9404" s="1">
        <v>1.491E-5</v>
      </c>
      <c r="F9404" s="1" t="s">
        <v>3</v>
      </c>
      <c r="G9404" s="1" t="s">
        <v>10783</v>
      </c>
      <c r="H9404" s="1">
        <v>0</v>
      </c>
      <c r="I9404" s="1">
        <v>9995</v>
      </c>
    </row>
    <row r="9405" spans="1:9" x14ac:dyDescent="0.25">
      <c r="A9405" s="1">
        <v>2</v>
      </c>
      <c r="B9405" s="1">
        <v>45192</v>
      </c>
      <c r="C9405" s="1">
        <v>53.055700000000002</v>
      </c>
      <c r="D9405" s="1">
        <v>272.8107</v>
      </c>
      <c r="E9405" s="1">
        <v>1681</v>
      </c>
      <c r="F9405" s="1">
        <v>65.87</v>
      </c>
      <c r="G9405" s="1">
        <v>294.24639999999999</v>
      </c>
      <c r="H9405" s="1">
        <v>15.064096431459401</v>
      </c>
    </row>
    <row r="9406" spans="1:9" x14ac:dyDescent="0.25">
      <c r="A9406" s="1">
        <v>0</v>
      </c>
      <c r="B9406" s="1" t="s">
        <v>10784</v>
      </c>
    </row>
    <row r="9407" spans="1:9" x14ac:dyDescent="0.25">
      <c r="A9407" s="1">
        <v>1</v>
      </c>
      <c r="B9407" s="1" t="s">
        <v>10785</v>
      </c>
      <c r="C9407" s="1" t="s">
        <v>10786</v>
      </c>
      <c r="D9407" s="1">
        <v>22276.46532082</v>
      </c>
      <c r="E9407" s="1">
        <v>1.1540999999999999E-4</v>
      </c>
      <c r="F9407" s="1" t="s">
        <v>3</v>
      </c>
      <c r="G9407" s="1" t="s">
        <v>10787</v>
      </c>
      <c r="H9407" s="1">
        <v>0</v>
      </c>
      <c r="I9407" s="1">
        <v>9995</v>
      </c>
    </row>
    <row r="9408" spans="1:9" x14ac:dyDescent="0.25">
      <c r="A9408" s="1">
        <v>2</v>
      </c>
      <c r="B9408" s="1">
        <v>45193</v>
      </c>
      <c r="C9408" s="1">
        <v>53.054200000000002</v>
      </c>
      <c r="D9408" s="1">
        <v>272.5677</v>
      </c>
      <c r="E9408" s="1">
        <v>1727</v>
      </c>
      <c r="F9408" s="1">
        <v>55.957500000000003</v>
      </c>
      <c r="G9408" s="1">
        <v>304.15780000000001</v>
      </c>
      <c r="H9408" s="1">
        <v>15.0640233314589</v>
      </c>
    </row>
    <row r="9409" spans="1:9" x14ac:dyDescent="0.25">
      <c r="A9409" s="1">
        <v>0</v>
      </c>
      <c r="B9409" s="1" t="s">
        <v>10788</v>
      </c>
    </row>
    <row r="9410" spans="1:9" x14ac:dyDescent="0.25">
      <c r="A9410" s="1">
        <v>1</v>
      </c>
      <c r="B9410" s="1" t="s">
        <v>10789</v>
      </c>
      <c r="C9410" s="1" t="s">
        <v>10790</v>
      </c>
      <c r="D9410" s="1">
        <v>22276.269955119998</v>
      </c>
      <c r="E9410" s="1">
        <v>4.8899999999999998E-6</v>
      </c>
      <c r="F9410" s="1" t="s">
        <v>3</v>
      </c>
      <c r="G9410" s="1" t="s">
        <v>10791</v>
      </c>
      <c r="H9410" s="1">
        <v>0</v>
      </c>
      <c r="I9410" s="1">
        <v>9997</v>
      </c>
    </row>
    <row r="9411" spans="1:9" x14ac:dyDescent="0.25">
      <c r="A9411" s="1">
        <v>2</v>
      </c>
      <c r="B9411" s="1">
        <v>45194</v>
      </c>
      <c r="C9411" s="1">
        <v>53.054000000000002</v>
      </c>
      <c r="D9411" s="1">
        <v>273.44130000000001</v>
      </c>
      <c r="E9411" s="1">
        <v>1509</v>
      </c>
      <c r="F9411" s="1">
        <v>68.523700000000005</v>
      </c>
      <c r="G9411" s="1">
        <v>291.59129999999999</v>
      </c>
      <c r="H9411" s="1">
        <v>15.0640398314581</v>
      </c>
    </row>
    <row r="9412" spans="1:9" x14ac:dyDescent="0.25">
      <c r="A9412" s="1">
        <v>0</v>
      </c>
      <c r="B9412" s="1" t="s">
        <v>10792</v>
      </c>
    </row>
    <row r="9413" spans="1:9" x14ac:dyDescent="0.25">
      <c r="A9413" s="1">
        <v>1</v>
      </c>
      <c r="B9413" s="1" t="s">
        <v>10793</v>
      </c>
      <c r="C9413" s="1" t="s">
        <v>10794</v>
      </c>
      <c r="D9413" s="1">
        <v>22276.272637639999</v>
      </c>
      <c r="E9413" s="1">
        <v>4.8042000000000001E-4</v>
      </c>
      <c r="F9413" s="1" t="s">
        <v>3</v>
      </c>
      <c r="G9413" s="1" t="s">
        <v>10795</v>
      </c>
      <c r="H9413" s="1">
        <v>0</v>
      </c>
      <c r="I9413" s="1">
        <v>9999</v>
      </c>
    </row>
    <row r="9414" spans="1:9" x14ac:dyDescent="0.25">
      <c r="A9414" s="1">
        <v>2</v>
      </c>
      <c r="B9414" s="1">
        <v>45195</v>
      </c>
      <c r="C9414" s="1">
        <v>53.050699999999999</v>
      </c>
      <c r="D9414" s="1">
        <v>267.91309999999999</v>
      </c>
      <c r="E9414" s="1">
        <v>2972</v>
      </c>
      <c r="F9414" s="1">
        <v>53.511000000000003</v>
      </c>
      <c r="G9414" s="1">
        <v>306.61559999999997</v>
      </c>
      <c r="H9414" s="1">
        <v>15.1357528914599</v>
      </c>
    </row>
    <row r="9415" spans="1:9" x14ac:dyDescent="0.25">
      <c r="A9415" s="1">
        <v>0</v>
      </c>
      <c r="B9415" s="1" t="s">
        <v>10796</v>
      </c>
    </row>
    <row r="9416" spans="1:9" x14ac:dyDescent="0.25">
      <c r="A9416" s="1">
        <v>1</v>
      </c>
      <c r="B9416" s="1" t="s">
        <v>10797</v>
      </c>
      <c r="C9416" s="1" t="s">
        <v>10798</v>
      </c>
      <c r="D9416" s="1">
        <v>22276.38423525</v>
      </c>
      <c r="E9416" s="1">
        <v>1.2758999999999999E-4</v>
      </c>
      <c r="F9416" s="1" t="s">
        <v>3</v>
      </c>
      <c r="G9416" s="1" t="s">
        <v>10799</v>
      </c>
      <c r="H9416" s="1">
        <v>0</v>
      </c>
      <c r="I9416" s="1">
        <v>9993</v>
      </c>
    </row>
    <row r="9417" spans="1:9" x14ac:dyDescent="0.25">
      <c r="A9417" s="1">
        <v>2</v>
      </c>
      <c r="B9417" s="1">
        <v>45196</v>
      </c>
      <c r="C9417" s="1">
        <v>53.0533</v>
      </c>
      <c r="D9417" s="1">
        <v>272.93200000000002</v>
      </c>
      <c r="E9417" s="1">
        <v>1754</v>
      </c>
      <c r="F9417" s="1">
        <v>67.545299999999997</v>
      </c>
      <c r="G9417" s="1">
        <v>292.57220000000001</v>
      </c>
      <c r="H9417" s="1">
        <v>15.0641336914598</v>
      </c>
    </row>
    <row r="9418" spans="1:9" x14ac:dyDescent="0.25">
      <c r="A9418" s="1">
        <v>0</v>
      </c>
      <c r="B9418" s="1" t="s">
        <v>10800</v>
      </c>
    </row>
    <row r="9419" spans="1:9" x14ac:dyDescent="0.25">
      <c r="A9419" s="1">
        <v>1</v>
      </c>
      <c r="B9419" s="1" t="s">
        <v>10801</v>
      </c>
      <c r="C9419" s="1" t="s">
        <v>10802</v>
      </c>
      <c r="D9419" s="1">
        <v>22276.30681328</v>
      </c>
      <c r="E9419" s="1">
        <v>2.8899999999999999E-6</v>
      </c>
      <c r="F9419" s="1" t="s">
        <v>3</v>
      </c>
      <c r="G9419" s="1" t="s">
        <v>10803</v>
      </c>
      <c r="H9419" s="1">
        <v>0</v>
      </c>
      <c r="I9419" s="1">
        <v>9997</v>
      </c>
    </row>
    <row r="9420" spans="1:9" x14ac:dyDescent="0.25">
      <c r="A9420" s="1">
        <v>2</v>
      </c>
      <c r="B9420" s="1">
        <v>45197</v>
      </c>
      <c r="C9420" s="1">
        <v>53.054400000000001</v>
      </c>
      <c r="D9420" s="1">
        <v>273.27690000000001</v>
      </c>
      <c r="E9420" s="1">
        <v>1747</v>
      </c>
      <c r="F9420" s="1">
        <v>65.410300000000007</v>
      </c>
      <c r="G9420" s="1">
        <v>294.70679999999999</v>
      </c>
      <c r="H9420" s="1">
        <v>15.064119011458899</v>
      </c>
    </row>
    <row r="9421" spans="1:9" x14ac:dyDescent="0.25">
      <c r="A9421" s="1">
        <v>0</v>
      </c>
      <c r="B9421" s="1" t="s">
        <v>10804</v>
      </c>
    </row>
    <row r="9422" spans="1:9" x14ac:dyDescent="0.25">
      <c r="A9422" s="1">
        <v>1</v>
      </c>
      <c r="B9422" s="1" t="s">
        <v>10805</v>
      </c>
      <c r="C9422" s="1" t="s">
        <v>10806</v>
      </c>
      <c r="D9422" s="1">
        <v>22276.363952660002</v>
      </c>
      <c r="E9422" s="1">
        <v>1.5587000000000001E-4</v>
      </c>
      <c r="F9422" s="1" t="s">
        <v>3</v>
      </c>
      <c r="G9422" s="1" t="s">
        <v>10807</v>
      </c>
      <c r="H9422" s="1">
        <v>0</v>
      </c>
      <c r="I9422" s="1">
        <v>9990</v>
      </c>
    </row>
    <row r="9423" spans="1:9" x14ac:dyDescent="0.25">
      <c r="A9423" s="1">
        <v>2</v>
      </c>
      <c r="B9423" s="1">
        <v>45198</v>
      </c>
      <c r="C9423" s="1">
        <v>53.055199999999999</v>
      </c>
      <c r="D9423" s="1">
        <v>253.02359999999999</v>
      </c>
      <c r="E9423" s="1">
        <v>1952</v>
      </c>
      <c r="F9423" s="1">
        <v>69.926199999999994</v>
      </c>
      <c r="G9423" s="1">
        <v>290.19369999999998</v>
      </c>
      <c r="H9423" s="1">
        <v>15.0642694414615</v>
      </c>
    </row>
    <row r="9424" spans="1:9" x14ac:dyDescent="0.25">
      <c r="A9424" s="1">
        <v>0</v>
      </c>
      <c r="B9424" s="1" t="s">
        <v>10808</v>
      </c>
    </row>
    <row r="9425" spans="1:9" x14ac:dyDescent="0.25">
      <c r="A9425" s="1">
        <v>1</v>
      </c>
      <c r="B9425" s="1" t="s">
        <v>10809</v>
      </c>
      <c r="C9425" s="1" t="s">
        <v>10810</v>
      </c>
      <c r="D9425" s="1">
        <v>22276.367628349999</v>
      </c>
      <c r="E9425" s="1">
        <v>2.4769999999999998E-5</v>
      </c>
      <c r="F9425" s="1" t="s">
        <v>3</v>
      </c>
      <c r="G9425" s="1" t="s">
        <v>10811</v>
      </c>
      <c r="H9425" s="1">
        <v>0</v>
      </c>
      <c r="I9425" s="1">
        <v>9997</v>
      </c>
    </row>
    <row r="9426" spans="1:9" x14ac:dyDescent="0.25">
      <c r="A9426" s="1">
        <v>2</v>
      </c>
      <c r="B9426" s="1">
        <v>45199</v>
      </c>
      <c r="C9426" s="1">
        <v>53.054699999999997</v>
      </c>
      <c r="D9426" s="1">
        <v>253.00450000000001</v>
      </c>
      <c r="E9426" s="1">
        <v>1340</v>
      </c>
      <c r="F9426" s="1">
        <v>82.279399999999995</v>
      </c>
      <c r="G9426" s="1">
        <v>277.8347</v>
      </c>
      <c r="H9426" s="1">
        <v>15.0640928814621</v>
      </c>
    </row>
    <row r="9427" spans="1:9" x14ac:dyDescent="0.25">
      <c r="A9427" s="1">
        <v>0</v>
      </c>
      <c r="B9427" s="1" t="s">
        <v>10812</v>
      </c>
    </row>
    <row r="9428" spans="1:9" x14ac:dyDescent="0.25">
      <c r="A9428" s="1">
        <v>1</v>
      </c>
      <c r="B9428" s="1" t="s">
        <v>10813</v>
      </c>
      <c r="C9428" s="1" t="s">
        <v>10814</v>
      </c>
      <c r="D9428" s="1">
        <v>22276.242312980001</v>
      </c>
      <c r="E9428" s="1">
        <v>7.0710000000000006E-5</v>
      </c>
      <c r="F9428" s="1" t="s">
        <v>3</v>
      </c>
      <c r="G9428" s="1" t="s">
        <v>10815</v>
      </c>
      <c r="H9428" s="1">
        <v>0</v>
      </c>
      <c r="I9428" s="1">
        <v>9994</v>
      </c>
    </row>
    <row r="9429" spans="1:9" x14ac:dyDescent="0.25">
      <c r="A9429" s="1">
        <v>2</v>
      </c>
      <c r="B9429" s="1">
        <v>45201</v>
      </c>
      <c r="C9429" s="1">
        <v>53.054499999999997</v>
      </c>
      <c r="D9429" s="1">
        <v>253.5565</v>
      </c>
      <c r="E9429" s="1">
        <v>1622</v>
      </c>
      <c r="F9429" s="1">
        <v>70.5822</v>
      </c>
      <c r="G9429" s="1">
        <v>289.5342</v>
      </c>
      <c r="H9429" s="1">
        <v>15.0641469714619</v>
      </c>
    </row>
    <row r="9430" spans="1:9" x14ac:dyDescent="0.25">
      <c r="A9430" s="1">
        <v>0</v>
      </c>
      <c r="B9430" s="1" t="s">
        <v>10816</v>
      </c>
    </row>
    <row r="9431" spans="1:9" x14ac:dyDescent="0.25">
      <c r="A9431" s="1">
        <v>1</v>
      </c>
      <c r="B9431" s="1" t="s">
        <v>10817</v>
      </c>
      <c r="C9431" s="1" t="s">
        <v>10818</v>
      </c>
      <c r="D9431" s="1">
        <v>22276.340985480001</v>
      </c>
      <c r="E9431" s="1">
        <v>5.5066999999999996E-4</v>
      </c>
      <c r="F9431" s="1" t="s">
        <v>3</v>
      </c>
      <c r="G9431" s="1" t="s">
        <v>10819</v>
      </c>
      <c r="H9431" s="1">
        <v>0</v>
      </c>
      <c r="I9431" s="1">
        <v>9995</v>
      </c>
    </row>
    <row r="9432" spans="1:9" x14ac:dyDescent="0.25">
      <c r="A9432" s="1">
        <v>2</v>
      </c>
      <c r="B9432" s="1">
        <v>45202</v>
      </c>
      <c r="C9432" s="1">
        <v>52.978099999999998</v>
      </c>
      <c r="D9432" s="1">
        <v>249.70750000000001</v>
      </c>
      <c r="E9432" s="1">
        <v>3354</v>
      </c>
      <c r="F9432" s="1">
        <v>87.298699999999997</v>
      </c>
      <c r="G9432" s="1">
        <v>272.83909999999997</v>
      </c>
      <c r="H9432" s="1">
        <v>15.193391751462199</v>
      </c>
    </row>
    <row r="9433" spans="1:9" x14ac:dyDescent="0.25">
      <c r="A9433" s="1">
        <v>0</v>
      </c>
      <c r="B9433" s="1" t="s">
        <v>10820</v>
      </c>
    </row>
    <row r="9434" spans="1:9" x14ac:dyDescent="0.25">
      <c r="A9434" s="1">
        <v>1</v>
      </c>
      <c r="B9434" s="1" t="s">
        <v>10821</v>
      </c>
      <c r="C9434" s="1" t="s">
        <v>10822</v>
      </c>
      <c r="D9434" s="1">
        <v>22276.334456000001</v>
      </c>
      <c r="E9434" s="1">
        <v>3.6140000000000003E-5</v>
      </c>
      <c r="F9434" s="1" t="s">
        <v>3</v>
      </c>
      <c r="G9434" s="1" t="s">
        <v>10823</v>
      </c>
      <c r="H9434" s="1">
        <v>0</v>
      </c>
      <c r="I9434" s="1">
        <v>9998</v>
      </c>
    </row>
    <row r="9435" spans="1:9" x14ac:dyDescent="0.25">
      <c r="A9435" s="1">
        <v>2</v>
      </c>
      <c r="B9435" s="1">
        <v>45204</v>
      </c>
      <c r="C9435" s="1">
        <v>53.054400000000001</v>
      </c>
      <c r="D9435" s="1">
        <v>253.15289999999999</v>
      </c>
      <c r="E9435" s="1">
        <v>1636</v>
      </c>
      <c r="F9435" s="1">
        <v>64.511300000000006</v>
      </c>
      <c r="G9435" s="1">
        <v>295.60449999999997</v>
      </c>
      <c r="H9435" s="1">
        <v>15.064094701462199</v>
      </c>
    </row>
    <row r="9436" spans="1:9" x14ac:dyDescent="0.25">
      <c r="A9436" s="1">
        <v>0</v>
      </c>
      <c r="B9436" s="1" t="s">
        <v>10824</v>
      </c>
    </row>
    <row r="9437" spans="1:9" x14ac:dyDescent="0.25">
      <c r="A9437" s="1">
        <v>1</v>
      </c>
      <c r="B9437" s="1" t="s">
        <v>10825</v>
      </c>
      <c r="C9437" s="1" t="s">
        <v>10826</v>
      </c>
      <c r="D9437" s="1">
        <v>22276.356571169999</v>
      </c>
      <c r="E9437" s="1">
        <v>-5.1000000000000003E-6</v>
      </c>
      <c r="F9437" s="1" t="s">
        <v>3</v>
      </c>
      <c r="G9437" s="1">
        <f>-15342-4</f>
        <v>-15346</v>
      </c>
      <c r="H9437" s="1">
        <v>0</v>
      </c>
      <c r="I9437" s="1">
        <v>9992</v>
      </c>
    </row>
    <row r="9438" spans="1:9" x14ac:dyDescent="0.25">
      <c r="A9438" s="1">
        <v>2</v>
      </c>
      <c r="B9438" s="1">
        <v>45205</v>
      </c>
      <c r="C9438" s="1">
        <v>53.054900000000004</v>
      </c>
      <c r="D9438" s="1">
        <v>253.03880000000001</v>
      </c>
      <c r="E9438" s="1">
        <v>1465</v>
      </c>
      <c r="F9438" s="1">
        <v>67.172399999999996</v>
      </c>
      <c r="G9438" s="1">
        <v>292.94200000000001</v>
      </c>
      <c r="H9438" s="1">
        <v>15.064091891462301</v>
      </c>
    </row>
    <row r="9439" spans="1:9" x14ac:dyDescent="0.25">
      <c r="A9439" s="1">
        <v>0</v>
      </c>
      <c r="B9439" s="1" t="s">
        <v>10827</v>
      </c>
    </row>
    <row r="9440" spans="1:9" x14ac:dyDescent="0.25">
      <c r="A9440" s="1">
        <v>1</v>
      </c>
      <c r="B9440" s="1" t="s">
        <v>10828</v>
      </c>
      <c r="C9440" s="1" t="s">
        <v>10829</v>
      </c>
      <c r="D9440" s="1">
        <v>22276.317876599998</v>
      </c>
      <c r="E9440" s="1">
        <v>4.371E-5</v>
      </c>
      <c r="F9440" s="1" t="s">
        <v>3</v>
      </c>
      <c r="G9440" s="1" t="s">
        <v>10830</v>
      </c>
      <c r="H9440" s="1">
        <v>0</v>
      </c>
      <c r="I9440" s="1">
        <v>9992</v>
      </c>
    </row>
    <row r="9441" spans="1:9" x14ac:dyDescent="0.25">
      <c r="A9441" s="1">
        <v>2</v>
      </c>
      <c r="B9441" s="1">
        <v>45206</v>
      </c>
      <c r="C9441" s="1">
        <v>53.052799999999998</v>
      </c>
      <c r="D9441" s="1">
        <v>233.2081</v>
      </c>
      <c r="E9441" s="1">
        <v>1543</v>
      </c>
      <c r="F9441" s="1">
        <v>75.821299999999994</v>
      </c>
      <c r="G9441" s="1">
        <v>284.29469999999998</v>
      </c>
      <c r="H9441" s="1">
        <v>15.0640754214553</v>
      </c>
    </row>
    <row r="9442" spans="1:9" x14ac:dyDescent="0.25">
      <c r="A9442" s="1">
        <v>0</v>
      </c>
      <c r="B9442" s="1" t="s">
        <v>10831</v>
      </c>
    </row>
    <row r="9443" spans="1:9" x14ac:dyDescent="0.25">
      <c r="A9443" s="1">
        <v>1</v>
      </c>
      <c r="B9443" s="1" t="s">
        <v>10832</v>
      </c>
      <c r="C9443" s="1" t="s">
        <v>10833</v>
      </c>
      <c r="D9443" s="1">
        <v>22276.312341339999</v>
      </c>
      <c r="E9443" s="1">
        <v>3.7910000000000001E-5</v>
      </c>
      <c r="F9443" s="1" t="s">
        <v>3</v>
      </c>
      <c r="G9443" s="1" t="s">
        <v>10834</v>
      </c>
      <c r="H9443" s="1">
        <v>0</v>
      </c>
      <c r="I9443" s="1">
        <v>9998</v>
      </c>
    </row>
    <row r="9444" spans="1:9" x14ac:dyDescent="0.25">
      <c r="A9444" s="1">
        <v>2</v>
      </c>
      <c r="B9444" s="1">
        <v>45207</v>
      </c>
      <c r="C9444" s="1">
        <v>53.055100000000003</v>
      </c>
      <c r="D9444" s="1">
        <v>253.2448</v>
      </c>
      <c r="E9444" s="1">
        <v>1603</v>
      </c>
      <c r="F9444" s="1">
        <v>71.911299999999997</v>
      </c>
      <c r="G9444" s="1">
        <v>288.20510000000002</v>
      </c>
      <c r="H9444" s="1">
        <v>15.064080591462</v>
      </c>
    </row>
    <row r="9445" spans="1:9" x14ac:dyDescent="0.25">
      <c r="A9445" s="1">
        <v>0</v>
      </c>
      <c r="B9445" s="1" t="s">
        <v>10835</v>
      </c>
    </row>
    <row r="9446" spans="1:9" x14ac:dyDescent="0.25">
      <c r="A9446" s="1">
        <v>1</v>
      </c>
      <c r="B9446" s="1" t="s">
        <v>10836</v>
      </c>
      <c r="C9446" s="1" t="s">
        <v>10837</v>
      </c>
      <c r="D9446" s="1">
        <v>22276.329316269999</v>
      </c>
      <c r="E9446" s="1">
        <v>1.5347000000000001E-4</v>
      </c>
      <c r="F9446" s="1" t="s">
        <v>3</v>
      </c>
      <c r="G9446" s="1" t="s">
        <v>10838</v>
      </c>
      <c r="H9446" s="1">
        <v>0</v>
      </c>
      <c r="I9446" s="1">
        <v>9992</v>
      </c>
    </row>
    <row r="9447" spans="1:9" x14ac:dyDescent="0.25">
      <c r="A9447" s="1">
        <v>2</v>
      </c>
      <c r="B9447" s="1">
        <v>45208</v>
      </c>
      <c r="C9447" s="1">
        <v>52.999000000000002</v>
      </c>
      <c r="D9447" s="1">
        <v>253.17609999999999</v>
      </c>
      <c r="E9447" s="1">
        <v>1609</v>
      </c>
      <c r="F9447" s="1">
        <v>84</v>
      </c>
      <c r="G9447" s="1">
        <v>276.11709999999999</v>
      </c>
      <c r="H9447" s="1">
        <v>15.055928781460899</v>
      </c>
    </row>
    <row r="9448" spans="1:9" x14ac:dyDescent="0.25">
      <c r="A9448" s="1">
        <v>0</v>
      </c>
      <c r="B9448" s="1" t="s">
        <v>10839</v>
      </c>
    </row>
    <row r="9449" spans="1:9" x14ac:dyDescent="0.25">
      <c r="A9449" s="1">
        <v>1</v>
      </c>
      <c r="B9449" s="1" t="s">
        <v>10840</v>
      </c>
      <c r="C9449" s="1" t="s">
        <v>10841</v>
      </c>
      <c r="D9449" s="1">
        <v>22276.572227280001</v>
      </c>
      <c r="E9449" s="1">
        <v>1.9777200000000001E-3</v>
      </c>
      <c r="F9449" s="1" t="s">
        <v>3</v>
      </c>
      <c r="G9449" s="1" t="s">
        <v>10842</v>
      </c>
      <c r="H9449" s="1">
        <v>0</v>
      </c>
      <c r="I9449" s="1">
        <v>9994</v>
      </c>
    </row>
    <row r="9450" spans="1:9" x14ac:dyDescent="0.25">
      <c r="A9450" s="1">
        <v>2</v>
      </c>
      <c r="B9450" s="1">
        <v>45209</v>
      </c>
      <c r="C9450" s="1">
        <v>53.039000000000001</v>
      </c>
      <c r="D9450" s="1">
        <v>22.6112</v>
      </c>
      <c r="E9450" s="1">
        <v>4894</v>
      </c>
      <c r="F9450" s="1">
        <v>72.067700000000002</v>
      </c>
      <c r="G9450" s="1">
        <v>288.08800000000002</v>
      </c>
      <c r="H9450" s="1">
        <v>15.8690571914939</v>
      </c>
    </row>
    <row r="9451" spans="1:9" x14ac:dyDescent="0.25">
      <c r="A9451" s="1">
        <v>0</v>
      </c>
      <c r="B9451" s="1" t="s">
        <v>10843</v>
      </c>
    </row>
    <row r="9452" spans="1:9" x14ac:dyDescent="0.25">
      <c r="A9452" s="1">
        <v>1</v>
      </c>
      <c r="B9452" s="1" t="s">
        <v>10844</v>
      </c>
      <c r="C9452" s="1" t="s">
        <v>10845</v>
      </c>
      <c r="D9452" s="1">
        <v>22276.316024479998</v>
      </c>
      <c r="E9452" s="1">
        <v>6.5850000000000001E-5</v>
      </c>
      <c r="F9452" s="1" t="s">
        <v>3</v>
      </c>
      <c r="G9452" s="1" t="s">
        <v>10846</v>
      </c>
      <c r="H9452" s="1">
        <v>0</v>
      </c>
      <c r="I9452" s="1">
        <v>9996</v>
      </c>
    </row>
    <row r="9453" spans="1:9" x14ac:dyDescent="0.25">
      <c r="A9453" s="1">
        <v>2</v>
      </c>
      <c r="B9453" s="1">
        <v>45210</v>
      </c>
      <c r="C9453" s="1">
        <v>53.052999999999997</v>
      </c>
      <c r="D9453" s="1">
        <v>253.24199999999999</v>
      </c>
      <c r="E9453" s="1">
        <v>1419</v>
      </c>
      <c r="F9453" s="1">
        <v>65.188100000000006</v>
      </c>
      <c r="G9453" s="1">
        <v>294.9255</v>
      </c>
      <c r="H9453" s="1">
        <v>15.064050281460901</v>
      </c>
    </row>
    <row r="9454" spans="1:9" x14ac:dyDescent="0.25">
      <c r="A9454" s="1">
        <v>0</v>
      </c>
      <c r="B9454" s="1" t="s">
        <v>10847</v>
      </c>
    </row>
    <row r="9455" spans="1:9" x14ac:dyDescent="0.25">
      <c r="A9455" s="1">
        <v>1</v>
      </c>
      <c r="B9455" s="1" t="s">
        <v>10848</v>
      </c>
      <c r="C9455" s="1" t="s">
        <v>10849</v>
      </c>
      <c r="D9455" s="1">
        <v>22276.41555048</v>
      </c>
      <c r="E9455" s="1">
        <v>1.7399000000000001E-4</v>
      </c>
      <c r="F9455" s="1" t="s">
        <v>3</v>
      </c>
      <c r="G9455" s="1" t="s">
        <v>10850</v>
      </c>
      <c r="H9455" s="1">
        <v>0</v>
      </c>
      <c r="I9455" s="1">
        <v>9999</v>
      </c>
    </row>
    <row r="9456" spans="1:9" x14ac:dyDescent="0.25">
      <c r="A9456" s="1">
        <v>2</v>
      </c>
      <c r="B9456" s="1">
        <v>45212</v>
      </c>
      <c r="C9456" s="1">
        <v>53.052900000000001</v>
      </c>
      <c r="D9456" s="1">
        <v>252.79820000000001</v>
      </c>
      <c r="E9456" s="1">
        <v>1600</v>
      </c>
      <c r="F9456" s="1">
        <v>65.257099999999994</v>
      </c>
      <c r="G9456" s="1">
        <v>294.85849999999999</v>
      </c>
      <c r="H9456" s="1">
        <v>15.0641815614617</v>
      </c>
    </row>
    <row r="9457" spans="1:9" x14ac:dyDescent="0.25">
      <c r="A9457" s="1">
        <v>0</v>
      </c>
      <c r="B9457" s="1" t="s">
        <v>10851</v>
      </c>
    </row>
    <row r="9458" spans="1:9" x14ac:dyDescent="0.25">
      <c r="A9458" s="1">
        <v>1</v>
      </c>
      <c r="B9458" s="1" t="s">
        <v>10852</v>
      </c>
      <c r="C9458" s="1" t="s">
        <v>10853</v>
      </c>
      <c r="D9458" s="1">
        <v>22276.218164499998</v>
      </c>
      <c r="E9458" s="1">
        <v>2.0230000000000001E-4</v>
      </c>
      <c r="F9458" s="1" t="s">
        <v>3</v>
      </c>
      <c r="G9458" s="1" t="s">
        <v>10854</v>
      </c>
      <c r="H9458" s="1">
        <v>0</v>
      </c>
      <c r="I9458" s="1">
        <v>9997</v>
      </c>
    </row>
    <row r="9459" spans="1:9" x14ac:dyDescent="0.25">
      <c r="A9459" s="1">
        <v>2</v>
      </c>
      <c r="B9459" s="1">
        <v>45213</v>
      </c>
      <c r="C9459" s="1">
        <v>53.057600000000001</v>
      </c>
      <c r="D9459" s="1">
        <v>196.81399999999999</v>
      </c>
      <c r="E9459" s="1">
        <v>2376</v>
      </c>
      <c r="F9459" s="1">
        <v>160.6576</v>
      </c>
      <c r="G9459" s="1">
        <v>199.45189999999999</v>
      </c>
      <c r="H9459" s="1">
        <v>15.41697719147</v>
      </c>
    </row>
    <row r="9460" spans="1:9" x14ac:dyDescent="0.25">
      <c r="A9460" s="1">
        <v>0</v>
      </c>
      <c r="B9460" s="1" t="s">
        <v>10855</v>
      </c>
    </row>
    <row r="9461" spans="1:9" x14ac:dyDescent="0.25">
      <c r="A9461" s="1">
        <v>1</v>
      </c>
      <c r="B9461" s="1" t="s">
        <v>10856</v>
      </c>
      <c r="C9461" s="1" t="s">
        <v>10857</v>
      </c>
      <c r="D9461" s="1">
        <v>22276.45514659</v>
      </c>
      <c r="E9461" s="1">
        <v>6.8850000000000007E-5</v>
      </c>
      <c r="F9461" s="1" t="s">
        <v>3</v>
      </c>
      <c r="G9461" s="1" t="s">
        <v>10858</v>
      </c>
      <c r="H9461" s="1">
        <v>0</v>
      </c>
      <c r="I9461" s="1">
        <v>9993</v>
      </c>
    </row>
    <row r="9462" spans="1:9" x14ac:dyDescent="0.25">
      <c r="A9462" s="1">
        <v>2</v>
      </c>
      <c r="B9462" s="1">
        <v>45214</v>
      </c>
      <c r="C9462" s="1">
        <v>53.053600000000003</v>
      </c>
      <c r="D9462" s="1">
        <v>252.59870000000001</v>
      </c>
      <c r="E9462" s="1">
        <v>1564</v>
      </c>
      <c r="F9462" s="1">
        <v>65.429199999999994</v>
      </c>
      <c r="G9462" s="1">
        <v>294.68599999999998</v>
      </c>
      <c r="H9462" s="1">
        <v>15.0641353114622</v>
      </c>
    </row>
    <row r="9463" spans="1:9" x14ac:dyDescent="0.25">
      <c r="A9463" s="1">
        <v>0</v>
      </c>
      <c r="B9463" s="1" t="s">
        <v>10859</v>
      </c>
    </row>
    <row r="9464" spans="1:9" x14ac:dyDescent="0.25">
      <c r="A9464" s="1">
        <v>1</v>
      </c>
      <c r="B9464" s="1" t="s">
        <v>10860</v>
      </c>
      <c r="C9464" s="1" t="s">
        <v>10861</v>
      </c>
      <c r="D9464" s="1">
        <v>22276.31970973</v>
      </c>
      <c r="E9464" s="1">
        <v>3.2639999999999999E-5</v>
      </c>
      <c r="F9464" s="1" t="s">
        <v>3</v>
      </c>
      <c r="G9464" s="1" t="s">
        <v>10862</v>
      </c>
      <c r="H9464" s="1">
        <v>0</v>
      </c>
      <c r="I9464" s="1">
        <v>9997</v>
      </c>
    </row>
    <row r="9465" spans="1:9" x14ac:dyDescent="0.25">
      <c r="A9465" s="1">
        <v>2</v>
      </c>
      <c r="B9465" s="1">
        <v>45215</v>
      </c>
      <c r="C9465" s="1">
        <v>53.0548</v>
      </c>
      <c r="D9465" s="1">
        <v>253.22120000000001</v>
      </c>
      <c r="E9465" s="1">
        <v>1910</v>
      </c>
      <c r="F9465" s="1">
        <v>48.039700000000003</v>
      </c>
      <c r="G9465" s="1">
        <v>312.0754</v>
      </c>
      <c r="H9465" s="1">
        <v>15.0640868714614</v>
      </c>
    </row>
    <row r="9466" spans="1:9" x14ac:dyDescent="0.25">
      <c r="A9466" s="1">
        <v>0</v>
      </c>
      <c r="B9466" s="1" t="s">
        <v>10863</v>
      </c>
    </row>
    <row r="9467" spans="1:9" x14ac:dyDescent="0.25">
      <c r="A9467" s="1">
        <v>1</v>
      </c>
      <c r="B9467" s="1" t="s">
        <v>10864</v>
      </c>
      <c r="C9467" s="1" t="s">
        <v>10865</v>
      </c>
      <c r="D9467" s="1">
        <v>22276.227565910001</v>
      </c>
      <c r="E9467" s="1">
        <v>2.9300000000000001E-5</v>
      </c>
      <c r="F9467" s="1" t="s">
        <v>3</v>
      </c>
      <c r="G9467" s="1" t="s">
        <v>10866</v>
      </c>
      <c r="H9467" s="1">
        <v>0</v>
      </c>
      <c r="I9467" s="1">
        <v>9992</v>
      </c>
    </row>
    <row r="9468" spans="1:9" x14ac:dyDescent="0.25">
      <c r="A9468" s="1">
        <v>2</v>
      </c>
      <c r="B9468" s="1">
        <v>45217</v>
      </c>
      <c r="C9468" s="1">
        <v>53.052900000000001</v>
      </c>
      <c r="D9468" s="1">
        <v>253.64009999999999</v>
      </c>
      <c r="E9468" s="1">
        <v>1443</v>
      </c>
      <c r="F9468" s="1">
        <v>70.363500000000002</v>
      </c>
      <c r="G9468" s="1">
        <v>289.75099999999998</v>
      </c>
      <c r="H9468" s="1">
        <v>15.0640446314525</v>
      </c>
    </row>
    <row r="9469" spans="1:9" x14ac:dyDescent="0.25">
      <c r="A9469" s="1">
        <v>0</v>
      </c>
      <c r="B9469" s="1" t="s">
        <v>10867</v>
      </c>
    </row>
    <row r="9470" spans="1:9" x14ac:dyDescent="0.25">
      <c r="A9470" s="1">
        <v>1</v>
      </c>
      <c r="B9470" s="1" t="s">
        <v>10868</v>
      </c>
      <c r="C9470" s="1" t="s">
        <v>10869</v>
      </c>
      <c r="D9470" s="1">
        <v>22276.29206376</v>
      </c>
      <c r="E9470" s="1">
        <v>1.5119999999999999E-5</v>
      </c>
      <c r="F9470" s="1" t="s">
        <v>3</v>
      </c>
      <c r="G9470" s="1" t="s">
        <v>10870</v>
      </c>
      <c r="H9470" s="1">
        <v>0</v>
      </c>
      <c r="I9470" s="1">
        <v>9996</v>
      </c>
    </row>
    <row r="9471" spans="1:9" x14ac:dyDescent="0.25">
      <c r="A9471" s="1">
        <v>2</v>
      </c>
      <c r="B9471" s="1">
        <v>45219</v>
      </c>
      <c r="C9471" s="1">
        <v>53.053899999999999</v>
      </c>
      <c r="D9471" s="1">
        <v>233.3458</v>
      </c>
      <c r="E9471" s="1">
        <v>1441</v>
      </c>
      <c r="F9471" s="1">
        <v>82.778199999999998</v>
      </c>
      <c r="G9471" s="1">
        <v>277.33710000000002</v>
      </c>
      <c r="H9471" s="1">
        <v>15.064059721464901</v>
      </c>
    </row>
    <row r="9472" spans="1:9" x14ac:dyDescent="0.25">
      <c r="A9472" s="1">
        <v>0</v>
      </c>
      <c r="B9472" s="1" t="s">
        <v>10871</v>
      </c>
    </row>
    <row r="9473" spans="1:9" x14ac:dyDescent="0.25">
      <c r="A9473" s="1">
        <v>1</v>
      </c>
      <c r="B9473" s="1" t="s">
        <v>10872</v>
      </c>
      <c r="C9473" s="1" t="s">
        <v>10873</v>
      </c>
      <c r="D9473" s="1">
        <v>22276.29575256</v>
      </c>
      <c r="E9473" s="1">
        <v>1.912E-5</v>
      </c>
      <c r="F9473" s="1" t="s">
        <v>3</v>
      </c>
      <c r="G9473" s="1" t="s">
        <v>10874</v>
      </c>
      <c r="H9473" s="1">
        <v>0</v>
      </c>
      <c r="I9473" s="1">
        <v>9997</v>
      </c>
    </row>
    <row r="9474" spans="1:9" x14ac:dyDescent="0.25">
      <c r="A9474" s="1">
        <v>2</v>
      </c>
      <c r="B9474" s="1">
        <v>45221</v>
      </c>
      <c r="C9474" s="1">
        <v>53.052799999999998</v>
      </c>
      <c r="D9474" s="1">
        <v>233.32830000000001</v>
      </c>
      <c r="E9474" s="1">
        <v>1443</v>
      </c>
      <c r="F9474" s="1">
        <v>84.429100000000005</v>
      </c>
      <c r="G9474" s="1">
        <v>275.68619999999999</v>
      </c>
      <c r="H9474" s="1">
        <v>15.0641413514648</v>
      </c>
    </row>
    <row r="9475" spans="1:9" x14ac:dyDescent="0.25">
      <c r="A9475" s="1">
        <v>0</v>
      </c>
      <c r="B9475" s="1" t="s">
        <v>10875</v>
      </c>
    </row>
    <row r="9476" spans="1:9" x14ac:dyDescent="0.25">
      <c r="A9476" s="1">
        <v>1</v>
      </c>
      <c r="B9476" s="1" t="s">
        <v>10876</v>
      </c>
      <c r="C9476" s="1" t="s">
        <v>10877</v>
      </c>
      <c r="D9476" s="1">
        <v>22276.303130230001</v>
      </c>
      <c r="E9476" s="1">
        <v>-1.84E-6</v>
      </c>
      <c r="F9476" s="1" t="s">
        <v>3</v>
      </c>
      <c r="G9476" s="1" t="s">
        <v>10878</v>
      </c>
      <c r="H9476" s="1">
        <v>0</v>
      </c>
      <c r="I9476" s="1">
        <v>9997</v>
      </c>
    </row>
    <row r="9477" spans="1:9" x14ac:dyDescent="0.25">
      <c r="A9477" s="1">
        <v>2</v>
      </c>
      <c r="B9477" s="1">
        <v>45222</v>
      </c>
      <c r="C9477" s="1">
        <v>53.054900000000004</v>
      </c>
      <c r="D9477" s="1">
        <v>233.28540000000001</v>
      </c>
      <c r="E9477" s="1">
        <v>1336</v>
      </c>
      <c r="F9477" s="1">
        <v>63.0777</v>
      </c>
      <c r="G9477" s="1">
        <v>297.03480000000002</v>
      </c>
      <c r="H9477" s="1">
        <v>15.064010831464801</v>
      </c>
    </row>
    <row r="9478" spans="1:9" x14ac:dyDescent="0.25">
      <c r="A9478" s="1">
        <v>0</v>
      </c>
      <c r="B9478" s="1" t="s">
        <v>10879</v>
      </c>
    </row>
    <row r="9479" spans="1:9" x14ac:dyDescent="0.25">
      <c r="A9479" s="1">
        <v>1</v>
      </c>
      <c r="B9479" s="1" t="s">
        <v>10880</v>
      </c>
      <c r="C9479" s="1" t="s">
        <v>10881</v>
      </c>
      <c r="D9479" s="1">
        <v>22276.390643160001</v>
      </c>
      <c r="E9479" s="1">
        <v>5.1050000000000001E-5</v>
      </c>
      <c r="F9479" s="1" t="s">
        <v>3</v>
      </c>
      <c r="G9479" s="1" t="s">
        <v>10882</v>
      </c>
      <c r="H9479" s="1">
        <v>0</v>
      </c>
      <c r="I9479" s="1">
        <v>9996</v>
      </c>
    </row>
    <row r="9480" spans="1:9" x14ac:dyDescent="0.25">
      <c r="A9480" s="1">
        <v>2</v>
      </c>
      <c r="B9480" s="1">
        <v>45223</v>
      </c>
      <c r="C9480" s="1">
        <v>53.052599999999998</v>
      </c>
      <c r="D9480" s="1">
        <v>232.8794</v>
      </c>
      <c r="E9480" s="1">
        <v>1264</v>
      </c>
      <c r="F9480" s="1">
        <v>72.055000000000007</v>
      </c>
      <c r="G9480" s="1">
        <v>288.05770000000001</v>
      </c>
      <c r="H9480" s="1">
        <v>15.064057641465</v>
      </c>
    </row>
    <row r="9481" spans="1:9" x14ac:dyDescent="0.25">
      <c r="A9481" s="1">
        <v>0</v>
      </c>
      <c r="B9481" s="1" t="s">
        <v>10883</v>
      </c>
    </row>
    <row r="9482" spans="1:9" x14ac:dyDescent="0.25">
      <c r="A9482" s="1">
        <v>1</v>
      </c>
      <c r="B9482" s="1" t="s">
        <v>10884</v>
      </c>
      <c r="C9482" s="1" t="s">
        <v>10885</v>
      </c>
      <c r="D9482" s="1">
        <v>22276.27732696</v>
      </c>
      <c r="E9482" s="1">
        <v>3.1E-7</v>
      </c>
      <c r="F9482" s="1" t="s">
        <v>3</v>
      </c>
      <c r="G9482" s="1" t="s">
        <v>10886</v>
      </c>
      <c r="H9482" s="1">
        <v>0</v>
      </c>
      <c r="I9482" s="1">
        <v>9998</v>
      </c>
    </row>
    <row r="9483" spans="1:9" x14ac:dyDescent="0.25">
      <c r="A9483" s="1">
        <v>2</v>
      </c>
      <c r="B9483" s="1">
        <v>45225</v>
      </c>
      <c r="C9483" s="1">
        <v>53.055100000000003</v>
      </c>
      <c r="D9483" s="1">
        <v>233.40119999999999</v>
      </c>
      <c r="E9483" s="1">
        <v>1439</v>
      </c>
      <c r="F9483" s="1">
        <v>75.367199999999997</v>
      </c>
      <c r="G9483" s="1">
        <v>284.74759999999998</v>
      </c>
      <c r="H9483" s="1">
        <v>15.0640093714643</v>
      </c>
    </row>
    <row r="9484" spans="1:9" x14ac:dyDescent="0.25">
      <c r="A9484" s="1">
        <v>0</v>
      </c>
      <c r="B9484" s="1" t="s">
        <v>10887</v>
      </c>
    </row>
    <row r="9485" spans="1:9" x14ac:dyDescent="0.25">
      <c r="A9485" s="1">
        <v>1</v>
      </c>
      <c r="B9485" s="1" t="s">
        <v>10888</v>
      </c>
      <c r="C9485" s="1" t="s">
        <v>10889</v>
      </c>
      <c r="D9485" s="1">
        <v>22276.284700209999</v>
      </c>
      <c r="E9485" s="1">
        <v>1.84E-6</v>
      </c>
      <c r="F9485" s="1" t="s">
        <v>3</v>
      </c>
      <c r="G9485" s="1" t="s">
        <v>10890</v>
      </c>
      <c r="H9485" s="1">
        <v>0</v>
      </c>
      <c r="I9485" s="1">
        <v>9993</v>
      </c>
    </row>
    <row r="9486" spans="1:9" x14ac:dyDescent="0.25">
      <c r="A9486" s="1">
        <v>2</v>
      </c>
      <c r="B9486" s="1">
        <v>45226</v>
      </c>
      <c r="C9486" s="1">
        <v>53.056199999999997</v>
      </c>
      <c r="D9486" s="1">
        <v>233.37970000000001</v>
      </c>
      <c r="E9486" s="1">
        <v>1449</v>
      </c>
      <c r="F9486" s="1">
        <v>84.419899999999998</v>
      </c>
      <c r="G9486" s="1">
        <v>275.69549999999998</v>
      </c>
      <c r="H9486" s="1">
        <v>15.0640455614639</v>
      </c>
    </row>
    <row r="9487" spans="1:9" x14ac:dyDescent="0.25">
      <c r="A9487" s="1">
        <v>0</v>
      </c>
      <c r="B9487" s="1" t="s">
        <v>10891</v>
      </c>
    </row>
    <row r="9488" spans="1:9" x14ac:dyDescent="0.25">
      <c r="A9488" s="1">
        <v>1</v>
      </c>
      <c r="B9488" s="1" t="s">
        <v>10892</v>
      </c>
      <c r="C9488" s="1" t="s">
        <v>10893</v>
      </c>
      <c r="D9488" s="1">
        <v>22276.174122659999</v>
      </c>
      <c r="E9488" s="1">
        <v>8.3499999999999997E-6</v>
      </c>
      <c r="F9488" s="1" t="s">
        <v>3</v>
      </c>
      <c r="G9488" s="1" t="s">
        <v>10894</v>
      </c>
      <c r="H9488" s="1">
        <v>0</v>
      </c>
      <c r="I9488" s="1">
        <v>9998</v>
      </c>
    </row>
    <row r="9489" spans="1:9" x14ac:dyDescent="0.25">
      <c r="A9489" s="1">
        <v>2</v>
      </c>
      <c r="B9489" s="1">
        <v>45227</v>
      </c>
      <c r="C9489" s="1">
        <v>53.056100000000001</v>
      </c>
      <c r="D9489" s="1">
        <v>233.87639999999999</v>
      </c>
      <c r="E9489" s="1">
        <v>1418</v>
      </c>
      <c r="F9489" s="1">
        <v>86.278000000000006</v>
      </c>
      <c r="G9489" s="1">
        <v>273.8372</v>
      </c>
      <c r="H9489" s="1">
        <v>15.0639843914638</v>
      </c>
    </row>
    <row r="9490" spans="1:9" x14ac:dyDescent="0.25">
      <c r="A9490" s="1">
        <v>0</v>
      </c>
      <c r="B9490" s="1" t="s">
        <v>10895</v>
      </c>
    </row>
    <row r="9491" spans="1:9" x14ac:dyDescent="0.25">
      <c r="A9491" s="1">
        <v>1</v>
      </c>
      <c r="B9491" s="1" t="s">
        <v>10896</v>
      </c>
      <c r="C9491" s="1" t="s">
        <v>10897</v>
      </c>
      <c r="D9491" s="1">
        <v>22276.37684049</v>
      </c>
      <c r="E9491" s="1">
        <v>4.4299999999999999E-5</v>
      </c>
      <c r="F9491" s="1" t="s">
        <v>3</v>
      </c>
      <c r="G9491" s="1" t="s">
        <v>10898</v>
      </c>
      <c r="H9491" s="1">
        <v>0</v>
      </c>
      <c r="I9491" s="1">
        <v>9994</v>
      </c>
    </row>
    <row r="9492" spans="1:9" x14ac:dyDescent="0.25">
      <c r="A9492" s="1">
        <v>2</v>
      </c>
      <c r="B9492" s="1">
        <v>45228</v>
      </c>
      <c r="C9492" s="1">
        <v>53.054499999999997</v>
      </c>
      <c r="D9492" s="1">
        <v>232.96350000000001</v>
      </c>
      <c r="E9492" s="1">
        <v>1650</v>
      </c>
      <c r="F9492" s="1">
        <v>67.998099999999994</v>
      </c>
      <c r="G9492" s="1">
        <v>292.11829999999998</v>
      </c>
      <c r="H9492" s="1">
        <v>15.064096881463801</v>
      </c>
    </row>
    <row r="9493" spans="1:9" x14ac:dyDescent="0.25">
      <c r="A9493" s="1">
        <v>0</v>
      </c>
      <c r="B9493" s="1" t="s">
        <v>10899</v>
      </c>
    </row>
    <row r="9494" spans="1:9" x14ac:dyDescent="0.25">
      <c r="A9494" s="1">
        <v>1</v>
      </c>
      <c r="B9494" s="1" t="s">
        <v>10900</v>
      </c>
      <c r="C9494" s="1" t="s">
        <v>10901</v>
      </c>
      <c r="D9494" s="1">
        <v>22276.273628530002</v>
      </c>
      <c r="E9494" s="1">
        <v>2.5179999999999999E-5</v>
      </c>
      <c r="F9494" s="1" t="s">
        <v>3</v>
      </c>
      <c r="G9494" s="1" t="s">
        <v>9670</v>
      </c>
      <c r="H9494" s="1">
        <v>0</v>
      </c>
      <c r="I9494" s="1">
        <v>9996</v>
      </c>
    </row>
    <row r="9495" spans="1:9" x14ac:dyDescent="0.25">
      <c r="A9495" s="1">
        <v>2</v>
      </c>
      <c r="B9495" s="1">
        <v>45229</v>
      </c>
      <c r="C9495" s="1">
        <v>53.0548</v>
      </c>
      <c r="D9495" s="1">
        <v>233.4348</v>
      </c>
      <c r="E9495" s="1">
        <v>1466</v>
      </c>
      <c r="F9495" s="1">
        <v>70.988799999999998</v>
      </c>
      <c r="G9495" s="1">
        <v>289.12599999999998</v>
      </c>
      <c r="H9495" s="1">
        <v>15.0641664414637</v>
      </c>
    </row>
    <row r="9496" spans="1:9" x14ac:dyDescent="0.25">
      <c r="A9496" s="1">
        <v>0</v>
      </c>
      <c r="B9496" s="1" t="s">
        <v>10902</v>
      </c>
    </row>
    <row r="9497" spans="1:9" x14ac:dyDescent="0.25">
      <c r="A9497" s="1">
        <v>1</v>
      </c>
      <c r="B9497" s="1" t="s">
        <v>10903</v>
      </c>
      <c r="C9497" s="1" t="s">
        <v>10904</v>
      </c>
      <c r="D9497" s="1">
        <v>22276.269950779999</v>
      </c>
      <c r="E9497" s="1">
        <v>3.112E-5</v>
      </c>
      <c r="F9497" s="1" t="s">
        <v>3</v>
      </c>
      <c r="G9497" s="1" t="s">
        <v>10905</v>
      </c>
      <c r="H9497" s="1">
        <v>0</v>
      </c>
      <c r="I9497" s="1">
        <v>9992</v>
      </c>
    </row>
    <row r="9498" spans="1:9" x14ac:dyDescent="0.25">
      <c r="A9498" s="1">
        <v>2</v>
      </c>
      <c r="B9498" s="1">
        <v>45230</v>
      </c>
      <c r="C9498" s="1">
        <v>53.054400000000001</v>
      </c>
      <c r="D9498" s="1">
        <v>233.44</v>
      </c>
      <c r="E9498" s="1">
        <v>1557</v>
      </c>
      <c r="F9498" s="1">
        <v>71.975700000000003</v>
      </c>
      <c r="G9498" s="1">
        <v>288.14010000000002</v>
      </c>
      <c r="H9498" s="1">
        <v>15.064057381464901</v>
      </c>
    </row>
    <row r="9499" spans="1:9" x14ac:dyDescent="0.25">
      <c r="A9499" s="1">
        <v>0</v>
      </c>
      <c r="B9499" s="1" t="s">
        <v>10906</v>
      </c>
    </row>
    <row r="9500" spans="1:9" x14ac:dyDescent="0.25">
      <c r="A9500" s="1">
        <v>1</v>
      </c>
      <c r="B9500" s="1" t="s">
        <v>10907</v>
      </c>
      <c r="C9500" s="1" t="s">
        <v>10908</v>
      </c>
      <c r="D9500" s="1">
        <v>22276.481897969999</v>
      </c>
      <c r="E9500" s="1">
        <v>1.7982199999999999E-3</v>
      </c>
      <c r="F9500" s="1" t="s">
        <v>3</v>
      </c>
      <c r="G9500" s="1" t="s">
        <v>10909</v>
      </c>
      <c r="H9500" s="1">
        <v>0</v>
      </c>
      <c r="I9500" s="1">
        <v>9992</v>
      </c>
    </row>
    <row r="9501" spans="1:9" x14ac:dyDescent="0.25">
      <c r="A9501" s="1">
        <v>2</v>
      </c>
      <c r="B9501" s="1">
        <v>45231</v>
      </c>
      <c r="C9501" s="1">
        <v>53.017699999999998</v>
      </c>
      <c r="D9501" s="1">
        <v>1.1193</v>
      </c>
      <c r="E9501" s="1">
        <v>4525</v>
      </c>
      <c r="F9501" s="1">
        <v>28.676300000000001</v>
      </c>
      <c r="G9501" s="1">
        <v>331.45080000000002</v>
      </c>
      <c r="H9501" s="1">
        <v>15.856304521496</v>
      </c>
    </row>
    <row r="9502" spans="1:9" x14ac:dyDescent="0.25">
      <c r="A9502" s="1">
        <v>0</v>
      </c>
      <c r="B9502" s="1" t="s">
        <v>10910</v>
      </c>
    </row>
    <row r="9503" spans="1:9" x14ac:dyDescent="0.25">
      <c r="A9503" s="1">
        <v>1</v>
      </c>
      <c r="B9503" s="1" t="s">
        <v>10911</v>
      </c>
      <c r="C9503" s="1" t="s">
        <v>10912</v>
      </c>
      <c r="D9503" s="1">
        <v>22276.280080560002</v>
      </c>
      <c r="E9503" s="1">
        <v>1.6668999999999999E-4</v>
      </c>
      <c r="F9503" s="1" t="s">
        <v>3</v>
      </c>
      <c r="G9503" s="1" t="s">
        <v>10913</v>
      </c>
      <c r="H9503" s="1">
        <v>0</v>
      </c>
      <c r="I9503" s="1">
        <v>9999</v>
      </c>
    </row>
    <row r="9504" spans="1:9" x14ac:dyDescent="0.25">
      <c r="A9504" s="1">
        <v>2</v>
      </c>
      <c r="B9504" s="1">
        <v>45232</v>
      </c>
      <c r="C9504" s="1">
        <v>53.053600000000003</v>
      </c>
      <c r="D9504" s="1">
        <v>233.38659999999999</v>
      </c>
      <c r="E9504" s="1">
        <v>1547</v>
      </c>
      <c r="F9504" s="1">
        <v>78.326400000000007</v>
      </c>
      <c r="G9504" s="1">
        <v>281.78989999999999</v>
      </c>
      <c r="H9504" s="1">
        <v>15.0640906914648</v>
      </c>
    </row>
    <row r="9505" spans="1:9" x14ac:dyDescent="0.25">
      <c r="A9505" s="1">
        <v>0</v>
      </c>
      <c r="B9505" s="1" t="s">
        <v>10914</v>
      </c>
    </row>
    <row r="9506" spans="1:9" x14ac:dyDescent="0.25">
      <c r="A9506" s="1">
        <v>1</v>
      </c>
      <c r="B9506" s="1" t="s">
        <v>10915</v>
      </c>
      <c r="C9506" s="1" t="s">
        <v>10916</v>
      </c>
      <c r="D9506" s="1">
        <v>22276.327085910001</v>
      </c>
      <c r="E9506" s="1">
        <v>4.9450000000000003E-5</v>
      </c>
      <c r="F9506" s="1" t="s">
        <v>3</v>
      </c>
      <c r="G9506" s="1" t="s">
        <v>10917</v>
      </c>
      <c r="H9506" s="1">
        <v>0</v>
      </c>
      <c r="I9506" s="1">
        <v>9991</v>
      </c>
    </row>
    <row r="9507" spans="1:9" x14ac:dyDescent="0.25">
      <c r="A9507" s="1">
        <v>2</v>
      </c>
      <c r="B9507" s="1">
        <v>45233</v>
      </c>
      <c r="C9507" s="1">
        <v>53.053800000000003</v>
      </c>
      <c r="D9507" s="1">
        <v>253.18129999999999</v>
      </c>
      <c r="E9507" s="1">
        <v>1613</v>
      </c>
      <c r="F9507" s="1">
        <v>68.407300000000006</v>
      </c>
      <c r="G9507" s="1">
        <v>291.70870000000002</v>
      </c>
      <c r="H9507" s="1">
        <v>15.064049491461899</v>
      </c>
    </row>
    <row r="9508" spans="1:9" x14ac:dyDescent="0.25">
      <c r="A9508" s="1">
        <v>0</v>
      </c>
      <c r="B9508" s="1" t="s">
        <v>10918</v>
      </c>
    </row>
    <row r="9509" spans="1:9" x14ac:dyDescent="0.25">
      <c r="A9509" s="1">
        <v>1</v>
      </c>
      <c r="B9509" s="1" t="s">
        <v>10919</v>
      </c>
      <c r="C9509" s="1" t="s">
        <v>10920</v>
      </c>
      <c r="D9509" s="1">
        <v>22276.365788769999</v>
      </c>
      <c r="E9509" s="1">
        <v>3.9500000000000003E-6</v>
      </c>
      <c r="F9509" s="1" t="s">
        <v>3</v>
      </c>
      <c r="G9509" s="1" t="s">
        <v>10921</v>
      </c>
      <c r="H9509" s="1">
        <v>0</v>
      </c>
      <c r="I9509" s="1">
        <v>9997</v>
      </c>
    </row>
    <row r="9510" spans="1:9" x14ac:dyDescent="0.25">
      <c r="A9510" s="1">
        <v>2</v>
      </c>
      <c r="B9510" s="1">
        <v>45234</v>
      </c>
      <c r="C9510" s="1">
        <v>53.0548</v>
      </c>
      <c r="D9510" s="1">
        <v>273.02010000000001</v>
      </c>
      <c r="E9510" s="1">
        <v>1564</v>
      </c>
      <c r="F9510" s="1">
        <v>87.509200000000007</v>
      </c>
      <c r="G9510" s="1">
        <v>272.60759999999999</v>
      </c>
      <c r="H9510" s="1">
        <v>15.064034931459</v>
      </c>
    </row>
    <row r="9511" spans="1:9" x14ac:dyDescent="0.25">
      <c r="A9511" s="1">
        <v>0</v>
      </c>
      <c r="B9511" s="1" t="s">
        <v>10922</v>
      </c>
    </row>
    <row r="9512" spans="1:9" x14ac:dyDescent="0.25">
      <c r="A9512" s="1">
        <v>1</v>
      </c>
      <c r="B9512" s="1" t="s">
        <v>10923</v>
      </c>
      <c r="C9512" s="1" t="s">
        <v>10924</v>
      </c>
      <c r="D9512" s="1">
        <v>22276.417392790001</v>
      </c>
      <c r="E9512" s="1">
        <v>1.9660000000000002E-5</v>
      </c>
      <c r="F9512" s="1" t="s">
        <v>3</v>
      </c>
      <c r="G9512" s="1" t="s">
        <v>10925</v>
      </c>
      <c r="H9512" s="1">
        <v>0</v>
      </c>
      <c r="I9512" s="1">
        <v>9996</v>
      </c>
    </row>
    <row r="9513" spans="1:9" x14ac:dyDescent="0.25">
      <c r="A9513" s="1">
        <v>2</v>
      </c>
      <c r="B9513" s="1">
        <v>45235</v>
      </c>
      <c r="C9513" s="1">
        <v>53.054400000000001</v>
      </c>
      <c r="D9513" s="1">
        <v>272.77330000000001</v>
      </c>
      <c r="E9513" s="1">
        <v>2060</v>
      </c>
      <c r="F9513" s="1">
        <v>50.2776</v>
      </c>
      <c r="G9513" s="1">
        <v>309.83949999999999</v>
      </c>
      <c r="H9513" s="1">
        <v>15.064053511459599</v>
      </c>
    </row>
    <row r="9514" spans="1:9" x14ac:dyDescent="0.25">
      <c r="A9514" s="1">
        <v>0</v>
      </c>
      <c r="B9514" s="1" t="s">
        <v>10926</v>
      </c>
    </row>
    <row r="9515" spans="1:9" x14ac:dyDescent="0.25">
      <c r="A9515" s="1">
        <v>1</v>
      </c>
      <c r="B9515" s="1" t="s">
        <v>10927</v>
      </c>
      <c r="C9515" s="1" t="s">
        <v>10928</v>
      </c>
      <c r="D9515" s="1">
        <v>22276.266268060001</v>
      </c>
      <c r="E9515" s="1">
        <v>1.0010000000000001E-5</v>
      </c>
      <c r="F9515" s="1" t="s">
        <v>3</v>
      </c>
      <c r="G9515" s="1" t="s">
        <v>10929</v>
      </c>
      <c r="H9515" s="1">
        <v>0</v>
      </c>
      <c r="I9515" s="1">
        <v>9993</v>
      </c>
    </row>
    <row r="9516" spans="1:9" x14ac:dyDescent="0.25">
      <c r="A9516" s="1">
        <v>2</v>
      </c>
      <c r="B9516" s="1">
        <v>45236</v>
      </c>
      <c r="C9516" s="1">
        <v>53.052900000000001</v>
      </c>
      <c r="D9516" s="1">
        <v>233.46119999999999</v>
      </c>
      <c r="E9516" s="1">
        <v>1495</v>
      </c>
      <c r="F9516" s="1">
        <v>60.293399999999998</v>
      </c>
      <c r="G9516" s="1">
        <v>299.82040000000001</v>
      </c>
      <c r="H9516" s="1">
        <v>15.064046921464699</v>
      </c>
    </row>
    <row r="9517" spans="1:9" x14ac:dyDescent="0.25">
      <c r="A9517" s="1">
        <v>0</v>
      </c>
      <c r="B9517" s="1" t="s">
        <v>10930</v>
      </c>
    </row>
    <row r="9518" spans="1:9" x14ac:dyDescent="0.25">
      <c r="A9518" s="1">
        <v>1</v>
      </c>
      <c r="B9518" s="1" t="s">
        <v>10931</v>
      </c>
      <c r="C9518" s="1" t="s">
        <v>10932</v>
      </c>
      <c r="D9518" s="1">
        <v>22276.288380829999</v>
      </c>
      <c r="E9518" s="1">
        <v>3.6709999999999999E-5</v>
      </c>
      <c r="F9518" s="1" t="s">
        <v>3</v>
      </c>
      <c r="G9518" s="1" t="s">
        <v>10933</v>
      </c>
      <c r="H9518" s="1">
        <v>0</v>
      </c>
      <c r="I9518" s="1">
        <v>9991</v>
      </c>
    </row>
    <row r="9519" spans="1:9" x14ac:dyDescent="0.25">
      <c r="A9519" s="1">
        <v>2</v>
      </c>
      <c r="B9519" s="1">
        <v>45237</v>
      </c>
      <c r="C9519" s="1">
        <v>53.052300000000002</v>
      </c>
      <c r="D9519" s="1">
        <v>233.3492</v>
      </c>
      <c r="E9519" s="1">
        <v>1641</v>
      </c>
      <c r="F9519" s="1">
        <v>72.360399999999998</v>
      </c>
      <c r="G9519" s="1">
        <v>287.75639999999999</v>
      </c>
      <c r="H9519" s="1">
        <v>15.064052801464801</v>
      </c>
    </row>
    <row r="9520" spans="1:9" x14ac:dyDescent="0.25">
      <c r="A9520" s="1">
        <v>0</v>
      </c>
      <c r="B9520" s="1" t="s">
        <v>8561</v>
      </c>
      <c r="C9520" s="1" t="s">
        <v>4580</v>
      </c>
    </row>
    <row r="9521" spans="1:9" x14ac:dyDescent="0.25">
      <c r="A9521" s="1">
        <v>1</v>
      </c>
      <c r="B9521" s="1" t="s">
        <v>10934</v>
      </c>
      <c r="C9521" s="1" t="s">
        <v>10935</v>
      </c>
      <c r="D9521" s="1">
        <v>22276.58395127</v>
      </c>
      <c r="E9521" s="1">
        <v>3.3435000000000002E-4</v>
      </c>
      <c r="F9521" s="1" t="s">
        <v>3</v>
      </c>
      <c r="G9521" s="1" t="s">
        <v>10936</v>
      </c>
      <c r="H9521" s="1">
        <v>0</v>
      </c>
      <c r="I9521" s="1">
        <v>9999</v>
      </c>
    </row>
    <row r="9522" spans="1:9" x14ac:dyDescent="0.25">
      <c r="A9522" s="1">
        <v>2</v>
      </c>
      <c r="B9522" s="1">
        <v>45249</v>
      </c>
      <c r="C9522" s="1">
        <v>35.013500000000001</v>
      </c>
      <c r="D9522" s="1">
        <v>110.2517</v>
      </c>
      <c r="E9522" s="1">
        <v>7846</v>
      </c>
      <c r="F9522" s="1">
        <v>356.27170000000001</v>
      </c>
      <c r="G9522" s="1">
        <v>3.7944</v>
      </c>
      <c r="H9522" s="1">
        <v>15.400942421467301</v>
      </c>
    </row>
    <row r="9523" spans="1:9" x14ac:dyDescent="0.25">
      <c r="A9523" s="1">
        <v>0</v>
      </c>
      <c r="B9523" s="1" t="s">
        <v>8561</v>
      </c>
      <c r="C9523" s="1" t="s">
        <v>3061</v>
      </c>
    </row>
    <row r="9524" spans="1:9" x14ac:dyDescent="0.25">
      <c r="A9524" s="1">
        <v>1</v>
      </c>
      <c r="B9524" s="1" t="s">
        <v>10937</v>
      </c>
      <c r="C9524" s="1" t="s">
        <v>10938</v>
      </c>
      <c r="D9524" s="1">
        <v>22276.564355130002</v>
      </c>
      <c r="E9524" s="1">
        <v>3.1209E-4</v>
      </c>
      <c r="F9524" s="1" t="s">
        <v>3</v>
      </c>
      <c r="G9524" s="1" t="s">
        <v>10939</v>
      </c>
      <c r="H9524" s="1">
        <v>0</v>
      </c>
      <c r="I9524" s="1">
        <v>9997</v>
      </c>
    </row>
    <row r="9525" spans="1:9" x14ac:dyDescent="0.25">
      <c r="A9525" s="1">
        <v>2</v>
      </c>
      <c r="B9525" s="1">
        <v>45250</v>
      </c>
      <c r="C9525" s="1">
        <v>35.013199999999998</v>
      </c>
      <c r="D9525" s="1">
        <v>112.05710000000001</v>
      </c>
      <c r="E9525" s="1">
        <v>9194</v>
      </c>
      <c r="F9525" s="1">
        <v>324.69709999999998</v>
      </c>
      <c r="G9525" s="1">
        <v>35.313899999999997</v>
      </c>
      <c r="H9525" s="1">
        <v>15.3842232914671</v>
      </c>
    </row>
    <row r="9526" spans="1:9" x14ac:dyDescent="0.25">
      <c r="A9526" s="1">
        <v>0</v>
      </c>
      <c r="B9526" s="1" t="s">
        <v>8561</v>
      </c>
      <c r="C9526" s="1" t="s">
        <v>6780</v>
      </c>
    </row>
    <row r="9527" spans="1:9" x14ac:dyDescent="0.25">
      <c r="A9527" s="1">
        <v>1</v>
      </c>
      <c r="B9527" s="1" t="s">
        <v>10940</v>
      </c>
      <c r="C9527" s="1" t="s">
        <v>10941</v>
      </c>
      <c r="D9527" s="1">
        <v>22276.629400819998</v>
      </c>
      <c r="E9527" s="1">
        <v>2.4388E-4</v>
      </c>
      <c r="F9527" s="1" t="s">
        <v>3</v>
      </c>
      <c r="G9527" s="1" t="s">
        <v>10942</v>
      </c>
      <c r="H9527" s="1">
        <v>0</v>
      </c>
      <c r="I9527" s="1">
        <v>9993</v>
      </c>
    </row>
    <row r="9528" spans="1:9" x14ac:dyDescent="0.25">
      <c r="A9528" s="1">
        <v>2</v>
      </c>
      <c r="B9528" s="1">
        <v>45251</v>
      </c>
      <c r="C9528" s="1">
        <v>35.016599999999997</v>
      </c>
      <c r="D9528" s="1">
        <v>111.4896</v>
      </c>
      <c r="E9528" s="1">
        <v>5673</v>
      </c>
      <c r="F9528" s="1">
        <v>351.51819999999998</v>
      </c>
      <c r="G9528" s="1">
        <v>70.920699999999997</v>
      </c>
      <c r="H9528" s="1">
        <v>15.382740201466801</v>
      </c>
    </row>
    <row r="9529" spans="1:9" x14ac:dyDescent="0.25">
      <c r="A9529" s="1">
        <v>0</v>
      </c>
      <c r="B9529" s="1" t="s">
        <v>8561</v>
      </c>
      <c r="C9529" s="1" t="s">
        <v>5048</v>
      </c>
    </row>
    <row r="9530" spans="1:9" x14ac:dyDescent="0.25">
      <c r="A9530" s="1">
        <v>1</v>
      </c>
      <c r="B9530" s="1" t="s">
        <v>10943</v>
      </c>
      <c r="C9530" s="1" t="s">
        <v>10944</v>
      </c>
      <c r="D9530" s="1">
        <v>22276.64210212</v>
      </c>
      <c r="E9530" s="1">
        <v>1.9557E-4</v>
      </c>
      <c r="F9530" s="1" t="s">
        <v>3</v>
      </c>
      <c r="G9530" s="1" t="s">
        <v>10945</v>
      </c>
      <c r="H9530" s="1">
        <v>0</v>
      </c>
      <c r="I9530" s="1">
        <v>9994</v>
      </c>
    </row>
    <row r="9531" spans="1:9" x14ac:dyDescent="0.25">
      <c r="A9531" s="1">
        <v>2</v>
      </c>
      <c r="B9531" s="1">
        <v>45253</v>
      </c>
      <c r="C9531" s="1">
        <v>35.014400000000002</v>
      </c>
      <c r="D9531" s="1">
        <v>111.5504</v>
      </c>
      <c r="E9531" s="1">
        <v>6392</v>
      </c>
      <c r="F9531" s="1">
        <v>345.33010000000002</v>
      </c>
      <c r="G9531" s="1">
        <v>67.796599999999998</v>
      </c>
      <c r="H9531" s="1">
        <v>15.3799738014668</v>
      </c>
    </row>
    <row r="9532" spans="1:9" x14ac:dyDescent="0.25">
      <c r="A9532" s="1">
        <v>0</v>
      </c>
      <c r="B9532" s="1" t="s">
        <v>10946</v>
      </c>
    </row>
    <row r="9533" spans="1:9" x14ac:dyDescent="0.25">
      <c r="A9533" s="1">
        <v>1</v>
      </c>
      <c r="B9533" s="1" t="s">
        <v>10947</v>
      </c>
      <c r="C9533" s="1" t="s">
        <v>10948</v>
      </c>
      <c r="D9533" s="1">
        <v>22261.748810509998</v>
      </c>
      <c r="E9533" s="1">
        <v>0.11750984</v>
      </c>
      <c r="F9533" s="1" t="s">
        <v>10949</v>
      </c>
      <c r="G9533" s="1" t="s">
        <v>10950</v>
      </c>
      <c r="H9533" s="1">
        <v>0</v>
      </c>
      <c r="I9533" s="1">
        <v>9996</v>
      </c>
    </row>
    <row r="9534" spans="1:9" x14ac:dyDescent="0.25">
      <c r="A9534" s="1">
        <v>2</v>
      </c>
      <c r="B9534" s="1">
        <v>45264</v>
      </c>
      <c r="C9534" s="1">
        <v>51.625599999999999</v>
      </c>
      <c r="D9534" s="1">
        <v>159.39500000000001</v>
      </c>
      <c r="E9534" s="1">
        <v>6828</v>
      </c>
      <c r="F9534" s="1">
        <v>256.93880000000001</v>
      </c>
      <c r="G9534" s="1">
        <v>103.08799999999999</v>
      </c>
      <c r="H9534" s="1">
        <v>16.477269091471001</v>
      </c>
    </row>
    <row r="9535" spans="1:9" x14ac:dyDescent="0.25">
      <c r="A9535" s="1">
        <v>0</v>
      </c>
      <c r="B9535" s="1" t="s">
        <v>10951</v>
      </c>
    </row>
    <row r="9536" spans="1:9" x14ac:dyDescent="0.25">
      <c r="A9536" s="1">
        <v>1</v>
      </c>
      <c r="B9536" s="1" t="s">
        <v>10952</v>
      </c>
      <c r="C9536" s="1" t="s">
        <v>10953</v>
      </c>
      <c r="D9536" s="1">
        <v>22276.512302859999</v>
      </c>
      <c r="E9536" s="1">
        <v>4.6749999999999998E-5</v>
      </c>
      <c r="F9536" s="1" t="s">
        <v>3</v>
      </c>
      <c r="G9536" s="1" t="s">
        <v>10954</v>
      </c>
      <c r="H9536" s="1">
        <v>0</v>
      </c>
      <c r="I9536" s="1">
        <v>9996</v>
      </c>
    </row>
    <row r="9537" spans="1:9" x14ac:dyDescent="0.25">
      <c r="A9537" s="1">
        <v>2</v>
      </c>
      <c r="B9537" s="1">
        <v>45360</v>
      </c>
      <c r="C9537" s="1">
        <v>53.054699999999997</v>
      </c>
      <c r="D9537" s="1">
        <v>2.3603000000000001</v>
      </c>
      <c r="E9537" s="1">
        <v>1798</v>
      </c>
      <c r="F9537" s="1">
        <v>57.656100000000002</v>
      </c>
      <c r="G9537" s="1">
        <v>302.46010000000001</v>
      </c>
      <c r="H9537" s="1">
        <v>15.0641040614125</v>
      </c>
    </row>
    <row r="9538" spans="1:9" x14ac:dyDescent="0.25">
      <c r="A9538" s="1">
        <v>0</v>
      </c>
      <c r="B9538" s="1" t="s">
        <v>10955</v>
      </c>
    </row>
    <row r="9539" spans="1:9" x14ac:dyDescent="0.25">
      <c r="A9539" s="1">
        <v>1</v>
      </c>
      <c r="B9539" s="1" t="s">
        <v>10956</v>
      </c>
      <c r="C9539" s="1" t="s">
        <v>10957</v>
      </c>
      <c r="D9539" s="1">
        <v>22276.500327040001</v>
      </c>
      <c r="E9539" s="1">
        <v>2.7296999999999998E-4</v>
      </c>
      <c r="F9539" s="1" t="s">
        <v>3</v>
      </c>
      <c r="G9539" s="1" t="s">
        <v>10958</v>
      </c>
      <c r="H9539" s="1">
        <v>0</v>
      </c>
      <c r="I9539" s="1">
        <v>9990</v>
      </c>
    </row>
    <row r="9540" spans="1:9" x14ac:dyDescent="0.25">
      <c r="A9540" s="1">
        <v>2</v>
      </c>
      <c r="B9540" s="1">
        <v>45361</v>
      </c>
      <c r="C9540" s="1">
        <v>53.055700000000002</v>
      </c>
      <c r="D9540" s="1">
        <v>12.416399999999999</v>
      </c>
      <c r="E9540" s="1">
        <v>1463</v>
      </c>
      <c r="F9540" s="1">
        <v>69.039199999999994</v>
      </c>
      <c r="G9540" s="1">
        <v>291.07530000000003</v>
      </c>
      <c r="H9540" s="1">
        <v>15.0641983114112</v>
      </c>
    </row>
    <row r="9541" spans="1:9" x14ac:dyDescent="0.25">
      <c r="A9541" s="1">
        <v>0</v>
      </c>
      <c r="B9541" s="1" t="s">
        <v>10959</v>
      </c>
    </row>
    <row r="9542" spans="1:9" x14ac:dyDescent="0.25">
      <c r="A9542" s="1">
        <v>1</v>
      </c>
      <c r="B9542" s="1" t="s">
        <v>10960</v>
      </c>
      <c r="C9542" s="1" t="s">
        <v>10961</v>
      </c>
      <c r="D9542" s="1">
        <v>22276.546401079999</v>
      </c>
      <c r="E9542" s="1">
        <v>2.3363E-4</v>
      </c>
      <c r="F9542" s="1" t="s">
        <v>3</v>
      </c>
      <c r="G9542" s="1" t="s">
        <v>10962</v>
      </c>
      <c r="H9542" s="1">
        <v>0</v>
      </c>
      <c r="I9542" s="1">
        <v>9997</v>
      </c>
    </row>
    <row r="9543" spans="1:9" x14ac:dyDescent="0.25">
      <c r="A9543" s="1">
        <v>2</v>
      </c>
      <c r="B9543" s="1">
        <v>45362</v>
      </c>
      <c r="C9543" s="1">
        <v>53.055900000000001</v>
      </c>
      <c r="D9543" s="1">
        <v>32.204300000000003</v>
      </c>
      <c r="E9543" s="1">
        <v>1608</v>
      </c>
      <c r="F9543" s="1">
        <v>68.177099999999996</v>
      </c>
      <c r="G9543" s="1">
        <v>291.93889999999999</v>
      </c>
      <c r="H9543" s="1">
        <v>15.064175001408399</v>
      </c>
    </row>
    <row r="9544" spans="1:9" x14ac:dyDescent="0.25">
      <c r="A9544" s="1">
        <v>0</v>
      </c>
      <c r="B9544" s="1" t="s">
        <v>10963</v>
      </c>
    </row>
    <row r="9545" spans="1:9" x14ac:dyDescent="0.25">
      <c r="A9545" s="1">
        <v>1</v>
      </c>
      <c r="B9545" s="1" t="s">
        <v>10964</v>
      </c>
      <c r="C9545" s="1" t="s">
        <v>10965</v>
      </c>
      <c r="D9545" s="1">
        <v>22276.508623059999</v>
      </c>
      <c r="E9545" s="1">
        <v>8.9090000000000003E-5</v>
      </c>
      <c r="F9545" s="1" t="s">
        <v>3</v>
      </c>
      <c r="G9545" s="1" t="s">
        <v>10966</v>
      </c>
      <c r="H9545" s="1">
        <v>0</v>
      </c>
      <c r="I9545" s="1">
        <v>9991</v>
      </c>
    </row>
    <row r="9546" spans="1:9" x14ac:dyDescent="0.25">
      <c r="A9546" s="1">
        <v>2</v>
      </c>
      <c r="B9546" s="1">
        <v>45364</v>
      </c>
      <c r="C9546" s="1">
        <v>53.054299999999998</v>
      </c>
      <c r="D9546" s="1">
        <v>2.3727</v>
      </c>
      <c r="E9546" s="1">
        <v>1566</v>
      </c>
      <c r="F9546" s="1">
        <v>52.6496</v>
      </c>
      <c r="G9546" s="1">
        <v>307.46359999999999</v>
      </c>
      <c r="H9546" s="1">
        <v>15.064215301412499</v>
      </c>
    </row>
    <row r="9547" spans="1:9" x14ac:dyDescent="0.25">
      <c r="A9547" s="1">
        <v>0</v>
      </c>
      <c r="B9547" s="1" t="s">
        <v>10967</v>
      </c>
    </row>
    <row r="9548" spans="1:9" x14ac:dyDescent="0.25">
      <c r="A9548" s="1">
        <v>1</v>
      </c>
      <c r="B9548" s="1" t="s">
        <v>10968</v>
      </c>
      <c r="C9548" s="1" t="s">
        <v>10969</v>
      </c>
      <c r="D9548" s="1">
        <v>22276.56947405</v>
      </c>
      <c r="E9548" s="1">
        <v>2.4032E-4</v>
      </c>
      <c r="F9548" s="1" t="s">
        <v>3</v>
      </c>
      <c r="G9548" s="1" t="s">
        <v>10970</v>
      </c>
      <c r="H9548" s="1">
        <v>0</v>
      </c>
      <c r="I9548" s="1">
        <v>9994</v>
      </c>
    </row>
    <row r="9549" spans="1:9" x14ac:dyDescent="0.25">
      <c r="A9549" s="1">
        <v>2</v>
      </c>
      <c r="B9549" s="1">
        <v>45365</v>
      </c>
      <c r="C9549" s="1">
        <v>53.001199999999997</v>
      </c>
      <c r="D9549" s="1">
        <v>12.063000000000001</v>
      </c>
      <c r="E9549" s="1">
        <v>964</v>
      </c>
      <c r="F9549" s="1">
        <v>73.1815</v>
      </c>
      <c r="G9549" s="1">
        <v>286.92790000000002</v>
      </c>
      <c r="H9549" s="1">
        <v>15.060434611410701</v>
      </c>
    </row>
    <row r="9550" spans="1:9" x14ac:dyDescent="0.25">
      <c r="A9550" s="1">
        <v>0</v>
      </c>
      <c r="B9550" s="1" t="s">
        <v>10971</v>
      </c>
    </row>
    <row r="9551" spans="1:9" x14ac:dyDescent="0.25">
      <c r="A9551" s="1">
        <v>1</v>
      </c>
      <c r="B9551" s="1" t="s">
        <v>10972</v>
      </c>
      <c r="C9551" s="1" t="s">
        <v>10973</v>
      </c>
      <c r="D9551" s="1">
        <v>22276.332619910001</v>
      </c>
      <c r="E9551" s="1">
        <v>5.6099999999999997E-6</v>
      </c>
      <c r="F9551" s="1" t="s">
        <v>3</v>
      </c>
      <c r="G9551" s="1" t="s">
        <v>10974</v>
      </c>
      <c r="H9551" s="1">
        <v>0</v>
      </c>
      <c r="I9551" s="1">
        <v>9992</v>
      </c>
    </row>
    <row r="9552" spans="1:9" x14ac:dyDescent="0.25">
      <c r="A9552" s="1">
        <v>2</v>
      </c>
      <c r="B9552" s="1">
        <v>45366</v>
      </c>
      <c r="C9552" s="1">
        <v>53.057600000000001</v>
      </c>
      <c r="D9552" s="1">
        <v>33.154400000000003</v>
      </c>
      <c r="E9552" s="1">
        <v>1367</v>
      </c>
      <c r="F9552" s="1">
        <v>64.527100000000004</v>
      </c>
      <c r="G9552" s="1">
        <v>295.58589999999998</v>
      </c>
      <c r="H9552" s="1">
        <v>15.0640226914082</v>
      </c>
    </row>
    <row r="9553" spans="1:9" x14ac:dyDescent="0.25">
      <c r="A9553" s="1">
        <v>0</v>
      </c>
      <c r="B9553" s="1" t="s">
        <v>10975</v>
      </c>
    </row>
    <row r="9554" spans="1:9" x14ac:dyDescent="0.25">
      <c r="A9554" s="1">
        <v>1</v>
      </c>
      <c r="B9554" s="1" t="s">
        <v>10976</v>
      </c>
      <c r="C9554" s="1" t="s">
        <v>10977</v>
      </c>
      <c r="D9554" s="1">
        <v>22276.487429929999</v>
      </c>
      <c r="E9554" s="1">
        <v>5.2719999999999997E-5</v>
      </c>
      <c r="F9554" s="1" t="s">
        <v>3</v>
      </c>
      <c r="G9554" s="1" t="s">
        <v>10978</v>
      </c>
      <c r="H9554" s="1">
        <v>0</v>
      </c>
      <c r="I9554" s="1">
        <v>9990</v>
      </c>
    </row>
    <row r="9555" spans="1:9" x14ac:dyDescent="0.25">
      <c r="A9555" s="1">
        <v>2</v>
      </c>
      <c r="B9555" s="1">
        <v>45367</v>
      </c>
      <c r="C9555" s="1">
        <v>53.056199999999997</v>
      </c>
      <c r="D9555" s="1">
        <v>32.454099999999997</v>
      </c>
      <c r="E9555" s="1">
        <v>1375</v>
      </c>
      <c r="F9555" s="1">
        <v>77.048000000000002</v>
      </c>
      <c r="G9555" s="1">
        <v>283.06630000000001</v>
      </c>
      <c r="H9555" s="1">
        <v>15.0640227514084</v>
      </c>
    </row>
    <row r="9556" spans="1:9" x14ac:dyDescent="0.25">
      <c r="A9556" s="1">
        <v>0</v>
      </c>
      <c r="B9556" s="1" t="s">
        <v>10979</v>
      </c>
    </row>
    <row r="9557" spans="1:9" x14ac:dyDescent="0.25">
      <c r="A9557" s="1">
        <v>1</v>
      </c>
      <c r="B9557" s="1" t="s">
        <v>10980</v>
      </c>
      <c r="C9557" s="1" t="s">
        <v>10981</v>
      </c>
      <c r="D9557" s="1">
        <v>22276.590623759999</v>
      </c>
      <c r="E9557" s="1">
        <v>1.9259999999999999E-5</v>
      </c>
      <c r="F9557" s="1" t="s">
        <v>3</v>
      </c>
      <c r="G9557" s="1" t="s">
        <v>10982</v>
      </c>
      <c r="H9557" s="1">
        <v>0</v>
      </c>
      <c r="I9557" s="1">
        <v>9992</v>
      </c>
    </row>
    <row r="9558" spans="1:9" x14ac:dyDescent="0.25">
      <c r="A9558" s="1">
        <v>2</v>
      </c>
      <c r="B9558" s="1">
        <v>45368</v>
      </c>
      <c r="C9558" s="1">
        <v>53.057099999999998</v>
      </c>
      <c r="D9558" s="1">
        <v>32.006900000000002</v>
      </c>
      <c r="E9558" s="1">
        <v>1536</v>
      </c>
      <c r="F9558" s="1">
        <v>76.666700000000006</v>
      </c>
      <c r="G9558" s="1">
        <v>283.44929999999999</v>
      </c>
      <c r="H9558" s="1">
        <v>15.064043131408599</v>
      </c>
    </row>
    <row r="9559" spans="1:9" x14ac:dyDescent="0.25">
      <c r="A9559" s="1">
        <v>0</v>
      </c>
      <c r="B9559" s="1" t="s">
        <v>10983</v>
      </c>
    </row>
    <row r="9560" spans="1:9" x14ac:dyDescent="0.25">
      <c r="A9560" s="1">
        <v>1</v>
      </c>
      <c r="B9560" s="1" t="s">
        <v>10984</v>
      </c>
      <c r="C9560" s="1" t="s">
        <v>10985</v>
      </c>
      <c r="D9560" s="1">
        <v>22276.589685579998</v>
      </c>
      <c r="E9560" s="1">
        <v>1.044E-4</v>
      </c>
      <c r="F9560" s="1" t="s">
        <v>3</v>
      </c>
      <c r="G9560" s="1" t="s">
        <v>10986</v>
      </c>
      <c r="H9560" s="1">
        <v>0</v>
      </c>
      <c r="I9560" s="1">
        <v>9992</v>
      </c>
    </row>
    <row r="9561" spans="1:9" x14ac:dyDescent="0.25">
      <c r="A9561" s="1">
        <v>2</v>
      </c>
      <c r="B9561" s="1">
        <v>45369</v>
      </c>
      <c r="C9561" s="1">
        <v>53.0563</v>
      </c>
      <c r="D9561" s="1">
        <v>31.994399999999999</v>
      </c>
      <c r="E9561" s="1">
        <v>1443</v>
      </c>
      <c r="F9561" s="1">
        <v>72.092200000000005</v>
      </c>
      <c r="G9561" s="1">
        <v>288.0224</v>
      </c>
      <c r="H9561" s="1">
        <v>15.064130481408601</v>
      </c>
    </row>
    <row r="9562" spans="1:9" x14ac:dyDescent="0.25">
      <c r="A9562" s="1">
        <v>0</v>
      </c>
      <c r="B9562" s="1" t="s">
        <v>10987</v>
      </c>
    </row>
    <row r="9563" spans="1:9" x14ac:dyDescent="0.25">
      <c r="A9563" s="1">
        <v>1</v>
      </c>
      <c r="B9563" s="1" t="s">
        <v>10988</v>
      </c>
      <c r="C9563" s="1" t="s">
        <v>10989</v>
      </c>
      <c r="D9563" s="1">
        <v>22276.579583859999</v>
      </c>
      <c r="E9563" s="1">
        <v>1.9201E-4</v>
      </c>
      <c r="F9563" s="1" t="s">
        <v>3</v>
      </c>
      <c r="G9563" s="1" t="s">
        <v>10990</v>
      </c>
      <c r="H9563" s="1">
        <v>0</v>
      </c>
      <c r="I9563" s="1">
        <v>9992</v>
      </c>
    </row>
    <row r="9564" spans="1:9" x14ac:dyDescent="0.25">
      <c r="A9564" s="1">
        <v>2</v>
      </c>
      <c r="B9564" s="1">
        <v>45370</v>
      </c>
      <c r="C9564" s="1">
        <v>53.054600000000001</v>
      </c>
      <c r="D9564" s="1">
        <v>32.058799999999998</v>
      </c>
      <c r="E9564" s="1">
        <v>1406</v>
      </c>
      <c r="F9564" s="1">
        <v>62.798099999999998</v>
      </c>
      <c r="G9564" s="1">
        <v>297.31509999999997</v>
      </c>
      <c r="H9564" s="1">
        <v>15.064143491408601</v>
      </c>
    </row>
    <row r="9565" spans="1:9" x14ac:dyDescent="0.25">
      <c r="A9565" s="1">
        <v>0</v>
      </c>
      <c r="B9565" s="1" t="s">
        <v>10991</v>
      </c>
    </row>
    <row r="9566" spans="1:9" x14ac:dyDescent="0.25">
      <c r="A9566" s="1">
        <v>1</v>
      </c>
      <c r="B9566" s="1" t="s">
        <v>10992</v>
      </c>
      <c r="C9566" s="1" t="s">
        <v>10993</v>
      </c>
      <c r="D9566" s="1">
        <v>22276.475419220002</v>
      </c>
      <c r="E9566" s="1">
        <v>1.3720000000000001E-5</v>
      </c>
      <c r="F9566" s="1" t="s">
        <v>3</v>
      </c>
      <c r="G9566" s="1" t="s">
        <v>10994</v>
      </c>
      <c r="H9566" s="1">
        <v>0</v>
      </c>
      <c r="I9566" s="1">
        <v>9996</v>
      </c>
    </row>
    <row r="9567" spans="1:9" x14ac:dyDescent="0.25">
      <c r="A9567" s="1">
        <v>2</v>
      </c>
      <c r="B9567" s="1">
        <v>45371</v>
      </c>
      <c r="C9567" s="1">
        <v>53.056199999999997</v>
      </c>
      <c r="D9567" s="1">
        <v>32.513199999999998</v>
      </c>
      <c r="E9567" s="1">
        <v>1414</v>
      </c>
      <c r="F9567" s="1">
        <v>70.980199999999996</v>
      </c>
      <c r="G9567" s="1">
        <v>289.13400000000001</v>
      </c>
      <c r="H9567" s="1">
        <v>15.0640796214084</v>
      </c>
    </row>
    <row r="9568" spans="1:9" x14ac:dyDescent="0.25">
      <c r="A9568" s="1">
        <v>0</v>
      </c>
      <c r="B9568" s="1" t="s">
        <v>10995</v>
      </c>
    </row>
    <row r="9569" spans="1:9" x14ac:dyDescent="0.25">
      <c r="A9569" s="1">
        <v>1</v>
      </c>
      <c r="B9569" s="1" t="s">
        <v>10996</v>
      </c>
      <c r="C9569" s="1" t="s">
        <v>10997</v>
      </c>
      <c r="D9569" s="1">
        <v>22276.49111924</v>
      </c>
      <c r="E9569" s="1">
        <v>1.4211000000000001E-4</v>
      </c>
      <c r="F9569" s="1" t="s">
        <v>3</v>
      </c>
      <c r="G9569" s="1" t="s">
        <v>10998</v>
      </c>
      <c r="H9569" s="1">
        <v>0</v>
      </c>
      <c r="I9569" s="1">
        <v>9996</v>
      </c>
    </row>
    <row r="9570" spans="1:9" x14ac:dyDescent="0.25">
      <c r="A9570" s="1">
        <v>2</v>
      </c>
      <c r="B9570" s="1">
        <v>45372</v>
      </c>
      <c r="C9570" s="1">
        <v>53.054099999999998</v>
      </c>
      <c r="D9570" s="1">
        <v>32.4377</v>
      </c>
      <c r="E9570" s="1">
        <v>1603</v>
      </c>
      <c r="F9570" s="1">
        <v>57.811100000000003</v>
      </c>
      <c r="G9570" s="1">
        <v>302.30329999999998</v>
      </c>
      <c r="H9570" s="1">
        <v>15.0640592914084</v>
      </c>
    </row>
    <row r="9571" spans="1:9" x14ac:dyDescent="0.25">
      <c r="A9571" s="1">
        <v>0</v>
      </c>
      <c r="B9571" s="1" t="s">
        <v>10999</v>
      </c>
    </row>
    <row r="9572" spans="1:9" x14ac:dyDescent="0.25">
      <c r="A9572" s="1">
        <v>1</v>
      </c>
      <c r="B9572" s="1" t="s">
        <v>11000</v>
      </c>
      <c r="C9572" s="1" t="s">
        <v>11001</v>
      </c>
      <c r="D9572" s="1">
        <v>22276.472679890001</v>
      </c>
      <c r="E9572" s="1">
        <v>3.1919999999999999E-5</v>
      </c>
      <c r="F9572" s="1" t="s">
        <v>3</v>
      </c>
      <c r="G9572" s="1" t="s">
        <v>11002</v>
      </c>
      <c r="H9572" s="1">
        <v>0</v>
      </c>
      <c r="I9572" s="1">
        <v>9997</v>
      </c>
    </row>
    <row r="9573" spans="1:9" x14ac:dyDescent="0.25">
      <c r="A9573" s="1">
        <v>2</v>
      </c>
      <c r="B9573" s="1">
        <v>45373</v>
      </c>
      <c r="C9573" s="1">
        <v>53.055900000000001</v>
      </c>
      <c r="D9573" s="1">
        <v>32.522599999999997</v>
      </c>
      <c r="E9573" s="1">
        <v>1467</v>
      </c>
      <c r="F9573" s="1">
        <v>81.688500000000005</v>
      </c>
      <c r="G9573" s="1">
        <v>278.42700000000002</v>
      </c>
      <c r="H9573" s="1">
        <v>15.0640770314084</v>
      </c>
    </row>
    <row r="9574" spans="1:9" x14ac:dyDescent="0.25">
      <c r="A9574" s="1">
        <v>0</v>
      </c>
      <c r="B9574" s="1" t="s">
        <v>11003</v>
      </c>
    </row>
    <row r="9575" spans="1:9" x14ac:dyDescent="0.25">
      <c r="A9575" s="1">
        <v>1</v>
      </c>
      <c r="B9575" s="1" t="s">
        <v>11004</v>
      </c>
      <c r="C9575" s="1" t="s">
        <v>11005</v>
      </c>
      <c r="D9575" s="1">
        <v>22276.468991869999</v>
      </c>
      <c r="E9575" s="1">
        <v>1.3349999999999999E-5</v>
      </c>
      <c r="F9575" s="1" t="s">
        <v>3</v>
      </c>
      <c r="G9575" s="1" t="s">
        <v>11006</v>
      </c>
      <c r="H9575" s="1">
        <v>0</v>
      </c>
      <c r="I9575" s="1">
        <v>9993</v>
      </c>
    </row>
    <row r="9576" spans="1:9" x14ac:dyDescent="0.25">
      <c r="A9576" s="1">
        <v>2</v>
      </c>
      <c r="B9576" s="1">
        <v>45374</v>
      </c>
      <c r="C9576" s="1">
        <v>53.056800000000003</v>
      </c>
      <c r="D9576" s="1">
        <v>32.5456</v>
      </c>
      <c r="E9576" s="1">
        <v>1457</v>
      </c>
      <c r="F9576" s="1">
        <v>80.331900000000005</v>
      </c>
      <c r="G9576" s="1">
        <v>279.7835</v>
      </c>
      <c r="H9576" s="1">
        <v>15.0640577014084</v>
      </c>
    </row>
    <row r="9577" spans="1:9" x14ac:dyDescent="0.25">
      <c r="A9577" s="1">
        <v>0</v>
      </c>
      <c r="B9577" s="1" t="s">
        <v>11007</v>
      </c>
    </row>
    <row r="9578" spans="1:9" x14ac:dyDescent="0.25">
      <c r="A9578" s="1">
        <v>1</v>
      </c>
      <c r="B9578" s="1" t="s">
        <v>11008</v>
      </c>
      <c r="C9578" s="1" t="s">
        <v>11009</v>
      </c>
      <c r="D9578" s="1">
        <v>22276.483733649999</v>
      </c>
      <c r="E9578" s="1">
        <v>1.8500000000000001E-6</v>
      </c>
      <c r="F9578" s="1" t="s">
        <v>3</v>
      </c>
      <c r="G9578" s="1" t="s">
        <v>11010</v>
      </c>
      <c r="H9578" s="1">
        <v>0</v>
      </c>
      <c r="I9578" s="1">
        <v>9990</v>
      </c>
    </row>
    <row r="9579" spans="1:9" x14ac:dyDescent="0.25">
      <c r="A9579" s="1">
        <v>2</v>
      </c>
      <c r="B9579" s="1">
        <v>45375</v>
      </c>
      <c r="C9579" s="1">
        <v>53.056699999999999</v>
      </c>
      <c r="D9579" s="1">
        <v>32.4679</v>
      </c>
      <c r="E9579" s="1">
        <v>1424</v>
      </c>
      <c r="F9579" s="1">
        <v>63.280099999999997</v>
      </c>
      <c r="G9579" s="1">
        <v>296.83330000000001</v>
      </c>
      <c r="H9579" s="1">
        <v>15.0640576014084</v>
      </c>
    </row>
    <row r="9580" spans="1:9" x14ac:dyDescent="0.25">
      <c r="A9580" s="1">
        <v>0</v>
      </c>
      <c r="B9580" s="1" t="s">
        <v>11011</v>
      </c>
    </row>
    <row r="9581" spans="1:9" x14ac:dyDescent="0.25">
      <c r="A9581" s="1">
        <v>1</v>
      </c>
      <c r="B9581" s="1" t="s">
        <v>11012</v>
      </c>
      <c r="C9581" s="1" t="s">
        <v>11013</v>
      </c>
      <c r="D9581" s="1">
        <v>22276.502166850001</v>
      </c>
      <c r="E9581" s="1">
        <v>9.6089999999999996E-5</v>
      </c>
      <c r="F9581" s="1" t="s">
        <v>3</v>
      </c>
      <c r="G9581" s="1" t="s">
        <v>11014</v>
      </c>
      <c r="H9581" s="1">
        <v>0</v>
      </c>
      <c r="I9581" s="1">
        <v>9992</v>
      </c>
    </row>
    <row r="9582" spans="1:9" x14ac:dyDescent="0.25">
      <c r="A9582" s="1">
        <v>2</v>
      </c>
      <c r="B9582" s="1">
        <v>45376</v>
      </c>
      <c r="C9582" s="1">
        <v>53.054600000000001</v>
      </c>
      <c r="D9582" s="1">
        <v>32.389800000000001</v>
      </c>
      <c r="E9582" s="1">
        <v>1416</v>
      </c>
      <c r="F9582" s="1">
        <v>66.278599999999997</v>
      </c>
      <c r="G9582" s="1">
        <v>293.83510000000001</v>
      </c>
      <c r="H9582" s="1">
        <v>15.064076801408399</v>
      </c>
    </row>
    <row r="9583" spans="1:9" x14ac:dyDescent="0.25">
      <c r="A9583" s="1">
        <v>0</v>
      </c>
      <c r="B9583" s="1" t="s">
        <v>11015</v>
      </c>
    </row>
    <row r="9584" spans="1:9" x14ac:dyDescent="0.25">
      <c r="A9584" s="1">
        <v>1</v>
      </c>
      <c r="B9584" s="1" t="s">
        <v>11016</v>
      </c>
      <c r="C9584" s="1" t="s">
        <v>11017</v>
      </c>
      <c r="D9584" s="1">
        <v>22276.594309489999</v>
      </c>
      <c r="E9584" s="1">
        <v>1.2809999999999999E-5</v>
      </c>
      <c r="F9584" s="1" t="s">
        <v>3</v>
      </c>
      <c r="G9584" s="1" t="s">
        <v>11018</v>
      </c>
      <c r="H9584" s="1">
        <v>0</v>
      </c>
      <c r="I9584" s="1">
        <v>9991</v>
      </c>
    </row>
    <row r="9585" spans="1:9" x14ac:dyDescent="0.25">
      <c r="A9585" s="1">
        <v>2</v>
      </c>
      <c r="B9585" s="1">
        <v>45377</v>
      </c>
      <c r="C9585" s="1">
        <v>53.056899999999999</v>
      </c>
      <c r="D9585" s="1">
        <v>31.969899999999999</v>
      </c>
      <c r="E9585" s="1">
        <v>1420</v>
      </c>
      <c r="F9585" s="1">
        <v>73.959699999999998</v>
      </c>
      <c r="G9585" s="1">
        <v>286.15480000000002</v>
      </c>
      <c r="H9585" s="1">
        <v>15.064104141408601</v>
      </c>
    </row>
    <row r="9586" spans="1:9" x14ac:dyDescent="0.25">
      <c r="A9586" s="1">
        <v>0</v>
      </c>
      <c r="B9586" s="1" t="s">
        <v>11019</v>
      </c>
    </row>
    <row r="9587" spans="1:9" x14ac:dyDescent="0.25">
      <c r="A9587" s="1">
        <v>1</v>
      </c>
      <c r="B9587" s="1" t="s">
        <v>11020</v>
      </c>
      <c r="C9587" s="1" t="s">
        <v>11021</v>
      </c>
      <c r="D9587" s="1">
        <v>22276.58326969</v>
      </c>
      <c r="E9587" s="1">
        <v>2.3657999999999999E-4</v>
      </c>
      <c r="F9587" s="1" t="s">
        <v>3</v>
      </c>
      <c r="G9587" s="1" t="s">
        <v>11022</v>
      </c>
      <c r="H9587" s="1">
        <v>0</v>
      </c>
      <c r="I9587" s="1">
        <v>9992</v>
      </c>
    </row>
    <row r="9588" spans="1:9" x14ac:dyDescent="0.25">
      <c r="A9588" s="1">
        <v>2</v>
      </c>
      <c r="B9588" s="1">
        <v>45378</v>
      </c>
      <c r="C9588" s="1">
        <v>53.055599999999998</v>
      </c>
      <c r="D9588" s="1">
        <v>32.024099999999997</v>
      </c>
      <c r="E9588" s="1">
        <v>1442</v>
      </c>
      <c r="F9588" s="1">
        <v>68.622900000000001</v>
      </c>
      <c r="G9588" s="1">
        <v>291.4914</v>
      </c>
      <c r="H9588" s="1">
        <v>15.0643534114086</v>
      </c>
    </row>
    <row r="9589" spans="1:9" x14ac:dyDescent="0.25">
      <c r="A9589" s="1">
        <v>0</v>
      </c>
      <c r="B9589" s="1" t="s">
        <v>11023</v>
      </c>
    </row>
    <row r="9590" spans="1:9" x14ac:dyDescent="0.25">
      <c r="A9590" s="1">
        <v>1</v>
      </c>
      <c r="B9590" s="1" t="s">
        <v>11024</v>
      </c>
      <c r="C9590" s="1" t="s">
        <v>11025</v>
      </c>
      <c r="D9590" s="1">
        <v>22276.586940109999</v>
      </c>
      <c r="E9590" s="1">
        <v>1.1559999999999999E-5</v>
      </c>
      <c r="F9590" s="1" t="s">
        <v>3</v>
      </c>
      <c r="G9590" s="1" t="s">
        <v>11026</v>
      </c>
      <c r="H9590" s="1">
        <v>0</v>
      </c>
      <c r="I9590" s="1">
        <v>9990</v>
      </c>
    </row>
    <row r="9591" spans="1:9" x14ac:dyDescent="0.25">
      <c r="A9591" s="1">
        <v>2</v>
      </c>
      <c r="B9591" s="1">
        <v>45379</v>
      </c>
      <c r="C9591" s="1">
        <v>53.056199999999997</v>
      </c>
      <c r="D9591" s="1">
        <v>32.009900000000002</v>
      </c>
      <c r="E9591" s="1">
        <v>1468</v>
      </c>
      <c r="F9591" s="1">
        <v>76.447299999999998</v>
      </c>
      <c r="G9591" s="1">
        <v>283.66789999999997</v>
      </c>
      <c r="H9591" s="1">
        <v>15.0640720614086</v>
      </c>
    </row>
    <row r="9592" spans="1:9" x14ac:dyDescent="0.25">
      <c r="A9592" s="1">
        <v>0</v>
      </c>
      <c r="B9592" s="1" t="s">
        <v>11027</v>
      </c>
    </row>
    <row r="9593" spans="1:9" x14ac:dyDescent="0.25">
      <c r="A9593" s="1">
        <v>1</v>
      </c>
      <c r="B9593" s="1" t="s">
        <v>11028</v>
      </c>
      <c r="C9593" s="1" t="s">
        <v>11029</v>
      </c>
      <c r="D9593" s="1">
        <v>22276.518750809999</v>
      </c>
      <c r="E9593" s="1">
        <v>1.5632999999999999E-4</v>
      </c>
      <c r="F9593" s="1" t="s">
        <v>3</v>
      </c>
      <c r="G9593" s="1" t="s">
        <v>11030</v>
      </c>
      <c r="H9593" s="1">
        <v>0</v>
      </c>
      <c r="I9593" s="1">
        <v>9995</v>
      </c>
    </row>
    <row r="9594" spans="1:9" x14ac:dyDescent="0.25">
      <c r="A9594" s="1">
        <v>2</v>
      </c>
      <c r="B9594" s="1">
        <v>45380</v>
      </c>
      <c r="C9594" s="1">
        <v>53.054299999999998</v>
      </c>
      <c r="D9594" s="1">
        <v>12.331300000000001</v>
      </c>
      <c r="E9594" s="1">
        <v>1724</v>
      </c>
      <c r="F9594" s="1">
        <v>59.212299999999999</v>
      </c>
      <c r="G9594" s="1">
        <v>300.90359999999998</v>
      </c>
      <c r="H9594" s="1">
        <v>15.064115561411199</v>
      </c>
    </row>
    <row r="9595" spans="1:9" x14ac:dyDescent="0.25">
      <c r="A9595" s="1">
        <v>0</v>
      </c>
      <c r="B9595" s="1" t="s">
        <v>11031</v>
      </c>
    </row>
    <row r="9596" spans="1:9" x14ac:dyDescent="0.25">
      <c r="A9596" s="1">
        <v>1</v>
      </c>
      <c r="B9596" s="1" t="s">
        <v>11032</v>
      </c>
      <c r="C9596" s="1" t="s">
        <v>11033</v>
      </c>
      <c r="D9596" s="1">
        <v>22276.529815559999</v>
      </c>
      <c r="E9596" s="1">
        <v>2.1372000000000001E-4</v>
      </c>
      <c r="F9596" s="1" t="s">
        <v>3</v>
      </c>
      <c r="G9596" s="1" t="s">
        <v>11034</v>
      </c>
      <c r="H9596" s="1">
        <v>0</v>
      </c>
      <c r="I9596" s="1">
        <v>9994</v>
      </c>
    </row>
    <row r="9597" spans="1:9" x14ac:dyDescent="0.25">
      <c r="A9597" s="1">
        <v>2</v>
      </c>
      <c r="B9597" s="1">
        <v>45381</v>
      </c>
      <c r="C9597" s="1">
        <v>53.054900000000004</v>
      </c>
      <c r="D9597" s="1">
        <v>12.281000000000001</v>
      </c>
      <c r="E9597" s="1">
        <v>1513</v>
      </c>
      <c r="F9597" s="1">
        <v>78.566999999999993</v>
      </c>
      <c r="G9597" s="1">
        <v>281.54880000000003</v>
      </c>
      <c r="H9597" s="1">
        <v>15.064153901411199</v>
      </c>
    </row>
    <row r="9598" spans="1:9" x14ac:dyDescent="0.25">
      <c r="A9598" s="1">
        <v>0</v>
      </c>
      <c r="B9598" s="1" t="s">
        <v>11035</v>
      </c>
    </row>
    <row r="9599" spans="1:9" x14ac:dyDescent="0.25">
      <c r="A9599" s="1">
        <v>1</v>
      </c>
      <c r="B9599" s="1" t="s">
        <v>11036</v>
      </c>
      <c r="C9599" s="1" t="s">
        <v>11037</v>
      </c>
      <c r="D9599" s="1">
        <v>22276.570404419999</v>
      </c>
      <c r="E9599" s="1">
        <v>2.6593999999999999E-4</v>
      </c>
      <c r="F9599" s="1" t="s">
        <v>3</v>
      </c>
      <c r="G9599" s="1" t="s">
        <v>11038</v>
      </c>
      <c r="H9599" s="1">
        <v>0</v>
      </c>
      <c r="I9599" s="1">
        <v>9999</v>
      </c>
    </row>
    <row r="9600" spans="1:9" x14ac:dyDescent="0.25">
      <c r="A9600" s="1">
        <v>2</v>
      </c>
      <c r="B9600" s="1">
        <v>45382</v>
      </c>
      <c r="C9600" s="1">
        <v>53.054099999999998</v>
      </c>
      <c r="D9600" s="1">
        <v>12.039899999999999</v>
      </c>
      <c r="E9600" s="1">
        <v>1957</v>
      </c>
      <c r="F9600" s="1">
        <v>54.959899999999998</v>
      </c>
      <c r="G9600" s="1">
        <v>305.15730000000002</v>
      </c>
      <c r="H9600" s="1">
        <v>15.0695816514095</v>
      </c>
    </row>
    <row r="9601" spans="1:9" x14ac:dyDescent="0.25">
      <c r="A9601" s="1">
        <v>0</v>
      </c>
      <c r="B9601" s="1" t="s">
        <v>11039</v>
      </c>
    </row>
    <row r="9602" spans="1:9" x14ac:dyDescent="0.25">
      <c r="A9602" s="1">
        <v>1</v>
      </c>
      <c r="B9602" s="1" t="s">
        <v>11040</v>
      </c>
      <c r="C9602" s="1" t="s">
        <v>11041</v>
      </c>
      <c r="D9602" s="1">
        <v>22276.522443580001</v>
      </c>
      <c r="E9602" s="1">
        <v>2.4117999999999999E-4</v>
      </c>
      <c r="F9602" s="1" t="s">
        <v>3</v>
      </c>
      <c r="G9602" s="1" t="s">
        <v>11042</v>
      </c>
      <c r="H9602" s="1">
        <v>0</v>
      </c>
      <c r="I9602" s="1">
        <v>9991</v>
      </c>
    </row>
    <row r="9603" spans="1:9" x14ac:dyDescent="0.25">
      <c r="A9603" s="1">
        <v>2</v>
      </c>
      <c r="B9603" s="1">
        <v>45383</v>
      </c>
      <c r="C9603" s="1">
        <v>53.0548</v>
      </c>
      <c r="D9603" s="1">
        <v>12.3155</v>
      </c>
      <c r="E9603" s="1">
        <v>1579</v>
      </c>
      <c r="F9603" s="1">
        <v>74.947199999999995</v>
      </c>
      <c r="G9603" s="1">
        <v>285.16910000000001</v>
      </c>
      <c r="H9603" s="1">
        <v>15.0642256614112</v>
      </c>
    </row>
    <row r="9604" spans="1:9" x14ac:dyDescent="0.25">
      <c r="A9604" s="1">
        <v>0</v>
      </c>
      <c r="B9604" s="1" t="s">
        <v>11043</v>
      </c>
    </row>
    <row r="9605" spans="1:9" x14ac:dyDescent="0.25">
      <c r="A9605" s="1">
        <v>1</v>
      </c>
      <c r="B9605" s="1" t="s">
        <v>11044</v>
      </c>
      <c r="C9605" s="1" t="s">
        <v>11045</v>
      </c>
      <c r="D9605" s="1">
        <v>22276.510447029999</v>
      </c>
      <c r="E9605" s="1">
        <v>2.2374E-4</v>
      </c>
      <c r="F9605" s="1" t="s">
        <v>3</v>
      </c>
      <c r="G9605" s="1" t="s">
        <v>11046</v>
      </c>
      <c r="H9605" s="1">
        <v>0</v>
      </c>
      <c r="I9605" s="1">
        <v>9999</v>
      </c>
    </row>
    <row r="9606" spans="1:9" x14ac:dyDescent="0.25">
      <c r="A9606" s="1">
        <v>2</v>
      </c>
      <c r="B9606" s="1">
        <v>45384</v>
      </c>
      <c r="C9606" s="1">
        <v>53.055</v>
      </c>
      <c r="D9606" s="1">
        <v>12.357900000000001</v>
      </c>
      <c r="E9606" s="1">
        <v>1604</v>
      </c>
      <c r="F9606" s="1">
        <v>68.304900000000004</v>
      </c>
      <c r="G9606" s="1">
        <v>291.81110000000001</v>
      </c>
      <c r="H9606" s="1">
        <v>15.064099151411201</v>
      </c>
    </row>
    <row r="9607" spans="1:9" x14ac:dyDescent="0.25">
      <c r="A9607" s="1">
        <v>0</v>
      </c>
      <c r="B9607" s="1" t="s">
        <v>11047</v>
      </c>
    </row>
    <row r="9608" spans="1:9" x14ac:dyDescent="0.25">
      <c r="A9608" s="1">
        <v>1</v>
      </c>
      <c r="B9608" s="1" t="s">
        <v>11048</v>
      </c>
      <c r="C9608" s="1" t="s">
        <v>11049</v>
      </c>
      <c r="D9608" s="1">
        <v>22276.51506853</v>
      </c>
      <c r="E9608" s="1">
        <v>7.4330000000000002E-5</v>
      </c>
      <c r="F9608" s="1" t="s">
        <v>3</v>
      </c>
      <c r="G9608" s="1" t="s">
        <v>11050</v>
      </c>
      <c r="H9608" s="1">
        <v>0</v>
      </c>
      <c r="I9608" s="1">
        <v>9990</v>
      </c>
    </row>
    <row r="9609" spans="1:9" x14ac:dyDescent="0.25">
      <c r="A9609" s="1">
        <v>2</v>
      </c>
      <c r="B9609" s="1">
        <v>45386</v>
      </c>
      <c r="C9609" s="1">
        <v>53.054699999999997</v>
      </c>
      <c r="D9609" s="1">
        <v>12.3436</v>
      </c>
      <c r="E9609" s="1">
        <v>1458</v>
      </c>
      <c r="F9609" s="1">
        <v>73.458100000000002</v>
      </c>
      <c r="G9609" s="1">
        <v>286.65679999999998</v>
      </c>
      <c r="H9609" s="1">
        <v>15.064133141411199</v>
      </c>
    </row>
    <row r="9610" spans="1:9" x14ac:dyDescent="0.25">
      <c r="A9610" s="1">
        <v>0</v>
      </c>
      <c r="B9610" s="1" t="s">
        <v>11051</v>
      </c>
    </row>
    <row r="9611" spans="1:9" x14ac:dyDescent="0.25">
      <c r="A9611" s="1">
        <v>1</v>
      </c>
      <c r="B9611" s="1" t="s">
        <v>11052</v>
      </c>
      <c r="C9611" s="1" t="s">
        <v>11053</v>
      </c>
      <c r="D9611" s="1">
        <v>22276.53718702</v>
      </c>
      <c r="E9611" s="1">
        <v>4.4950000000000002E-5</v>
      </c>
      <c r="F9611" s="1" t="s">
        <v>3</v>
      </c>
      <c r="G9611" s="1" t="s">
        <v>11054</v>
      </c>
      <c r="H9611" s="1">
        <v>0</v>
      </c>
      <c r="I9611" s="1">
        <v>9992</v>
      </c>
    </row>
    <row r="9612" spans="1:9" x14ac:dyDescent="0.25">
      <c r="A9612" s="1">
        <v>2</v>
      </c>
      <c r="B9612" s="1">
        <v>45387</v>
      </c>
      <c r="C9612" s="1">
        <v>53.055999999999997</v>
      </c>
      <c r="D9612" s="1">
        <v>12.239100000000001</v>
      </c>
      <c r="E9612" s="1">
        <v>1439</v>
      </c>
      <c r="F9612" s="1">
        <v>71.931600000000003</v>
      </c>
      <c r="G9612" s="1">
        <v>288.18290000000002</v>
      </c>
      <c r="H9612" s="1">
        <v>15.0641135714112</v>
      </c>
    </row>
    <row r="9613" spans="1:9" x14ac:dyDescent="0.25">
      <c r="A9613" s="1">
        <v>0</v>
      </c>
      <c r="B9613" s="1" t="s">
        <v>11055</v>
      </c>
    </row>
    <row r="9614" spans="1:9" x14ac:dyDescent="0.25">
      <c r="A9614" s="1">
        <v>1</v>
      </c>
      <c r="B9614" s="1" t="s">
        <v>11056</v>
      </c>
      <c r="C9614" s="1" t="s">
        <v>11057</v>
      </c>
      <c r="D9614" s="1">
        <v>22276.505864399998</v>
      </c>
      <c r="E9614" s="1">
        <v>2.232E-4</v>
      </c>
      <c r="F9614" s="1" t="s">
        <v>3</v>
      </c>
      <c r="G9614" s="1" t="s">
        <v>11058</v>
      </c>
      <c r="H9614" s="1">
        <v>0</v>
      </c>
      <c r="I9614" s="1">
        <v>9997</v>
      </c>
    </row>
    <row r="9615" spans="1:9" x14ac:dyDescent="0.25">
      <c r="A9615" s="1">
        <v>2</v>
      </c>
      <c r="B9615" s="1">
        <v>45388</v>
      </c>
      <c r="C9615" s="1">
        <v>53.055399999999999</v>
      </c>
      <c r="D9615" s="1">
        <v>32.380499999999998</v>
      </c>
      <c r="E9615" s="1">
        <v>1493</v>
      </c>
      <c r="F9615" s="1">
        <v>73.485500000000002</v>
      </c>
      <c r="G9615" s="1">
        <v>286.62979999999999</v>
      </c>
      <c r="H9615" s="1">
        <v>15.0642078914083</v>
      </c>
    </row>
    <row r="9616" spans="1:9" x14ac:dyDescent="0.25">
      <c r="A9616" s="1">
        <v>0</v>
      </c>
      <c r="B9616" s="1" t="s">
        <v>11059</v>
      </c>
    </row>
    <row r="9617" spans="1:9" x14ac:dyDescent="0.25">
      <c r="A9617" s="1">
        <v>1</v>
      </c>
      <c r="B9617" s="1" t="s">
        <v>11060</v>
      </c>
      <c r="C9617" s="1" t="s">
        <v>11061</v>
      </c>
      <c r="D9617" s="1">
        <v>22276.551928069999</v>
      </c>
      <c r="E9617" s="1">
        <v>2.475E-4</v>
      </c>
      <c r="F9617" s="1" t="s">
        <v>3</v>
      </c>
      <c r="G9617" s="1" t="s">
        <v>11062</v>
      </c>
      <c r="H9617" s="1">
        <v>0</v>
      </c>
      <c r="I9617" s="1">
        <v>9995</v>
      </c>
    </row>
    <row r="9618" spans="1:9" x14ac:dyDescent="0.25">
      <c r="A9618" s="1">
        <v>2</v>
      </c>
      <c r="B9618" s="1">
        <v>45389</v>
      </c>
      <c r="C9618" s="1">
        <v>53.055500000000002</v>
      </c>
      <c r="D9618" s="1">
        <v>12.187099999999999</v>
      </c>
      <c r="E9618" s="1">
        <v>1693</v>
      </c>
      <c r="F9618" s="1">
        <v>53.3125</v>
      </c>
      <c r="G9618" s="1">
        <v>306.80200000000002</v>
      </c>
      <c r="H9618" s="1">
        <v>15.064341651411301</v>
      </c>
    </row>
    <row r="9619" spans="1:9" x14ac:dyDescent="0.25">
      <c r="A9619" s="1">
        <v>0</v>
      </c>
      <c r="B9619" s="1" t="s">
        <v>11063</v>
      </c>
    </row>
    <row r="9620" spans="1:9" x14ac:dyDescent="0.25">
      <c r="A9620" s="1">
        <v>1</v>
      </c>
      <c r="B9620" s="1" t="s">
        <v>11064</v>
      </c>
      <c r="C9620" s="1" t="s">
        <v>11065</v>
      </c>
      <c r="D9620" s="1">
        <v>22276.526132899999</v>
      </c>
      <c r="E9620" s="1">
        <v>5.6699999999999999E-6</v>
      </c>
      <c r="F9620" s="1" t="s">
        <v>3</v>
      </c>
      <c r="G9620" s="1" t="s">
        <v>11066</v>
      </c>
      <c r="H9620" s="1">
        <v>0</v>
      </c>
      <c r="I9620" s="1">
        <v>9990</v>
      </c>
    </row>
    <row r="9621" spans="1:9" x14ac:dyDescent="0.25">
      <c r="A9621" s="1">
        <v>2</v>
      </c>
      <c r="B9621" s="1">
        <v>45390</v>
      </c>
      <c r="C9621" s="1">
        <v>53.057600000000001</v>
      </c>
      <c r="D9621" s="1">
        <v>12.2841</v>
      </c>
      <c r="E9621" s="1">
        <v>1397</v>
      </c>
      <c r="F9621" s="1">
        <v>74.200900000000004</v>
      </c>
      <c r="G9621" s="1">
        <v>285.91329999999999</v>
      </c>
      <c r="H9621" s="1">
        <v>15.0639856114112</v>
      </c>
    </row>
    <row r="9622" spans="1:9" x14ac:dyDescent="0.25">
      <c r="A9622" s="1">
        <v>0</v>
      </c>
      <c r="B9622" s="1" t="s">
        <v>11067</v>
      </c>
    </row>
    <row r="9623" spans="1:9" x14ac:dyDescent="0.25">
      <c r="A9623" s="1">
        <v>1</v>
      </c>
      <c r="B9623" s="1" t="s">
        <v>11068</v>
      </c>
      <c r="C9623" s="1" t="s">
        <v>11069</v>
      </c>
      <c r="D9623" s="1">
        <v>22276.53994079</v>
      </c>
      <c r="E9623" s="1">
        <v>1.087E-4</v>
      </c>
      <c r="F9623" s="1" t="s">
        <v>3</v>
      </c>
      <c r="G9623" s="1" t="s">
        <v>11070</v>
      </c>
      <c r="H9623" s="1">
        <v>0</v>
      </c>
      <c r="I9623" s="1">
        <v>9991</v>
      </c>
    </row>
    <row r="9624" spans="1:9" x14ac:dyDescent="0.25">
      <c r="A9624" s="1">
        <v>2</v>
      </c>
      <c r="B9624" s="1">
        <v>45391</v>
      </c>
      <c r="C9624" s="1">
        <v>53.055900000000001</v>
      </c>
      <c r="D9624" s="1">
        <v>12.225199999999999</v>
      </c>
      <c r="E9624" s="1">
        <v>1687</v>
      </c>
      <c r="F9624" s="1">
        <v>82.218000000000004</v>
      </c>
      <c r="G9624" s="1">
        <v>277.90010000000001</v>
      </c>
      <c r="H9624" s="1">
        <v>15.0640419314085</v>
      </c>
    </row>
    <row r="9625" spans="1:9" x14ac:dyDescent="0.25">
      <c r="A9625" s="1">
        <v>0</v>
      </c>
      <c r="B9625" s="1" t="s">
        <v>11071</v>
      </c>
    </row>
    <row r="9626" spans="1:9" x14ac:dyDescent="0.25">
      <c r="A9626" s="1">
        <v>1</v>
      </c>
      <c r="B9626" s="1" t="s">
        <v>11072</v>
      </c>
      <c r="C9626" s="1" t="s">
        <v>11073</v>
      </c>
      <c r="D9626" s="1">
        <v>22276.524795599998</v>
      </c>
      <c r="E9626" s="1">
        <v>3.7594000000000001E-4</v>
      </c>
      <c r="F9626" s="1" t="s">
        <v>3</v>
      </c>
      <c r="G9626" s="1" t="s">
        <v>11074</v>
      </c>
      <c r="H9626" s="1">
        <v>0</v>
      </c>
      <c r="I9626" s="1">
        <v>9992</v>
      </c>
    </row>
    <row r="9627" spans="1:9" x14ac:dyDescent="0.25">
      <c r="A9627" s="1">
        <v>2</v>
      </c>
      <c r="B9627" s="1">
        <v>45392</v>
      </c>
      <c r="C9627" s="1">
        <v>52.9968</v>
      </c>
      <c r="D9627" s="1">
        <v>353.87810000000002</v>
      </c>
      <c r="E9627" s="1">
        <v>2400</v>
      </c>
      <c r="F9627" s="1">
        <v>46.128500000000003</v>
      </c>
      <c r="G9627" s="1">
        <v>313.99059999999997</v>
      </c>
      <c r="H9627" s="1">
        <v>15.1734490014105</v>
      </c>
    </row>
    <row r="9628" spans="1:9" x14ac:dyDescent="0.25">
      <c r="A9628" s="1">
        <v>0</v>
      </c>
      <c r="B9628" s="1" t="s">
        <v>11075</v>
      </c>
    </row>
    <row r="9629" spans="1:9" x14ac:dyDescent="0.25">
      <c r="A9629" s="1">
        <v>1</v>
      </c>
      <c r="B9629" s="1" t="s">
        <v>11076</v>
      </c>
      <c r="C9629" s="1" t="s">
        <v>11077</v>
      </c>
      <c r="D9629" s="1">
        <v>22276.57035695</v>
      </c>
      <c r="E9629" s="1">
        <v>2.2741999999999999E-4</v>
      </c>
      <c r="F9629" s="1" t="s">
        <v>3</v>
      </c>
      <c r="G9629" s="1" t="s">
        <v>11078</v>
      </c>
      <c r="H9629" s="1">
        <v>0</v>
      </c>
      <c r="I9629" s="1">
        <v>9999</v>
      </c>
    </row>
    <row r="9630" spans="1:9" x14ac:dyDescent="0.25">
      <c r="A9630" s="1">
        <v>2</v>
      </c>
      <c r="B9630" s="1">
        <v>45393</v>
      </c>
      <c r="C9630" s="1">
        <v>53.055599999999998</v>
      </c>
      <c r="D9630" s="1">
        <v>12.0908</v>
      </c>
      <c r="E9630" s="1">
        <v>1708</v>
      </c>
      <c r="F9630" s="1">
        <v>57.627000000000002</v>
      </c>
      <c r="G9630" s="1">
        <v>302.48840000000001</v>
      </c>
      <c r="H9630" s="1">
        <v>15.064246331408899</v>
      </c>
    </row>
    <row r="9631" spans="1:9" x14ac:dyDescent="0.25">
      <c r="A9631" s="1">
        <v>0</v>
      </c>
      <c r="B9631" s="1" t="s">
        <v>11079</v>
      </c>
    </row>
    <row r="9632" spans="1:9" x14ac:dyDescent="0.25">
      <c r="A9632" s="1">
        <v>1</v>
      </c>
      <c r="B9632" s="1" t="s">
        <v>11080</v>
      </c>
      <c r="C9632" s="1" t="s">
        <v>11081</v>
      </c>
      <c r="D9632" s="1">
        <v>22276.53349745</v>
      </c>
      <c r="E9632" s="1">
        <v>1.5990000000000001E-5</v>
      </c>
      <c r="F9632" s="1" t="s">
        <v>3</v>
      </c>
      <c r="G9632" s="1" t="s">
        <v>11082</v>
      </c>
      <c r="H9632" s="1">
        <v>0</v>
      </c>
      <c r="I9632" s="1">
        <v>9995</v>
      </c>
    </row>
    <row r="9633" spans="1:9" x14ac:dyDescent="0.25">
      <c r="A9633" s="1">
        <v>2</v>
      </c>
      <c r="B9633" s="1">
        <v>45394</v>
      </c>
      <c r="C9633" s="1">
        <v>53.055199999999999</v>
      </c>
      <c r="D9633" s="1">
        <v>12.269600000000001</v>
      </c>
      <c r="E9633" s="1">
        <v>1391</v>
      </c>
      <c r="F9633" s="1">
        <v>80.600200000000001</v>
      </c>
      <c r="G9633" s="1">
        <v>279.51440000000002</v>
      </c>
      <c r="H9633" s="1">
        <v>15.0640780414086</v>
      </c>
    </row>
    <row r="9634" spans="1:9" x14ac:dyDescent="0.25">
      <c r="A9634" s="1">
        <v>0</v>
      </c>
      <c r="B9634" s="1" t="s">
        <v>11083</v>
      </c>
    </row>
    <row r="9635" spans="1:9" x14ac:dyDescent="0.25">
      <c r="A9635" s="1">
        <v>1</v>
      </c>
      <c r="B9635" s="1" t="s">
        <v>11084</v>
      </c>
      <c r="C9635" s="1" t="s">
        <v>11085</v>
      </c>
      <c r="D9635" s="1">
        <v>22276.56298707</v>
      </c>
      <c r="E9635" s="1">
        <v>1.201E-5</v>
      </c>
      <c r="F9635" s="1" t="s">
        <v>3</v>
      </c>
      <c r="G9635" s="1" t="s">
        <v>11086</v>
      </c>
      <c r="H9635" s="1">
        <v>0</v>
      </c>
      <c r="I9635" s="1">
        <v>9991</v>
      </c>
    </row>
    <row r="9636" spans="1:9" x14ac:dyDescent="0.25">
      <c r="A9636" s="1">
        <v>2</v>
      </c>
      <c r="B9636" s="1">
        <v>45395</v>
      </c>
      <c r="C9636" s="1">
        <v>53.056800000000003</v>
      </c>
      <c r="D9636" s="1">
        <v>12.117900000000001</v>
      </c>
      <c r="E9636" s="1">
        <v>1380</v>
      </c>
      <c r="F9636" s="1">
        <v>66.850399999999993</v>
      </c>
      <c r="G9636" s="1">
        <v>293.26299999999998</v>
      </c>
      <c r="H9636" s="1">
        <v>15.0640315014031</v>
      </c>
    </row>
    <row r="9637" spans="1:9" x14ac:dyDescent="0.25">
      <c r="A9637" s="1">
        <v>0</v>
      </c>
      <c r="B9637" s="1" t="s">
        <v>11087</v>
      </c>
    </row>
    <row r="9638" spans="1:9" x14ac:dyDescent="0.25">
      <c r="A9638" s="1">
        <v>1</v>
      </c>
      <c r="B9638" s="1" t="s">
        <v>11088</v>
      </c>
      <c r="C9638" s="1" t="s">
        <v>11089</v>
      </c>
      <c r="D9638" s="1">
        <v>22276.544551110001</v>
      </c>
      <c r="E9638" s="1">
        <v>-4.0600000000000001E-6</v>
      </c>
      <c r="F9638" s="1" t="s">
        <v>3</v>
      </c>
      <c r="G9638" s="1">
        <f>-83588-5</f>
        <v>-83593</v>
      </c>
      <c r="H9638" s="1">
        <v>0</v>
      </c>
      <c r="I9638" s="1">
        <v>9993</v>
      </c>
    </row>
    <row r="9639" spans="1:9" x14ac:dyDescent="0.25">
      <c r="A9639" s="1">
        <v>2</v>
      </c>
      <c r="B9639" s="1">
        <v>45396</v>
      </c>
      <c r="C9639" s="1">
        <v>53.055500000000002</v>
      </c>
      <c r="D9639" s="1">
        <v>12.1998</v>
      </c>
      <c r="E9639" s="1">
        <v>1620</v>
      </c>
      <c r="F9639" s="1">
        <v>70.380200000000002</v>
      </c>
      <c r="G9639" s="1">
        <v>289.7362</v>
      </c>
      <c r="H9639" s="1">
        <v>15.064029741408399</v>
      </c>
    </row>
    <row r="9640" spans="1:9" x14ac:dyDescent="0.25">
      <c r="A9640" s="1">
        <v>0</v>
      </c>
      <c r="B9640" s="1" t="s">
        <v>11090</v>
      </c>
    </row>
    <row r="9641" spans="1:9" x14ac:dyDescent="0.25">
      <c r="A9641" s="1">
        <v>1</v>
      </c>
      <c r="B9641" s="1" t="s">
        <v>11091</v>
      </c>
      <c r="C9641" s="1" t="s">
        <v>11092</v>
      </c>
      <c r="D9641" s="1">
        <v>22276.48927722</v>
      </c>
      <c r="E9641" s="1">
        <v>9.2219999999999995E-5</v>
      </c>
      <c r="F9641" s="1" t="s">
        <v>3</v>
      </c>
      <c r="G9641" s="1" t="s">
        <v>11093</v>
      </c>
      <c r="H9641" s="1">
        <v>0</v>
      </c>
      <c r="I9641" s="1">
        <v>9998</v>
      </c>
    </row>
    <row r="9642" spans="1:9" x14ac:dyDescent="0.25">
      <c r="A9642" s="1">
        <v>2</v>
      </c>
      <c r="B9642" s="1">
        <v>45397</v>
      </c>
      <c r="C9642" s="1">
        <v>53.056899999999999</v>
      </c>
      <c r="D9642" s="1">
        <v>12.443099999999999</v>
      </c>
      <c r="E9642" s="1">
        <v>1311</v>
      </c>
      <c r="F9642" s="1">
        <v>59.081200000000003</v>
      </c>
      <c r="G9642" s="1">
        <v>301.03050000000002</v>
      </c>
      <c r="H9642" s="1">
        <v>15.064026001409401</v>
      </c>
    </row>
    <row r="9643" spans="1:9" x14ac:dyDescent="0.25">
      <c r="A9643" s="1">
        <v>0</v>
      </c>
      <c r="B9643" s="1" t="s">
        <v>11094</v>
      </c>
    </row>
    <row r="9644" spans="1:9" x14ac:dyDescent="0.25">
      <c r="A9644" s="1">
        <v>1</v>
      </c>
      <c r="B9644" s="1" t="s">
        <v>11095</v>
      </c>
      <c r="C9644" s="1" t="s">
        <v>11096</v>
      </c>
      <c r="D9644" s="1">
        <v>22276.548239250002</v>
      </c>
      <c r="E9644" s="1">
        <v>4.464E-5</v>
      </c>
      <c r="F9644" s="1" t="s">
        <v>3</v>
      </c>
      <c r="G9644" s="1" t="s">
        <v>11097</v>
      </c>
      <c r="H9644" s="1">
        <v>0</v>
      </c>
      <c r="I9644" s="1">
        <v>9995</v>
      </c>
    </row>
    <row r="9645" spans="1:9" x14ac:dyDescent="0.25">
      <c r="A9645" s="1">
        <v>2</v>
      </c>
      <c r="B9645" s="1">
        <v>45398</v>
      </c>
      <c r="C9645" s="1">
        <v>53.057099999999998</v>
      </c>
      <c r="D9645" s="1">
        <v>12.1928</v>
      </c>
      <c r="E9645" s="1">
        <v>1443</v>
      </c>
      <c r="F9645" s="1">
        <v>77.762</v>
      </c>
      <c r="G9645" s="1">
        <v>282.35300000000001</v>
      </c>
      <c r="H9645" s="1">
        <v>15.064108581408799</v>
      </c>
    </row>
    <row r="9646" spans="1:9" x14ac:dyDescent="0.25">
      <c r="A9646" s="1">
        <v>0</v>
      </c>
      <c r="B9646" s="1" t="s">
        <v>11098</v>
      </c>
    </row>
    <row r="9647" spans="1:9" x14ac:dyDescent="0.25">
      <c r="A9647" s="1">
        <v>1</v>
      </c>
      <c r="B9647" s="1" t="s">
        <v>11099</v>
      </c>
      <c r="C9647" s="1" t="s">
        <v>11100</v>
      </c>
      <c r="D9647" s="1">
        <v>22276.523373650001</v>
      </c>
      <c r="E9647" s="1">
        <v>1.4613000000000001E-4</v>
      </c>
      <c r="F9647" s="1" t="s">
        <v>3</v>
      </c>
      <c r="G9647" s="1" t="s">
        <v>11101</v>
      </c>
      <c r="H9647" s="1">
        <v>0</v>
      </c>
      <c r="I9647" s="1">
        <v>9994</v>
      </c>
    </row>
    <row r="9648" spans="1:9" x14ac:dyDescent="0.25">
      <c r="A9648" s="1">
        <v>2</v>
      </c>
      <c r="B9648" s="1">
        <v>45399</v>
      </c>
      <c r="C9648" s="1">
        <v>53.056100000000001</v>
      </c>
      <c r="D9648" s="1">
        <v>2.2896999999999998</v>
      </c>
      <c r="E9648" s="1">
        <v>1848</v>
      </c>
      <c r="F9648" s="1">
        <v>65.230199999999996</v>
      </c>
      <c r="G9648" s="1">
        <v>294.8879</v>
      </c>
      <c r="H9648" s="1">
        <v>15.064109661410701</v>
      </c>
    </row>
    <row r="9649" spans="1:9" x14ac:dyDescent="0.25">
      <c r="A9649" s="1">
        <v>0</v>
      </c>
      <c r="B9649" s="1" t="s">
        <v>11102</v>
      </c>
    </row>
    <row r="9650" spans="1:9" x14ac:dyDescent="0.25">
      <c r="A9650" s="1">
        <v>1</v>
      </c>
      <c r="B9650" s="1" t="s">
        <v>11103</v>
      </c>
      <c r="C9650" s="1" t="s">
        <v>11104</v>
      </c>
      <c r="D9650" s="1">
        <v>22276.538100590002</v>
      </c>
      <c r="E9650" s="1">
        <v>1.9789999999999999E-5</v>
      </c>
      <c r="F9650" s="1" t="s">
        <v>3</v>
      </c>
      <c r="G9650" s="1" t="s">
        <v>11105</v>
      </c>
      <c r="H9650" s="1">
        <v>0</v>
      </c>
      <c r="I9650" s="1">
        <v>9995</v>
      </c>
    </row>
    <row r="9651" spans="1:9" x14ac:dyDescent="0.25">
      <c r="A9651" s="1">
        <v>2</v>
      </c>
      <c r="B9651" s="1">
        <v>45400</v>
      </c>
      <c r="C9651" s="1">
        <v>53.056899999999999</v>
      </c>
      <c r="D9651" s="1">
        <v>2.2349999999999999</v>
      </c>
      <c r="E9651" s="1">
        <v>1419</v>
      </c>
      <c r="F9651" s="1">
        <v>60.172800000000002</v>
      </c>
      <c r="G9651" s="1">
        <v>299.9402</v>
      </c>
      <c r="H9651" s="1">
        <v>15.06405179141</v>
      </c>
    </row>
    <row r="9652" spans="1:9" x14ac:dyDescent="0.25">
      <c r="A9652" s="1">
        <v>0</v>
      </c>
      <c r="B9652" s="1" t="s">
        <v>11106</v>
      </c>
    </row>
    <row r="9653" spans="1:9" x14ac:dyDescent="0.25">
      <c r="A9653" s="1">
        <v>1</v>
      </c>
      <c r="B9653" s="1" t="s">
        <v>11107</v>
      </c>
      <c r="C9653" s="1" t="s">
        <v>11108</v>
      </c>
      <c r="D9653" s="1">
        <v>22276.534430020001</v>
      </c>
      <c r="E9653" s="1">
        <v>2.3928999999999999E-4</v>
      </c>
      <c r="F9653" s="1" t="s">
        <v>3</v>
      </c>
      <c r="G9653" s="1" t="s">
        <v>11109</v>
      </c>
      <c r="H9653" s="1">
        <v>0</v>
      </c>
      <c r="I9653" s="1">
        <v>9993</v>
      </c>
    </row>
    <row r="9654" spans="1:9" x14ac:dyDescent="0.25">
      <c r="A9654" s="1">
        <v>2</v>
      </c>
      <c r="B9654" s="1">
        <v>45401</v>
      </c>
      <c r="C9654" s="1">
        <v>53.056100000000001</v>
      </c>
      <c r="D9654" s="1">
        <v>2.2618999999999998</v>
      </c>
      <c r="E9654" s="1">
        <v>1833</v>
      </c>
      <c r="F9654" s="1">
        <v>55.944400000000002</v>
      </c>
      <c r="G9654" s="1">
        <v>304.17189999999999</v>
      </c>
      <c r="H9654" s="1">
        <v>15.0641294514107</v>
      </c>
    </row>
    <row r="9655" spans="1:9" x14ac:dyDescent="0.25">
      <c r="A9655" s="1">
        <v>0</v>
      </c>
      <c r="B9655" s="1" t="s">
        <v>11110</v>
      </c>
    </row>
    <row r="9656" spans="1:9" x14ac:dyDescent="0.25">
      <c r="A9656" s="1">
        <v>1</v>
      </c>
      <c r="B9656" s="1" t="s">
        <v>11111</v>
      </c>
      <c r="C9656" s="1" t="s">
        <v>11112</v>
      </c>
      <c r="D9656" s="1">
        <v>22276.529782130001</v>
      </c>
      <c r="E9656" s="1">
        <v>4.4280000000000003E-5</v>
      </c>
      <c r="F9656" s="1" t="s">
        <v>3</v>
      </c>
      <c r="G9656" s="1" t="s">
        <v>11113</v>
      </c>
      <c r="H9656" s="1">
        <v>0</v>
      </c>
      <c r="I9656" s="1">
        <v>9995</v>
      </c>
    </row>
    <row r="9657" spans="1:9" x14ac:dyDescent="0.25">
      <c r="A9657" s="1">
        <v>2</v>
      </c>
      <c r="B9657" s="1">
        <v>45402</v>
      </c>
      <c r="C9657" s="1">
        <v>53.055999999999997</v>
      </c>
      <c r="D9657" s="1">
        <v>2.2648000000000001</v>
      </c>
      <c r="E9657" s="1">
        <v>1556</v>
      </c>
      <c r="F9657" s="1">
        <v>65.361400000000003</v>
      </c>
      <c r="G9657" s="1">
        <v>294.75369999999998</v>
      </c>
      <c r="H9657" s="1">
        <v>15.0641977714108</v>
      </c>
    </row>
    <row r="9658" spans="1:9" x14ac:dyDescent="0.25">
      <c r="A9658" s="1">
        <v>0</v>
      </c>
      <c r="B9658" s="1" t="s">
        <v>11114</v>
      </c>
    </row>
    <row r="9659" spans="1:9" x14ac:dyDescent="0.25">
      <c r="A9659" s="1">
        <v>1</v>
      </c>
      <c r="B9659" s="1" t="s">
        <v>11115</v>
      </c>
      <c r="C9659" s="1" t="s">
        <v>11116</v>
      </c>
      <c r="D9659" s="1">
        <v>22276.54547583</v>
      </c>
      <c r="E9659" s="1">
        <v>2.2678999999999999E-4</v>
      </c>
      <c r="F9659" s="1" t="s">
        <v>3</v>
      </c>
      <c r="G9659" s="1" t="s">
        <v>11117</v>
      </c>
      <c r="H9659" s="1">
        <v>0</v>
      </c>
      <c r="I9659" s="1">
        <v>9995</v>
      </c>
    </row>
    <row r="9660" spans="1:9" x14ac:dyDescent="0.25">
      <c r="A9660" s="1">
        <v>2</v>
      </c>
      <c r="B9660" s="1">
        <v>45403</v>
      </c>
      <c r="C9660" s="1">
        <v>53.054200000000002</v>
      </c>
      <c r="D9660" s="1">
        <v>2.1907999999999999</v>
      </c>
      <c r="E9660" s="1">
        <v>1582</v>
      </c>
      <c r="F9660" s="1">
        <v>53.638399999999997</v>
      </c>
      <c r="G9660" s="1">
        <v>306.47500000000002</v>
      </c>
      <c r="H9660" s="1">
        <v>15.0642464814107</v>
      </c>
    </row>
    <row r="9661" spans="1:9" x14ac:dyDescent="0.25">
      <c r="A9661" s="1">
        <v>0</v>
      </c>
      <c r="B9661" s="1" t="s">
        <v>11118</v>
      </c>
    </row>
    <row r="9662" spans="1:9" x14ac:dyDescent="0.25">
      <c r="A9662" s="1">
        <v>1</v>
      </c>
      <c r="B9662" s="1" t="s">
        <v>11119</v>
      </c>
      <c r="C9662" s="1" t="s">
        <v>11120</v>
      </c>
      <c r="D9662" s="1">
        <v>22276.49019099</v>
      </c>
      <c r="E9662" s="1">
        <v>1.3767E-4</v>
      </c>
      <c r="F9662" s="1" t="s">
        <v>3</v>
      </c>
      <c r="G9662" s="1" t="s">
        <v>11121</v>
      </c>
      <c r="H9662" s="1">
        <v>0</v>
      </c>
      <c r="I9662" s="1">
        <v>9995</v>
      </c>
    </row>
    <row r="9663" spans="1:9" x14ac:dyDescent="0.25">
      <c r="A9663" s="1">
        <v>2</v>
      </c>
      <c r="B9663" s="1">
        <v>45404</v>
      </c>
      <c r="C9663" s="1">
        <v>53.055100000000003</v>
      </c>
      <c r="D9663" s="1">
        <v>2.4582999999999999</v>
      </c>
      <c r="E9663" s="1">
        <v>1553</v>
      </c>
      <c r="F9663" s="1">
        <v>60.7836</v>
      </c>
      <c r="G9663" s="1">
        <v>299.33080000000001</v>
      </c>
      <c r="H9663" s="1">
        <v>15.0641051214097</v>
      </c>
    </row>
    <row r="9664" spans="1:9" x14ac:dyDescent="0.25">
      <c r="A9664" s="1">
        <v>0</v>
      </c>
      <c r="B9664" s="1" t="s">
        <v>11122</v>
      </c>
    </row>
    <row r="9665" spans="1:9" x14ac:dyDescent="0.25">
      <c r="A9665" s="1">
        <v>1</v>
      </c>
      <c r="B9665" s="1" t="s">
        <v>11123</v>
      </c>
      <c r="C9665" s="1" t="s">
        <v>11124</v>
      </c>
      <c r="D9665" s="1">
        <v>22276.541792029999</v>
      </c>
      <c r="E9665" s="1">
        <v>1.025E-5</v>
      </c>
      <c r="F9665" s="1" t="s">
        <v>3</v>
      </c>
      <c r="G9665" s="1" t="s">
        <v>11125</v>
      </c>
      <c r="H9665" s="1">
        <v>0</v>
      </c>
      <c r="I9665" s="1">
        <v>9998</v>
      </c>
    </row>
    <row r="9666" spans="1:9" x14ac:dyDescent="0.25">
      <c r="A9666" s="1">
        <v>2</v>
      </c>
      <c r="B9666" s="1">
        <v>45405</v>
      </c>
      <c r="C9666" s="1">
        <v>53.055700000000002</v>
      </c>
      <c r="D9666" s="1">
        <v>2.2323</v>
      </c>
      <c r="E9666" s="1">
        <v>1597</v>
      </c>
      <c r="F9666" s="1">
        <v>60.904699999999998</v>
      </c>
      <c r="G9666" s="1">
        <v>299.21010000000001</v>
      </c>
      <c r="H9666" s="1">
        <v>15.0640305314098</v>
      </c>
    </row>
    <row r="9667" spans="1:9" x14ac:dyDescent="0.25">
      <c r="A9667" s="1">
        <v>0</v>
      </c>
      <c r="B9667" s="1" t="s">
        <v>11126</v>
      </c>
    </row>
    <row r="9668" spans="1:9" x14ac:dyDescent="0.25">
      <c r="A9668" s="1">
        <v>1</v>
      </c>
      <c r="B9668" s="1" t="s">
        <v>11127</v>
      </c>
      <c r="C9668" s="1" t="s">
        <v>11128</v>
      </c>
      <c r="D9668" s="1">
        <v>22276.48282668</v>
      </c>
      <c r="E9668" s="1">
        <v>2.0584999999999999E-4</v>
      </c>
      <c r="F9668" s="1" t="s">
        <v>3</v>
      </c>
      <c r="G9668" s="1" t="s">
        <v>11129</v>
      </c>
      <c r="H9668" s="1">
        <v>0</v>
      </c>
      <c r="I9668" s="1">
        <v>9991</v>
      </c>
    </row>
    <row r="9669" spans="1:9" x14ac:dyDescent="0.25">
      <c r="A9669" s="1">
        <v>2</v>
      </c>
      <c r="B9669" s="1">
        <v>45406</v>
      </c>
      <c r="C9669" s="1">
        <v>53.055599999999998</v>
      </c>
      <c r="D9669" s="1">
        <v>2.4739</v>
      </c>
      <c r="E9669" s="1">
        <v>1638</v>
      </c>
      <c r="F9669" s="1">
        <v>60.6096</v>
      </c>
      <c r="G9669" s="1">
        <v>299.50569999999999</v>
      </c>
      <c r="H9669" s="1">
        <v>15.0640622314097</v>
      </c>
    </row>
    <row r="9670" spans="1:9" x14ac:dyDescent="0.25">
      <c r="A9670" s="1">
        <v>0</v>
      </c>
      <c r="B9670" s="1" t="s">
        <v>11130</v>
      </c>
    </row>
    <row r="9671" spans="1:9" x14ac:dyDescent="0.25">
      <c r="A9671" s="1">
        <v>1</v>
      </c>
      <c r="B9671" s="1" t="s">
        <v>11131</v>
      </c>
      <c r="C9671" s="1" t="s">
        <v>11132</v>
      </c>
      <c r="D9671" s="1">
        <v>22276.496614479998</v>
      </c>
      <c r="E9671" s="1">
        <v>6.5469999999999995E-5</v>
      </c>
      <c r="F9671" s="1" t="s">
        <v>3</v>
      </c>
      <c r="G9671" s="1" t="s">
        <v>11133</v>
      </c>
      <c r="H9671" s="1">
        <v>0</v>
      </c>
      <c r="I9671" s="1">
        <v>9996</v>
      </c>
    </row>
    <row r="9672" spans="1:9" x14ac:dyDescent="0.25">
      <c r="A9672" s="1">
        <v>2</v>
      </c>
      <c r="B9672" s="1">
        <v>45407</v>
      </c>
      <c r="C9672" s="1">
        <v>53.055</v>
      </c>
      <c r="D9672" s="1">
        <v>2.4272999999999998</v>
      </c>
      <c r="E9672" s="1">
        <v>1597</v>
      </c>
      <c r="F9672" s="1">
        <v>68.935400000000001</v>
      </c>
      <c r="G9672" s="1">
        <v>291.18060000000003</v>
      </c>
      <c r="H9672" s="1">
        <v>15.064073751409699</v>
      </c>
    </row>
    <row r="9673" spans="1:9" x14ac:dyDescent="0.25">
      <c r="A9673" s="1">
        <v>0</v>
      </c>
      <c r="B9673" s="1" t="s">
        <v>11134</v>
      </c>
    </row>
    <row r="9674" spans="1:9" x14ac:dyDescent="0.25">
      <c r="A9674" s="1">
        <v>1</v>
      </c>
      <c r="B9674" s="1" t="s">
        <v>11135</v>
      </c>
      <c r="C9674" s="1" t="s">
        <v>11136</v>
      </c>
      <c r="D9674" s="1">
        <v>22276.509534199999</v>
      </c>
      <c r="E9674" s="1">
        <v>1.0710000000000001E-5</v>
      </c>
      <c r="F9674" s="1" t="s">
        <v>3</v>
      </c>
      <c r="G9674" s="1" t="s">
        <v>11137</v>
      </c>
      <c r="H9674" s="1">
        <v>0</v>
      </c>
      <c r="I9674" s="1">
        <v>9993</v>
      </c>
    </row>
    <row r="9675" spans="1:9" x14ac:dyDescent="0.25">
      <c r="A9675" s="1">
        <v>2</v>
      </c>
      <c r="B9675" s="1">
        <v>45408</v>
      </c>
      <c r="C9675" s="1">
        <v>53.057899999999997</v>
      </c>
      <c r="D9675" s="1">
        <v>32.366599999999998</v>
      </c>
      <c r="E9675" s="1">
        <v>1498</v>
      </c>
      <c r="F9675" s="1">
        <v>66.628399999999999</v>
      </c>
      <c r="G9675" s="1">
        <v>293.4862</v>
      </c>
      <c r="H9675" s="1">
        <v>15.064086261405601</v>
      </c>
    </row>
    <row r="9676" spans="1:9" x14ac:dyDescent="0.25">
      <c r="A9676" s="1">
        <v>0</v>
      </c>
      <c r="B9676" s="1" t="s">
        <v>11138</v>
      </c>
    </row>
    <row r="9677" spans="1:9" x14ac:dyDescent="0.25">
      <c r="A9677" s="1">
        <v>1</v>
      </c>
      <c r="B9677" s="1" t="s">
        <v>11139</v>
      </c>
      <c r="C9677" s="1" t="s">
        <v>11140</v>
      </c>
      <c r="D9677" s="1">
        <v>22276.504932340002</v>
      </c>
      <c r="E9677" s="1">
        <v>1.9551E-4</v>
      </c>
      <c r="F9677" s="1" t="s">
        <v>3</v>
      </c>
      <c r="G9677" s="1" t="s">
        <v>11141</v>
      </c>
      <c r="H9677" s="1">
        <v>0</v>
      </c>
      <c r="I9677" s="1">
        <v>9990</v>
      </c>
    </row>
    <row r="9678" spans="1:9" x14ac:dyDescent="0.25">
      <c r="A9678" s="1">
        <v>2</v>
      </c>
      <c r="B9678" s="1">
        <v>45409</v>
      </c>
      <c r="C9678" s="1">
        <v>53.055599999999998</v>
      </c>
      <c r="D9678" s="1">
        <v>2.3935</v>
      </c>
      <c r="E9678" s="1">
        <v>1702</v>
      </c>
      <c r="F9678" s="1">
        <v>66.743499999999997</v>
      </c>
      <c r="G9678" s="1">
        <v>293.37329999999997</v>
      </c>
      <c r="H9678" s="1">
        <v>15.064190801409801</v>
      </c>
    </row>
    <row r="9679" spans="1:9" x14ac:dyDescent="0.25">
      <c r="A9679" s="1">
        <v>0</v>
      </c>
      <c r="B9679" s="1" t="s">
        <v>11142</v>
      </c>
    </row>
    <row r="9680" spans="1:9" x14ac:dyDescent="0.25">
      <c r="A9680" s="1">
        <v>1</v>
      </c>
      <c r="B9680" s="1" t="s">
        <v>11143</v>
      </c>
      <c r="C9680" s="1" t="s">
        <v>11144</v>
      </c>
      <c r="D9680" s="1">
        <v>22276.519681040001</v>
      </c>
      <c r="E9680" s="1">
        <v>3.9400000000000002E-5</v>
      </c>
      <c r="F9680" s="1" t="s">
        <v>3</v>
      </c>
      <c r="G9680" s="1" t="s">
        <v>11145</v>
      </c>
      <c r="H9680" s="1">
        <v>0</v>
      </c>
      <c r="I9680" s="1">
        <v>9996</v>
      </c>
    </row>
    <row r="9681" spans="1:9" x14ac:dyDescent="0.25">
      <c r="A9681" s="1">
        <v>2</v>
      </c>
      <c r="B9681" s="1">
        <v>45411</v>
      </c>
      <c r="C9681" s="1">
        <v>53.056100000000001</v>
      </c>
      <c r="D9681" s="1">
        <v>2.3092000000000001</v>
      </c>
      <c r="E9681" s="1">
        <v>1422</v>
      </c>
      <c r="F9681" s="1">
        <v>78.295599999999993</v>
      </c>
      <c r="G9681" s="1">
        <v>281.8193</v>
      </c>
      <c r="H9681" s="1">
        <v>15.064040341409999</v>
      </c>
    </row>
    <row r="9682" spans="1:9" x14ac:dyDescent="0.25">
      <c r="A9682" s="1">
        <v>0</v>
      </c>
      <c r="B9682" s="1" t="s">
        <v>11146</v>
      </c>
    </row>
    <row r="9683" spans="1:9" x14ac:dyDescent="0.25">
      <c r="A9683" s="1">
        <v>1</v>
      </c>
      <c r="B9683" s="1" t="s">
        <v>11147</v>
      </c>
      <c r="C9683" s="1" t="s">
        <v>11148</v>
      </c>
      <c r="D9683" s="1">
        <v>22276.486515100001</v>
      </c>
      <c r="E9683" s="1">
        <v>1.9132E-4</v>
      </c>
      <c r="F9683" s="1" t="s">
        <v>3</v>
      </c>
      <c r="G9683" s="1" t="s">
        <v>11149</v>
      </c>
      <c r="H9683" s="1">
        <v>0</v>
      </c>
      <c r="I9683" s="1">
        <v>9993</v>
      </c>
    </row>
    <row r="9684" spans="1:9" x14ac:dyDescent="0.25">
      <c r="A9684" s="1">
        <v>2</v>
      </c>
      <c r="B9684" s="1">
        <v>45412</v>
      </c>
      <c r="C9684" s="1">
        <v>53.054600000000001</v>
      </c>
      <c r="D9684" s="1">
        <v>2.4565999999999999</v>
      </c>
      <c r="E9684" s="1">
        <v>1733</v>
      </c>
      <c r="F9684" s="1">
        <v>54.527700000000003</v>
      </c>
      <c r="G9684" s="1">
        <v>305.5874</v>
      </c>
      <c r="H9684" s="1">
        <v>15.064031091409699</v>
      </c>
    </row>
    <row r="9685" spans="1:9" x14ac:dyDescent="0.25">
      <c r="A9685" s="1">
        <v>0</v>
      </c>
      <c r="B9685" s="1" t="s">
        <v>11150</v>
      </c>
    </row>
    <row r="9686" spans="1:9" x14ac:dyDescent="0.25">
      <c r="A9686" s="1">
        <v>1</v>
      </c>
      <c r="B9686" s="1" t="s">
        <v>11151</v>
      </c>
      <c r="C9686" s="1" t="s">
        <v>11152</v>
      </c>
      <c r="D9686" s="1">
        <v>22276.516000449999</v>
      </c>
      <c r="E9686" s="1">
        <v>7.7600000000000002E-6</v>
      </c>
      <c r="F9686" s="1" t="s">
        <v>3</v>
      </c>
      <c r="G9686" s="1" t="s">
        <v>11153</v>
      </c>
      <c r="H9686" s="1">
        <v>0</v>
      </c>
      <c r="I9686" s="1">
        <v>9996</v>
      </c>
    </row>
    <row r="9687" spans="1:9" x14ac:dyDescent="0.25">
      <c r="A9687" s="1">
        <v>2</v>
      </c>
      <c r="B9687" s="1">
        <v>45413</v>
      </c>
      <c r="C9687" s="1">
        <v>53.055799999999998</v>
      </c>
      <c r="D9687" s="1">
        <v>2.323</v>
      </c>
      <c r="E9687" s="1">
        <v>1620</v>
      </c>
      <c r="F9687" s="1">
        <v>69.450900000000004</v>
      </c>
      <c r="G9687" s="1">
        <v>290.66539999999998</v>
      </c>
      <c r="H9687" s="1">
        <v>15.063939821410701</v>
      </c>
    </row>
    <row r="9688" spans="1:9" x14ac:dyDescent="0.25">
      <c r="A9688" s="1">
        <v>0</v>
      </c>
      <c r="B9688" s="1" t="s">
        <v>11154</v>
      </c>
    </row>
    <row r="9689" spans="1:9" x14ac:dyDescent="0.25">
      <c r="A9689" s="1">
        <v>1</v>
      </c>
      <c r="B9689" s="1" t="s">
        <v>11155</v>
      </c>
      <c r="C9689" s="1" t="s">
        <v>11156</v>
      </c>
      <c r="D9689" s="1">
        <v>22276.50125148</v>
      </c>
      <c r="E9689" s="1">
        <v>4.9799999999999998E-6</v>
      </c>
      <c r="F9689" s="1" t="s">
        <v>3</v>
      </c>
      <c r="G9689" s="1" t="s">
        <v>11157</v>
      </c>
      <c r="H9689" s="1">
        <v>0</v>
      </c>
      <c r="I9689" s="1">
        <v>9997</v>
      </c>
    </row>
    <row r="9690" spans="1:9" x14ac:dyDescent="0.25">
      <c r="A9690" s="1">
        <v>2</v>
      </c>
      <c r="B9690" s="1">
        <v>45414</v>
      </c>
      <c r="C9690" s="1">
        <v>53.058</v>
      </c>
      <c r="D9690" s="1">
        <v>2.4051</v>
      </c>
      <c r="E9690" s="1">
        <v>1480</v>
      </c>
      <c r="F9690" s="1">
        <v>62.654299999999999</v>
      </c>
      <c r="G9690" s="1">
        <v>297.45960000000002</v>
      </c>
      <c r="H9690" s="1">
        <v>15.064043431409599</v>
      </c>
    </row>
    <row r="9691" spans="1:9" x14ac:dyDescent="0.25">
      <c r="A9691" s="1">
        <v>0</v>
      </c>
      <c r="B9691" s="1" t="s">
        <v>11158</v>
      </c>
    </row>
    <row r="9692" spans="1:9" x14ac:dyDescent="0.25">
      <c r="A9692" s="1">
        <v>1</v>
      </c>
      <c r="B9692" s="1" t="s">
        <v>11159</v>
      </c>
      <c r="C9692" s="1" t="s">
        <v>11160</v>
      </c>
      <c r="D9692" s="1">
        <v>22276.527055940001</v>
      </c>
      <c r="E9692" s="1">
        <v>2.2926000000000001E-4</v>
      </c>
      <c r="F9692" s="1" t="s">
        <v>3</v>
      </c>
      <c r="G9692" s="1" t="s">
        <v>11161</v>
      </c>
      <c r="H9692" s="1">
        <v>0</v>
      </c>
      <c r="I9692" s="1">
        <v>9997</v>
      </c>
    </row>
    <row r="9693" spans="1:9" x14ac:dyDescent="0.25">
      <c r="A9693" s="1">
        <v>2</v>
      </c>
      <c r="B9693" s="1">
        <v>45415</v>
      </c>
      <c r="C9693" s="1">
        <v>53.0548</v>
      </c>
      <c r="D9693" s="1">
        <v>2.2963</v>
      </c>
      <c r="E9693" s="1">
        <v>1598</v>
      </c>
      <c r="F9693" s="1">
        <v>71.678700000000006</v>
      </c>
      <c r="G9693" s="1">
        <v>288.43759999999997</v>
      </c>
      <c r="H9693" s="1">
        <v>15.064147171409999</v>
      </c>
    </row>
    <row r="9694" spans="1:9" x14ac:dyDescent="0.25">
      <c r="A9694" s="1">
        <v>0</v>
      </c>
      <c r="B9694" s="1" t="s">
        <v>11162</v>
      </c>
    </row>
    <row r="9695" spans="1:9" x14ac:dyDescent="0.25">
      <c r="A9695" s="1">
        <v>1</v>
      </c>
      <c r="B9695" s="1" t="s">
        <v>11163</v>
      </c>
      <c r="C9695" s="1" t="s">
        <v>11164</v>
      </c>
      <c r="D9695" s="1">
        <v>22276.493886389999</v>
      </c>
      <c r="E9695" s="1">
        <v>1.0855E-4</v>
      </c>
      <c r="F9695" s="1" t="s">
        <v>3</v>
      </c>
      <c r="G9695" s="1" t="s">
        <v>11165</v>
      </c>
      <c r="H9695" s="1">
        <v>0</v>
      </c>
      <c r="I9695" s="1">
        <v>9993</v>
      </c>
    </row>
    <row r="9696" spans="1:9" x14ac:dyDescent="0.25">
      <c r="A9696" s="1">
        <v>2</v>
      </c>
      <c r="B9696" s="1">
        <v>45416</v>
      </c>
      <c r="C9696" s="1">
        <v>53.054099999999998</v>
      </c>
      <c r="D9696" s="1">
        <v>2.4314</v>
      </c>
      <c r="E9696" s="1">
        <v>1362</v>
      </c>
      <c r="F9696" s="1">
        <v>65.725999999999999</v>
      </c>
      <c r="G9696" s="1">
        <v>294.38709999999998</v>
      </c>
      <c r="H9696" s="1">
        <v>15.063954811409801</v>
      </c>
    </row>
    <row r="9697" spans="1:9" x14ac:dyDescent="0.25">
      <c r="A9697" s="1">
        <v>0</v>
      </c>
      <c r="B9697" s="1" t="s">
        <v>11166</v>
      </c>
    </row>
    <row r="9698" spans="1:9" x14ac:dyDescent="0.25">
      <c r="A9698" s="1">
        <v>1</v>
      </c>
      <c r="B9698" s="1" t="s">
        <v>11167</v>
      </c>
      <c r="C9698" s="1" t="s">
        <v>11168</v>
      </c>
      <c r="D9698" s="1">
        <v>22276.498494039999</v>
      </c>
      <c r="E9698" s="1">
        <v>1.9604E-4</v>
      </c>
      <c r="F9698" s="1" t="s">
        <v>3</v>
      </c>
      <c r="G9698" s="1" t="s">
        <v>11169</v>
      </c>
      <c r="H9698" s="1">
        <v>0</v>
      </c>
      <c r="I9698" s="1">
        <v>9995</v>
      </c>
    </row>
    <row r="9699" spans="1:9" x14ac:dyDescent="0.25">
      <c r="A9699" s="1">
        <v>2</v>
      </c>
      <c r="B9699" s="1">
        <v>45417</v>
      </c>
      <c r="C9699" s="1">
        <v>53.055799999999998</v>
      </c>
      <c r="D9699" s="1">
        <v>32.401800000000001</v>
      </c>
      <c r="E9699" s="1">
        <v>1321</v>
      </c>
      <c r="F9699" s="1">
        <v>80.309399999999997</v>
      </c>
      <c r="G9699" s="1">
        <v>279.80439999999999</v>
      </c>
      <c r="H9699" s="1">
        <v>15.0640597214084</v>
      </c>
    </row>
    <row r="9700" spans="1:9" x14ac:dyDescent="0.25">
      <c r="A9700" s="1">
        <v>0</v>
      </c>
      <c r="B9700" s="1" t="s">
        <v>11170</v>
      </c>
    </row>
    <row r="9701" spans="1:9" x14ac:dyDescent="0.25">
      <c r="A9701" s="1">
        <v>1</v>
      </c>
      <c r="B9701" s="1" t="s">
        <v>11171</v>
      </c>
      <c r="C9701" s="1" t="s">
        <v>11172</v>
      </c>
      <c r="D9701" s="1">
        <v>22276.384631550001</v>
      </c>
      <c r="E9701" s="1">
        <v>3.2095000000000002E-4</v>
      </c>
      <c r="F9701" s="1" t="s">
        <v>3</v>
      </c>
      <c r="G9701" s="1" t="s">
        <v>11173</v>
      </c>
      <c r="H9701" s="1">
        <v>0</v>
      </c>
      <c r="I9701" s="1">
        <v>9992</v>
      </c>
    </row>
    <row r="9702" spans="1:9" x14ac:dyDescent="0.25">
      <c r="A9702" s="1">
        <v>2</v>
      </c>
      <c r="B9702" s="1">
        <v>45418</v>
      </c>
      <c r="C9702" s="1">
        <v>52.998600000000003</v>
      </c>
      <c r="D9702" s="1">
        <v>53.218400000000003</v>
      </c>
      <c r="E9702" s="1">
        <v>940</v>
      </c>
      <c r="F9702" s="1">
        <v>40.2849</v>
      </c>
      <c r="G9702" s="1">
        <v>319.82089999999999</v>
      </c>
      <c r="H9702" s="1">
        <v>15.087398751402199</v>
      </c>
    </row>
    <row r="9703" spans="1:9" x14ac:dyDescent="0.25">
      <c r="A9703" s="1">
        <v>0</v>
      </c>
      <c r="B9703" s="1" t="s">
        <v>11174</v>
      </c>
    </row>
    <row r="9704" spans="1:9" x14ac:dyDescent="0.25">
      <c r="A9704" s="1">
        <v>1</v>
      </c>
      <c r="B9704" s="1" t="s">
        <v>11175</v>
      </c>
      <c r="C9704" s="1" t="s">
        <v>11176</v>
      </c>
      <c r="D9704" s="1">
        <v>22276.561145259999</v>
      </c>
      <c r="E9704" s="1">
        <v>9.5999999999999996E-6</v>
      </c>
      <c r="F9704" s="1" t="s">
        <v>3</v>
      </c>
      <c r="G9704" s="1" t="s">
        <v>11177</v>
      </c>
      <c r="H9704" s="1">
        <v>0</v>
      </c>
      <c r="I9704" s="1">
        <v>9999</v>
      </c>
    </row>
    <row r="9705" spans="1:9" x14ac:dyDescent="0.25">
      <c r="A9705" s="1">
        <v>2</v>
      </c>
      <c r="B9705" s="1">
        <v>45419</v>
      </c>
      <c r="C9705" s="1">
        <v>53.055700000000002</v>
      </c>
      <c r="D9705" s="1">
        <v>32.142099999999999</v>
      </c>
      <c r="E9705" s="1">
        <v>1375</v>
      </c>
      <c r="F9705" s="1">
        <v>78.125100000000003</v>
      </c>
      <c r="G9705" s="1">
        <v>281.98919999999998</v>
      </c>
      <c r="H9705" s="1">
        <v>15.064045381405901</v>
      </c>
    </row>
    <row r="9706" spans="1:9" x14ac:dyDescent="0.25">
      <c r="A9706" s="1">
        <v>0</v>
      </c>
      <c r="B9706" s="1" t="s">
        <v>11178</v>
      </c>
    </row>
    <row r="9707" spans="1:9" x14ac:dyDescent="0.25">
      <c r="A9707" s="1">
        <v>1</v>
      </c>
      <c r="B9707" s="1" t="s">
        <v>11179</v>
      </c>
      <c r="C9707" s="1" t="s">
        <v>11180</v>
      </c>
      <c r="D9707" s="1">
        <v>22276.479587599999</v>
      </c>
      <c r="E9707" s="1">
        <v>2.9299999999999999E-6</v>
      </c>
      <c r="F9707" s="1" t="s">
        <v>3</v>
      </c>
      <c r="G9707" s="1" t="s">
        <v>11181</v>
      </c>
      <c r="H9707" s="1">
        <v>0</v>
      </c>
      <c r="I9707" s="1">
        <v>9994</v>
      </c>
    </row>
    <row r="9708" spans="1:9" x14ac:dyDescent="0.25">
      <c r="A9708" s="1">
        <v>2</v>
      </c>
      <c r="B9708" s="1">
        <v>45424</v>
      </c>
      <c r="C9708" s="1">
        <v>87.877799999999993</v>
      </c>
      <c r="D9708" s="1">
        <v>289.92189999999999</v>
      </c>
      <c r="E9708" s="1">
        <v>1298</v>
      </c>
      <c r="F9708" s="1">
        <v>79.915800000000004</v>
      </c>
      <c r="G9708" s="1">
        <v>280.21170000000001</v>
      </c>
      <c r="H9708" s="1">
        <v>13.114199361253901</v>
      </c>
    </row>
    <row r="9709" spans="1:9" x14ac:dyDescent="0.25">
      <c r="A9709" s="1">
        <v>0</v>
      </c>
      <c r="B9709" s="1" t="s">
        <v>11182</v>
      </c>
    </row>
    <row r="9710" spans="1:9" x14ac:dyDescent="0.25">
      <c r="A9710" s="1">
        <v>1</v>
      </c>
      <c r="B9710" s="1" t="s">
        <v>11183</v>
      </c>
      <c r="C9710" s="1" t="s">
        <v>11184</v>
      </c>
      <c r="D9710" s="1">
        <v>22276.504284520001</v>
      </c>
      <c r="E9710" s="1">
        <v>2.9900000000000002E-6</v>
      </c>
      <c r="F9710" s="1" t="s">
        <v>3</v>
      </c>
      <c r="G9710" s="1" t="s">
        <v>11185</v>
      </c>
      <c r="H9710" s="1">
        <v>0</v>
      </c>
      <c r="I9710" s="1">
        <v>9999</v>
      </c>
    </row>
    <row r="9711" spans="1:9" x14ac:dyDescent="0.25">
      <c r="A9711" s="1">
        <v>2</v>
      </c>
      <c r="B9711" s="1">
        <v>45425</v>
      </c>
      <c r="C9711" s="1">
        <v>87.877399999999994</v>
      </c>
      <c r="D9711" s="1">
        <v>289.91860000000003</v>
      </c>
      <c r="E9711" s="1">
        <v>1737</v>
      </c>
      <c r="F9711" s="1">
        <v>84.695899999999995</v>
      </c>
      <c r="G9711" s="1">
        <v>275.43669999999997</v>
      </c>
      <c r="H9711" s="1">
        <v>13.1141608012544</v>
      </c>
    </row>
    <row r="9712" spans="1:9" x14ac:dyDescent="0.25">
      <c r="A9712" s="1">
        <v>0</v>
      </c>
      <c r="B9712" s="1" t="s">
        <v>11186</v>
      </c>
    </row>
    <row r="9713" spans="1:9" x14ac:dyDescent="0.25">
      <c r="A9713" s="1">
        <v>1</v>
      </c>
      <c r="B9713" s="1" t="s">
        <v>11187</v>
      </c>
      <c r="C9713" s="1" t="s">
        <v>11188</v>
      </c>
      <c r="D9713" s="1">
        <v>22276.453773910001</v>
      </c>
      <c r="E9713" s="1">
        <v>-5.13E-6</v>
      </c>
      <c r="F9713" s="1" t="s">
        <v>3</v>
      </c>
      <c r="G9713" s="1">
        <f>-14823-2</f>
        <v>-14825</v>
      </c>
      <c r="H9713" s="1">
        <v>0</v>
      </c>
      <c r="I9713" s="1">
        <v>9994</v>
      </c>
    </row>
    <row r="9714" spans="1:9" x14ac:dyDescent="0.25">
      <c r="A9714" s="1">
        <v>2</v>
      </c>
      <c r="B9714" s="1">
        <v>45426</v>
      </c>
      <c r="C9714" s="1">
        <v>87.877899999999997</v>
      </c>
      <c r="D9714" s="1">
        <v>289.92450000000002</v>
      </c>
      <c r="E9714" s="1">
        <v>1678</v>
      </c>
      <c r="F9714" s="1">
        <v>97.762600000000006</v>
      </c>
      <c r="G9714" s="1">
        <v>262.36930000000001</v>
      </c>
      <c r="H9714" s="1">
        <v>13.114121861254</v>
      </c>
    </row>
    <row r="9715" spans="1:9" x14ac:dyDescent="0.25">
      <c r="A9715" s="1">
        <v>0</v>
      </c>
      <c r="B9715" s="1" t="s">
        <v>11189</v>
      </c>
    </row>
    <row r="9716" spans="1:9" x14ac:dyDescent="0.25">
      <c r="A9716" s="1">
        <v>1</v>
      </c>
      <c r="B9716" s="1" t="s">
        <v>11190</v>
      </c>
      <c r="C9716" s="1" t="s">
        <v>11191</v>
      </c>
      <c r="D9716" s="1">
        <v>22276.470607719999</v>
      </c>
      <c r="E9716" s="1">
        <v>-9.2999999999999999E-7</v>
      </c>
      <c r="F9716" s="1" t="s">
        <v>3</v>
      </c>
      <c r="G9716" s="1">
        <f>-29702-3</f>
        <v>-29705</v>
      </c>
      <c r="H9716" s="1">
        <v>0</v>
      </c>
      <c r="I9716" s="1">
        <v>9995</v>
      </c>
    </row>
    <row r="9717" spans="1:9" x14ac:dyDescent="0.25">
      <c r="A9717" s="1">
        <v>2</v>
      </c>
      <c r="B9717" s="1">
        <v>45427</v>
      </c>
      <c r="C9717" s="1">
        <v>87.878699999999995</v>
      </c>
      <c r="D9717" s="1">
        <v>289.97480000000002</v>
      </c>
      <c r="E9717" s="1">
        <v>1695</v>
      </c>
      <c r="F9717" s="1">
        <v>91.0167</v>
      </c>
      <c r="G9717" s="1">
        <v>269.1155</v>
      </c>
      <c r="H9717" s="1">
        <v>13.114204271253699</v>
      </c>
    </row>
    <row r="9718" spans="1:9" x14ac:dyDescent="0.25">
      <c r="A9718" s="1">
        <v>0</v>
      </c>
      <c r="B9718" s="1" t="s">
        <v>11192</v>
      </c>
    </row>
    <row r="9719" spans="1:9" x14ac:dyDescent="0.25">
      <c r="A9719" s="1">
        <v>1</v>
      </c>
      <c r="B9719" s="1" t="s">
        <v>11193</v>
      </c>
      <c r="C9719" s="1" t="s">
        <v>11194</v>
      </c>
      <c r="D9719" s="1">
        <v>22276.502036829999</v>
      </c>
      <c r="E9719" s="1">
        <v>3.8700000000000002E-6</v>
      </c>
      <c r="F9719" s="1" t="s">
        <v>3</v>
      </c>
      <c r="G9719" s="1" t="s">
        <v>11195</v>
      </c>
      <c r="H9719" s="1">
        <v>0</v>
      </c>
      <c r="I9719" s="1">
        <v>9993</v>
      </c>
    </row>
    <row r="9720" spans="1:9" x14ac:dyDescent="0.25">
      <c r="A9720" s="1">
        <v>2</v>
      </c>
      <c r="B9720" s="1">
        <v>45428</v>
      </c>
      <c r="C9720" s="1">
        <v>87.877799999999993</v>
      </c>
      <c r="D9720" s="1">
        <v>289.90129999999999</v>
      </c>
      <c r="E9720" s="1">
        <v>1854</v>
      </c>
      <c r="F9720" s="1">
        <v>82.785799999999995</v>
      </c>
      <c r="G9720" s="1">
        <v>277.34809999999999</v>
      </c>
      <c r="H9720" s="1">
        <v>13.114141701253301</v>
      </c>
    </row>
    <row r="9721" spans="1:9" x14ac:dyDescent="0.25">
      <c r="A9721" s="1">
        <v>0</v>
      </c>
      <c r="B9721" s="1" t="s">
        <v>11196</v>
      </c>
    </row>
    <row r="9722" spans="1:9" x14ac:dyDescent="0.25">
      <c r="A9722" s="1">
        <v>1</v>
      </c>
      <c r="B9722" s="1" t="s">
        <v>11197</v>
      </c>
      <c r="C9722" s="1" t="s">
        <v>11198</v>
      </c>
      <c r="D9722" s="1">
        <v>22276.484080269998</v>
      </c>
      <c r="E9722" s="1">
        <v>4.4499999999999997E-6</v>
      </c>
      <c r="F9722" s="1" t="s">
        <v>3</v>
      </c>
      <c r="G9722" s="1" t="s">
        <v>11199</v>
      </c>
      <c r="H9722" s="1">
        <v>0</v>
      </c>
      <c r="I9722" s="1">
        <v>9990</v>
      </c>
    </row>
    <row r="9723" spans="1:9" x14ac:dyDescent="0.25">
      <c r="A9723" s="1">
        <v>2</v>
      </c>
      <c r="B9723" s="1">
        <v>45429</v>
      </c>
      <c r="C9723" s="1">
        <v>87.879000000000005</v>
      </c>
      <c r="D9723" s="1">
        <v>289.92140000000001</v>
      </c>
      <c r="E9723" s="1">
        <v>1789</v>
      </c>
      <c r="F9723" s="1">
        <v>78.462500000000006</v>
      </c>
      <c r="G9723" s="1">
        <v>281.6703</v>
      </c>
      <c r="H9723" s="1">
        <v>13.1141910112544</v>
      </c>
    </row>
    <row r="9724" spans="1:9" x14ac:dyDescent="0.25">
      <c r="A9724" s="1">
        <v>0</v>
      </c>
      <c r="B9724" s="1" t="s">
        <v>11200</v>
      </c>
    </row>
    <row r="9725" spans="1:9" x14ac:dyDescent="0.25">
      <c r="A9725" s="1">
        <v>1</v>
      </c>
      <c r="B9725" s="1" t="s">
        <v>11201</v>
      </c>
      <c r="C9725" s="1" t="s">
        <v>11202</v>
      </c>
      <c r="D9725" s="1">
        <v>22276.47285677</v>
      </c>
      <c r="E9725" s="1">
        <v>-2.2000000000000001E-7</v>
      </c>
      <c r="F9725" s="1" t="s">
        <v>3</v>
      </c>
      <c r="G9725" s="1">
        <f>-99085-4</f>
        <v>-99089</v>
      </c>
      <c r="H9725" s="1">
        <v>0</v>
      </c>
      <c r="I9725" s="1">
        <v>9996</v>
      </c>
    </row>
    <row r="9726" spans="1:9" x14ac:dyDescent="0.25">
      <c r="A9726" s="1">
        <v>2</v>
      </c>
      <c r="B9726" s="1">
        <v>45430</v>
      </c>
      <c r="C9726" s="1">
        <v>87.877899999999997</v>
      </c>
      <c r="D9726" s="1">
        <v>289.93689999999998</v>
      </c>
      <c r="E9726" s="1">
        <v>1590</v>
      </c>
      <c r="F9726" s="1">
        <v>87.245099999999994</v>
      </c>
      <c r="G9726" s="1">
        <v>272.88589999999999</v>
      </c>
      <c r="H9726" s="1">
        <v>13.1141913112537</v>
      </c>
    </row>
    <row r="9727" spans="1:9" x14ac:dyDescent="0.25">
      <c r="A9727" s="1">
        <v>0</v>
      </c>
      <c r="B9727" s="1" t="s">
        <v>11203</v>
      </c>
    </row>
    <row r="9728" spans="1:9" x14ac:dyDescent="0.25">
      <c r="A9728" s="1">
        <v>1</v>
      </c>
      <c r="B9728" s="1" t="s">
        <v>11204</v>
      </c>
      <c r="C9728" s="1" t="s">
        <v>11205</v>
      </c>
      <c r="D9728" s="1">
        <v>22276.445931080001</v>
      </c>
      <c r="E9728" s="1">
        <v>-3.9400000000000004E-6</v>
      </c>
      <c r="F9728" s="1" t="s">
        <v>3</v>
      </c>
      <c r="G9728" s="1">
        <f>-11474-2</f>
        <v>-11476</v>
      </c>
      <c r="H9728" s="1">
        <v>0</v>
      </c>
      <c r="I9728" s="1">
        <v>9991</v>
      </c>
    </row>
    <row r="9729" spans="1:9" x14ac:dyDescent="0.25">
      <c r="A9729" s="1">
        <v>2</v>
      </c>
      <c r="B9729" s="1">
        <v>45431</v>
      </c>
      <c r="C9729" s="1">
        <v>87.877399999999994</v>
      </c>
      <c r="D9729" s="1">
        <v>289.92290000000003</v>
      </c>
      <c r="E9729" s="1">
        <v>1953</v>
      </c>
      <c r="F9729" s="1">
        <v>92.344999999999999</v>
      </c>
      <c r="G9729" s="1">
        <v>267.7901</v>
      </c>
      <c r="H9729" s="1">
        <v>13.114150601253501</v>
      </c>
    </row>
    <row r="9730" spans="1:9" x14ac:dyDescent="0.25">
      <c r="A9730" s="1">
        <v>0</v>
      </c>
      <c r="B9730" s="1" t="s">
        <v>11206</v>
      </c>
    </row>
    <row r="9731" spans="1:9" x14ac:dyDescent="0.25">
      <c r="A9731" s="1">
        <v>1</v>
      </c>
      <c r="B9731" s="1" t="s">
        <v>11207</v>
      </c>
      <c r="C9731" s="1" t="s">
        <v>11208</v>
      </c>
      <c r="D9731" s="1">
        <v>22276.513787110001</v>
      </c>
      <c r="E9731" s="1">
        <v>1.53E-6</v>
      </c>
      <c r="F9731" s="1" t="s">
        <v>3</v>
      </c>
      <c r="G9731" s="1" t="s">
        <v>11209</v>
      </c>
      <c r="H9731" s="1">
        <v>0</v>
      </c>
      <c r="I9731" s="1">
        <v>9996</v>
      </c>
    </row>
    <row r="9732" spans="1:9" x14ac:dyDescent="0.25">
      <c r="A9732" s="1">
        <v>2</v>
      </c>
      <c r="B9732" s="1">
        <v>45432</v>
      </c>
      <c r="C9732" s="1">
        <v>87.901200000000003</v>
      </c>
      <c r="D9732" s="1">
        <v>274.69709999999998</v>
      </c>
      <c r="E9732" s="1">
        <v>1705</v>
      </c>
      <c r="F9732" s="1">
        <v>93.916899999999998</v>
      </c>
      <c r="G9732" s="1">
        <v>266.21570000000003</v>
      </c>
      <c r="H9732" s="1">
        <v>13.1764942212822</v>
      </c>
    </row>
    <row r="9733" spans="1:9" x14ac:dyDescent="0.25">
      <c r="A9733" s="1">
        <v>0</v>
      </c>
      <c r="B9733" s="1" t="s">
        <v>11210</v>
      </c>
    </row>
    <row r="9734" spans="1:9" x14ac:dyDescent="0.25">
      <c r="A9734" s="1">
        <v>1</v>
      </c>
      <c r="B9734" s="1" t="s">
        <v>11211</v>
      </c>
      <c r="C9734" s="1" t="s">
        <v>11212</v>
      </c>
      <c r="D9734" s="1">
        <v>22276.443695739999</v>
      </c>
      <c r="E9734" s="1">
        <v>-3.3699999999999999E-6</v>
      </c>
      <c r="F9734" s="1" t="s">
        <v>3</v>
      </c>
      <c r="G9734" s="1">
        <f>-98537-3</f>
        <v>-98540</v>
      </c>
      <c r="H9734" s="1">
        <v>0</v>
      </c>
      <c r="I9734" s="1">
        <v>9994</v>
      </c>
    </row>
    <row r="9735" spans="1:9" x14ac:dyDescent="0.25">
      <c r="A9735" s="1">
        <v>2</v>
      </c>
      <c r="B9735" s="1">
        <v>45433</v>
      </c>
      <c r="C9735" s="1">
        <v>87.877799999999993</v>
      </c>
      <c r="D9735" s="1">
        <v>289.95269999999999</v>
      </c>
      <c r="E9735" s="1">
        <v>1525</v>
      </c>
      <c r="F9735" s="1">
        <v>107.754</v>
      </c>
      <c r="G9735" s="1">
        <v>252.37540000000001</v>
      </c>
      <c r="H9735" s="1">
        <v>13.114146431253801</v>
      </c>
    </row>
    <row r="9736" spans="1:9" x14ac:dyDescent="0.25">
      <c r="A9736" s="1">
        <v>0</v>
      </c>
      <c r="B9736" s="1" t="s">
        <v>11213</v>
      </c>
    </row>
    <row r="9737" spans="1:9" x14ac:dyDescent="0.25">
      <c r="A9737" s="1">
        <v>1</v>
      </c>
      <c r="B9737" s="1" t="s">
        <v>11214</v>
      </c>
      <c r="C9737" s="1" t="s">
        <v>11215</v>
      </c>
      <c r="D9737" s="1">
        <v>22276.475106400001</v>
      </c>
      <c r="E9737" s="1">
        <v>7.1999999999999999E-7</v>
      </c>
      <c r="F9737" s="1" t="s">
        <v>3</v>
      </c>
      <c r="G9737" s="1" t="s">
        <v>11216</v>
      </c>
      <c r="H9737" s="1">
        <v>0</v>
      </c>
      <c r="I9737" s="1">
        <v>9993</v>
      </c>
    </row>
    <row r="9738" spans="1:9" x14ac:dyDescent="0.25">
      <c r="A9738" s="1">
        <v>2</v>
      </c>
      <c r="B9738" s="1">
        <v>45434</v>
      </c>
      <c r="C9738" s="1">
        <v>87.877799999999993</v>
      </c>
      <c r="D9738" s="1">
        <v>289.91399999999999</v>
      </c>
      <c r="E9738" s="1">
        <v>1666</v>
      </c>
      <c r="F9738" s="1">
        <v>84.055400000000006</v>
      </c>
      <c r="G9738" s="1">
        <v>276.07639999999998</v>
      </c>
      <c r="H9738" s="1">
        <v>13.114200181253301</v>
      </c>
    </row>
    <row r="9739" spans="1:9" x14ac:dyDescent="0.25">
      <c r="A9739" s="1">
        <v>0</v>
      </c>
      <c r="B9739" s="1" t="s">
        <v>11217</v>
      </c>
    </row>
    <row r="9740" spans="1:9" x14ac:dyDescent="0.25">
      <c r="A9740" s="1">
        <v>1</v>
      </c>
      <c r="B9740" s="1" t="s">
        <v>11218</v>
      </c>
      <c r="C9740" s="1" t="s">
        <v>11219</v>
      </c>
      <c r="D9740" s="1">
        <v>22276.46387104</v>
      </c>
      <c r="E9740" s="1">
        <v>-3.63E-6</v>
      </c>
      <c r="F9740" s="1" t="s">
        <v>3</v>
      </c>
      <c r="G9740" s="1">
        <f>-10592-2</f>
        <v>-10594</v>
      </c>
      <c r="H9740" s="1">
        <v>0</v>
      </c>
      <c r="I9740" s="1">
        <v>9990</v>
      </c>
    </row>
    <row r="9741" spans="1:9" x14ac:dyDescent="0.25">
      <c r="A9741" s="1">
        <v>2</v>
      </c>
      <c r="B9741" s="1">
        <v>45435</v>
      </c>
      <c r="C9741" s="1">
        <v>87.877899999999997</v>
      </c>
      <c r="D9741" s="1">
        <v>289.92750000000001</v>
      </c>
      <c r="E9741" s="1">
        <v>1859</v>
      </c>
      <c r="F9741" s="1">
        <v>92.566599999999994</v>
      </c>
      <c r="G9741" s="1">
        <v>267.56740000000002</v>
      </c>
      <c r="H9741" s="1">
        <v>13.114194331253699</v>
      </c>
    </row>
    <row r="9742" spans="1:9" x14ac:dyDescent="0.25">
      <c r="A9742" s="1">
        <v>0</v>
      </c>
      <c r="B9742" s="1" t="s">
        <v>11220</v>
      </c>
    </row>
    <row r="9743" spans="1:9" x14ac:dyDescent="0.25">
      <c r="A9743" s="1">
        <v>1</v>
      </c>
      <c r="B9743" s="1" t="s">
        <v>11221</v>
      </c>
      <c r="C9743" s="1" t="s">
        <v>11222</v>
      </c>
      <c r="D9743" s="1">
        <v>22276.459935890001</v>
      </c>
      <c r="E9743" s="1">
        <v>-4.4900000000000002E-6</v>
      </c>
      <c r="F9743" s="1" t="s">
        <v>3</v>
      </c>
      <c r="G9743" s="1">
        <f>-13024-2</f>
        <v>-13026</v>
      </c>
      <c r="H9743" s="1">
        <v>0</v>
      </c>
      <c r="I9743" s="1">
        <v>9998</v>
      </c>
    </row>
    <row r="9744" spans="1:9" x14ac:dyDescent="0.25">
      <c r="A9744" s="1">
        <v>2</v>
      </c>
      <c r="B9744" s="1">
        <v>45436</v>
      </c>
      <c r="C9744" s="1">
        <v>87.878600000000006</v>
      </c>
      <c r="D9744" s="1">
        <v>289.94049999999999</v>
      </c>
      <c r="E9744" s="1">
        <v>2184</v>
      </c>
      <c r="F9744" s="1">
        <v>94.126499999999993</v>
      </c>
      <c r="G9744" s="1">
        <v>266.01119999999997</v>
      </c>
      <c r="H9744" s="1">
        <v>13.114181791253699</v>
      </c>
    </row>
    <row r="9745" spans="1:9" x14ac:dyDescent="0.25">
      <c r="A9745" s="1">
        <v>0</v>
      </c>
      <c r="B9745" s="1" t="s">
        <v>11223</v>
      </c>
    </row>
    <row r="9746" spans="1:9" x14ac:dyDescent="0.25">
      <c r="A9746" s="1">
        <v>1</v>
      </c>
      <c r="B9746" s="1" t="s">
        <v>11224</v>
      </c>
      <c r="C9746" s="1" t="s">
        <v>11225</v>
      </c>
      <c r="D9746" s="1">
        <v>22276.499791630002</v>
      </c>
      <c r="E9746" s="1">
        <v>3.5300000000000001E-6</v>
      </c>
      <c r="F9746" s="1" t="s">
        <v>3</v>
      </c>
      <c r="G9746" s="1" t="s">
        <v>11226</v>
      </c>
      <c r="H9746" s="1">
        <v>0</v>
      </c>
      <c r="I9746" s="1">
        <v>9997</v>
      </c>
    </row>
    <row r="9747" spans="1:9" x14ac:dyDescent="0.25">
      <c r="A9747" s="1">
        <v>2</v>
      </c>
      <c r="B9747" s="1">
        <v>45437</v>
      </c>
      <c r="C9747" s="1">
        <v>87.878900000000002</v>
      </c>
      <c r="D9747" s="1">
        <v>289.91219999999998</v>
      </c>
      <c r="E9747" s="1">
        <v>2168</v>
      </c>
      <c r="F9747" s="1">
        <v>93.895700000000005</v>
      </c>
      <c r="G9747" s="1">
        <v>266.24189999999999</v>
      </c>
      <c r="H9747" s="1">
        <v>13.1141729212549</v>
      </c>
    </row>
    <row r="9748" spans="1:9" x14ac:dyDescent="0.25">
      <c r="A9748" s="1">
        <v>0</v>
      </c>
      <c r="B9748" s="1" t="s">
        <v>11227</v>
      </c>
    </row>
    <row r="9749" spans="1:9" x14ac:dyDescent="0.25">
      <c r="A9749" s="1">
        <v>1</v>
      </c>
      <c r="B9749" s="1" t="s">
        <v>11228</v>
      </c>
      <c r="C9749" s="1" t="s">
        <v>11229</v>
      </c>
      <c r="D9749" s="1">
        <v>22276.45714685</v>
      </c>
      <c r="E9749" s="1">
        <v>-4.6999999999999999E-6</v>
      </c>
      <c r="F9749" s="1" t="s">
        <v>3</v>
      </c>
      <c r="G9749" s="1">
        <f>-13614-2</f>
        <v>-13616</v>
      </c>
      <c r="H9749" s="1">
        <v>0</v>
      </c>
      <c r="I9749" s="1">
        <v>9997</v>
      </c>
    </row>
    <row r="9750" spans="1:9" x14ac:dyDescent="0.25">
      <c r="A9750" s="1">
        <v>2</v>
      </c>
      <c r="B9750" s="1">
        <v>45438</v>
      </c>
      <c r="C9750" s="1">
        <v>87.878</v>
      </c>
      <c r="D9750" s="1">
        <v>289.94850000000002</v>
      </c>
      <c r="E9750" s="1">
        <v>1561</v>
      </c>
      <c r="F9750" s="1">
        <v>84.981099999999998</v>
      </c>
      <c r="G9750" s="1">
        <v>275.14949999999999</v>
      </c>
      <c r="H9750" s="1">
        <v>13.114164231253699</v>
      </c>
    </row>
    <row r="9751" spans="1:9" x14ac:dyDescent="0.25">
      <c r="A9751" s="1">
        <v>0</v>
      </c>
      <c r="B9751" s="1" t="s">
        <v>11230</v>
      </c>
    </row>
    <row r="9752" spans="1:9" x14ac:dyDescent="0.25">
      <c r="A9752" s="1">
        <v>1</v>
      </c>
      <c r="B9752" s="1" t="s">
        <v>11231</v>
      </c>
      <c r="C9752" s="1" t="s">
        <v>11232</v>
      </c>
      <c r="D9752" s="1">
        <v>22276.466127600001</v>
      </c>
      <c r="E9752" s="1">
        <v>-2.2500000000000001E-6</v>
      </c>
      <c r="F9752" s="1" t="s">
        <v>3</v>
      </c>
      <c r="G9752" s="1">
        <f>-67190-3</f>
        <v>-67193</v>
      </c>
      <c r="H9752" s="1">
        <v>0</v>
      </c>
      <c r="I9752" s="1">
        <v>9997</v>
      </c>
    </row>
    <row r="9753" spans="1:9" x14ac:dyDescent="0.25">
      <c r="A9753" s="1">
        <v>2</v>
      </c>
      <c r="B9753" s="1">
        <v>45439</v>
      </c>
      <c r="C9753" s="1">
        <v>87.877799999999993</v>
      </c>
      <c r="D9753" s="1">
        <v>289.9271</v>
      </c>
      <c r="E9753" s="1">
        <v>1729</v>
      </c>
      <c r="F9753" s="1">
        <v>81.613500000000002</v>
      </c>
      <c r="G9753" s="1">
        <v>278.5188</v>
      </c>
      <c r="H9753" s="1">
        <v>13.114189601253599</v>
      </c>
    </row>
    <row r="9754" spans="1:9" x14ac:dyDescent="0.25">
      <c r="A9754" s="1">
        <v>0</v>
      </c>
      <c r="B9754" s="1" t="s">
        <v>11233</v>
      </c>
    </row>
    <row r="9755" spans="1:9" x14ac:dyDescent="0.25">
      <c r="A9755" s="1">
        <v>1</v>
      </c>
      <c r="B9755" s="1" t="s">
        <v>11234</v>
      </c>
      <c r="C9755" s="1" t="s">
        <v>11235</v>
      </c>
      <c r="D9755" s="1">
        <v>22276.450430659999</v>
      </c>
      <c r="E9755" s="1">
        <v>-4.87E-6</v>
      </c>
      <c r="F9755" s="1" t="s">
        <v>3</v>
      </c>
      <c r="G9755" s="1">
        <f>-14097-2</f>
        <v>-14099</v>
      </c>
      <c r="H9755" s="1">
        <v>0</v>
      </c>
      <c r="I9755" s="1">
        <v>9992</v>
      </c>
    </row>
    <row r="9756" spans="1:9" x14ac:dyDescent="0.25">
      <c r="A9756" s="1">
        <v>2</v>
      </c>
      <c r="B9756" s="1">
        <v>45440</v>
      </c>
      <c r="C9756" s="1">
        <v>87.877499999999998</v>
      </c>
      <c r="D9756" s="1">
        <v>289.93099999999998</v>
      </c>
      <c r="E9756" s="1">
        <v>1987</v>
      </c>
      <c r="F9756" s="1">
        <v>88.6905</v>
      </c>
      <c r="G9756" s="1">
        <v>271.44510000000002</v>
      </c>
      <c r="H9756" s="1">
        <v>13.1141627212539</v>
      </c>
    </row>
    <row r="9757" spans="1:9" x14ac:dyDescent="0.25">
      <c r="A9757" s="1">
        <v>0</v>
      </c>
      <c r="B9757" s="1" t="s">
        <v>11236</v>
      </c>
    </row>
    <row r="9758" spans="1:9" x14ac:dyDescent="0.25">
      <c r="A9758" s="1">
        <v>1</v>
      </c>
      <c r="B9758" s="1" t="s">
        <v>11237</v>
      </c>
      <c r="C9758" s="1" t="s">
        <v>11238</v>
      </c>
      <c r="D9758" s="1">
        <v>22276.508764599999</v>
      </c>
      <c r="E9758" s="1">
        <v>1.46E-6</v>
      </c>
      <c r="F9758" s="1" t="s">
        <v>3</v>
      </c>
      <c r="G9758" s="1" t="s">
        <v>11239</v>
      </c>
      <c r="H9758" s="1">
        <v>0</v>
      </c>
      <c r="I9758" s="1">
        <v>9998</v>
      </c>
    </row>
    <row r="9759" spans="1:9" x14ac:dyDescent="0.25">
      <c r="A9759" s="1">
        <v>2</v>
      </c>
      <c r="B9759" s="1">
        <v>45441</v>
      </c>
      <c r="C9759" s="1">
        <v>87.877499999999998</v>
      </c>
      <c r="D9759" s="1">
        <v>289.92250000000001</v>
      </c>
      <c r="E9759" s="1">
        <v>1996</v>
      </c>
      <c r="F9759" s="1">
        <v>85.6678</v>
      </c>
      <c r="G9759" s="1">
        <v>274.46780000000001</v>
      </c>
      <c r="H9759" s="1">
        <v>13.1141397412537</v>
      </c>
    </row>
    <row r="9760" spans="1:9" x14ac:dyDescent="0.25">
      <c r="A9760" s="1">
        <v>0</v>
      </c>
      <c r="B9760" s="1" t="s">
        <v>11240</v>
      </c>
    </row>
    <row r="9761" spans="1:9" x14ac:dyDescent="0.25">
      <c r="A9761" s="1">
        <v>1</v>
      </c>
      <c r="B9761" s="1" t="s">
        <v>11241</v>
      </c>
      <c r="C9761" s="1" t="s">
        <v>11242</v>
      </c>
      <c r="D9761" s="1">
        <v>22276.452655630001</v>
      </c>
      <c r="E9761" s="1">
        <v>-4.8799999999999999E-6</v>
      </c>
      <c r="F9761" s="1" t="s">
        <v>3</v>
      </c>
      <c r="G9761" s="1">
        <f>-14116-2</f>
        <v>-14118</v>
      </c>
      <c r="H9761" s="1">
        <v>0</v>
      </c>
      <c r="I9761" s="1">
        <v>9995</v>
      </c>
    </row>
    <row r="9762" spans="1:9" x14ac:dyDescent="0.25">
      <c r="A9762" s="1">
        <v>2</v>
      </c>
      <c r="B9762" s="1">
        <v>45442</v>
      </c>
      <c r="C9762" s="1">
        <v>87.877700000000004</v>
      </c>
      <c r="D9762" s="1">
        <v>289.92660000000001</v>
      </c>
      <c r="E9762" s="1">
        <v>1526</v>
      </c>
      <c r="F9762" s="1">
        <v>85.7483</v>
      </c>
      <c r="G9762" s="1">
        <v>274.38189999999997</v>
      </c>
      <c r="H9762" s="1">
        <v>13.114171251253399</v>
      </c>
    </row>
    <row r="9763" spans="1:9" x14ac:dyDescent="0.25">
      <c r="A9763" s="1">
        <v>0</v>
      </c>
      <c r="B9763" s="1" t="s">
        <v>11243</v>
      </c>
    </row>
    <row r="9764" spans="1:9" x14ac:dyDescent="0.25">
      <c r="A9764" s="1">
        <v>1</v>
      </c>
      <c r="B9764" s="1" t="s">
        <v>11244</v>
      </c>
      <c r="C9764" s="1" t="s">
        <v>11245</v>
      </c>
      <c r="D9764" s="1">
        <v>22276.5132509</v>
      </c>
      <c r="E9764" s="1">
        <v>-1E-8</v>
      </c>
      <c r="F9764" s="1" t="s">
        <v>3</v>
      </c>
      <c r="G9764" s="1">
        <f>-37800-4</f>
        <v>-37804</v>
      </c>
      <c r="H9764" s="1">
        <v>0</v>
      </c>
      <c r="I9764" s="1">
        <v>9993</v>
      </c>
    </row>
    <row r="9765" spans="1:9" x14ac:dyDescent="0.25">
      <c r="A9765" s="1">
        <v>2</v>
      </c>
      <c r="B9765" s="1">
        <v>45443</v>
      </c>
      <c r="C9765" s="1">
        <v>87.878500000000003</v>
      </c>
      <c r="D9765" s="1">
        <v>289.911</v>
      </c>
      <c r="E9765" s="1">
        <v>1606</v>
      </c>
      <c r="F9765" s="1">
        <v>89.159899999999993</v>
      </c>
      <c r="G9765" s="1">
        <v>270.97129999999999</v>
      </c>
      <c r="H9765" s="1">
        <v>13.1141607712532</v>
      </c>
    </row>
    <row r="9766" spans="1:9" x14ac:dyDescent="0.25">
      <c r="A9766" s="1">
        <v>0</v>
      </c>
      <c r="B9766" s="1" t="s">
        <v>11246</v>
      </c>
    </row>
    <row r="9767" spans="1:9" x14ac:dyDescent="0.25">
      <c r="A9767" s="1">
        <v>1</v>
      </c>
      <c r="B9767" s="1" t="s">
        <v>11247</v>
      </c>
      <c r="C9767" s="1" t="s">
        <v>11248</v>
      </c>
      <c r="D9767" s="1">
        <v>22276.48857361</v>
      </c>
      <c r="E9767" s="1">
        <v>5.3000000000000001E-6</v>
      </c>
      <c r="F9767" s="1" t="s">
        <v>3</v>
      </c>
      <c r="G9767" s="1" t="s">
        <v>11249</v>
      </c>
      <c r="H9767" s="1">
        <v>0</v>
      </c>
      <c r="I9767" s="1">
        <v>9996</v>
      </c>
    </row>
    <row r="9768" spans="1:9" x14ac:dyDescent="0.25">
      <c r="A9768" s="1">
        <v>2</v>
      </c>
      <c r="B9768" s="1">
        <v>45444</v>
      </c>
      <c r="C9768" s="1">
        <v>87.877899999999997</v>
      </c>
      <c r="D9768" s="1">
        <v>289.93009999999998</v>
      </c>
      <c r="E9768" s="1">
        <v>1544</v>
      </c>
      <c r="F9768" s="1">
        <v>87.195599999999999</v>
      </c>
      <c r="G9768" s="1">
        <v>272.9348</v>
      </c>
      <c r="H9768" s="1">
        <v>13.114186601253801</v>
      </c>
    </row>
    <row r="9769" spans="1:9" x14ac:dyDescent="0.25">
      <c r="A9769" s="1">
        <v>0</v>
      </c>
      <c r="B9769" s="1" t="s">
        <v>11250</v>
      </c>
    </row>
    <row r="9770" spans="1:9" x14ac:dyDescent="0.25">
      <c r="A9770" s="1">
        <v>1</v>
      </c>
      <c r="B9770" s="1" t="s">
        <v>11251</v>
      </c>
      <c r="C9770" s="1" t="s">
        <v>11252</v>
      </c>
      <c r="D9770" s="1">
        <v>22276.509891009999</v>
      </c>
      <c r="E9770" s="1">
        <v>8.8999999999999995E-7</v>
      </c>
      <c r="F9770" s="1" t="s">
        <v>3</v>
      </c>
      <c r="G9770" s="1" t="s">
        <v>11253</v>
      </c>
      <c r="H9770" s="1">
        <v>0</v>
      </c>
      <c r="I9770" s="1">
        <v>9995</v>
      </c>
    </row>
    <row r="9771" spans="1:9" x14ac:dyDescent="0.25">
      <c r="A9771" s="1">
        <v>2</v>
      </c>
      <c r="B9771" s="1">
        <v>45445</v>
      </c>
      <c r="C9771" s="1">
        <v>87.877799999999993</v>
      </c>
      <c r="D9771" s="1">
        <v>289.91329999999999</v>
      </c>
      <c r="E9771" s="1">
        <v>1878</v>
      </c>
      <c r="F9771" s="1">
        <v>79.367999999999995</v>
      </c>
      <c r="G9771" s="1">
        <v>280.76589999999999</v>
      </c>
      <c r="H9771" s="1">
        <v>13.1141435512536</v>
      </c>
    </row>
    <row r="9772" spans="1:9" x14ac:dyDescent="0.25">
      <c r="A9772" s="1">
        <v>0</v>
      </c>
      <c r="B9772" s="1" t="s">
        <v>11254</v>
      </c>
    </row>
    <row r="9773" spans="1:9" x14ac:dyDescent="0.25">
      <c r="A9773" s="1">
        <v>1</v>
      </c>
      <c r="B9773" s="1" t="s">
        <v>11255</v>
      </c>
      <c r="C9773" s="1" t="s">
        <v>11256</v>
      </c>
      <c r="D9773" s="1">
        <v>22276.4807239</v>
      </c>
      <c r="E9773" s="1">
        <v>3.2100000000000002E-6</v>
      </c>
      <c r="F9773" s="1" t="s">
        <v>3</v>
      </c>
      <c r="G9773" s="1" t="s">
        <v>11257</v>
      </c>
      <c r="H9773" s="1">
        <v>0</v>
      </c>
      <c r="I9773" s="1">
        <v>9993</v>
      </c>
    </row>
    <row r="9774" spans="1:9" x14ac:dyDescent="0.25">
      <c r="A9774" s="1">
        <v>2</v>
      </c>
      <c r="B9774" s="1">
        <v>45446</v>
      </c>
      <c r="C9774" s="1">
        <v>87.877799999999993</v>
      </c>
      <c r="D9774" s="1">
        <v>289.92790000000002</v>
      </c>
      <c r="E9774" s="1">
        <v>1459</v>
      </c>
      <c r="F9774" s="1">
        <v>81.159599999999998</v>
      </c>
      <c r="G9774" s="1">
        <v>278.96969999999999</v>
      </c>
      <c r="H9774" s="1">
        <v>13.114184401253</v>
      </c>
    </row>
    <row r="9775" spans="1:9" x14ac:dyDescent="0.25">
      <c r="A9775" s="1">
        <v>0</v>
      </c>
      <c r="B9775" s="1" t="s">
        <v>11258</v>
      </c>
    </row>
    <row r="9776" spans="1:9" x14ac:dyDescent="0.25">
      <c r="A9776" s="1">
        <v>1</v>
      </c>
      <c r="B9776" s="1" t="s">
        <v>11259</v>
      </c>
      <c r="C9776" s="1" t="s">
        <v>11260</v>
      </c>
      <c r="D9776" s="1">
        <v>22276.477336939999</v>
      </c>
      <c r="E9776" s="1">
        <v>2.1299999999999999E-6</v>
      </c>
      <c r="F9776" s="1" t="s">
        <v>3</v>
      </c>
      <c r="G9776" s="1" t="s">
        <v>11261</v>
      </c>
      <c r="H9776" s="1">
        <v>0</v>
      </c>
      <c r="I9776" s="1">
        <v>9990</v>
      </c>
    </row>
    <row r="9777" spans="1:9" x14ac:dyDescent="0.25">
      <c r="A9777" s="1">
        <v>2</v>
      </c>
      <c r="B9777" s="1">
        <v>45447</v>
      </c>
      <c r="C9777" s="1">
        <v>87.878100000000003</v>
      </c>
      <c r="D9777" s="1">
        <v>289.93920000000003</v>
      </c>
      <c r="E9777" s="1">
        <v>1932</v>
      </c>
      <c r="F9777" s="1">
        <v>90.333699999999993</v>
      </c>
      <c r="G9777" s="1">
        <v>269.80119999999999</v>
      </c>
      <c r="H9777" s="1">
        <v>13.1142014112531</v>
      </c>
    </row>
    <row r="9778" spans="1:9" x14ac:dyDescent="0.25">
      <c r="A9778" s="1">
        <v>0</v>
      </c>
      <c r="B9778" s="1" t="s">
        <v>11262</v>
      </c>
    </row>
    <row r="9779" spans="1:9" x14ac:dyDescent="0.25">
      <c r="A9779" s="1">
        <v>1</v>
      </c>
      <c r="B9779" s="1" t="s">
        <v>11263</v>
      </c>
      <c r="C9779" s="1" t="s">
        <v>11264</v>
      </c>
      <c r="D9779" s="1">
        <v>22276.506521619998</v>
      </c>
      <c r="E9779" s="1">
        <v>2.3E-6</v>
      </c>
      <c r="F9779" s="1" t="s">
        <v>3</v>
      </c>
      <c r="G9779" s="1" t="s">
        <v>11265</v>
      </c>
      <c r="H9779" s="1">
        <v>0</v>
      </c>
      <c r="I9779" s="1">
        <v>9998</v>
      </c>
    </row>
    <row r="9780" spans="1:9" x14ac:dyDescent="0.25">
      <c r="A9780" s="1">
        <v>2</v>
      </c>
      <c r="B9780" s="1">
        <v>45448</v>
      </c>
      <c r="C9780" s="1">
        <v>87.877200000000002</v>
      </c>
      <c r="D9780" s="1">
        <v>289.9144</v>
      </c>
      <c r="E9780" s="1">
        <v>2115</v>
      </c>
      <c r="F9780" s="1">
        <v>92.154499999999999</v>
      </c>
      <c r="G9780" s="1">
        <v>267.98250000000002</v>
      </c>
      <c r="H9780" s="1">
        <v>13.114153541254</v>
      </c>
    </row>
    <row r="9781" spans="1:9" x14ac:dyDescent="0.25">
      <c r="A9781" s="1">
        <v>0</v>
      </c>
      <c r="B9781" s="1" t="s">
        <v>11266</v>
      </c>
    </row>
    <row r="9782" spans="1:9" x14ac:dyDescent="0.25">
      <c r="A9782" s="1">
        <v>1</v>
      </c>
      <c r="B9782" s="1" t="s">
        <v>11267</v>
      </c>
      <c r="C9782" s="1" t="s">
        <v>11268</v>
      </c>
      <c r="D9782" s="1">
        <v>22276.481840380002</v>
      </c>
      <c r="E9782" s="1">
        <v>3.8299999999999998E-6</v>
      </c>
      <c r="F9782" s="1" t="s">
        <v>3</v>
      </c>
      <c r="G9782" s="1" t="s">
        <v>11269</v>
      </c>
      <c r="H9782" s="1">
        <v>0</v>
      </c>
      <c r="I9782" s="1">
        <v>9995</v>
      </c>
    </row>
    <row r="9783" spans="1:9" x14ac:dyDescent="0.25">
      <c r="A9783" s="1">
        <v>2</v>
      </c>
      <c r="B9783" s="1">
        <v>45449</v>
      </c>
      <c r="C9783" s="1">
        <v>87.878299999999996</v>
      </c>
      <c r="D9783" s="1">
        <v>289.9248</v>
      </c>
      <c r="E9783" s="1">
        <v>1750</v>
      </c>
      <c r="F9783" s="1">
        <v>95.815399999999997</v>
      </c>
      <c r="G9783" s="1">
        <v>264.31740000000002</v>
      </c>
      <c r="H9783" s="1">
        <v>13.1141744812524</v>
      </c>
    </row>
    <row r="9784" spans="1:9" x14ac:dyDescent="0.25">
      <c r="A9784" s="1">
        <v>0</v>
      </c>
      <c r="B9784" s="1" t="s">
        <v>11270</v>
      </c>
    </row>
    <row r="9785" spans="1:9" x14ac:dyDescent="0.25">
      <c r="A9785" s="1">
        <v>1</v>
      </c>
      <c r="B9785" s="1" t="s">
        <v>11271</v>
      </c>
      <c r="C9785" s="1" t="s">
        <v>11272</v>
      </c>
      <c r="D9785" s="1">
        <v>22276.512172139999</v>
      </c>
      <c r="E9785" s="1">
        <v>6.6000000000000003E-7</v>
      </c>
      <c r="F9785" s="1" t="s">
        <v>3</v>
      </c>
      <c r="G9785" s="1" t="s">
        <v>11273</v>
      </c>
      <c r="H9785" s="1">
        <v>0</v>
      </c>
      <c r="I9785" s="1">
        <v>9995</v>
      </c>
    </row>
    <row r="9786" spans="1:9" x14ac:dyDescent="0.25">
      <c r="A9786" s="1">
        <v>2</v>
      </c>
      <c r="B9786" s="1">
        <v>45450</v>
      </c>
      <c r="C9786" s="1">
        <v>87.899199999999993</v>
      </c>
      <c r="D9786" s="1">
        <v>274.56049999999999</v>
      </c>
      <c r="E9786" s="1">
        <v>1794</v>
      </c>
      <c r="F9786" s="1">
        <v>91.535899999999998</v>
      </c>
      <c r="G9786" s="1">
        <v>268.59780000000001</v>
      </c>
      <c r="H9786" s="1">
        <v>13.1763949412817</v>
      </c>
    </row>
    <row r="9787" spans="1:9" x14ac:dyDescent="0.25">
      <c r="A9787" s="1">
        <v>0</v>
      </c>
      <c r="B9787" s="1" t="s">
        <v>11274</v>
      </c>
    </row>
    <row r="9788" spans="1:9" x14ac:dyDescent="0.25">
      <c r="A9788" s="1">
        <v>1</v>
      </c>
      <c r="B9788" s="1" t="s">
        <v>11275</v>
      </c>
      <c r="C9788" s="1" t="s">
        <v>11276</v>
      </c>
      <c r="D9788" s="1">
        <v>22276.515508339999</v>
      </c>
      <c r="E9788" s="1">
        <v>-1.3400000000000001E-6</v>
      </c>
      <c r="F9788" s="1" t="s">
        <v>3</v>
      </c>
      <c r="G9788" s="1">
        <f>-41469-3</f>
        <v>-41472</v>
      </c>
      <c r="H9788" s="1">
        <v>0</v>
      </c>
      <c r="I9788" s="1">
        <v>9990</v>
      </c>
    </row>
    <row r="9789" spans="1:9" x14ac:dyDescent="0.25">
      <c r="A9789" s="1">
        <v>2</v>
      </c>
      <c r="B9789" s="1">
        <v>45451</v>
      </c>
      <c r="C9789" s="1">
        <v>87.878399999999999</v>
      </c>
      <c r="D9789" s="1">
        <v>289.95960000000002</v>
      </c>
      <c r="E9789" s="1">
        <v>1829</v>
      </c>
      <c r="F9789" s="1">
        <v>77.1447</v>
      </c>
      <c r="G9789" s="1">
        <v>282.98849999999999</v>
      </c>
      <c r="H9789" s="1">
        <v>13.1141537312529</v>
      </c>
    </row>
    <row r="9790" spans="1:9" x14ac:dyDescent="0.25">
      <c r="A9790" s="1">
        <v>0</v>
      </c>
      <c r="B9790" s="1" t="s">
        <v>11277</v>
      </c>
    </row>
    <row r="9791" spans="1:9" x14ac:dyDescent="0.25">
      <c r="A9791" s="1">
        <v>1</v>
      </c>
      <c r="B9791" s="1" t="s">
        <v>11278</v>
      </c>
      <c r="C9791" s="1" t="s">
        <v>11279</v>
      </c>
      <c r="D9791" s="1">
        <v>22276.441428620001</v>
      </c>
      <c r="E9791" s="1">
        <v>-2.5000000000000002E-6</v>
      </c>
      <c r="F9791" s="1" t="s">
        <v>3</v>
      </c>
      <c r="G9791" s="1">
        <f>-74007-3</f>
        <v>-74010</v>
      </c>
      <c r="H9791" s="1">
        <v>0</v>
      </c>
      <c r="I9791" s="1">
        <v>9994</v>
      </c>
    </row>
    <row r="9792" spans="1:9" x14ac:dyDescent="0.25">
      <c r="A9792" s="1">
        <v>2</v>
      </c>
      <c r="B9792" s="1">
        <v>45452</v>
      </c>
      <c r="C9792" s="1">
        <v>87.877499999999998</v>
      </c>
      <c r="D9792" s="1">
        <v>289.8999</v>
      </c>
      <c r="E9792" s="1">
        <v>1442</v>
      </c>
      <c r="F9792" s="1">
        <v>73.7029</v>
      </c>
      <c r="G9792" s="1">
        <v>286.42579999999998</v>
      </c>
      <c r="H9792" s="1">
        <v>13.114116241253701</v>
      </c>
    </row>
    <row r="9793" spans="1:9" x14ac:dyDescent="0.25">
      <c r="A9793" s="1">
        <v>0</v>
      </c>
      <c r="B9793" s="1" t="s">
        <v>11280</v>
      </c>
    </row>
    <row r="9794" spans="1:9" x14ac:dyDescent="0.25">
      <c r="A9794" s="1">
        <v>1</v>
      </c>
      <c r="B9794" s="1" t="s">
        <v>11281</v>
      </c>
      <c r="C9794" s="1" t="s">
        <v>11282</v>
      </c>
      <c r="D9794" s="1">
        <v>22276.512750149999</v>
      </c>
      <c r="E9794" s="1">
        <v>2.6639999999999999E-5</v>
      </c>
      <c r="F9794" s="1" t="s">
        <v>3</v>
      </c>
      <c r="G9794" s="1" t="s">
        <v>11283</v>
      </c>
      <c r="H9794" s="1">
        <v>0</v>
      </c>
      <c r="I9794" s="1">
        <v>9991</v>
      </c>
    </row>
    <row r="9795" spans="1:9" x14ac:dyDescent="0.25">
      <c r="A9795" s="1">
        <v>2</v>
      </c>
      <c r="B9795" s="1">
        <v>45453</v>
      </c>
      <c r="C9795" s="1">
        <v>87.545000000000002</v>
      </c>
      <c r="D9795" s="1">
        <v>206.76589999999999</v>
      </c>
      <c r="E9795" s="1">
        <v>26378</v>
      </c>
      <c r="F9795" s="1">
        <v>171.36490000000001</v>
      </c>
      <c r="G9795" s="1">
        <v>188.80430000000001</v>
      </c>
      <c r="H9795" s="1">
        <v>14.9743403213844</v>
      </c>
    </row>
    <row r="9796" spans="1:9" x14ac:dyDescent="0.25">
      <c r="A9796" s="1">
        <v>0</v>
      </c>
      <c r="B9796" s="1" t="s">
        <v>11284</v>
      </c>
    </row>
    <row r="9797" spans="1:9" x14ac:dyDescent="0.25">
      <c r="A9797" s="1">
        <v>1</v>
      </c>
      <c r="B9797" s="1" t="s">
        <v>11285</v>
      </c>
      <c r="C9797" s="1" t="s">
        <v>11286</v>
      </c>
      <c r="D9797" s="1">
        <v>22276.45939177</v>
      </c>
      <c r="E9797" s="1">
        <v>-4.1999999999999996E-6</v>
      </c>
      <c r="F9797" s="1" t="s">
        <v>3</v>
      </c>
      <c r="G9797" s="1">
        <f>-12201-2</f>
        <v>-12203</v>
      </c>
      <c r="H9797" s="1">
        <v>0</v>
      </c>
      <c r="I9797" s="1">
        <v>9996</v>
      </c>
    </row>
    <row r="9798" spans="1:9" x14ac:dyDescent="0.25">
      <c r="A9798" s="1">
        <v>2</v>
      </c>
      <c r="B9798" s="1">
        <v>45454</v>
      </c>
      <c r="C9798" s="1">
        <v>87.877799999999993</v>
      </c>
      <c r="D9798" s="1">
        <v>289.91680000000002</v>
      </c>
      <c r="E9798" s="1">
        <v>1841</v>
      </c>
      <c r="F9798" s="1">
        <v>84.584699999999998</v>
      </c>
      <c r="G9798" s="1">
        <v>275.54910000000001</v>
      </c>
      <c r="H9798" s="1">
        <v>13.1141703912529</v>
      </c>
    </row>
    <row r="9799" spans="1:9" x14ac:dyDescent="0.25">
      <c r="A9799" s="1">
        <v>0</v>
      </c>
      <c r="B9799" s="1" t="s">
        <v>11287</v>
      </c>
    </row>
    <row r="9800" spans="1:9" x14ac:dyDescent="0.25">
      <c r="A9800" s="1">
        <v>1</v>
      </c>
      <c r="B9800" s="1" t="s">
        <v>11288</v>
      </c>
      <c r="C9800" s="1" t="s">
        <v>11289</v>
      </c>
      <c r="D9800" s="1">
        <v>22276.467267079999</v>
      </c>
      <c r="E9800" s="1">
        <v>-2.4399999999999999E-6</v>
      </c>
      <c r="F9800" s="1" t="s">
        <v>3</v>
      </c>
      <c r="G9800" s="1">
        <f>-72568-3</f>
        <v>-72571</v>
      </c>
      <c r="H9800" s="1">
        <v>0</v>
      </c>
      <c r="I9800" s="1">
        <v>9999</v>
      </c>
    </row>
    <row r="9801" spans="1:9" x14ac:dyDescent="0.25">
      <c r="A9801" s="1">
        <v>2</v>
      </c>
      <c r="B9801" s="1">
        <v>45455</v>
      </c>
      <c r="C9801" s="1">
        <v>87.878100000000003</v>
      </c>
      <c r="D9801" s="1">
        <v>289.9273</v>
      </c>
      <c r="E9801" s="1">
        <v>1838</v>
      </c>
      <c r="F9801" s="1">
        <v>89.456100000000006</v>
      </c>
      <c r="G9801" s="1">
        <v>270.67770000000002</v>
      </c>
      <c r="H9801" s="1">
        <v>13.1142009612525</v>
      </c>
    </row>
    <row r="9802" spans="1:9" x14ac:dyDescent="0.25">
      <c r="A9802" s="1">
        <v>0</v>
      </c>
      <c r="B9802" s="1" t="s">
        <v>11290</v>
      </c>
    </row>
    <row r="9803" spans="1:9" x14ac:dyDescent="0.25">
      <c r="A9803" s="1">
        <v>1</v>
      </c>
      <c r="B9803" s="1" t="s">
        <v>11291</v>
      </c>
      <c r="C9803" s="1" t="s">
        <v>11292</v>
      </c>
      <c r="D9803" s="1">
        <v>22276.48634675</v>
      </c>
      <c r="E9803" s="1">
        <v>5.22E-6</v>
      </c>
      <c r="F9803" s="1" t="s">
        <v>3</v>
      </c>
      <c r="G9803" s="1" t="s">
        <v>11293</v>
      </c>
      <c r="H9803" s="1">
        <v>0</v>
      </c>
      <c r="I9803" s="1">
        <v>9991</v>
      </c>
    </row>
    <row r="9804" spans="1:9" x14ac:dyDescent="0.25">
      <c r="A9804" s="1">
        <v>2</v>
      </c>
      <c r="B9804" s="1">
        <v>45456</v>
      </c>
      <c r="C9804" s="1">
        <v>87.877899999999997</v>
      </c>
      <c r="D9804" s="1">
        <v>289.9144</v>
      </c>
      <c r="E9804" s="1">
        <v>1650</v>
      </c>
      <c r="F9804" s="1">
        <v>83.127200000000002</v>
      </c>
      <c r="G9804" s="1">
        <v>277.0043</v>
      </c>
      <c r="H9804" s="1">
        <v>13.1141764312531</v>
      </c>
    </row>
    <row r="9805" spans="1:9" x14ac:dyDescent="0.25">
      <c r="A9805" s="1">
        <v>0</v>
      </c>
      <c r="B9805" s="1" t="s">
        <v>11294</v>
      </c>
    </row>
    <row r="9806" spans="1:9" x14ac:dyDescent="0.25">
      <c r="A9806" s="1">
        <v>1</v>
      </c>
      <c r="B9806" s="1" t="s">
        <v>11295</v>
      </c>
      <c r="C9806" s="1" t="s">
        <v>11296</v>
      </c>
      <c r="D9806" s="1">
        <v>22276.46162563</v>
      </c>
      <c r="E9806" s="1">
        <v>-5.1000000000000003E-6</v>
      </c>
      <c r="F9806" s="1" t="s">
        <v>3</v>
      </c>
      <c r="G9806" s="1">
        <f>-14762-2</f>
        <v>-14764</v>
      </c>
      <c r="H9806" s="1">
        <v>0</v>
      </c>
      <c r="I9806" s="1">
        <v>9991</v>
      </c>
    </row>
    <row r="9807" spans="1:9" x14ac:dyDescent="0.25">
      <c r="A9807" s="1">
        <v>2</v>
      </c>
      <c r="B9807" s="1">
        <v>45457</v>
      </c>
      <c r="C9807" s="1">
        <v>87.877700000000004</v>
      </c>
      <c r="D9807" s="1">
        <v>289.92840000000001</v>
      </c>
      <c r="E9807" s="1">
        <v>1928</v>
      </c>
      <c r="F9807" s="1">
        <v>84.442700000000002</v>
      </c>
      <c r="G9807" s="1">
        <v>275.69209999999998</v>
      </c>
      <c r="H9807" s="1">
        <v>13.1141742912524</v>
      </c>
    </row>
    <row r="9808" spans="1:9" x14ac:dyDescent="0.25">
      <c r="A9808" s="1">
        <v>0</v>
      </c>
      <c r="B9808" s="1" t="s">
        <v>8033</v>
      </c>
      <c r="C9808" s="1" t="s">
        <v>11297</v>
      </c>
    </row>
    <row r="9809" spans="1:9" x14ac:dyDescent="0.25">
      <c r="A9809" s="1">
        <v>1</v>
      </c>
      <c r="B9809" s="1" t="s">
        <v>11298</v>
      </c>
      <c r="C9809" s="1" t="s">
        <v>11299</v>
      </c>
      <c r="D9809" s="1">
        <v>22276.63120312</v>
      </c>
      <c r="E9809" s="1">
        <v>1.7459999999999999E-5</v>
      </c>
      <c r="F9809" s="1" t="s">
        <v>3</v>
      </c>
      <c r="G9809" s="1" t="s">
        <v>11300</v>
      </c>
      <c r="H9809" s="1">
        <v>0</v>
      </c>
      <c r="I9809" s="1">
        <v>9992</v>
      </c>
    </row>
    <row r="9810" spans="1:9" x14ac:dyDescent="0.25">
      <c r="A9810" s="1">
        <v>2</v>
      </c>
      <c r="B9810" s="1">
        <v>45460</v>
      </c>
      <c r="C9810" s="1">
        <v>34.996699999999997</v>
      </c>
      <c r="D9810" s="1">
        <v>95.398700000000005</v>
      </c>
      <c r="E9810" s="1">
        <v>3312</v>
      </c>
      <c r="F9810" s="1">
        <v>136.2911</v>
      </c>
      <c r="G9810" s="1">
        <v>223.81</v>
      </c>
      <c r="H9810" s="1">
        <v>14.9079520813782</v>
      </c>
    </row>
    <row r="9811" spans="1:9" x14ac:dyDescent="0.25">
      <c r="A9811" s="1">
        <v>0</v>
      </c>
      <c r="B9811" s="1" t="s">
        <v>8033</v>
      </c>
      <c r="C9811" s="1" t="s">
        <v>7389</v>
      </c>
    </row>
    <row r="9812" spans="1:9" x14ac:dyDescent="0.25">
      <c r="A9812" s="1">
        <v>1</v>
      </c>
      <c r="B9812" s="1" t="s">
        <v>11301</v>
      </c>
      <c r="C9812" s="1" t="s">
        <v>11302</v>
      </c>
      <c r="D9812" s="1">
        <v>22276.542581969999</v>
      </c>
      <c r="E9812" s="1">
        <v>1.7090000000000001E-5</v>
      </c>
      <c r="F9812" s="1" t="s">
        <v>3</v>
      </c>
      <c r="G9812" s="1" t="s">
        <v>11303</v>
      </c>
      <c r="H9812" s="1">
        <v>0</v>
      </c>
      <c r="I9812" s="1">
        <v>9997</v>
      </c>
    </row>
    <row r="9813" spans="1:9" x14ac:dyDescent="0.25">
      <c r="A9813" s="1">
        <v>2</v>
      </c>
      <c r="B9813" s="1">
        <v>45461</v>
      </c>
      <c r="C9813" s="1">
        <v>34.9968</v>
      </c>
      <c r="D9813" s="1">
        <v>95.594700000000003</v>
      </c>
      <c r="E9813" s="1">
        <v>3285</v>
      </c>
      <c r="F9813" s="1">
        <v>6.4417999999999997</v>
      </c>
      <c r="G9813" s="1">
        <v>353.63490000000002</v>
      </c>
      <c r="H9813" s="1">
        <v>14.9076183413778</v>
      </c>
    </row>
    <row r="9814" spans="1:9" x14ac:dyDescent="0.25">
      <c r="A9814" s="1">
        <v>0</v>
      </c>
      <c r="B9814" s="1" t="s">
        <v>8033</v>
      </c>
      <c r="C9814" s="1" t="s">
        <v>11304</v>
      </c>
    </row>
    <row r="9815" spans="1:9" x14ac:dyDescent="0.25">
      <c r="A9815" s="1">
        <v>1</v>
      </c>
      <c r="B9815" s="1" t="s">
        <v>11305</v>
      </c>
      <c r="C9815" s="1" t="s">
        <v>11306</v>
      </c>
      <c r="D9815" s="1">
        <v>22276.519508829999</v>
      </c>
      <c r="E9815" s="1">
        <v>1.6759999999999999E-5</v>
      </c>
      <c r="F9815" s="1" t="s">
        <v>3</v>
      </c>
      <c r="G9815" s="1" t="s">
        <v>11307</v>
      </c>
      <c r="H9815" s="1">
        <v>0</v>
      </c>
      <c r="I9815" s="1">
        <v>9995</v>
      </c>
    </row>
    <row r="9816" spans="1:9" x14ac:dyDescent="0.25">
      <c r="A9816" s="1">
        <v>2</v>
      </c>
      <c r="B9816" s="1">
        <v>45462</v>
      </c>
      <c r="C9816" s="1">
        <v>34.997700000000002</v>
      </c>
      <c r="D9816" s="1">
        <v>93.634900000000002</v>
      </c>
      <c r="E9816" s="1">
        <v>2282</v>
      </c>
      <c r="F9816" s="1">
        <v>244.23150000000001</v>
      </c>
      <c r="G9816" s="1">
        <v>115.8173</v>
      </c>
      <c r="H9816" s="1">
        <v>14.907817261378</v>
      </c>
    </row>
    <row r="9817" spans="1:9" x14ac:dyDescent="0.25">
      <c r="A9817" s="1">
        <v>0</v>
      </c>
      <c r="B9817" s="1" t="s">
        <v>11308</v>
      </c>
    </row>
    <row r="9818" spans="1:9" x14ac:dyDescent="0.25">
      <c r="A9818" s="1">
        <v>1</v>
      </c>
      <c r="B9818" s="1" t="s">
        <v>11309</v>
      </c>
      <c r="C9818" s="1" t="s">
        <v>11310</v>
      </c>
      <c r="D9818" s="1">
        <v>22276.529806999999</v>
      </c>
      <c r="E9818" s="1">
        <v>1.13E-5</v>
      </c>
      <c r="F9818" s="1" t="s">
        <v>3</v>
      </c>
      <c r="G9818" s="1" t="s">
        <v>11311</v>
      </c>
      <c r="H9818" s="1">
        <v>0</v>
      </c>
      <c r="I9818" s="1">
        <v>9995</v>
      </c>
    </row>
    <row r="9819" spans="1:9" x14ac:dyDescent="0.25">
      <c r="A9819" s="1">
        <v>2</v>
      </c>
      <c r="B9819" s="1">
        <v>45531</v>
      </c>
      <c r="C9819" s="1">
        <v>53.055999999999997</v>
      </c>
      <c r="D9819" s="1">
        <v>332.27960000000002</v>
      </c>
      <c r="E9819" s="1">
        <v>1540</v>
      </c>
      <c r="F9819" s="1">
        <v>65.878699999999995</v>
      </c>
      <c r="G9819" s="1">
        <v>294.23630000000003</v>
      </c>
      <c r="H9819" s="1">
        <v>15.064066141362099</v>
      </c>
    </row>
    <row r="9820" spans="1:9" x14ac:dyDescent="0.25">
      <c r="A9820" s="1">
        <v>0</v>
      </c>
      <c r="B9820" s="1" t="s">
        <v>11312</v>
      </c>
    </row>
    <row r="9821" spans="1:9" x14ac:dyDescent="0.25">
      <c r="A9821" s="1">
        <v>1</v>
      </c>
      <c r="B9821" s="1" t="s">
        <v>11313</v>
      </c>
      <c r="C9821" s="1" t="s">
        <v>11314</v>
      </c>
      <c r="D9821" s="1">
        <v>22276.540867650001</v>
      </c>
      <c r="E9821" s="1">
        <v>1.5290000000000001E-5</v>
      </c>
      <c r="F9821" s="1" t="s">
        <v>3</v>
      </c>
      <c r="G9821" s="1" t="s">
        <v>11315</v>
      </c>
      <c r="H9821" s="1">
        <v>0</v>
      </c>
      <c r="I9821" s="1">
        <v>9995</v>
      </c>
    </row>
    <row r="9822" spans="1:9" x14ac:dyDescent="0.25">
      <c r="A9822" s="1">
        <v>2</v>
      </c>
      <c r="B9822" s="1">
        <v>45532</v>
      </c>
      <c r="C9822" s="1">
        <v>53.056199999999997</v>
      </c>
      <c r="D9822" s="1">
        <v>332.23289999999997</v>
      </c>
      <c r="E9822" s="1">
        <v>1615</v>
      </c>
      <c r="F9822" s="1">
        <v>64.721100000000007</v>
      </c>
      <c r="G9822" s="1">
        <v>295.39449999999999</v>
      </c>
      <c r="H9822" s="1">
        <v>15.0640647513621</v>
      </c>
    </row>
    <row r="9823" spans="1:9" x14ac:dyDescent="0.25">
      <c r="A9823" s="1">
        <v>0</v>
      </c>
      <c r="B9823" s="1" t="s">
        <v>11316</v>
      </c>
    </row>
    <row r="9824" spans="1:9" x14ac:dyDescent="0.25">
      <c r="A9824" s="1">
        <v>1</v>
      </c>
      <c r="B9824" s="1" t="s">
        <v>11317</v>
      </c>
      <c r="C9824" s="1" t="s">
        <v>11318</v>
      </c>
      <c r="D9824" s="1">
        <v>22254.696121479999</v>
      </c>
      <c r="E9824" s="1">
        <v>0.24681771</v>
      </c>
      <c r="F9824" s="1" t="s">
        <v>11319</v>
      </c>
      <c r="G9824" s="1" t="s">
        <v>11320</v>
      </c>
      <c r="H9824" s="1">
        <v>0</v>
      </c>
      <c r="I9824" s="1">
        <v>9993</v>
      </c>
    </row>
    <row r="9825" spans="1:9" x14ac:dyDescent="0.25">
      <c r="A9825" s="1">
        <v>2</v>
      </c>
      <c r="B9825" s="1">
        <v>45533</v>
      </c>
      <c r="C9825" s="1">
        <v>53.024500000000003</v>
      </c>
      <c r="D9825" s="1">
        <v>344.27170000000001</v>
      </c>
      <c r="E9825" s="1">
        <v>8111</v>
      </c>
      <c r="F9825" s="1">
        <v>328.90870000000001</v>
      </c>
      <c r="G9825" s="1">
        <v>181.57640000000001</v>
      </c>
      <c r="H9825" s="1">
        <v>16.361855571335301</v>
      </c>
    </row>
    <row r="9826" spans="1:9" x14ac:dyDescent="0.25">
      <c r="A9826" s="1">
        <v>0</v>
      </c>
      <c r="B9826" s="1" t="s">
        <v>11321</v>
      </c>
    </row>
    <row r="9827" spans="1:9" x14ac:dyDescent="0.25">
      <c r="A9827" s="1">
        <v>1</v>
      </c>
      <c r="B9827" s="1" t="s">
        <v>11322</v>
      </c>
      <c r="C9827" s="1" t="s">
        <v>11323</v>
      </c>
      <c r="D9827" s="1">
        <v>22276.419248630002</v>
      </c>
      <c r="E9827" s="1">
        <v>1.8311E-4</v>
      </c>
      <c r="F9827" s="1" t="s">
        <v>3</v>
      </c>
      <c r="G9827" s="1" t="s">
        <v>11324</v>
      </c>
      <c r="H9827" s="1">
        <v>0</v>
      </c>
      <c r="I9827" s="1">
        <v>9998</v>
      </c>
    </row>
    <row r="9828" spans="1:9" x14ac:dyDescent="0.25">
      <c r="A9828" s="1">
        <v>2</v>
      </c>
      <c r="B9828" s="1">
        <v>45534</v>
      </c>
      <c r="C9828" s="1">
        <v>53.054400000000001</v>
      </c>
      <c r="D9828" s="1">
        <v>332.76369999999997</v>
      </c>
      <c r="E9828" s="1">
        <v>1968</v>
      </c>
      <c r="F9828" s="1">
        <v>36.052599999999998</v>
      </c>
      <c r="G9828" s="1">
        <v>324.05950000000001</v>
      </c>
      <c r="H9828" s="1">
        <v>15.0641343213619</v>
      </c>
    </row>
    <row r="9829" spans="1:9" x14ac:dyDescent="0.25">
      <c r="A9829" s="1">
        <v>0</v>
      </c>
      <c r="B9829" s="1" t="s">
        <v>11325</v>
      </c>
    </row>
    <row r="9830" spans="1:9" x14ac:dyDescent="0.25">
      <c r="A9830" s="1">
        <v>1</v>
      </c>
      <c r="B9830" s="1" t="s">
        <v>11326</v>
      </c>
      <c r="C9830" s="1" t="s">
        <v>11327</v>
      </c>
      <c r="D9830" s="1">
        <v>22276.570349909998</v>
      </c>
      <c r="E9830" s="1">
        <v>1.31E-5</v>
      </c>
      <c r="F9830" s="1" t="s">
        <v>3</v>
      </c>
      <c r="G9830" s="1" t="s">
        <v>11328</v>
      </c>
      <c r="H9830" s="1">
        <v>0</v>
      </c>
      <c r="I9830" s="1">
        <v>9999</v>
      </c>
    </row>
    <row r="9831" spans="1:9" x14ac:dyDescent="0.25">
      <c r="A9831" s="1">
        <v>2</v>
      </c>
      <c r="B9831" s="1">
        <v>45535</v>
      </c>
      <c r="C9831" s="1">
        <v>53.055799999999998</v>
      </c>
      <c r="D9831" s="1">
        <v>332.08949999999999</v>
      </c>
      <c r="E9831" s="1">
        <v>1610</v>
      </c>
      <c r="F9831" s="1">
        <v>61.932899999999997</v>
      </c>
      <c r="G9831" s="1">
        <v>298.18220000000002</v>
      </c>
      <c r="H9831" s="1">
        <v>15.0642070113622</v>
      </c>
    </row>
    <row r="9832" spans="1:9" x14ac:dyDescent="0.25">
      <c r="A9832" s="1">
        <v>0</v>
      </c>
      <c r="B9832" s="1" t="s">
        <v>11329</v>
      </c>
    </row>
    <row r="9833" spans="1:9" x14ac:dyDescent="0.25">
      <c r="A9833" s="1">
        <v>1</v>
      </c>
      <c r="B9833" s="1" t="s">
        <v>11330</v>
      </c>
      <c r="C9833" s="1" t="s">
        <v>11331</v>
      </c>
      <c r="D9833" s="1">
        <v>22276.441349770001</v>
      </c>
      <c r="E9833" s="1">
        <v>1.4776000000000001E-4</v>
      </c>
      <c r="F9833" s="1" t="s">
        <v>3</v>
      </c>
      <c r="G9833" s="1" t="s">
        <v>11332</v>
      </c>
      <c r="H9833" s="1">
        <v>0</v>
      </c>
      <c r="I9833" s="1">
        <v>9999</v>
      </c>
    </row>
    <row r="9834" spans="1:9" x14ac:dyDescent="0.25">
      <c r="A9834" s="1">
        <v>2</v>
      </c>
      <c r="B9834" s="1">
        <v>45536</v>
      </c>
      <c r="C9834" s="1">
        <v>53.055300000000003</v>
      </c>
      <c r="D9834" s="1">
        <v>332.67099999999999</v>
      </c>
      <c r="E9834" s="1">
        <v>1595</v>
      </c>
      <c r="F9834" s="1">
        <v>57.376199999999997</v>
      </c>
      <c r="G9834" s="1">
        <v>302.73809999999997</v>
      </c>
      <c r="H9834" s="1">
        <v>15.0641645313619</v>
      </c>
    </row>
    <row r="9835" spans="1:9" x14ac:dyDescent="0.25">
      <c r="A9835" s="1">
        <v>0</v>
      </c>
      <c r="B9835" s="1" t="s">
        <v>11333</v>
      </c>
    </row>
    <row r="9836" spans="1:9" x14ac:dyDescent="0.25">
      <c r="A9836" s="1">
        <v>1</v>
      </c>
      <c r="B9836" s="1" t="s">
        <v>11334</v>
      </c>
      <c r="C9836" s="1" t="s">
        <v>11335</v>
      </c>
      <c r="D9836" s="1">
        <v>22276.262786349998</v>
      </c>
      <c r="E9836" s="1">
        <v>1.0639099999999999E-3</v>
      </c>
      <c r="F9836" s="1" t="s">
        <v>3</v>
      </c>
      <c r="G9836" s="1" t="s">
        <v>11336</v>
      </c>
      <c r="H9836" s="1">
        <v>0</v>
      </c>
      <c r="I9836" s="1">
        <v>9995</v>
      </c>
    </row>
    <row r="9837" spans="1:9" x14ac:dyDescent="0.25">
      <c r="A9837" s="1">
        <v>2</v>
      </c>
      <c r="B9837" s="1">
        <v>45537</v>
      </c>
      <c r="C9837" s="1">
        <v>52.9756</v>
      </c>
      <c r="D9837" s="1">
        <v>271.4067</v>
      </c>
      <c r="E9837" s="1">
        <v>5239</v>
      </c>
      <c r="F9837" s="1">
        <v>62.096800000000002</v>
      </c>
      <c r="G9837" s="1">
        <v>298.05599999999998</v>
      </c>
      <c r="H9837" s="1">
        <v>15.29790402137</v>
      </c>
    </row>
    <row r="9838" spans="1:9" x14ac:dyDescent="0.25">
      <c r="A9838" s="1">
        <v>0</v>
      </c>
      <c r="B9838" s="1" t="s">
        <v>11337</v>
      </c>
    </row>
    <row r="9839" spans="1:9" x14ac:dyDescent="0.25">
      <c r="A9839" s="1">
        <v>1</v>
      </c>
      <c r="B9839" s="1" t="s">
        <v>11338</v>
      </c>
      <c r="C9839" s="1" t="s">
        <v>11339</v>
      </c>
      <c r="D9839" s="1">
        <v>22276.533499770001</v>
      </c>
      <c r="E9839" s="1">
        <v>5.8909999999999997E-5</v>
      </c>
      <c r="F9839" s="1" t="s">
        <v>3</v>
      </c>
      <c r="G9839" s="1" t="s">
        <v>11340</v>
      </c>
      <c r="H9839" s="1">
        <v>0</v>
      </c>
      <c r="I9839" s="1">
        <v>9991</v>
      </c>
    </row>
    <row r="9840" spans="1:9" x14ac:dyDescent="0.25">
      <c r="A9840" s="1">
        <v>2</v>
      </c>
      <c r="B9840" s="1">
        <v>45538</v>
      </c>
      <c r="C9840" s="1">
        <v>53.054000000000002</v>
      </c>
      <c r="D9840" s="1">
        <v>332.26609999999999</v>
      </c>
      <c r="E9840" s="1">
        <v>1726</v>
      </c>
      <c r="F9840" s="1">
        <v>46.009399999999999</v>
      </c>
      <c r="G9840" s="1">
        <v>314.1037</v>
      </c>
      <c r="H9840" s="1">
        <v>15.0640772513621</v>
      </c>
    </row>
    <row r="9841" spans="1:9" x14ac:dyDescent="0.25">
      <c r="A9841" s="1">
        <v>0</v>
      </c>
      <c r="B9841" s="1" t="s">
        <v>11341</v>
      </c>
    </row>
    <row r="9842" spans="1:9" x14ac:dyDescent="0.25">
      <c r="A9842" s="1">
        <v>1</v>
      </c>
      <c r="B9842" s="1" t="s">
        <v>11342</v>
      </c>
      <c r="C9842" s="1" t="s">
        <v>11343</v>
      </c>
      <c r="D9842" s="1">
        <v>22276.511384429999</v>
      </c>
      <c r="E9842" s="1">
        <v>-2.7569999999999999E-5</v>
      </c>
      <c r="F9842" s="1" t="s">
        <v>3</v>
      </c>
      <c r="G9842" s="1">
        <f>-16622-3</f>
        <v>-16625</v>
      </c>
      <c r="H9842" s="1">
        <v>0</v>
      </c>
      <c r="I9842" s="1">
        <v>9998</v>
      </c>
    </row>
    <row r="9843" spans="1:9" x14ac:dyDescent="0.25">
      <c r="A9843" s="1">
        <v>2</v>
      </c>
      <c r="B9843" s="1">
        <v>45540</v>
      </c>
      <c r="C9843" s="1">
        <v>53.055599999999998</v>
      </c>
      <c r="D9843" s="1">
        <v>332.36869999999999</v>
      </c>
      <c r="E9843" s="1">
        <v>1567</v>
      </c>
      <c r="F9843" s="1">
        <v>60.518500000000003</v>
      </c>
      <c r="G9843" s="1">
        <v>299.59609999999998</v>
      </c>
      <c r="H9843" s="1">
        <v>15.064130051362</v>
      </c>
    </row>
    <row r="9844" spans="1:9" x14ac:dyDescent="0.25">
      <c r="A9844" s="1">
        <v>0</v>
      </c>
      <c r="B9844" s="1" t="s">
        <v>11344</v>
      </c>
    </row>
    <row r="9845" spans="1:9" x14ac:dyDescent="0.25">
      <c r="A9845" s="1">
        <v>1</v>
      </c>
      <c r="B9845" s="1" t="s">
        <v>11345</v>
      </c>
      <c r="C9845" s="1" t="s">
        <v>11346</v>
      </c>
      <c r="D9845" s="1">
        <v>22276.448720550001</v>
      </c>
      <c r="E9845" s="1">
        <v>1.1409999999999999E-5</v>
      </c>
      <c r="F9845" s="1" t="s">
        <v>3</v>
      </c>
      <c r="G9845" s="1" t="s">
        <v>11347</v>
      </c>
      <c r="H9845" s="1">
        <v>0</v>
      </c>
      <c r="I9845" s="1">
        <v>9997</v>
      </c>
    </row>
    <row r="9846" spans="1:9" x14ac:dyDescent="0.25">
      <c r="A9846" s="1">
        <v>2</v>
      </c>
      <c r="B9846" s="1">
        <v>45541</v>
      </c>
      <c r="C9846" s="1">
        <v>53.056199999999997</v>
      </c>
      <c r="D9846" s="1">
        <v>332.64229999999998</v>
      </c>
      <c r="E9846" s="1">
        <v>1442</v>
      </c>
      <c r="F9846" s="1">
        <v>57.400599999999997</v>
      </c>
      <c r="G9846" s="1">
        <v>302.7122</v>
      </c>
      <c r="H9846" s="1">
        <v>15.064055051361899</v>
      </c>
    </row>
    <row r="9847" spans="1:9" x14ac:dyDescent="0.25">
      <c r="A9847" s="1">
        <v>0</v>
      </c>
      <c r="B9847" s="1" t="s">
        <v>11348</v>
      </c>
    </row>
    <row r="9848" spans="1:9" x14ac:dyDescent="0.25">
      <c r="A9848" s="1">
        <v>1</v>
      </c>
      <c r="B9848" s="1" t="s">
        <v>11349</v>
      </c>
      <c r="C9848" s="1" t="s">
        <v>11350</v>
      </c>
      <c r="D9848" s="1">
        <v>22276.548245310001</v>
      </c>
      <c r="E9848" s="1">
        <v>2.0990000000000001E-5</v>
      </c>
      <c r="F9848" s="1" t="s">
        <v>3</v>
      </c>
      <c r="G9848" s="1" t="s">
        <v>11351</v>
      </c>
      <c r="H9848" s="1">
        <v>0</v>
      </c>
      <c r="I9848" s="1">
        <v>9996</v>
      </c>
    </row>
    <row r="9849" spans="1:9" x14ac:dyDescent="0.25">
      <c r="A9849" s="1">
        <v>2</v>
      </c>
      <c r="B9849" s="1">
        <v>45542</v>
      </c>
      <c r="C9849" s="1">
        <v>53.055100000000003</v>
      </c>
      <c r="D9849" s="1">
        <v>332.20400000000001</v>
      </c>
      <c r="E9849" s="1">
        <v>1675</v>
      </c>
      <c r="F9849" s="1">
        <v>62.610500000000002</v>
      </c>
      <c r="G9849" s="1">
        <v>297.50540000000001</v>
      </c>
      <c r="H9849" s="1">
        <v>15.0640854013621</v>
      </c>
    </row>
    <row r="9850" spans="1:9" x14ac:dyDescent="0.25">
      <c r="A9850" s="1">
        <v>0</v>
      </c>
      <c r="B9850" s="1" t="s">
        <v>11352</v>
      </c>
    </row>
    <row r="9851" spans="1:9" x14ac:dyDescent="0.25">
      <c r="A9851" s="1">
        <v>1</v>
      </c>
      <c r="B9851" s="1" t="s">
        <v>11353</v>
      </c>
      <c r="C9851" s="1" t="s">
        <v>11354</v>
      </c>
      <c r="D9851" s="1">
        <v>22276.518758900002</v>
      </c>
      <c r="E9851" s="1">
        <v>2.446E-5</v>
      </c>
      <c r="F9851" s="1" t="s">
        <v>3</v>
      </c>
      <c r="G9851" s="1" t="s">
        <v>5036</v>
      </c>
      <c r="H9851" s="1">
        <v>0</v>
      </c>
      <c r="I9851" s="1">
        <v>9995</v>
      </c>
    </row>
    <row r="9852" spans="1:9" x14ac:dyDescent="0.25">
      <c r="A9852" s="1">
        <v>2</v>
      </c>
      <c r="B9852" s="1">
        <v>45543</v>
      </c>
      <c r="C9852" s="1">
        <v>53.054400000000001</v>
      </c>
      <c r="D9852" s="1">
        <v>332.3279</v>
      </c>
      <c r="E9852" s="1">
        <v>1489</v>
      </c>
      <c r="F9852" s="1">
        <v>52.746299999999998</v>
      </c>
      <c r="G9852" s="1">
        <v>307.36610000000002</v>
      </c>
      <c r="H9852" s="1">
        <v>15.064045891353</v>
      </c>
    </row>
    <row r="9853" spans="1:9" x14ac:dyDescent="0.25">
      <c r="A9853" s="1">
        <v>0</v>
      </c>
      <c r="B9853" s="1" t="s">
        <v>11355</v>
      </c>
    </row>
    <row r="9854" spans="1:9" x14ac:dyDescent="0.25">
      <c r="A9854" s="1">
        <v>1</v>
      </c>
      <c r="B9854" s="1" t="s">
        <v>11356</v>
      </c>
      <c r="C9854" s="1" t="s">
        <v>11357</v>
      </c>
      <c r="D9854" s="1">
        <v>22276.537190710002</v>
      </c>
      <c r="E9854" s="1">
        <v>1.4100000000000001E-5</v>
      </c>
      <c r="F9854" s="1" t="s">
        <v>3</v>
      </c>
      <c r="G9854" s="1" t="s">
        <v>11358</v>
      </c>
      <c r="H9854" s="1">
        <v>0</v>
      </c>
      <c r="I9854" s="1">
        <v>9994</v>
      </c>
    </row>
    <row r="9855" spans="1:9" x14ac:dyDescent="0.25">
      <c r="A9855" s="1">
        <v>2</v>
      </c>
      <c r="B9855" s="1">
        <v>45544</v>
      </c>
      <c r="C9855" s="1">
        <v>53.0535</v>
      </c>
      <c r="D9855" s="1">
        <v>332.25069999999999</v>
      </c>
      <c r="E9855" s="1">
        <v>1462</v>
      </c>
      <c r="F9855" s="1">
        <v>65.303299999999993</v>
      </c>
      <c r="G9855" s="1">
        <v>294.81079999999997</v>
      </c>
      <c r="H9855" s="1">
        <v>15.064012361362099</v>
      </c>
    </row>
    <row r="9856" spans="1:9" x14ac:dyDescent="0.25">
      <c r="A9856" s="1">
        <v>0</v>
      </c>
      <c r="B9856" s="1" t="s">
        <v>11359</v>
      </c>
    </row>
    <row r="9857" spans="1:9" x14ac:dyDescent="0.25">
      <c r="A9857" s="1">
        <v>1</v>
      </c>
      <c r="B9857" s="1" t="s">
        <v>11360</v>
      </c>
      <c r="C9857" s="1" t="s">
        <v>11361</v>
      </c>
      <c r="D9857" s="1">
        <v>22276.422928669999</v>
      </c>
      <c r="E9857" s="1">
        <v>2.4470000000000001E-5</v>
      </c>
      <c r="F9857" s="1" t="s">
        <v>3</v>
      </c>
      <c r="G9857" s="1" t="s">
        <v>11362</v>
      </c>
      <c r="H9857" s="1">
        <v>0</v>
      </c>
      <c r="I9857" s="1">
        <v>9991</v>
      </c>
    </row>
    <row r="9858" spans="1:9" x14ac:dyDescent="0.25">
      <c r="A9858" s="1">
        <v>2</v>
      </c>
      <c r="B9858" s="1">
        <v>45545</v>
      </c>
      <c r="C9858" s="1">
        <v>53.056899999999999</v>
      </c>
      <c r="D9858" s="1">
        <v>332.75659999999999</v>
      </c>
      <c r="E9858" s="1">
        <v>2139</v>
      </c>
      <c r="F9858" s="1">
        <v>42.251600000000003</v>
      </c>
      <c r="G9858" s="1">
        <v>317.86380000000003</v>
      </c>
      <c r="H9858" s="1">
        <v>15.064082771361701</v>
      </c>
    </row>
    <row r="9859" spans="1:9" x14ac:dyDescent="0.25">
      <c r="A9859" s="1">
        <v>0</v>
      </c>
      <c r="B9859" s="1" t="s">
        <v>11363</v>
      </c>
    </row>
    <row r="9860" spans="1:9" x14ac:dyDescent="0.25">
      <c r="A9860" s="1">
        <v>1</v>
      </c>
      <c r="B9860" s="1" t="s">
        <v>11364</v>
      </c>
      <c r="C9860" s="1" t="s">
        <v>11365</v>
      </c>
      <c r="D9860" s="1">
        <v>22276.566669420001</v>
      </c>
      <c r="E9860" s="1">
        <v>1.7368E-4</v>
      </c>
      <c r="F9860" s="1" t="s">
        <v>3</v>
      </c>
      <c r="G9860" s="1" t="s">
        <v>11366</v>
      </c>
      <c r="H9860" s="1">
        <v>0</v>
      </c>
      <c r="I9860" s="1">
        <v>9998</v>
      </c>
    </row>
    <row r="9861" spans="1:9" x14ac:dyDescent="0.25">
      <c r="A9861" s="1">
        <v>2</v>
      </c>
      <c r="B9861" s="1">
        <v>45546</v>
      </c>
      <c r="C9861" s="1">
        <v>53.052799999999998</v>
      </c>
      <c r="D9861" s="1">
        <v>332.12119999999999</v>
      </c>
      <c r="E9861" s="1">
        <v>1580</v>
      </c>
      <c r="F9861" s="1">
        <v>66.0334</v>
      </c>
      <c r="G9861" s="1">
        <v>294.08199999999999</v>
      </c>
      <c r="H9861" s="1">
        <v>15.0641894913621</v>
      </c>
    </row>
    <row r="9862" spans="1:9" x14ac:dyDescent="0.25">
      <c r="A9862" s="1">
        <v>0</v>
      </c>
      <c r="B9862" s="1" t="s">
        <v>11367</v>
      </c>
    </row>
    <row r="9863" spans="1:9" x14ac:dyDescent="0.25">
      <c r="A9863" s="1">
        <v>1</v>
      </c>
      <c r="B9863" s="1" t="s">
        <v>11368</v>
      </c>
      <c r="C9863" s="1" t="s">
        <v>11369</v>
      </c>
      <c r="D9863" s="1">
        <v>22276.430313559998</v>
      </c>
      <c r="E9863" s="1">
        <v>2.0651E-4</v>
      </c>
      <c r="F9863" s="1" t="s">
        <v>3</v>
      </c>
      <c r="G9863" s="1" t="s">
        <v>11370</v>
      </c>
      <c r="H9863" s="1">
        <v>0</v>
      </c>
      <c r="I9863" s="1">
        <v>9990</v>
      </c>
    </row>
    <row r="9864" spans="1:9" x14ac:dyDescent="0.25">
      <c r="A9864" s="1">
        <v>2</v>
      </c>
      <c r="B9864" s="1">
        <v>45547</v>
      </c>
      <c r="C9864" s="1">
        <v>53.054900000000004</v>
      </c>
      <c r="D9864" s="1">
        <v>332.7328</v>
      </c>
      <c r="E9864" s="1">
        <v>1532</v>
      </c>
      <c r="F9864" s="1">
        <v>60.063400000000001</v>
      </c>
      <c r="G9864" s="1">
        <v>300.05070000000001</v>
      </c>
      <c r="H9864" s="1">
        <v>15.064060501362</v>
      </c>
    </row>
    <row r="9865" spans="1:9" x14ac:dyDescent="0.25">
      <c r="A9865" s="1">
        <v>0</v>
      </c>
      <c r="B9865" s="1" t="s">
        <v>11371</v>
      </c>
    </row>
    <row r="9866" spans="1:9" x14ac:dyDescent="0.25">
      <c r="A9866" s="1">
        <v>1</v>
      </c>
      <c r="B9866" s="1" t="s">
        <v>11372</v>
      </c>
      <c r="C9866" s="1" t="s">
        <v>11373</v>
      </c>
      <c r="D9866" s="1">
        <v>22276.522438600001</v>
      </c>
      <c r="E9866" s="1">
        <v>1.9729999999999999E-5</v>
      </c>
      <c r="F9866" s="1" t="s">
        <v>3</v>
      </c>
      <c r="G9866" s="1" t="s">
        <v>11374</v>
      </c>
      <c r="H9866" s="1">
        <v>0</v>
      </c>
      <c r="I9866" s="1">
        <v>9995</v>
      </c>
    </row>
    <row r="9867" spans="1:9" x14ac:dyDescent="0.25">
      <c r="A9867" s="1">
        <v>2</v>
      </c>
      <c r="B9867" s="1">
        <v>45548</v>
      </c>
      <c r="C9867" s="1">
        <v>53.0548</v>
      </c>
      <c r="D9867" s="1">
        <v>332.31110000000001</v>
      </c>
      <c r="E9867" s="1">
        <v>1500</v>
      </c>
      <c r="F9867" s="1">
        <v>60.168300000000002</v>
      </c>
      <c r="G9867" s="1">
        <v>299.94549999999998</v>
      </c>
      <c r="H9867" s="1">
        <v>15.064096151362</v>
      </c>
    </row>
    <row r="9868" spans="1:9" x14ac:dyDescent="0.25">
      <c r="A9868" s="1">
        <v>0</v>
      </c>
      <c r="B9868" s="1" t="s">
        <v>11375</v>
      </c>
    </row>
    <row r="9869" spans="1:9" x14ac:dyDescent="0.25">
      <c r="A9869" s="1">
        <v>1</v>
      </c>
      <c r="B9869" s="1" t="s">
        <v>11376</v>
      </c>
      <c r="C9869" s="1" t="s">
        <v>11377</v>
      </c>
      <c r="D9869" s="1">
        <v>22276.539922020002</v>
      </c>
      <c r="E9869" s="1">
        <v>2.1060000000000002E-5</v>
      </c>
      <c r="F9869" s="1" t="s">
        <v>3</v>
      </c>
      <c r="G9869" s="1" t="s">
        <v>11378</v>
      </c>
      <c r="H9869" s="1">
        <v>0</v>
      </c>
      <c r="I9869" s="1">
        <v>9991</v>
      </c>
    </row>
    <row r="9870" spans="1:9" x14ac:dyDescent="0.25">
      <c r="A9870" s="1">
        <v>2</v>
      </c>
      <c r="B9870" s="1">
        <v>45550</v>
      </c>
      <c r="C9870" s="1">
        <v>53.055199999999999</v>
      </c>
      <c r="D9870" s="1">
        <v>332.214</v>
      </c>
      <c r="E9870" s="1">
        <v>1557</v>
      </c>
      <c r="F9870" s="1">
        <v>62.314599999999999</v>
      </c>
      <c r="G9870" s="1">
        <v>297.8</v>
      </c>
      <c r="H9870" s="1">
        <v>15.064106811362</v>
      </c>
    </row>
    <row r="9871" spans="1:9" x14ac:dyDescent="0.25">
      <c r="A9871" s="1">
        <v>0</v>
      </c>
      <c r="B9871" s="1" t="s">
        <v>11379</v>
      </c>
    </row>
    <row r="9872" spans="1:9" x14ac:dyDescent="0.25">
      <c r="A9872" s="1">
        <v>1</v>
      </c>
      <c r="B9872" s="1" t="s">
        <v>11380</v>
      </c>
      <c r="C9872" s="1" t="s">
        <v>11381</v>
      </c>
      <c r="D9872" s="1">
        <v>22276.542708270001</v>
      </c>
      <c r="E9872" s="1">
        <v>1.6460000000000002E-5</v>
      </c>
      <c r="F9872" s="1" t="s">
        <v>3</v>
      </c>
      <c r="G9872" s="1" t="s">
        <v>11382</v>
      </c>
      <c r="H9872" s="1">
        <v>0</v>
      </c>
      <c r="I9872" s="1">
        <v>9996</v>
      </c>
    </row>
    <row r="9873" spans="1:9" x14ac:dyDescent="0.25">
      <c r="A9873" s="1">
        <v>2</v>
      </c>
      <c r="B9873" s="1">
        <v>45551</v>
      </c>
      <c r="C9873" s="1">
        <v>53.0565</v>
      </c>
      <c r="D9873" s="1">
        <v>312.22039999999998</v>
      </c>
      <c r="E9873" s="1">
        <v>1688</v>
      </c>
      <c r="F9873" s="1">
        <v>66.718299999999999</v>
      </c>
      <c r="G9873" s="1">
        <v>293.39830000000001</v>
      </c>
      <c r="H9873" s="1">
        <v>15.0640871513649</v>
      </c>
    </row>
    <row r="9874" spans="1:9" x14ac:dyDescent="0.25">
      <c r="A9874" s="1">
        <v>0</v>
      </c>
      <c r="B9874" s="1" t="s">
        <v>11383</v>
      </c>
    </row>
    <row r="9875" spans="1:9" x14ac:dyDescent="0.25">
      <c r="A9875" s="1">
        <v>1</v>
      </c>
      <c r="B9875" s="1" t="s">
        <v>11384</v>
      </c>
      <c r="C9875" s="1" t="s">
        <v>11385</v>
      </c>
      <c r="D9875" s="1">
        <v>22276.487437889999</v>
      </c>
      <c r="E9875" s="1">
        <v>1.0514999999999999E-4</v>
      </c>
      <c r="F9875" s="1" t="s">
        <v>3</v>
      </c>
      <c r="G9875" s="1" t="s">
        <v>11386</v>
      </c>
      <c r="H9875" s="1">
        <v>0</v>
      </c>
      <c r="I9875" s="1">
        <v>9998</v>
      </c>
    </row>
    <row r="9876" spans="1:9" x14ac:dyDescent="0.25">
      <c r="A9876" s="1">
        <v>2</v>
      </c>
      <c r="B9876" s="1">
        <v>45553</v>
      </c>
      <c r="C9876" s="1">
        <v>53.054699999999997</v>
      </c>
      <c r="D9876" s="1">
        <v>312.45370000000003</v>
      </c>
      <c r="E9876" s="1">
        <v>1690</v>
      </c>
      <c r="F9876" s="1">
        <v>59.864899999999999</v>
      </c>
      <c r="G9876" s="1">
        <v>300.25080000000003</v>
      </c>
      <c r="H9876" s="1">
        <v>15.0640189413588</v>
      </c>
    </row>
    <row r="9877" spans="1:9" x14ac:dyDescent="0.25">
      <c r="A9877" s="1">
        <v>0</v>
      </c>
      <c r="B9877" s="1" t="s">
        <v>11387</v>
      </c>
    </row>
    <row r="9878" spans="1:9" x14ac:dyDescent="0.25">
      <c r="A9878" s="1">
        <v>1</v>
      </c>
      <c r="B9878" s="1" t="s">
        <v>11388</v>
      </c>
      <c r="C9878" s="1" t="s">
        <v>11389</v>
      </c>
      <c r="D9878" s="1">
        <v>22276.479104729999</v>
      </c>
      <c r="E9878" s="1">
        <v>1.1090000000000001E-5</v>
      </c>
      <c r="F9878" s="1" t="s">
        <v>3</v>
      </c>
      <c r="G9878" s="1" t="s">
        <v>11390</v>
      </c>
      <c r="H9878" s="1">
        <v>0</v>
      </c>
      <c r="I9878" s="1">
        <v>9990</v>
      </c>
    </row>
    <row r="9879" spans="1:9" x14ac:dyDescent="0.25">
      <c r="A9879" s="1">
        <v>2</v>
      </c>
      <c r="B9879" s="1">
        <v>45554</v>
      </c>
      <c r="C9879" s="1">
        <v>53.056100000000001</v>
      </c>
      <c r="D9879" s="1">
        <v>312.48930000000001</v>
      </c>
      <c r="E9879" s="1">
        <v>1773</v>
      </c>
      <c r="F9879" s="1">
        <v>44.062399999999997</v>
      </c>
      <c r="G9879" s="1">
        <v>316.05059999999997</v>
      </c>
      <c r="H9879" s="1">
        <v>15.063971761358699</v>
      </c>
    </row>
    <row r="9880" spans="1:9" x14ac:dyDescent="0.25">
      <c r="A9880" s="1">
        <v>0</v>
      </c>
      <c r="B9880" s="1" t="s">
        <v>11391</v>
      </c>
    </row>
    <row r="9881" spans="1:9" x14ac:dyDescent="0.25">
      <c r="A9881" s="1">
        <v>1</v>
      </c>
      <c r="B9881" s="1" t="s">
        <v>11392</v>
      </c>
      <c r="C9881" s="1" t="s">
        <v>11393</v>
      </c>
      <c r="D9881" s="1">
        <v>22276.509548270002</v>
      </c>
      <c r="E9881" s="1">
        <v>1.3201E-4</v>
      </c>
      <c r="F9881" s="1" t="s">
        <v>3</v>
      </c>
      <c r="G9881" s="1" t="s">
        <v>11394</v>
      </c>
      <c r="H9881" s="1">
        <v>0</v>
      </c>
      <c r="I9881" s="1">
        <v>9998</v>
      </c>
    </row>
    <row r="9882" spans="1:9" x14ac:dyDescent="0.25">
      <c r="A9882" s="1">
        <v>2</v>
      </c>
      <c r="B9882" s="1">
        <v>45555</v>
      </c>
      <c r="C9882" s="1">
        <v>53.055599999999998</v>
      </c>
      <c r="D9882" s="1">
        <v>312.36700000000002</v>
      </c>
      <c r="E9882" s="1">
        <v>1753</v>
      </c>
      <c r="F9882" s="1">
        <v>62.058300000000003</v>
      </c>
      <c r="G9882" s="1">
        <v>298.05840000000001</v>
      </c>
      <c r="H9882" s="1">
        <v>15.064085331364801</v>
      </c>
    </row>
    <row r="9883" spans="1:9" x14ac:dyDescent="0.25">
      <c r="A9883" s="1">
        <v>0</v>
      </c>
      <c r="B9883" s="1" t="s">
        <v>11395</v>
      </c>
    </row>
    <row r="9884" spans="1:9" x14ac:dyDescent="0.25">
      <c r="A9884" s="1">
        <v>1</v>
      </c>
      <c r="B9884" s="1" t="s">
        <v>11396</v>
      </c>
      <c r="C9884" s="1" t="s">
        <v>11397</v>
      </c>
      <c r="D9884" s="1">
        <v>22276.483748660001</v>
      </c>
      <c r="E9884" s="1">
        <v>1.096E-5</v>
      </c>
      <c r="F9884" s="1" t="s">
        <v>3</v>
      </c>
      <c r="G9884" s="1" t="s">
        <v>11398</v>
      </c>
      <c r="H9884" s="1">
        <v>0</v>
      </c>
      <c r="I9884" s="1">
        <v>9997</v>
      </c>
    </row>
    <row r="9885" spans="1:9" x14ac:dyDescent="0.25">
      <c r="A9885" s="1">
        <v>2</v>
      </c>
      <c r="B9885" s="1">
        <v>45556</v>
      </c>
      <c r="C9885" s="1">
        <v>53.053400000000003</v>
      </c>
      <c r="D9885" s="1">
        <v>312.48309999999998</v>
      </c>
      <c r="E9885" s="1">
        <v>1901</v>
      </c>
      <c r="F9885" s="1">
        <v>56.130099999999999</v>
      </c>
      <c r="G9885" s="1">
        <v>303.98689999999999</v>
      </c>
      <c r="H9885" s="1">
        <v>15.063991671358799</v>
      </c>
    </row>
    <row r="9886" spans="1:9" x14ac:dyDescent="0.25">
      <c r="A9886" s="1">
        <v>0</v>
      </c>
      <c r="B9886" s="1" t="s">
        <v>11399</v>
      </c>
    </row>
    <row r="9887" spans="1:9" x14ac:dyDescent="0.25">
      <c r="A9887" s="1">
        <v>1</v>
      </c>
      <c r="B9887" s="1" t="s">
        <v>11400</v>
      </c>
      <c r="C9887" s="1" t="s">
        <v>11401</v>
      </c>
      <c r="D9887" s="1">
        <v>22276.491134</v>
      </c>
      <c r="E9887" s="1">
        <v>1.405E-4</v>
      </c>
      <c r="F9887" s="1" t="s">
        <v>3</v>
      </c>
      <c r="G9887" s="1" t="s">
        <v>11402</v>
      </c>
      <c r="H9887" s="1">
        <v>0</v>
      </c>
      <c r="I9887" s="1">
        <v>9998</v>
      </c>
    </row>
    <row r="9888" spans="1:9" x14ac:dyDescent="0.25">
      <c r="A9888" s="1">
        <v>2</v>
      </c>
      <c r="B9888" s="1">
        <v>45557</v>
      </c>
      <c r="C9888" s="1">
        <v>53.051699999999997</v>
      </c>
      <c r="D9888" s="1">
        <v>312.4597</v>
      </c>
      <c r="E9888" s="1">
        <v>1455</v>
      </c>
      <c r="F9888" s="1">
        <v>56.205199999999998</v>
      </c>
      <c r="G9888" s="1">
        <v>303.90750000000003</v>
      </c>
      <c r="H9888" s="1">
        <v>15.0640660213588</v>
      </c>
    </row>
    <row r="9889" spans="1:9" x14ac:dyDescent="0.25">
      <c r="A9889" s="1">
        <v>0</v>
      </c>
      <c r="B9889" s="1" t="s">
        <v>11403</v>
      </c>
    </row>
    <row r="9890" spans="1:9" x14ac:dyDescent="0.25">
      <c r="A9890" s="1">
        <v>1</v>
      </c>
      <c r="B9890" s="1" t="s">
        <v>11404</v>
      </c>
      <c r="C9890" s="1" t="s">
        <v>11405</v>
      </c>
      <c r="D9890" s="1">
        <v>22276.52429193</v>
      </c>
      <c r="E9890" s="1">
        <v>9.8649999999999999E-5</v>
      </c>
      <c r="F9890" s="1" t="s">
        <v>3</v>
      </c>
      <c r="G9890" s="1" t="s">
        <v>11406</v>
      </c>
      <c r="H9890" s="1">
        <v>0</v>
      </c>
      <c r="I9890" s="1">
        <v>9997</v>
      </c>
    </row>
    <row r="9891" spans="1:9" x14ac:dyDescent="0.25">
      <c r="A9891" s="1">
        <v>2</v>
      </c>
      <c r="B9891" s="1">
        <v>45558</v>
      </c>
      <c r="C9891" s="1">
        <v>53.054099999999998</v>
      </c>
      <c r="D9891" s="1">
        <v>312.31229999999999</v>
      </c>
      <c r="E9891" s="1">
        <v>1706</v>
      </c>
      <c r="F9891" s="1">
        <v>60.085999999999999</v>
      </c>
      <c r="G9891" s="1">
        <v>300.02980000000002</v>
      </c>
      <c r="H9891" s="1">
        <v>15.0641554413648</v>
      </c>
    </row>
    <row r="9892" spans="1:9" x14ac:dyDescent="0.25">
      <c r="A9892" s="1">
        <v>0</v>
      </c>
      <c r="B9892" s="1" t="s">
        <v>11407</v>
      </c>
    </row>
    <row r="9893" spans="1:9" x14ac:dyDescent="0.25">
      <c r="A9893" s="1">
        <v>1</v>
      </c>
      <c r="B9893" s="1" t="s">
        <v>11408</v>
      </c>
      <c r="C9893" s="1" t="s">
        <v>11409</v>
      </c>
      <c r="D9893" s="1">
        <v>22276.423811420002</v>
      </c>
      <c r="E9893" s="1">
        <v>1.7400000000000001E-6</v>
      </c>
      <c r="F9893" s="1" t="s">
        <v>3</v>
      </c>
      <c r="G9893" s="1" t="s">
        <v>11410</v>
      </c>
      <c r="H9893" s="1">
        <v>0</v>
      </c>
      <c r="I9893" s="1">
        <v>9991</v>
      </c>
    </row>
    <row r="9894" spans="1:9" x14ac:dyDescent="0.25">
      <c r="A9894" s="1">
        <v>2</v>
      </c>
      <c r="B9894" s="1">
        <v>45559</v>
      </c>
      <c r="C9894" s="1">
        <v>53.055</v>
      </c>
      <c r="D9894" s="1">
        <v>312.68830000000003</v>
      </c>
      <c r="E9894" s="1">
        <v>1543</v>
      </c>
      <c r="F9894" s="1">
        <v>54.259399999999999</v>
      </c>
      <c r="G9894" s="1">
        <v>305.85379999999998</v>
      </c>
      <c r="H9894" s="1">
        <v>15.0641193213647</v>
      </c>
    </row>
    <row r="9895" spans="1:9" x14ac:dyDescent="0.25">
      <c r="A9895" s="1">
        <v>0</v>
      </c>
      <c r="B9895" s="1" t="s">
        <v>11411</v>
      </c>
    </row>
    <row r="9896" spans="1:9" x14ac:dyDescent="0.25">
      <c r="A9896" s="1">
        <v>1</v>
      </c>
      <c r="B9896" s="1" t="s">
        <v>11412</v>
      </c>
      <c r="C9896" s="1" t="s">
        <v>11413</v>
      </c>
      <c r="D9896" s="1">
        <v>22276.347334009999</v>
      </c>
      <c r="E9896" s="1">
        <v>2.3960000000000001E-5</v>
      </c>
      <c r="F9896" s="1" t="s">
        <v>3</v>
      </c>
      <c r="G9896" s="1" t="s">
        <v>11414</v>
      </c>
      <c r="H9896" s="1">
        <v>0</v>
      </c>
      <c r="I9896" s="1">
        <v>9999</v>
      </c>
    </row>
    <row r="9897" spans="1:9" x14ac:dyDescent="0.25">
      <c r="A9897" s="1">
        <v>2</v>
      </c>
      <c r="B9897" s="1">
        <v>45560</v>
      </c>
      <c r="C9897" s="1">
        <v>53.055199999999999</v>
      </c>
      <c r="D9897" s="1">
        <v>303.08999999999997</v>
      </c>
      <c r="E9897" s="1">
        <v>1458</v>
      </c>
      <c r="F9897" s="1">
        <v>75.133600000000001</v>
      </c>
      <c r="G9897" s="1">
        <v>284.98149999999998</v>
      </c>
      <c r="H9897" s="1">
        <v>15.064127121366001</v>
      </c>
    </row>
    <row r="9898" spans="1:9" x14ac:dyDescent="0.25">
      <c r="A9898" s="1">
        <v>0</v>
      </c>
      <c r="B9898" s="1" t="s">
        <v>11415</v>
      </c>
    </row>
    <row r="9899" spans="1:9" x14ac:dyDescent="0.25">
      <c r="A9899" s="1">
        <v>1</v>
      </c>
      <c r="B9899" s="1" t="s">
        <v>11416</v>
      </c>
      <c r="C9899" s="1" t="s">
        <v>11417</v>
      </c>
      <c r="D9899" s="1">
        <v>22276.536915050001</v>
      </c>
      <c r="E9899" s="1">
        <v>4.2859000000000001E-4</v>
      </c>
      <c r="F9899" s="1" t="s">
        <v>3</v>
      </c>
      <c r="G9899" s="1" t="s">
        <v>11418</v>
      </c>
      <c r="H9899" s="1">
        <v>0</v>
      </c>
      <c r="I9899" s="1">
        <v>9994</v>
      </c>
    </row>
    <row r="9900" spans="1:9" x14ac:dyDescent="0.25">
      <c r="A9900" s="1">
        <v>2</v>
      </c>
      <c r="B9900" s="1">
        <v>45561</v>
      </c>
      <c r="C9900" s="1">
        <v>53.054699999999997</v>
      </c>
      <c r="D9900" s="1">
        <v>214.7963</v>
      </c>
      <c r="E9900" s="1">
        <v>2766</v>
      </c>
      <c r="F9900" s="1">
        <v>112.5218</v>
      </c>
      <c r="G9900" s="1">
        <v>247.6069</v>
      </c>
      <c r="H9900" s="1">
        <v>15.1739752013786</v>
      </c>
    </row>
    <row r="9901" spans="1:9" x14ac:dyDescent="0.25">
      <c r="A9901" s="1">
        <v>0</v>
      </c>
      <c r="B9901" s="1" t="s">
        <v>11419</v>
      </c>
    </row>
    <row r="9902" spans="1:9" x14ac:dyDescent="0.25">
      <c r="A9902" s="1">
        <v>1</v>
      </c>
      <c r="B9902" s="1" t="s">
        <v>11420</v>
      </c>
      <c r="C9902" s="1" t="s">
        <v>11421</v>
      </c>
      <c r="D9902" s="1">
        <v>22276.502165080001</v>
      </c>
      <c r="E9902" s="1">
        <v>2.5899999999999999E-5</v>
      </c>
      <c r="F9902" s="1" t="s">
        <v>3</v>
      </c>
      <c r="G9902" s="1" t="s">
        <v>11422</v>
      </c>
      <c r="H9902" s="1">
        <v>0</v>
      </c>
      <c r="I9902" s="1">
        <v>9997</v>
      </c>
    </row>
    <row r="9903" spans="1:9" x14ac:dyDescent="0.25">
      <c r="A9903" s="1">
        <v>2</v>
      </c>
      <c r="B9903" s="1">
        <v>45562</v>
      </c>
      <c r="C9903" s="1">
        <v>53.0548</v>
      </c>
      <c r="D9903" s="1">
        <v>312.38459999999998</v>
      </c>
      <c r="E9903" s="1">
        <v>1568</v>
      </c>
      <c r="F9903" s="1">
        <v>65.694699999999997</v>
      </c>
      <c r="G9903" s="1">
        <v>294.42059999999998</v>
      </c>
      <c r="H9903" s="1">
        <v>15.064106351364799</v>
      </c>
    </row>
    <row r="9904" spans="1:9" x14ac:dyDescent="0.25">
      <c r="A9904" s="1">
        <v>0</v>
      </c>
      <c r="B9904" s="1" t="s">
        <v>11423</v>
      </c>
    </row>
    <row r="9905" spans="1:9" x14ac:dyDescent="0.25">
      <c r="A9905" s="1">
        <v>1</v>
      </c>
      <c r="B9905" s="1" t="s">
        <v>11424</v>
      </c>
      <c r="C9905" s="1" t="s">
        <v>11425</v>
      </c>
      <c r="D9905" s="1">
        <v>22276.516910179998</v>
      </c>
      <c r="E9905" s="1">
        <v>-3.9500000000000003E-6</v>
      </c>
      <c r="F9905" s="1" t="s">
        <v>3</v>
      </c>
      <c r="G9905" s="1">
        <f>-76058-5</f>
        <v>-76063</v>
      </c>
      <c r="H9905" s="1">
        <v>0</v>
      </c>
      <c r="I9905" s="1">
        <v>9992</v>
      </c>
    </row>
    <row r="9906" spans="1:9" x14ac:dyDescent="0.25">
      <c r="A9906" s="1">
        <v>2</v>
      </c>
      <c r="B9906" s="1">
        <v>45563</v>
      </c>
      <c r="C9906" s="1">
        <v>53.054299999999998</v>
      </c>
      <c r="D9906" s="1">
        <v>312.3202</v>
      </c>
      <c r="E9906" s="1">
        <v>1510</v>
      </c>
      <c r="F9906" s="1">
        <v>75.786199999999994</v>
      </c>
      <c r="G9906" s="1">
        <v>284.3295</v>
      </c>
      <c r="H9906" s="1">
        <v>15.0640448913648</v>
      </c>
    </row>
    <row r="9907" spans="1:9" x14ac:dyDescent="0.25">
      <c r="A9907" s="1">
        <v>0</v>
      </c>
      <c r="B9907" s="1" t="s">
        <v>11426</v>
      </c>
    </row>
    <row r="9908" spans="1:9" x14ac:dyDescent="0.25">
      <c r="A9908" s="1">
        <v>1</v>
      </c>
      <c r="B9908" s="1" t="s">
        <v>11427</v>
      </c>
      <c r="C9908" s="1" t="s">
        <v>11428</v>
      </c>
      <c r="D9908" s="1">
        <v>22276.513228610002</v>
      </c>
      <c r="E9908" s="1">
        <v>1.0068000000000001E-4</v>
      </c>
      <c r="F9908" s="1" t="s">
        <v>3</v>
      </c>
      <c r="G9908" s="1" t="s">
        <v>11429</v>
      </c>
      <c r="H9908" s="1">
        <v>0</v>
      </c>
      <c r="I9908" s="1">
        <v>9999</v>
      </c>
    </row>
    <row r="9909" spans="1:9" x14ac:dyDescent="0.25">
      <c r="A9909" s="1">
        <v>2</v>
      </c>
      <c r="B9909" s="1">
        <v>45564</v>
      </c>
      <c r="C9909" s="1">
        <v>53.055</v>
      </c>
      <c r="D9909" s="1">
        <v>312.35070000000002</v>
      </c>
      <c r="E9909" s="1">
        <v>1552</v>
      </c>
      <c r="F9909" s="1">
        <v>55.406599999999997</v>
      </c>
      <c r="G9909" s="1">
        <v>304.70699999999999</v>
      </c>
      <c r="H9909" s="1">
        <v>15.064129061364801</v>
      </c>
    </row>
    <row r="9910" spans="1:9" x14ac:dyDescent="0.25">
      <c r="A9910" s="1">
        <v>0</v>
      </c>
      <c r="B9910" s="1" t="s">
        <v>11430</v>
      </c>
    </row>
    <row r="9911" spans="1:9" x14ac:dyDescent="0.25">
      <c r="A9911" s="1">
        <v>1</v>
      </c>
      <c r="B9911" s="1" t="s">
        <v>11431</v>
      </c>
      <c r="C9911" s="1" t="s">
        <v>11432</v>
      </c>
      <c r="D9911" s="1">
        <v>22276.50585311</v>
      </c>
      <c r="E9911" s="1">
        <v>1.0910000000000001E-5</v>
      </c>
      <c r="F9911" s="1" t="s">
        <v>3</v>
      </c>
      <c r="G9911" s="1" t="s">
        <v>11433</v>
      </c>
      <c r="H9911" s="1">
        <v>0</v>
      </c>
      <c r="I9911" s="1">
        <v>9990</v>
      </c>
    </row>
    <row r="9912" spans="1:9" x14ac:dyDescent="0.25">
      <c r="A9912" s="1">
        <v>2</v>
      </c>
      <c r="B9912" s="1">
        <v>45565</v>
      </c>
      <c r="C9912" s="1">
        <v>53.055900000000001</v>
      </c>
      <c r="D9912" s="1">
        <v>312.38010000000003</v>
      </c>
      <c r="E9912" s="1">
        <v>1714</v>
      </c>
      <c r="F9912" s="1">
        <v>64.337299999999999</v>
      </c>
      <c r="G9912" s="1">
        <v>295.77929999999998</v>
      </c>
      <c r="H9912" s="1">
        <v>15.064102721364801</v>
      </c>
    </row>
    <row r="9913" spans="1:9" x14ac:dyDescent="0.25">
      <c r="A9913" s="1">
        <v>0</v>
      </c>
      <c r="B9913" s="1" t="s">
        <v>11434</v>
      </c>
    </row>
    <row r="9914" spans="1:9" x14ac:dyDescent="0.25">
      <c r="A9914" s="1">
        <v>1</v>
      </c>
      <c r="B9914" s="1" t="s">
        <v>11435</v>
      </c>
      <c r="C9914" s="1" t="s">
        <v>11436</v>
      </c>
      <c r="D9914" s="1">
        <v>22276.387902589999</v>
      </c>
      <c r="E9914" s="1">
        <v>4.7500000000000003E-6</v>
      </c>
      <c r="F9914" s="1" t="s">
        <v>3</v>
      </c>
      <c r="G9914" s="1" t="s">
        <v>11437</v>
      </c>
      <c r="H9914" s="1">
        <v>0</v>
      </c>
      <c r="I9914" s="1">
        <v>9993</v>
      </c>
    </row>
    <row r="9915" spans="1:9" x14ac:dyDescent="0.25">
      <c r="A9915" s="1">
        <v>2</v>
      </c>
      <c r="B9915" s="1">
        <v>45566</v>
      </c>
      <c r="C9915" s="1">
        <v>53.052799999999998</v>
      </c>
      <c r="D9915" s="1">
        <v>312.9205</v>
      </c>
      <c r="E9915" s="1">
        <v>1607</v>
      </c>
      <c r="F9915" s="1">
        <v>59.5642</v>
      </c>
      <c r="G9915" s="1">
        <v>300.5505</v>
      </c>
      <c r="H9915" s="1">
        <v>15.064073601364599</v>
      </c>
    </row>
    <row r="9916" spans="1:9" x14ac:dyDescent="0.25">
      <c r="A9916" s="1">
        <v>0</v>
      </c>
      <c r="B9916" s="1" t="s">
        <v>11438</v>
      </c>
    </row>
    <row r="9917" spans="1:9" x14ac:dyDescent="0.25">
      <c r="A9917" s="1">
        <v>1</v>
      </c>
      <c r="B9917" s="1" t="s">
        <v>11439</v>
      </c>
      <c r="C9917" s="1" t="s">
        <v>11440</v>
      </c>
      <c r="D9917" s="1">
        <v>22276.398958279999</v>
      </c>
      <c r="E9917" s="1">
        <v>8.1699999999999997E-6</v>
      </c>
      <c r="F9917" s="1" t="s">
        <v>3</v>
      </c>
      <c r="G9917" s="1" t="s">
        <v>11441</v>
      </c>
      <c r="H9917" s="1">
        <v>0</v>
      </c>
      <c r="I9917" s="1">
        <v>9993</v>
      </c>
    </row>
    <row r="9918" spans="1:9" x14ac:dyDescent="0.25">
      <c r="A9918" s="1">
        <v>2</v>
      </c>
      <c r="B9918" s="1">
        <v>45567</v>
      </c>
      <c r="C9918" s="1">
        <v>53.056199999999997</v>
      </c>
      <c r="D9918" s="1">
        <v>312.84660000000002</v>
      </c>
      <c r="E9918" s="1">
        <v>1591</v>
      </c>
      <c r="F9918" s="1">
        <v>63.671500000000002</v>
      </c>
      <c r="G9918" s="1">
        <v>296.44369999999998</v>
      </c>
      <c r="H9918" s="1">
        <v>15.064059301364701</v>
      </c>
    </row>
    <row r="9919" spans="1:9" x14ac:dyDescent="0.25">
      <c r="A9919" s="1">
        <v>0</v>
      </c>
      <c r="B9919" s="1" t="s">
        <v>11442</v>
      </c>
    </row>
    <row r="9920" spans="1:9" x14ac:dyDescent="0.25">
      <c r="A9920" s="1">
        <v>1</v>
      </c>
      <c r="B9920" s="1" t="s">
        <v>11443</v>
      </c>
      <c r="C9920" s="1" t="s">
        <v>11444</v>
      </c>
      <c r="D9920" s="1">
        <v>22276.480114649999</v>
      </c>
      <c r="E9920" s="1">
        <v>-3.0159999999999999E-5</v>
      </c>
      <c r="F9920" s="1" t="s">
        <v>3</v>
      </c>
      <c r="G9920" s="1">
        <f>-18379-3</f>
        <v>-18382</v>
      </c>
      <c r="H9920" s="1">
        <v>0</v>
      </c>
      <c r="I9920" s="1">
        <v>9998</v>
      </c>
    </row>
    <row r="9921" spans="1:9" x14ac:dyDescent="0.25">
      <c r="A9921" s="1">
        <v>2</v>
      </c>
      <c r="B9921" s="1">
        <v>45568</v>
      </c>
      <c r="C9921" s="1">
        <v>53.055199999999999</v>
      </c>
      <c r="D9921" s="1">
        <v>312.74110000000002</v>
      </c>
      <c r="E9921" s="1">
        <v>1504</v>
      </c>
      <c r="F9921" s="1">
        <v>68.044600000000003</v>
      </c>
      <c r="G9921" s="1">
        <v>292.07029999999997</v>
      </c>
      <c r="H9921" s="1">
        <v>15.0637450113587</v>
      </c>
    </row>
    <row r="9922" spans="1:9" x14ac:dyDescent="0.25">
      <c r="A9922" s="1">
        <v>0</v>
      </c>
      <c r="B9922" s="1" t="s">
        <v>11445</v>
      </c>
    </row>
    <row r="9923" spans="1:9" x14ac:dyDescent="0.25">
      <c r="A9923" s="1">
        <v>1</v>
      </c>
      <c r="B9923" s="1" t="s">
        <v>11446</v>
      </c>
      <c r="C9923" s="1" t="s">
        <v>11447</v>
      </c>
      <c r="D9923" s="1">
        <v>22276.53534816</v>
      </c>
      <c r="E9923" s="1">
        <v>2.8730000000000001E-5</v>
      </c>
      <c r="F9923" s="1" t="s">
        <v>3</v>
      </c>
      <c r="G9923" s="1" t="s">
        <v>11448</v>
      </c>
      <c r="H9923" s="1">
        <v>0</v>
      </c>
      <c r="I9923" s="1">
        <v>9998</v>
      </c>
    </row>
    <row r="9924" spans="1:9" x14ac:dyDescent="0.25">
      <c r="A9924" s="1">
        <v>2</v>
      </c>
      <c r="B9924" s="1">
        <v>45569</v>
      </c>
      <c r="C9924" s="1">
        <v>53.054900000000004</v>
      </c>
      <c r="D9924" s="1">
        <v>312.25189999999998</v>
      </c>
      <c r="E9924" s="1">
        <v>1635</v>
      </c>
      <c r="F9924" s="1">
        <v>49.055999999999997</v>
      </c>
      <c r="G9924" s="1">
        <v>311.05709999999999</v>
      </c>
      <c r="H9924" s="1">
        <v>15.064002441364799</v>
      </c>
    </row>
    <row r="9925" spans="1:9" x14ac:dyDescent="0.25">
      <c r="A9925" s="1">
        <v>0</v>
      </c>
      <c r="B9925" s="1" t="s">
        <v>11449</v>
      </c>
    </row>
    <row r="9926" spans="1:9" x14ac:dyDescent="0.25">
      <c r="A9926" s="1">
        <v>1</v>
      </c>
      <c r="B9926" s="1" t="s">
        <v>11450</v>
      </c>
      <c r="C9926" s="1" t="s">
        <v>11451</v>
      </c>
      <c r="D9926" s="1">
        <v>22276.328951020001</v>
      </c>
      <c r="E9926" s="1">
        <v>1.4658E-4</v>
      </c>
      <c r="F9926" s="1" t="s">
        <v>3</v>
      </c>
      <c r="G9926" s="1" t="s">
        <v>11452</v>
      </c>
      <c r="H9926" s="1">
        <v>0</v>
      </c>
      <c r="I9926" s="1">
        <v>9992</v>
      </c>
    </row>
    <row r="9927" spans="1:9" x14ac:dyDescent="0.25">
      <c r="A9927" s="1">
        <v>2</v>
      </c>
      <c r="B9927" s="1">
        <v>45570</v>
      </c>
      <c r="C9927" s="1">
        <v>53.055</v>
      </c>
      <c r="D9927" s="1">
        <v>313.1671</v>
      </c>
      <c r="E9927" s="1">
        <v>1346</v>
      </c>
      <c r="F9927" s="1">
        <v>64.118799999999993</v>
      </c>
      <c r="G9927" s="1">
        <v>295.99400000000003</v>
      </c>
      <c r="H9927" s="1">
        <v>15.0637818313645</v>
      </c>
    </row>
    <row r="9928" spans="1:9" x14ac:dyDescent="0.25">
      <c r="A9928" s="1">
        <v>0</v>
      </c>
      <c r="B9928" s="1" t="s">
        <v>11453</v>
      </c>
    </row>
    <row r="9929" spans="1:9" x14ac:dyDescent="0.25">
      <c r="A9929" s="1">
        <v>1</v>
      </c>
      <c r="B9929" s="1" t="s">
        <v>11454</v>
      </c>
      <c r="C9929" s="1" t="s">
        <v>11455</v>
      </c>
      <c r="D9929" s="1">
        <v>22276.47728662</v>
      </c>
      <c r="E9929" s="1">
        <v>9.4090000000000002E-5</v>
      </c>
      <c r="F9929" s="1" t="s">
        <v>3</v>
      </c>
      <c r="G9929" s="1" t="s">
        <v>11456</v>
      </c>
      <c r="H9929" s="1">
        <v>0</v>
      </c>
      <c r="I9929" s="1">
        <v>9999</v>
      </c>
    </row>
    <row r="9930" spans="1:9" x14ac:dyDescent="0.25">
      <c r="A9930" s="1">
        <v>2</v>
      </c>
      <c r="B9930" s="1">
        <v>45571</v>
      </c>
      <c r="C9930" s="1">
        <v>53.052799999999998</v>
      </c>
      <c r="D9930" s="1">
        <v>302.49349999999998</v>
      </c>
      <c r="E9930" s="1">
        <v>1583</v>
      </c>
      <c r="F9930" s="1">
        <v>66.389300000000006</v>
      </c>
      <c r="G9930" s="1">
        <v>293.72620000000001</v>
      </c>
      <c r="H9930" s="1">
        <v>15.0641156913663</v>
      </c>
    </row>
    <row r="9931" spans="1:9" x14ac:dyDescent="0.25">
      <c r="A9931" s="1">
        <v>0</v>
      </c>
      <c r="B9931" s="1" t="s">
        <v>11457</v>
      </c>
    </row>
    <row r="9932" spans="1:9" x14ac:dyDescent="0.25">
      <c r="A9932" s="1">
        <v>1</v>
      </c>
      <c r="B9932" s="1" t="s">
        <v>11458</v>
      </c>
      <c r="C9932" s="1" t="s">
        <v>11459</v>
      </c>
      <c r="D9932" s="1">
        <v>22276.469918319999</v>
      </c>
      <c r="E9932" s="1">
        <v>2.2160000000000001E-5</v>
      </c>
      <c r="F9932" s="1" t="s">
        <v>3</v>
      </c>
      <c r="G9932" s="1" t="s">
        <v>4624</v>
      </c>
      <c r="H9932" s="1">
        <v>0</v>
      </c>
      <c r="I9932" s="1">
        <v>9999</v>
      </c>
    </row>
    <row r="9933" spans="1:9" x14ac:dyDescent="0.25">
      <c r="A9933" s="1">
        <v>2</v>
      </c>
      <c r="B9933" s="1">
        <v>45572</v>
      </c>
      <c r="C9933" s="1">
        <v>53.053699999999999</v>
      </c>
      <c r="D9933" s="1">
        <v>302.54399999999998</v>
      </c>
      <c r="E9933" s="1">
        <v>1740</v>
      </c>
      <c r="F9933" s="1">
        <v>65.412899999999993</v>
      </c>
      <c r="G9933" s="1">
        <v>294.70409999999998</v>
      </c>
      <c r="H9933" s="1">
        <v>15.064012061360099</v>
      </c>
    </row>
    <row r="9934" spans="1:9" x14ac:dyDescent="0.25">
      <c r="A9934" s="1">
        <v>0</v>
      </c>
      <c r="B9934" s="1" t="s">
        <v>11460</v>
      </c>
    </row>
    <row r="9935" spans="1:9" x14ac:dyDescent="0.25">
      <c r="A9935" s="1">
        <v>1</v>
      </c>
      <c r="B9935" s="1" t="s">
        <v>11461</v>
      </c>
      <c r="C9935" s="1" t="s">
        <v>11462</v>
      </c>
      <c r="D9935" s="1">
        <v>22276.381463540001</v>
      </c>
      <c r="E9935" s="1">
        <v>5.8810000000000001E-5</v>
      </c>
      <c r="F9935" s="1" t="s">
        <v>3</v>
      </c>
      <c r="G9935" s="1" t="s">
        <v>11463</v>
      </c>
      <c r="H9935" s="1">
        <v>0</v>
      </c>
      <c r="I9935" s="1">
        <v>9992</v>
      </c>
    </row>
    <row r="9936" spans="1:9" x14ac:dyDescent="0.25">
      <c r="A9936" s="1">
        <v>2</v>
      </c>
      <c r="B9936" s="1">
        <v>45573</v>
      </c>
      <c r="C9936" s="1">
        <v>53.053199999999997</v>
      </c>
      <c r="D9936" s="1">
        <v>302.94920000000002</v>
      </c>
      <c r="E9936" s="1">
        <v>1597</v>
      </c>
      <c r="F9936" s="1">
        <v>54.551099999999998</v>
      </c>
      <c r="G9936" s="1">
        <v>305.56270000000001</v>
      </c>
      <c r="H9936" s="1">
        <v>15.064094401363</v>
      </c>
    </row>
    <row r="9937" spans="1:9" x14ac:dyDescent="0.25">
      <c r="A9937" s="1">
        <v>0</v>
      </c>
      <c r="B9937" s="1" t="s">
        <v>11464</v>
      </c>
    </row>
    <row r="9938" spans="1:9" x14ac:dyDescent="0.25">
      <c r="A9938" s="1">
        <v>1</v>
      </c>
      <c r="B9938" s="1" t="s">
        <v>11465</v>
      </c>
      <c r="C9938" s="1" t="s">
        <v>11466</v>
      </c>
      <c r="D9938" s="1">
        <v>22276.473595119998</v>
      </c>
      <c r="E9938" s="1">
        <v>1.645E-5</v>
      </c>
      <c r="F9938" s="1" t="s">
        <v>3</v>
      </c>
      <c r="G9938" s="1" t="s">
        <v>11467</v>
      </c>
      <c r="H9938" s="1">
        <v>0</v>
      </c>
      <c r="I9938" s="1">
        <v>9994</v>
      </c>
    </row>
    <row r="9939" spans="1:9" x14ac:dyDescent="0.25">
      <c r="A9939" s="1">
        <v>2</v>
      </c>
      <c r="B9939" s="1">
        <v>45574</v>
      </c>
      <c r="C9939" s="1">
        <v>53.053699999999999</v>
      </c>
      <c r="D9939" s="1">
        <v>302.51100000000002</v>
      </c>
      <c r="E9939" s="1">
        <v>1885</v>
      </c>
      <c r="F9939" s="1">
        <v>62.3611</v>
      </c>
      <c r="G9939" s="1">
        <v>297.75689999999997</v>
      </c>
      <c r="H9939" s="1">
        <v>15.064076711366299</v>
      </c>
    </row>
    <row r="9940" spans="1:9" x14ac:dyDescent="0.25">
      <c r="A9940" s="1">
        <v>0</v>
      </c>
      <c r="B9940" s="1" t="s">
        <v>11468</v>
      </c>
    </row>
    <row r="9941" spans="1:9" x14ac:dyDescent="0.25">
      <c r="A9941" s="1">
        <v>1</v>
      </c>
      <c r="B9941" s="1" t="s">
        <v>11469</v>
      </c>
      <c r="C9941" s="1" t="s">
        <v>11470</v>
      </c>
      <c r="D9941" s="1">
        <v>22276.496550079999</v>
      </c>
      <c r="E9941" s="1">
        <v>2.8342999999999999E-4</v>
      </c>
      <c r="F9941" s="1" t="s">
        <v>3</v>
      </c>
      <c r="G9941" s="1" t="s">
        <v>11471</v>
      </c>
      <c r="H9941" s="1">
        <v>0</v>
      </c>
      <c r="I9941" s="1">
        <v>9999</v>
      </c>
    </row>
    <row r="9942" spans="1:9" x14ac:dyDescent="0.25">
      <c r="A9942" s="1">
        <v>2</v>
      </c>
      <c r="B9942" s="1">
        <v>45575</v>
      </c>
      <c r="C9942" s="1">
        <v>52.997300000000003</v>
      </c>
      <c r="D9942" s="1">
        <v>282.3938</v>
      </c>
      <c r="E9942" s="1">
        <v>3412</v>
      </c>
      <c r="F9942" s="1">
        <v>67.475999999999999</v>
      </c>
      <c r="G9942" s="1">
        <v>292.65940000000001</v>
      </c>
      <c r="H9942" s="1">
        <v>15.1843222713687</v>
      </c>
    </row>
    <row r="9943" spans="1:9" x14ac:dyDescent="0.25">
      <c r="A9943" s="1">
        <v>0</v>
      </c>
      <c r="B9943" s="1" t="s">
        <v>11472</v>
      </c>
    </row>
    <row r="9944" spans="1:9" x14ac:dyDescent="0.25">
      <c r="A9944" s="1">
        <v>1</v>
      </c>
      <c r="B9944" s="1" t="s">
        <v>11473</v>
      </c>
      <c r="C9944" s="1" t="s">
        <v>11474</v>
      </c>
      <c r="D9944" s="1">
        <v>22276.30036071</v>
      </c>
      <c r="E9944" s="1">
        <v>4.5900000000000001E-6</v>
      </c>
      <c r="F9944" s="1" t="s">
        <v>3</v>
      </c>
      <c r="G9944" s="1" t="s">
        <v>11475</v>
      </c>
      <c r="H9944" s="1">
        <v>0</v>
      </c>
      <c r="I9944" s="1">
        <v>9996</v>
      </c>
    </row>
    <row r="9945" spans="1:9" x14ac:dyDescent="0.25">
      <c r="A9945" s="1">
        <v>2</v>
      </c>
      <c r="B9945" s="1">
        <v>45576</v>
      </c>
      <c r="C9945" s="1">
        <v>53.056199999999997</v>
      </c>
      <c r="D9945" s="1">
        <v>303.30700000000002</v>
      </c>
      <c r="E9945" s="1">
        <v>1713</v>
      </c>
      <c r="F9945" s="1">
        <v>59.480200000000004</v>
      </c>
      <c r="G9945" s="1">
        <v>300.63560000000001</v>
      </c>
      <c r="H9945" s="1">
        <v>15.064031541366001</v>
      </c>
    </row>
    <row r="9946" spans="1:9" x14ac:dyDescent="0.25">
      <c r="A9946" s="1">
        <v>0</v>
      </c>
      <c r="B9946" s="1" t="s">
        <v>11476</v>
      </c>
    </row>
    <row r="9947" spans="1:9" x14ac:dyDescent="0.25">
      <c r="A9947" s="1">
        <v>1</v>
      </c>
      <c r="B9947" s="1" t="s">
        <v>11477</v>
      </c>
      <c r="C9947" s="1" t="s">
        <v>11478</v>
      </c>
      <c r="D9947" s="1">
        <v>22276.358913259999</v>
      </c>
      <c r="E9947" s="1">
        <v>3.1273E-4</v>
      </c>
      <c r="F9947" s="1" t="s">
        <v>3</v>
      </c>
      <c r="G9947" s="1" t="s">
        <v>11479</v>
      </c>
      <c r="H9947" s="1">
        <v>0</v>
      </c>
      <c r="I9947" s="1">
        <v>9994</v>
      </c>
    </row>
    <row r="9948" spans="1:9" x14ac:dyDescent="0.25">
      <c r="A9948" s="1">
        <v>2</v>
      </c>
      <c r="B9948" s="1">
        <v>45577</v>
      </c>
      <c r="C9948" s="1">
        <v>53.054600000000001</v>
      </c>
      <c r="D9948" s="1">
        <v>302.72899999999998</v>
      </c>
      <c r="E9948" s="1">
        <v>1923</v>
      </c>
      <c r="F9948" s="1">
        <v>56.935600000000001</v>
      </c>
      <c r="G9948" s="1">
        <v>303.18180000000001</v>
      </c>
      <c r="H9948" s="1">
        <v>15.080449271366</v>
      </c>
    </row>
    <row r="9949" spans="1:9" x14ac:dyDescent="0.25">
      <c r="A9949" s="1">
        <v>0</v>
      </c>
      <c r="B9949" s="1" t="s">
        <v>11480</v>
      </c>
    </row>
    <row r="9950" spans="1:9" x14ac:dyDescent="0.25">
      <c r="A9950" s="1">
        <v>1</v>
      </c>
      <c r="B9950" s="1" t="s">
        <v>11481</v>
      </c>
      <c r="C9950" s="1" t="s">
        <v>11482</v>
      </c>
      <c r="D9950" s="1">
        <v>22276.49203356</v>
      </c>
      <c r="E9950" s="1">
        <v>-7.8099999999999998E-6</v>
      </c>
      <c r="F9950" s="1" t="s">
        <v>3</v>
      </c>
      <c r="G9950" s="1">
        <f>-33512-4</f>
        <v>-33516</v>
      </c>
      <c r="H9950" s="1">
        <v>0</v>
      </c>
      <c r="I9950" s="1">
        <v>9995</v>
      </c>
    </row>
    <row r="9951" spans="1:9" x14ac:dyDescent="0.25">
      <c r="A9951" s="1">
        <v>2</v>
      </c>
      <c r="B9951" s="1">
        <v>45578</v>
      </c>
      <c r="C9951" s="1">
        <v>53.055900000000001</v>
      </c>
      <c r="D9951" s="1">
        <v>302.43680000000001</v>
      </c>
      <c r="E9951" s="1">
        <v>1578</v>
      </c>
      <c r="F9951" s="1">
        <v>62.563600000000001</v>
      </c>
      <c r="G9951" s="1">
        <v>297.55130000000003</v>
      </c>
      <c r="H9951" s="1">
        <v>15.064073231366301</v>
      </c>
    </row>
    <row r="9952" spans="1:9" x14ac:dyDescent="0.25">
      <c r="A9952" s="1">
        <v>0</v>
      </c>
      <c r="B9952" s="1" t="s">
        <v>11483</v>
      </c>
    </row>
    <row r="9953" spans="1:9" x14ac:dyDescent="0.25">
      <c r="A9953" s="1">
        <v>1</v>
      </c>
      <c r="B9953" s="1" t="s">
        <v>11484</v>
      </c>
      <c r="C9953" s="1" t="s">
        <v>11485</v>
      </c>
      <c r="D9953" s="1">
        <v>22276.433078769998</v>
      </c>
      <c r="E9953" s="1">
        <v>3.5649999999999999E-5</v>
      </c>
      <c r="F9953" s="1" t="s">
        <v>3</v>
      </c>
      <c r="G9953" s="1" t="s">
        <v>8023</v>
      </c>
      <c r="H9953" s="1">
        <v>0</v>
      </c>
      <c r="I9953" s="1">
        <v>9990</v>
      </c>
    </row>
    <row r="9954" spans="1:9" x14ac:dyDescent="0.25">
      <c r="A9954" s="1">
        <v>2</v>
      </c>
      <c r="B9954" s="1">
        <v>45579</v>
      </c>
      <c r="C9954" s="1">
        <v>53.053100000000001</v>
      </c>
      <c r="D9954" s="1">
        <v>262.85989999999998</v>
      </c>
      <c r="E9954" s="1">
        <v>1503</v>
      </c>
      <c r="F9954" s="1">
        <v>90.914500000000004</v>
      </c>
      <c r="G9954" s="1">
        <v>269.20159999999998</v>
      </c>
      <c r="H9954" s="1">
        <v>15.0640355113658</v>
      </c>
    </row>
    <row r="9955" spans="1:9" x14ac:dyDescent="0.25">
      <c r="A9955" s="1">
        <v>0</v>
      </c>
      <c r="B9955" s="1" t="s">
        <v>11486</v>
      </c>
    </row>
    <row r="9956" spans="1:9" x14ac:dyDescent="0.25">
      <c r="A9956" s="1">
        <v>1</v>
      </c>
      <c r="B9956" s="1" t="s">
        <v>11487</v>
      </c>
      <c r="C9956" s="1" t="s">
        <v>11488</v>
      </c>
      <c r="D9956" s="1">
        <v>22276.365786859998</v>
      </c>
      <c r="E9956" s="1">
        <v>9.7999999999999993E-6</v>
      </c>
      <c r="F9956" s="1" t="s">
        <v>3</v>
      </c>
      <c r="G9956" s="1" t="s">
        <v>11489</v>
      </c>
      <c r="H9956" s="1">
        <v>0</v>
      </c>
      <c r="I9956" s="1">
        <v>9998</v>
      </c>
    </row>
    <row r="9957" spans="1:9" x14ac:dyDescent="0.25">
      <c r="A9957" s="1">
        <v>2</v>
      </c>
      <c r="B9957" s="1">
        <v>45580</v>
      </c>
      <c r="C9957" s="1">
        <v>53.054900000000004</v>
      </c>
      <c r="D9957" s="1">
        <v>312.99860000000001</v>
      </c>
      <c r="E9957" s="1">
        <v>1374</v>
      </c>
      <c r="F9957" s="1">
        <v>58.853099999999998</v>
      </c>
      <c r="G9957" s="1">
        <v>301.2593</v>
      </c>
      <c r="H9957" s="1">
        <v>15.064046011364599</v>
      </c>
    </row>
    <row r="9958" spans="1:9" x14ac:dyDescent="0.25">
      <c r="A9958" s="1">
        <v>0</v>
      </c>
      <c r="B9958" s="1" t="s">
        <v>11490</v>
      </c>
    </row>
    <row r="9959" spans="1:9" x14ac:dyDescent="0.25">
      <c r="A9959" s="1">
        <v>1</v>
      </c>
      <c r="B9959" s="1" t="s">
        <v>11491</v>
      </c>
      <c r="C9959" s="1" t="s">
        <v>11492</v>
      </c>
      <c r="D9959" s="1">
        <v>22276.3704101</v>
      </c>
      <c r="E9959" s="1">
        <v>6.8999999999999996E-7</v>
      </c>
      <c r="F9959" s="1" t="s">
        <v>3</v>
      </c>
      <c r="G9959" s="1" t="s">
        <v>11493</v>
      </c>
      <c r="H9959" s="1">
        <v>0</v>
      </c>
      <c r="I9959" s="1">
        <v>9998</v>
      </c>
    </row>
    <row r="9960" spans="1:9" x14ac:dyDescent="0.25">
      <c r="A9960" s="1">
        <v>2</v>
      </c>
      <c r="B9960" s="1">
        <v>45581</v>
      </c>
      <c r="C9960" s="1">
        <v>53.054900000000004</v>
      </c>
      <c r="D9960" s="1">
        <v>302.983</v>
      </c>
      <c r="E9960" s="1">
        <v>1551</v>
      </c>
      <c r="F9960" s="1">
        <v>57.874699999999997</v>
      </c>
      <c r="G9960" s="1">
        <v>302.23919999999998</v>
      </c>
      <c r="H9960" s="1">
        <v>15.063987861366</v>
      </c>
    </row>
    <row r="9961" spans="1:9" x14ac:dyDescent="0.25">
      <c r="A9961" s="1">
        <v>0</v>
      </c>
      <c r="B9961" s="1" t="s">
        <v>11494</v>
      </c>
    </row>
    <row r="9962" spans="1:9" x14ac:dyDescent="0.25">
      <c r="A9962" s="1">
        <v>1</v>
      </c>
      <c r="B9962" s="1" t="s">
        <v>11495</v>
      </c>
      <c r="C9962" s="1" t="s">
        <v>11496</v>
      </c>
      <c r="D9962" s="1">
        <v>22276.525211050001</v>
      </c>
      <c r="E9962" s="1">
        <v>3.9400000000000002E-5</v>
      </c>
      <c r="F9962" s="1" t="s">
        <v>3</v>
      </c>
      <c r="G9962" s="1" t="s">
        <v>11497</v>
      </c>
      <c r="H9962" s="1">
        <v>0</v>
      </c>
      <c r="I9962" s="1">
        <v>9998</v>
      </c>
    </row>
    <row r="9963" spans="1:9" x14ac:dyDescent="0.25">
      <c r="A9963" s="1">
        <v>2</v>
      </c>
      <c r="B9963" s="1">
        <v>45582</v>
      </c>
      <c r="C9963" s="1">
        <v>53.054499999999997</v>
      </c>
      <c r="D9963" s="1">
        <v>302.30419999999998</v>
      </c>
      <c r="E9963" s="1">
        <v>2116</v>
      </c>
      <c r="F9963" s="1">
        <v>41.695399999999999</v>
      </c>
      <c r="G9963" s="1">
        <v>318.4196</v>
      </c>
      <c r="H9963" s="1">
        <v>15.063962721366201</v>
      </c>
    </row>
    <row r="9964" spans="1:9" x14ac:dyDescent="0.25">
      <c r="A9964" s="1">
        <v>0</v>
      </c>
      <c r="B9964" s="1" t="s">
        <v>11498</v>
      </c>
    </row>
    <row r="9965" spans="1:9" x14ac:dyDescent="0.25">
      <c r="A9965" s="1">
        <v>1</v>
      </c>
      <c r="B9965" s="1" t="s">
        <v>11499</v>
      </c>
      <c r="C9965" s="1" t="s">
        <v>11500</v>
      </c>
      <c r="D9965" s="1">
        <v>22276.506774549998</v>
      </c>
      <c r="E9965" s="1">
        <v>7.0480000000000003E-5</v>
      </c>
      <c r="F9965" s="1" t="s">
        <v>3</v>
      </c>
      <c r="G9965" s="1" t="s">
        <v>11501</v>
      </c>
      <c r="H9965" s="1">
        <v>0</v>
      </c>
      <c r="I9965" s="1">
        <v>9992</v>
      </c>
    </row>
    <row r="9966" spans="1:9" x14ac:dyDescent="0.25">
      <c r="A9966" s="1">
        <v>2</v>
      </c>
      <c r="B9966" s="1">
        <v>45583</v>
      </c>
      <c r="C9966" s="1">
        <v>53.055599999999998</v>
      </c>
      <c r="D9966" s="1">
        <v>302.38189999999997</v>
      </c>
      <c r="E9966" s="1">
        <v>1970</v>
      </c>
      <c r="F9966" s="1">
        <v>43.913499999999999</v>
      </c>
      <c r="G9966" s="1">
        <v>316.2011</v>
      </c>
      <c r="H9966" s="1">
        <v>15.0641161113662</v>
      </c>
    </row>
    <row r="9967" spans="1:9" x14ac:dyDescent="0.25">
      <c r="A9967" s="1">
        <v>0</v>
      </c>
      <c r="B9967" s="1" t="s">
        <v>11502</v>
      </c>
    </row>
    <row r="9968" spans="1:9" x14ac:dyDescent="0.25">
      <c r="A9968" s="1">
        <v>1</v>
      </c>
      <c r="B9968" s="1" t="s">
        <v>11503</v>
      </c>
      <c r="C9968" s="1" t="s">
        <v>11504</v>
      </c>
      <c r="D9968" s="1">
        <v>22276.362073730001</v>
      </c>
      <c r="E9968" s="1">
        <v>1.145E-5</v>
      </c>
      <c r="F9968" s="1" t="s">
        <v>3</v>
      </c>
      <c r="G9968" s="1" t="s">
        <v>11505</v>
      </c>
      <c r="H9968" s="1">
        <v>0</v>
      </c>
      <c r="I9968" s="1">
        <v>9998</v>
      </c>
    </row>
    <row r="9969" spans="1:9" x14ac:dyDescent="0.25">
      <c r="A9969" s="1">
        <v>2</v>
      </c>
      <c r="B9969" s="1">
        <v>45584</v>
      </c>
      <c r="C9969" s="1">
        <v>53.055700000000002</v>
      </c>
      <c r="D9969" s="1">
        <v>303.0249</v>
      </c>
      <c r="E9969" s="1">
        <v>1763</v>
      </c>
      <c r="F9969" s="1">
        <v>67.263099999999994</v>
      </c>
      <c r="G9969" s="1">
        <v>292.8544</v>
      </c>
      <c r="H9969" s="1">
        <v>15.064154351366</v>
      </c>
    </row>
    <row r="9970" spans="1:9" x14ac:dyDescent="0.25">
      <c r="A9970" s="1">
        <v>0</v>
      </c>
      <c r="B9970" s="1" t="s">
        <v>11506</v>
      </c>
    </row>
    <row r="9971" spans="1:9" x14ac:dyDescent="0.25">
      <c r="A9971" s="1">
        <v>1</v>
      </c>
      <c r="B9971" s="1" t="s">
        <v>11507</v>
      </c>
      <c r="C9971" s="1" t="s">
        <v>11508</v>
      </c>
      <c r="D9971" s="1">
        <v>22276.45148946</v>
      </c>
      <c r="E9971" s="1">
        <v>1.1949E-4</v>
      </c>
      <c r="F9971" s="1" t="s">
        <v>3</v>
      </c>
      <c r="G9971" s="1" t="s">
        <v>11509</v>
      </c>
      <c r="H9971" s="1">
        <v>0</v>
      </c>
      <c r="I9971" s="1">
        <v>9994</v>
      </c>
    </row>
    <row r="9972" spans="1:9" x14ac:dyDescent="0.25">
      <c r="A9972" s="1">
        <v>2</v>
      </c>
      <c r="B9972" s="1">
        <v>45586</v>
      </c>
      <c r="C9972" s="1">
        <v>53.054000000000002</v>
      </c>
      <c r="D9972" s="1">
        <v>302.63529999999997</v>
      </c>
      <c r="E9972" s="1">
        <v>1661</v>
      </c>
      <c r="F9972" s="1">
        <v>64.583600000000004</v>
      </c>
      <c r="G9972" s="1">
        <v>295.5324</v>
      </c>
      <c r="H9972" s="1">
        <v>15.064062141366</v>
      </c>
    </row>
    <row r="9973" spans="1:9" x14ac:dyDescent="0.25">
      <c r="A9973" s="1">
        <v>0</v>
      </c>
      <c r="B9973" s="1" t="s">
        <v>11510</v>
      </c>
    </row>
    <row r="9974" spans="1:9" x14ac:dyDescent="0.25">
      <c r="A9974" s="1">
        <v>1</v>
      </c>
      <c r="B9974" s="1" t="s">
        <v>11511</v>
      </c>
      <c r="C9974" s="1" t="s">
        <v>11512</v>
      </c>
      <c r="D9974" s="1">
        <v>22276.488347570001</v>
      </c>
      <c r="E9974" s="1">
        <v>7.3300000000000001E-6</v>
      </c>
      <c r="F9974" s="1" t="s">
        <v>3</v>
      </c>
      <c r="G9974" s="1" t="s">
        <v>11513</v>
      </c>
      <c r="H9974" s="1">
        <v>0</v>
      </c>
      <c r="I9974" s="1">
        <v>9999</v>
      </c>
    </row>
    <row r="9975" spans="1:9" x14ac:dyDescent="0.25">
      <c r="A9975" s="1">
        <v>2</v>
      </c>
      <c r="B9975" s="1">
        <v>45587</v>
      </c>
      <c r="C9975" s="1">
        <v>53.054400000000001</v>
      </c>
      <c r="D9975" s="1">
        <v>302.46690000000001</v>
      </c>
      <c r="E9975" s="1">
        <v>1564</v>
      </c>
      <c r="F9975" s="1">
        <v>61.172699999999999</v>
      </c>
      <c r="G9975" s="1">
        <v>298.94189999999998</v>
      </c>
      <c r="H9975" s="1">
        <v>15.0640188513662</v>
      </c>
    </row>
    <row r="9976" spans="1:9" x14ac:dyDescent="0.25">
      <c r="A9976" s="1">
        <v>0</v>
      </c>
      <c r="B9976" s="1" t="s">
        <v>11514</v>
      </c>
    </row>
    <row r="9977" spans="1:9" x14ac:dyDescent="0.25">
      <c r="A9977" s="1">
        <v>1</v>
      </c>
      <c r="B9977" s="1" t="s">
        <v>11515</v>
      </c>
      <c r="C9977" s="1" t="s">
        <v>11516</v>
      </c>
      <c r="D9977" s="1">
        <v>22276.466226420001</v>
      </c>
      <c r="E9977" s="1">
        <v>7.2400000000000001E-6</v>
      </c>
      <c r="F9977" s="1" t="s">
        <v>3</v>
      </c>
      <c r="G9977" s="1" t="s">
        <v>11517</v>
      </c>
      <c r="H9977" s="1">
        <v>0</v>
      </c>
      <c r="I9977" s="1">
        <v>9995</v>
      </c>
    </row>
    <row r="9978" spans="1:9" x14ac:dyDescent="0.25">
      <c r="A9978" s="1">
        <v>2</v>
      </c>
      <c r="B9978" s="1">
        <v>45588</v>
      </c>
      <c r="C9978" s="1">
        <v>53.053899999999999</v>
      </c>
      <c r="D9978" s="1">
        <v>302.56029999999998</v>
      </c>
      <c r="E9978" s="1">
        <v>1562</v>
      </c>
      <c r="F9978" s="1">
        <v>78.5839</v>
      </c>
      <c r="G9978" s="1">
        <v>281.53250000000003</v>
      </c>
      <c r="H9978" s="1">
        <v>15.064156151366101</v>
      </c>
    </row>
    <row r="9979" spans="1:9" x14ac:dyDescent="0.25">
      <c r="A9979" s="1">
        <v>0</v>
      </c>
      <c r="B9979" s="1" t="s">
        <v>11518</v>
      </c>
    </row>
    <row r="9980" spans="1:9" x14ac:dyDescent="0.25">
      <c r="A9980" s="1">
        <v>1</v>
      </c>
      <c r="B9980" s="1" t="s">
        <v>11519</v>
      </c>
      <c r="C9980" s="1" t="s">
        <v>11520</v>
      </c>
      <c r="D9980" s="1">
        <v>22276.462544040001</v>
      </c>
      <c r="E9980" s="1">
        <v>2.9179999999999998E-5</v>
      </c>
      <c r="F9980" s="1" t="s">
        <v>3</v>
      </c>
      <c r="G9980" s="1" t="s">
        <v>11521</v>
      </c>
      <c r="H9980" s="1">
        <v>0</v>
      </c>
      <c r="I9980" s="1">
        <v>9991</v>
      </c>
    </row>
    <row r="9981" spans="1:9" x14ac:dyDescent="0.25">
      <c r="A9981" s="1">
        <v>2</v>
      </c>
      <c r="B9981" s="1">
        <v>45589</v>
      </c>
      <c r="C9981" s="1">
        <v>53.055599999999998</v>
      </c>
      <c r="D9981" s="1">
        <v>302.58019999999999</v>
      </c>
      <c r="E9981" s="1">
        <v>2123</v>
      </c>
      <c r="F9981" s="1">
        <v>82.404899999999998</v>
      </c>
      <c r="G9981" s="1">
        <v>277.71809999999999</v>
      </c>
      <c r="H9981" s="1">
        <v>15.0640368713601</v>
      </c>
    </row>
    <row r="9982" spans="1:9" x14ac:dyDescent="0.25">
      <c r="A9982" s="1">
        <v>0</v>
      </c>
      <c r="B9982" s="1" t="s">
        <v>11522</v>
      </c>
    </row>
    <row r="9983" spans="1:9" x14ac:dyDescent="0.25">
      <c r="A9983" s="1">
        <v>1</v>
      </c>
      <c r="B9983" s="1" t="s">
        <v>11523</v>
      </c>
      <c r="C9983" s="1" t="s">
        <v>11524</v>
      </c>
      <c r="D9983" s="1">
        <v>22276.544569099999</v>
      </c>
      <c r="E9983" s="1">
        <v>1.8626999999999999E-4</v>
      </c>
      <c r="F9983" s="1" t="s">
        <v>3</v>
      </c>
      <c r="G9983" s="1" t="s">
        <v>11525</v>
      </c>
      <c r="H9983" s="1">
        <v>0</v>
      </c>
      <c r="I9983" s="1">
        <v>9993</v>
      </c>
    </row>
    <row r="9984" spans="1:9" x14ac:dyDescent="0.25">
      <c r="A9984" s="1">
        <v>2</v>
      </c>
      <c r="B9984" s="1">
        <v>45590</v>
      </c>
      <c r="C9984" s="1">
        <v>53.053600000000003</v>
      </c>
      <c r="D9984" s="1">
        <v>332.21109999999999</v>
      </c>
      <c r="E9984" s="1">
        <v>1951</v>
      </c>
      <c r="F9984" s="1">
        <v>49.574100000000001</v>
      </c>
      <c r="G9984" s="1">
        <v>310.54169999999999</v>
      </c>
      <c r="H9984" s="1">
        <v>15.064078341362199</v>
      </c>
    </row>
    <row r="9985" spans="1:9" x14ac:dyDescent="0.25">
      <c r="A9985" s="1">
        <v>0</v>
      </c>
      <c r="B9985" s="1" t="s">
        <v>11526</v>
      </c>
      <c r="C9985" s="1">
        <v>1</v>
      </c>
    </row>
    <row r="9986" spans="1:9" x14ac:dyDescent="0.25">
      <c r="A9986" s="1">
        <v>1</v>
      </c>
      <c r="B9986" s="1" t="s">
        <v>11527</v>
      </c>
      <c r="C9986" s="1" t="s">
        <v>11528</v>
      </c>
      <c r="D9986" s="1">
        <v>22276.551103620001</v>
      </c>
      <c r="E9986" s="1">
        <v>2.211E-5</v>
      </c>
      <c r="F9986" s="1" t="s">
        <v>3</v>
      </c>
      <c r="G9986" s="1" t="s">
        <v>11529</v>
      </c>
      <c r="H9986" s="1">
        <v>0</v>
      </c>
      <c r="I9986" s="1">
        <v>9992</v>
      </c>
    </row>
    <row r="9987" spans="1:9" x14ac:dyDescent="0.25">
      <c r="A9987" s="1">
        <v>2</v>
      </c>
      <c r="B9987" s="1">
        <v>45602</v>
      </c>
      <c r="C9987" s="1">
        <v>97.46</v>
      </c>
      <c r="D9987" s="1">
        <v>290.04739999999998</v>
      </c>
      <c r="E9987" s="1">
        <v>9991</v>
      </c>
      <c r="F9987" s="1">
        <v>162.22239999999999</v>
      </c>
      <c r="G9987" s="1">
        <v>354.19189999999998</v>
      </c>
      <c r="H9987" s="1">
        <v>15.0192856513117</v>
      </c>
    </row>
    <row r="9988" spans="1:9" x14ac:dyDescent="0.25">
      <c r="A9988" s="1">
        <v>0</v>
      </c>
      <c r="B9988" s="1" t="s">
        <v>11526</v>
      </c>
      <c r="C9988" s="1">
        <v>2</v>
      </c>
    </row>
    <row r="9989" spans="1:9" x14ac:dyDescent="0.25">
      <c r="A9989" s="1">
        <v>1</v>
      </c>
      <c r="B9989" s="1" t="s">
        <v>11530</v>
      </c>
      <c r="C9989" s="1" t="s">
        <v>11531</v>
      </c>
      <c r="D9989" s="1">
        <v>22276.582065279999</v>
      </c>
      <c r="E9989" s="1">
        <v>7.2599999999999999E-6</v>
      </c>
      <c r="F9989" s="1" t="s">
        <v>3</v>
      </c>
      <c r="G9989" s="1" t="s">
        <v>11532</v>
      </c>
      <c r="H9989" s="1">
        <v>0</v>
      </c>
      <c r="I9989" s="1">
        <v>9992</v>
      </c>
    </row>
    <row r="9990" spans="1:9" x14ac:dyDescent="0.25">
      <c r="A9990" s="1">
        <v>2</v>
      </c>
      <c r="B9990" s="1">
        <v>45603</v>
      </c>
      <c r="C9990" s="1">
        <v>97.545599999999993</v>
      </c>
      <c r="D9990" s="1">
        <v>293.81790000000001</v>
      </c>
      <c r="E9990" s="1">
        <v>12732</v>
      </c>
      <c r="F9990" s="1">
        <v>177.97120000000001</v>
      </c>
      <c r="G9990" s="1">
        <v>279.83499999999998</v>
      </c>
      <c r="H9990" s="1">
        <v>15.0181050313118</v>
      </c>
    </row>
    <row r="9991" spans="1:9" x14ac:dyDescent="0.25">
      <c r="A9991" s="1">
        <v>0</v>
      </c>
      <c r="B9991" s="1" t="s">
        <v>11533</v>
      </c>
    </row>
    <row r="9992" spans="1:9" x14ac:dyDescent="0.25">
      <c r="A9992" s="1">
        <v>1</v>
      </c>
      <c r="B9992" s="1" t="s">
        <v>11534</v>
      </c>
      <c r="C9992" s="1" t="s">
        <v>11535</v>
      </c>
      <c r="D9992" s="1">
        <v>22276.235985480002</v>
      </c>
      <c r="E9992" s="1">
        <v>1.805E-4</v>
      </c>
      <c r="F9992" s="1" t="s">
        <v>3</v>
      </c>
      <c r="G9992" s="1" t="s">
        <v>11536</v>
      </c>
      <c r="H9992" s="1">
        <v>0</v>
      </c>
      <c r="I9992" s="1">
        <v>9993</v>
      </c>
    </row>
    <row r="9993" spans="1:9" x14ac:dyDescent="0.25">
      <c r="A9993" s="1">
        <v>2</v>
      </c>
      <c r="B9993" s="1">
        <v>45605</v>
      </c>
      <c r="C9993" s="1">
        <v>51.645099999999999</v>
      </c>
      <c r="D9993" s="1">
        <v>286.28250000000003</v>
      </c>
      <c r="E9993" s="1">
        <v>4773</v>
      </c>
      <c r="F9993" s="1">
        <v>221.28739999999999</v>
      </c>
      <c r="G9993" s="1">
        <v>138.7748</v>
      </c>
      <c r="H9993" s="1">
        <v>15.346860011336</v>
      </c>
    </row>
    <row r="9994" spans="1:9" x14ac:dyDescent="0.25">
      <c r="A9994" s="1">
        <v>0</v>
      </c>
      <c r="B9994" s="1" t="s">
        <v>8561</v>
      </c>
      <c r="C9994" s="1" t="s">
        <v>8227</v>
      </c>
    </row>
    <row r="9995" spans="1:9" x14ac:dyDescent="0.25">
      <c r="A9995" s="1">
        <v>1</v>
      </c>
      <c r="B9995" s="1" t="s">
        <v>11537</v>
      </c>
      <c r="C9995" s="1" t="s">
        <v>11538</v>
      </c>
      <c r="D9995" s="1">
        <v>22276.64728284</v>
      </c>
      <c r="E9995" s="1">
        <v>1.7016000000000001E-4</v>
      </c>
      <c r="F9995" s="1" t="s">
        <v>3</v>
      </c>
      <c r="G9995" s="1" t="s">
        <v>11539</v>
      </c>
      <c r="H9995" s="1">
        <v>0</v>
      </c>
      <c r="I9995" s="1">
        <v>9998</v>
      </c>
    </row>
    <row r="9996" spans="1:9" x14ac:dyDescent="0.25">
      <c r="A9996" s="1">
        <v>2</v>
      </c>
      <c r="B9996" s="1">
        <v>45611</v>
      </c>
      <c r="C9996" s="1">
        <v>35.033499999999997</v>
      </c>
      <c r="D9996" s="1">
        <v>113.4648</v>
      </c>
      <c r="E9996" s="1">
        <v>9644</v>
      </c>
      <c r="F9996" s="1">
        <v>346.60169999999999</v>
      </c>
      <c r="G9996" s="1">
        <v>77.112300000000005</v>
      </c>
      <c r="H9996" s="1">
        <v>15.381468561313801</v>
      </c>
    </row>
    <row r="9997" spans="1:9" x14ac:dyDescent="0.25">
      <c r="A9997" s="1">
        <v>0</v>
      </c>
      <c r="B9997" s="1" t="s">
        <v>8561</v>
      </c>
      <c r="C9997" s="1" t="s">
        <v>7064</v>
      </c>
    </row>
    <row r="9998" spans="1:9" x14ac:dyDescent="0.25">
      <c r="A9998" s="1">
        <v>1</v>
      </c>
      <c r="B9998" s="1" t="s">
        <v>11540</v>
      </c>
      <c r="C9998" s="1" t="s">
        <v>11541</v>
      </c>
      <c r="D9998" s="1">
        <v>22276.572793840001</v>
      </c>
      <c r="E9998" s="1">
        <v>2.6676E-4</v>
      </c>
      <c r="F9998" s="1" t="s">
        <v>3</v>
      </c>
      <c r="G9998" s="1" t="s">
        <v>11542</v>
      </c>
      <c r="H9998" s="1">
        <v>0</v>
      </c>
      <c r="I9998" s="1">
        <v>9993</v>
      </c>
    </row>
    <row r="9999" spans="1:9" x14ac:dyDescent="0.25">
      <c r="A9999" s="1">
        <v>2</v>
      </c>
      <c r="B9999" s="1">
        <v>45612</v>
      </c>
      <c r="C9999" s="1">
        <v>35.033299999999997</v>
      </c>
      <c r="D9999" s="1">
        <v>113.9823</v>
      </c>
      <c r="E9999" s="1">
        <v>9691</v>
      </c>
      <c r="F9999" s="1">
        <v>338.52910000000003</v>
      </c>
      <c r="G9999" s="1">
        <v>21.502199999999998</v>
      </c>
      <c r="H9999" s="1">
        <v>15.3821064313137</v>
      </c>
    </row>
    <row r="10000" spans="1:9" x14ac:dyDescent="0.25">
      <c r="A10000" s="1">
        <v>0</v>
      </c>
      <c r="B10000" s="1" t="s">
        <v>11543</v>
      </c>
    </row>
    <row r="10001" spans="1:9" x14ac:dyDescent="0.25">
      <c r="A10001" s="1">
        <v>1</v>
      </c>
      <c r="B10001" s="1" t="s">
        <v>11544</v>
      </c>
      <c r="C10001" s="1" t="s">
        <v>11545</v>
      </c>
      <c r="D10001" s="1">
        <v>22276.59201683</v>
      </c>
      <c r="E10001" s="1">
        <v>1.4541000000000001E-4</v>
      </c>
      <c r="F10001" s="1" t="s">
        <v>3</v>
      </c>
      <c r="G10001" s="1" t="s">
        <v>11546</v>
      </c>
      <c r="H10001" s="1">
        <v>0</v>
      </c>
      <c r="I10001" s="1">
        <v>9993</v>
      </c>
    </row>
    <row r="10002" spans="1:9" x14ac:dyDescent="0.25">
      <c r="A10002" s="1">
        <v>2</v>
      </c>
      <c r="B10002" s="1">
        <v>45624</v>
      </c>
      <c r="C10002" s="1">
        <v>97.397900000000007</v>
      </c>
      <c r="D10002" s="1">
        <v>58.200299999999999</v>
      </c>
      <c r="E10002" s="1">
        <v>12740</v>
      </c>
      <c r="F10002" s="1">
        <v>132.44980000000001</v>
      </c>
      <c r="G10002" s="1">
        <v>291.41129999999998</v>
      </c>
      <c r="H10002" s="1">
        <v>15.313377001304399</v>
      </c>
    </row>
    <row r="10003" spans="1:9" x14ac:dyDescent="0.25">
      <c r="A10003" s="1">
        <v>0</v>
      </c>
      <c r="B10003" s="1" t="s">
        <v>6146</v>
      </c>
      <c r="C10003" s="1">
        <v>9</v>
      </c>
      <c r="D10003" s="1">
        <v>2</v>
      </c>
    </row>
    <row r="10004" spans="1:9" x14ac:dyDescent="0.25">
      <c r="A10004" s="1">
        <v>1</v>
      </c>
      <c r="B10004" s="1" t="s">
        <v>11547</v>
      </c>
      <c r="C10004" s="1" t="s">
        <v>11548</v>
      </c>
      <c r="D10004" s="1">
        <v>22276.601459239999</v>
      </c>
      <c r="E10004" s="1">
        <v>6.6439999999999994E-5</v>
      </c>
      <c r="F10004" s="1" t="s">
        <v>3</v>
      </c>
      <c r="G10004" s="1" t="s">
        <v>11549</v>
      </c>
      <c r="H10004" s="1">
        <v>0</v>
      </c>
      <c r="I10004" s="1">
        <v>9991</v>
      </c>
    </row>
    <row r="10005" spans="1:9" x14ac:dyDescent="0.25">
      <c r="A10005" s="1">
        <v>2</v>
      </c>
      <c r="B10005" s="1">
        <v>45625</v>
      </c>
      <c r="C10005" s="1">
        <v>97.4041</v>
      </c>
      <c r="D10005" s="1">
        <v>55.073799999999999</v>
      </c>
      <c r="E10005" s="1">
        <v>12378</v>
      </c>
      <c r="F10005" s="1">
        <v>150.8263</v>
      </c>
      <c r="G10005" s="1">
        <v>269.84969999999998</v>
      </c>
      <c r="H10005" s="1">
        <v>15.237067851301999</v>
      </c>
    </row>
    <row r="10006" spans="1:9" x14ac:dyDescent="0.25">
      <c r="A10006" s="1">
        <v>0</v>
      </c>
      <c r="B10006" s="1" t="s">
        <v>11550</v>
      </c>
    </row>
    <row r="10007" spans="1:9" x14ac:dyDescent="0.25">
      <c r="A10007" s="1">
        <v>1</v>
      </c>
      <c r="B10007" s="1" t="s">
        <v>11551</v>
      </c>
      <c r="C10007" s="1" t="s">
        <v>11552</v>
      </c>
      <c r="D10007" s="1">
        <v>22276.452403920001</v>
      </c>
      <c r="E10007" s="1">
        <v>3.4900000000000001E-5</v>
      </c>
      <c r="F10007" s="1" t="s">
        <v>3</v>
      </c>
      <c r="G10007" s="1" t="s">
        <v>11553</v>
      </c>
      <c r="H10007" s="1">
        <v>0</v>
      </c>
      <c r="I10007" s="1">
        <v>9998</v>
      </c>
    </row>
    <row r="10008" spans="1:9" x14ac:dyDescent="0.25">
      <c r="A10008" s="1">
        <v>2</v>
      </c>
      <c r="B10008" s="1">
        <v>45658</v>
      </c>
      <c r="C10008" s="1">
        <v>53.054000000000002</v>
      </c>
      <c r="D10008" s="1">
        <v>292.61509999999998</v>
      </c>
      <c r="E10008" s="1">
        <v>1677</v>
      </c>
      <c r="F10008" s="1">
        <v>58.339100000000002</v>
      </c>
      <c r="G10008" s="1">
        <v>301.77609999999999</v>
      </c>
      <c r="H10008" s="1">
        <v>15.064115931298399</v>
      </c>
    </row>
    <row r="10009" spans="1:9" x14ac:dyDescent="0.25">
      <c r="A10009" s="1">
        <v>0</v>
      </c>
      <c r="B10009" s="1" t="s">
        <v>11554</v>
      </c>
    </row>
    <row r="10010" spans="1:9" x14ac:dyDescent="0.25">
      <c r="A10010" s="1">
        <v>1</v>
      </c>
      <c r="B10010" s="1" t="s">
        <v>11555</v>
      </c>
      <c r="C10010" s="1" t="s">
        <v>11556</v>
      </c>
      <c r="D10010" s="1">
        <v>22276.322451439999</v>
      </c>
      <c r="E10010" s="1">
        <v>-3.2129999999999999E-5</v>
      </c>
      <c r="F10010" s="1" t="s">
        <v>3</v>
      </c>
      <c r="G10010" s="1">
        <f>-19683-3</f>
        <v>-19686</v>
      </c>
      <c r="H10010" s="1">
        <v>0</v>
      </c>
      <c r="I10010" s="1">
        <v>9994</v>
      </c>
    </row>
    <row r="10011" spans="1:9" x14ac:dyDescent="0.25">
      <c r="A10011" s="1">
        <v>2</v>
      </c>
      <c r="B10011" s="1">
        <v>45659</v>
      </c>
      <c r="C10011" s="1">
        <v>53.052799999999998</v>
      </c>
      <c r="D10011" s="1">
        <v>293.2133</v>
      </c>
      <c r="E10011" s="1">
        <v>1507</v>
      </c>
      <c r="F10011" s="1">
        <v>99.893900000000002</v>
      </c>
      <c r="G10011" s="1">
        <v>260.22199999999998</v>
      </c>
      <c r="H10011" s="1">
        <v>15.064164211298101</v>
      </c>
    </row>
    <row r="10012" spans="1:9" x14ac:dyDescent="0.25">
      <c r="A10012" s="1">
        <v>0</v>
      </c>
      <c r="B10012" s="1" t="s">
        <v>11557</v>
      </c>
    </row>
    <row r="10013" spans="1:9" x14ac:dyDescent="0.25">
      <c r="A10013" s="1">
        <v>1</v>
      </c>
      <c r="B10013" s="1" t="s">
        <v>11558</v>
      </c>
      <c r="C10013" s="1" t="s">
        <v>11559</v>
      </c>
      <c r="D10013" s="1">
        <v>22276.46346309</v>
      </c>
      <c r="E10013" s="1">
        <v>3.1930000000000001E-5</v>
      </c>
      <c r="F10013" s="1" t="s">
        <v>3</v>
      </c>
      <c r="G10013" s="1" t="s">
        <v>11560</v>
      </c>
      <c r="H10013" s="1">
        <v>0</v>
      </c>
      <c r="I10013" s="1">
        <v>9991</v>
      </c>
    </row>
    <row r="10014" spans="1:9" x14ac:dyDescent="0.25">
      <c r="A10014" s="1">
        <v>2</v>
      </c>
      <c r="B10014" s="1">
        <v>45660</v>
      </c>
      <c r="C10014" s="1">
        <v>53.053800000000003</v>
      </c>
      <c r="D10014" s="1">
        <v>292.5752</v>
      </c>
      <c r="E10014" s="1">
        <v>1516</v>
      </c>
      <c r="F10014" s="1">
        <v>59.736699999999999</v>
      </c>
      <c r="G10014" s="1">
        <v>300.37720000000002</v>
      </c>
      <c r="H10014" s="1">
        <v>15.064087051298401</v>
      </c>
    </row>
    <row r="10015" spans="1:9" x14ac:dyDescent="0.25">
      <c r="A10015" s="1">
        <v>0</v>
      </c>
      <c r="B10015" s="1" t="s">
        <v>11561</v>
      </c>
    </row>
    <row r="10016" spans="1:9" x14ac:dyDescent="0.25">
      <c r="A10016" s="1">
        <v>1</v>
      </c>
      <c r="B10016" s="1" t="s">
        <v>11562</v>
      </c>
      <c r="C10016" s="1" t="s">
        <v>11563</v>
      </c>
      <c r="D10016" s="1">
        <v>22276.48189748</v>
      </c>
      <c r="E10016" s="1">
        <v>8.3000000000000002E-6</v>
      </c>
      <c r="F10016" s="1" t="s">
        <v>3</v>
      </c>
      <c r="G10016" s="1" t="s">
        <v>11564</v>
      </c>
      <c r="H10016" s="1">
        <v>0</v>
      </c>
      <c r="I10016" s="1">
        <v>9995</v>
      </c>
    </row>
    <row r="10017" spans="1:9" x14ac:dyDescent="0.25">
      <c r="A10017" s="1">
        <v>2</v>
      </c>
      <c r="B10017" s="1">
        <v>45661</v>
      </c>
      <c r="C10017" s="1">
        <v>53.054200000000002</v>
      </c>
      <c r="D10017" s="1">
        <v>292.5009</v>
      </c>
      <c r="E10017" s="1">
        <v>1624</v>
      </c>
      <c r="F10017" s="1">
        <v>65.592799999999997</v>
      </c>
      <c r="G10017" s="1">
        <v>294.52300000000002</v>
      </c>
      <c r="H10017" s="1">
        <v>15.0639699712984</v>
      </c>
    </row>
    <row r="10018" spans="1:9" x14ac:dyDescent="0.25">
      <c r="A10018" s="1">
        <v>0</v>
      </c>
      <c r="B10018" s="1" t="s">
        <v>11565</v>
      </c>
    </row>
    <row r="10019" spans="1:9" x14ac:dyDescent="0.25">
      <c r="A10019" s="1">
        <v>1</v>
      </c>
      <c r="B10019" s="1" t="s">
        <v>11566</v>
      </c>
      <c r="C10019" s="1" t="s">
        <v>11567</v>
      </c>
      <c r="D10019" s="1">
        <v>22276.363945320001</v>
      </c>
      <c r="E10019" s="1">
        <v>4.1010000000000002E-5</v>
      </c>
      <c r="F10019" s="1" t="s">
        <v>3</v>
      </c>
      <c r="G10019" s="1" t="s">
        <v>11568</v>
      </c>
      <c r="H10019" s="1">
        <v>0</v>
      </c>
      <c r="I10019" s="1">
        <v>9991</v>
      </c>
    </row>
    <row r="10020" spans="1:9" x14ac:dyDescent="0.25">
      <c r="A10020" s="1">
        <v>2</v>
      </c>
      <c r="B10020" s="1">
        <v>45662</v>
      </c>
      <c r="C10020" s="1">
        <v>53.054900000000004</v>
      </c>
      <c r="D10020" s="1">
        <v>293.01819999999998</v>
      </c>
      <c r="E10020" s="1">
        <v>2042</v>
      </c>
      <c r="F10020" s="1">
        <v>52.600200000000001</v>
      </c>
      <c r="G10020" s="1">
        <v>307.51729999999998</v>
      </c>
      <c r="H10020" s="1">
        <v>15.0641017312982</v>
      </c>
    </row>
    <row r="10021" spans="1:9" x14ac:dyDescent="0.25">
      <c r="A10021" s="1">
        <v>0</v>
      </c>
      <c r="B10021" s="1" t="s">
        <v>11569</v>
      </c>
    </row>
    <row r="10022" spans="1:9" x14ac:dyDescent="0.25">
      <c r="A10022" s="1">
        <v>1</v>
      </c>
      <c r="B10022" s="1" t="s">
        <v>11570</v>
      </c>
      <c r="C10022" s="1" t="s">
        <v>11571</v>
      </c>
      <c r="D10022" s="1">
        <v>22276.500334150001</v>
      </c>
      <c r="E10022" s="1">
        <v>7.1190000000000001E-5</v>
      </c>
      <c r="F10022" s="1" t="s">
        <v>3</v>
      </c>
      <c r="G10022" s="1" t="s">
        <v>11572</v>
      </c>
      <c r="H10022" s="1">
        <v>0</v>
      </c>
      <c r="I10022" s="1">
        <v>9998</v>
      </c>
    </row>
    <row r="10023" spans="1:9" x14ac:dyDescent="0.25">
      <c r="A10023" s="1">
        <v>2</v>
      </c>
      <c r="B10023" s="1">
        <v>45663</v>
      </c>
      <c r="C10023" s="1">
        <v>53.053600000000003</v>
      </c>
      <c r="D10023" s="1">
        <v>292.39400000000001</v>
      </c>
      <c r="E10023" s="1">
        <v>1872</v>
      </c>
      <c r="F10023" s="1">
        <v>50.9482</v>
      </c>
      <c r="G10023" s="1">
        <v>309.16730000000001</v>
      </c>
      <c r="H10023" s="1">
        <v>15.064146761298399</v>
      </c>
    </row>
    <row r="10024" spans="1:9" x14ac:dyDescent="0.25">
      <c r="A10024" s="1">
        <v>0</v>
      </c>
      <c r="B10024" s="1" t="s">
        <v>11573</v>
      </c>
    </row>
    <row r="10025" spans="1:9" x14ac:dyDescent="0.25">
      <c r="A10025" s="1">
        <v>1</v>
      </c>
      <c r="B10025" s="1" t="s">
        <v>11574</v>
      </c>
      <c r="C10025" s="1" t="s">
        <v>11575</v>
      </c>
      <c r="D10025" s="1">
        <v>22276.467156620001</v>
      </c>
      <c r="E10025" s="1">
        <v>1.167E-5</v>
      </c>
      <c r="F10025" s="1" t="s">
        <v>3</v>
      </c>
      <c r="G10025" s="1" t="s">
        <v>11576</v>
      </c>
      <c r="H10025" s="1">
        <v>0</v>
      </c>
      <c r="I10025" s="1">
        <v>9991</v>
      </c>
    </row>
    <row r="10026" spans="1:9" x14ac:dyDescent="0.25">
      <c r="A10026" s="1">
        <v>2</v>
      </c>
      <c r="B10026" s="1">
        <v>45665</v>
      </c>
      <c r="C10026" s="1">
        <v>53.054499999999997</v>
      </c>
      <c r="D10026" s="1">
        <v>292.56209999999999</v>
      </c>
      <c r="E10026" s="1">
        <v>1628</v>
      </c>
      <c r="F10026" s="1">
        <v>61.323900000000002</v>
      </c>
      <c r="G10026" s="1">
        <v>298.79129999999998</v>
      </c>
      <c r="H10026" s="1">
        <v>15.0641317312983</v>
      </c>
    </row>
    <row r="10027" spans="1:9" x14ac:dyDescent="0.25">
      <c r="A10027" s="1">
        <v>0</v>
      </c>
      <c r="B10027" s="1" t="s">
        <v>11577</v>
      </c>
    </row>
    <row r="10028" spans="1:9" x14ac:dyDescent="0.25">
      <c r="A10028" s="1">
        <v>1</v>
      </c>
      <c r="B10028" s="1" t="s">
        <v>11578</v>
      </c>
      <c r="C10028" s="1" t="s">
        <v>11579</v>
      </c>
      <c r="D10028" s="1">
        <v>22276.470839450001</v>
      </c>
      <c r="E10028" s="1">
        <v>8.1100000000000003E-6</v>
      </c>
      <c r="F10028" s="1" t="s">
        <v>3</v>
      </c>
      <c r="G10028" s="1" t="s">
        <v>11580</v>
      </c>
      <c r="H10028" s="1">
        <v>0</v>
      </c>
      <c r="I10028" s="1">
        <v>9996</v>
      </c>
    </row>
    <row r="10029" spans="1:9" x14ac:dyDescent="0.25">
      <c r="A10029" s="1">
        <v>2</v>
      </c>
      <c r="B10029" s="1">
        <v>45666</v>
      </c>
      <c r="C10029" s="1">
        <v>53.054000000000002</v>
      </c>
      <c r="D10029" s="1">
        <v>292.5188</v>
      </c>
      <c r="E10029" s="1">
        <v>1563</v>
      </c>
      <c r="F10029" s="1">
        <v>69.132400000000004</v>
      </c>
      <c r="G10029" s="1">
        <v>290.98329999999999</v>
      </c>
      <c r="H10029" s="1">
        <v>15.0640190212983</v>
      </c>
    </row>
    <row r="10030" spans="1:9" x14ac:dyDescent="0.25">
      <c r="A10030" s="1">
        <v>0</v>
      </c>
      <c r="B10030" s="1" t="s">
        <v>11581</v>
      </c>
    </row>
    <row r="10031" spans="1:9" x14ac:dyDescent="0.25">
      <c r="A10031" s="1">
        <v>1</v>
      </c>
      <c r="B10031" s="1" t="s">
        <v>11582</v>
      </c>
      <c r="C10031" s="1" t="s">
        <v>11583</v>
      </c>
      <c r="D10031" s="1">
        <v>22276.340883420002</v>
      </c>
      <c r="E10031" s="1">
        <v>1.2699999999999999E-6</v>
      </c>
      <c r="F10031" s="1" t="s">
        <v>3</v>
      </c>
      <c r="G10031" s="1" t="s">
        <v>11584</v>
      </c>
      <c r="H10031" s="1">
        <v>0</v>
      </c>
      <c r="I10031" s="1">
        <v>9998</v>
      </c>
    </row>
    <row r="10032" spans="1:9" x14ac:dyDescent="0.25">
      <c r="A10032" s="1">
        <v>2</v>
      </c>
      <c r="B10032" s="1">
        <v>45667</v>
      </c>
      <c r="C10032" s="1">
        <v>53.055599999999998</v>
      </c>
      <c r="D10032" s="1">
        <v>293.14760000000001</v>
      </c>
      <c r="E10032" s="1">
        <v>1825</v>
      </c>
      <c r="F10032" s="1">
        <v>58.093499999999999</v>
      </c>
      <c r="G10032" s="1">
        <v>302.02319999999997</v>
      </c>
      <c r="H10032" s="1">
        <v>15.064042781298101</v>
      </c>
    </row>
    <row r="10033" spans="1:9" x14ac:dyDescent="0.25">
      <c r="A10033" s="1">
        <v>0</v>
      </c>
      <c r="B10033" s="1" t="s">
        <v>11585</v>
      </c>
    </row>
    <row r="10034" spans="1:9" x14ac:dyDescent="0.25">
      <c r="A10034" s="1">
        <v>1</v>
      </c>
      <c r="B10034" s="1" t="s">
        <v>11586</v>
      </c>
      <c r="C10034" s="1" t="s">
        <v>11587</v>
      </c>
      <c r="D10034" s="1">
        <v>22276.440406869999</v>
      </c>
      <c r="E10034" s="1">
        <v>1.685E-5</v>
      </c>
      <c r="F10034" s="1" t="s">
        <v>3</v>
      </c>
      <c r="G10034" s="1" t="s">
        <v>11588</v>
      </c>
      <c r="H10034" s="1">
        <v>0</v>
      </c>
      <c r="I10034" s="1">
        <v>9996</v>
      </c>
    </row>
    <row r="10035" spans="1:9" x14ac:dyDescent="0.25">
      <c r="A10035" s="1">
        <v>2</v>
      </c>
      <c r="B10035" s="1">
        <v>45668</v>
      </c>
      <c r="C10035" s="1">
        <v>53.054699999999997</v>
      </c>
      <c r="D10035" s="1">
        <v>292.68259999999998</v>
      </c>
      <c r="E10035" s="1">
        <v>1685</v>
      </c>
      <c r="F10035" s="1">
        <v>48.655700000000003</v>
      </c>
      <c r="G10035" s="1">
        <v>311.45760000000001</v>
      </c>
      <c r="H10035" s="1">
        <v>15.0640288612984</v>
      </c>
    </row>
    <row r="10036" spans="1:9" x14ac:dyDescent="0.25">
      <c r="A10036" s="1">
        <v>0</v>
      </c>
      <c r="B10036" s="1" t="s">
        <v>11589</v>
      </c>
    </row>
    <row r="10037" spans="1:9" x14ac:dyDescent="0.25">
      <c r="A10037" s="1">
        <v>1</v>
      </c>
      <c r="B10037" s="1" t="s">
        <v>11590</v>
      </c>
      <c r="C10037" s="1" t="s">
        <v>11591</v>
      </c>
      <c r="D10037" s="1">
        <v>22276.422927039999</v>
      </c>
      <c r="E10037" s="1">
        <v>2.72E-5</v>
      </c>
      <c r="F10037" s="1" t="s">
        <v>3</v>
      </c>
      <c r="G10037" s="1" t="s">
        <v>11592</v>
      </c>
      <c r="H10037" s="1">
        <v>0</v>
      </c>
      <c r="I10037" s="1">
        <v>9991</v>
      </c>
    </row>
    <row r="10038" spans="1:9" x14ac:dyDescent="0.25">
      <c r="A10038" s="1">
        <v>2</v>
      </c>
      <c r="B10038" s="1">
        <v>45669</v>
      </c>
      <c r="C10038" s="1">
        <v>53.054299999999998</v>
      </c>
      <c r="D10038" s="1">
        <v>292.7491</v>
      </c>
      <c r="E10038" s="1">
        <v>1711</v>
      </c>
      <c r="F10038" s="1">
        <v>60.786999999999999</v>
      </c>
      <c r="G10038" s="1">
        <v>299.32900000000001</v>
      </c>
      <c r="H10038" s="1">
        <v>15.0640399912983</v>
      </c>
    </row>
    <row r="10039" spans="1:9" x14ac:dyDescent="0.25">
      <c r="A10039" s="1">
        <v>0</v>
      </c>
      <c r="B10039" s="1" t="s">
        <v>11593</v>
      </c>
    </row>
    <row r="10040" spans="1:9" x14ac:dyDescent="0.25">
      <c r="A10040" s="1">
        <v>1</v>
      </c>
      <c r="B10040" s="1" t="s">
        <v>11594</v>
      </c>
      <c r="C10040" s="1" t="s">
        <v>11595</v>
      </c>
      <c r="D10040" s="1">
        <v>22276.281937899999</v>
      </c>
      <c r="E10040" s="1">
        <v>1.6019999999999999E-5</v>
      </c>
      <c r="F10040" s="1" t="s">
        <v>3</v>
      </c>
      <c r="G10040" s="1" t="s">
        <v>11596</v>
      </c>
      <c r="H10040" s="1">
        <v>0</v>
      </c>
      <c r="I10040" s="1">
        <v>9990</v>
      </c>
    </row>
    <row r="10041" spans="1:9" x14ac:dyDescent="0.25">
      <c r="A10041" s="1">
        <v>2</v>
      </c>
      <c r="B10041" s="1">
        <v>45670</v>
      </c>
      <c r="C10041" s="1">
        <v>53.053600000000003</v>
      </c>
      <c r="D10041" s="1">
        <v>263.39389999999997</v>
      </c>
      <c r="E10041" s="1">
        <v>1723</v>
      </c>
      <c r="F10041" s="1">
        <v>64.757900000000006</v>
      </c>
      <c r="G10041" s="1">
        <v>295.35879999999997</v>
      </c>
      <c r="H10041" s="1">
        <v>15.0639926713012</v>
      </c>
    </row>
    <row r="10042" spans="1:9" x14ac:dyDescent="0.25">
      <c r="A10042" s="1">
        <v>0</v>
      </c>
      <c r="B10042" s="1" t="s">
        <v>11597</v>
      </c>
    </row>
    <row r="10043" spans="1:9" x14ac:dyDescent="0.25">
      <c r="A10043" s="1">
        <v>1</v>
      </c>
      <c r="B10043" s="1" t="s">
        <v>11598</v>
      </c>
      <c r="C10043" s="1" t="s">
        <v>11599</v>
      </c>
      <c r="D10043" s="1">
        <v>22276.360269140001</v>
      </c>
      <c r="E10043" s="1">
        <v>-4.9599999999999999E-6</v>
      </c>
      <c r="F10043" s="1" t="s">
        <v>3</v>
      </c>
      <c r="G10043" s="1">
        <f>-14382-4</f>
        <v>-14386</v>
      </c>
      <c r="H10043" s="1">
        <v>0</v>
      </c>
      <c r="I10043" s="1">
        <v>9996</v>
      </c>
    </row>
    <row r="10044" spans="1:9" x14ac:dyDescent="0.25">
      <c r="A10044" s="1">
        <v>2</v>
      </c>
      <c r="B10044" s="1">
        <v>45671</v>
      </c>
      <c r="C10044" s="1">
        <v>53.0548</v>
      </c>
      <c r="D10044" s="1">
        <v>293.02929999999998</v>
      </c>
      <c r="E10044" s="1">
        <v>1775</v>
      </c>
      <c r="F10044" s="1">
        <v>62.9011</v>
      </c>
      <c r="G10044" s="1">
        <v>297.2158</v>
      </c>
      <c r="H10044" s="1">
        <v>15.064062511298101</v>
      </c>
    </row>
    <row r="10045" spans="1:9" x14ac:dyDescent="0.25">
      <c r="A10045" s="1">
        <v>0</v>
      </c>
      <c r="B10045" s="1" t="s">
        <v>11600</v>
      </c>
    </row>
    <row r="10046" spans="1:9" x14ac:dyDescent="0.25">
      <c r="A10046" s="1">
        <v>1</v>
      </c>
      <c r="B10046" s="1" t="s">
        <v>11601</v>
      </c>
      <c r="C10046" s="1" t="s">
        <v>11602</v>
      </c>
      <c r="D10046" s="1">
        <v>22276.37039697</v>
      </c>
      <c r="E10046" s="1">
        <v>2.6679999999999999E-5</v>
      </c>
      <c r="F10046" s="1" t="s">
        <v>3</v>
      </c>
      <c r="G10046" s="1" t="s">
        <v>11603</v>
      </c>
      <c r="H10046" s="1">
        <v>0</v>
      </c>
      <c r="I10046" s="1">
        <v>9990</v>
      </c>
    </row>
    <row r="10047" spans="1:9" x14ac:dyDescent="0.25">
      <c r="A10047" s="1">
        <v>2</v>
      </c>
      <c r="B10047" s="1">
        <v>45672</v>
      </c>
      <c r="C10047" s="1">
        <v>53.053899999999999</v>
      </c>
      <c r="D10047" s="1">
        <v>262.99610000000001</v>
      </c>
      <c r="E10047" s="1">
        <v>1917</v>
      </c>
      <c r="F10047" s="1">
        <v>54.1355</v>
      </c>
      <c r="G10047" s="1">
        <v>305.98110000000003</v>
      </c>
      <c r="H10047" s="1">
        <v>15.064017981302401</v>
      </c>
    </row>
    <row r="10048" spans="1:9" x14ac:dyDescent="0.25">
      <c r="A10048" s="1">
        <v>0</v>
      </c>
      <c r="B10048" s="1" t="s">
        <v>11604</v>
      </c>
    </row>
    <row r="10049" spans="1:9" x14ac:dyDescent="0.25">
      <c r="A10049" s="1">
        <v>1</v>
      </c>
      <c r="B10049" s="1" t="s">
        <v>11605</v>
      </c>
      <c r="C10049" s="1" t="s">
        <v>11606</v>
      </c>
      <c r="D10049" s="1">
        <v>22276.37500471</v>
      </c>
      <c r="E10049" s="1">
        <v>3.7500000000000001E-6</v>
      </c>
      <c r="F10049" s="1" t="s">
        <v>3</v>
      </c>
      <c r="G10049" s="1" t="s">
        <v>11607</v>
      </c>
      <c r="H10049" s="1">
        <v>0</v>
      </c>
      <c r="I10049" s="1">
        <v>9992</v>
      </c>
    </row>
    <row r="10050" spans="1:9" x14ac:dyDescent="0.25">
      <c r="A10050" s="1">
        <v>2</v>
      </c>
      <c r="B10050" s="1">
        <v>45673</v>
      </c>
      <c r="C10050" s="1">
        <v>53.056600000000003</v>
      </c>
      <c r="D10050" s="1">
        <v>292.96640000000002</v>
      </c>
      <c r="E10050" s="1">
        <v>1668</v>
      </c>
      <c r="F10050" s="1">
        <v>61.053699999999999</v>
      </c>
      <c r="G10050" s="1">
        <v>299.06189999999998</v>
      </c>
      <c r="H10050" s="1">
        <v>15.0640569812983</v>
      </c>
    </row>
    <row r="10051" spans="1:9" x14ac:dyDescent="0.25">
      <c r="A10051" s="1">
        <v>0</v>
      </c>
      <c r="B10051" s="1" t="s">
        <v>11608</v>
      </c>
    </row>
    <row r="10052" spans="1:9" x14ac:dyDescent="0.25">
      <c r="A10052" s="1">
        <v>1</v>
      </c>
      <c r="B10052" s="1" t="s">
        <v>11609</v>
      </c>
      <c r="C10052" s="1" t="s">
        <v>11610</v>
      </c>
      <c r="D10052" s="1">
        <v>22276.515065840002</v>
      </c>
      <c r="E10052" s="1">
        <v>8.0099999999999995E-6</v>
      </c>
      <c r="F10052" s="1" t="s">
        <v>3</v>
      </c>
      <c r="G10052" s="1" t="s">
        <v>11611</v>
      </c>
      <c r="H10052" s="1">
        <v>0</v>
      </c>
      <c r="I10052" s="1">
        <v>9999</v>
      </c>
    </row>
    <row r="10053" spans="1:9" x14ac:dyDescent="0.25">
      <c r="A10053" s="1">
        <v>2</v>
      </c>
      <c r="B10053" s="1">
        <v>45674</v>
      </c>
      <c r="C10053" s="1">
        <v>53.055100000000003</v>
      </c>
      <c r="D10053" s="1">
        <v>292.33879999999999</v>
      </c>
      <c r="E10053" s="1">
        <v>1581</v>
      </c>
      <c r="F10053" s="1">
        <v>64.454400000000007</v>
      </c>
      <c r="G10053" s="1">
        <v>295.66079999999999</v>
      </c>
      <c r="H10053" s="1">
        <v>15.0640853312982</v>
      </c>
    </row>
    <row r="10054" spans="1:9" x14ac:dyDescent="0.25">
      <c r="A10054" s="1">
        <v>0</v>
      </c>
      <c r="B10054" s="1" t="s">
        <v>11612</v>
      </c>
    </row>
    <row r="10055" spans="1:9" x14ac:dyDescent="0.25">
      <c r="A10055" s="1">
        <v>1</v>
      </c>
      <c r="B10055" s="1" t="s">
        <v>11613</v>
      </c>
      <c r="C10055" s="1" t="s">
        <v>11614</v>
      </c>
      <c r="D10055" s="1">
        <v>22276.504008920001</v>
      </c>
      <c r="E10055" s="1">
        <v>1.2436000000000001E-4</v>
      </c>
      <c r="F10055" s="1" t="s">
        <v>3</v>
      </c>
      <c r="G10055" s="1" t="s">
        <v>11615</v>
      </c>
      <c r="H10055" s="1">
        <v>0</v>
      </c>
      <c r="I10055" s="1">
        <v>9991</v>
      </c>
    </row>
    <row r="10056" spans="1:9" x14ac:dyDescent="0.25">
      <c r="A10056" s="1">
        <v>2</v>
      </c>
      <c r="B10056" s="1">
        <v>45675</v>
      </c>
      <c r="C10056" s="1">
        <v>53.054400000000001</v>
      </c>
      <c r="D10056" s="1">
        <v>292.39729999999997</v>
      </c>
      <c r="E10056" s="1">
        <v>1656</v>
      </c>
      <c r="F10056" s="1">
        <v>60.785800000000002</v>
      </c>
      <c r="G10056" s="1">
        <v>299.3297</v>
      </c>
      <c r="H10056" s="1">
        <v>15.0641429712981</v>
      </c>
    </row>
    <row r="10057" spans="1:9" x14ac:dyDescent="0.25">
      <c r="A10057" s="1">
        <v>0</v>
      </c>
      <c r="B10057" s="1" t="s">
        <v>11616</v>
      </c>
    </row>
    <row r="10058" spans="1:9" x14ac:dyDescent="0.25">
      <c r="A10058" s="1">
        <v>1</v>
      </c>
      <c r="B10058" s="1" t="s">
        <v>11617</v>
      </c>
      <c r="C10058" s="1" t="s">
        <v>11618</v>
      </c>
      <c r="D10058" s="1">
        <v>22276.341820009999</v>
      </c>
      <c r="E10058" s="1">
        <v>-2.514E-5</v>
      </c>
      <c r="F10058" s="1" t="s">
        <v>3</v>
      </c>
      <c r="G10058" s="1">
        <f>-14990-3</f>
        <v>-14993</v>
      </c>
      <c r="H10058" s="1">
        <v>0</v>
      </c>
      <c r="I10058" s="1">
        <v>9996</v>
      </c>
    </row>
    <row r="10059" spans="1:9" x14ac:dyDescent="0.25">
      <c r="A10059" s="1">
        <v>2</v>
      </c>
      <c r="B10059" s="1">
        <v>45676</v>
      </c>
      <c r="C10059" s="1">
        <v>53.053899999999999</v>
      </c>
      <c r="D10059" s="1">
        <v>293.12650000000002</v>
      </c>
      <c r="E10059" s="1">
        <v>1760</v>
      </c>
      <c r="F10059" s="1">
        <v>64.322999999999993</v>
      </c>
      <c r="G10059" s="1">
        <v>295.79399999999998</v>
      </c>
      <c r="H10059" s="1">
        <v>15.0640407112978</v>
      </c>
    </row>
    <row r="10060" spans="1:9" x14ac:dyDescent="0.25">
      <c r="A10060" s="1">
        <v>0</v>
      </c>
      <c r="B10060" s="1" t="s">
        <v>11619</v>
      </c>
    </row>
    <row r="10061" spans="1:9" x14ac:dyDescent="0.25">
      <c r="A10061" s="1">
        <v>1</v>
      </c>
      <c r="B10061" s="1" t="s">
        <v>11620</v>
      </c>
      <c r="C10061" s="1" t="s">
        <v>11621</v>
      </c>
      <c r="D10061" s="1">
        <v>22276.419230219999</v>
      </c>
      <c r="E10061" s="1">
        <v>2.0099999999999998E-6</v>
      </c>
      <c r="F10061" s="1" t="s">
        <v>3</v>
      </c>
      <c r="G10061" s="1" t="s">
        <v>11622</v>
      </c>
      <c r="H10061" s="1">
        <v>0</v>
      </c>
      <c r="I10061" s="1">
        <v>9991</v>
      </c>
    </row>
    <row r="10062" spans="1:9" x14ac:dyDescent="0.25">
      <c r="A10062" s="1">
        <v>2</v>
      </c>
      <c r="B10062" s="1">
        <v>45677</v>
      </c>
      <c r="C10062" s="1">
        <v>53.055799999999998</v>
      </c>
      <c r="D10062" s="1">
        <v>292.76339999999999</v>
      </c>
      <c r="E10062" s="1">
        <v>1695</v>
      </c>
      <c r="F10062" s="1">
        <v>65.547200000000004</v>
      </c>
      <c r="G10062" s="1">
        <v>294.5693</v>
      </c>
      <c r="H10062" s="1">
        <v>15.064110831298301</v>
      </c>
    </row>
    <row r="10063" spans="1:9" x14ac:dyDescent="0.25">
      <c r="A10063" s="1">
        <v>0</v>
      </c>
      <c r="B10063" s="1" t="s">
        <v>11623</v>
      </c>
    </row>
    <row r="10064" spans="1:9" x14ac:dyDescent="0.25">
      <c r="A10064" s="1">
        <v>1</v>
      </c>
      <c r="B10064" s="1" t="s">
        <v>11624</v>
      </c>
      <c r="C10064" s="1" t="s">
        <v>11625</v>
      </c>
      <c r="D10064" s="1">
        <v>22276.412817740002</v>
      </c>
      <c r="E10064" s="1">
        <v>-4.5009999999999998E-5</v>
      </c>
      <c r="F10064" s="1" t="s">
        <v>3</v>
      </c>
      <c r="G10064" s="1">
        <f>-28366-3</f>
        <v>-28369</v>
      </c>
      <c r="H10064" s="1">
        <v>0</v>
      </c>
      <c r="I10064" s="1">
        <v>9993</v>
      </c>
    </row>
    <row r="10065" spans="1:9" x14ac:dyDescent="0.25">
      <c r="A10065" s="1">
        <v>2</v>
      </c>
      <c r="B10065" s="1">
        <v>45678</v>
      </c>
      <c r="C10065" s="1">
        <v>53.056100000000001</v>
      </c>
      <c r="D10065" s="1">
        <v>282.80470000000003</v>
      </c>
      <c r="E10065" s="1">
        <v>1870</v>
      </c>
      <c r="F10065" s="1">
        <v>57.2697</v>
      </c>
      <c r="G10065" s="1">
        <v>302.84719999999999</v>
      </c>
      <c r="H10065" s="1">
        <v>15.063718301299501</v>
      </c>
    </row>
    <row r="10066" spans="1:9" x14ac:dyDescent="0.25">
      <c r="A10066" s="1">
        <v>0</v>
      </c>
      <c r="B10066" s="1" t="s">
        <v>11626</v>
      </c>
    </row>
    <row r="10067" spans="1:9" x14ac:dyDescent="0.25">
      <c r="A10067" s="1">
        <v>1</v>
      </c>
      <c r="B10067" s="1" t="s">
        <v>11627</v>
      </c>
      <c r="C10067" s="1" t="s">
        <v>11628</v>
      </c>
      <c r="D10067" s="1">
        <v>22276.2837712</v>
      </c>
      <c r="E10067" s="1">
        <v>1.269E-5</v>
      </c>
      <c r="F10067" s="1" t="s">
        <v>3</v>
      </c>
      <c r="G10067" s="1" t="s">
        <v>11629</v>
      </c>
      <c r="H10067" s="1">
        <v>0</v>
      </c>
      <c r="I10067" s="1">
        <v>9993</v>
      </c>
    </row>
    <row r="10068" spans="1:9" x14ac:dyDescent="0.25">
      <c r="A10068" s="1">
        <v>2</v>
      </c>
      <c r="B10068" s="1">
        <v>45679</v>
      </c>
      <c r="C10068" s="1">
        <v>53.0548</v>
      </c>
      <c r="D10068" s="1">
        <v>283.37909999999999</v>
      </c>
      <c r="E10068" s="1">
        <v>1544</v>
      </c>
      <c r="F10068" s="1">
        <v>69.454599999999999</v>
      </c>
      <c r="G10068" s="1">
        <v>290.66090000000003</v>
      </c>
      <c r="H10068" s="1">
        <v>15.0641006812995</v>
      </c>
    </row>
    <row r="10069" spans="1:9" x14ac:dyDescent="0.25">
      <c r="A10069" s="1">
        <v>0</v>
      </c>
      <c r="B10069" s="1" t="s">
        <v>11630</v>
      </c>
    </row>
    <row r="10070" spans="1:9" x14ac:dyDescent="0.25">
      <c r="A10070" s="1">
        <v>1</v>
      </c>
      <c r="B10070" s="1" t="s">
        <v>11631</v>
      </c>
      <c r="C10070" s="1" t="s">
        <v>11632</v>
      </c>
      <c r="D10070" s="1">
        <v>22276.291148140001</v>
      </c>
      <c r="E10070" s="1">
        <v>2.4000000000000001E-5</v>
      </c>
      <c r="F10070" s="1" t="s">
        <v>3</v>
      </c>
      <c r="G10070" s="1" t="s">
        <v>11633</v>
      </c>
      <c r="H10070" s="1">
        <v>0</v>
      </c>
      <c r="I10070" s="1">
        <v>9994</v>
      </c>
    </row>
    <row r="10071" spans="1:9" x14ac:dyDescent="0.25">
      <c r="A10071" s="1">
        <v>2</v>
      </c>
      <c r="B10071" s="1">
        <v>45680</v>
      </c>
      <c r="C10071" s="1">
        <v>53.054299999999998</v>
      </c>
      <c r="D10071" s="1">
        <v>283.3587</v>
      </c>
      <c r="E10071" s="1">
        <v>1587</v>
      </c>
      <c r="F10071" s="1">
        <v>63.292999999999999</v>
      </c>
      <c r="G10071" s="1">
        <v>296.82209999999998</v>
      </c>
      <c r="H10071" s="1">
        <v>15.0641456112994</v>
      </c>
    </row>
    <row r="10072" spans="1:9" x14ac:dyDescent="0.25">
      <c r="A10072" s="1">
        <v>0</v>
      </c>
      <c r="B10072" s="1" t="s">
        <v>11634</v>
      </c>
    </row>
    <row r="10073" spans="1:9" x14ac:dyDescent="0.25">
      <c r="A10073" s="1">
        <v>1</v>
      </c>
      <c r="B10073" s="1" t="s">
        <v>11635</v>
      </c>
      <c r="C10073" s="1" t="s">
        <v>11636</v>
      </c>
      <c r="D10073" s="1">
        <v>22276.486500880001</v>
      </c>
      <c r="E10073" s="1">
        <v>5.4469999999999999E-5</v>
      </c>
      <c r="F10073" s="1" t="s">
        <v>3</v>
      </c>
      <c r="G10073" s="1" t="s">
        <v>11637</v>
      </c>
      <c r="H10073" s="1">
        <v>0</v>
      </c>
      <c r="I10073" s="1">
        <v>9991</v>
      </c>
    </row>
    <row r="10074" spans="1:9" x14ac:dyDescent="0.25">
      <c r="A10074" s="1">
        <v>2</v>
      </c>
      <c r="B10074" s="1">
        <v>45681</v>
      </c>
      <c r="C10074" s="1">
        <v>53.053699999999999</v>
      </c>
      <c r="D10074" s="1">
        <v>282.47329999999999</v>
      </c>
      <c r="E10074" s="1">
        <v>1589</v>
      </c>
      <c r="F10074" s="1">
        <v>65.687299999999993</v>
      </c>
      <c r="G10074" s="1">
        <v>294.4282</v>
      </c>
      <c r="H10074" s="1">
        <v>15.064164301299799</v>
      </c>
    </row>
    <row r="10075" spans="1:9" x14ac:dyDescent="0.25">
      <c r="A10075" s="1">
        <v>0</v>
      </c>
      <c r="B10075" s="1" t="s">
        <v>11638</v>
      </c>
    </row>
    <row r="10076" spans="1:9" x14ac:dyDescent="0.25">
      <c r="A10076" s="1">
        <v>1</v>
      </c>
      <c r="B10076" s="1" t="s">
        <v>11639</v>
      </c>
      <c r="C10076" s="1" t="s">
        <v>11640</v>
      </c>
      <c r="D10076" s="1">
        <v>22276.493871189999</v>
      </c>
      <c r="E10076" s="1">
        <v>2.6250000000000001E-5</v>
      </c>
      <c r="F10076" s="1" t="s">
        <v>3</v>
      </c>
      <c r="G10076" s="1" t="s">
        <v>11641</v>
      </c>
      <c r="H10076" s="1">
        <v>0</v>
      </c>
      <c r="I10076" s="1">
        <v>9995</v>
      </c>
    </row>
    <row r="10077" spans="1:9" x14ac:dyDescent="0.25">
      <c r="A10077" s="1">
        <v>2</v>
      </c>
      <c r="B10077" s="1">
        <v>45682</v>
      </c>
      <c r="C10077" s="1">
        <v>53.055</v>
      </c>
      <c r="D10077" s="1">
        <v>282.43400000000003</v>
      </c>
      <c r="E10077" s="1">
        <v>1350</v>
      </c>
      <c r="F10077" s="1">
        <v>73.532600000000002</v>
      </c>
      <c r="G10077" s="1">
        <v>286.58109999999999</v>
      </c>
      <c r="H10077" s="1">
        <v>15.064092931299699</v>
      </c>
    </row>
    <row r="10078" spans="1:9" x14ac:dyDescent="0.25">
      <c r="A10078" s="1">
        <v>0</v>
      </c>
      <c r="B10078" s="1" t="s">
        <v>11642</v>
      </c>
    </row>
    <row r="10079" spans="1:9" x14ac:dyDescent="0.25">
      <c r="A10079" s="1">
        <v>1</v>
      </c>
      <c r="B10079" s="1" t="s">
        <v>11643</v>
      </c>
      <c r="C10079" s="1" t="s">
        <v>11644</v>
      </c>
      <c r="D10079" s="1">
        <v>22276.342753429999</v>
      </c>
      <c r="E10079" s="1">
        <v>1.1065000000000001E-4</v>
      </c>
      <c r="F10079" s="1" t="s">
        <v>3</v>
      </c>
      <c r="G10079" s="1" t="s">
        <v>11645</v>
      </c>
      <c r="H10079" s="1">
        <v>0</v>
      </c>
      <c r="I10079" s="1">
        <v>9994</v>
      </c>
    </row>
    <row r="10080" spans="1:9" x14ac:dyDescent="0.25">
      <c r="A10080" s="1">
        <v>2</v>
      </c>
      <c r="B10080" s="1">
        <v>45683</v>
      </c>
      <c r="C10080" s="1">
        <v>53.052599999999998</v>
      </c>
      <c r="D10080" s="1">
        <v>283.10160000000002</v>
      </c>
      <c r="E10080" s="1">
        <v>1676</v>
      </c>
      <c r="F10080" s="1">
        <v>69.923699999999997</v>
      </c>
      <c r="G10080" s="1">
        <v>290.19319999999999</v>
      </c>
      <c r="H10080" s="1">
        <v>15.0641241312996</v>
      </c>
    </row>
    <row r="10081" spans="1:9" x14ac:dyDescent="0.25">
      <c r="A10081" s="1">
        <v>0</v>
      </c>
      <c r="B10081" s="1" t="s">
        <v>11646</v>
      </c>
    </row>
    <row r="10082" spans="1:9" x14ac:dyDescent="0.25">
      <c r="A10082" s="1">
        <v>1</v>
      </c>
      <c r="B10082" s="1" t="s">
        <v>11647</v>
      </c>
      <c r="C10082" s="1" t="s">
        <v>11648</v>
      </c>
      <c r="D10082" s="1">
        <v>22276.453324170001</v>
      </c>
      <c r="E10082" s="1">
        <v>1.4610000000000001E-5</v>
      </c>
      <c r="F10082" s="1" t="s">
        <v>3</v>
      </c>
      <c r="G10082" s="1" t="s">
        <v>11649</v>
      </c>
      <c r="H10082" s="1">
        <v>0</v>
      </c>
      <c r="I10082" s="1">
        <v>9990</v>
      </c>
    </row>
    <row r="10083" spans="1:9" x14ac:dyDescent="0.25">
      <c r="A10083" s="1">
        <v>2</v>
      </c>
      <c r="B10083" s="1">
        <v>45684</v>
      </c>
      <c r="C10083" s="1">
        <v>53.054900000000004</v>
      </c>
      <c r="D10083" s="1">
        <v>282.61840000000001</v>
      </c>
      <c r="E10083" s="1">
        <v>1826</v>
      </c>
      <c r="F10083" s="1">
        <v>57.102800000000002</v>
      </c>
      <c r="G10083" s="1">
        <v>303.0136</v>
      </c>
      <c r="H10083" s="1">
        <v>15.0641253912998</v>
      </c>
    </row>
    <row r="10084" spans="1:9" x14ac:dyDescent="0.25">
      <c r="A10084" s="1">
        <v>0</v>
      </c>
      <c r="B10084" s="1" t="s">
        <v>11650</v>
      </c>
    </row>
    <row r="10085" spans="1:9" x14ac:dyDescent="0.25">
      <c r="A10085" s="1">
        <v>1</v>
      </c>
      <c r="B10085" s="1" t="s">
        <v>11651</v>
      </c>
      <c r="C10085" s="1" t="s">
        <v>11652</v>
      </c>
      <c r="D10085" s="1">
        <v>22276.449639369999</v>
      </c>
      <c r="E10085" s="1">
        <v>2.6840000000000001E-5</v>
      </c>
      <c r="F10085" s="1" t="s">
        <v>3</v>
      </c>
      <c r="G10085" s="1" t="s">
        <v>11653</v>
      </c>
      <c r="H10085" s="1">
        <v>0</v>
      </c>
      <c r="I10085" s="1">
        <v>9997</v>
      </c>
    </row>
    <row r="10086" spans="1:9" x14ac:dyDescent="0.25">
      <c r="A10086" s="1">
        <v>2</v>
      </c>
      <c r="B10086" s="1">
        <v>45685</v>
      </c>
      <c r="C10086" s="1">
        <v>53.0533</v>
      </c>
      <c r="D10086" s="1">
        <v>282.64139999999998</v>
      </c>
      <c r="E10086" s="1">
        <v>1798</v>
      </c>
      <c r="F10086" s="1">
        <v>59.414900000000003</v>
      </c>
      <c r="G10086" s="1">
        <v>300.70170000000002</v>
      </c>
      <c r="H10086" s="1">
        <v>15.064103031299799</v>
      </c>
    </row>
    <row r="10087" spans="1:9" x14ac:dyDescent="0.25">
      <c r="A10087" s="1">
        <v>0</v>
      </c>
      <c r="B10087" s="1" t="s">
        <v>11654</v>
      </c>
    </row>
    <row r="10088" spans="1:9" x14ac:dyDescent="0.25">
      <c r="A10088" s="1">
        <v>1</v>
      </c>
      <c r="B10088" s="1" t="s">
        <v>11655</v>
      </c>
      <c r="C10088" s="1" t="s">
        <v>11656</v>
      </c>
      <c r="D10088" s="1">
        <v>22276.442271479998</v>
      </c>
      <c r="E10088" s="1">
        <v>1.4209999999999999E-5</v>
      </c>
      <c r="F10088" s="1" t="s">
        <v>3</v>
      </c>
      <c r="G10088" s="1" t="s">
        <v>11657</v>
      </c>
      <c r="H10088" s="1">
        <v>0</v>
      </c>
      <c r="I10088" s="1">
        <v>9998</v>
      </c>
    </row>
    <row r="10089" spans="1:9" x14ac:dyDescent="0.25">
      <c r="A10089" s="1">
        <v>2</v>
      </c>
      <c r="B10089" s="1">
        <v>45686</v>
      </c>
      <c r="C10089" s="1">
        <v>53.055</v>
      </c>
      <c r="D10089" s="1">
        <v>282.66030000000001</v>
      </c>
      <c r="E10089" s="1">
        <v>1428</v>
      </c>
      <c r="F10089" s="1">
        <v>86.6524</v>
      </c>
      <c r="G10089" s="1">
        <v>273.46280000000002</v>
      </c>
      <c r="H10089" s="1">
        <v>15.064027761299799</v>
      </c>
    </row>
    <row r="10090" spans="1:9" x14ac:dyDescent="0.25">
      <c r="A10090" s="1">
        <v>0</v>
      </c>
      <c r="B10090" s="1" t="s">
        <v>11658</v>
      </c>
    </row>
    <row r="10091" spans="1:9" x14ac:dyDescent="0.25">
      <c r="A10091" s="1">
        <v>1</v>
      </c>
      <c r="B10091" s="1" t="s">
        <v>11659</v>
      </c>
      <c r="C10091" s="1" t="s">
        <v>11660</v>
      </c>
      <c r="D10091" s="1">
        <v>22276.33621601</v>
      </c>
      <c r="E10091" s="1">
        <v>1.8026000000000001E-4</v>
      </c>
      <c r="F10091" s="1" t="s">
        <v>3</v>
      </c>
      <c r="G10091" s="1" t="s">
        <v>11661</v>
      </c>
      <c r="H10091" s="1">
        <v>0</v>
      </c>
      <c r="I10091" s="1">
        <v>9992</v>
      </c>
    </row>
    <row r="10092" spans="1:9" x14ac:dyDescent="0.25">
      <c r="A10092" s="1">
        <v>2</v>
      </c>
      <c r="B10092" s="1">
        <v>45688</v>
      </c>
      <c r="C10092" s="1">
        <v>53.055100000000003</v>
      </c>
      <c r="D10092" s="1">
        <v>282.80849999999998</v>
      </c>
      <c r="E10092" s="1">
        <v>1105</v>
      </c>
      <c r="F10092" s="1">
        <v>44.698399999999999</v>
      </c>
      <c r="G10092" s="1">
        <v>315.40940000000001</v>
      </c>
      <c r="H10092" s="1">
        <v>15.0812365312996</v>
      </c>
    </row>
    <row r="10093" spans="1:9" x14ac:dyDescent="0.25">
      <c r="A10093" s="1">
        <v>0</v>
      </c>
      <c r="B10093" s="1" t="s">
        <v>11662</v>
      </c>
    </row>
    <row r="10094" spans="1:9" x14ac:dyDescent="0.25">
      <c r="A10094" s="1">
        <v>1</v>
      </c>
      <c r="B10094" s="1" t="s">
        <v>11663</v>
      </c>
      <c r="C10094" s="1" t="s">
        <v>11664</v>
      </c>
      <c r="D10094" s="1">
        <v>22276.52704959</v>
      </c>
      <c r="E10094" s="1">
        <v>1.044E-5</v>
      </c>
      <c r="F10094" s="1" t="s">
        <v>3</v>
      </c>
      <c r="G10094" s="1" t="s">
        <v>11665</v>
      </c>
      <c r="H10094" s="1">
        <v>0</v>
      </c>
      <c r="I10094" s="1">
        <v>9999</v>
      </c>
    </row>
    <row r="10095" spans="1:9" x14ac:dyDescent="0.25">
      <c r="A10095" s="1">
        <v>2</v>
      </c>
      <c r="B10095" s="1">
        <v>45689</v>
      </c>
      <c r="C10095" s="1">
        <v>53.053600000000003</v>
      </c>
      <c r="D10095" s="1">
        <v>282.2903</v>
      </c>
      <c r="E10095" s="1">
        <v>1454</v>
      </c>
      <c r="F10095" s="1">
        <v>80.182400000000001</v>
      </c>
      <c r="G10095" s="1">
        <v>279.93290000000002</v>
      </c>
      <c r="H10095" s="1">
        <v>15.064104671299001</v>
      </c>
    </row>
    <row r="10096" spans="1:9" x14ac:dyDescent="0.25">
      <c r="A10096" s="1">
        <v>0</v>
      </c>
      <c r="B10096" s="1" t="s">
        <v>11666</v>
      </c>
    </row>
    <row r="10097" spans="1:9" x14ac:dyDescent="0.25">
      <c r="A10097" s="1">
        <v>1</v>
      </c>
      <c r="B10097" s="1" t="s">
        <v>11667</v>
      </c>
      <c r="C10097" s="1" t="s">
        <v>11668</v>
      </c>
      <c r="D10097" s="1">
        <v>22276.431133620001</v>
      </c>
      <c r="E10097" s="1">
        <v>1.272E-5</v>
      </c>
      <c r="F10097" s="1" t="s">
        <v>3</v>
      </c>
      <c r="G10097" s="1" t="s">
        <v>11669</v>
      </c>
      <c r="H10097" s="1">
        <v>0</v>
      </c>
      <c r="I10097" s="1">
        <v>9994</v>
      </c>
    </row>
    <row r="10098" spans="1:9" x14ac:dyDescent="0.25">
      <c r="A10098" s="1">
        <v>2</v>
      </c>
      <c r="B10098" s="1">
        <v>45690</v>
      </c>
      <c r="C10098" s="1">
        <v>53.000900000000001</v>
      </c>
      <c r="D10098" s="1">
        <v>282.72809999999998</v>
      </c>
      <c r="E10098" s="1">
        <v>1446</v>
      </c>
      <c r="F10098" s="1">
        <v>80.0608</v>
      </c>
      <c r="G10098" s="1">
        <v>280.05430000000001</v>
      </c>
      <c r="H10098" s="1">
        <v>15.0559122412992</v>
      </c>
    </row>
    <row r="10099" spans="1:9" x14ac:dyDescent="0.25">
      <c r="A10099" s="1">
        <v>0</v>
      </c>
      <c r="B10099" s="1" t="s">
        <v>11670</v>
      </c>
    </row>
    <row r="10100" spans="1:9" x14ac:dyDescent="0.25">
      <c r="A10100" s="1">
        <v>1</v>
      </c>
      <c r="B10100" s="1" t="s">
        <v>11671</v>
      </c>
      <c r="C10100" s="1" t="s">
        <v>11672</v>
      </c>
      <c r="D10100" s="1">
        <v>22276.445958380002</v>
      </c>
      <c r="E10100" s="1">
        <v>7.1500000000000002E-6</v>
      </c>
      <c r="F10100" s="1" t="s">
        <v>3</v>
      </c>
      <c r="G10100" s="1" t="s">
        <v>11673</v>
      </c>
      <c r="H10100" s="1">
        <v>0</v>
      </c>
      <c r="I10100" s="1">
        <v>9995</v>
      </c>
    </row>
    <row r="10101" spans="1:9" x14ac:dyDescent="0.25">
      <c r="A10101" s="1">
        <v>2</v>
      </c>
      <c r="B10101" s="1">
        <v>45691</v>
      </c>
      <c r="C10101" s="1">
        <v>53.054600000000001</v>
      </c>
      <c r="D10101" s="1">
        <v>282.64440000000002</v>
      </c>
      <c r="E10101" s="1">
        <v>1718</v>
      </c>
      <c r="F10101" s="1">
        <v>61.480400000000003</v>
      </c>
      <c r="G10101" s="1">
        <v>298.63569999999999</v>
      </c>
      <c r="H10101" s="1">
        <v>15.0640485712998</v>
      </c>
    </row>
    <row r="10102" spans="1:9" x14ac:dyDescent="0.25">
      <c r="A10102" s="1">
        <v>0</v>
      </c>
      <c r="B10102" s="1" t="s">
        <v>11674</v>
      </c>
    </row>
    <row r="10103" spans="1:9" x14ac:dyDescent="0.25">
      <c r="A10103" s="1">
        <v>1</v>
      </c>
      <c r="B10103" s="1" t="s">
        <v>11675</v>
      </c>
      <c r="C10103" s="1" t="s">
        <v>11676</v>
      </c>
      <c r="D10103" s="1">
        <v>22276.438586190001</v>
      </c>
      <c r="E10103" s="1">
        <v>5.1000000000000003E-6</v>
      </c>
      <c r="F10103" s="1" t="s">
        <v>3</v>
      </c>
      <c r="G10103" s="1" t="s">
        <v>11677</v>
      </c>
      <c r="H10103" s="1">
        <v>0</v>
      </c>
      <c r="I10103" s="1">
        <v>9993</v>
      </c>
    </row>
    <row r="10104" spans="1:9" x14ac:dyDescent="0.25">
      <c r="A10104" s="1">
        <v>2</v>
      </c>
      <c r="B10104" s="1">
        <v>45692</v>
      </c>
      <c r="C10104" s="1">
        <v>53.054299999999998</v>
      </c>
      <c r="D10104" s="1">
        <v>282.67349999999999</v>
      </c>
      <c r="E10104" s="1">
        <v>1564</v>
      </c>
      <c r="F10104" s="1">
        <v>57.378399999999999</v>
      </c>
      <c r="G10104" s="1">
        <v>302.73559999999998</v>
      </c>
      <c r="H10104" s="1">
        <v>15.063989321299699</v>
      </c>
    </row>
    <row r="10105" spans="1:9" x14ac:dyDescent="0.25">
      <c r="A10105" s="1">
        <v>0</v>
      </c>
      <c r="B10105" s="1" t="s">
        <v>11678</v>
      </c>
    </row>
    <row r="10106" spans="1:9" x14ac:dyDescent="0.25">
      <c r="A10106" s="1">
        <v>1</v>
      </c>
      <c r="B10106" s="1" t="s">
        <v>11679</v>
      </c>
      <c r="C10106" s="1" t="s">
        <v>11680</v>
      </c>
      <c r="D10106" s="1">
        <v>22276.457012390001</v>
      </c>
      <c r="E10106" s="1">
        <v>8.14E-6</v>
      </c>
      <c r="F10106" s="1" t="s">
        <v>3</v>
      </c>
      <c r="G10106" s="1" t="s">
        <v>11681</v>
      </c>
      <c r="H10106" s="1">
        <v>0</v>
      </c>
      <c r="I10106" s="1">
        <v>9999</v>
      </c>
    </row>
    <row r="10107" spans="1:9" x14ac:dyDescent="0.25">
      <c r="A10107" s="1">
        <v>2</v>
      </c>
      <c r="B10107" s="1">
        <v>45693</v>
      </c>
      <c r="C10107" s="1">
        <v>53.055199999999999</v>
      </c>
      <c r="D10107" s="1">
        <v>282.6105</v>
      </c>
      <c r="E10107" s="1">
        <v>1482</v>
      </c>
      <c r="F10107" s="1">
        <v>62.052100000000003</v>
      </c>
      <c r="G10107" s="1">
        <v>298.06180000000001</v>
      </c>
      <c r="H10107" s="1">
        <v>15.0641263412997</v>
      </c>
    </row>
    <row r="10108" spans="1:9" x14ac:dyDescent="0.25">
      <c r="A10108" s="1">
        <v>0</v>
      </c>
      <c r="B10108" s="1" t="s">
        <v>11682</v>
      </c>
    </row>
    <row r="10109" spans="1:9" x14ac:dyDescent="0.25">
      <c r="A10109" s="1">
        <v>1</v>
      </c>
      <c r="B10109" s="1" t="s">
        <v>11683</v>
      </c>
      <c r="C10109" s="1" t="s">
        <v>11684</v>
      </c>
      <c r="D10109" s="1">
        <v>22276.29741662</v>
      </c>
      <c r="E10109" s="1">
        <v>2.7652999999999998E-4</v>
      </c>
      <c r="F10109" s="1" t="s">
        <v>3</v>
      </c>
      <c r="G10109" s="1" t="s">
        <v>11685</v>
      </c>
      <c r="H10109" s="1">
        <v>0</v>
      </c>
      <c r="I10109" s="1">
        <v>9994</v>
      </c>
    </row>
    <row r="10110" spans="1:9" x14ac:dyDescent="0.25">
      <c r="A10110" s="1">
        <v>2</v>
      </c>
      <c r="B10110" s="1">
        <v>45694</v>
      </c>
      <c r="C10110" s="1">
        <v>53.053199999999997</v>
      </c>
      <c r="D10110" s="1">
        <v>282.94220000000001</v>
      </c>
      <c r="E10110" s="1">
        <v>1887</v>
      </c>
      <c r="F10110" s="1">
        <v>49.805599999999998</v>
      </c>
      <c r="G10110" s="1">
        <v>310.30990000000003</v>
      </c>
      <c r="H10110" s="1">
        <v>15.0807479712995</v>
      </c>
    </row>
    <row r="10111" spans="1:9" x14ac:dyDescent="0.25">
      <c r="A10111" s="1">
        <v>0</v>
      </c>
      <c r="B10111" s="1" t="s">
        <v>11686</v>
      </c>
    </row>
    <row r="10112" spans="1:9" x14ac:dyDescent="0.25">
      <c r="A10112" s="1">
        <v>1</v>
      </c>
      <c r="B10112" s="1" t="s">
        <v>11687</v>
      </c>
      <c r="C10112" s="1" t="s">
        <v>11688</v>
      </c>
      <c r="D10112" s="1">
        <v>22276.391566120001</v>
      </c>
      <c r="E10112" s="1">
        <v>1.719E-5</v>
      </c>
      <c r="F10112" s="1" t="s">
        <v>3</v>
      </c>
      <c r="G10112" s="1" t="s">
        <v>11689</v>
      </c>
      <c r="H10112" s="1">
        <v>0</v>
      </c>
      <c r="I10112" s="1">
        <v>9999</v>
      </c>
    </row>
    <row r="10113" spans="1:9" x14ac:dyDescent="0.25">
      <c r="A10113" s="1">
        <v>2</v>
      </c>
      <c r="B10113" s="1">
        <v>45695</v>
      </c>
      <c r="C10113" s="1">
        <v>53.055</v>
      </c>
      <c r="D10113" s="1">
        <v>262.88229999999999</v>
      </c>
      <c r="E10113" s="1">
        <v>1586</v>
      </c>
      <c r="F10113" s="1">
        <v>57.777099999999997</v>
      </c>
      <c r="G10113" s="1">
        <v>302.3372</v>
      </c>
      <c r="H10113" s="1">
        <v>15.0640203613025</v>
      </c>
    </row>
    <row r="10114" spans="1:9" x14ac:dyDescent="0.25">
      <c r="A10114" s="1">
        <v>0</v>
      </c>
      <c r="B10114" s="1" t="s">
        <v>11690</v>
      </c>
    </row>
    <row r="10115" spans="1:9" x14ac:dyDescent="0.25">
      <c r="A10115" s="1">
        <v>1</v>
      </c>
      <c r="B10115" s="1" t="s">
        <v>11691</v>
      </c>
      <c r="C10115" s="1" t="s">
        <v>11692</v>
      </c>
      <c r="D10115" s="1">
        <v>22276.401722859999</v>
      </c>
      <c r="E10115" s="1">
        <v>1.275E-5</v>
      </c>
      <c r="F10115" s="1" t="s">
        <v>3</v>
      </c>
      <c r="G10115" s="1" t="s">
        <v>11693</v>
      </c>
      <c r="H10115" s="1">
        <v>0</v>
      </c>
      <c r="I10115" s="1">
        <v>9992</v>
      </c>
    </row>
    <row r="10116" spans="1:9" x14ac:dyDescent="0.25">
      <c r="A10116" s="1">
        <v>2</v>
      </c>
      <c r="B10116" s="1">
        <v>45696</v>
      </c>
      <c r="C10116" s="1">
        <v>53.053699999999999</v>
      </c>
      <c r="D10116" s="1">
        <v>282.83960000000002</v>
      </c>
      <c r="E10116" s="1">
        <v>1632</v>
      </c>
      <c r="F10116" s="1">
        <v>58.1023</v>
      </c>
      <c r="G10116" s="1">
        <v>302.01240000000001</v>
      </c>
      <c r="H10116" s="1">
        <v>15.0640831412996</v>
      </c>
    </row>
    <row r="10117" spans="1:9" x14ac:dyDescent="0.25">
      <c r="A10117" s="1">
        <v>0</v>
      </c>
      <c r="B10117" s="1" t="s">
        <v>11694</v>
      </c>
    </row>
    <row r="10118" spans="1:9" x14ac:dyDescent="0.25">
      <c r="A10118" s="1">
        <v>1</v>
      </c>
      <c r="B10118" s="1" t="s">
        <v>11695</v>
      </c>
      <c r="C10118" s="1" t="s">
        <v>11696</v>
      </c>
      <c r="D10118" s="1">
        <v>22276.444113490001</v>
      </c>
      <c r="E10118" s="1">
        <v>5.7309999999999998E-5</v>
      </c>
      <c r="F10118" s="1" t="s">
        <v>3</v>
      </c>
      <c r="G10118" s="1" t="s">
        <v>11697</v>
      </c>
      <c r="H10118" s="1">
        <v>0</v>
      </c>
      <c r="I10118" s="1">
        <v>9998</v>
      </c>
    </row>
    <row r="10119" spans="1:9" x14ac:dyDescent="0.25">
      <c r="A10119" s="1">
        <v>2</v>
      </c>
      <c r="B10119" s="1">
        <v>45697</v>
      </c>
      <c r="C10119" s="1">
        <v>53.052599999999998</v>
      </c>
      <c r="D10119" s="1">
        <v>262.6696</v>
      </c>
      <c r="E10119" s="1">
        <v>1615</v>
      </c>
      <c r="F10119" s="1">
        <v>71.760999999999996</v>
      </c>
      <c r="G10119" s="1">
        <v>288.35550000000001</v>
      </c>
      <c r="H10119" s="1">
        <v>15.0641166113026</v>
      </c>
    </row>
    <row r="10120" spans="1:9" x14ac:dyDescent="0.25">
      <c r="A10120" s="1">
        <v>0</v>
      </c>
      <c r="B10120" s="1" t="s">
        <v>11698</v>
      </c>
    </row>
    <row r="10121" spans="1:9" x14ac:dyDescent="0.25">
      <c r="A10121" s="1">
        <v>1</v>
      </c>
      <c r="B10121" s="1" t="s">
        <v>11699</v>
      </c>
      <c r="C10121" s="1" t="s">
        <v>11700</v>
      </c>
      <c r="D10121" s="1">
        <v>22276.432111599999</v>
      </c>
      <c r="E10121" s="1">
        <v>-1.1000000000000001E-7</v>
      </c>
      <c r="F10121" s="1" t="s">
        <v>3</v>
      </c>
      <c r="G10121" s="1" t="s">
        <v>11701</v>
      </c>
      <c r="H10121" s="1">
        <v>0</v>
      </c>
      <c r="I10121" s="1">
        <v>9990</v>
      </c>
    </row>
    <row r="10122" spans="1:9" x14ac:dyDescent="0.25">
      <c r="A10122" s="1">
        <v>2</v>
      </c>
      <c r="B10122" s="1">
        <v>45698</v>
      </c>
      <c r="C10122" s="1">
        <v>53.054200000000002</v>
      </c>
      <c r="D10122" s="1">
        <v>262.7045</v>
      </c>
      <c r="E10122" s="1">
        <v>1928</v>
      </c>
      <c r="F10122" s="1">
        <v>61.902000000000001</v>
      </c>
      <c r="G10122" s="1">
        <v>298.21640000000002</v>
      </c>
      <c r="H10122" s="1">
        <v>15.0640480013026</v>
      </c>
    </row>
    <row r="10123" spans="1:9" x14ac:dyDescent="0.25">
      <c r="A10123" s="1">
        <v>0</v>
      </c>
      <c r="B10123" s="1" t="s">
        <v>11702</v>
      </c>
    </row>
    <row r="10124" spans="1:9" x14ac:dyDescent="0.25">
      <c r="A10124" s="1">
        <v>1</v>
      </c>
      <c r="B10124" s="1" t="s">
        <v>11703</v>
      </c>
      <c r="C10124" s="1" t="s">
        <v>11704</v>
      </c>
      <c r="D10124" s="1">
        <v>22276.289301379999</v>
      </c>
      <c r="E10124" s="1">
        <v>5.8699999999999997E-5</v>
      </c>
      <c r="F10124" s="1" t="s">
        <v>3</v>
      </c>
      <c r="G10124" s="1" t="s">
        <v>11705</v>
      </c>
      <c r="H10124" s="1">
        <v>0</v>
      </c>
      <c r="I10124" s="1">
        <v>9999</v>
      </c>
    </row>
    <row r="10125" spans="1:9" x14ac:dyDescent="0.25">
      <c r="A10125" s="1">
        <v>2</v>
      </c>
      <c r="B10125" s="1">
        <v>45699</v>
      </c>
      <c r="C10125" s="1">
        <v>53.0535</v>
      </c>
      <c r="D10125" s="1">
        <v>263.3621</v>
      </c>
      <c r="E10125" s="1">
        <v>1498</v>
      </c>
      <c r="F10125" s="1">
        <v>88.299599999999998</v>
      </c>
      <c r="G10125" s="1">
        <v>271.81639999999999</v>
      </c>
      <c r="H10125" s="1">
        <v>15.064133931302299</v>
      </c>
    </row>
    <row r="10126" spans="1:9" x14ac:dyDescent="0.25">
      <c r="A10126" s="1">
        <v>0</v>
      </c>
      <c r="B10126" s="1" t="s">
        <v>11706</v>
      </c>
    </row>
    <row r="10127" spans="1:9" x14ac:dyDescent="0.25">
      <c r="A10127" s="1">
        <v>1</v>
      </c>
      <c r="B10127" s="1" t="s">
        <v>11707</v>
      </c>
      <c r="C10127" s="1" t="s">
        <v>11708</v>
      </c>
      <c r="D10127" s="1">
        <v>22276.351965770002</v>
      </c>
      <c r="E10127" s="1">
        <v>6.8650000000000002E-5</v>
      </c>
      <c r="F10127" s="1" t="s">
        <v>3</v>
      </c>
      <c r="G10127" s="1" t="s">
        <v>11709</v>
      </c>
      <c r="H10127" s="1">
        <v>0</v>
      </c>
      <c r="I10127" s="1">
        <v>9995</v>
      </c>
    </row>
    <row r="10128" spans="1:9" x14ac:dyDescent="0.25">
      <c r="A10128" s="1">
        <v>2</v>
      </c>
      <c r="B10128" s="1">
        <v>45700</v>
      </c>
      <c r="C10128" s="1">
        <v>53.054200000000002</v>
      </c>
      <c r="D10128" s="1">
        <v>263.0659</v>
      </c>
      <c r="E10128" s="1">
        <v>1378</v>
      </c>
      <c r="F10128" s="1">
        <v>83.550200000000004</v>
      </c>
      <c r="G10128" s="1">
        <v>276.56439999999998</v>
      </c>
      <c r="H10128" s="1">
        <v>15.064156051302399</v>
      </c>
    </row>
    <row r="10129" spans="1:9" x14ac:dyDescent="0.25">
      <c r="A10129" s="1">
        <v>0</v>
      </c>
      <c r="B10129" s="1" t="s">
        <v>11710</v>
      </c>
    </row>
    <row r="10130" spans="1:9" x14ac:dyDescent="0.25">
      <c r="A10130" s="1">
        <v>1</v>
      </c>
      <c r="B10130" s="1" t="s">
        <v>11711</v>
      </c>
      <c r="C10130" s="1" t="s">
        <v>11712</v>
      </c>
      <c r="D10130" s="1">
        <v>22276.24875558</v>
      </c>
      <c r="E10130" s="1">
        <v>1.1070000000000001E-5</v>
      </c>
      <c r="F10130" s="1" t="s">
        <v>3</v>
      </c>
      <c r="G10130" s="1" t="s">
        <v>11713</v>
      </c>
      <c r="H10130" s="1">
        <v>0</v>
      </c>
      <c r="I10130" s="1">
        <v>9993</v>
      </c>
    </row>
    <row r="10131" spans="1:9" x14ac:dyDescent="0.25">
      <c r="A10131" s="1">
        <v>2</v>
      </c>
      <c r="B10131" s="1">
        <v>45701</v>
      </c>
      <c r="C10131" s="1">
        <v>53.055399999999999</v>
      </c>
      <c r="D10131" s="1">
        <v>263.54340000000002</v>
      </c>
      <c r="E10131" s="1">
        <v>1543</v>
      </c>
      <c r="F10131" s="1">
        <v>62.653399999999998</v>
      </c>
      <c r="G10131" s="1">
        <v>297.46120000000002</v>
      </c>
      <c r="H10131" s="1">
        <v>15.064020051302199</v>
      </c>
    </row>
    <row r="10132" spans="1:9" x14ac:dyDescent="0.25">
      <c r="A10132" s="1">
        <v>0</v>
      </c>
      <c r="B10132" s="1" t="s">
        <v>11714</v>
      </c>
    </row>
    <row r="10133" spans="1:9" x14ac:dyDescent="0.25">
      <c r="A10133" s="1">
        <v>1</v>
      </c>
      <c r="B10133" s="1" t="s">
        <v>11715</v>
      </c>
      <c r="C10133" s="1" t="s">
        <v>11716</v>
      </c>
      <c r="D10133" s="1">
        <v>22276.230339590002</v>
      </c>
      <c r="E10133" s="1">
        <v>1.2585E-4</v>
      </c>
      <c r="F10133" s="1" t="s">
        <v>3</v>
      </c>
      <c r="G10133" s="1" t="s">
        <v>11717</v>
      </c>
      <c r="H10133" s="1">
        <v>0</v>
      </c>
      <c r="I10133" s="1">
        <v>9991</v>
      </c>
    </row>
    <row r="10134" spans="1:9" x14ac:dyDescent="0.25">
      <c r="A10134" s="1">
        <v>2</v>
      </c>
      <c r="B10134" s="1">
        <v>45702</v>
      </c>
      <c r="C10134" s="1">
        <v>53.0533</v>
      </c>
      <c r="D10134" s="1">
        <v>263.61450000000002</v>
      </c>
      <c r="E10134" s="1">
        <v>1575</v>
      </c>
      <c r="F10134" s="1">
        <v>90.448599999999999</v>
      </c>
      <c r="G10134" s="1">
        <v>269.66840000000002</v>
      </c>
      <c r="H10134" s="1">
        <v>15.0641070513022</v>
      </c>
    </row>
    <row r="10135" spans="1:9" x14ac:dyDescent="0.25">
      <c r="A10135" s="1">
        <v>0</v>
      </c>
      <c r="B10135" s="1" t="s">
        <v>11718</v>
      </c>
    </row>
    <row r="10136" spans="1:9" x14ac:dyDescent="0.25">
      <c r="A10136" s="1">
        <v>1</v>
      </c>
      <c r="B10136" s="1" t="s">
        <v>11719</v>
      </c>
      <c r="C10136" s="1" t="s">
        <v>11720</v>
      </c>
      <c r="D10136" s="1">
        <v>22276.359335159999</v>
      </c>
      <c r="E10136" s="1">
        <v>1.4409999999999999E-5</v>
      </c>
      <c r="F10136" s="1" t="s">
        <v>3</v>
      </c>
      <c r="G10136" s="1" t="s">
        <v>11721</v>
      </c>
      <c r="H10136" s="1">
        <v>0</v>
      </c>
      <c r="I10136" s="1">
        <v>9991</v>
      </c>
    </row>
    <row r="10137" spans="1:9" x14ac:dyDescent="0.25">
      <c r="A10137" s="1">
        <v>2</v>
      </c>
      <c r="B10137" s="1">
        <v>45703</v>
      </c>
      <c r="C10137" s="1">
        <v>53.052799999999998</v>
      </c>
      <c r="D10137" s="1">
        <v>263.04969999999997</v>
      </c>
      <c r="E10137" s="1">
        <v>1605</v>
      </c>
      <c r="F10137" s="1">
        <v>77.311400000000006</v>
      </c>
      <c r="G10137" s="1">
        <v>282.80549999999999</v>
      </c>
      <c r="H10137" s="1">
        <v>15.064091941302401</v>
      </c>
    </row>
    <row r="10138" spans="1:9" x14ac:dyDescent="0.25">
      <c r="A10138" s="1">
        <v>0</v>
      </c>
      <c r="B10138" s="1" t="s">
        <v>11722</v>
      </c>
    </row>
    <row r="10139" spans="1:9" x14ac:dyDescent="0.25">
      <c r="A10139" s="1">
        <v>1</v>
      </c>
      <c r="B10139" s="1" t="s">
        <v>11723</v>
      </c>
      <c r="C10139" s="1" t="s">
        <v>11724</v>
      </c>
      <c r="D10139" s="1">
        <v>22276.517811239999</v>
      </c>
      <c r="E10139" s="1">
        <v>3.4369999999999998E-5</v>
      </c>
      <c r="F10139" s="1" t="s">
        <v>3</v>
      </c>
      <c r="G10139" s="1" t="s">
        <v>11725</v>
      </c>
      <c r="H10139" s="1">
        <v>0</v>
      </c>
      <c r="I10139" s="1">
        <v>9991</v>
      </c>
    </row>
    <row r="10140" spans="1:9" x14ac:dyDescent="0.25">
      <c r="A10140" s="1">
        <v>2</v>
      </c>
      <c r="B10140" s="1">
        <v>45704</v>
      </c>
      <c r="C10140" s="1">
        <v>53.052100000000003</v>
      </c>
      <c r="D10140" s="1">
        <v>292.33699999999999</v>
      </c>
      <c r="E10140" s="1">
        <v>1638</v>
      </c>
      <c r="F10140" s="1">
        <v>71.624799999999993</v>
      </c>
      <c r="G10140" s="1">
        <v>288.49189999999999</v>
      </c>
      <c r="H10140" s="1">
        <v>15.064034441298499</v>
      </c>
    </row>
    <row r="10141" spans="1:9" x14ac:dyDescent="0.25">
      <c r="A10141" s="1">
        <v>0</v>
      </c>
      <c r="B10141" s="1" t="s">
        <v>11726</v>
      </c>
    </row>
    <row r="10142" spans="1:9" x14ac:dyDescent="0.25">
      <c r="A10142" s="1">
        <v>1</v>
      </c>
      <c r="B10142" s="1" t="s">
        <v>11727</v>
      </c>
      <c r="C10142" s="1" t="s">
        <v>11728</v>
      </c>
      <c r="D10142" s="1">
        <v>22276.345513439999</v>
      </c>
      <c r="E10142" s="1">
        <v>1.222E-5</v>
      </c>
      <c r="F10142" s="1" t="s">
        <v>3</v>
      </c>
      <c r="G10142" s="1" t="s">
        <v>11729</v>
      </c>
      <c r="H10142" s="1">
        <v>0</v>
      </c>
      <c r="I10142" s="1">
        <v>9991</v>
      </c>
    </row>
    <row r="10143" spans="1:9" x14ac:dyDescent="0.25">
      <c r="A10143" s="1">
        <v>2</v>
      </c>
      <c r="B10143" s="1">
        <v>45705</v>
      </c>
      <c r="C10143" s="1">
        <v>53.054299999999998</v>
      </c>
      <c r="D10143" s="1">
        <v>293.08920000000001</v>
      </c>
      <c r="E10143" s="1">
        <v>1473</v>
      </c>
      <c r="F10143" s="1">
        <v>61.478900000000003</v>
      </c>
      <c r="G10143" s="1">
        <v>298.63479999999998</v>
      </c>
      <c r="H10143" s="1">
        <v>15.0640251012981</v>
      </c>
    </row>
    <row r="10144" spans="1:9" x14ac:dyDescent="0.25">
      <c r="A10144" s="1">
        <v>0</v>
      </c>
      <c r="B10144" s="1" t="s">
        <v>11730</v>
      </c>
    </row>
    <row r="10145" spans="1:9" x14ac:dyDescent="0.25">
      <c r="A10145" s="1">
        <v>1</v>
      </c>
      <c r="B10145" s="1" t="s">
        <v>11731</v>
      </c>
      <c r="C10145" s="1" t="s">
        <v>11732</v>
      </c>
      <c r="D10145" s="1">
        <v>22276.337223449998</v>
      </c>
      <c r="E10145" s="1">
        <v>1.3020000000000001E-5</v>
      </c>
      <c r="F10145" s="1" t="s">
        <v>3</v>
      </c>
      <c r="G10145" s="1" t="s">
        <v>11733</v>
      </c>
      <c r="H10145" s="1">
        <v>0</v>
      </c>
      <c r="I10145" s="1">
        <v>9995</v>
      </c>
    </row>
    <row r="10146" spans="1:9" x14ac:dyDescent="0.25">
      <c r="A10146" s="1">
        <v>2</v>
      </c>
      <c r="B10146" s="1">
        <v>45706</v>
      </c>
      <c r="C10146" s="1">
        <v>53.054699999999997</v>
      </c>
      <c r="D10146" s="1">
        <v>263.12920000000003</v>
      </c>
      <c r="E10146" s="1">
        <v>1580</v>
      </c>
      <c r="F10146" s="1">
        <v>77.535399999999996</v>
      </c>
      <c r="G10146" s="1">
        <v>282.58120000000002</v>
      </c>
      <c r="H10146" s="1">
        <v>15.0640580313023</v>
      </c>
    </row>
    <row r="10147" spans="1:9" x14ac:dyDescent="0.25">
      <c r="A10147" s="1">
        <v>0</v>
      </c>
      <c r="B10147" s="1" t="s">
        <v>11734</v>
      </c>
    </row>
    <row r="10148" spans="1:9" x14ac:dyDescent="0.25">
      <c r="A10148" s="1">
        <v>1</v>
      </c>
      <c r="B10148" s="1" t="s">
        <v>11735</v>
      </c>
      <c r="C10148" s="1" t="s">
        <v>11736</v>
      </c>
      <c r="D10148" s="1">
        <v>22276.399878669999</v>
      </c>
      <c r="E10148" s="1">
        <v>5.6759999999999999E-5</v>
      </c>
      <c r="F10148" s="1" t="s">
        <v>3</v>
      </c>
      <c r="G10148" s="1" t="s">
        <v>11737</v>
      </c>
      <c r="H10148" s="1">
        <v>0</v>
      </c>
      <c r="I10148" s="1">
        <v>9995</v>
      </c>
    </row>
    <row r="10149" spans="1:9" x14ac:dyDescent="0.25">
      <c r="A10149" s="1">
        <v>2</v>
      </c>
      <c r="B10149" s="1">
        <v>45707</v>
      </c>
      <c r="C10149" s="1">
        <v>53.054299999999998</v>
      </c>
      <c r="D10149" s="1">
        <v>262.86700000000002</v>
      </c>
      <c r="E10149" s="1">
        <v>1604</v>
      </c>
      <c r="F10149" s="1">
        <v>69.737399999999994</v>
      </c>
      <c r="G10149" s="1">
        <v>290.37869999999998</v>
      </c>
      <c r="H10149" s="1">
        <v>15.0641261413025</v>
      </c>
    </row>
    <row r="10150" spans="1:9" x14ac:dyDescent="0.25">
      <c r="A10150" s="1">
        <v>0</v>
      </c>
      <c r="B10150" s="1" t="s">
        <v>11738</v>
      </c>
    </row>
    <row r="10151" spans="1:9" x14ac:dyDescent="0.25">
      <c r="A10151" s="1">
        <v>1</v>
      </c>
      <c r="B10151" s="1" t="s">
        <v>11739</v>
      </c>
      <c r="C10151" s="1" t="s">
        <v>11740</v>
      </c>
      <c r="D10151" s="1">
        <v>22276.440428940001</v>
      </c>
      <c r="E10151" s="1">
        <v>3.1890000000000001E-5</v>
      </c>
      <c r="F10151" s="1" t="s">
        <v>3</v>
      </c>
      <c r="G10151" s="1" t="s">
        <v>2359</v>
      </c>
      <c r="H10151" s="1">
        <v>0</v>
      </c>
      <c r="I10151" s="1">
        <v>9999</v>
      </c>
    </row>
    <row r="10152" spans="1:9" x14ac:dyDescent="0.25">
      <c r="A10152" s="1">
        <v>2</v>
      </c>
      <c r="B10152" s="1">
        <v>45708</v>
      </c>
      <c r="C10152" s="1">
        <v>53.055300000000003</v>
      </c>
      <c r="D10152" s="1">
        <v>262.66820000000001</v>
      </c>
      <c r="E10152" s="1">
        <v>1651</v>
      </c>
      <c r="F10152" s="1">
        <v>69.979600000000005</v>
      </c>
      <c r="G10152" s="1">
        <v>290.137</v>
      </c>
      <c r="H10152" s="1">
        <v>15.0641520113026</v>
      </c>
    </row>
    <row r="10153" spans="1:9" x14ac:dyDescent="0.25">
      <c r="A10153" s="1">
        <v>0</v>
      </c>
      <c r="B10153" s="1" t="s">
        <v>11741</v>
      </c>
    </row>
    <row r="10154" spans="1:9" x14ac:dyDescent="0.25">
      <c r="A10154" s="1">
        <v>1</v>
      </c>
      <c r="B10154" s="1" t="s">
        <v>11742</v>
      </c>
      <c r="C10154" s="1" t="s">
        <v>11743</v>
      </c>
      <c r="D10154" s="1">
        <v>22276.477287400001</v>
      </c>
      <c r="E10154" s="1">
        <v>1.1142E-4</v>
      </c>
      <c r="F10154" s="1" t="s">
        <v>3</v>
      </c>
      <c r="G10154" s="1" t="s">
        <v>11744</v>
      </c>
      <c r="H10154" s="1">
        <v>0</v>
      </c>
      <c r="I10154" s="1">
        <v>9995</v>
      </c>
    </row>
    <row r="10155" spans="1:9" x14ac:dyDescent="0.25">
      <c r="A10155" s="1">
        <v>2</v>
      </c>
      <c r="B10155" s="1">
        <v>45709</v>
      </c>
      <c r="C10155" s="1">
        <v>53.053400000000003</v>
      </c>
      <c r="D10155" s="1">
        <v>262.5197</v>
      </c>
      <c r="E10155" s="1">
        <v>1413</v>
      </c>
      <c r="F10155" s="1">
        <v>67.016400000000004</v>
      </c>
      <c r="G10155" s="1">
        <v>293.09739999999999</v>
      </c>
      <c r="H10155" s="1">
        <v>15.0641537913022</v>
      </c>
    </row>
    <row r="10156" spans="1:9" x14ac:dyDescent="0.25">
      <c r="A10156" s="1">
        <v>0</v>
      </c>
      <c r="B10156" s="1" t="s">
        <v>11745</v>
      </c>
    </row>
    <row r="10157" spans="1:9" x14ac:dyDescent="0.25">
      <c r="A10157" s="1">
        <v>1</v>
      </c>
      <c r="B10157" s="1" t="s">
        <v>11746</v>
      </c>
      <c r="C10157" s="1" t="s">
        <v>11747</v>
      </c>
      <c r="D10157" s="1">
        <v>22276.473601810001</v>
      </c>
      <c r="E10157" s="1">
        <v>-2.2199999999999999E-6</v>
      </c>
      <c r="F10157" s="1" t="s">
        <v>3</v>
      </c>
      <c r="G10157" s="1" t="s">
        <v>11748</v>
      </c>
      <c r="H10157" s="1">
        <v>0</v>
      </c>
      <c r="I10157" s="1">
        <v>9991</v>
      </c>
    </row>
    <row r="10158" spans="1:9" x14ac:dyDescent="0.25">
      <c r="A10158" s="1">
        <v>2</v>
      </c>
      <c r="B10158" s="1">
        <v>45710</v>
      </c>
      <c r="C10158" s="1">
        <v>53.0533</v>
      </c>
      <c r="D10158" s="1">
        <v>262.53789999999998</v>
      </c>
      <c r="E10158" s="1">
        <v>1597</v>
      </c>
      <c r="F10158" s="1">
        <v>65.441500000000005</v>
      </c>
      <c r="G10158" s="1">
        <v>294.67399999999998</v>
      </c>
      <c r="H10158" s="1">
        <v>15.0640376113026</v>
      </c>
    </row>
    <row r="10159" spans="1:9" x14ac:dyDescent="0.25">
      <c r="A10159" s="1">
        <v>0</v>
      </c>
      <c r="B10159" s="1" t="s">
        <v>11749</v>
      </c>
    </row>
    <row r="10160" spans="1:9" x14ac:dyDescent="0.25">
      <c r="A10160" s="1">
        <v>1</v>
      </c>
      <c r="B10160" s="1" t="s">
        <v>11750</v>
      </c>
      <c r="C10160" s="1" t="s">
        <v>11751</v>
      </c>
      <c r="D10160" s="1">
        <v>22276.388819970001</v>
      </c>
      <c r="E10160" s="1">
        <v>9.91E-6</v>
      </c>
      <c r="F10160" s="1" t="s">
        <v>3</v>
      </c>
      <c r="G10160" s="1" t="s">
        <v>11752</v>
      </c>
      <c r="H10160" s="1">
        <v>0</v>
      </c>
      <c r="I10160" s="1">
        <v>9997</v>
      </c>
    </row>
    <row r="10161" spans="1:9" x14ac:dyDescent="0.25">
      <c r="A10161" s="1">
        <v>2</v>
      </c>
      <c r="B10161" s="1">
        <v>45711</v>
      </c>
      <c r="C10161" s="1">
        <v>53.055199999999999</v>
      </c>
      <c r="D10161" s="1">
        <v>262.90280000000001</v>
      </c>
      <c r="E10161" s="1">
        <v>1560</v>
      </c>
      <c r="F10161" s="1">
        <v>72.757800000000003</v>
      </c>
      <c r="G10161" s="1">
        <v>287.35820000000001</v>
      </c>
      <c r="H10161" s="1">
        <v>15.0641231713024</v>
      </c>
    </row>
    <row r="10162" spans="1:9" x14ac:dyDescent="0.25">
      <c r="A10162" s="1">
        <v>0</v>
      </c>
      <c r="B10162" s="1" t="s">
        <v>11753</v>
      </c>
    </row>
    <row r="10163" spans="1:9" x14ac:dyDescent="0.25">
      <c r="A10163" s="1">
        <v>1</v>
      </c>
      <c r="B10163" s="1" t="s">
        <v>11754</v>
      </c>
      <c r="C10163" s="1" t="s">
        <v>11755</v>
      </c>
      <c r="D10163" s="1">
        <v>22276.451488070001</v>
      </c>
      <c r="E10163" s="1">
        <v>3.2129999999999999E-5</v>
      </c>
      <c r="F10163" s="1" t="s">
        <v>3</v>
      </c>
      <c r="G10163" s="1" t="s">
        <v>11756</v>
      </c>
      <c r="H10163" s="1">
        <v>0</v>
      </c>
      <c r="I10163" s="1">
        <v>9998</v>
      </c>
    </row>
    <row r="10164" spans="1:9" x14ac:dyDescent="0.25">
      <c r="A10164" s="1">
        <v>2</v>
      </c>
      <c r="B10164" s="1">
        <v>45712</v>
      </c>
      <c r="C10164" s="1">
        <v>53.051600000000001</v>
      </c>
      <c r="D10164" s="1">
        <v>262.62610000000001</v>
      </c>
      <c r="E10164" s="1">
        <v>1546</v>
      </c>
      <c r="F10164" s="1">
        <v>66.595299999999995</v>
      </c>
      <c r="G10164" s="1">
        <v>293.51990000000001</v>
      </c>
      <c r="H10164" s="1">
        <v>15.064067991302601</v>
      </c>
    </row>
    <row r="10165" spans="1:9" x14ac:dyDescent="0.25">
      <c r="A10165" s="1">
        <v>0</v>
      </c>
      <c r="B10165" s="1" t="s">
        <v>11757</v>
      </c>
    </row>
    <row r="10166" spans="1:9" x14ac:dyDescent="0.25">
      <c r="A10166" s="1">
        <v>1</v>
      </c>
      <c r="B10166" s="1" t="s">
        <v>11758</v>
      </c>
      <c r="C10166" s="1" t="s">
        <v>11759</v>
      </c>
      <c r="D10166" s="1">
        <v>22276.40541282</v>
      </c>
      <c r="E10166" s="1">
        <v>9.1800000000000002E-6</v>
      </c>
      <c r="F10166" s="1" t="s">
        <v>3</v>
      </c>
      <c r="G10166" s="1" t="s">
        <v>11760</v>
      </c>
      <c r="H10166" s="1">
        <v>0</v>
      </c>
      <c r="I10166" s="1">
        <v>9993</v>
      </c>
    </row>
    <row r="10167" spans="1:9" x14ac:dyDescent="0.25">
      <c r="A10167" s="1">
        <v>2</v>
      </c>
      <c r="B10167" s="1">
        <v>45713</v>
      </c>
      <c r="C10167" s="1">
        <v>53.053199999999997</v>
      </c>
      <c r="D10167" s="1">
        <v>282.81459999999998</v>
      </c>
      <c r="E10167" s="1">
        <v>1725</v>
      </c>
      <c r="F10167" s="1">
        <v>74.495099999999994</v>
      </c>
      <c r="G10167" s="1">
        <v>285.62279999999998</v>
      </c>
      <c r="H10167" s="1">
        <v>15.0640304812996</v>
      </c>
    </row>
    <row r="10168" spans="1:9" x14ac:dyDescent="0.25">
      <c r="A10168" s="1">
        <v>0</v>
      </c>
      <c r="B10168" s="1" t="s">
        <v>11761</v>
      </c>
    </row>
    <row r="10169" spans="1:9" x14ac:dyDescent="0.25">
      <c r="A10169" s="1">
        <v>1</v>
      </c>
      <c r="B10169" s="1" t="s">
        <v>11762</v>
      </c>
      <c r="C10169" s="1" t="s">
        <v>11763</v>
      </c>
      <c r="D10169" s="1">
        <v>22276.263504409999</v>
      </c>
      <c r="E10169" s="1">
        <v>9.3620000000000002E-5</v>
      </c>
      <c r="F10169" s="1" t="s">
        <v>3</v>
      </c>
      <c r="G10169" s="1" t="s">
        <v>11764</v>
      </c>
      <c r="H10169" s="1">
        <v>0</v>
      </c>
      <c r="I10169" s="1">
        <v>9991</v>
      </c>
    </row>
    <row r="10170" spans="1:9" x14ac:dyDescent="0.25">
      <c r="A10170" s="1">
        <v>2</v>
      </c>
      <c r="B10170" s="1">
        <v>45714</v>
      </c>
      <c r="C10170" s="1">
        <v>53.054600000000001</v>
      </c>
      <c r="D10170" s="1">
        <v>263.47039999999998</v>
      </c>
      <c r="E10170" s="1">
        <v>1559</v>
      </c>
      <c r="F10170" s="1">
        <v>64.690899999999999</v>
      </c>
      <c r="G10170" s="1">
        <v>295.42410000000001</v>
      </c>
      <c r="H10170" s="1">
        <v>15.0641357813023</v>
      </c>
    </row>
    <row r="10171" spans="1:9" x14ac:dyDescent="0.25">
      <c r="A10171" s="1">
        <v>0</v>
      </c>
      <c r="B10171" s="1" t="s">
        <v>4681</v>
      </c>
      <c r="C10171" s="1" t="s">
        <v>3986</v>
      </c>
    </row>
    <row r="10172" spans="1:9" x14ac:dyDescent="0.25">
      <c r="A10172" s="1">
        <v>1</v>
      </c>
      <c r="B10172" s="1" t="s">
        <v>11765</v>
      </c>
      <c r="C10172" s="1" t="s">
        <v>11766</v>
      </c>
      <c r="D10172" s="1">
        <v>22276.452687360001</v>
      </c>
      <c r="E10172" s="1">
        <v>1.3799999999999999E-6</v>
      </c>
      <c r="F10172" s="1" t="s">
        <v>3</v>
      </c>
      <c r="G10172" s="1" t="s">
        <v>11767</v>
      </c>
      <c r="H10172" s="1">
        <v>0</v>
      </c>
      <c r="I10172" s="1">
        <v>9994</v>
      </c>
    </row>
    <row r="10173" spans="1:9" x14ac:dyDescent="0.25">
      <c r="A10173" s="1">
        <v>2</v>
      </c>
      <c r="B10173" s="1">
        <v>45721</v>
      </c>
      <c r="C10173" s="1">
        <v>98.521900000000002</v>
      </c>
      <c r="D10173" s="1">
        <v>213.25129999999999</v>
      </c>
      <c r="E10173" s="1">
        <v>2982</v>
      </c>
      <c r="F10173" s="1">
        <v>118.83969999999999</v>
      </c>
      <c r="G10173" s="1">
        <v>241.30840000000001</v>
      </c>
      <c r="H10173" s="1">
        <v>14.3418231112108</v>
      </c>
    </row>
    <row r="10174" spans="1:9" x14ac:dyDescent="0.25">
      <c r="A10174" s="1">
        <v>0</v>
      </c>
      <c r="B10174" s="1" t="s">
        <v>11768</v>
      </c>
    </row>
    <row r="10175" spans="1:9" x14ac:dyDescent="0.25">
      <c r="A10175" s="1">
        <v>1</v>
      </c>
      <c r="B10175" s="1" t="s">
        <v>11769</v>
      </c>
      <c r="C10175" s="1" t="s">
        <v>11770</v>
      </c>
      <c r="D10175" s="1">
        <v>22276.408754209999</v>
      </c>
      <c r="E10175" s="1">
        <v>1.4080000000000001E-5</v>
      </c>
      <c r="F10175" s="1" t="s">
        <v>3</v>
      </c>
      <c r="G10175" s="1" t="s">
        <v>11771</v>
      </c>
      <c r="H10175" s="1">
        <v>0</v>
      </c>
      <c r="I10175" s="1">
        <v>9990</v>
      </c>
    </row>
    <row r="10176" spans="1:9" x14ac:dyDescent="0.25">
      <c r="A10176" s="1">
        <v>2</v>
      </c>
      <c r="B10176" s="1">
        <v>45726</v>
      </c>
      <c r="C10176" s="1">
        <v>97.745599999999996</v>
      </c>
      <c r="D10176" s="1">
        <v>91.662999999999997</v>
      </c>
      <c r="E10176" s="1">
        <v>14762</v>
      </c>
      <c r="F10176" s="1">
        <v>25.998999999999999</v>
      </c>
      <c r="G10176" s="1">
        <v>334.19929999999999</v>
      </c>
      <c r="H10176" s="1">
        <v>14.9309396912299</v>
      </c>
    </row>
    <row r="10177" spans="1:9" x14ac:dyDescent="0.25">
      <c r="A10177" s="1">
        <v>0</v>
      </c>
      <c r="B10177" s="1" t="s">
        <v>6575</v>
      </c>
      <c r="C10177" s="1" t="s">
        <v>7250</v>
      </c>
    </row>
    <row r="10178" spans="1:9" x14ac:dyDescent="0.25">
      <c r="A10178" s="1">
        <v>1</v>
      </c>
      <c r="B10178" s="1" t="s">
        <v>11772</v>
      </c>
      <c r="C10178" s="1" t="s">
        <v>11773</v>
      </c>
      <c r="D10178" s="1">
        <v>22276.451917589999</v>
      </c>
      <c r="E10178" s="1">
        <v>2.7440000000000002E-5</v>
      </c>
      <c r="F10178" s="1" t="s">
        <v>3</v>
      </c>
      <c r="G10178" s="1" t="s">
        <v>11774</v>
      </c>
      <c r="H10178" s="1">
        <v>0</v>
      </c>
      <c r="I10178" s="1">
        <v>9994</v>
      </c>
    </row>
    <row r="10179" spans="1:9" x14ac:dyDescent="0.25">
      <c r="A10179" s="1">
        <v>2</v>
      </c>
      <c r="B10179" s="1">
        <v>45727</v>
      </c>
      <c r="C10179" s="1">
        <v>97.741600000000005</v>
      </c>
      <c r="D10179" s="1">
        <v>90.006699999999995</v>
      </c>
      <c r="E10179" s="1">
        <v>13360</v>
      </c>
      <c r="F10179" s="1">
        <v>41.398800000000001</v>
      </c>
      <c r="G10179" s="1">
        <v>318.82350000000002</v>
      </c>
      <c r="H10179" s="1">
        <v>14.922896671229299</v>
      </c>
    </row>
    <row r="10180" spans="1:9" x14ac:dyDescent="0.25">
      <c r="A10180" s="1">
        <v>0</v>
      </c>
      <c r="B10180" s="1" t="s">
        <v>11775</v>
      </c>
    </row>
    <row r="10181" spans="1:9" x14ac:dyDescent="0.25">
      <c r="A10181" s="1">
        <v>1</v>
      </c>
      <c r="B10181" s="1" t="s">
        <v>11776</v>
      </c>
      <c r="C10181" s="1" t="s">
        <v>11777</v>
      </c>
      <c r="D10181" s="1">
        <v>22276.539951930001</v>
      </c>
      <c r="E10181" s="1">
        <v>9.0499999999999997E-6</v>
      </c>
      <c r="F10181" s="1" t="s">
        <v>3</v>
      </c>
      <c r="G10181" s="1" t="s">
        <v>11778</v>
      </c>
      <c r="H10181" s="1">
        <v>0</v>
      </c>
      <c r="I10181" s="1">
        <v>9991</v>
      </c>
    </row>
    <row r="10182" spans="1:9" x14ac:dyDescent="0.25">
      <c r="A10182" s="1">
        <v>2</v>
      </c>
      <c r="B10182" s="1">
        <v>45730</v>
      </c>
      <c r="C10182" s="1">
        <v>53.051600000000001</v>
      </c>
      <c r="D10182" s="1">
        <v>102.2325</v>
      </c>
      <c r="E10182" s="1">
        <v>1499</v>
      </c>
      <c r="F10182" s="1">
        <v>85.905500000000004</v>
      </c>
      <c r="G10182" s="1">
        <v>274.21050000000002</v>
      </c>
      <c r="H10182" s="1">
        <v>15.0639804612732</v>
      </c>
    </row>
    <row r="10183" spans="1:9" x14ac:dyDescent="0.25">
      <c r="A10183" s="1">
        <v>0</v>
      </c>
      <c r="B10183" s="1" t="s">
        <v>11779</v>
      </c>
    </row>
    <row r="10184" spans="1:9" x14ac:dyDescent="0.25">
      <c r="A10184" s="1">
        <v>1</v>
      </c>
      <c r="B10184" s="1" t="s">
        <v>11780</v>
      </c>
      <c r="C10184" s="1" t="s">
        <v>11781</v>
      </c>
      <c r="D10184" s="1">
        <v>22276.554699299999</v>
      </c>
      <c r="E10184" s="1">
        <v>1.0169999999999999E-5</v>
      </c>
      <c r="F10184" s="1" t="s">
        <v>3</v>
      </c>
      <c r="G10184" s="1" t="s">
        <v>11782</v>
      </c>
      <c r="H10184" s="1">
        <v>0</v>
      </c>
      <c r="I10184" s="1">
        <v>9997</v>
      </c>
    </row>
    <row r="10185" spans="1:9" x14ac:dyDescent="0.25">
      <c r="A10185" s="1">
        <v>2</v>
      </c>
      <c r="B10185" s="1">
        <v>45731</v>
      </c>
      <c r="C10185" s="1">
        <v>53.053699999999999</v>
      </c>
      <c r="D10185" s="1">
        <v>102.1631</v>
      </c>
      <c r="E10185" s="1">
        <v>1355</v>
      </c>
      <c r="F10185" s="1">
        <v>76.157700000000006</v>
      </c>
      <c r="G10185" s="1">
        <v>283.9563</v>
      </c>
      <c r="H10185" s="1">
        <v>15.063988641273101</v>
      </c>
    </row>
    <row r="10186" spans="1:9" x14ac:dyDescent="0.25">
      <c r="A10186" s="1">
        <v>0</v>
      </c>
      <c r="B10186" s="1" t="s">
        <v>11783</v>
      </c>
    </row>
    <row r="10187" spans="1:9" x14ac:dyDescent="0.25">
      <c r="A10187" s="1">
        <v>1</v>
      </c>
      <c r="B10187" s="1" t="s">
        <v>11784</v>
      </c>
      <c r="C10187" s="1" t="s">
        <v>11785</v>
      </c>
      <c r="D10187" s="1">
        <v>22276.543635000002</v>
      </c>
      <c r="E10187" s="1">
        <v>1.1929999999999999E-5</v>
      </c>
      <c r="F10187" s="1" t="s">
        <v>3</v>
      </c>
      <c r="G10187" s="1" t="s">
        <v>11786</v>
      </c>
      <c r="H10187" s="1">
        <v>0</v>
      </c>
      <c r="I10187" s="1">
        <v>9994</v>
      </c>
    </row>
    <row r="10188" spans="1:9" x14ac:dyDescent="0.25">
      <c r="A10188" s="1">
        <v>2</v>
      </c>
      <c r="B10188" s="1">
        <v>45732</v>
      </c>
      <c r="C10188" s="1">
        <v>53.055199999999999</v>
      </c>
      <c r="D10188" s="1">
        <v>102.2123</v>
      </c>
      <c r="E10188" s="1">
        <v>1218</v>
      </c>
      <c r="F10188" s="1">
        <v>85.902100000000004</v>
      </c>
      <c r="G10188" s="1">
        <v>274.21069999999997</v>
      </c>
      <c r="H10188" s="1">
        <v>15.064017731273101</v>
      </c>
    </row>
    <row r="10189" spans="1:9" x14ac:dyDescent="0.25">
      <c r="A10189" s="1">
        <v>0</v>
      </c>
      <c r="B10189" s="1" t="s">
        <v>11787</v>
      </c>
    </row>
    <row r="10190" spans="1:9" x14ac:dyDescent="0.25">
      <c r="A10190" s="1">
        <v>1</v>
      </c>
      <c r="B10190" s="1" t="s">
        <v>11788</v>
      </c>
      <c r="C10190" s="1" t="s">
        <v>11789</v>
      </c>
      <c r="D10190" s="1">
        <v>22276.51258436</v>
      </c>
      <c r="E10190" s="1">
        <v>1.3736999999999999E-4</v>
      </c>
      <c r="F10190" s="1" t="s">
        <v>3</v>
      </c>
      <c r="G10190" s="1" t="s">
        <v>11790</v>
      </c>
      <c r="H10190" s="1">
        <v>0</v>
      </c>
      <c r="I10190" s="1">
        <v>9996</v>
      </c>
    </row>
    <row r="10191" spans="1:9" x14ac:dyDescent="0.25">
      <c r="A10191" s="1">
        <v>2</v>
      </c>
      <c r="B10191" s="1">
        <v>45733</v>
      </c>
      <c r="C10191" s="1">
        <v>53.052100000000003</v>
      </c>
      <c r="D10191" s="1">
        <v>101.9324</v>
      </c>
      <c r="E10191" s="1">
        <v>1842</v>
      </c>
      <c r="F10191" s="1">
        <v>104.89700000000001</v>
      </c>
      <c r="G10191" s="1">
        <v>255.22239999999999</v>
      </c>
      <c r="H10191" s="1">
        <v>15.080410001273099</v>
      </c>
    </row>
    <row r="10192" spans="1:9" x14ac:dyDescent="0.25">
      <c r="A10192" s="1">
        <v>0</v>
      </c>
      <c r="B10192" s="1" t="s">
        <v>11791</v>
      </c>
    </row>
    <row r="10193" spans="1:9" x14ac:dyDescent="0.25">
      <c r="A10193" s="1">
        <v>1</v>
      </c>
      <c r="B10193" s="1" t="s">
        <v>11792</v>
      </c>
      <c r="C10193" s="1" t="s">
        <v>11793</v>
      </c>
      <c r="D10193" s="1">
        <v>22276.519101819998</v>
      </c>
      <c r="E10193" s="1">
        <v>1.3998E-4</v>
      </c>
      <c r="F10193" s="1" t="s">
        <v>3</v>
      </c>
      <c r="G10193" s="1" t="s">
        <v>11794</v>
      </c>
      <c r="H10193" s="1">
        <v>0</v>
      </c>
      <c r="I10193" s="1">
        <v>9999</v>
      </c>
    </row>
    <row r="10194" spans="1:9" x14ac:dyDescent="0.25">
      <c r="A10194" s="1">
        <v>2</v>
      </c>
      <c r="B10194" s="1">
        <v>45734</v>
      </c>
      <c r="C10194" s="1">
        <v>53.053699999999999</v>
      </c>
      <c r="D10194" s="1">
        <v>102.18729999999999</v>
      </c>
      <c r="E10194" s="1">
        <v>1840</v>
      </c>
      <c r="F10194" s="1">
        <v>107.73439999999999</v>
      </c>
      <c r="G10194" s="1">
        <v>252.38460000000001</v>
      </c>
      <c r="H10194" s="1">
        <v>15.0739165812842</v>
      </c>
    </row>
    <row r="10195" spans="1:9" x14ac:dyDescent="0.25">
      <c r="A10195" s="1">
        <v>0</v>
      </c>
      <c r="B10195" s="1" t="s">
        <v>11795</v>
      </c>
    </row>
    <row r="10196" spans="1:9" x14ac:dyDescent="0.25">
      <c r="A10196" s="1">
        <v>1</v>
      </c>
      <c r="B10196" s="1" t="s">
        <v>11796</v>
      </c>
      <c r="C10196" s="1" t="s">
        <v>11797</v>
      </c>
      <c r="D10196" s="1">
        <v>22276.50309622</v>
      </c>
      <c r="E10196" s="1">
        <v>2.4099999999999998E-6</v>
      </c>
      <c r="F10196" s="1" t="s">
        <v>3</v>
      </c>
      <c r="G10196" s="1" t="s">
        <v>11798</v>
      </c>
      <c r="H10196" s="1">
        <v>0</v>
      </c>
      <c r="I10196" s="1">
        <v>9996</v>
      </c>
    </row>
    <row r="10197" spans="1:9" x14ac:dyDescent="0.25">
      <c r="A10197" s="1">
        <v>2</v>
      </c>
      <c r="B10197" s="1">
        <v>45735</v>
      </c>
      <c r="C10197" s="1">
        <v>53.053699999999999</v>
      </c>
      <c r="D10197" s="1">
        <v>102.3995</v>
      </c>
      <c r="E10197" s="1">
        <v>1301</v>
      </c>
      <c r="F10197" s="1">
        <v>101.8535</v>
      </c>
      <c r="G10197" s="1">
        <v>258.26</v>
      </c>
      <c r="H10197" s="1">
        <v>15.064011361273</v>
      </c>
    </row>
    <row r="10198" spans="1:9" x14ac:dyDescent="0.25">
      <c r="A10198" s="1">
        <v>0</v>
      </c>
      <c r="B10198" s="1" t="s">
        <v>11799</v>
      </c>
    </row>
    <row r="10199" spans="1:9" x14ac:dyDescent="0.25">
      <c r="A10199" s="1">
        <v>1</v>
      </c>
      <c r="B10199" s="1" t="s">
        <v>11800</v>
      </c>
      <c r="C10199" s="1" t="s">
        <v>11801</v>
      </c>
      <c r="D10199" s="1">
        <v>22276.36571088</v>
      </c>
      <c r="E10199" s="1">
        <v>1.0351799999999999E-3</v>
      </c>
      <c r="F10199" s="1" t="s">
        <v>3</v>
      </c>
      <c r="G10199" s="1" t="s">
        <v>11802</v>
      </c>
      <c r="H10199" s="1">
        <v>0</v>
      </c>
      <c r="I10199" s="1">
        <v>9993</v>
      </c>
    </row>
    <row r="10200" spans="1:9" x14ac:dyDescent="0.25">
      <c r="A10200" s="1">
        <v>2</v>
      </c>
      <c r="B10200" s="1">
        <v>45736</v>
      </c>
      <c r="C10200" s="1">
        <v>53.063000000000002</v>
      </c>
      <c r="D10200" s="1">
        <v>49.945799999999998</v>
      </c>
      <c r="E10200" s="1">
        <v>1109</v>
      </c>
      <c r="F10200" s="1">
        <v>323.35719999999998</v>
      </c>
      <c r="G10200" s="1">
        <v>36.735599999999998</v>
      </c>
      <c r="H10200" s="1">
        <v>15.405120081280399</v>
      </c>
    </row>
    <row r="10201" spans="1:9" x14ac:dyDescent="0.25">
      <c r="A10201" s="1">
        <v>0</v>
      </c>
      <c r="B10201" s="1" t="s">
        <v>11803</v>
      </c>
    </row>
    <row r="10202" spans="1:9" x14ac:dyDescent="0.25">
      <c r="A10202" s="1">
        <v>1</v>
      </c>
      <c r="B10202" s="1" t="s">
        <v>11804</v>
      </c>
      <c r="C10202" s="1" t="s">
        <v>11805</v>
      </c>
      <c r="D10202" s="1">
        <v>22276.558385690001</v>
      </c>
      <c r="E10202" s="1">
        <v>1.005E-5</v>
      </c>
      <c r="F10202" s="1" t="s">
        <v>3</v>
      </c>
      <c r="G10202" s="1" t="s">
        <v>11806</v>
      </c>
      <c r="H10202" s="1">
        <v>0</v>
      </c>
      <c r="I10202" s="1">
        <v>9995</v>
      </c>
    </row>
    <row r="10203" spans="1:9" x14ac:dyDescent="0.25">
      <c r="A10203" s="1">
        <v>2</v>
      </c>
      <c r="B10203" s="1">
        <v>45738</v>
      </c>
      <c r="C10203" s="1">
        <v>53.053899999999999</v>
      </c>
      <c r="D10203" s="1">
        <v>102.1542</v>
      </c>
      <c r="E10203" s="1">
        <v>1102</v>
      </c>
      <c r="F10203" s="1">
        <v>88.699799999999996</v>
      </c>
      <c r="G10203" s="1">
        <v>271.4117</v>
      </c>
      <c r="H10203" s="1">
        <v>15.0639484612731</v>
      </c>
    </row>
    <row r="10204" spans="1:9" x14ac:dyDescent="0.25">
      <c r="A10204" s="1">
        <v>0</v>
      </c>
      <c r="B10204" s="1" t="s">
        <v>11807</v>
      </c>
    </row>
    <row r="10205" spans="1:9" x14ac:dyDescent="0.25">
      <c r="A10205" s="1">
        <v>1</v>
      </c>
      <c r="B10205" s="1" t="s">
        <v>11808</v>
      </c>
      <c r="C10205" s="1" t="s">
        <v>11809</v>
      </c>
      <c r="D10205" s="1">
        <v>22276.439482500002</v>
      </c>
      <c r="E10205" s="1">
        <v>8.3399999999999998E-6</v>
      </c>
      <c r="F10205" s="1" t="s">
        <v>3</v>
      </c>
      <c r="G10205" s="1" t="s">
        <v>11810</v>
      </c>
      <c r="H10205" s="1">
        <v>0</v>
      </c>
      <c r="I10205" s="1">
        <v>9996</v>
      </c>
    </row>
    <row r="10206" spans="1:9" x14ac:dyDescent="0.25">
      <c r="A10206" s="1">
        <v>2</v>
      </c>
      <c r="B10206" s="1">
        <v>45739</v>
      </c>
      <c r="C10206" s="1">
        <v>53.056899999999999</v>
      </c>
      <c r="D10206" s="1">
        <v>62.6738</v>
      </c>
      <c r="E10206" s="1">
        <v>1375</v>
      </c>
      <c r="F10206" s="1">
        <v>70.165499999999994</v>
      </c>
      <c r="G10206" s="1">
        <v>289.94819999999999</v>
      </c>
      <c r="H10206" s="1">
        <v>15.0640778312785</v>
      </c>
    </row>
    <row r="10207" spans="1:9" x14ac:dyDescent="0.25">
      <c r="A10207" s="1">
        <v>0</v>
      </c>
      <c r="B10207" s="1" t="s">
        <v>11811</v>
      </c>
    </row>
    <row r="10208" spans="1:9" x14ac:dyDescent="0.25">
      <c r="A10208" s="1">
        <v>1</v>
      </c>
      <c r="B10208" s="1" t="s">
        <v>11812</v>
      </c>
      <c r="C10208" s="1" t="s">
        <v>11813</v>
      </c>
      <c r="D10208" s="1">
        <v>22276.565752629998</v>
      </c>
      <c r="E10208" s="1">
        <v>1.6990000000000002E-5</v>
      </c>
      <c r="F10208" s="1" t="s">
        <v>3</v>
      </c>
      <c r="G10208" s="1" t="s">
        <v>11814</v>
      </c>
      <c r="H10208" s="1">
        <v>0</v>
      </c>
      <c r="I10208" s="1">
        <v>9996</v>
      </c>
    </row>
    <row r="10209" spans="1:9" x14ac:dyDescent="0.25">
      <c r="A10209" s="1">
        <v>2</v>
      </c>
      <c r="B10209" s="1">
        <v>45740</v>
      </c>
      <c r="C10209" s="1">
        <v>53.053899999999999</v>
      </c>
      <c r="D10209" s="1">
        <v>102.11969999999999</v>
      </c>
      <c r="E10209" s="1">
        <v>1275</v>
      </c>
      <c r="F10209" s="1">
        <v>97.912999999999997</v>
      </c>
      <c r="G10209" s="1">
        <v>262.20030000000003</v>
      </c>
      <c r="H10209" s="1">
        <v>15.0641020812731</v>
      </c>
    </row>
    <row r="10210" spans="1:9" x14ac:dyDescent="0.25">
      <c r="A10210" s="1">
        <v>0</v>
      </c>
      <c r="B10210" s="1" t="s">
        <v>11815</v>
      </c>
    </row>
    <row r="10211" spans="1:9" x14ac:dyDescent="0.25">
      <c r="A10211" s="1">
        <v>1</v>
      </c>
      <c r="B10211" s="1" t="s">
        <v>11816</v>
      </c>
      <c r="C10211" s="1" t="s">
        <v>11817</v>
      </c>
      <c r="D10211" s="1">
        <v>22276.53625863</v>
      </c>
      <c r="E10211" s="1">
        <v>2.4870000000000001E-5</v>
      </c>
      <c r="F10211" s="1" t="s">
        <v>3</v>
      </c>
      <c r="G10211" s="1" t="s">
        <v>11818</v>
      </c>
      <c r="H10211" s="1">
        <v>0</v>
      </c>
      <c r="I10211" s="1">
        <v>9998</v>
      </c>
    </row>
    <row r="10212" spans="1:9" x14ac:dyDescent="0.25">
      <c r="A10212" s="1">
        <v>2</v>
      </c>
      <c r="B10212" s="1">
        <v>45741</v>
      </c>
      <c r="C10212" s="1">
        <v>53.052599999999998</v>
      </c>
      <c r="D10212" s="1">
        <v>102.2423</v>
      </c>
      <c r="E10212" s="1">
        <v>1025</v>
      </c>
      <c r="F10212" s="1">
        <v>94.5184</v>
      </c>
      <c r="G10212" s="1">
        <v>265.59219999999999</v>
      </c>
      <c r="H10212" s="1">
        <v>15.0641184612732</v>
      </c>
    </row>
    <row r="10213" spans="1:9" x14ac:dyDescent="0.25">
      <c r="A10213" s="1">
        <v>0</v>
      </c>
      <c r="B10213" s="1" t="s">
        <v>11819</v>
      </c>
    </row>
    <row r="10214" spans="1:9" x14ac:dyDescent="0.25">
      <c r="A10214" s="1">
        <v>1</v>
      </c>
      <c r="B10214" s="1" t="s">
        <v>11820</v>
      </c>
      <c r="C10214" s="1" t="s">
        <v>11821</v>
      </c>
      <c r="D10214" s="1">
        <v>22276.528897339998</v>
      </c>
      <c r="E10214" s="1">
        <v>1.135E-5</v>
      </c>
      <c r="F10214" s="1" t="s">
        <v>3</v>
      </c>
      <c r="G10214" s="1" t="s">
        <v>11822</v>
      </c>
      <c r="H10214" s="1">
        <v>0</v>
      </c>
      <c r="I10214" s="1">
        <v>9994</v>
      </c>
    </row>
    <row r="10215" spans="1:9" x14ac:dyDescent="0.25">
      <c r="A10215" s="1">
        <v>2</v>
      </c>
      <c r="B10215" s="1">
        <v>45742</v>
      </c>
      <c r="C10215" s="1">
        <v>53.055300000000003</v>
      </c>
      <c r="D10215" s="1">
        <v>102.2693</v>
      </c>
      <c r="E10215" s="1">
        <v>1239</v>
      </c>
      <c r="F10215" s="1">
        <v>85.715699999999998</v>
      </c>
      <c r="G10215" s="1">
        <v>274.39729999999997</v>
      </c>
      <c r="H10215" s="1">
        <v>15.063936421273</v>
      </c>
    </row>
    <row r="10216" spans="1:9" x14ac:dyDescent="0.25">
      <c r="A10216" s="1">
        <v>0</v>
      </c>
      <c r="B10216" s="1" t="s">
        <v>11823</v>
      </c>
    </row>
    <row r="10217" spans="1:9" x14ac:dyDescent="0.25">
      <c r="A10217" s="1">
        <v>1</v>
      </c>
      <c r="B10217" s="1" t="s">
        <v>11824</v>
      </c>
      <c r="C10217" s="1" t="s">
        <v>11825</v>
      </c>
      <c r="D10217" s="1">
        <v>22276.546368160001</v>
      </c>
      <c r="E10217" s="1">
        <v>7.6310000000000006E-5</v>
      </c>
      <c r="F10217" s="1" t="s">
        <v>3</v>
      </c>
      <c r="G10217" s="1" t="s">
        <v>11826</v>
      </c>
      <c r="H10217" s="1">
        <v>0</v>
      </c>
      <c r="I10217" s="1">
        <v>9992</v>
      </c>
    </row>
    <row r="10218" spans="1:9" x14ac:dyDescent="0.25">
      <c r="A10218" s="1">
        <v>2</v>
      </c>
      <c r="B10218" s="1">
        <v>45743</v>
      </c>
      <c r="C10218" s="1">
        <v>53.0533</v>
      </c>
      <c r="D10218" s="1">
        <v>102.1315</v>
      </c>
      <c r="E10218" s="1">
        <v>1325</v>
      </c>
      <c r="F10218" s="1">
        <v>67.571799999999996</v>
      </c>
      <c r="G10218" s="1">
        <v>292.54109999999997</v>
      </c>
      <c r="H10218" s="1">
        <v>15.064103761273101</v>
      </c>
    </row>
    <row r="10219" spans="1:9" x14ac:dyDescent="0.25">
      <c r="A10219" s="1">
        <v>0</v>
      </c>
      <c r="B10219" s="1" t="s">
        <v>11827</v>
      </c>
    </row>
    <row r="10220" spans="1:9" x14ac:dyDescent="0.25">
      <c r="A10220" s="1">
        <v>1</v>
      </c>
      <c r="B10220" s="1" t="s">
        <v>11828</v>
      </c>
      <c r="C10220" s="1" t="s">
        <v>11829</v>
      </c>
      <c r="D10220" s="1">
        <v>22276.517819299999</v>
      </c>
      <c r="E10220" s="1">
        <v>-1.9029999999999999E-5</v>
      </c>
      <c r="F10220" s="1" t="s">
        <v>3</v>
      </c>
      <c r="G10220" s="1">
        <f>-10884-3</f>
        <v>-10887</v>
      </c>
      <c r="H10220" s="1">
        <v>0</v>
      </c>
      <c r="I10220" s="1">
        <v>9999</v>
      </c>
    </row>
    <row r="10221" spans="1:9" x14ac:dyDescent="0.25">
      <c r="A10221" s="1">
        <v>2</v>
      </c>
      <c r="B10221" s="1">
        <v>45744</v>
      </c>
      <c r="C10221" s="1">
        <v>53.055500000000002</v>
      </c>
      <c r="D10221" s="1">
        <v>102.3306</v>
      </c>
      <c r="E10221" s="1">
        <v>1435</v>
      </c>
      <c r="F10221" s="1">
        <v>86.1875</v>
      </c>
      <c r="G10221" s="1">
        <v>273.92779999999999</v>
      </c>
      <c r="H10221" s="1">
        <v>15.064255781273101</v>
      </c>
    </row>
    <row r="10222" spans="1:9" x14ac:dyDescent="0.25">
      <c r="A10222" s="1">
        <v>0</v>
      </c>
      <c r="B10222" s="1" t="s">
        <v>11830</v>
      </c>
    </row>
    <row r="10223" spans="1:9" x14ac:dyDescent="0.25">
      <c r="A10223" s="1">
        <v>1</v>
      </c>
      <c r="B10223" s="1" t="s">
        <v>11831</v>
      </c>
      <c r="C10223" s="1" t="s">
        <v>11832</v>
      </c>
      <c r="D10223" s="1">
        <v>22276.573116430001</v>
      </c>
      <c r="E10223" s="1">
        <v>1.7620000000000001E-5</v>
      </c>
      <c r="F10223" s="1" t="s">
        <v>3</v>
      </c>
      <c r="G10223" s="1" t="s">
        <v>11833</v>
      </c>
      <c r="H10223" s="1">
        <v>0</v>
      </c>
      <c r="I10223" s="1">
        <v>9999</v>
      </c>
    </row>
    <row r="10224" spans="1:9" x14ac:dyDescent="0.25">
      <c r="A10224" s="1">
        <v>2</v>
      </c>
      <c r="B10224" s="1">
        <v>45745</v>
      </c>
      <c r="C10224" s="1">
        <v>53.055399999999999</v>
      </c>
      <c r="D10224" s="1">
        <v>102.0765</v>
      </c>
      <c r="E10224" s="1">
        <v>1193</v>
      </c>
      <c r="F10224" s="1">
        <v>93.406999999999996</v>
      </c>
      <c r="G10224" s="1">
        <v>266.70549999999997</v>
      </c>
      <c r="H10224" s="1">
        <v>15.064068661273099</v>
      </c>
    </row>
    <row r="10225" spans="1:9" x14ac:dyDescent="0.25">
      <c r="A10225" s="1">
        <v>0</v>
      </c>
      <c r="B10225" s="1" t="s">
        <v>11834</v>
      </c>
    </row>
    <row r="10226" spans="1:9" x14ac:dyDescent="0.25">
      <c r="A10226" s="1">
        <v>1</v>
      </c>
      <c r="B10226" s="1" t="s">
        <v>11835</v>
      </c>
      <c r="C10226" s="1" t="s">
        <v>11836</v>
      </c>
      <c r="D10226" s="1">
        <v>22276.52151187</v>
      </c>
      <c r="E10226" s="1">
        <v>2.7350000000000001E-5</v>
      </c>
      <c r="F10226" s="1" t="s">
        <v>3</v>
      </c>
      <c r="G10226" s="1" t="s">
        <v>11837</v>
      </c>
      <c r="H10226" s="1">
        <v>0</v>
      </c>
      <c r="I10226" s="1">
        <v>9990</v>
      </c>
    </row>
    <row r="10227" spans="1:9" x14ac:dyDescent="0.25">
      <c r="A10227" s="1">
        <v>2</v>
      </c>
      <c r="B10227" s="1">
        <v>45746</v>
      </c>
      <c r="C10227" s="1">
        <v>53.055399999999999</v>
      </c>
      <c r="D10227" s="1">
        <v>102.32259999999999</v>
      </c>
      <c r="E10227" s="1">
        <v>1273</v>
      </c>
      <c r="F10227" s="1">
        <v>97.480800000000002</v>
      </c>
      <c r="G10227" s="1">
        <v>262.63249999999999</v>
      </c>
      <c r="H10227" s="1">
        <v>15.064086941273001</v>
      </c>
    </row>
    <row r="10228" spans="1:9" x14ac:dyDescent="0.25">
      <c r="A10228" s="1">
        <v>0</v>
      </c>
      <c r="B10228" s="1" t="s">
        <v>11838</v>
      </c>
    </row>
    <row r="10229" spans="1:9" x14ac:dyDescent="0.25">
      <c r="A10229" s="1">
        <v>1</v>
      </c>
      <c r="B10229" s="1" t="s">
        <v>11839</v>
      </c>
      <c r="C10229" s="1" t="s">
        <v>11840</v>
      </c>
      <c r="D10229" s="1">
        <v>22276.525199119998</v>
      </c>
      <c r="E10229" s="1">
        <v>2.1990000000000001E-5</v>
      </c>
      <c r="F10229" s="1" t="s">
        <v>3</v>
      </c>
      <c r="G10229" s="1" t="s">
        <v>11841</v>
      </c>
      <c r="H10229" s="1">
        <v>0</v>
      </c>
      <c r="I10229" s="1">
        <v>9997</v>
      </c>
    </row>
    <row r="10230" spans="1:9" x14ac:dyDescent="0.25">
      <c r="A10230" s="1">
        <v>2</v>
      </c>
      <c r="B10230" s="1">
        <v>45747</v>
      </c>
      <c r="C10230" s="1">
        <v>53.055199999999999</v>
      </c>
      <c r="D10230" s="1">
        <v>102.3015</v>
      </c>
      <c r="E10230" s="1">
        <v>1148</v>
      </c>
      <c r="F10230" s="1">
        <v>83.976399999999998</v>
      </c>
      <c r="G10230" s="1">
        <v>276.13560000000001</v>
      </c>
      <c r="H10230" s="1">
        <v>15.064052711273099</v>
      </c>
    </row>
    <row r="10231" spans="1:9" x14ac:dyDescent="0.25">
      <c r="A10231" s="1">
        <v>0</v>
      </c>
      <c r="B10231" s="1" t="s">
        <v>11842</v>
      </c>
    </row>
    <row r="10232" spans="1:9" x14ac:dyDescent="0.25">
      <c r="A10232" s="1">
        <v>1</v>
      </c>
      <c r="B10232" s="1" t="s">
        <v>11843</v>
      </c>
      <c r="C10232" s="1" t="s">
        <v>11844</v>
      </c>
      <c r="D10232" s="1">
        <v>22276.513200580001</v>
      </c>
      <c r="E10232" s="1">
        <v>1.5130000000000001E-5</v>
      </c>
      <c r="F10232" s="1" t="s">
        <v>3</v>
      </c>
      <c r="G10232" s="1" t="s">
        <v>11845</v>
      </c>
      <c r="H10232" s="1">
        <v>0</v>
      </c>
      <c r="I10232" s="1">
        <v>9999</v>
      </c>
    </row>
    <row r="10233" spans="1:9" x14ac:dyDescent="0.25">
      <c r="A10233" s="1">
        <v>2</v>
      </c>
      <c r="B10233" s="1">
        <v>45748</v>
      </c>
      <c r="C10233" s="1">
        <v>53.054099999999998</v>
      </c>
      <c r="D10233" s="1">
        <v>102.33320000000001</v>
      </c>
      <c r="E10233" s="1">
        <v>1165</v>
      </c>
      <c r="F10233" s="1">
        <v>88.030500000000004</v>
      </c>
      <c r="G10233" s="1">
        <v>272.08170000000001</v>
      </c>
      <c r="H10233" s="1">
        <v>15.064016791273</v>
      </c>
    </row>
    <row r="10234" spans="1:9" x14ac:dyDescent="0.25">
      <c r="A10234" s="1">
        <v>0</v>
      </c>
      <c r="B10234" s="1" t="s">
        <v>11846</v>
      </c>
    </row>
    <row r="10235" spans="1:9" x14ac:dyDescent="0.25">
      <c r="A10235" s="1">
        <v>1</v>
      </c>
      <c r="B10235" s="1" t="s">
        <v>11847</v>
      </c>
      <c r="C10235" s="1" t="s">
        <v>11848</v>
      </c>
      <c r="D10235" s="1">
        <v>22276.541788639999</v>
      </c>
      <c r="E10235" s="1">
        <v>1.7030000000000001E-5</v>
      </c>
      <c r="F10235" s="1" t="s">
        <v>3</v>
      </c>
      <c r="G10235" s="1" t="s">
        <v>11849</v>
      </c>
      <c r="H10235" s="1">
        <v>0</v>
      </c>
      <c r="I10235" s="1">
        <v>9999</v>
      </c>
    </row>
    <row r="10236" spans="1:9" x14ac:dyDescent="0.25">
      <c r="A10236" s="1">
        <v>2</v>
      </c>
      <c r="B10236" s="1">
        <v>45750</v>
      </c>
      <c r="C10236" s="1">
        <v>53.054000000000002</v>
      </c>
      <c r="D10236" s="1">
        <v>82.219200000000001</v>
      </c>
      <c r="E10236" s="1">
        <v>1237</v>
      </c>
      <c r="F10236" s="1">
        <v>75.116100000000003</v>
      </c>
      <c r="G10236" s="1">
        <v>284.99639999999999</v>
      </c>
      <c r="H10236" s="1">
        <v>15.063998251276001</v>
      </c>
    </row>
    <row r="10237" spans="1:9" x14ac:dyDescent="0.25">
      <c r="A10237" s="1">
        <v>0</v>
      </c>
      <c r="B10237" s="1" t="s">
        <v>11850</v>
      </c>
    </row>
    <row r="10238" spans="1:9" x14ac:dyDescent="0.25">
      <c r="A10238" s="1">
        <v>1</v>
      </c>
      <c r="B10238" s="1" t="s">
        <v>11851</v>
      </c>
      <c r="C10238" s="1" t="s">
        <v>11852</v>
      </c>
      <c r="D10238" s="1">
        <v>22276.471756930001</v>
      </c>
      <c r="E10238" s="1">
        <v>1.9179999999999999E-5</v>
      </c>
      <c r="F10238" s="1" t="s">
        <v>3</v>
      </c>
      <c r="G10238" s="1" t="s">
        <v>11853</v>
      </c>
      <c r="H10238" s="1">
        <v>0</v>
      </c>
      <c r="I10238" s="1">
        <v>9999</v>
      </c>
    </row>
    <row r="10239" spans="1:9" x14ac:dyDescent="0.25">
      <c r="A10239" s="1">
        <v>2</v>
      </c>
      <c r="B10239" s="1">
        <v>45751</v>
      </c>
      <c r="C10239" s="1">
        <v>53.054600000000001</v>
      </c>
      <c r="D10239" s="1">
        <v>82.543000000000006</v>
      </c>
      <c r="E10239" s="1">
        <v>1408</v>
      </c>
      <c r="F10239" s="1">
        <v>74.252600000000001</v>
      </c>
      <c r="G10239" s="1">
        <v>285.86180000000002</v>
      </c>
      <c r="H10239" s="1">
        <v>15.064027721275901</v>
      </c>
    </row>
    <row r="10240" spans="1:9" x14ac:dyDescent="0.25">
      <c r="A10240" s="1">
        <v>0</v>
      </c>
      <c r="B10240" s="1" t="s">
        <v>11854</v>
      </c>
    </row>
    <row r="10241" spans="1:9" x14ac:dyDescent="0.25">
      <c r="A10241" s="1">
        <v>1</v>
      </c>
      <c r="B10241" s="1" t="s">
        <v>11855</v>
      </c>
      <c r="C10241" s="1" t="s">
        <v>11856</v>
      </c>
      <c r="D10241" s="1">
        <v>22276.54916246</v>
      </c>
      <c r="E10241" s="1">
        <v>1.134E-5</v>
      </c>
      <c r="F10241" s="1" t="s">
        <v>3</v>
      </c>
      <c r="G10241" s="1" t="s">
        <v>11857</v>
      </c>
      <c r="H10241" s="1">
        <v>0</v>
      </c>
      <c r="I10241" s="1">
        <v>9995</v>
      </c>
    </row>
    <row r="10242" spans="1:9" x14ac:dyDescent="0.25">
      <c r="A10242" s="1">
        <v>2</v>
      </c>
      <c r="B10242" s="1">
        <v>45753</v>
      </c>
      <c r="C10242" s="1">
        <v>53.0533</v>
      </c>
      <c r="D10242" s="1">
        <v>82.1768</v>
      </c>
      <c r="E10242" s="1">
        <v>1335</v>
      </c>
      <c r="F10242" s="1">
        <v>91.926000000000002</v>
      </c>
      <c r="G10242" s="1">
        <v>268.18810000000002</v>
      </c>
      <c r="H10242" s="1">
        <v>15.064016151276</v>
      </c>
    </row>
    <row r="10243" spans="1:9" x14ac:dyDescent="0.25">
      <c r="A10243" s="1">
        <v>0</v>
      </c>
      <c r="B10243" s="1" t="s">
        <v>11858</v>
      </c>
    </row>
    <row r="10244" spans="1:9" x14ac:dyDescent="0.25">
      <c r="A10244" s="1">
        <v>1</v>
      </c>
      <c r="B10244" s="1" t="s">
        <v>11859</v>
      </c>
      <c r="C10244" s="1" t="s">
        <v>11860</v>
      </c>
      <c r="D10244" s="1">
        <v>22276.486508710001</v>
      </c>
      <c r="E10244" s="1">
        <v>8.9099999999999994E-6</v>
      </c>
      <c r="F10244" s="1" t="s">
        <v>3</v>
      </c>
      <c r="G10244" s="1" t="s">
        <v>11861</v>
      </c>
      <c r="H10244" s="1">
        <v>0</v>
      </c>
      <c r="I10244" s="1">
        <v>9995</v>
      </c>
    </row>
    <row r="10245" spans="1:9" x14ac:dyDescent="0.25">
      <c r="A10245" s="1">
        <v>2</v>
      </c>
      <c r="B10245" s="1">
        <v>45754</v>
      </c>
      <c r="C10245" s="1">
        <v>53.054699999999997</v>
      </c>
      <c r="D10245" s="1">
        <v>82.463899999999995</v>
      </c>
      <c r="E10245" s="1">
        <v>1372</v>
      </c>
      <c r="F10245" s="1">
        <v>83.327799999999996</v>
      </c>
      <c r="G10245" s="1">
        <v>276.7867</v>
      </c>
      <c r="H10245" s="1">
        <v>15.0639882512759</v>
      </c>
    </row>
    <row r="10246" spans="1:9" x14ac:dyDescent="0.25">
      <c r="A10246" s="1">
        <v>0</v>
      </c>
      <c r="B10246" s="1" t="s">
        <v>11862</v>
      </c>
    </row>
    <row r="10247" spans="1:9" x14ac:dyDescent="0.25">
      <c r="A10247" s="1">
        <v>1</v>
      </c>
      <c r="B10247" s="1" t="s">
        <v>11863</v>
      </c>
      <c r="C10247" s="1" t="s">
        <v>11864</v>
      </c>
      <c r="D10247" s="1">
        <v>22276.173204859999</v>
      </c>
      <c r="E10247" s="1">
        <v>9.2599999999999994E-6</v>
      </c>
      <c r="F10247" s="1" t="s">
        <v>3</v>
      </c>
      <c r="G10247" s="1" t="s">
        <v>11865</v>
      </c>
      <c r="H10247" s="1">
        <v>0</v>
      </c>
      <c r="I10247" s="1">
        <v>9999</v>
      </c>
    </row>
    <row r="10248" spans="1:9" x14ac:dyDescent="0.25">
      <c r="A10248" s="1">
        <v>2</v>
      </c>
      <c r="B10248" s="1">
        <v>45755</v>
      </c>
      <c r="C10248" s="1">
        <v>53.053899999999999</v>
      </c>
      <c r="D10248" s="1">
        <v>83.862700000000004</v>
      </c>
      <c r="E10248" s="1">
        <v>1626</v>
      </c>
      <c r="F10248" s="1">
        <v>85.249700000000004</v>
      </c>
      <c r="G10248" s="1">
        <v>274.86779999999999</v>
      </c>
      <c r="H10248" s="1">
        <v>15.0639737212753</v>
      </c>
    </row>
    <row r="10249" spans="1:9" x14ac:dyDescent="0.25">
      <c r="A10249" s="1">
        <v>0</v>
      </c>
      <c r="B10249" s="1" t="s">
        <v>11866</v>
      </c>
    </row>
    <row r="10250" spans="1:9" x14ac:dyDescent="0.25">
      <c r="A10250" s="1">
        <v>1</v>
      </c>
      <c r="B10250" s="1" t="s">
        <v>11867</v>
      </c>
      <c r="C10250" s="1" t="s">
        <v>11868</v>
      </c>
      <c r="D10250" s="1">
        <v>22276.50030883</v>
      </c>
      <c r="E10250" s="1">
        <v>3.4999999999999998E-7</v>
      </c>
      <c r="F10250" s="1" t="s">
        <v>3</v>
      </c>
      <c r="G10250" s="1" t="s">
        <v>11869</v>
      </c>
      <c r="H10250" s="1">
        <v>0</v>
      </c>
      <c r="I10250" s="1">
        <v>9990</v>
      </c>
    </row>
    <row r="10251" spans="1:9" x14ac:dyDescent="0.25">
      <c r="A10251" s="1">
        <v>2</v>
      </c>
      <c r="B10251" s="1">
        <v>45756</v>
      </c>
      <c r="C10251" s="1">
        <v>53.055700000000002</v>
      </c>
      <c r="D10251" s="1">
        <v>82.403899999999993</v>
      </c>
      <c r="E10251" s="1">
        <v>1355</v>
      </c>
      <c r="F10251" s="1">
        <v>82.486800000000002</v>
      </c>
      <c r="G10251" s="1">
        <v>277.62740000000002</v>
      </c>
      <c r="H10251" s="1">
        <v>15.063996311275799</v>
      </c>
    </row>
    <row r="10252" spans="1:9" x14ac:dyDescent="0.25">
      <c r="A10252" s="1">
        <v>0</v>
      </c>
      <c r="B10252" s="1" t="s">
        <v>11870</v>
      </c>
    </row>
    <row r="10253" spans="1:9" x14ac:dyDescent="0.25">
      <c r="A10253" s="1">
        <v>1</v>
      </c>
      <c r="B10253" s="1" t="s">
        <v>11871</v>
      </c>
      <c r="C10253" s="1" t="s">
        <v>11872</v>
      </c>
      <c r="D10253" s="1">
        <v>22276.51968632</v>
      </c>
      <c r="E10253" s="1">
        <v>6.0069999999999999E-5</v>
      </c>
      <c r="F10253" s="1" t="s">
        <v>3</v>
      </c>
      <c r="G10253" s="1" t="s">
        <v>11873</v>
      </c>
      <c r="H10253" s="1">
        <v>0</v>
      </c>
      <c r="I10253" s="1">
        <v>9997</v>
      </c>
    </row>
    <row r="10254" spans="1:9" x14ac:dyDescent="0.25">
      <c r="A10254" s="1">
        <v>2</v>
      </c>
      <c r="B10254" s="1">
        <v>45757</v>
      </c>
      <c r="C10254" s="1">
        <v>53.054299999999998</v>
      </c>
      <c r="D10254" s="1">
        <v>82.324399999999997</v>
      </c>
      <c r="E10254" s="1">
        <v>1469</v>
      </c>
      <c r="F10254" s="1">
        <v>77.399900000000002</v>
      </c>
      <c r="G10254" s="1">
        <v>282.71550000000002</v>
      </c>
      <c r="H10254" s="1">
        <v>15.0642023112758</v>
      </c>
    </row>
    <row r="10255" spans="1:9" x14ac:dyDescent="0.25">
      <c r="A10255" s="1">
        <v>0</v>
      </c>
      <c r="B10255" s="1" t="s">
        <v>11874</v>
      </c>
    </row>
    <row r="10256" spans="1:9" x14ac:dyDescent="0.25">
      <c r="A10256" s="1">
        <v>1</v>
      </c>
      <c r="B10256" s="1" t="s">
        <v>11875</v>
      </c>
      <c r="C10256" s="1" t="s">
        <v>11876</v>
      </c>
      <c r="D10256" s="1">
        <v>22275.848839909999</v>
      </c>
      <c r="E10256" s="1">
        <v>-2.5399999999999998E-6</v>
      </c>
      <c r="F10256" s="1" t="s">
        <v>3</v>
      </c>
      <c r="G10256" s="1" t="s">
        <v>11877</v>
      </c>
      <c r="H10256" s="1">
        <v>0</v>
      </c>
      <c r="I10256" s="1">
        <v>9995</v>
      </c>
    </row>
    <row r="10257" spans="1:9" x14ac:dyDescent="0.25">
      <c r="A10257" s="1">
        <v>2</v>
      </c>
      <c r="B10257" s="1">
        <v>45758</v>
      </c>
      <c r="C10257" s="1">
        <v>53.054699999999997</v>
      </c>
      <c r="D10257" s="1">
        <v>85.327399999999997</v>
      </c>
      <c r="E10257" s="1">
        <v>1491</v>
      </c>
      <c r="F10257" s="1">
        <v>67.664100000000005</v>
      </c>
      <c r="G10257" s="1">
        <v>292.45060000000001</v>
      </c>
      <c r="H10257" s="1">
        <v>15.0639933412748</v>
      </c>
    </row>
    <row r="10258" spans="1:9" x14ac:dyDescent="0.25">
      <c r="A10258" s="1">
        <v>0</v>
      </c>
      <c r="B10258" s="1" t="s">
        <v>11878</v>
      </c>
    </row>
    <row r="10259" spans="1:9" x14ac:dyDescent="0.25">
      <c r="A10259" s="1">
        <v>1</v>
      </c>
      <c r="B10259" s="1" t="s">
        <v>11879</v>
      </c>
      <c r="C10259" s="1" t="s">
        <v>11880</v>
      </c>
      <c r="D10259" s="1">
        <v>22276.493878059999</v>
      </c>
      <c r="E10259" s="1">
        <v>7.3900000000000004E-6</v>
      </c>
      <c r="F10259" s="1" t="s">
        <v>3</v>
      </c>
      <c r="G10259" s="1" t="s">
        <v>11881</v>
      </c>
      <c r="H10259" s="1">
        <v>0</v>
      </c>
      <c r="I10259" s="1">
        <v>9997</v>
      </c>
    </row>
    <row r="10260" spans="1:9" x14ac:dyDescent="0.25">
      <c r="A10260" s="1">
        <v>2</v>
      </c>
      <c r="B10260" s="1">
        <v>45759</v>
      </c>
      <c r="C10260" s="1">
        <v>53.054499999999997</v>
      </c>
      <c r="D10260" s="1">
        <v>82.438800000000001</v>
      </c>
      <c r="E10260" s="1">
        <v>1463</v>
      </c>
      <c r="F10260" s="1">
        <v>65.9465</v>
      </c>
      <c r="G10260" s="1">
        <v>294.16770000000002</v>
      </c>
      <c r="H10260" s="1">
        <v>15.064059191275801</v>
      </c>
    </row>
    <row r="10261" spans="1:9" x14ac:dyDescent="0.25">
      <c r="A10261" s="1">
        <v>0</v>
      </c>
      <c r="B10261" s="1" t="s">
        <v>11882</v>
      </c>
    </row>
    <row r="10262" spans="1:9" x14ac:dyDescent="0.25">
      <c r="A10262" s="1">
        <v>1</v>
      </c>
      <c r="B10262" s="1" t="s">
        <v>11883</v>
      </c>
      <c r="C10262" s="1" t="s">
        <v>11884</v>
      </c>
      <c r="D10262" s="1">
        <v>22276.497556459999</v>
      </c>
      <c r="E10262" s="1">
        <v>1.6359999999999999E-5</v>
      </c>
      <c r="F10262" s="1" t="s">
        <v>3</v>
      </c>
      <c r="G10262" s="1" t="s">
        <v>11885</v>
      </c>
      <c r="H10262" s="1">
        <v>0</v>
      </c>
      <c r="I10262" s="1">
        <v>9992</v>
      </c>
    </row>
    <row r="10263" spans="1:9" x14ac:dyDescent="0.25">
      <c r="A10263" s="1">
        <v>2</v>
      </c>
      <c r="B10263" s="1">
        <v>45760</v>
      </c>
      <c r="C10263" s="1">
        <v>53.0533</v>
      </c>
      <c r="D10263" s="1">
        <v>82.410300000000007</v>
      </c>
      <c r="E10263" s="1">
        <v>1203</v>
      </c>
      <c r="F10263" s="1">
        <v>73.112099999999998</v>
      </c>
      <c r="G10263" s="1">
        <v>286.99990000000003</v>
      </c>
      <c r="H10263" s="1">
        <v>15.064059631275899</v>
      </c>
    </row>
    <row r="10264" spans="1:9" x14ac:dyDescent="0.25">
      <c r="A10264" s="1">
        <v>0</v>
      </c>
      <c r="B10264" s="1" t="s">
        <v>11886</v>
      </c>
    </row>
    <row r="10265" spans="1:9" x14ac:dyDescent="0.25">
      <c r="A10265" s="1">
        <v>1</v>
      </c>
      <c r="B10265" s="1" t="s">
        <v>11887</v>
      </c>
      <c r="C10265" s="1" t="s">
        <v>11888</v>
      </c>
      <c r="D10265" s="1">
        <v>22276.401167939999</v>
      </c>
      <c r="E10265" s="1">
        <v>-2.1393000000000001E-4</v>
      </c>
      <c r="F10265" s="1" t="s">
        <v>3</v>
      </c>
      <c r="G10265" s="1">
        <f>-12636-3</f>
        <v>-12639</v>
      </c>
      <c r="H10265" s="1">
        <v>0</v>
      </c>
      <c r="I10265" s="1">
        <v>9998</v>
      </c>
    </row>
    <row r="10266" spans="1:9" x14ac:dyDescent="0.25">
      <c r="A10266" s="1">
        <v>2</v>
      </c>
      <c r="B10266" s="1">
        <v>45761</v>
      </c>
      <c r="C10266" s="1">
        <v>53.039900000000003</v>
      </c>
      <c r="D10266" s="1">
        <v>272.43979999999999</v>
      </c>
      <c r="E10266" s="1">
        <v>7211</v>
      </c>
      <c r="F10266" s="1">
        <v>276.85359999999997</v>
      </c>
      <c r="G10266" s="1">
        <v>83.166200000000003</v>
      </c>
      <c r="H10266" s="1">
        <v>15.767917371299699</v>
      </c>
    </row>
    <row r="10267" spans="1:9" x14ac:dyDescent="0.25">
      <c r="A10267" s="1">
        <v>0</v>
      </c>
      <c r="B10267" s="1" t="s">
        <v>11889</v>
      </c>
    </row>
    <row r="10268" spans="1:9" x14ac:dyDescent="0.25">
      <c r="A10268" s="1">
        <v>1</v>
      </c>
      <c r="B10268" s="1" t="s">
        <v>11890</v>
      </c>
      <c r="C10268" s="1" t="s">
        <v>11891</v>
      </c>
      <c r="D10268" s="1">
        <v>22276.523557680001</v>
      </c>
      <c r="E10268" s="1">
        <v>1.6946999999999999E-4</v>
      </c>
      <c r="F10268" s="1" t="s">
        <v>3</v>
      </c>
      <c r="G10268" s="1" t="s">
        <v>11892</v>
      </c>
      <c r="H10268" s="1">
        <v>0</v>
      </c>
      <c r="I10268" s="1">
        <v>9999</v>
      </c>
    </row>
    <row r="10269" spans="1:9" x14ac:dyDescent="0.25">
      <c r="A10269" s="1">
        <v>2</v>
      </c>
      <c r="B10269" s="1">
        <v>45762</v>
      </c>
      <c r="C10269" s="1">
        <v>53.054000000000002</v>
      </c>
      <c r="D10269" s="1">
        <v>80.116900000000001</v>
      </c>
      <c r="E10269" s="1">
        <v>1221</v>
      </c>
      <c r="F10269" s="1">
        <v>92.843400000000003</v>
      </c>
      <c r="G10269" s="1">
        <v>267.26960000000003</v>
      </c>
      <c r="H10269" s="1">
        <v>15.098555041276301</v>
      </c>
    </row>
    <row r="10270" spans="1:9" x14ac:dyDescent="0.25">
      <c r="A10270" s="1">
        <v>0</v>
      </c>
      <c r="B10270" s="1" t="s">
        <v>11893</v>
      </c>
    </row>
    <row r="10271" spans="1:9" x14ac:dyDescent="0.25">
      <c r="A10271" s="1">
        <v>1</v>
      </c>
      <c r="B10271" s="1" t="s">
        <v>11894</v>
      </c>
      <c r="C10271" s="1" t="s">
        <v>11895</v>
      </c>
      <c r="D10271" s="1">
        <v>22276.527049159999</v>
      </c>
      <c r="E10271" s="1">
        <v>7.8800000000000008E-6</v>
      </c>
      <c r="F10271" s="1" t="s">
        <v>3</v>
      </c>
      <c r="G10271" s="1" t="s">
        <v>11896</v>
      </c>
      <c r="H10271" s="1">
        <v>0</v>
      </c>
      <c r="I10271" s="1">
        <v>9992</v>
      </c>
    </row>
    <row r="10272" spans="1:9" x14ac:dyDescent="0.25">
      <c r="A10272" s="1">
        <v>2</v>
      </c>
      <c r="B10272" s="1">
        <v>45764</v>
      </c>
      <c r="C10272" s="1">
        <v>53.054900000000004</v>
      </c>
      <c r="D10272" s="1">
        <v>82.291300000000007</v>
      </c>
      <c r="E10272" s="1">
        <v>1399</v>
      </c>
      <c r="F10272" s="1">
        <v>84.814999999999998</v>
      </c>
      <c r="G10272" s="1">
        <v>275.2998</v>
      </c>
      <c r="H10272" s="1">
        <v>15.064046191276001</v>
      </c>
    </row>
    <row r="10273" spans="1:9" x14ac:dyDescent="0.25">
      <c r="A10273" s="1">
        <v>0</v>
      </c>
      <c r="B10273" s="1" t="s">
        <v>11897</v>
      </c>
    </row>
    <row r="10274" spans="1:9" x14ac:dyDescent="0.25">
      <c r="A10274" s="1">
        <v>1</v>
      </c>
      <c r="B10274" s="1" t="s">
        <v>11898</v>
      </c>
      <c r="C10274" s="1" t="s">
        <v>11899</v>
      </c>
      <c r="D10274" s="1">
        <v>22276.515997120001</v>
      </c>
      <c r="E10274" s="1">
        <v>4.9100000000000004E-6</v>
      </c>
      <c r="F10274" s="1" t="s">
        <v>3</v>
      </c>
      <c r="G10274" s="1" t="s">
        <v>11900</v>
      </c>
      <c r="H10274" s="1">
        <v>0</v>
      </c>
      <c r="I10274" s="1">
        <v>9990</v>
      </c>
    </row>
    <row r="10275" spans="1:9" x14ac:dyDescent="0.25">
      <c r="A10275" s="1">
        <v>2</v>
      </c>
      <c r="B10275" s="1">
        <v>45766</v>
      </c>
      <c r="C10275" s="1">
        <v>53.054499999999997</v>
      </c>
      <c r="D10275" s="1">
        <v>82.326400000000007</v>
      </c>
      <c r="E10275" s="1">
        <v>1284</v>
      </c>
      <c r="F10275" s="1">
        <v>76.778000000000006</v>
      </c>
      <c r="G10275" s="1">
        <v>283.33519999999999</v>
      </c>
      <c r="H10275" s="1">
        <v>15.0641104512758</v>
      </c>
    </row>
    <row r="10276" spans="1:9" x14ac:dyDescent="0.25">
      <c r="A10276" s="1">
        <v>0</v>
      </c>
      <c r="B10276" s="1" t="s">
        <v>11901</v>
      </c>
    </row>
    <row r="10277" spans="1:9" x14ac:dyDescent="0.25">
      <c r="A10277" s="1">
        <v>1</v>
      </c>
      <c r="B10277" s="1" t="s">
        <v>11902</v>
      </c>
      <c r="C10277" s="1" t="s">
        <v>11903</v>
      </c>
      <c r="D10277" s="1">
        <v>22276.508619389999</v>
      </c>
      <c r="E10277" s="1">
        <v>5.2100000000000001E-6</v>
      </c>
      <c r="F10277" s="1" t="s">
        <v>3</v>
      </c>
      <c r="G10277" s="1" t="s">
        <v>11904</v>
      </c>
      <c r="H10277" s="1">
        <v>0</v>
      </c>
      <c r="I10277" s="1">
        <v>9990</v>
      </c>
    </row>
    <row r="10278" spans="1:9" x14ac:dyDescent="0.25">
      <c r="A10278" s="1">
        <v>2</v>
      </c>
      <c r="B10278" s="1">
        <v>45767</v>
      </c>
      <c r="C10278" s="1">
        <v>53.053100000000001</v>
      </c>
      <c r="D10278" s="1">
        <v>82.372600000000006</v>
      </c>
      <c r="E10278" s="1">
        <v>1331</v>
      </c>
      <c r="F10278" s="1">
        <v>72.407399999999996</v>
      </c>
      <c r="G10278" s="1">
        <v>287.70609999999999</v>
      </c>
      <c r="H10278" s="1">
        <v>15.063977631275799</v>
      </c>
    </row>
    <row r="10279" spans="1:9" x14ac:dyDescent="0.25">
      <c r="A10279" s="1">
        <v>0</v>
      </c>
      <c r="B10279" s="1" t="s">
        <v>11905</v>
      </c>
    </row>
    <row r="10280" spans="1:9" x14ac:dyDescent="0.25">
      <c r="A10280" s="1">
        <v>1</v>
      </c>
      <c r="B10280" s="1" t="s">
        <v>11906</v>
      </c>
      <c r="C10280" s="1" t="s">
        <v>11907</v>
      </c>
      <c r="D10280" s="1">
        <v>22276.49019081</v>
      </c>
      <c r="E10280" s="1">
        <v>4.3059999999999998E-5</v>
      </c>
      <c r="F10280" s="1" t="s">
        <v>3</v>
      </c>
      <c r="G10280" s="1" t="s">
        <v>11908</v>
      </c>
      <c r="H10280" s="1">
        <v>0</v>
      </c>
      <c r="I10280" s="1">
        <v>9999</v>
      </c>
    </row>
    <row r="10281" spans="1:9" x14ac:dyDescent="0.25">
      <c r="A10281" s="1">
        <v>2</v>
      </c>
      <c r="B10281" s="1">
        <v>45768</v>
      </c>
      <c r="C10281" s="1">
        <v>53.053100000000001</v>
      </c>
      <c r="D10281" s="1">
        <v>82.438100000000006</v>
      </c>
      <c r="E10281" s="1">
        <v>1306</v>
      </c>
      <c r="F10281" s="1">
        <v>84.337999999999994</v>
      </c>
      <c r="G10281" s="1">
        <v>275.7758</v>
      </c>
      <c r="H10281" s="1">
        <v>15.0640974512759</v>
      </c>
    </row>
    <row r="10282" spans="1:9" x14ac:dyDescent="0.25">
      <c r="A10282" s="1">
        <v>0</v>
      </c>
      <c r="B10282" s="1" t="s">
        <v>11909</v>
      </c>
    </row>
    <row r="10283" spans="1:9" x14ac:dyDescent="0.25">
      <c r="A10283" s="1">
        <v>1</v>
      </c>
      <c r="B10283" s="1" t="s">
        <v>11910</v>
      </c>
      <c r="C10283" s="1" t="s">
        <v>11911</v>
      </c>
      <c r="D10283" s="1">
        <v>22276.514141200001</v>
      </c>
      <c r="E10283" s="1">
        <v>3.4910000000000003E-5</v>
      </c>
      <c r="F10283" s="1" t="s">
        <v>3</v>
      </c>
      <c r="G10283" s="1" t="s">
        <v>11912</v>
      </c>
      <c r="H10283" s="1">
        <v>0</v>
      </c>
      <c r="I10283" s="1">
        <v>9990</v>
      </c>
    </row>
    <row r="10284" spans="1:9" x14ac:dyDescent="0.25">
      <c r="A10284" s="1">
        <v>2</v>
      </c>
      <c r="B10284" s="1">
        <v>45769</v>
      </c>
      <c r="C10284" s="1">
        <v>53.052700000000002</v>
      </c>
      <c r="D10284" s="1">
        <v>102.3497</v>
      </c>
      <c r="E10284" s="1">
        <v>1307</v>
      </c>
      <c r="F10284" s="1">
        <v>88.844700000000003</v>
      </c>
      <c r="G10284" s="1">
        <v>271.26920000000001</v>
      </c>
      <c r="H10284" s="1">
        <v>15.0641026612731</v>
      </c>
    </row>
    <row r="10285" spans="1:9" x14ac:dyDescent="0.25">
      <c r="A10285" s="1">
        <v>0</v>
      </c>
      <c r="B10285" s="1" t="s">
        <v>11913</v>
      </c>
    </row>
    <row r="10286" spans="1:9" x14ac:dyDescent="0.25">
      <c r="A10286" s="1">
        <v>1</v>
      </c>
      <c r="B10286" s="1" t="s">
        <v>11914</v>
      </c>
      <c r="C10286" s="1" t="s">
        <v>11915</v>
      </c>
      <c r="D10286" s="1">
        <v>22276.450546619999</v>
      </c>
      <c r="E10286" s="1">
        <v>3.7000000000000002E-6</v>
      </c>
      <c r="F10286" s="1" t="s">
        <v>3</v>
      </c>
      <c r="G10286" s="1" t="s">
        <v>11916</v>
      </c>
      <c r="H10286" s="1">
        <v>0</v>
      </c>
      <c r="I10286" s="1">
        <v>9995</v>
      </c>
    </row>
    <row r="10287" spans="1:9" x14ac:dyDescent="0.25">
      <c r="A10287" s="1">
        <v>2</v>
      </c>
      <c r="B10287" s="1">
        <v>45770</v>
      </c>
      <c r="C10287" s="1">
        <v>53.057000000000002</v>
      </c>
      <c r="D10287" s="1">
        <v>62.638399999999997</v>
      </c>
      <c r="E10287" s="1">
        <v>1413</v>
      </c>
      <c r="F10287" s="1">
        <v>72.000900000000001</v>
      </c>
      <c r="G10287" s="1">
        <v>288.11340000000001</v>
      </c>
      <c r="H10287" s="1">
        <v>15.063989241278501</v>
      </c>
    </row>
    <row r="10288" spans="1:9" x14ac:dyDescent="0.25">
      <c r="A10288" s="1">
        <v>0</v>
      </c>
      <c r="B10288" s="1" t="s">
        <v>11917</v>
      </c>
    </row>
    <row r="10289" spans="1:9" x14ac:dyDescent="0.25">
      <c r="A10289" s="1">
        <v>1</v>
      </c>
      <c r="B10289" s="1" t="s">
        <v>11918</v>
      </c>
      <c r="C10289" s="1" t="s">
        <v>11919</v>
      </c>
      <c r="D10289" s="1">
        <v>22276.51045116</v>
      </c>
      <c r="E10289" s="1">
        <v>4.778E-5</v>
      </c>
      <c r="F10289" s="1" t="s">
        <v>3</v>
      </c>
      <c r="G10289" s="1" t="s">
        <v>11920</v>
      </c>
      <c r="H10289" s="1">
        <v>0</v>
      </c>
      <c r="I10289" s="1">
        <v>9991</v>
      </c>
    </row>
    <row r="10290" spans="1:9" x14ac:dyDescent="0.25">
      <c r="A10290" s="1">
        <v>2</v>
      </c>
      <c r="B10290" s="1">
        <v>45771</v>
      </c>
      <c r="C10290" s="1">
        <v>53.0535</v>
      </c>
      <c r="D10290" s="1">
        <v>62.366799999999998</v>
      </c>
      <c r="E10290" s="1">
        <v>1034</v>
      </c>
      <c r="F10290" s="1">
        <v>98.634100000000004</v>
      </c>
      <c r="G10290" s="1">
        <v>261.47649999999999</v>
      </c>
      <c r="H10290" s="1">
        <v>15.0641062912786</v>
      </c>
    </row>
    <row r="10291" spans="1:9" x14ac:dyDescent="0.25">
      <c r="A10291" s="1">
        <v>0</v>
      </c>
      <c r="B10291" s="1" t="s">
        <v>11921</v>
      </c>
    </row>
    <row r="10292" spans="1:9" x14ac:dyDescent="0.25">
      <c r="A10292" s="1">
        <v>1</v>
      </c>
      <c r="B10292" s="1" t="s">
        <v>11922</v>
      </c>
      <c r="C10292" s="1" t="s">
        <v>11923</v>
      </c>
      <c r="D10292" s="1">
        <v>22276.433051560001</v>
      </c>
      <c r="E10292" s="1">
        <v>1.5679999999999999E-5</v>
      </c>
      <c r="F10292" s="1" t="s">
        <v>3</v>
      </c>
      <c r="G10292" s="1" t="s">
        <v>11924</v>
      </c>
      <c r="H10292" s="1">
        <v>0</v>
      </c>
      <c r="I10292" s="1">
        <v>9996</v>
      </c>
    </row>
    <row r="10293" spans="1:9" x14ac:dyDescent="0.25">
      <c r="A10293" s="1">
        <v>2</v>
      </c>
      <c r="B10293" s="1">
        <v>45772</v>
      </c>
      <c r="C10293" s="1">
        <v>53.0563</v>
      </c>
      <c r="D10293" s="1">
        <v>62.705399999999997</v>
      </c>
      <c r="E10293" s="1">
        <v>1098</v>
      </c>
      <c r="F10293" s="1">
        <v>82.616</v>
      </c>
      <c r="G10293" s="1">
        <v>277.49529999999999</v>
      </c>
      <c r="H10293" s="1">
        <v>15.064068731278599</v>
      </c>
    </row>
    <row r="10294" spans="1:9" x14ac:dyDescent="0.25">
      <c r="A10294" s="1">
        <v>0</v>
      </c>
      <c r="B10294" s="1" t="s">
        <v>11925</v>
      </c>
    </row>
    <row r="10295" spans="1:9" x14ac:dyDescent="0.25">
      <c r="A10295" s="1">
        <v>1</v>
      </c>
      <c r="B10295" s="1" t="s">
        <v>11926</v>
      </c>
      <c r="C10295" s="1" t="s">
        <v>11927</v>
      </c>
      <c r="D10295" s="1">
        <v>22275.828567740002</v>
      </c>
      <c r="E10295" s="1">
        <v>-1.024E-5</v>
      </c>
      <c r="F10295" s="1" t="s">
        <v>3</v>
      </c>
      <c r="G10295" s="1">
        <f>-49850-4</f>
        <v>-49854</v>
      </c>
      <c r="H10295" s="1">
        <v>0</v>
      </c>
      <c r="I10295" s="1">
        <v>9993</v>
      </c>
    </row>
    <row r="10296" spans="1:9" x14ac:dyDescent="0.25">
      <c r="A10296" s="1">
        <v>2</v>
      </c>
      <c r="B10296" s="1">
        <v>45773</v>
      </c>
      <c r="C10296" s="1">
        <v>53.053800000000003</v>
      </c>
      <c r="D10296" s="1">
        <v>65.425700000000006</v>
      </c>
      <c r="E10296" s="1">
        <v>1363</v>
      </c>
      <c r="F10296" s="1">
        <v>79.454599999999999</v>
      </c>
      <c r="G10296" s="1">
        <v>280.65969999999999</v>
      </c>
      <c r="H10296" s="1">
        <v>15.063928141287301</v>
      </c>
    </row>
    <row r="10297" spans="1:9" x14ac:dyDescent="0.25">
      <c r="A10297" s="1">
        <v>0</v>
      </c>
      <c r="B10297" s="1" t="s">
        <v>11928</v>
      </c>
    </row>
    <row r="10298" spans="1:9" x14ac:dyDescent="0.25">
      <c r="A10298" s="1">
        <v>1</v>
      </c>
      <c r="B10298" s="1" t="s">
        <v>11929</v>
      </c>
      <c r="C10298" s="1" t="s">
        <v>11930</v>
      </c>
      <c r="D10298" s="1">
        <v>22276.462546620001</v>
      </c>
      <c r="E10298" s="1">
        <v>9.1099999999999992E-6</v>
      </c>
      <c r="F10298" s="1" t="s">
        <v>3</v>
      </c>
      <c r="G10298" s="1" t="s">
        <v>11931</v>
      </c>
      <c r="H10298" s="1">
        <v>0</v>
      </c>
      <c r="I10298" s="1">
        <v>9996</v>
      </c>
    </row>
    <row r="10299" spans="1:9" x14ac:dyDescent="0.25">
      <c r="A10299" s="1">
        <v>2</v>
      </c>
      <c r="B10299" s="1">
        <v>45774</v>
      </c>
      <c r="C10299" s="1">
        <v>53.055500000000002</v>
      </c>
      <c r="D10299" s="1">
        <v>62.5837</v>
      </c>
      <c r="E10299" s="1">
        <v>1467</v>
      </c>
      <c r="F10299" s="1">
        <v>80.897000000000006</v>
      </c>
      <c r="G10299" s="1">
        <v>279.21839999999997</v>
      </c>
      <c r="H10299" s="1">
        <v>15.0639967712786</v>
      </c>
    </row>
    <row r="10300" spans="1:9" x14ac:dyDescent="0.25">
      <c r="A10300" s="1">
        <v>0</v>
      </c>
      <c r="B10300" s="1" t="s">
        <v>11932</v>
      </c>
    </row>
    <row r="10301" spans="1:9" x14ac:dyDescent="0.25">
      <c r="A10301" s="1">
        <v>1</v>
      </c>
      <c r="B10301" s="1" t="s">
        <v>11933</v>
      </c>
      <c r="C10301" s="1" t="s">
        <v>11934</v>
      </c>
      <c r="D10301" s="1">
        <v>22276.134500609998</v>
      </c>
      <c r="E10301" s="1">
        <v>-3.72E-6</v>
      </c>
      <c r="F10301" s="1" t="s">
        <v>3</v>
      </c>
      <c r="G10301" s="1">
        <f>-60507-5</f>
        <v>-60512</v>
      </c>
      <c r="H10301" s="1">
        <v>0</v>
      </c>
      <c r="I10301" s="1">
        <v>9997</v>
      </c>
    </row>
    <row r="10302" spans="1:9" x14ac:dyDescent="0.25">
      <c r="A10302" s="1">
        <v>2</v>
      </c>
      <c r="B10302" s="1">
        <v>45775</v>
      </c>
      <c r="C10302" s="1">
        <v>53.056199999999997</v>
      </c>
      <c r="D10302" s="1">
        <v>64.060199999999995</v>
      </c>
      <c r="E10302" s="1">
        <v>1363</v>
      </c>
      <c r="F10302" s="1">
        <v>86.411900000000003</v>
      </c>
      <c r="G10302" s="1">
        <v>273.70260000000002</v>
      </c>
      <c r="H10302" s="1">
        <v>15.063989341287799</v>
      </c>
    </row>
    <row r="10303" spans="1:9" x14ac:dyDescent="0.25">
      <c r="A10303" s="1">
        <v>0</v>
      </c>
      <c r="B10303" s="1" t="s">
        <v>11935</v>
      </c>
    </row>
    <row r="10304" spans="1:9" x14ac:dyDescent="0.25">
      <c r="A10304" s="1">
        <v>1</v>
      </c>
      <c r="B10304" s="1" t="s">
        <v>11936</v>
      </c>
      <c r="C10304" s="1" t="s">
        <v>11937</v>
      </c>
      <c r="D10304" s="1">
        <v>22276.141866329999</v>
      </c>
      <c r="E10304" s="1">
        <v>1.3499999999999999E-5</v>
      </c>
      <c r="F10304" s="1" t="s">
        <v>3</v>
      </c>
      <c r="G10304" s="1" t="s">
        <v>11938</v>
      </c>
      <c r="H10304" s="1">
        <v>0</v>
      </c>
      <c r="I10304" s="1">
        <v>9996</v>
      </c>
    </row>
    <row r="10305" spans="1:9" x14ac:dyDescent="0.25">
      <c r="A10305" s="1">
        <v>2</v>
      </c>
      <c r="B10305" s="1">
        <v>45776</v>
      </c>
      <c r="C10305" s="1">
        <v>53.054600000000001</v>
      </c>
      <c r="D10305" s="1">
        <v>64.017799999999994</v>
      </c>
      <c r="E10305" s="1">
        <v>1452</v>
      </c>
      <c r="F10305" s="1">
        <v>52.814900000000002</v>
      </c>
      <c r="G10305" s="1">
        <v>307.29730000000001</v>
      </c>
      <c r="H10305" s="1">
        <v>15.0640353312782</v>
      </c>
    </row>
    <row r="10306" spans="1:9" x14ac:dyDescent="0.25">
      <c r="A10306" s="1">
        <v>0</v>
      </c>
      <c r="B10306" s="1" t="s">
        <v>11939</v>
      </c>
    </row>
    <row r="10307" spans="1:9" x14ac:dyDescent="0.25">
      <c r="A10307" s="1">
        <v>1</v>
      </c>
      <c r="B10307" s="1" t="s">
        <v>11940</v>
      </c>
      <c r="C10307" s="1" t="s">
        <v>11941</v>
      </c>
      <c r="D10307" s="1">
        <v>22276.403564910001</v>
      </c>
      <c r="E10307" s="1">
        <v>1.3529999999999999E-5</v>
      </c>
      <c r="F10307" s="1" t="s">
        <v>3</v>
      </c>
      <c r="G10307" s="1" t="s">
        <v>11942</v>
      </c>
      <c r="H10307" s="1">
        <v>0</v>
      </c>
      <c r="I10307" s="1">
        <v>9990</v>
      </c>
    </row>
    <row r="10308" spans="1:9" x14ac:dyDescent="0.25">
      <c r="A10308" s="1">
        <v>2</v>
      </c>
      <c r="B10308" s="1">
        <v>45777</v>
      </c>
      <c r="C10308" s="1">
        <v>53.054900000000004</v>
      </c>
      <c r="D10308" s="1">
        <v>62.8459</v>
      </c>
      <c r="E10308" s="1">
        <v>1398</v>
      </c>
      <c r="F10308" s="1">
        <v>72.131900000000002</v>
      </c>
      <c r="G10308" s="1">
        <v>287.98219999999998</v>
      </c>
      <c r="H10308" s="1">
        <v>15.064133071278601</v>
      </c>
    </row>
    <row r="10309" spans="1:9" x14ac:dyDescent="0.25">
      <c r="A10309" s="1">
        <v>0</v>
      </c>
      <c r="B10309" s="1" t="s">
        <v>11943</v>
      </c>
    </row>
    <row r="10310" spans="1:9" x14ac:dyDescent="0.25">
      <c r="A10310" s="1">
        <v>1</v>
      </c>
      <c r="B10310" s="1" t="s">
        <v>11944</v>
      </c>
      <c r="C10310" s="1" t="s">
        <v>11945</v>
      </c>
      <c r="D10310" s="1">
        <v>22276.45149643</v>
      </c>
      <c r="E10310" s="1">
        <v>1.172E-5</v>
      </c>
      <c r="F10310" s="1" t="s">
        <v>3</v>
      </c>
      <c r="G10310" s="1" t="s">
        <v>11946</v>
      </c>
      <c r="H10310" s="1">
        <v>0</v>
      </c>
      <c r="I10310" s="1">
        <v>9992</v>
      </c>
    </row>
    <row r="10311" spans="1:9" x14ac:dyDescent="0.25">
      <c r="A10311" s="1">
        <v>2</v>
      </c>
      <c r="B10311" s="1">
        <v>45778</v>
      </c>
      <c r="C10311" s="1">
        <v>53.055599999999998</v>
      </c>
      <c r="D10311" s="1">
        <v>62.616799999999998</v>
      </c>
      <c r="E10311" s="1">
        <v>1317</v>
      </c>
      <c r="F10311" s="1">
        <v>87.011499999999998</v>
      </c>
      <c r="G10311" s="1">
        <v>273.10250000000002</v>
      </c>
      <c r="H10311" s="1">
        <v>15.0639389912785</v>
      </c>
    </row>
    <row r="10312" spans="1:9" x14ac:dyDescent="0.25">
      <c r="A10312" s="1">
        <v>0</v>
      </c>
      <c r="B10312" s="1" t="s">
        <v>11947</v>
      </c>
    </row>
    <row r="10313" spans="1:9" x14ac:dyDescent="0.25">
      <c r="A10313" s="1">
        <v>1</v>
      </c>
      <c r="B10313" s="1" t="s">
        <v>11948</v>
      </c>
      <c r="C10313" s="1" t="s">
        <v>11949</v>
      </c>
      <c r="D10313" s="1">
        <v>22276.43079427</v>
      </c>
      <c r="E10313" s="1">
        <v>2.1431999999999999E-4</v>
      </c>
      <c r="F10313" s="1" t="s">
        <v>3</v>
      </c>
      <c r="G10313" s="1" t="s">
        <v>11950</v>
      </c>
      <c r="H10313" s="1">
        <v>0</v>
      </c>
      <c r="I10313" s="1">
        <v>9994</v>
      </c>
    </row>
    <row r="10314" spans="1:9" x14ac:dyDescent="0.25">
      <c r="A10314" s="1">
        <v>2</v>
      </c>
      <c r="B10314" s="1">
        <v>45779</v>
      </c>
      <c r="C10314" s="1">
        <v>53.055900000000001</v>
      </c>
      <c r="D10314" s="1">
        <v>62.543799999999997</v>
      </c>
      <c r="E10314" s="1">
        <v>1547</v>
      </c>
      <c r="F10314" s="1">
        <v>128.4915</v>
      </c>
      <c r="G10314" s="1">
        <v>231.62139999999999</v>
      </c>
      <c r="H10314" s="1">
        <v>15.0760447912785</v>
      </c>
    </row>
    <row r="10315" spans="1:9" x14ac:dyDescent="0.25">
      <c r="A10315" s="1">
        <v>0</v>
      </c>
      <c r="B10315" s="1" t="s">
        <v>11951</v>
      </c>
    </row>
    <row r="10316" spans="1:9" x14ac:dyDescent="0.25">
      <c r="A10316" s="1">
        <v>1</v>
      </c>
      <c r="B10316" s="1" t="s">
        <v>11952</v>
      </c>
      <c r="C10316" s="1" t="s">
        <v>11953</v>
      </c>
      <c r="D10316" s="1">
        <v>22276.5252067</v>
      </c>
      <c r="E10316" s="1">
        <v>1.1389999999999999E-5</v>
      </c>
      <c r="F10316" s="1" t="s">
        <v>3</v>
      </c>
      <c r="G10316" s="1" t="s">
        <v>11954</v>
      </c>
      <c r="H10316" s="1">
        <v>0</v>
      </c>
      <c r="I10316" s="1">
        <v>9998</v>
      </c>
    </row>
    <row r="10317" spans="1:9" x14ac:dyDescent="0.25">
      <c r="A10317" s="1">
        <v>2</v>
      </c>
      <c r="B10317" s="1">
        <v>45780</v>
      </c>
      <c r="C10317" s="1">
        <v>53.053899999999999</v>
      </c>
      <c r="D10317" s="1">
        <v>62.281300000000002</v>
      </c>
      <c r="E10317" s="1">
        <v>1315</v>
      </c>
      <c r="F10317" s="1">
        <v>87.797899999999998</v>
      </c>
      <c r="G10317" s="1">
        <v>272.31610000000001</v>
      </c>
      <c r="H10317" s="1">
        <v>15.063940861278599</v>
      </c>
    </row>
    <row r="10318" spans="1:9" x14ac:dyDescent="0.25">
      <c r="A10318" s="1">
        <v>0</v>
      </c>
      <c r="B10318" s="1" t="s">
        <v>11955</v>
      </c>
    </row>
    <row r="10319" spans="1:9" x14ac:dyDescent="0.25">
      <c r="A10319" s="1">
        <v>1</v>
      </c>
      <c r="B10319" s="1" t="s">
        <v>11956</v>
      </c>
      <c r="C10319" s="1" t="s">
        <v>11957</v>
      </c>
      <c r="D10319" s="1">
        <v>22276.418311739999</v>
      </c>
      <c r="E10319" s="1">
        <v>2.442E-5</v>
      </c>
      <c r="F10319" s="1" t="s">
        <v>3</v>
      </c>
      <c r="G10319" s="1" t="s">
        <v>11958</v>
      </c>
      <c r="H10319" s="1">
        <v>0</v>
      </c>
      <c r="I10319" s="1">
        <v>9990</v>
      </c>
    </row>
    <row r="10320" spans="1:9" x14ac:dyDescent="0.25">
      <c r="A10320" s="1">
        <v>2</v>
      </c>
      <c r="B10320" s="1">
        <v>45781</v>
      </c>
      <c r="C10320" s="1">
        <v>53.055799999999998</v>
      </c>
      <c r="D10320" s="1">
        <v>62.778500000000001</v>
      </c>
      <c r="E10320" s="1">
        <v>1470</v>
      </c>
      <c r="F10320" s="1">
        <v>77.639600000000002</v>
      </c>
      <c r="G10320" s="1">
        <v>282.47579999999999</v>
      </c>
      <c r="H10320" s="1">
        <v>15.0640838512785</v>
      </c>
    </row>
    <row r="10321" spans="1:9" x14ac:dyDescent="0.25">
      <c r="A10321" s="1">
        <v>0</v>
      </c>
      <c r="B10321" s="1" t="s">
        <v>11959</v>
      </c>
    </row>
    <row r="10322" spans="1:9" x14ac:dyDescent="0.25">
      <c r="A10322" s="1">
        <v>1</v>
      </c>
      <c r="B10322" s="1" t="s">
        <v>11960</v>
      </c>
      <c r="C10322" s="1" t="s">
        <v>11961</v>
      </c>
      <c r="D10322" s="1">
        <v>22276.430092719998</v>
      </c>
      <c r="E10322" s="1">
        <v>1.9650000000000001E-4</v>
      </c>
      <c r="F10322" s="1" t="s">
        <v>3</v>
      </c>
      <c r="G10322" s="1" t="s">
        <v>11962</v>
      </c>
      <c r="H10322" s="1">
        <v>0</v>
      </c>
      <c r="I10322" s="1">
        <v>9999</v>
      </c>
    </row>
    <row r="10323" spans="1:9" x14ac:dyDescent="0.25">
      <c r="A10323" s="1">
        <v>2</v>
      </c>
      <c r="B10323" s="1">
        <v>45782</v>
      </c>
      <c r="C10323" s="1">
        <v>53.054099999999998</v>
      </c>
      <c r="D10323" s="1">
        <v>62.233600000000003</v>
      </c>
      <c r="E10323" s="1">
        <v>1844</v>
      </c>
      <c r="F10323" s="1">
        <v>109.8258</v>
      </c>
      <c r="G10323" s="1">
        <v>250.29300000000001</v>
      </c>
      <c r="H10323" s="1">
        <v>15.0825208812787</v>
      </c>
    </row>
    <row r="10324" spans="1:9" x14ac:dyDescent="0.25">
      <c r="A10324" s="1">
        <v>0</v>
      </c>
      <c r="B10324" s="1" t="s">
        <v>11963</v>
      </c>
    </row>
    <row r="10325" spans="1:9" x14ac:dyDescent="0.25">
      <c r="A10325" s="1">
        <v>1</v>
      </c>
      <c r="B10325" s="1" t="s">
        <v>11964</v>
      </c>
      <c r="C10325" s="1" t="s">
        <v>11965</v>
      </c>
      <c r="D10325" s="1">
        <v>22276.41463037</v>
      </c>
      <c r="E10325" s="1">
        <v>7.2420000000000001E-5</v>
      </c>
      <c r="F10325" s="1" t="s">
        <v>3</v>
      </c>
      <c r="G10325" s="1" t="s">
        <v>11966</v>
      </c>
      <c r="H10325" s="1">
        <v>0</v>
      </c>
      <c r="I10325" s="1">
        <v>9997</v>
      </c>
    </row>
    <row r="10326" spans="1:9" x14ac:dyDescent="0.25">
      <c r="A10326" s="1">
        <v>2</v>
      </c>
      <c r="B10326" s="1">
        <v>45783</v>
      </c>
      <c r="C10326" s="1">
        <v>53.055100000000003</v>
      </c>
      <c r="D10326" s="1">
        <v>62.791899999999998</v>
      </c>
      <c r="E10326" s="1">
        <v>1461</v>
      </c>
      <c r="F10326" s="1">
        <v>73.491900000000001</v>
      </c>
      <c r="G10326" s="1">
        <v>286.62299999999999</v>
      </c>
      <c r="H10326" s="1">
        <v>15.064071111278601</v>
      </c>
    </row>
    <row r="10327" spans="1:9" x14ac:dyDescent="0.25">
      <c r="A10327" s="1">
        <v>0</v>
      </c>
      <c r="B10327" s="1" t="s">
        <v>11967</v>
      </c>
    </row>
    <row r="10328" spans="1:9" x14ac:dyDescent="0.25">
      <c r="A10328" s="1">
        <v>1</v>
      </c>
      <c r="B10328" s="1" t="s">
        <v>11968</v>
      </c>
      <c r="C10328" s="1" t="s">
        <v>11969</v>
      </c>
      <c r="D10328" s="1">
        <v>22276.521519369999</v>
      </c>
      <c r="E10328" s="1">
        <v>3.4709999999999998E-5</v>
      </c>
      <c r="F10328" s="1" t="s">
        <v>3</v>
      </c>
      <c r="G10328" s="1" t="s">
        <v>11970</v>
      </c>
      <c r="H10328" s="1">
        <v>0</v>
      </c>
      <c r="I10328" s="1">
        <v>9990</v>
      </c>
    </row>
    <row r="10329" spans="1:9" x14ac:dyDescent="0.25">
      <c r="A10329" s="1">
        <v>2</v>
      </c>
      <c r="B10329" s="1">
        <v>45784</v>
      </c>
      <c r="C10329" s="1">
        <v>53.055300000000003</v>
      </c>
      <c r="D10329" s="1">
        <v>62.2971</v>
      </c>
      <c r="E10329" s="1">
        <v>1284</v>
      </c>
      <c r="F10329" s="1">
        <v>68.986500000000007</v>
      </c>
      <c r="G10329" s="1">
        <v>291.12619999999998</v>
      </c>
      <c r="H10329" s="1">
        <v>15.0640696712787</v>
      </c>
    </row>
    <row r="10330" spans="1:9" x14ac:dyDescent="0.25">
      <c r="A10330" s="1">
        <v>0</v>
      </c>
      <c r="B10330" s="1" t="s">
        <v>11971</v>
      </c>
    </row>
    <row r="10331" spans="1:9" x14ac:dyDescent="0.25">
      <c r="A10331" s="1">
        <v>1</v>
      </c>
      <c r="B10331" s="1" t="s">
        <v>11972</v>
      </c>
      <c r="C10331" s="1" t="s">
        <v>11973</v>
      </c>
      <c r="D10331" s="1">
        <v>22276.105001569998</v>
      </c>
      <c r="E10331" s="1">
        <v>1.205E-5</v>
      </c>
      <c r="F10331" s="1" t="s">
        <v>3</v>
      </c>
      <c r="G10331" s="1" t="s">
        <v>11974</v>
      </c>
      <c r="H10331" s="1">
        <v>0</v>
      </c>
      <c r="I10331" s="1">
        <v>9991</v>
      </c>
    </row>
    <row r="10332" spans="1:9" x14ac:dyDescent="0.25">
      <c r="A10332" s="1">
        <v>2</v>
      </c>
      <c r="B10332" s="1">
        <v>45785</v>
      </c>
      <c r="C10332" s="1">
        <v>53.056399999999996</v>
      </c>
      <c r="D10332" s="1">
        <v>64.186999999999998</v>
      </c>
      <c r="E10332" s="1">
        <v>1457</v>
      </c>
      <c r="F10332" s="1">
        <v>69.245099999999994</v>
      </c>
      <c r="G10332" s="1">
        <v>290.86939999999998</v>
      </c>
      <c r="H10332" s="1">
        <v>15.064113371278101</v>
      </c>
    </row>
    <row r="10333" spans="1:9" x14ac:dyDescent="0.25">
      <c r="A10333" s="1">
        <v>0</v>
      </c>
      <c r="B10333" s="1" t="s">
        <v>11975</v>
      </c>
    </row>
    <row r="10334" spans="1:9" x14ac:dyDescent="0.25">
      <c r="A10334" s="1">
        <v>1</v>
      </c>
      <c r="B10334" s="1" t="s">
        <v>11976</v>
      </c>
      <c r="C10334" s="1" t="s">
        <v>11977</v>
      </c>
      <c r="D10334" s="1">
        <v>22276.421994600001</v>
      </c>
      <c r="E10334" s="1">
        <v>1.8980000000000001E-5</v>
      </c>
      <c r="F10334" s="1" t="s">
        <v>3</v>
      </c>
      <c r="G10334" s="1" t="s">
        <v>11978</v>
      </c>
      <c r="H10334" s="1">
        <v>0</v>
      </c>
      <c r="I10334" s="1">
        <v>9993</v>
      </c>
    </row>
    <row r="10335" spans="1:9" x14ac:dyDescent="0.25">
      <c r="A10335" s="1">
        <v>2</v>
      </c>
      <c r="B10335" s="1">
        <v>45786</v>
      </c>
      <c r="C10335" s="1">
        <v>53.052999999999997</v>
      </c>
      <c r="D10335" s="1">
        <v>62.7575</v>
      </c>
      <c r="E10335" s="1">
        <v>1489</v>
      </c>
      <c r="F10335" s="1">
        <v>79.858599999999996</v>
      </c>
      <c r="G10335" s="1">
        <v>280.25709999999998</v>
      </c>
      <c r="H10335" s="1">
        <v>15.0641060312786</v>
      </c>
    </row>
    <row r="10336" spans="1:9" x14ac:dyDescent="0.25">
      <c r="A10336" s="1">
        <v>0</v>
      </c>
      <c r="B10336" s="1" t="s">
        <v>11979</v>
      </c>
    </row>
    <row r="10337" spans="1:9" x14ac:dyDescent="0.25">
      <c r="A10337" s="1">
        <v>1</v>
      </c>
      <c r="B10337" s="1" t="s">
        <v>11980</v>
      </c>
      <c r="C10337" s="1" t="s">
        <v>11981</v>
      </c>
      <c r="D10337" s="1">
        <v>22275.832250880001</v>
      </c>
      <c r="E10337" s="1">
        <v>-8.4E-7</v>
      </c>
      <c r="F10337" s="1" t="s">
        <v>3</v>
      </c>
      <c r="G10337" s="1" t="s">
        <v>11982</v>
      </c>
      <c r="H10337" s="1">
        <v>0</v>
      </c>
      <c r="I10337" s="1">
        <v>9999</v>
      </c>
    </row>
    <row r="10338" spans="1:9" x14ac:dyDescent="0.25">
      <c r="A10338" s="1">
        <v>2</v>
      </c>
      <c r="B10338" s="1">
        <v>45787</v>
      </c>
      <c r="C10338" s="1">
        <v>53.054699999999997</v>
      </c>
      <c r="D10338" s="1">
        <v>65.410799999999995</v>
      </c>
      <c r="E10338" s="1">
        <v>1581</v>
      </c>
      <c r="F10338" s="1">
        <v>87.127399999999994</v>
      </c>
      <c r="G10338" s="1">
        <v>272.9896</v>
      </c>
      <c r="H10338" s="1">
        <v>15.063997201277701</v>
      </c>
    </row>
    <row r="10339" spans="1:9" x14ac:dyDescent="0.25">
      <c r="A10339" s="1">
        <v>0</v>
      </c>
      <c r="B10339" s="1" t="s">
        <v>6278</v>
      </c>
      <c r="C10339" s="1" t="s">
        <v>11983</v>
      </c>
    </row>
    <row r="10340" spans="1:9" x14ac:dyDescent="0.25">
      <c r="A10340" s="1">
        <v>1</v>
      </c>
      <c r="B10340" s="1" t="s">
        <v>11984</v>
      </c>
      <c r="C10340" s="1" t="s">
        <v>11985</v>
      </c>
      <c r="D10340" s="1">
        <v>22276.39667468</v>
      </c>
      <c r="E10340" s="1">
        <v>5.2154999999999997E-4</v>
      </c>
      <c r="F10340" s="1" t="s">
        <v>3</v>
      </c>
      <c r="G10340" s="1" t="s">
        <v>11986</v>
      </c>
      <c r="H10340" s="1">
        <v>0</v>
      </c>
      <c r="I10340" s="1">
        <v>9997</v>
      </c>
    </row>
    <row r="10341" spans="1:9" x14ac:dyDescent="0.25">
      <c r="A10341" s="1">
        <v>2</v>
      </c>
      <c r="B10341" s="1">
        <v>45788</v>
      </c>
      <c r="C10341" s="1">
        <v>52.991500000000002</v>
      </c>
      <c r="D10341" s="1">
        <v>160.1593</v>
      </c>
      <c r="E10341" s="1">
        <v>3380</v>
      </c>
      <c r="F10341" s="1">
        <v>99.121300000000005</v>
      </c>
      <c r="G10341" s="1">
        <v>261.01799999999997</v>
      </c>
      <c r="H10341" s="1">
        <v>15.594738911315</v>
      </c>
    </row>
    <row r="10342" spans="1:9" x14ac:dyDescent="0.25">
      <c r="A10342" s="1">
        <v>0</v>
      </c>
      <c r="B10342" s="1" t="s">
        <v>6278</v>
      </c>
      <c r="C10342" s="1" t="s">
        <v>11987</v>
      </c>
    </row>
    <row r="10343" spans="1:9" x14ac:dyDescent="0.25">
      <c r="A10343" s="1">
        <v>1</v>
      </c>
      <c r="B10343" s="1" t="s">
        <v>11988</v>
      </c>
      <c r="C10343" s="1" t="s">
        <v>11989</v>
      </c>
      <c r="D10343" s="1">
        <v>22276.303095169998</v>
      </c>
      <c r="E10343" s="1">
        <v>5.0867000000000002E-4</v>
      </c>
      <c r="F10343" s="1" t="s">
        <v>3</v>
      </c>
      <c r="G10343" s="1" t="s">
        <v>7586</v>
      </c>
      <c r="H10343" s="1">
        <v>0</v>
      </c>
      <c r="I10343" s="1">
        <v>9994</v>
      </c>
    </row>
    <row r="10344" spans="1:9" x14ac:dyDescent="0.25">
      <c r="A10344" s="1">
        <v>2</v>
      </c>
      <c r="B10344" s="1">
        <v>45789</v>
      </c>
      <c r="C10344" s="1">
        <v>52.9923</v>
      </c>
      <c r="D10344" s="1">
        <v>160.35820000000001</v>
      </c>
      <c r="E10344" s="1">
        <v>7121</v>
      </c>
      <c r="F10344" s="1">
        <v>187.54490000000001</v>
      </c>
      <c r="G10344" s="1">
        <v>172.54570000000001</v>
      </c>
      <c r="H10344" s="1">
        <v>15.5988332013148</v>
      </c>
    </row>
    <row r="10345" spans="1:9" x14ac:dyDescent="0.25">
      <c r="A10345" s="1">
        <v>0</v>
      </c>
      <c r="B10345" s="1" t="s">
        <v>6278</v>
      </c>
      <c r="C10345" s="1" t="s">
        <v>11990</v>
      </c>
    </row>
    <row r="10346" spans="1:9" x14ac:dyDescent="0.25">
      <c r="A10346" s="1">
        <v>1</v>
      </c>
      <c r="B10346" s="1" t="s">
        <v>11991</v>
      </c>
      <c r="C10346" s="1" t="s">
        <v>11992</v>
      </c>
      <c r="D10346" s="1">
        <v>22276.060206819999</v>
      </c>
      <c r="E10346" s="1">
        <v>4.6810999999999999E-4</v>
      </c>
      <c r="F10346" s="1" t="s">
        <v>3</v>
      </c>
      <c r="G10346" s="1" t="s">
        <v>11993</v>
      </c>
      <c r="H10346" s="1">
        <v>0</v>
      </c>
      <c r="I10346" s="1">
        <v>9997</v>
      </c>
    </row>
    <row r="10347" spans="1:9" x14ac:dyDescent="0.25">
      <c r="A10347" s="1">
        <v>2</v>
      </c>
      <c r="B10347" s="1">
        <v>45790</v>
      </c>
      <c r="C10347" s="1">
        <v>52.990400000000001</v>
      </c>
      <c r="D10347" s="1">
        <v>161.5754</v>
      </c>
      <c r="E10347" s="1">
        <v>7152</v>
      </c>
      <c r="F10347" s="1">
        <v>120.20359999999999</v>
      </c>
      <c r="G10347" s="1">
        <v>239.9684</v>
      </c>
      <c r="H10347" s="1">
        <v>15.598388391314399</v>
      </c>
    </row>
    <row r="10348" spans="1:9" x14ac:dyDescent="0.25">
      <c r="A10348" s="1">
        <v>0</v>
      </c>
      <c r="B10348" s="1" t="s">
        <v>6146</v>
      </c>
      <c r="C10348" s="1">
        <v>9</v>
      </c>
      <c r="D10348" s="1">
        <v>3</v>
      </c>
    </row>
    <row r="10349" spans="1:9" x14ac:dyDescent="0.25">
      <c r="A10349" s="1">
        <v>1</v>
      </c>
      <c r="B10349" s="1" t="s">
        <v>11994</v>
      </c>
      <c r="C10349" s="1" t="s">
        <v>11995</v>
      </c>
      <c r="D10349" s="1">
        <v>22276.509944220001</v>
      </c>
      <c r="E10349" s="1">
        <v>6.9439999999999999E-5</v>
      </c>
      <c r="F10349" s="1" t="s">
        <v>3</v>
      </c>
      <c r="G10349" s="1" t="s">
        <v>11996</v>
      </c>
      <c r="H10349" s="1">
        <v>0</v>
      </c>
      <c r="I10349" s="1">
        <v>9991</v>
      </c>
    </row>
    <row r="10350" spans="1:9" x14ac:dyDescent="0.25">
      <c r="A10350" s="1">
        <v>2</v>
      </c>
      <c r="B10350" s="1">
        <v>45794</v>
      </c>
      <c r="C10350" s="1">
        <v>97.402699999999996</v>
      </c>
      <c r="D10350" s="1">
        <v>33.457500000000003</v>
      </c>
      <c r="E10350" s="1">
        <v>12340</v>
      </c>
      <c r="F10350" s="1">
        <v>211.09700000000001</v>
      </c>
      <c r="G10350" s="1">
        <v>215.7645</v>
      </c>
      <c r="H10350" s="1">
        <v>15.2371781412762</v>
      </c>
    </row>
    <row r="10351" spans="1:9" x14ac:dyDescent="0.25">
      <c r="A10351" s="1">
        <v>0</v>
      </c>
      <c r="B10351" s="1" t="s">
        <v>5704</v>
      </c>
      <c r="C10351" s="1" t="s">
        <v>5705</v>
      </c>
      <c r="D10351" s="1" t="s">
        <v>5068</v>
      </c>
    </row>
    <row r="10352" spans="1:9" x14ac:dyDescent="0.25">
      <c r="A10352" s="1">
        <v>1</v>
      </c>
      <c r="B10352" s="1" t="s">
        <v>11997</v>
      </c>
      <c r="C10352" s="1" t="s">
        <v>11998</v>
      </c>
      <c r="D10352" s="1">
        <v>22276.434666540001</v>
      </c>
      <c r="E10352" s="1">
        <v>8.852E-5</v>
      </c>
      <c r="F10352" s="1" t="s">
        <v>3</v>
      </c>
      <c r="G10352" s="1" t="s">
        <v>11999</v>
      </c>
      <c r="H10352" s="1">
        <v>0</v>
      </c>
      <c r="I10352" s="1">
        <v>9999</v>
      </c>
    </row>
    <row r="10353" spans="1:9" x14ac:dyDescent="0.25">
      <c r="A10353" s="1">
        <v>2</v>
      </c>
      <c r="B10353" s="1">
        <v>45795</v>
      </c>
      <c r="C10353" s="1">
        <v>97.405600000000007</v>
      </c>
      <c r="D10353" s="1">
        <v>35.5871</v>
      </c>
      <c r="E10353" s="1">
        <v>12436</v>
      </c>
      <c r="F10353" s="1">
        <v>187.15289999999999</v>
      </c>
      <c r="G10353" s="1">
        <v>246.1653</v>
      </c>
      <c r="H10353" s="1">
        <v>15.2860743412774</v>
      </c>
    </row>
    <row r="10354" spans="1:9" x14ac:dyDescent="0.25">
      <c r="A10354" s="1">
        <v>0</v>
      </c>
      <c r="B10354" s="1" t="s">
        <v>12000</v>
      </c>
    </row>
    <row r="10355" spans="1:9" x14ac:dyDescent="0.25">
      <c r="A10355" s="1">
        <v>1</v>
      </c>
      <c r="B10355" s="1" t="s">
        <v>12001</v>
      </c>
      <c r="C10355" s="1" t="s">
        <v>12002</v>
      </c>
      <c r="D10355" s="1">
        <v>22276.456281790001</v>
      </c>
      <c r="E10355" s="1">
        <v>1.7786000000000001E-4</v>
      </c>
      <c r="F10355" s="1" t="s">
        <v>3</v>
      </c>
      <c r="G10355" s="1" t="s">
        <v>12003</v>
      </c>
      <c r="H10355" s="1">
        <v>0</v>
      </c>
      <c r="I10355" s="1">
        <v>9997</v>
      </c>
    </row>
    <row r="10356" spans="1:9" x14ac:dyDescent="0.25">
      <c r="A10356" s="1">
        <v>2</v>
      </c>
      <c r="B10356" s="1">
        <v>45796</v>
      </c>
      <c r="C10356" s="1">
        <v>97.402000000000001</v>
      </c>
      <c r="D10356" s="1">
        <v>36.906199999999998</v>
      </c>
      <c r="E10356" s="1">
        <v>11867</v>
      </c>
      <c r="F10356" s="1">
        <v>188.4246</v>
      </c>
      <c r="G10356" s="1">
        <v>236.71680000000001</v>
      </c>
      <c r="H10356" s="1">
        <v>15.323788611278401</v>
      </c>
    </row>
    <row r="10357" spans="1:9" x14ac:dyDescent="0.25">
      <c r="A10357" s="1">
        <v>0</v>
      </c>
      <c r="B10357" s="1" t="s">
        <v>12004</v>
      </c>
      <c r="C10357" s="1">
        <v>2</v>
      </c>
      <c r="D10357" s="1" t="s">
        <v>12005</v>
      </c>
    </row>
    <row r="10358" spans="1:9" x14ac:dyDescent="0.25">
      <c r="A10358" s="1">
        <v>1</v>
      </c>
      <c r="B10358" s="1" t="s">
        <v>12006</v>
      </c>
      <c r="C10358" s="1" t="s">
        <v>12007</v>
      </c>
      <c r="D10358" s="1">
        <v>22275.97434963</v>
      </c>
      <c r="E10358" s="1">
        <v>1.4823600000000001E-3</v>
      </c>
      <c r="F10358" s="1" t="s">
        <v>3</v>
      </c>
      <c r="G10358" s="1" t="s">
        <v>12008</v>
      </c>
      <c r="H10358" s="1">
        <v>0</v>
      </c>
      <c r="I10358" s="1">
        <v>9990</v>
      </c>
    </row>
    <row r="10359" spans="1:9" x14ac:dyDescent="0.25">
      <c r="A10359" s="1">
        <v>2</v>
      </c>
      <c r="B10359" s="1">
        <v>45800</v>
      </c>
      <c r="C10359" s="1">
        <v>51.635599999999997</v>
      </c>
      <c r="D10359" s="1">
        <v>110.70269999999999</v>
      </c>
      <c r="E10359" s="1">
        <v>4392</v>
      </c>
      <c r="F10359" s="1">
        <v>239.00819999999999</v>
      </c>
      <c r="G10359" s="1">
        <v>121.04900000000001</v>
      </c>
      <c r="H10359" s="1">
        <v>15.842927201305599</v>
      </c>
    </row>
    <row r="10360" spans="1:9" x14ac:dyDescent="0.25">
      <c r="A10360" s="1">
        <v>0</v>
      </c>
      <c r="B10360" s="1" t="s">
        <v>12004</v>
      </c>
      <c r="C10360" s="1">
        <v>3</v>
      </c>
      <c r="D10360" s="1" t="s">
        <v>12009</v>
      </c>
    </row>
    <row r="10361" spans="1:9" x14ac:dyDescent="0.25">
      <c r="A10361" s="1">
        <v>1</v>
      </c>
      <c r="B10361" s="1" t="s">
        <v>12010</v>
      </c>
      <c r="C10361" s="1" t="s">
        <v>12011</v>
      </c>
      <c r="D10361" s="1">
        <v>22276.48280844</v>
      </c>
      <c r="E10361" s="1">
        <v>1.47806E-3</v>
      </c>
      <c r="F10361" s="1" t="s">
        <v>3</v>
      </c>
      <c r="G10361" s="1" t="s">
        <v>12012</v>
      </c>
      <c r="H10361" s="1">
        <v>0</v>
      </c>
      <c r="I10361" s="1">
        <v>9999</v>
      </c>
    </row>
    <row r="10362" spans="1:9" x14ac:dyDescent="0.25">
      <c r="A10362" s="1">
        <v>2</v>
      </c>
      <c r="B10362" s="1">
        <v>45809</v>
      </c>
      <c r="C10362" s="1">
        <v>51.636899999999997</v>
      </c>
      <c r="D10362" s="1">
        <v>108.1139</v>
      </c>
      <c r="E10362" s="1">
        <v>4688</v>
      </c>
      <c r="F10362" s="1">
        <v>243.0385</v>
      </c>
      <c r="G10362" s="1">
        <v>117.014</v>
      </c>
      <c r="H10362" s="1">
        <v>15.8439220312962</v>
      </c>
    </row>
    <row r="10363" spans="1:9" x14ac:dyDescent="0.25">
      <c r="A10363" s="1">
        <v>0</v>
      </c>
      <c r="B10363" s="1" t="s">
        <v>6146</v>
      </c>
      <c r="C10363" s="1" t="s">
        <v>12013</v>
      </c>
      <c r="D10363" s="1" t="s">
        <v>12014</v>
      </c>
    </row>
    <row r="10364" spans="1:9" x14ac:dyDescent="0.25">
      <c r="A10364" s="1">
        <v>1</v>
      </c>
      <c r="B10364" s="1" t="s">
        <v>12015</v>
      </c>
      <c r="C10364" s="1" t="s">
        <v>12016</v>
      </c>
      <c r="D10364" s="1">
        <v>22276.4829393</v>
      </c>
      <c r="E10364" s="1">
        <v>7.7000000000000008E-6</v>
      </c>
      <c r="F10364" s="1" t="s">
        <v>3</v>
      </c>
      <c r="G10364" s="1" t="s">
        <v>12017</v>
      </c>
      <c r="H10364" s="1">
        <v>0</v>
      </c>
      <c r="I10364" s="1">
        <v>9991</v>
      </c>
    </row>
    <row r="10365" spans="1:9" x14ac:dyDescent="0.25">
      <c r="A10365" s="1">
        <v>2</v>
      </c>
      <c r="B10365" s="1">
        <v>45856</v>
      </c>
      <c r="C10365" s="1">
        <v>97.936400000000006</v>
      </c>
      <c r="D10365" s="1">
        <v>350.67720000000003</v>
      </c>
      <c r="E10365" s="1">
        <v>15432</v>
      </c>
      <c r="F10365" s="1">
        <v>136.2671</v>
      </c>
      <c r="G10365" s="1">
        <v>223.97669999999999</v>
      </c>
      <c r="H10365" s="1">
        <v>14.7676017912136</v>
      </c>
    </row>
    <row r="10366" spans="1:9" x14ac:dyDescent="0.25">
      <c r="A10366" s="1">
        <v>0</v>
      </c>
      <c r="B10366" s="1" t="s">
        <v>12018</v>
      </c>
    </row>
    <row r="10367" spans="1:9" x14ac:dyDescent="0.25">
      <c r="A10367" s="1">
        <v>1</v>
      </c>
      <c r="B10367" s="1" t="s">
        <v>12019</v>
      </c>
      <c r="C10367" s="1" t="s">
        <v>12020</v>
      </c>
      <c r="D10367" s="1">
        <v>22276.50583953</v>
      </c>
      <c r="E10367" s="1">
        <v>8.2880000000000006E-5</v>
      </c>
      <c r="F10367" s="1" t="s">
        <v>3</v>
      </c>
      <c r="G10367" s="1" t="s">
        <v>12021</v>
      </c>
      <c r="H10367" s="1">
        <v>0</v>
      </c>
      <c r="I10367" s="1">
        <v>9990</v>
      </c>
    </row>
    <row r="10368" spans="1:9" x14ac:dyDescent="0.25">
      <c r="A10368" s="1">
        <v>2</v>
      </c>
      <c r="B10368" s="1">
        <v>45857</v>
      </c>
      <c r="C10368" s="1">
        <v>97.9495</v>
      </c>
      <c r="D10368" s="1">
        <v>352.36849999999998</v>
      </c>
      <c r="E10368" s="1">
        <v>11559</v>
      </c>
      <c r="F10368" s="1">
        <v>125.24250000000001</v>
      </c>
      <c r="G10368" s="1">
        <v>234.99199999999999</v>
      </c>
      <c r="H10368" s="1">
        <v>14.810007251214399</v>
      </c>
    </row>
    <row r="10369" spans="1:9" x14ac:dyDescent="0.25">
      <c r="A10369" s="1">
        <v>0</v>
      </c>
      <c r="B10369" s="1" t="s">
        <v>4953</v>
      </c>
      <c r="C10369" s="1">
        <v>6</v>
      </c>
      <c r="D10369" s="1">
        <v>2</v>
      </c>
      <c r="E10369" s="1" t="s">
        <v>12022</v>
      </c>
      <c r="F10369" s="1" t="s">
        <v>12023</v>
      </c>
    </row>
    <row r="10370" spans="1:9" x14ac:dyDescent="0.25">
      <c r="A10370" s="1">
        <v>1</v>
      </c>
      <c r="B10370" s="1" t="s">
        <v>12024</v>
      </c>
      <c r="C10370" s="1" t="s">
        <v>12025</v>
      </c>
      <c r="D10370" s="1">
        <v>22276.539404849998</v>
      </c>
      <c r="E10370" s="1">
        <v>3.7299999999999999E-6</v>
      </c>
      <c r="F10370" s="1" t="s">
        <v>3</v>
      </c>
      <c r="G10370" s="1" t="s">
        <v>12026</v>
      </c>
      <c r="H10370" s="1">
        <v>0</v>
      </c>
      <c r="I10370" s="1">
        <v>9998</v>
      </c>
    </row>
    <row r="10371" spans="1:9" x14ac:dyDescent="0.25">
      <c r="A10371" s="1">
        <v>2</v>
      </c>
      <c r="B10371" s="1">
        <v>45859</v>
      </c>
      <c r="C10371" s="1">
        <v>98.201899999999995</v>
      </c>
      <c r="D10371" s="1">
        <v>282.04259999999999</v>
      </c>
      <c r="E10371" s="1">
        <v>134246</v>
      </c>
      <c r="F10371" s="1">
        <v>125.6527</v>
      </c>
      <c r="G10371" s="1">
        <v>235.7259</v>
      </c>
      <c r="H10371" s="1">
        <v>14.588380151195</v>
      </c>
    </row>
    <row r="10372" spans="1:9" x14ac:dyDescent="0.25">
      <c r="A10372" s="1">
        <v>0</v>
      </c>
      <c r="B10372" s="1" t="s">
        <v>12027</v>
      </c>
    </row>
    <row r="10373" spans="1:9" x14ac:dyDescent="0.25">
      <c r="A10373" s="1">
        <v>1</v>
      </c>
      <c r="B10373" s="1" t="s">
        <v>12028</v>
      </c>
      <c r="C10373" s="1" t="s">
        <v>12029</v>
      </c>
      <c r="D10373" s="1">
        <v>22276.309155679999</v>
      </c>
      <c r="E10373" s="1">
        <v>5.5739999999999998E-5</v>
      </c>
      <c r="F10373" s="1" t="s">
        <v>3</v>
      </c>
      <c r="G10373" s="1" t="s">
        <v>12030</v>
      </c>
      <c r="H10373" s="1">
        <v>0</v>
      </c>
      <c r="I10373" s="1">
        <v>9992</v>
      </c>
    </row>
    <row r="10374" spans="1:9" x14ac:dyDescent="0.25">
      <c r="A10374" s="1">
        <v>2</v>
      </c>
      <c r="B10374" s="1">
        <v>45939</v>
      </c>
      <c r="C10374" s="1">
        <v>97.424300000000002</v>
      </c>
      <c r="D10374" s="1">
        <v>353.67759999999998</v>
      </c>
      <c r="E10374" s="1">
        <v>11215</v>
      </c>
      <c r="F10374" s="1">
        <v>49.752000000000002</v>
      </c>
      <c r="G10374" s="1">
        <v>35.540799999999997</v>
      </c>
      <c r="H10374" s="1">
        <v>15.211869631216601</v>
      </c>
    </row>
    <row r="10375" spans="1:9" x14ac:dyDescent="0.25">
      <c r="A10375" s="1">
        <v>0</v>
      </c>
      <c r="B10375" s="1" t="s">
        <v>12031</v>
      </c>
      <c r="C10375" s="1" t="s">
        <v>12032</v>
      </c>
      <c r="D10375" s="1">
        <v>1</v>
      </c>
    </row>
    <row r="10376" spans="1:9" x14ac:dyDescent="0.25">
      <c r="A10376" s="1">
        <v>1</v>
      </c>
      <c r="B10376" s="1" t="s">
        <v>12033</v>
      </c>
      <c r="C10376" s="1" t="s">
        <v>12034</v>
      </c>
      <c r="D10376" s="1">
        <v>22276.478315249999</v>
      </c>
      <c r="E10376" s="1">
        <v>2.6059E-4</v>
      </c>
      <c r="F10376" s="1" t="s">
        <v>3</v>
      </c>
      <c r="G10376" s="1" t="s">
        <v>12035</v>
      </c>
      <c r="H10376" s="1">
        <v>0</v>
      </c>
      <c r="I10376" s="1">
        <v>9998</v>
      </c>
    </row>
    <row r="10377" spans="1:9" x14ac:dyDescent="0.25">
      <c r="A10377" s="1">
        <v>2</v>
      </c>
      <c r="B10377" s="1">
        <v>45940</v>
      </c>
      <c r="C10377" s="1">
        <v>97.433800000000005</v>
      </c>
      <c r="D10377" s="1">
        <v>2.5638999999999998</v>
      </c>
      <c r="E10377" s="1">
        <v>8200</v>
      </c>
      <c r="F10377" s="1">
        <v>334.02409999999998</v>
      </c>
      <c r="G10377" s="1">
        <v>154.51849999999999</v>
      </c>
      <c r="H10377" s="1">
        <v>15.367984241222199</v>
      </c>
    </row>
    <row r="10378" spans="1:9" x14ac:dyDescent="0.25">
      <c r="A10378" s="1">
        <v>0</v>
      </c>
      <c r="B10378" s="1" t="s">
        <v>12036</v>
      </c>
    </row>
    <row r="10379" spans="1:9" x14ac:dyDescent="0.25">
      <c r="A10379" s="1">
        <v>1</v>
      </c>
      <c r="B10379" s="1" t="s">
        <v>12037</v>
      </c>
      <c r="C10379" s="1" t="s">
        <v>12038</v>
      </c>
      <c r="D10379" s="1">
        <v>22276.490789110001</v>
      </c>
      <c r="E10379" s="1">
        <v>1.0197E-4</v>
      </c>
      <c r="F10379" s="1" t="s">
        <v>3</v>
      </c>
      <c r="G10379" s="1" t="s">
        <v>12039</v>
      </c>
      <c r="H10379" s="1">
        <v>0</v>
      </c>
      <c r="I10379" s="1">
        <v>9991</v>
      </c>
    </row>
    <row r="10380" spans="1:9" x14ac:dyDescent="0.25">
      <c r="A10380" s="1">
        <v>2</v>
      </c>
      <c r="B10380" s="1">
        <v>45941</v>
      </c>
      <c r="C10380" s="1">
        <v>97.434299999999993</v>
      </c>
      <c r="D10380" s="1">
        <v>0.63100000000000001</v>
      </c>
      <c r="E10380" s="1">
        <v>10188</v>
      </c>
      <c r="F10380" s="1">
        <v>341.15219999999999</v>
      </c>
      <c r="G10380" s="1">
        <v>74.844300000000004</v>
      </c>
      <c r="H10380" s="1">
        <v>15.304793391220899</v>
      </c>
    </row>
    <row r="10381" spans="1:9" x14ac:dyDescent="0.25">
      <c r="A10381" s="1">
        <v>0</v>
      </c>
      <c r="B10381" s="1" t="s">
        <v>6146</v>
      </c>
      <c r="C10381" s="1">
        <v>9</v>
      </c>
      <c r="D10381" s="1">
        <v>4</v>
      </c>
    </row>
    <row r="10382" spans="1:9" x14ac:dyDescent="0.25">
      <c r="A10382" s="1">
        <v>1</v>
      </c>
      <c r="B10382" s="1" t="s">
        <v>12040</v>
      </c>
      <c r="C10382" s="1" t="s">
        <v>12041</v>
      </c>
      <c r="D10382" s="1">
        <v>22276.505198579998</v>
      </c>
      <c r="E10382" s="1">
        <v>5.8130000000000001E-5</v>
      </c>
      <c r="F10382" s="1" t="s">
        <v>3</v>
      </c>
      <c r="G10382" s="1" t="s">
        <v>12042</v>
      </c>
      <c r="H10382" s="1">
        <v>0</v>
      </c>
      <c r="I10382" s="1">
        <v>9999</v>
      </c>
    </row>
    <row r="10383" spans="1:9" x14ac:dyDescent="0.25">
      <c r="A10383" s="1">
        <v>2</v>
      </c>
      <c r="B10383" s="1">
        <v>46025</v>
      </c>
      <c r="C10383" s="1">
        <v>97.394000000000005</v>
      </c>
      <c r="D10383" s="1">
        <v>351.42770000000002</v>
      </c>
      <c r="E10383" s="1">
        <v>8951</v>
      </c>
      <c r="F10383" s="1">
        <v>13.2631</v>
      </c>
      <c r="G10383" s="1">
        <v>44.527799999999999</v>
      </c>
      <c r="H10383" s="1">
        <v>15.2373802012002</v>
      </c>
    </row>
    <row r="10384" spans="1:9" x14ac:dyDescent="0.25">
      <c r="A10384" s="1">
        <v>0</v>
      </c>
      <c r="B10384" s="1" t="s">
        <v>12043</v>
      </c>
      <c r="C10384" s="1" t="s">
        <v>12044</v>
      </c>
    </row>
    <row r="10385" spans="1:9" x14ac:dyDescent="0.25">
      <c r="A10385" s="1">
        <v>1</v>
      </c>
      <c r="B10385" s="1" t="s">
        <v>12045</v>
      </c>
      <c r="C10385" s="1" t="s">
        <v>12046</v>
      </c>
      <c r="D10385" s="1">
        <v>22276.471296619999</v>
      </c>
      <c r="E10385" s="1">
        <v>1.0279E-4</v>
      </c>
      <c r="F10385" s="1" t="s">
        <v>3</v>
      </c>
      <c r="G10385" s="1" t="s">
        <v>12047</v>
      </c>
      <c r="H10385" s="1">
        <v>0</v>
      </c>
      <c r="I10385" s="1">
        <v>9990</v>
      </c>
    </row>
    <row r="10386" spans="1:9" x14ac:dyDescent="0.25">
      <c r="A10386" s="1">
        <v>2</v>
      </c>
      <c r="B10386" s="1">
        <v>46026</v>
      </c>
      <c r="C10386" s="1">
        <v>97.3947</v>
      </c>
      <c r="D10386" s="1">
        <v>353.8852</v>
      </c>
      <c r="E10386" s="1">
        <v>15121</v>
      </c>
      <c r="F10386" s="1">
        <v>16.581800000000001</v>
      </c>
      <c r="G10386" s="1">
        <v>81.153499999999994</v>
      </c>
      <c r="H10386" s="1">
        <v>15.2949088112019</v>
      </c>
    </row>
    <row r="10387" spans="1:9" x14ac:dyDescent="0.25">
      <c r="A10387" s="1">
        <v>0</v>
      </c>
      <c r="B10387" s="1" t="s">
        <v>12048</v>
      </c>
    </row>
    <row r="10388" spans="1:9" x14ac:dyDescent="0.25">
      <c r="A10388" s="1">
        <v>1</v>
      </c>
      <c r="B10388" s="1" t="s">
        <v>12049</v>
      </c>
      <c r="C10388" s="1" t="s">
        <v>12050</v>
      </c>
      <c r="D10388" s="1">
        <v>22276.46899859</v>
      </c>
      <c r="E10388" s="1">
        <v>4.9879999999999997E-5</v>
      </c>
      <c r="F10388" s="1" t="s">
        <v>3</v>
      </c>
      <c r="G10388" s="1" t="s">
        <v>12051</v>
      </c>
      <c r="H10388" s="1">
        <v>0</v>
      </c>
      <c r="I10388" s="1">
        <v>9992</v>
      </c>
    </row>
    <row r="10389" spans="1:9" x14ac:dyDescent="0.25">
      <c r="A10389" s="1">
        <v>2</v>
      </c>
      <c r="B10389" s="1">
        <v>46027</v>
      </c>
      <c r="C10389" s="1">
        <v>53.056600000000003</v>
      </c>
      <c r="D10389" s="1">
        <v>352.5505</v>
      </c>
      <c r="E10389" s="1">
        <v>1725</v>
      </c>
      <c r="F10389" s="1">
        <v>66.051699999999997</v>
      </c>
      <c r="G10389" s="1">
        <v>294.0652</v>
      </c>
      <c r="H10389" s="1">
        <v>15.064164411199901</v>
      </c>
    </row>
    <row r="10390" spans="1:9" x14ac:dyDescent="0.25">
      <c r="A10390" s="1">
        <v>0</v>
      </c>
      <c r="B10390" s="1" t="s">
        <v>12052</v>
      </c>
    </row>
    <row r="10391" spans="1:9" x14ac:dyDescent="0.25">
      <c r="A10391" s="1">
        <v>1</v>
      </c>
      <c r="B10391" s="1" t="s">
        <v>12053</v>
      </c>
      <c r="C10391" s="1" t="s">
        <v>12054</v>
      </c>
      <c r="D10391" s="1">
        <v>22276.48372787</v>
      </c>
      <c r="E10391" s="1">
        <v>3.3200000000000001E-5</v>
      </c>
      <c r="F10391" s="1" t="s">
        <v>3</v>
      </c>
      <c r="G10391" s="1" t="s">
        <v>12055</v>
      </c>
      <c r="H10391" s="1">
        <v>0</v>
      </c>
      <c r="I10391" s="1">
        <v>9991</v>
      </c>
    </row>
    <row r="10392" spans="1:9" x14ac:dyDescent="0.25">
      <c r="A10392" s="1">
        <v>2</v>
      </c>
      <c r="B10392" s="1">
        <v>46028</v>
      </c>
      <c r="C10392" s="1">
        <v>53.056699999999999</v>
      </c>
      <c r="D10392" s="1">
        <v>352.46769999999998</v>
      </c>
      <c r="E10392" s="1">
        <v>1652</v>
      </c>
      <c r="F10392" s="1">
        <v>65.467200000000005</v>
      </c>
      <c r="G10392" s="1">
        <v>294.64890000000003</v>
      </c>
      <c r="H10392" s="1">
        <v>15.0641459312001</v>
      </c>
    </row>
    <row r="10393" spans="1:9" x14ac:dyDescent="0.25">
      <c r="A10393" s="1">
        <v>0</v>
      </c>
      <c r="B10393" s="1" t="s">
        <v>12056</v>
      </c>
    </row>
    <row r="10394" spans="1:9" x14ac:dyDescent="0.25">
      <c r="A10394" s="1">
        <v>1</v>
      </c>
      <c r="B10394" s="1" t="s">
        <v>12057</v>
      </c>
      <c r="C10394" s="1" t="s">
        <v>12058</v>
      </c>
      <c r="D10394" s="1">
        <v>22276.542712009999</v>
      </c>
      <c r="E10394" s="1">
        <v>1.2986000000000001E-4</v>
      </c>
      <c r="F10394" s="1" t="s">
        <v>3</v>
      </c>
      <c r="G10394" s="1" t="s">
        <v>12059</v>
      </c>
      <c r="H10394" s="1">
        <v>0</v>
      </c>
      <c r="I10394" s="1">
        <v>9998</v>
      </c>
    </row>
    <row r="10395" spans="1:9" x14ac:dyDescent="0.25">
      <c r="A10395" s="1">
        <v>2</v>
      </c>
      <c r="B10395" s="1">
        <v>46029</v>
      </c>
      <c r="C10395" s="1">
        <v>53.054200000000002</v>
      </c>
      <c r="D10395" s="1">
        <v>352.20389999999998</v>
      </c>
      <c r="E10395" s="1">
        <v>1827</v>
      </c>
      <c r="F10395" s="1">
        <v>66.385999999999996</v>
      </c>
      <c r="G10395" s="1">
        <v>293.73200000000003</v>
      </c>
      <c r="H10395" s="1">
        <v>15.0641087712001</v>
      </c>
    </row>
    <row r="10396" spans="1:9" x14ac:dyDescent="0.25">
      <c r="A10396" s="1">
        <v>0</v>
      </c>
      <c r="B10396" s="1" t="s">
        <v>12060</v>
      </c>
    </row>
    <row r="10397" spans="1:9" x14ac:dyDescent="0.25">
      <c r="A10397" s="1">
        <v>1</v>
      </c>
      <c r="B10397" s="1" t="s">
        <v>12061</v>
      </c>
      <c r="C10397" s="1" t="s">
        <v>12062</v>
      </c>
      <c r="D10397" s="1">
        <v>22276.494795120001</v>
      </c>
      <c r="E10397" s="1">
        <v>2.1917E-4</v>
      </c>
      <c r="F10397" s="1" t="s">
        <v>3</v>
      </c>
      <c r="G10397" s="1" t="s">
        <v>12063</v>
      </c>
      <c r="H10397" s="1">
        <v>0</v>
      </c>
      <c r="I10397" s="1">
        <v>9996</v>
      </c>
    </row>
    <row r="10398" spans="1:9" x14ac:dyDescent="0.25">
      <c r="A10398" s="1">
        <v>2</v>
      </c>
      <c r="B10398" s="1">
        <v>46030</v>
      </c>
      <c r="C10398" s="1">
        <v>53.055399999999999</v>
      </c>
      <c r="D10398" s="1">
        <v>352.43799999999999</v>
      </c>
      <c r="E10398" s="1">
        <v>1715</v>
      </c>
      <c r="F10398" s="1">
        <v>52.311399999999999</v>
      </c>
      <c r="G10398" s="1">
        <v>307.80309999999997</v>
      </c>
      <c r="H10398" s="1">
        <v>15.064143891199601</v>
      </c>
    </row>
    <row r="10399" spans="1:9" x14ac:dyDescent="0.25">
      <c r="A10399" s="1">
        <v>0</v>
      </c>
      <c r="B10399" s="1" t="s">
        <v>12064</v>
      </c>
    </row>
    <row r="10400" spans="1:9" x14ac:dyDescent="0.25">
      <c r="A10400" s="1">
        <v>1</v>
      </c>
      <c r="B10400" s="1" t="s">
        <v>12065</v>
      </c>
      <c r="C10400" s="1" t="s">
        <v>12066</v>
      </c>
      <c r="D10400" s="1">
        <v>22276.563874300002</v>
      </c>
      <c r="E10400" s="1">
        <v>2.0699999999999998E-5</v>
      </c>
      <c r="F10400" s="1" t="s">
        <v>3</v>
      </c>
      <c r="G10400" s="1" t="s">
        <v>12067</v>
      </c>
      <c r="H10400" s="1">
        <v>0</v>
      </c>
      <c r="I10400" s="1">
        <v>9995</v>
      </c>
    </row>
    <row r="10401" spans="1:9" x14ac:dyDescent="0.25">
      <c r="A10401" s="1">
        <v>2</v>
      </c>
      <c r="B10401" s="1">
        <v>46031</v>
      </c>
      <c r="C10401" s="1">
        <v>53.058</v>
      </c>
      <c r="D10401" s="1">
        <v>352.11750000000001</v>
      </c>
      <c r="E10401" s="1">
        <v>2210</v>
      </c>
      <c r="F10401" s="1">
        <v>48.923400000000001</v>
      </c>
      <c r="G10401" s="1">
        <v>311.19450000000001</v>
      </c>
      <c r="H10401" s="1">
        <v>15.0641290312</v>
      </c>
    </row>
    <row r="10402" spans="1:9" x14ac:dyDescent="0.25">
      <c r="A10402" s="1">
        <v>0</v>
      </c>
      <c r="B10402" s="1" t="s">
        <v>12068</v>
      </c>
    </row>
    <row r="10403" spans="1:9" x14ac:dyDescent="0.25">
      <c r="A10403" s="1">
        <v>1</v>
      </c>
      <c r="B10403" s="1" t="s">
        <v>12069</v>
      </c>
      <c r="C10403" s="1" t="s">
        <v>12070</v>
      </c>
      <c r="D10403" s="1">
        <v>22276.461623800002</v>
      </c>
      <c r="E10403" s="1">
        <v>6.8819999999999995E-5</v>
      </c>
      <c r="F10403" s="1" t="s">
        <v>3</v>
      </c>
      <c r="G10403" s="1" t="s">
        <v>12071</v>
      </c>
      <c r="H10403" s="1">
        <v>0</v>
      </c>
      <c r="I10403" s="1">
        <v>9992</v>
      </c>
    </row>
    <row r="10404" spans="1:9" x14ac:dyDescent="0.25">
      <c r="A10404" s="1">
        <v>2</v>
      </c>
      <c r="B10404" s="1">
        <v>46032</v>
      </c>
      <c r="C10404" s="1">
        <v>53.055599999999998</v>
      </c>
      <c r="D10404" s="1">
        <v>352.58800000000002</v>
      </c>
      <c r="E10404" s="1">
        <v>1777</v>
      </c>
      <c r="F10404" s="1">
        <v>57.737099999999998</v>
      </c>
      <c r="G10404" s="1">
        <v>302.37900000000002</v>
      </c>
      <c r="H10404" s="1">
        <v>15.064157891200001</v>
      </c>
    </row>
    <row r="10405" spans="1:9" x14ac:dyDescent="0.25">
      <c r="A10405" s="1">
        <v>0</v>
      </c>
      <c r="B10405" s="1" t="s">
        <v>12072</v>
      </c>
    </row>
    <row r="10406" spans="1:9" x14ac:dyDescent="0.25">
      <c r="A10406" s="1">
        <v>1</v>
      </c>
      <c r="B10406" s="1" t="s">
        <v>12073</v>
      </c>
      <c r="C10406" s="1" t="s">
        <v>12074</v>
      </c>
      <c r="D10406" s="1">
        <v>22276.509538540002</v>
      </c>
      <c r="E10406" s="1">
        <v>9.7769999999999994E-5</v>
      </c>
      <c r="F10406" s="1" t="s">
        <v>3</v>
      </c>
      <c r="G10406" s="1" t="s">
        <v>12075</v>
      </c>
      <c r="H10406" s="1">
        <v>0</v>
      </c>
      <c r="I10406" s="1">
        <v>9991</v>
      </c>
    </row>
    <row r="10407" spans="1:9" x14ac:dyDescent="0.25">
      <c r="A10407" s="1">
        <v>2</v>
      </c>
      <c r="B10407" s="1">
        <v>46033</v>
      </c>
      <c r="C10407" s="1">
        <v>53.054900000000004</v>
      </c>
      <c r="D10407" s="1">
        <v>352.37009999999998</v>
      </c>
      <c r="E10407" s="1">
        <v>1657</v>
      </c>
      <c r="F10407" s="1">
        <v>59.6374</v>
      </c>
      <c r="G10407" s="1">
        <v>300.47789999999998</v>
      </c>
      <c r="H10407" s="1">
        <v>15.0641689211998</v>
      </c>
    </row>
    <row r="10408" spans="1:9" x14ac:dyDescent="0.25">
      <c r="A10408" s="1">
        <v>0</v>
      </c>
      <c r="B10408" s="1" t="s">
        <v>12076</v>
      </c>
    </row>
    <row r="10409" spans="1:9" x14ac:dyDescent="0.25">
      <c r="A10409" s="1">
        <v>1</v>
      </c>
      <c r="B10409" s="1" t="s">
        <v>12077</v>
      </c>
      <c r="C10409" s="1" t="s">
        <v>12078</v>
      </c>
      <c r="D10409" s="1">
        <v>22276.51322321</v>
      </c>
      <c r="E10409" s="1">
        <v>1.6869999999999999E-5</v>
      </c>
      <c r="F10409" s="1" t="s">
        <v>3</v>
      </c>
      <c r="G10409" s="1" t="s">
        <v>12079</v>
      </c>
      <c r="H10409" s="1">
        <v>0</v>
      </c>
      <c r="I10409" s="1">
        <v>9997</v>
      </c>
    </row>
    <row r="10410" spans="1:9" x14ac:dyDescent="0.25">
      <c r="A10410" s="1">
        <v>2</v>
      </c>
      <c r="B10410" s="1">
        <v>46034</v>
      </c>
      <c r="C10410" s="1">
        <v>53.054499999999997</v>
      </c>
      <c r="D10410" s="1">
        <v>352.33879999999999</v>
      </c>
      <c r="E10410" s="1">
        <v>1455</v>
      </c>
      <c r="F10410" s="1">
        <v>68.190899999999999</v>
      </c>
      <c r="G10410" s="1">
        <v>291.92349999999999</v>
      </c>
      <c r="H10410" s="1">
        <v>15.064031131199799</v>
      </c>
    </row>
    <row r="10411" spans="1:9" x14ac:dyDescent="0.25">
      <c r="A10411" s="1">
        <v>0</v>
      </c>
      <c r="B10411" s="1" t="s">
        <v>12080</v>
      </c>
    </row>
    <row r="10412" spans="1:9" x14ac:dyDescent="0.25">
      <c r="A10412" s="1">
        <v>1</v>
      </c>
      <c r="B10412" s="1" t="s">
        <v>12081</v>
      </c>
      <c r="C10412" s="1" t="s">
        <v>12082</v>
      </c>
      <c r="D10412" s="1">
        <v>22276.520598300001</v>
      </c>
      <c r="E10412" s="1">
        <v>1.9099000000000001E-4</v>
      </c>
      <c r="F10412" s="1" t="s">
        <v>3</v>
      </c>
      <c r="G10412" s="1" t="s">
        <v>12083</v>
      </c>
      <c r="H10412" s="1">
        <v>0</v>
      </c>
      <c r="I10412" s="1">
        <v>9996</v>
      </c>
    </row>
    <row r="10413" spans="1:9" x14ac:dyDescent="0.25">
      <c r="A10413" s="1">
        <v>2</v>
      </c>
      <c r="B10413" s="1">
        <v>46035</v>
      </c>
      <c r="C10413" s="1">
        <v>53.055300000000003</v>
      </c>
      <c r="D10413" s="1">
        <v>352.30099999999999</v>
      </c>
      <c r="E10413" s="1">
        <v>1571</v>
      </c>
      <c r="F10413" s="1">
        <v>56.212200000000003</v>
      </c>
      <c r="G10413" s="1">
        <v>303.90159999999997</v>
      </c>
      <c r="H10413" s="1">
        <v>15.0642623112001</v>
      </c>
    </row>
    <row r="10414" spans="1:9" x14ac:dyDescent="0.25">
      <c r="A10414" s="1">
        <v>0</v>
      </c>
      <c r="B10414" s="1" t="s">
        <v>12084</v>
      </c>
    </row>
    <row r="10415" spans="1:9" x14ac:dyDescent="0.25">
      <c r="A10415" s="1">
        <v>1</v>
      </c>
      <c r="B10415" s="1" t="s">
        <v>12085</v>
      </c>
      <c r="C10415" s="1" t="s">
        <v>12086</v>
      </c>
      <c r="D10415" s="1">
        <v>22276.57220242</v>
      </c>
      <c r="E10415" s="1">
        <v>5.8799999999999999E-5</v>
      </c>
      <c r="F10415" s="1" t="s">
        <v>3</v>
      </c>
      <c r="G10415" s="1" t="s">
        <v>12087</v>
      </c>
      <c r="H10415" s="1">
        <v>0</v>
      </c>
      <c r="I10415" s="1">
        <v>9991</v>
      </c>
    </row>
    <row r="10416" spans="1:9" x14ac:dyDescent="0.25">
      <c r="A10416" s="1">
        <v>2</v>
      </c>
      <c r="B10416" s="1">
        <v>46036</v>
      </c>
      <c r="C10416" s="1">
        <v>53.056600000000003</v>
      </c>
      <c r="D10416" s="1">
        <v>352.09449999999998</v>
      </c>
      <c r="E10416" s="1">
        <v>1629</v>
      </c>
      <c r="F10416" s="1">
        <v>51.872799999999998</v>
      </c>
      <c r="G10416" s="1">
        <v>308.24079999999998</v>
      </c>
      <c r="H10416" s="1">
        <v>15.064102991200199</v>
      </c>
    </row>
    <row r="10417" spans="1:9" x14ac:dyDescent="0.25">
      <c r="A10417" s="1">
        <v>0</v>
      </c>
      <c r="B10417" s="1" t="s">
        <v>12088</v>
      </c>
    </row>
    <row r="10418" spans="1:9" x14ac:dyDescent="0.25">
      <c r="A10418" s="1">
        <v>1</v>
      </c>
      <c r="B10418" s="1" t="s">
        <v>12089</v>
      </c>
      <c r="C10418" s="1" t="s">
        <v>12090</v>
      </c>
      <c r="D10418" s="1">
        <v>22276.502176739999</v>
      </c>
      <c r="E10418" s="1">
        <v>3.0409999999999999E-5</v>
      </c>
      <c r="F10418" s="1" t="s">
        <v>3</v>
      </c>
      <c r="G10418" s="1" t="s">
        <v>12091</v>
      </c>
      <c r="H10418" s="1">
        <v>0</v>
      </c>
      <c r="I10418" s="1">
        <v>9998</v>
      </c>
    </row>
    <row r="10419" spans="1:9" x14ac:dyDescent="0.25">
      <c r="A10419" s="1">
        <v>2</v>
      </c>
      <c r="B10419" s="1">
        <v>46037</v>
      </c>
      <c r="C10419" s="1">
        <v>53.054299999999998</v>
      </c>
      <c r="D10419" s="1">
        <v>352.40890000000002</v>
      </c>
      <c r="E10419" s="1">
        <v>1520</v>
      </c>
      <c r="F10419" s="1">
        <v>58.335900000000002</v>
      </c>
      <c r="G10419" s="1">
        <v>301.77780000000001</v>
      </c>
      <c r="H10419" s="1">
        <v>15.0639622312</v>
      </c>
    </row>
    <row r="10420" spans="1:9" x14ac:dyDescent="0.25">
      <c r="A10420" s="1">
        <v>0</v>
      </c>
      <c r="B10420" s="1" t="s">
        <v>12092</v>
      </c>
    </row>
    <row r="10421" spans="1:9" x14ac:dyDescent="0.25">
      <c r="A10421" s="1">
        <v>1</v>
      </c>
      <c r="B10421" s="1" t="s">
        <v>12093</v>
      </c>
      <c r="C10421" s="1" t="s">
        <v>12094</v>
      </c>
      <c r="D10421" s="1">
        <v>22276.450565200001</v>
      </c>
      <c r="E10421" s="1">
        <v>5.9460000000000003E-5</v>
      </c>
      <c r="F10421" s="1" t="s">
        <v>3</v>
      </c>
      <c r="G10421" s="1" t="s">
        <v>12095</v>
      </c>
      <c r="H10421" s="1">
        <v>0</v>
      </c>
      <c r="I10421" s="1">
        <v>9990</v>
      </c>
    </row>
    <row r="10422" spans="1:9" x14ac:dyDescent="0.25">
      <c r="A10422" s="1">
        <v>2</v>
      </c>
      <c r="B10422" s="1">
        <v>46038</v>
      </c>
      <c r="C10422" s="1">
        <v>53.054900000000004</v>
      </c>
      <c r="D10422" s="1">
        <v>352.6173</v>
      </c>
      <c r="E10422" s="1">
        <v>1652</v>
      </c>
      <c r="F10422" s="1">
        <v>72.112099999999998</v>
      </c>
      <c r="G10422" s="1">
        <v>288.00479999999999</v>
      </c>
      <c r="H10422" s="1">
        <v>15.064162871199899</v>
      </c>
    </row>
    <row r="10423" spans="1:9" x14ac:dyDescent="0.25">
      <c r="A10423" s="1">
        <v>0</v>
      </c>
      <c r="B10423" s="1" t="s">
        <v>12096</v>
      </c>
    </row>
    <row r="10424" spans="1:9" x14ac:dyDescent="0.25">
      <c r="A10424" s="1">
        <v>1</v>
      </c>
      <c r="B10424" s="1" t="s">
        <v>12097</v>
      </c>
      <c r="C10424" s="1" t="s">
        <v>12098</v>
      </c>
      <c r="D10424" s="1">
        <v>22276.457931780002</v>
      </c>
      <c r="E10424" s="1">
        <v>4.8590000000000001E-5</v>
      </c>
      <c r="F10424" s="1" t="s">
        <v>3</v>
      </c>
      <c r="G10424" s="1" t="s">
        <v>12099</v>
      </c>
      <c r="H10424" s="1">
        <v>0</v>
      </c>
      <c r="I10424" s="1">
        <v>9999</v>
      </c>
    </row>
    <row r="10425" spans="1:9" x14ac:dyDescent="0.25">
      <c r="A10425" s="1">
        <v>2</v>
      </c>
      <c r="B10425" s="1">
        <v>46039</v>
      </c>
      <c r="C10425" s="1">
        <v>53.055199999999999</v>
      </c>
      <c r="D10425" s="1">
        <v>352.58449999999999</v>
      </c>
      <c r="E10425" s="1">
        <v>1659</v>
      </c>
      <c r="F10425" s="1">
        <v>67.198899999999995</v>
      </c>
      <c r="G10425" s="1">
        <v>292.91750000000002</v>
      </c>
      <c r="H10425" s="1">
        <v>15.0641002911999</v>
      </c>
    </row>
    <row r="10426" spans="1:9" x14ac:dyDescent="0.25">
      <c r="A10426" s="1">
        <v>0</v>
      </c>
      <c r="B10426" s="1" t="s">
        <v>12100</v>
      </c>
    </row>
    <row r="10427" spans="1:9" x14ac:dyDescent="0.25">
      <c r="A10427" s="1">
        <v>1</v>
      </c>
      <c r="B10427" s="1" t="s">
        <v>12101</v>
      </c>
      <c r="C10427" s="1" t="s">
        <v>12102</v>
      </c>
      <c r="D10427" s="1">
        <v>22276.487433769998</v>
      </c>
      <c r="E10427" s="1">
        <v>2.1060999999999999E-4</v>
      </c>
      <c r="F10427" s="1" t="s">
        <v>3</v>
      </c>
      <c r="G10427" s="1" t="s">
        <v>12103</v>
      </c>
      <c r="H10427" s="1">
        <v>0</v>
      </c>
      <c r="I10427" s="1">
        <v>9995</v>
      </c>
    </row>
    <row r="10428" spans="1:9" x14ac:dyDescent="0.25">
      <c r="A10428" s="1">
        <v>2</v>
      </c>
      <c r="B10428" s="1">
        <v>46040</v>
      </c>
      <c r="C10428" s="1">
        <v>53.0548</v>
      </c>
      <c r="D10428" s="1">
        <v>352.4522</v>
      </c>
      <c r="E10428" s="1">
        <v>1710</v>
      </c>
      <c r="F10428" s="1">
        <v>60.396099999999997</v>
      </c>
      <c r="G10428" s="1">
        <v>299.71980000000002</v>
      </c>
      <c r="H10428" s="1">
        <v>15.0641445911996</v>
      </c>
    </row>
    <row r="10429" spans="1:9" x14ac:dyDescent="0.25">
      <c r="A10429" s="1">
        <v>0</v>
      </c>
      <c r="B10429" s="1" t="s">
        <v>12104</v>
      </c>
    </row>
    <row r="10430" spans="1:9" x14ac:dyDescent="0.25">
      <c r="A10430" s="1">
        <v>1</v>
      </c>
      <c r="B10430" s="1" t="s">
        <v>12105</v>
      </c>
      <c r="C10430" s="1" t="s">
        <v>12106</v>
      </c>
      <c r="D10430" s="1">
        <v>22276.498500509999</v>
      </c>
      <c r="E10430" s="1">
        <v>1.6420000000000001E-4</v>
      </c>
      <c r="F10430" s="1" t="s">
        <v>3</v>
      </c>
      <c r="G10430" s="1" t="s">
        <v>12107</v>
      </c>
      <c r="H10430" s="1">
        <v>0</v>
      </c>
      <c r="I10430" s="1">
        <v>9998</v>
      </c>
    </row>
    <row r="10431" spans="1:9" x14ac:dyDescent="0.25">
      <c r="A10431" s="1">
        <v>2</v>
      </c>
      <c r="B10431" s="1">
        <v>46041</v>
      </c>
      <c r="C10431" s="1">
        <v>53.054900000000004</v>
      </c>
      <c r="D10431" s="1">
        <v>352.49270000000001</v>
      </c>
      <c r="E10431" s="1">
        <v>1876</v>
      </c>
      <c r="F10431" s="1">
        <v>55.558900000000001</v>
      </c>
      <c r="G10431" s="1">
        <v>304.55770000000001</v>
      </c>
      <c r="H10431" s="1">
        <v>15.064075841199699</v>
      </c>
    </row>
    <row r="10432" spans="1:9" x14ac:dyDescent="0.25">
      <c r="A10432" s="1">
        <v>0</v>
      </c>
      <c r="B10432" s="1" t="s">
        <v>12108</v>
      </c>
    </row>
    <row r="10433" spans="1:9" x14ac:dyDescent="0.25">
      <c r="A10433" s="1">
        <v>1</v>
      </c>
      <c r="B10433" s="1" t="s">
        <v>12109</v>
      </c>
      <c r="C10433" s="1" t="s">
        <v>12110</v>
      </c>
      <c r="D10433" s="1">
        <v>22276.539025310001</v>
      </c>
      <c r="E10433" s="1">
        <v>6.5199999999999999E-5</v>
      </c>
      <c r="F10433" s="1" t="s">
        <v>3</v>
      </c>
      <c r="G10433" s="1" t="s">
        <v>12111</v>
      </c>
      <c r="H10433" s="1">
        <v>0</v>
      </c>
      <c r="I10433" s="1">
        <v>9995</v>
      </c>
    </row>
    <row r="10434" spans="1:9" x14ac:dyDescent="0.25">
      <c r="A10434" s="1">
        <v>2</v>
      </c>
      <c r="B10434" s="1">
        <v>46042</v>
      </c>
      <c r="C10434" s="1">
        <v>53.056399999999996</v>
      </c>
      <c r="D10434" s="1">
        <v>352.22739999999999</v>
      </c>
      <c r="E10434" s="1">
        <v>1545</v>
      </c>
      <c r="F10434" s="1">
        <v>71.358800000000002</v>
      </c>
      <c r="G10434" s="1">
        <v>288.7568</v>
      </c>
      <c r="H10434" s="1">
        <v>15.0641015711997</v>
      </c>
    </row>
    <row r="10435" spans="1:9" x14ac:dyDescent="0.25">
      <c r="A10435" s="1">
        <v>0</v>
      </c>
      <c r="B10435" s="1" t="s">
        <v>12112</v>
      </c>
    </row>
    <row r="10436" spans="1:9" x14ac:dyDescent="0.25">
      <c r="A10436" s="1">
        <v>1</v>
      </c>
      <c r="B10436" s="1" t="s">
        <v>12113</v>
      </c>
      <c r="C10436" s="1" t="s">
        <v>12114</v>
      </c>
      <c r="D10436" s="1">
        <v>22276.465312479999</v>
      </c>
      <c r="E10436" s="1">
        <v>1.2006E-4</v>
      </c>
      <c r="F10436" s="1" t="s">
        <v>3</v>
      </c>
      <c r="G10436" s="1" t="s">
        <v>12115</v>
      </c>
      <c r="H10436" s="1">
        <v>0</v>
      </c>
      <c r="I10436" s="1">
        <v>9998</v>
      </c>
    </row>
    <row r="10437" spans="1:9" x14ac:dyDescent="0.25">
      <c r="A10437" s="1">
        <v>2</v>
      </c>
      <c r="B10437" s="1">
        <v>46043</v>
      </c>
      <c r="C10437" s="1">
        <v>53.055599999999998</v>
      </c>
      <c r="D10437" s="1">
        <v>352.56369999999998</v>
      </c>
      <c r="E10437" s="1">
        <v>1578</v>
      </c>
      <c r="F10437" s="1">
        <v>60.063800000000001</v>
      </c>
      <c r="G10437" s="1">
        <v>300.05070000000001</v>
      </c>
      <c r="H10437" s="1">
        <v>15.0640739511999</v>
      </c>
    </row>
    <row r="10438" spans="1:9" x14ac:dyDescent="0.25">
      <c r="A10438" s="1">
        <v>0</v>
      </c>
      <c r="B10438" s="1" t="s">
        <v>12116</v>
      </c>
    </row>
    <row r="10439" spans="1:9" x14ac:dyDescent="0.25">
      <c r="A10439" s="1">
        <v>1</v>
      </c>
      <c r="B10439" s="1" t="s">
        <v>12117</v>
      </c>
      <c r="C10439" s="1" t="s">
        <v>12118</v>
      </c>
      <c r="D10439" s="1">
        <v>22276.479112500001</v>
      </c>
      <c r="E10439" s="1">
        <v>2.1238E-4</v>
      </c>
      <c r="F10439" s="1" t="s">
        <v>3</v>
      </c>
      <c r="G10439" s="1" t="s">
        <v>12119</v>
      </c>
      <c r="H10439" s="1">
        <v>0</v>
      </c>
      <c r="I10439" s="1">
        <v>9998</v>
      </c>
    </row>
    <row r="10440" spans="1:9" x14ac:dyDescent="0.25">
      <c r="A10440" s="1">
        <v>2</v>
      </c>
      <c r="B10440" s="1">
        <v>46044</v>
      </c>
      <c r="C10440" s="1">
        <v>53.054400000000001</v>
      </c>
      <c r="D10440" s="1">
        <v>352.49860000000001</v>
      </c>
      <c r="E10440" s="1">
        <v>1411</v>
      </c>
      <c r="F10440" s="1">
        <v>72.365899999999996</v>
      </c>
      <c r="G10440" s="1">
        <v>287.7484</v>
      </c>
      <c r="H10440" s="1">
        <v>15.0642301512</v>
      </c>
    </row>
    <row r="10441" spans="1:9" x14ac:dyDescent="0.25">
      <c r="A10441" s="1">
        <v>0</v>
      </c>
      <c r="B10441" s="1" t="s">
        <v>12120</v>
      </c>
    </row>
    <row r="10442" spans="1:9" x14ac:dyDescent="0.25">
      <c r="A10442" s="1">
        <v>1</v>
      </c>
      <c r="B10442" s="1" t="s">
        <v>12121</v>
      </c>
      <c r="C10442" s="1" t="s">
        <v>12122</v>
      </c>
      <c r="D10442" s="1">
        <v>22276.491113</v>
      </c>
      <c r="E10442" s="1">
        <v>7.428E-5</v>
      </c>
      <c r="F10442" s="1" t="s">
        <v>3</v>
      </c>
      <c r="G10442" s="1" t="s">
        <v>12123</v>
      </c>
      <c r="H10442" s="1">
        <v>0</v>
      </c>
      <c r="I10442" s="1">
        <v>9991</v>
      </c>
    </row>
    <row r="10443" spans="1:9" x14ac:dyDescent="0.25">
      <c r="A10443" s="1">
        <v>2</v>
      </c>
      <c r="B10443" s="1">
        <v>46045</v>
      </c>
      <c r="C10443" s="1">
        <v>53.055799999999998</v>
      </c>
      <c r="D10443" s="1">
        <v>352.44940000000003</v>
      </c>
      <c r="E10443" s="1">
        <v>1511</v>
      </c>
      <c r="F10443" s="1">
        <v>66.5989</v>
      </c>
      <c r="G10443" s="1">
        <v>293.51580000000001</v>
      </c>
      <c r="H10443" s="1">
        <v>15.0641327111998</v>
      </c>
    </row>
    <row r="10444" spans="1:9" x14ac:dyDescent="0.25">
      <c r="A10444" s="1">
        <v>0</v>
      </c>
      <c r="B10444" s="1" t="s">
        <v>12124</v>
      </c>
    </row>
    <row r="10445" spans="1:9" x14ac:dyDescent="0.25">
      <c r="A10445" s="1">
        <v>1</v>
      </c>
      <c r="B10445" s="1" t="s">
        <v>12125</v>
      </c>
      <c r="C10445" s="1" t="s">
        <v>12126</v>
      </c>
      <c r="D10445" s="1">
        <v>22276.51045836</v>
      </c>
      <c r="E10445" s="1">
        <v>1.946E-5</v>
      </c>
      <c r="F10445" s="1" t="s">
        <v>3</v>
      </c>
      <c r="G10445" s="1" t="s">
        <v>12127</v>
      </c>
      <c r="H10445" s="1">
        <v>0</v>
      </c>
      <c r="I10445" s="1">
        <v>9994</v>
      </c>
    </row>
    <row r="10446" spans="1:9" x14ac:dyDescent="0.25">
      <c r="A10446" s="1">
        <v>2</v>
      </c>
      <c r="B10446" s="1">
        <v>46047</v>
      </c>
      <c r="C10446" s="1">
        <v>53.055300000000003</v>
      </c>
      <c r="D10446" s="1">
        <v>342.34649999999999</v>
      </c>
      <c r="E10446" s="1">
        <v>1544</v>
      </c>
      <c r="F10446" s="1">
        <v>73.647499999999994</v>
      </c>
      <c r="G10446" s="1">
        <v>286.46839999999997</v>
      </c>
      <c r="H10446" s="1">
        <v>15.064078161201399</v>
      </c>
    </row>
    <row r="10447" spans="1:9" x14ac:dyDescent="0.25">
      <c r="A10447" s="1">
        <v>0</v>
      </c>
      <c r="B10447" s="1" t="s">
        <v>12128</v>
      </c>
    </row>
    <row r="10448" spans="1:9" x14ac:dyDescent="0.25">
      <c r="A10448" s="1">
        <v>1</v>
      </c>
      <c r="B10448" s="1" t="s">
        <v>12129</v>
      </c>
      <c r="C10448" s="1" t="s">
        <v>12130</v>
      </c>
      <c r="D10448" s="1">
        <v>22276.57312334</v>
      </c>
      <c r="E10448" s="1">
        <v>4.066E-5</v>
      </c>
      <c r="F10448" s="1" t="s">
        <v>3</v>
      </c>
      <c r="G10448" s="1" t="s">
        <v>12131</v>
      </c>
      <c r="H10448" s="1">
        <v>0</v>
      </c>
      <c r="I10448" s="1">
        <v>9991</v>
      </c>
    </row>
    <row r="10449" spans="1:9" x14ac:dyDescent="0.25">
      <c r="A10449" s="1">
        <v>2</v>
      </c>
      <c r="B10449" s="1">
        <v>46048</v>
      </c>
      <c r="C10449" s="1">
        <v>53.054499999999997</v>
      </c>
      <c r="D10449" s="1">
        <v>342.08620000000002</v>
      </c>
      <c r="E10449" s="1">
        <v>1612</v>
      </c>
      <c r="F10449" s="1">
        <v>65.555099999999996</v>
      </c>
      <c r="G10449" s="1">
        <v>294.56060000000002</v>
      </c>
      <c r="H10449" s="1">
        <v>15.0640996112013</v>
      </c>
    </row>
    <row r="10450" spans="1:9" x14ac:dyDescent="0.25">
      <c r="A10450" s="1">
        <v>0</v>
      </c>
      <c r="B10450" s="1" t="s">
        <v>12132</v>
      </c>
    </row>
    <row r="10451" spans="1:9" x14ac:dyDescent="0.25">
      <c r="A10451" s="1">
        <v>1</v>
      </c>
      <c r="B10451" s="1" t="s">
        <v>12133</v>
      </c>
      <c r="C10451" s="1" t="s">
        <v>12134</v>
      </c>
      <c r="D10451" s="1">
        <v>22276.56944453</v>
      </c>
      <c r="E10451" s="1">
        <v>4.95E-6</v>
      </c>
      <c r="F10451" s="1" t="s">
        <v>3</v>
      </c>
      <c r="G10451" s="1" t="s">
        <v>12135</v>
      </c>
      <c r="H10451" s="1">
        <v>0</v>
      </c>
      <c r="I10451" s="1">
        <v>9995</v>
      </c>
    </row>
    <row r="10452" spans="1:9" x14ac:dyDescent="0.25">
      <c r="A10452" s="1">
        <v>2</v>
      </c>
      <c r="B10452" s="1">
        <v>46049</v>
      </c>
      <c r="C10452" s="1">
        <v>53.055399999999999</v>
      </c>
      <c r="D10452" s="1">
        <v>342.10759999999999</v>
      </c>
      <c r="E10452" s="1">
        <v>1700</v>
      </c>
      <c r="F10452" s="1">
        <v>54.347799999999999</v>
      </c>
      <c r="G10452" s="1">
        <v>305.76690000000002</v>
      </c>
      <c r="H10452" s="1">
        <v>15.064036741201599</v>
      </c>
    </row>
    <row r="10453" spans="1:9" x14ac:dyDescent="0.25">
      <c r="A10453" s="1">
        <v>0</v>
      </c>
      <c r="B10453" s="1" t="s">
        <v>12136</v>
      </c>
    </row>
    <row r="10454" spans="1:9" x14ac:dyDescent="0.25">
      <c r="A10454" s="1">
        <v>1</v>
      </c>
      <c r="B10454" s="1" t="s">
        <v>12137</v>
      </c>
      <c r="C10454" s="1" t="s">
        <v>12138</v>
      </c>
      <c r="D10454" s="1">
        <v>22276.539941110001</v>
      </c>
      <c r="E10454" s="1">
        <v>1.1270000000000001E-5</v>
      </c>
      <c r="F10454" s="1" t="s">
        <v>3</v>
      </c>
      <c r="G10454" s="1" t="s">
        <v>12139</v>
      </c>
      <c r="H10454" s="1">
        <v>0</v>
      </c>
      <c r="I10454" s="1">
        <v>9992</v>
      </c>
    </row>
    <row r="10455" spans="1:9" x14ac:dyDescent="0.25">
      <c r="A10455" s="1">
        <v>2</v>
      </c>
      <c r="B10455" s="1">
        <v>46051</v>
      </c>
      <c r="C10455" s="1">
        <v>53.056399999999996</v>
      </c>
      <c r="D10455" s="1">
        <v>342.22820000000002</v>
      </c>
      <c r="E10455" s="1">
        <v>1703</v>
      </c>
      <c r="F10455" s="1">
        <v>60.771900000000002</v>
      </c>
      <c r="G10455" s="1">
        <v>299.34399999999999</v>
      </c>
      <c r="H10455" s="1">
        <v>15.0641291512016</v>
      </c>
    </row>
    <row r="10456" spans="1:9" x14ac:dyDescent="0.25">
      <c r="A10456" s="1">
        <v>0</v>
      </c>
      <c r="B10456" s="1" t="s">
        <v>12140</v>
      </c>
    </row>
    <row r="10457" spans="1:9" x14ac:dyDescent="0.25">
      <c r="A10457" s="1">
        <v>1</v>
      </c>
      <c r="B10457" s="1" t="s">
        <v>12141</v>
      </c>
      <c r="C10457" s="1" t="s">
        <v>12142</v>
      </c>
      <c r="D10457" s="1">
        <v>22276.525210430002</v>
      </c>
      <c r="E10457" s="1">
        <v>6.8310000000000002E-5</v>
      </c>
      <c r="F10457" s="1" t="s">
        <v>3</v>
      </c>
      <c r="G10457" s="1" t="s">
        <v>6313</v>
      </c>
      <c r="H10457" s="1">
        <v>0</v>
      </c>
      <c r="I10457" s="1">
        <v>9990</v>
      </c>
    </row>
    <row r="10458" spans="1:9" x14ac:dyDescent="0.25">
      <c r="A10458" s="1">
        <v>2</v>
      </c>
      <c r="B10458" s="1">
        <v>46052</v>
      </c>
      <c r="C10458" s="1">
        <v>53.056800000000003</v>
      </c>
      <c r="D10458" s="1">
        <v>342.29579999999999</v>
      </c>
      <c r="E10458" s="1">
        <v>1567</v>
      </c>
      <c r="F10458" s="1">
        <v>64.060400000000001</v>
      </c>
      <c r="G10458" s="1">
        <v>296.05459999999999</v>
      </c>
      <c r="H10458" s="1">
        <v>15.0641005312012</v>
      </c>
    </row>
    <row r="10459" spans="1:9" x14ac:dyDescent="0.25">
      <c r="A10459" s="1">
        <v>0</v>
      </c>
      <c r="B10459" s="1" t="s">
        <v>12143</v>
      </c>
    </row>
    <row r="10460" spans="1:9" x14ac:dyDescent="0.25">
      <c r="A10460" s="1">
        <v>1</v>
      </c>
      <c r="B10460" s="1" t="s">
        <v>12144</v>
      </c>
      <c r="C10460" s="1" t="s">
        <v>12145</v>
      </c>
      <c r="D10460" s="1">
        <v>22276.462541159999</v>
      </c>
      <c r="E10460" s="1">
        <v>1.5752E-4</v>
      </c>
      <c r="F10460" s="1" t="s">
        <v>3</v>
      </c>
      <c r="G10460" s="1" t="s">
        <v>12146</v>
      </c>
      <c r="H10460" s="1">
        <v>0</v>
      </c>
      <c r="I10460" s="1">
        <v>9996</v>
      </c>
    </row>
    <row r="10461" spans="1:9" x14ac:dyDescent="0.25">
      <c r="A10461" s="1">
        <v>2</v>
      </c>
      <c r="B10461" s="1">
        <v>46053</v>
      </c>
      <c r="C10461" s="1">
        <v>53.054900000000004</v>
      </c>
      <c r="D10461" s="1">
        <v>342.5874</v>
      </c>
      <c r="E10461" s="1">
        <v>1718</v>
      </c>
      <c r="F10461" s="1">
        <v>65.356099999999998</v>
      </c>
      <c r="G10461" s="1">
        <v>294.76069999999999</v>
      </c>
      <c r="H10461" s="1">
        <v>15.0641895112014</v>
      </c>
    </row>
    <row r="10462" spans="1:9" x14ac:dyDescent="0.25">
      <c r="A10462" s="1">
        <v>0</v>
      </c>
      <c r="B10462" s="1" t="s">
        <v>12147</v>
      </c>
    </row>
    <row r="10463" spans="1:9" x14ac:dyDescent="0.25">
      <c r="A10463" s="1">
        <v>1</v>
      </c>
      <c r="B10463" s="1" t="s">
        <v>12148</v>
      </c>
      <c r="C10463" s="1" t="s">
        <v>12149</v>
      </c>
      <c r="D10463" s="1">
        <v>22276.536268380001</v>
      </c>
      <c r="E10463" s="1">
        <v>1.1697E-4</v>
      </c>
      <c r="F10463" s="1" t="s">
        <v>3</v>
      </c>
      <c r="G10463" s="1" t="s">
        <v>12150</v>
      </c>
      <c r="H10463" s="1">
        <v>0</v>
      </c>
      <c r="I10463" s="1">
        <v>9999</v>
      </c>
    </row>
    <row r="10464" spans="1:9" x14ac:dyDescent="0.25">
      <c r="A10464" s="1">
        <v>2</v>
      </c>
      <c r="B10464" s="1">
        <v>46054</v>
      </c>
      <c r="C10464" s="1">
        <v>53.054699999999997</v>
      </c>
      <c r="D10464" s="1">
        <v>342.25749999999999</v>
      </c>
      <c r="E10464" s="1">
        <v>1441</v>
      </c>
      <c r="F10464" s="1">
        <v>77.561499999999995</v>
      </c>
      <c r="G10464" s="1">
        <v>282.55349999999999</v>
      </c>
      <c r="H10464" s="1">
        <v>15.064143821201499</v>
      </c>
    </row>
    <row r="10465" spans="1:9" x14ac:dyDescent="0.25">
      <c r="A10465" s="1">
        <v>0</v>
      </c>
      <c r="B10465" s="1" t="s">
        <v>12151</v>
      </c>
    </row>
    <row r="10466" spans="1:9" x14ac:dyDescent="0.25">
      <c r="A10466" s="1">
        <v>1</v>
      </c>
      <c r="B10466" s="1" t="s">
        <v>12152</v>
      </c>
      <c r="C10466" s="1" t="s">
        <v>12153</v>
      </c>
      <c r="D10466" s="1">
        <v>22276.455160789999</v>
      </c>
      <c r="E10466" s="1">
        <v>2.8799999999999999E-5</v>
      </c>
      <c r="F10466" s="1" t="s">
        <v>3</v>
      </c>
      <c r="G10466" s="1" t="s">
        <v>12154</v>
      </c>
      <c r="H10466" s="1">
        <v>0</v>
      </c>
      <c r="I10466" s="1">
        <v>9997</v>
      </c>
    </row>
    <row r="10467" spans="1:9" x14ac:dyDescent="0.25">
      <c r="A10467" s="1">
        <v>2</v>
      </c>
      <c r="B10467" s="1">
        <v>46055</v>
      </c>
      <c r="C10467" s="1">
        <v>53.054099999999998</v>
      </c>
      <c r="D10467" s="1">
        <v>342.60059999999999</v>
      </c>
      <c r="E10467" s="1">
        <v>1296</v>
      </c>
      <c r="F10467" s="1">
        <v>73.906499999999994</v>
      </c>
      <c r="G10467" s="1">
        <v>286.20659999999998</v>
      </c>
      <c r="H10467" s="1">
        <v>15.0640738812014</v>
      </c>
    </row>
    <row r="10468" spans="1:9" x14ac:dyDescent="0.25">
      <c r="A10468" s="1">
        <v>0</v>
      </c>
      <c r="B10468" s="1" t="s">
        <v>12155</v>
      </c>
    </row>
    <row r="10469" spans="1:9" x14ac:dyDescent="0.25">
      <c r="A10469" s="1">
        <v>1</v>
      </c>
      <c r="B10469" s="1" t="s">
        <v>12156</v>
      </c>
      <c r="C10469" s="1" t="s">
        <v>12157</v>
      </c>
      <c r="D10469" s="1">
        <v>22276.476347150001</v>
      </c>
      <c r="E10469" s="1">
        <v>8.1660000000000001E-5</v>
      </c>
      <c r="F10469" s="1" t="s">
        <v>3</v>
      </c>
      <c r="G10469" s="1" t="s">
        <v>12158</v>
      </c>
      <c r="H10469" s="1">
        <v>0</v>
      </c>
      <c r="I10469" s="1">
        <v>9994</v>
      </c>
    </row>
    <row r="10470" spans="1:9" x14ac:dyDescent="0.25">
      <c r="A10470" s="1">
        <v>2</v>
      </c>
      <c r="B10470" s="1">
        <v>46056</v>
      </c>
      <c r="C10470" s="1">
        <v>53.056899999999999</v>
      </c>
      <c r="D10470" s="1">
        <v>342.5127</v>
      </c>
      <c r="E10470" s="1">
        <v>1855</v>
      </c>
      <c r="F10470" s="1">
        <v>48.639000000000003</v>
      </c>
      <c r="G10470" s="1">
        <v>311.47579999999999</v>
      </c>
      <c r="H10470" s="1">
        <v>15.064185831201501</v>
      </c>
    </row>
    <row r="10471" spans="1:9" x14ac:dyDescent="0.25">
      <c r="A10471" s="1">
        <v>0</v>
      </c>
      <c r="B10471" s="1" t="s">
        <v>12159</v>
      </c>
    </row>
    <row r="10472" spans="1:9" x14ac:dyDescent="0.25">
      <c r="A10472" s="1">
        <v>1</v>
      </c>
      <c r="B10472" s="1" t="s">
        <v>12160</v>
      </c>
      <c r="C10472" s="1" t="s">
        <v>12161</v>
      </c>
      <c r="D10472" s="1">
        <v>22276.55469895</v>
      </c>
      <c r="E10472" s="1">
        <v>5.8489999999999997E-5</v>
      </c>
      <c r="F10472" s="1" t="s">
        <v>3</v>
      </c>
      <c r="G10472" s="1" t="s">
        <v>12162</v>
      </c>
      <c r="H10472" s="1">
        <v>0</v>
      </c>
      <c r="I10472" s="1">
        <v>9998</v>
      </c>
    </row>
    <row r="10473" spans="1:9" x14ac:dyDescent="0.25">
      <c r="A10473" s="1">
        <v>2</v>
      </c>
      <c r="B10473" s="1">
        <v>46058</v>
      </c>
      <c r="C10473" s="1">
        <v>53.056199999999997</v>
      </c>
      <c r="D10473" s="1">
        <v>342.1592</v>
      </c>
      <c r="E10473" s="1">
        <v>1590</v>
      </c>
      <c r="F10473" s="1">
        <v>67.614800000000002</v>
      </c>
      <c r="G10473" s="1">
        <v>292.50099999999998</v>
      </c>
      <c r="H10473" s="1">
        <v>15.0640731912015</v>
      </c>
    </row>
    <row r="10474" spans="1:9" x14ac:dyDescent="0.25">
      <c r="A10474" s="1">
        <v>0</v>
      </c>
      <c r="B10474" s="1" t="s">
        <v>12163</v>
      </c>
    </row>
    <row r="10475" spans="1:9" x14ac:dyDescent="0.25">
      <c r="A10475" s="1">
        <v>1</v>
      </c>
      <c r="B10475" s="1" t="s">
        <v>12164</v>
      </c>
      <c r="C10475" s="1" t="s">
        <v>12165</v>
      </c>
      <c r="D10475" s="1">
        <v>22276.56205841</v>
      </c>
      <c r="E10475" s="1">
        <v>4.1879999999999999E-5</v>
      </c>
      <c r="F10475" s="1" t="s">
        <v>3</v>
      </c>
      <c r="G10475" s="1" t="s">
        <v>12166</v>
      </c>
      <c r="H10475" s="1">
        <v>0</v>
      </c>
      <c r="I10475" s="1">
        <v>9993</v>
      </c>
    </row>
    <row r="10476" spans="1:9" x14ac:dyDescent="0.25">
      <c r="A10476" s="1">
        <v>2</v>
      </c>
      <c r="B10476" s="1">
        <v>46059</v>
      </c>
      <c r="C10476" s="1">
        <v>53.055799999999998</v>
      </c>
      <c r="D10476" s="1">
        <v>342.1354</v>
      </c>
      <c r="E10476" s="1">
        <v>1503</v>
      </c>
      <c r="F10476" s="1">
        <v>61.192</v>
      </c>
      <c r="G10476" s="1">
        <v>298.92200000000003</v>
      </c>
      <c r="H10476" s="1">
        <v>15.0641174812011</v>
      </c>
    </row>
    <row r="10477" spans="1:9" x14ac:dyDescent="0.25">
      <c r="A10477" s="1">
        <v>0</v>
      </c>
      <c r="B10477" s="1" t="s">
        <v>12167</v>
      </c>
    </row>
    <row r="10478" spans="1:9" x14ac:dyDescent="0.25">
      <c r="A10478" s="1">
        <v>1</v>
      </c>
      <c r="B10478" s="1" t="s">
        <v>12168</v>
      </c>
      <c r="C10478" s="1" t="s">
        <v>12169</v>
      </c>
      <c r="D10478" s="1">
        <v>22276.558388239999</v>
      </c>
      <c r="E10478" s="1">
        <v>1.3773E-4</v>
      </c>
      <c r="F10478" s="1" t="s">
        <v>3</v>
      </c>
      <c r="G10478" s="1" t="s">
        <v>12170</v>
      </c>
      <c r="H10478" s="1">
        <v>0</v>
      </c>
      <c r="I10478" s="1">
        <v>9992</v>
      </c>
    </row>
    <row r="10479" spans="1:9" x14ac:dyDescent="0.25">
      <c r="A10479" s="1">
        <v>2</v>
      </c>
      <c r="B10479" s="1">
        <v>46060</v>
      </c>
      <c r="C10479" s="1">
        <v>53.054000000000002</v>
      </c>
      <c r="D10479" s="1">
        <v>342.15320000000003</v>
      </c>
      <c r="E10479" s="1">
        <v>1884</v>
      </c>
      <c r="F10479" s="1">
        <v>49.914099999999998</v>
      </c>
      <c r="G10479" s="1">
        <v>310.2013</v>
      </c>
      <c r="H10479" s="1">
        <v>15.064115351201201</v>
      </c>
    </row>
    <row r="10480" spans="1:9" x14ac:dyDescent="0.25">
      <c r="A10480" s="1">
        <v>0</v>
      </c>
      <c r="B10480" s="1" t="s">
        <v>12171</v>
      </c>
    </row>
    <row r="10481" spans="1:9" x14ac:dyDescent="0.25">
      <c r="A10481" s="1">
        <v>1</v>
      </c>
      <c r="B10481" s="1" t="s">
        <v>12172</v>
      </c>
      <c r="C10481" s="1" t="s">
        <v>12173</v>
      </c>
      <c r="D10481" s="1">
        <v>22276.551016130001</v>
      </c>
      <c r="E10481" s="1">
        <v>1.435E-5</v>
      </c>
      <c r="F10481" s="1" t="s">
        <v>3</v>
      </c>
      <c r="G10481" s="1" t="s">
        <v>12174</v>
      </c>
      <c r="H10481" s="1">
        <v>0</v>
      </c>
      <c r="I10481" s="1">
        <v>9997</v>
      </c>
    </row>
    <row r="10482" spans="1:9" x14ac:dyDescent="0.25">
      <c r="A10482" s="1">
        <v>2</v>
      </c>
      <c r="B10482" s="1">
        <v>46061</v>
      </c>
      <c r="C10482" s="1">
        <v>53.055300000000003</v>
      </c>
      <c r="D10482" s="1">
        <v>342.18830000000003</v>
      </c>
      <c r="E10482" s="1">
        <v>1697</v>
      </c>
      <c r="F10482" s="1">
        <v>48.231099999999998</v>
      </c>
      <c r="G10482" s="1">
        <v>311.88220000000001</v>
      </c>
      <c r="H10482" s="1">
        <v>15.0639320112015</v>
      </c>
    </row>
    <row r="10483" spans="1:9" x14ac:dyDescent="0.25">
      <c r="A10483" s="1">
        <v>0</v>
      </c>
      <c r="B10483" s="1" t="s">
        <v>12175</v>
      </c>
    </row>
    <row r="10484" spans="1:9" x14ac:dyDescent="0.25">
      <c r="A10484" s="1">
        <v>1</v>
      </c>
      <c r="B10484" s="1" t="s">
        <v>12176</v>
      </c>
      <c r="C10484" s="1" t="s">
        <v>12177</v>
      </c>
      <c r="D10484" s="1">
        <v>22276.45149263</v>
      </c>
      <c r="E10484" s="1">
        <v>9.2310000000000002E-5</v>
      </c>
      <c r="F10484" s="1" t="s">
        <v>3</v>
      </c>
      <c r="G10484" s="1" t="s">
        <v>12178</v>
      </c>
      <c r="H10484" s="1">
        <v>0</v>
      </c>
      <c r="I10484" s="1">
        <v>9992</v>
      </c>
    </row>
    <row r="10485" spans="1:9" x14ac:dyDescent="0.25">
      <c r="A10485" s="1">
        <v>2</v>
      </c>
      <c r="B10485" s="1">
        <v>46062</v>
      </c>
      <c r="C10485" s="1">
        <v>53.054499999999997</v>
      </c>
      <c r="D10485" s="1">
        <v>342.6139</v>
      </c>
      <c r="E10485" s="1">
        <v>1677</v>
      </c>
      <c r="F10485" s="1">
        <v>51.440399999999997</v>
      </c>
      <c r="G10485" s="1">
        <v>308.67349999999999</v>
      </c>
      <c r="H10485" s="1">
        <v>15.064067431201</v>
      </c>
    </row>
    <row r="10486" spans="1:9" x14ac:dyDescent="0.25">
      <c r="A10486" s="1">
        <v>0</v>
      </c>
      <c r="B10486" s="1" t="s">
        <v>12179</v>
      </c>
    </row>
    <row r="10487" spans="1:9" x14ac:dyDescent="0.25">
      <c r="A10487" s="1">
        <v>1</v>
      </c>
      <c r="B10487" s="1" t="s">
        <v>12180</v>
      </c>
      <c r="C10487" s="1" t="s">
        <v>12181</v>
      </c>
      <c r="D10487" s="1">
        <v>22276.447804020001</v>
      </c>
      <c r="E10487" s="1">
        <v>2.7499999999999999E-6</v>
      </c>
      <c r="F10487" s="1" t="s">
        <v>3</v>
      </c>
      <c r="G10487" s="1" t="s">
        <v>12182</v>
      </c>
      <c r="H10487" s="1">
        <v>0</v>
      </c>
      <c r="I10487" s="1">
        <v>9999</v>
      </c>
    </row>
    <row r="10488" spans="1:9" x14ac:dyDescent="0.25">
      <c r="A10488" s="1">
        <v>2</v>
      </c>
      <c r="B10488" s="1">
        <v>46063</v>
      </c>
      <c r="C10488" s="1">
        <v>53.054499999999997</v>
      </c>
      <c r="D10488" s="1">
        <v>342.6463</v>
      </c>
      <c r="E10488" s="1">
        <v>1385</v>
      </c>
      <c r="F10488" s="1">
        <v>63.54</v>
      </c>
      <c r="G10488" s="1">
        <v>296.57310000000001</v>
      </c>
      <c r="H10488" s="1">
        <v>15.0640248512013</v>
      </c>
    </row>
    <row r="10489" spans="1:9" x14ac:dyDescent="0.25">
      <c r="A10489" s="1">
        <v>0</v>
      </c>
      <c r="B10489" s="1" t="s">
        <v>12183</v>
      </c>
    </row>
    <row r="10490" spans="1:9" x14ac:dyDescent="0.25">
      <c r="A10490" s="1">
        <v>1</v>
      </c>
      <c r="B10490" s="1" t="s">
        <v>12184</v>
      </c>
      <c r="C10490" s="1" t="s">
        <v>12185</v>
      </c>
      <c r="D10490" s="1">
        <v>22276.547327979999</v>
      </c>
      <c r="E10490" s="1">
        <v>2.0087999999999999E-4</v>
      </c>
      <c r="F10490" s="1" t="s">
        <v>3</v>
      </c>
      <c r="G10490" s="1" t="s">
        <v>12186</v>
      </c>
      <c r="H10490" s="1">
        <v>0</v>
      </c>
      <c r="I10490" s="1">
        <v>9991</v>
      </c>
    </row>
    <row r="10491" spans="1:9" x14ac:dyDescent="0.25">
      <c r="A10491" s="1">
        <v>2</v>
      </c>
      <c r="B10491" s="1">
        <v>46064</v>
      </c>
      <c r="C10491" s="1">
        <v>53.055300000000003</v>
      </c>
      <c r="D10491" s="1">
        <v>342.19589999999999</v>
      </c>
      <c r="E10491" s="1">
        <v>1715</v>
      </c>
      <c r="F10491" s="1">
        <v>57.5884</v>
      </c>
      <c r="G10491" s="1">
        <v>302.52710000000002</v>
      </c>
      <c r="H10491" s="1">
        <v>15.0641136912015</v>
      </c>
    </row>
    <row r="10492" spans="1:9" x14ac:dyDescent="0.25">
      <c r="A10492" s="1">
        <v>0</v>
      </c>
      <c r="B10492" s="1" t="s">
        <v>12187</v>
      </c>
    </row>
    <row r="10493" spans="1:9" x14ac:dyDescent="0.25">
      <c r="A10493" s="1">
        <v>1</v>
      </c>
      <c r="B10493" s="1" t="s">
        <v>12188</v>
      </c>
      <c r="C10493" s="1" t="s">
        <v>12189</v>
      </c>
      <c r="D10493" s="1">
        <v>22276.408154749999</v>
      </c>
      <c r="E10493" s="1">
        <v>2.3900000000000002E-5</v>
      </c>
      <c r="F10493" s="1" t="s">
        <v>3</v>
      </c>
      <c r="G10493" s="1" t="s">
        <v>12190</v>
      </c>
      <c r="H10493" s="1">
        <v>0</v>
      </c>
      <c r="I10493" s="1">
        <v>9998</v>
      </c>
    </row>
    <row r="10494" spans="1:9" x14ac:dyDescent="0.25">
      <c r="A10494" s="1">
        <v>2</v>
      </c>
      <c r="B10494" s="1">
        <v>46065</v>
      </c>
      <c r="C10494" s="1">
        <v>53.0565</v>
      </c>
      <c r="D10494" s="1">
        <v>322.82909999999998</v>
      </c>
      <c r="E10494" s="1">
        <v>1695</v>
      </c>
      <c r="F10494" s="1">
        <v>50.557499999999997</v>
      </c>
      <c r="G10494" s="1">
        <v>309.5564</v>
      </c>
      <c r="H10494" s="1">
        <v>15.064048071203899</v>
      </c>
    </row>
    <row r="10495" spans="1:9" x14ac:dyDescent="0.25">
      <c r="A10495" s="1">
        <v>0</v>
      </c>
      <c r="B10495" s="1" t="s">
        <v>12191</v>
      </c>
    </row>
    <row r="10496" spans="1:9" x14ac:dyDescent="0.25">
      <c r="A10496" s="1">
        <v>1</v>
      </c>
      <c r="B10496" s="1" t="s">
        <v>12192</v>
      </c>
      <c r="C10496" s="1" t="s">
        <v>12193</v>
      </c>
      <c r="D10496" s="1">
        <v>22276.54548275</v>
      </c>
      <c r="E10496" s="1">
        <v>6.8620000000000004E-5</v>
      </c>
      <c r="F10496" s="1" t="s">
        <v>3</v>
      </c>
      <c r="G10496" s="1" t="s">
        <v>12194</v>
      </c>
      <c r="H10496" s="1">
        <v>0</v>
      </c>
      <c r="I10496" s="1">
        <v>9992</v>
      </c>
    </row>
    <row r="10497" spans="1:9" x14ac:dyDescent="0.25">
      <c r="A10497" s="1">
        <v>2</v>
      </c>
      <c r="B10497" s="1">
        <v>46066</v>
      </c>
      <c r="C10497" s="1">
        <v>53.053800000000003</v>
      </c>
      <c r="D10497" s="1">
        <v>322.21620000000001</v>
      </c>
      <c r="E10497" s="1">
        <v>1608</v>
      </c>
      <c r="F10497" s="1">
        <v>50.809699999999999</v>
      </c>
      <c r="G10497" s="1">
        <v>309.30340000000001</v>
      </c>
      <c r="H10497" s="1">
        <v>15.0641331112042</v>
      </c>
    </row>
    <row r="10498" spans="1:9" x14ac:dyDescent="0.25">
      <c r="A10498" s="1">
        <v>0</v>
      </c>
      <c r="B10498" s="1" t="s">
        <v>12195</v>
      </c>
    </row>
    <row r="10499" spans="1:9" x14ac:dyDescent="0.25">
      <c r="A10499" s="1">
        <v>1</v>
      </c>
      <c r="B10499" s="1" t="s">
        <v>12196</v>
      </c>
      <c r="C10499" s="1" t="s">
        <v>12197</v>
      </c>
      <c r="D10499" s="1">
        <v>22276.548212649999</v>
      </c>
      <c r="E10499" s="1">
        <v>2.796E-5</v>
      </c>
      <c r="F10499" s="1" t="s">
        <v>3</v>
      </c>
      <c r="G10499" s="1" t="s">
        <v>6516</v>
      </c>
      <c r="H10499" s="1">
        <v>0</v>
      </c>
      <c r="I10499" s="1">
        <v>9994</v>
      </c>
    </row>
    <row r="10500" spans="1:9" x14ac:dyDescent="0.25">
      <c r="A10500" s="1">
        <v>2</v>
      </c>
      <c r="B10500" s="1">
        <v>46067</v>
      </c>
      <c r="C10500" s="1">
        <v>53.055500000000002</v>
      </c>
      <c r="D10500" s="1">
        <v>322.18310000000002</v>
      </c>
      <c r="E10500" s="1">
        <v>1812</v>
      </c>
      <c r="F10500" s="1">
        <v>58.234000000000002</v>
      </c>
      <c r="G10500" s="1">
        <v>301.88249999999999</v>
      </c>
      <c r="H10500" s="1">
        <v>15.064113681204301</v>
      </c>
    </row>
    <row r="10501" spans="1:9" x14ac:dyDescent="0.25">
      <c r="A10501" s="1">
        <v>0</v>
      </c>
      <c r="B10501" s="1" t="s">
        <v>12198</v>
      </c>
    </row>
    <row r="10502" spans="1:9" x14ac:dyDescent="0.25">
      <c r="A10502" s="1">
        <v>1</v>
      </c>
      <c r="B10502" s="1" t="s">
        <v>12199</v>
      </c>
      <c r="C10502" s="1" t="s">
        <v>12200</v>
      </c>
      <c r="D10502" s="1">
        <v>22276.426575810001</v>
      </c>
      <c r="E10502" s="1">
        <v>1.8770000000000002E-5</v>
      </c>
      <c r="F10502" s="1" t="s">
        <v>3</v>
      </c>
      <c r="G10502" s="1" t="s">
        <v>12201</v>
      </c>
      <c r="H10502" s="1">
        <v>0</v>
      </c>
      <c r="I10502" s="1">
        <v>9992</v>
      </c>
    </row>
    <row r="10503" spans="1:9" x14ac:dyDescent="0.25">
      <c r="A10503" s="1">
        <v>2</v>
      </c>
      <c r="B10503" s="1">
        <v>46068</v>
      </c>
      <c r="C10503" s="1">
        <v>53.054299999999998</v>
      </c>
      <c r="D10503" s="1">
        <v>322.73480000000001</v>
      </c>
      <c r="E10503" s="1">
        <v>2030</v>
      </c>
      <c r="F10503" s="1">
        <v>39.767000000000003</v>
      </c>
      <c r="G10503" s="1">
        <v>320.3467</v>
      </c>
      <c r="H10503" s="1">
        <v>15.0640580712041</v>
      </c>
    </row>
    <row r="10504" spans="1:9" x14ac:dyDescent="0.25">
      <c r="A10504" s="1">
        <v>0</v>
      </c>
      <c r="B10504" s="1" t="s">
        <v>12202</v>
      </c>
    </row>
    <row r="10505" spans="1:9" x14ac:dyDescent="0.25">
      <c r="A10505" s="1">
        <v>1</v>
      </c>
      <c r="B10505" s="1" t="s">
        <v>12203</v>
      </c>
      <c r="C10505" s="1" t="s">
        <v>12204</v>
      </c>
      <c r="D10505" s="1">
        <v>22276.50861588</v>
      </c>
      <c r="E10505" s="1">
        <v>9.4629999999999994E-5</v>
      </c>
      <c r="F10505" s="1" t="s">
        <v>3</v>
      </c>
      <c r="G10505" s="1" t="s">
        <v>12205</v>
      </c>
      <c r="H10505" s="1">
        <v>0</v>
      </c>
      <c r="I10505" s="1">
        <v>9996</v>
      </c>
    </row>
    <row r="10506" spans="1:9" x14ac:dyDescent="0.25">
      <c r="A10506" s="1">
        <v>2</v>
      </c>
      <c r="B10506" s="1">
        <v>46069</v>
      </c>
      <c r="C10506" s="1">
        <v>53.054099999999998</v>
      </c>
      <c r="D10506" s="1">
        <v>322.37799999999999</v>
      </c>
      <c r="E10506" s="1">
        <v>1706</v>
      </c>
      <c r="F10506" s="1">
        <v>66.626199999999997</v>
      </c>
      <c r="G10506" s="1">
        <v>293.4907</v>
      </c>
      <c r="H10506" s="1">
        <v>15.0641903412043</v>
      </c>
    </row>
    <row r="10507" spans="1:9" x14ac:dyDescent="0.25">
      <c r="A10507" s="1">
        <v>0</v>
      </c>
      <c r="B10507" s="1" t="s">
        <v>12206</v>
      </c>
    </row>
    <row r="10508" spans="1:9" x14ac:dyDescent="0.25">
      <c r="A10508" s="1">
        <v>1</v>
      </c>
      <c r="B10508" s="1" t="s">
        <v>12207</v>
      </c>
      <c r="C10508" s="1" t="s">
        <v>12208</v>
      </c>
      <c r="D10508" s="1">
        <v>22276.457024489999</v>
      </c>
      <c r="E10508" s="1">
        <v>8.4159999999999994E-5</v>
      </c>
      <c r="F10508" s="1" t="s">
        <v>3</v>
      </c>
      <c r="G10508" s="1" t="s">
        <v>12209</v>
      </c>
      <c r="H10508" s="1">
        <v>0</v>
      </c>
      <c r="I10508" s="1">
        <v>9994</v>
      </c>
    </row>
    <row r="10509" spans="1:9" x14ac:dyDescent="0.25">
      <c r="A10509" s="1">
        <v>2</v>
      </c>
      <c r="B10509" s="1">
        <v>46070</v>
      </c>
      <c r="C10509" s="1">
        <v>53.054400000000001</v>
      </c>
      <c r="D10509" s="1">
        <v>322.60840000000002</v>
      </c>
      <c r="E10509" s="1">
        <v>1515</v>
      </c>
      <c r="F10509" s="1">
        <v>68.315100000000001</v>
      </c>
      <c r="G10509" s="1">
        <v>291.79989999999998</v>
      </c>
      <c r="H10509" s="1">
        <v>15.063983081204199</v>
      </c>
    </row>
    <row r="10510" spans="1:9" x14ac:dyDescent="0.25">
      <c r="A10510" s="1">
        <v>0</v>
      </c>
      <c r="B10510" s="1" t="s">
        <v>12210</v>
      </c>
    </row>
    <row r="10511" spans="1:9" x14ac:dyDescent="0.25">
      <c r="A10511" s="1">
        <v>1</v>
      </c>
      <c r="B10511" s="1" t="s">
        <v>12211</v>
      </c>
      <c r="C10511" s="1" t="s">
        <v>12212</v>
      </c>
      <c r="D10511" s="1">
        <v>22276.409106480001</v>
      </c>
      <c r="E10511" s="1">
        <v>1.1929999999999999E-5</v>
      </c>
      <c r="F10511" s="1" t="s">
        <v>3</v>
      </c>
      <c r="G10511" s="1" t="s">
        <v>12213</v>
      </c>
      <c r="H10511" s="1">
        <v>0</v>
      </c>
      <c r="I10511" s="1">
        <v>9997</v>
      </c>
    </row>
    <row r="10512" spans="1:9" x14ac:dyDescent="0.25">
      <c r="A10512" s="1">
        <v>2</v>
      </c>
      <c r="B10512" s="1">
        <v>46071</v>
      </c>
      <c r="C10512" s="1">
        <v>53.055999999999997</v>
      </c>
      <c r="D10512" s="1">
        <v>322.81290000000001</v>
      </c>
      <c r="E10512" s="1">
        <v>1686</v>
      </c>
      <c r="F10512" s="1">
        <v>51.468299999999999</v>
      </c>
      <c r="G10512" s="1">
        <v>308.64569999999998</v>
      </c>
      <c r="H10512" s="1">
        <v>15.0640885612041</v>
      </c>
    </row>
    <row r="10513" spans="1:9" x14ac:dyDescent="0.25">
      <c r="A10513" s="1">
        <v>0</v>
      </c>
      <c r="B10513" s="1" t="s">
        <v>12214</v>
      </c>
    </row>
    <row r="10514" spans="1:9" x14ac:dyDescent="0.25">
      <c r="A10514" s="1">
        <v>1</v>
      </c>
      <c r="B10514" s="1" t="s">
        <v>12215</v>
      </c>
      <c r="C10514" s="1" t="s">
        <v>12216</v>
      </c>
      <c r="D10514" s="1">
        <v>22276.500310970001</v>
      </c>
      <c r="E10514" s="1">
        <v>5.7800000000000002E-5</v>
      </c>
      <c r="F10514" s="1" t="s">
        <v>3</v>
      </c>
      <c r="G10514" s="1" t="s">
        <v>12217</v>
      </c>
      <c r="H10514" s="1">
        <v>0</v>
      </c>
      <c r="I10514" s="1">
        <v>9996</v>
      </c>
    </row>
    <row r="10515" spans="1:9" x14ac:dyDescent="0.25">
      <c r="A10515" s="1">
        <v>2</v>
      </c>
      <c r="B10515" s="1">
        <v>46072</v>
      </c>
      <c r="C10515" s="1">
        <v>53.053600000000003</v>
      </c>
      <c r="D10515" s="1">
        <v>322.41789999999997</v>
      </c>
      <c r="E10515" s="1">
        <v>1589</v>
      </c>
      <c r="F10515" s="1">
        <v>51.515300000000003</v>
      </c>
      <c r="G10515" s="1">
        <v>308.59789999999998</v>
      </c>
      <c r="H10515" s="1">
        <v>15.0639787412041</v>
      </c>
    </row>
    <row r="10516" spans="1:9" x14ac:dyDescent="0.25">
      <c r="A10516" s="1">
        <v>0</v>
      </c>
      <c r="B10516" s="1" t="s">
        <v>12218</v>
      </c>
    </row>
    <row r="10517" spans="1:9" x14ac:dyDescent="0.25">
      <c r="A10517" s="1">
        <v>1</v>
      </c>
      <c r="B10517" s="1" t="s">
        <v>12219</v>
      </c>
      <c r="C10517" s="1" t="s">
        <v>12220</v>
      </c>
      <c r="D10517" s="1">
        <v>22276.449642</v>
      </c>
      <c r="E10517" s="1">
        <v>4.375E-5</v>
      </c>
      <c r="F10517" s="1" t="s">
        <v>3</v>
      </c>
      <c r="G10517" s="1" t="s">
        <v>12221</v>
      </c>
      <c r="H10517" s="1">
        <v>0</v>
      </c>
      <c r="I10517" s="1">
        <v>9991</v>
      </c>
    </row>
    <row r="10518" spans="1:9" x14ac:dyDescent="0.25">
      <c r="A10518" s="1">
        <v>2</v>
      </c>
      <c r="B10518" s="1">
        <v>46073</v>
      </c>
      <c r="C10518" s="1">
        <v>53.053800000000003</v>
      </c>
      <c r="D10518" s="1">
        <v>322.63619999999997</v>
      </c>
      <c r="E10518" s="1">
        <v>1756</v>
      </c>
      <c r="F10518" s="1">
        <v>51.702399999999997</v>
      </c>
      <c r="G10518" s="1">
        <v>308.41230000000002</v>
      </c>
      <c r="H10518" s="1">
        <v>15.064164231204099</v>
      </c>
    </row>
    <row r="10519" spans="1:9" x14ac:dyDescent="0.25">
      <c r="A10519" s="1">
        <v>0</v>
      </c>
      <c r="B10519" s="1" t="s">
        <v>12222</v>
      </c>
    </row>
    <row r="10520" spans="1:9" x14ac:dyDescent="0.25">
      <c r="A10520" s="1">
        <v>1</v>
      </c>
      <c r="B10520" s="1" t="s">
        <v>12223</v>
      </c>
      <c r="C10520" s="1" t="s">
        <v>12224</v>
      </c>
      <c r="D10520" s="1">
        <v>22276.501257560001</v>
      </c>
      <c r="E10520" s="1">
        <v>1.7431E-4</v>
      </c>
      <c r="F10520" s="1" t="s">
        <v>3</v>
      </c>
      <c r="G10520" s="1" t="s">
        <v>12225</v>
      </c>
      <c r="H10520" s="1">
        <v>0</v>
      </c>
      <c r="I10520" s="1">
        <v>9994</v>
      </c>
    </row>
    <row r="10521" spans="1:9" x14ac:dyDescent="0.25">
      <c r="A10521" s="1">
        <v>2</v>
      </c>
      <c r="B10521" s="1">
        <v>46074</v>
      </c>
      <c r="C10521" s="1">
        <v>53.054900000000004</v>
      </c>
      <c r="D10521" s="1">
        <v>322.39409999999998</v>
      </c>
      <c r="E10521" s="1">
        <v>1803</v>
      </c>
      <c r="F10521" s="1">
        <v>47.552500000000002</v>
      </c>
      <c r="G10521" s="1">
        <v>312.5616</v>
      </c>
      <c r="H10521" s="1">
        <v>15.064125451204101</v>
      </c>
    </row>
    <row r="10522" spans="1:9" x14ac:dyDescent="0.25">
      <c r="A10522" s="1">
        <v>0</v>
      </c>
      <c r="B10522" s="1" t="s">
        <v>12226</v>
      </c>
    </row>
    <row r="10523" spans="1:9" x14ac:dyDescent="0.25">
      <c r="A10523" s="1">
        <v>1</v>
      </c>
      <c r="B10523" s="1" t="s">
        <v>12227</v>
      </c>
      <c r="C10523" s="1" t="s">
        <v>12228</v>
      </c>
      <c r="D10523" s="1">
        <v>22276.527053590002</v>
      </c>
      <c r="E10523" s="1">
        <v>2.3989999999999999E-5</v>
      </c>
      <c r="F10523" s="1" t="s">
        <v>3</v>
      </c>
      <c r="G10523" s="1" t="s">
        <v>12229</v>
      </c>
      <c r="H10523" s="1">
        <v>0</v>
      </c>
      <c r="I10523" s="1">
        <v>9999</v>
      </c>
    </row>
    <row r="10524" spans="1:9" x14ac:dyDescent="0.25">
      <c r="A10524" s="1">
        <v>2</v>
      </c>
      <c r="B10524" s="1">
        <v>46075</v>
      </c>
      <c r="C10524" s="1">
        <v>53.056399999999996</v>
      </c>
      <c r="D10524" s="1">
        <v>322.27980000000002</v>
      </c>
      <c r="E10524" s="1">
        <v>1674</v>
      </c>
      <c r="F10524" s="1">
        <v>54.595599999999997</v>
      </c>
      <c r="G10524" s="1">
        <v>305.51889999999997</v>
      </c>
      <c r="H10524" s="1">
        <v>15.0640080612042</v>
      </c>
    </row>
    <row r="10525" spans="1:9" x14ac:dyDescent="0.25">
      <c r="A10525" s="1">
        <v>0</v>
      </c>
      <c r="B10525" s="1" t="s">
        <v>12230</v>
      </c>
    </row>
    <row r="10526" spans="1:9" x14ac:dyDescent="0.25">
      <c r="A10526" s="1">
        <v>1</v>
      </c>
      <c r="B10526" s="1" t="s">
        <v>12231</v>
      </c>
      <c r="C10526" s="1" t="s">
        <v>12232</v>
      </c>
      <c r="D10526" s="1">
        <v>22276.552845810002</v>
      </c>
      <c r="E10526" s="1">
        <v>-3.7500000000000001E-6</v>
      </c>
      <c r="F10526" s="1" t="s">
        <v>3</v>
      </c>
      <c r="G10526" s="1">
        <f>-62854-5</f>
        <v>-62859</v>
      </c>
      <c r="H10526" s="1">
        <v>0</v>
      </c>
      <c r="I10526" s="1">
        <v>9999</v>
      </c>
    </row>
    <row r="10527" spans="1:9" x14ac:dyDescent="0.25">
      <c r="A10527" s="1">
        <v>2</v>
      </c>
      <c r="B10527" s="1">
        <v>46076</v>
      </c>
      <c r="C10527" s="1">
        <v>53.054400000000001</v>
      </c>
      <c r="D10527" s="1">
        <v>322.18130000000002</v>
      </c>
      <c r="E10527" s="1">
        <v>1868</v>
      </c>
      <c r="F10527" s="1">
        <v>51.597499999999997</v>
      </c>
      <c r="G10527" s="1">
        <v>308.5181</v>
      </c>
      <c r="H10527" s="1">
        <v>15.064050361204099</v>
      </c>
    </row>
    <row r="10528" spans="1:9" x14ac:dyDescent="0.25">
      <c r="A10528" s="1">
        <v>0</v>
      </c>
      <c r="B10528" s="1" t="s">
        <v>12233</v>
      </c>
    </row>
    <row r="10529" spans="1:9" x14ac:dyDescent="0.25">
      <c r="A10529" s="1">
        <v>1</v>
      </c>
      <c r="B10529" s="1" t="s">
        <v>12234</v>
      </c>
      <c r="C10529" s="1" t="s">
        <v>12235</v>
      </c>
      <c r="D10529" s="1">
        <v>22276.534423990001</v>
      </c>
      <c r="E10529" s="1">
        <v>9.5999999999999991E-7</v>
      </c>
      <c r="F10529" s="1" t="s">
        <v>3</v>
      </c>
      <c r="G10529" s="1" t="s">
        <v>12236</v>
      </c>
      <c r="H10529" s="1">
        <v>0</v>
      </c>
      <c r="I10529" s="1">
        <v>9995</v>
      </c>
    </row>
    <row r="10530" spans="1:9" x14ac:dyDescent="0.25">
      <c r="A10530" s="1">
        <v>2</v>
      </c>
      <c r="B10530" s="1">
        <v>46077</v>
      </c>
      <c r="C10530" s="1">
        <v>53.055399999999999</v>
      </c>
      <c r="D10530" s="1">
        <v>322.2595</v>
      </c>
      <c r="E10530" s="1">
        <v>1821</v>
      </c>
      <c r="F10530" s="1">
        <v>54.054900000000004</v>
      </c>
      <c r="G10530" s="1">
        <v>306.0609</v>
      </c>
      <c r="H10530" s="1">
        <v>15.064026591203801</v>
      </c>
    </row>
    <row r="10531" spans="1:9" x14ac:dyDescent="0.25">
      <c r="A10531" s="1">
        <v>0</v>
      </c>
      <c r="B10531" s="1" t="s">
        <v>12237</v>
      </c>
    </row>
    <row r="10532" spans="1:9" x14ac:dyDescent="0.25">
      <c r="A10532" s="1">
        <v>1</v>
      </c>
      <c r="B10532" s="1" t="s">
        <v>12238</v>
      </c>
      <c r="C10532" s="1" t="s">
        <v>12239</v>
      </c>
      <c r="D10532" s="1">
        <v>22276.445968069998</v>
      </c>
      <c r="E10532" s="1">
        <v>9.6020000000000006E-5</v>
      </c>
      <c r="F10532" s="1" t="s">
        <v>3</v>
      </c>
      <c r="G10532" s="1" t="s">
        <v>12240</v>
      </c>
      <c r="H10532" s="1">
        <v>0</v>
      </c>
      <c r="I10532" s="1">
        <v>9991</v>
      </c>
    </row>
    <row r="10533" spans="1:9" x14ac:dyDescent="0.25">
      <c r="A10533" s="1">
        <v>2</v>
      </c>
      <c r="B10533" s="1">
        <v>46078</v>
      </c>
      <c r="C10533" s="1">
        <v>53.054099999999998</v>
      </c>
      <c r="D10533" s="1">
        <v>322.65089999999998</v>
      </c>
      <c r="E10533" s="1">
        <v>2049</v>
      </c>
      <c r="F10533" s="1">
        <v>42.5413</v>
      </c>
      <c r="G10533" s="1">
        <v>317.57339999999999</v>
      </c>
      <c r="H10533" s="1">
        <v>15.064059161203801</v>
      </c>
    </row>
    <row r="10534" spans="1:9" x14ac:dyDescent="0.25">
      <c r="A10534" s="1">
        <v>0</v>
      </c>
      <c r="B10534" s="1" t="s">
        <v>12241</v>
      </c>
    </row>
    <row r="10535" spans="1:9" x14ac:dyDescent="0.25">
      <c r="A10535" s="1">
        <v>1</v>
      </c>
      <c r="B10535" s="1" t="s">
        <v>12242</v>
      </c>
      <c r="C10535" s="1" t="s">
        <v>12243</v>
      </c>
      <c r="D10535" s="1">
        <v>22276.50492476</v>
      </c>
      <c r="E10535" s="1">
        <v>1.9749999999999999E-5</v>
      </c>
      <c r="F10535" s="1" t="s">
        <v>3</v>
      </c>
      <c r="G10535" s="1" t="s">
        <v>12244</v>
      </c>
      <c r="H10535" s="1">
        <v>0</v>
      </c>
      <c r="I10535" s="1">
        <v>9993</v>
      </c>
    </row>
    <row r="10536" spans="1:9" x14ac:dyDescent="0.25">
      <c r="A10536" s="1">
        <v>2</v>
      </c>
      <c r="B10536" s="1">
        <v>46079</v>
      </c>
      <c r="C10536" s="1">
        <v>53.055900000000001</v>
      </c>
      <c r="D10536" s="1">
        <v>322.38619999999997</v>
      </c>
      <c r="E10536" s="1">
        <v>1618</v>
      </c>
      <c r="F10536" s="1">
        <v>67.5351</v>
      </c>
      <c r="G10536" s="1">
        <v>292.58100000000002</v>
      </c>
      <c r="H10536" s="1">
        <v>15.064098411204199</v>
      </c>
    </row>
    <row r="10537" spans="1:9" x14ac:dyDescent="0.25">
      <c r="A10537" s="1">
        <v>0</v>
      </c>
      <c r="B10537" s="1" t="s">
        <v>12245</v>
      </c>
    </row>
    <row r="10538" spans="1:9" x14ac:dyDescent="0.25">
      <c r="A10538" s="1">
        <v>1</v>
      </c>
      <c r="B10538" s="1" t="s">
        <v>12246</v>
      </c>
      <c r="C10538" s="1" t="s">
        <v>12247</v>
      </c>
      <c r="D10538" s="1">
        <v>22276.529779560002</v>
      </c>
      <c r="E10538" s="1">
        <v>3.0800000000000003E-5</v>
      </c>
      <c r="F10538" s="1" t="s">
        <v>3</v>
      </c>
      <c r="G10538" s="1" t="s">
        <v>12248</v>
      </c>
      <c r="H10538" s="1">
        <v>0</v>
      </c>
      <c r="I10538" s="1">
        <v>9992</v>
      </c>
    </row>
    <row r="10539" spans="1:9" x14ac:dyDescent="0.25">
      <c r="A10539" s="1">
        <v>2</v>
      </c>
      <c r="B10539" s="1">
        <v>46080</v>
      </c>
      <c r="C10539" s="1">
        <v>53.0565</v>
      </c>
      <c r="D10539" s="1">
        <v>322.2627</v>
      </c>
      <c r="E10539" s="1">
        <v>2286</v>
      </c>
      <c r="F10539" s="1">
        <v>40.6905</v>
      </c>
      <c r="G10539" s="1">
        <v>319.42540000000002</v>
      </c>
      <c r="H10539" s="1">
        <v>15.064173311204</v>
      </c>
    </row>
    <row r="10540" spans="1:9" x14ac:dyDescent="0.25">
      <c r="A10540" s="1">
        <v>0</v>
      </c>
      <c r="B10540" s="1" t="s">
        <v>12249</v>
      </c>
    </row>
    <row r="10541" spans="1:9" x14ac:dyDescent="0.25">
      <c r="A10541" s="1">
        <v>1</v>
      </c>
      <c r="B10541" s="1" t="s">
        <v>12250</v>
      </c>
      <c r="C10541" s="1" t="s">
        <v>12251</v>
      </c>
      <c r="D10541" s="1">
        <v>22276.43122726</v>
      </c>
      <c r="E10541" s="1">
        <v>1.8797E-4</v>
      </c>
      <c r="F10541" s="1" t="s">
        <v>3</v>
      </c>
      <c r="G10541" s="1" t="s">
        <v>12252</v>
      </c>
      <c r="H10541" s="1">
        <v>0</v>
      </c>
      <c r="I10541" s="1">
        <v>9998</v>
      </c>
    </row>
    <row r="10542" spans="1:9" x14ac:dyDescent="0.25">
      <c r="A10542" s="1">
        <v>2</v>
      </c>
      <c r="B10542" s="1">
        <v>46081</v>
      </c>
      <c r="C10542" s="1">
        <v>53.055</v>
      </c>
      <c r="D10542" s="1">
        <v>322.70679999999999</v>
      </c>
      <c r="E10542" s="1">
        <v>2519</v>
      </c>
      <c r="F10542" s="1">
        <v>28.101400000000002</v>
      </c>
      <c r="G10542" s="1">
        <v>332.01100000000002</v>
      </c>
      <c r="H10542" s="1">
        <v>15.064121741204</v>
      </c>
    </row>
    <row r="10543" spans="1:9" x14ac:dyDescent="0.25">
      <c r="A10543" s="1">
        <v>0</v>
      </c>
      <c r="B10543" s="1" t="s">
        <v>12253</v>
      </c>
    </row>
    <row r="10544" spans="1:9" x14ac:dyDescent="0.25">
      <c r="A10544" s="1">
        <v>1</v>
      </c>
      <c r="B10544" s="1" t="s">
        <v>12254</v>
      </c>
      <c r="C10544" s="1" t="s">
        <v>12255</v>
      </c>
      <c r="D10544" s="1">
        <v>22276.519688169999</v>
      </c>
      <c r="E10544" s="1">
        <v>1.12E-4</v>
      </c>
      <c r="F10544" s="1" t="s">
        <v>3</v>
      </c>
      <c r="G10544" s="1" t="s">
        <v>12256</v>
      </c>
      <c r="H10544" s="1">
        <v>0</v>
      </c>
      <c r="I10544" s="1">
        <v>9995</v>
      </c>
    </row>
    <row r="10545" spans="1:9" x14ac:dyDescent="0.25">
      <c r="A10545" s="1">
        <v>2</v>
      </c>
      <c r="B10545" s="1">
        <v>46082</v>
      </c>
      <c r="C10545" s="1">
        <v>53.054299999999998</v>
      </c>
      <c r="D10545" s="1">
        <v>322.32560000000001</v>
      </c>
      <c r="E10545" s="1">
        <v>1862</v>
      </c>
      <c r="F10545" s="1">
        <v>62.415799999999997</v>
      </c>
      <c r="G10545" s="1">
        <v>297.702</v>
      </c>
      <c r="H10545" s="1">
        <v>15.0640057212042</v>
      </c>
    </row>
    <row r="10546" spans="1:9" x14ac:dyDescent="0.25">
      <c r="A10546" s="1">
        <v>0</v>
      </c>
      <c r="B10546" s="1" t="s">
        <v>12257</v>
      </c>
    </row>
    <row r="10547" spans="1:9" x14ac:dyDescent="0.25">
      <c r="A10547" s="1">
        <v>1</v>
      </c>
      <c r="B10547" s="1" t="s">
        <v>12258</v>
      </c>
      <c r="C10547" s="1" t="s">
        <v>12259</v>
      </c>
      <c r="D10547" s="1">
        <v>22276.556531490001</v>
      </c>
      <c r="E10547" s="1">
        <v>1.447E-5</v>
      </c>
      <c r="F10547" s="1" t="s">
        <v>3</v>
      </c>
      <c r="G10547" s="1" t="s">
        <v>12260</v>
      </c>
      <c r="H10547" s="1">
        <v>0</v>
      </c>
      <c r="I10547" s="1">
        <v>9993</v>
      </c>
    </row>
    <row r="10548" spans="1:9" x14ac:dyDescent="0.25">
      <c r="A10548" s="1">
        <v>2</v>
      </c>
      <c r="B10548" s="1">
        <v>46083</v>
      </c>
      <c r="C10548" s="1">
        <v>53.055300000000003</v>
      </c>
      <c r="D10548" s="1">
        <v>322.16039999999998</v>
      </c>
      <c r="E10548" s="1">
        <v>1544</v>
      </c>
      <c r="F10548" s="1">
        <v>63.673299999999998</v>
      </c>
      <c r="G10548" s="1">
        <v>296.44139999999999</v>
      </c>
      <c r="H10548" s="1">
        <v>15.0640685812042</v>
      </c>
    </row>
    <row r="10549" spans="1:9" x14ac:dyDescent="0.25">
      <c r="A10549" s="1">
        <v>0</v>
      </c>
      <c r="B10549" s="1" t="s">
        <v>12261</v>
      </c>
    </row>
    <row r="10550" spans="1:9" x14ac:dyDescent="0.25">
      <c r="A10550" s="1">
        <v>1</v>
      </c>
      <c r="B10550" s="1" t="s">
        <v>12262</v>
      </c>
      <c r="C10550" s="1" t="s">
        <v>12263</v>
      </c>
      <c r="D10550" s="1">
        <v>22275.656848179999</v>
      </c>
      <c r="E10550" s="1">
        <v>2.5700000000000001E-5</v>
      </c>
      <c r="F10550" s="1" t="s">
        <v>3</v>
      </c>
      <c r="G10550" s="1" t="s">
        <v>12264</v>
      </c>
      <c r="H10550" s="1">
        <v>0</v>
      </c>
      <c r="I10550" s="1">
        <v>9990</v>
      </c>
    </row>
    <row r="10551" spans="1:9" x14ac:dyDescent="0.25">
      <c r="A10551" s="1">
        <v>2</v>
      </c>
      <c r="B10551" s="1">
        <v>46088</v>
      </c>
      <c r="C10551" s="1">
        <v>53.001899999999999</v>
      </c>
      <c r="D10551" s="1">
        <v>73.751800000000003</v>
      </c>
      <c r="E10551" s="1">
        <v>3382</v>
      </c>
      <c r="F10551" s="1">
        <v>285.51310000000001</v>
      </c>
      <c r="G10551" s="1">
        <v>74.550600000000003</v>
      </c>
      <c r="H10551" s="1">
        <v>15.5840871412711</v>
      </c>
    </row>
    <row r="10552" spans="1:9" x14ac:dyDescent="0.25">
      <c r="A10552" s="1">
        <v>0</v>
      </c>
      <c r="B10552" s="1" t="s">
        <v>12265</v>
      </c>
    </row>
    <row r="10553" spans="1:9" x14ac:dyDescent="0.25">
      <c r="A10553" s="1">
        <v>1</v>
      </c>
      <c r="B10553" s="1" t="s">
        <v>12266</v>
      </c>
      <c r="C10553" s="1" t="s">
        <v>12267</v>
      </c>
      <c r="D10553" s="1">
        <v>22276.53097571</v>
      </c>
      <c r="E10553" s="1">
        <v>4.5609999999999997E-4</v>
      </c>
      <c r="F10553" s="1" t="s">
        <v>3</v>
      </c>
      <c r="G10553" s="1" t="s">
        <v>12268</v>
      </c>
      <c r="H10553" s="1">
        <v>0</v>
      </c>
      <c r="I10553" s="1">
        <v>9995</v>
      </c>
    </row>
    <row r="10554" spans="1:9" x14ac:dyDescent="0.25">
      <c r="A10554" s="1">
        <v>2</v>
      </c>
      <c r="B10554" s="1">
        <v>46089</v>
      </c>
      <c r="C10554" s="1">
        <v>53</v>
      </c>
      <c r="D10554" s="1">
        <v>75.730099999999993</v>
      </c>
      <c r="E10554" s="1">
        <v>13475</v>
      </c>
      <c r="F10554" s="1">
        <v>296.90159999999997</v>
      </c>
      <c r="G10554" s="1">
        <v>63.061599999999999</v>
      </c>
      <c r="H10554" s="1">
        <v>15.551755941271599</v>
      </c>
    </row>
    <row r="10555" spans="1:9" x14ac:dyDescent="0.25">
      <c r="A10555" s="1">
        <v>0</v>
      </c>
      <c r="B10555" s="1" t="s">
        <v>12269</v>
      </c>
    </row>
    <row r="10556" spans="1:9" x14ac:dyDescent="0.25">
      <c r="A10556" s="1">
        <v>1</v>
      </c>
      <c r="B10556" s="1" t="s">
        <v>12270</v>
      </c>
      <c r="C10556" s="1" t="s">
        <v>12271</v>
      </c>
      <c r="D10556" s="1">
        <v>22276.523366369998</v>
      </c>
      <c r="E10556" s="1">
        <v>2.1159999999999999E-4</v>
      </c>
      <c r="F10556" s="1" t="s">
        <v>3</v>
      </c>
      <c r="G10556" s="1" t="s">
        <v>12272</v>
      </c>
      <c r="H10556" s="1">
        <v>0</v>
      </c>
      <c r="I10556" s="1">
        <v>9993</v>
      </c>
    </row>
    <row r="10557" spans="1:9" x14ac:dyDescent="0.25">
      <c r="A10557" s="1">
        <v>2</v>
      </c>
      <c r="B10557" s="1">
        <v>46117</v>
      </c>
      <c r="C10557" s="1">
        <v>53.054200000000002</v>
      </c>
      <c r="D10557" s="1">
        <v>162.2988</v>
      </c>
      <c r="E10557" s="1">
        <v>1244</v>
      </c>
      <c r="F10557" s="1">
        <v>95.249099999999999</v>
      </c>
      <c r="G10557" s="1">
        <v>264.86399999999998</v>
      </c>
      <c r="H10557" s="1">
        <v>15.064259661174599</v>
      </c>
    </row>
    <row r="10558" spans="1:9" x14ac:dyDescent="0.25">
      <c r="A10558" s="1">
        <v>0</v>
      </c>
      <c r="B10558" s="1" t="s">
        <v>12273</v>
      </c>
    </row>
    <row r="10559" spans="1:9" x14ac:dyDescent="0.25">
      <c r="A10559" s="1">
        <v>1</v>
      </c>
      <c r="B10559" s="1" t="s">
        <v>12274</v>
      </c>
      <c r="C10559" s="1" t="s">
        <v>12275</v>
      </c>
      <c r="D10559" s="1">
        <v>22276.466228419999</v>
      </c>
      <c r="E10559" s="1">
        <v>9.5000000000000001E-7</v>
      </c>
      <c r="F10559" s="1" t="s">
        <v>3</v>
      </c>
      <c r="G10559" s="1" t="s">
        <v>12276</v>
      </c>
      <c r="H10559" s="1">
        <v>0</v>
      </c>
      <c r="I10559" s="1">
        <v>9998</v>
      </c>
    </row>
    <row r="10560" spans="1:9" x14ac:dyDescent="0.25">
      <c r="A10560" s="1">
        <v>2</v>
      </c>
      <c r="B10560" s="1">
        <v>46118</v>
      </c>
      <c r="C10560" s="1">
        <v>53.054600000000001</v>
      </c>
      <c r="D10560" s="1">
        <v>182.54560000000001</v>
      </c>
      <c r="E10560" s="1">
        <v>1530</v>
      </c>
      <c r="F10560" s="1">
        <v>103.79649999999999</v>
      </c>
      <c r="G10560" s="1">
        <v>256.31950000000001</v>
      </c>
      <c r="H10560" s="1">
        <v>15.064073101184499</v>
      </c>
    </row>
    <row r="10561" spans="1:9" x14ac:dyDescent="0.25">
      <c r="A10561" s="1">
        <v>0</v>
      </c>
      <c r="B10561" s="1" t="s">
        <v>12277</v>
      </c>
    </row>
    <row r="10562" spans="1:9" x14ac:dyDescent="0.25">
      <c r="A10562" s="1">
        <v>1</v>
      </c>
      <c r="B10562" s="1" t="s">
        <v>12278</v>
      </c>
      <c r="C10562" s="1" t="s">
        <v>12279</v>
      </c>
      <c r="D10562" s="1">
        <v>22276.4551723</v>
      </c>
      <c r="E10562" s="1">
        <v>1.3040000000000001E-5</v>
      </c>
      <c r="F10562" s="1" t="s">
        <v>3</v>
      </c>
      <c r="G10562" s="1" t="s">
        <v>11669</v>
      </c>
      <c r="H10562" s="1">
        <v>0</v>
      </c>
      <c r="I10562" s="1">
        <v>9995</v>
      </c>
    </row>
    <row r="10563" spans="1:9" x14ac:dyDescent="0.25">
      <c r="A10563" s="1">
        <v>2</v>
      </c>
      <c r="B10563" s="1">
        <v>46119</v>
      </c>
      <c r="C10563" s="1">
        <v>53.054400000000001</v>
      </c>
      <c r="D10563" s="1">
        <v>182.59989999999999</v>
      </c>
      <c r="E10563" s="1">
        <v>1398</v>
      </c>
      <c r="F10563" s="1">
        <v>81.902199999999993</v>
      </c>
      <c r="G10563" s="1">
        <v>278.21249999999998</v>
      </c>
      <c r="H10563" s="1">
        <v>15.064065751178299</v>
      </c>
    </row>
    <row r="10564" spans="1:9" x14ac:dyDescent="0.25">
      <c r="A10564" s="1">
        <v>0</v>
      </c>
      <c r="B10564" s="1" t="s">
        <v>12280</v>
      </c>
    </row>
    <row r="10565" spans="1:9" x14ac:dyDescent="0.25">
      <c r="A10565" s="1">
        <v>1</v>
      </c>
      <c r="B10565" s="1" t="s">
        <v>12281</v>
      </c>
      <c r="C10565" s="1" t="s">
        <v>12282</v>
      </c>
      <c r="D10565" s="1">
        <v>22276.440413650002</v>
      </c>
      <c r="E10565" s="1">
        <v>2.951E-5</v>
      </c>
      <c r="F10565" s="1" t="s">
        <v>3</v>
      </c>
      <c r="G10565" s="1" t="s">
        <v>12283</v>
      </c>
      <c r="H10565" s="1">
        <v>0</v>
      </c>
      <c r="I10565" s="1">
        <v>9991</v>
      </c>
    </row>
    <row r="10566" spans="1:9" x14ac:dyDescent="0.25">
      <c r="A10566" s="1">
        <v>2</v>
      </c>
      <c r="B10566" s="1">
        <v>46120</v>
      </c>
      <c r="C10566" s="1">
        <v>53.055799999999998</v>
      </c>
      <c r="D10566" s="1">
        <v>182.68680000000001</v>
      </c>
      <c r="E10566" s="1">
        <v>1296</v>
      </c>
      <c r="F10566" s="1">
        <v>75.904799999999994</v>
      </c>
      <c r="G10566" s="1">
        <v>284.20850000000002</v>
      </c>
      <c r="H10566" s="1">
        <v>15.064189631184499</v>
      </c>
    </row>
    <row r="10567" spans="1:9" x14ac:dyDescent="0.25">
      <c r="A10567" s="1">
        <v>0</v>
      </c>
      <c r="B10567" s="1" t="s">
        <v>12284</v>
      </c>
    </row>
    <row r="10568" spans="1:9" x14ac:dyDescent="0.25">
      <c r="A10568" s="1">
        <v>1</v>
      </c>
      <c r="B10568" s="1" t="s">
        <v>12285</v>
      </c>
      <c r="C10568" s="1" t="s">
        <v>12286</v>
      </c>
      <c r="D10568" s="1">
        <v>22276.541785289999</v>
      </c>
      <c r="E10568" s="1">
        <v>2.1667E-4</v>
      </c>
      <c r="F10568" s="1" t="s">
        <v>3</v>
      </c>
      <c r="G10568" s="1" t="s">
        <v>12287</v>
      </c>
      <c r="H10568" s="1">
        <v>0</v>
      </c>
      <c r="I10568" s="1">
        <v>9999</v>
      </c>
    </row>
    <row r="10569" spans="1:9" x14ac:dyDescent="0.25">
      <c r="A10569" s="1">
        <v>2</v>
      </c>
      <c r="B10569" s="1">
        <v>46121</v>
      </c>
      <c r="C10569" s="1">
        <v>53.051699999999997</v>
      </c>
      <c r="D10569" s="1">
        <v>162.22909999999999</v>
      </c>
      <c r="E10569" s="1">
        <v>1187</v>
      </c>
      <c r="F10569" s="1">
        <v>83.711799999999997</v>
      </c>
      <c r="G10569" s="1">
        <v>276.4006</v>
      </c>
      <c r="H10569" s="1">
        <v>15.064280221174601</v>
      </c>
    </row>
    <row r="10570" spans="1:9" x14ac:dyDescent="0.25">
      <c r="A10570" s="1">
        <v>0</v>
      </c>
      <c r="B10570" s="1" t="s">
        <v>12288</v>
      </c>
    </row>
    <row r="10571" spans="1:9" x14ac:dyDescent="0.25">
      <c r="A10571" s="1">
        <v>1</v>
      </c>
      <c r="B10571" s="1" t="s">
        <v>12289</v>
      </c>
      <c r="C10571" s="1" t="s">
        <v>12290</v>
      </c>
      <c r="D10571" s="1">
        <v>22276.484661859999</v>
      </c>
      <c r="E10571" s="1">
        <v>2.3669999999999999E-5</v>
      </c>
      <c r="F10571" s="1" t="s">
        <v>3</v>
      </c>
      <c r="G10571" s="1" t="s">
        <v>12291</v>
      </c>
      <c r="H10571" s="1">
        <v>0</v>
      </c>
      <c r="I10571" s="1">
        <v>9992</v>
      </c>
    </row>
    <row r="10572" spans="1:9" x14ac:dyDescent="0.25">
      <c r="A10572" s="1">
        <v>2</v>
      </c>
      <c r="B10572" s="1">
        <v>46122</v>
      </c>
      <c r="C10572" s="1">
        <v>53.053600000000003</v>
      </c>
      <c r="D10572" s="1">
        <v>142.46430000000001</v>
      </c>
      <c r="E10572" s="1">
        <v>1287</v>
      </c>
      <c r="F10572" s="1">
        <v>95.660499999999999</v>
      </c>
      <c r="G10572" s="1">
        <v>264.45310000000001</v>
      </c>
      <c r="H10572" s="1">
        <v>15.0640663211899</v>
      </c>
    </row>
    <row r="10573" spans="1:9" x14ac:dyDescent="0.25">
      <c r="A10573" s="1">
        <v>0</v>
      </c>
      <c r="B10573" s="1" t="s">
        <v>12292</v>
      </c>
    </row>
    <row r="10574" spans="1:9" x14ac:dyDescent="0.25">
      <c r="A10574" s="1">
        <v>1</v>
      </c>
      <c r="B10574" s="1" t="s">
        <v>12293</v>
      </c>
      <c r="C10574" s="1" t="s">
        <v>12294</v>
      </c>
      <c r="D10574" s="1">
        <v>22276.337212810002</v>
      </c>
      <c r="E10574" s="1">
        <v>2.0080000000000001E-5</v>
      </c>
      <c r="F10574" s="1" t="s">
        <v>3</v>
      </c>
      <c r="G10574" s="1" t="s">
        <v>12295</v>
      </c>
      <c r="H10574" s="1">
        <v>0</v>
      </c>
      <c r="I10574" s="1">
        <v>9998</v>
      </c>
    </row>
    <row r="10575" spans="1:9" x14ac:dyDescent="0.25">
      <c r="A10575" s="1">
        <v>2</v>
      </c>
      <c r="B10575" s="1">
        <v>46123</v>
      </c>
      <c r="C10575" s="1">
        <v>53.055799999999998</v>
      </c>
      <c r="D10575" s="1">
        <v>143.14660000000001</v>
      </c>
      <c r="E10575" s="1">
        <v>1379</v>
      </c>
      <c r="F10575" s="1">
        <v>84.717299999999994</v>
      </c>
      <c r="G10575" s="1">
        <v>275.39729999999997</v>
      </c>
      <c r="H10575" s="1">
        <v>15.0641093011899</v>
      </c>
    </row>
    <row r="10576" spans="1:9" x14ac:dyDescent="0.25">
      <c r="A10576" s="1">
        <v>0</v>
      </c>
      <c r="B10576" s="1" t="s">
        <v>12296</v>
      </c>
    </row>
    <row r="10577" spans="1:9" x14ac:dyDescent="0.25">
      <c r="A10577" s="1">
        <v>1</v>
      </c>
      <c r="B10577" s="1" t="s">
        <v>12297</v>
      </c>
      <c r="C10577" s="1" t="s">
        <v>12298</v>
      </c>
      <c r="D10577" s="1">
        <v>22276.344586110001</v>
      </c>
      <c r="E10577" s="1">
        <v>1.243E-5</v>
      </c>
      <c r="F10577" s="1" t="s">
        <v>3</v>
      </c>
      <c r="G10577" s="1" t="s">
        <v>12299</v>
      </c>
      <c r="H10577" s="1">
        <v>0</v>
      </c>
      <c r="I10577" s="1">
        <v>9999</v>
      </c>
    </row>
    <row r="10578" spans="1:9" x14ac:dyDescent="0.25">
      <c r="A10578" s="1">
        <v>2</v>
      </c>
      <c r="B10578" s="1">
        <v>46124</v>
      </c>
      <c r="C10578" s="1">
        <v>53.055500000000002</v>
      </c>
      <c r="D10578" s="1">
        <v>143.09440000000001</v>
      </c>
      <c r="E10578" s="1">
        <v>1139</v>
      </c>
      <c r="F10578" s="1">
        <v>86.148300000000006</v>
      </c>
      <c r="G10578" s="1">
        <v>273.96370000000002</v>
      </c>
      <c r="H10578" s="1">
        <v>15.0641790911772</v>
      </c>
    </row>
    <row r="10579" spans="1:9" x14ac:dyDescent="0.25">
      <c r="A10579" s="1">
        <v>0</v>
      </c>
      <c r="B10579" s="1" t="s">
        <v>12300</v>
      </c>
    </row>
    <row r="10580" spans="1:9" x14ac:dyDescent="0.25">
      <c r="A10580" s="1">
        <v>1</v>
      </c>
      <c r="B10580" s="1" t="s">
        <v>12301</v>
      </c>
      <c r="C10580" s="1" t="s">
        <v>12302</v>
      </c>
      <c r="D10580" s="1">
        <v>22276.458861430001</v>
      </c>
      <c r="E10580" s="1">
        <v>1.4375999999999999E-4</v>
      </c>
      <c r="F10580" s="1" t="s">
        <v>3</v>
      </c>
      <c r="G10580" s="1" t="s">
        <v>12303</v>
      </c>
      <c r="H10580" s="1">
        <v>0</v>
      </c>
      <c r="I10580" s="1">
        <v>9999</v>
      </c>
    </row>
    <row r="10581" spans="1:9" x14ac:dyDescent="0.25">
      <c r="A10581" s="1">
        <v>2</v>
      </c>
      <c r="B10581" s="1">
        <v>46125</v>
      </c>
      <c r="C10581" s="1">
        <v>53.052700000000002</v>
      </c>
      <c r="D10581" s="1">
        <v>182.60230000000001</v>
      </c>
      <c r="E10581" s="1">
        <v>1381</v>
      </c>
      <c r="F10581" s="1">
        <v>97.551400000000001</v>
      </c>
      <c r="G10581" s="1">
        <v>262.56319999999999</v>
      </c>
      <c r="H10581" s="1">
        <v>15.064164071184299</v>
      </c>
    </row>
    <row r="10582" spans="1:9" x14ac:dyDescent="0.25">
      <c r="A10582" s="1">
        <v>0</v>
      </c>
      <c r="B10582" s="1" t="s">
        <v>12304</v>
      </c>
    </row>
    <row r="10583" spans="1:9" x14ac:dyDescent="0.25">
      <c r="A10583" s="1">
        <v>1</v>
      </c>
      <c r="B10583" s="1" t="s">
        <v>12305</v>
      </c>
      <c r="C10583" s="1" t="s">
        <v>12306</v>
      </c>
      <c r="D10583" s="1">
        <v>22276.433045360001</v>
      </c>
      <c r="E10583" s="1">
        <v>1.5679999999999999E-5</v>
      </c>
      <c r="F10583" s="1" t="s">
        <v>3</v>
      </c>
      <c r="G10583" s="1" t="s">
        <v>12307</v>
      </c>
      <c r="H10583" s="1">
        <v>0</v>
      </c>
      <c r="I10583" s="1">
        <v>9999</v>
      </c>
    </row>
    <row r="10584" spans="1:9" x14ac:dyDescent="0.25">
      <c r="A10584" s="1">
        <v>2</v>
      </c>
      <c r="B10584" s="1">
        <v>46126</v>
      </c>
      <c r="C10584" s="1">
        <v>53.055500000000002</v>
      </c>
      <c r="D10584" s="1">
        <v>182.71809999999999</v>
      </c>
      <c r="E10584" s="1">
        <v>1361</v>
      </c>
      <c r="F10584" s="1">
        <v>100.7028</v>
      </c>
      <c r="G10584" s="1">
        <v>259.41149999999999</v>
      </c>
      <c r="H10584" s="1">
        <v>15.064160161171699</v>
      </c>
    </row>
    <row r="10585" spans="1:9" x14ac:dyDescent="0.25">
      <c r="A10585" s="1">
        <v>0</v>
      </c>
      <c r="B10585" s="1" t="s">
        <v>12308</v>
      </c>
    </row>
    <row r="10586" spans="1:9" x14ac:dyDescent="0.25">
      <c r="A10586" s="1">
        <v>1</v>
      </c>
      <c r="B10586" s="1" t="s">
        <v>12309</v>
      </c>
      <c r="C10586" s="1" t="s">
        <v>12310</v>
      </c>
      <c r="D10586" s="1">
        <v>22276.423843249999</v>
      </c>
      <c r="E10586" s="1">
        <v>1.7385999999999999E-4</v>
      </c>
      <c r="F10586" s="1" t="s">
        <v>3</v>
      </c>
      <c r="G10586" s="1" t="s">
        <v>12311</v>
      </c>
      <c r="H10586" s="1">
        <v>0</v>
      </c>
      <c r="I10586" s="1">
        <v>9996</v>
      </c>
    </row>
    <row r="10587" spans="1:9" x14ac:dyDescent="0.25">
      <c r="A10587" s="1">
        <v>2</v>
      </c>
      <c r="B10587" s="1">
        <v>46127</v>
      </c>
      <c r="C10587" s="1">
        <v>53.0533</v>
      </c>
      <c r="D10587" s="1">
        <v>162.74350000000001</v>
      </c>
      <c r="E10587" s="1">
        <v>1451</v>
      </c>
      <c r="F10587" s="1">
        <v>83.961399999999998</v>
      </c>
      <c r="G10587" s="1">
        <v>276.154</v>
      </c>
      <c r="H10587" s="1">
        <v>15.0642770411744</v>
      </c>
    </row>
    <row r="10588" spans="1:9" x14ac:dyDescent="0.25">
      <c r="A10588" s="1">
        <v>0</v>
      </c>
      <c r="B10588" s="1" t="s">
        <v>12312</v>
      </c>
    </row>
    <row r="10589" spans="1:9" x14ac:dyDescent="0.25">
      <c r="A10589" s="1">
        <v>1</v>
      </c>
      <c r="B10589" s="1" t="s">
        <v>12313</v>
      </c>
      <c r="C10589" s="1" t="s">
        <v>12314</v>
      </c>
      <c r="D10589" s="1">
        <v>22276.053412310001</v>
      </c>
      <c r="E10589" s="1">
        <v>-3.3400000000000002E-6</v>
      </c>
      <c r="F10589" s="1" t="s">
        <v>3</v>
      </c>
      <c r="G10589" s="1">
        <f>-35561-5</f>
        <v>-35566</v>
      </c>
      <c r="H10589" s="1">
        <v>0</v>
      </c>
      <c r="I10589" s="1">
        <v>9990</v>
      </c>
    </row>
    <row r="10590" spans="1:9" x14ac:dyDescent="0.25">
      <c r="A10590" s="1">
        <v>2</v>
      </c>
      <c r="B10590" s="1">
        <v>46128</v>
      </c>
      <c r="C10590" s="1">
        <v>53.055</v>
      </c>
      <c r="D10590" s="1">
        <v>144.39940000000001</v>
      </c>
      <c r="E10590" s="1">
        <v>1418</v>
      </c>
      <c r="F10590" s="1">
        <v>106.8604</v>
      </c>
      <c r="G10590" s="1">
        <v>253.25409999999999</v>
      </c>
      <c r="H10590" s="1">
        <v>15.0639485411767</v>
      </c>
    </row>
    <row r="10591" spans="1:9" x14ac:dyDescent="0.25">
      <c r="A10591" s="1">
        <v>0</v>
      </c>
      <c r="B10591" s="1" t="s">
        <v>12315</v>
      </c>
    </row>
    <row r="10592" spans="1:9" x14ac:dyDescent="0.25">
      <c r="A10592" s="1">
        <v>1</v>
      </c>
      <c r="B10592" s="1" t="s">
        <v>12316</v>
      </c>
      <c r="C10592" s="1" t="s">
        <v>12317</v>
      </c>
      <c r="D10592" s="1">
        <v>22276.359334640001</v>
      </c>
      <c r="E10592" s="1">
        <v>3.587E-5</v>
      </c>
      <c r="F10592" s="1" t="s">
        <v>3</v>
      </c>
      <c r="G10592" s="1" t="s">
        <v>12318</v>
      </c>
      <c r="H10592" s="1">
        <v>0</v>
      </c>
      <c r="I10592" s="1">
        <v>9994</v>
      </c>
    </row>
    <row r="10593" spans="1:9" x14ac:dyDescent="0.25">
      <c r="A10593" s="1">
        <v>2</v>
      </c>
      <c r="B10593" s="1">
        <v>46129</v>
      </c>
      <c r="C10593" s="1">
        <v>53.052599999999998</v>
      </c>
      <c r="D10593" s="1">
        <v>143.04130000000001</v>
      </c>
      <c r="E10593" s="1">
        <v>1363</v>
      </c>
      <c r="F10593" s="1">
        <v>106.7968</v>
      </c>
      <c r="G10593" s="1">
        <v>253.31710000000001</v>
      </c>
      <c r="H10593" s="1">
        <v>15.0641916711772</v>
      </c>
    </row>
    <row r="10594" spans="1:9" x14ac:dyDescent="0.25">
      <c r="A10594" s="1">
        <v>0</v>
      </c>
      <c r="B10594" s="1" t="s">
        <v>12319</v>
      </c>
    </row>
    <row r="10595" spans="1:9" x14ac:dyDescent="0.25">
      <c r="A10595" s="1">
        <v>1</v>
      </c>
      <c r="B10595" s="1" t="s">
        <v>12320</v>
      </c>
      <c r="C10595" s="1" t="s">
        <v>12321</v>
      </c>
      <c r="D10595" s="1">
        <v>22276.32616637</v>
      </c>
      <c r="E10595" s="1">
        <v>4.2599999999999999E-6</v>
      </c>
      <c r="F10595" s="1" t="s">
        <v>3</v>
      </c>
      <c r="G10595" s="1" t="s">
        <v>12322</v>
      </c>
      <c r="H10595" s="1">
        <v>0</v>
      </c>
      <c r="I10595" s="1">
        <v>9993</v>
      </c>
    </row>
    <row r="10596" spans="1:9" x14ac:dyDescent="0.25">
      <c r="A10596" s="1">
        <v>2</v>
      </c>
      <c r="B10596" s="1">
        <v>46130</v>
      </c>
      <c r="C10596" s="1">
        <v>53.0548</v>
      </c>
      <c r="D10596" s="1">
        <v>143.17930000000001</v>
      </c>
      <c r="E10596" s="1">
        <v>1284</v>
      </c>
      <c r="F10596" s="1">
        <v>80.841700000000003</v>
      </c>
      <c r="G10596" s="1">
        <v>279.27170000000001</v>
      </c>
      <c r="H10596" s="1">
        <v>15.0640004611896</v>
      </c>
    </row>
    <row r="10597" spans="1:9" x14ac:dyDescent="0.25">
      <c r="A10597" s="1">
        <v>0</v>
      </c>
      <c r="B10597" s="1" t="s">
        <v>12323</v>
      </c>
    </row>
    <row r="10598" spans="1:9" x14ac:dyDescent="0.25">
      <c r="A10598" s="1">
        <v>1</v>
      </c>
      <c r="B10598" s="1" t="s">
        <v>12324</v>
      </c>
      <c r="C10598" s="1" t="s">
        <v>12325</v>
      </c>
      <c r="D10598" s="1">
        <v>22276.53811025</v>
      </c>
      <c r="E10598" s="1">
        <v>1.5339999999999999E-4</v>
      </c>
      <c r="F10598" s="1" t="s">
        <v>3</v>
      </c>
      <c r="G10598" s="1" t="s">
        <v>12326</v>
      </c>
      <c r="H10598" s="1">
        <v>0</v>
      </c>
      <c r="I10598" s="1">
        <v>9990</v>
      </c>
    </row>
    <row r="10599" spans="1:9" x14ac:dyDescent="0.25">
      <c r="A10599" s="1">
        <v>2</v>
      </c>
      <c r="B10599" s="1">
        <v>46131</v>
      </c>
      <c r="C10599" s="1">
        <v>53.0518</v>
      </c>
      <c r="D10599" s="1">
        <v>162.22380000000001</v>
      </c>
      <c r="E10599" s="1">
        <v>1466</v>
      </c>
      <c r="F10599" s="1">
        <v>90.525499999999994</v>
      </c>
      <c r="G10599" s="1">
        <v>269.59019999999998</v>
      </c>
      <c r="H10599" s="1">
        <v>15.0641349611872</v>
      </c>
    </row>
    <row r="10600" spans="1:9" x14ac:dyDescent="0.25">
      <c r="A10600" s="1">
        <v>0</v>
      </c>
      <c r="B10600" s="1" t="s">
        <v>12327</v>
      </c>
    </row>
    <row r="10601" spans="1:9" x14ac:dyDescent="0.25">
      <c r="A10601" s="1">
        <v>1</v>
      </c>
      <c r="B10601" s="1" t="s">
        <v>12328</v>
      </c>
      <c r="C10601" s="1" t="s">
        <v>12329</v>
      </c>
      <c r="D10601" s="1">
        <v>22276.046044480001</v>
      </c>
      <c r="E10601" s="1">
        <v>-5.3299999999999998E-6</v>
      </c>
      <c r="F10601" s="1" t="s">
        <v>3</v>
      </c>
      <c r="G10601" s="1">
        <f>-16907-4</f>
        <v>-16911</v>
      </c>
      <c r="H10601" s="1">
        <v>0</v>
      </c>
      <c r="I10601" s="1">
        <v>9999</v>
      </c>
    </row>
    <row r="10602" spans="1:9" x14ac:dyDescent="0.25">
      <c r="A10602" s="1">
        <v>2</v>
      </c>
      <c r="B10602" s="1">
        <v>46132</v>
      </c>
      <c r="C10602" s="1">
        <v>53.053600000000003</v>
      </c>
      <c r="D10602" s="1">
        <v>184.45490000000001</v>
      </c>
      <c r="E10602" s="1">
        <v>1404</v>
      </c>
      <c r="F10602" s="1">
        <v>91.456599999999995</v>
      </c>
      <c r="G10602" s="1">
        <v>268.6583</v>
      </c>
      <c r="H10602" s="1">
        <v>15.0640330011837</v>
      </c>
    </row>
    <row r="10603" spans="1:9" x14ac:dyDescent="0.25">
      <c r="A10603" s="1">
        <v>0</v>
      </c>
      <c r="B10603" s="1" t="s">
        <v>12330</v>
      </c>
    </row>
    <row r="10604" spans="1:9" x14ac:dyDescent="0.25">
      <c r="A10604" s="1">
        <v>1</v>
      </c>
      <c r="B10604" s="1" t="s">
        <v>12331</v>
      </c>
      <c r="C10604" s="1" t="s">
        <v>12332</v>
      </c>
      <c r="D10604" s="1">
        <v>22276.046030680001</v>
      </c>
      <c r="E10604" s="1">
        <v>9.6299999999999993E-6</v>
      </c>
      <c r="F10604" s="1" t="s">
        <v>3</v>
      </c>
      <c r="G10604" s="1" t="s">
        <v>12333</v>
      </c>
      <c r="H10604" s="1">
        <v>0</v>
      </c>
      <c r="I10604" s="1">
        <v>9996</v>
      </c>
    </row>
    <row r="10605" spans="1:9" x14ac:dyDescent="0.25">
      <c r="A10605" s="1">
        <v>2</v>
      </c>
      <c r="B10605" s="1">
        <v>46133</v>
      </c>
      <c r="C10605" s="1">
        <v>53.056100000000001</v>
      </c>
      <c r="D10605" s="1">
        <v>144.4546</v>
      </c>
      <c r="E10605" s="1">
        <v>1193</v>
      </c>
      <c r="F10605" s="1">
        <v>114.52460000000001</v>
      </c>
      <c r="G10605" s="1">
        <v>245.58680000000001</v>
      </c>
      <c r="H10605" s="1">
        <v>15.064053381189201</v>
      </c>
    </row>
    <row r="10606" spans="1:9" x14ac:dyDescent="0.25">
      <c r="A10606" s="1">
        <v>0</v>
      </c>
      <c r="B10606" s="1" t="s">
        <v>12334</v>
      </c>
    </row>
    <row r="10607" spans="1:9" x14ac:dyDescent="0.25">
      <c r="A10607" s="1">
        <v>1</v>
      </c>
      <c r="B10607" s="1" t="s">
        <v>12335</v>
      </c>
      <c r="C10607" s="1" t="s">
        <v>12336</v>
      </c>
      <c r="D10607" s="1">
        <v>22275.916079139999</v>
      </c>
      <c r="E10607" s="1">
        <v>5.2499999999999997E-6</v>
      </c>
      <c r="F10607" s="1" t="s">
        <v>3</v>
      </c>
      <c r="G10607" s="1" t="s">
        <v>12337</v>
      </c>
      <c r="H10607" s="1">
        <v>0</v>
      </c>
      <c r="I10607" s="1">
        <v>9991</v>
      </c>
    </row>
    <row r="10608" spans="1:9" x14ac:dyDescent="0.25">
      <c r="A10608" s="1">
        <v>2</v>
      </c>
      <c r="B10608" s="1">
        <v>46134</v>
      </c>
      <c r="C10608" s="1">
        <v>53.055799999999998</v>
      </c>
      <c r="D10608" s="1">
        <v>145.02930000000001</v>
      </c>
      <c r="E10608" s="1">
        <v>1383</v>
      </c>
      <c r="F10608" s="1">
        <v>112.3656</v>
      </c>
      <c r="G10608" s="1">
        <v>247.74799999999999</v>
      </c>
      <c r="H10608" s="1">
        <v>15.063993581176501</v>
      </c>
    </row>
    <row r="10609" spans="1:9" x14ac:dyDescent="0.25">
      <c r="A10609" s="1">
        <v>0</v>
      </c>
      <c r="B10609" s="1" t="s">
        <v>12338</v>
      </c>
    </row>
    <row r="10610" spans="1:9" x14ac:dyDescent="0.25">
      <c r="A10610" s="1">
        <v>1</v>
      </c>
      <c r="B10610" s="1" t="s">
        <v>12339</v>
      </c>
      <c r="C10610" s="1" t="s">
        <v>12340</v>
      </c>
      <c r="D10610" s="1">
        <v>22276.52889664</v>
      </c>
      <c r="E10610" s="1">
        <v>2.5179999999999999E-5</v>
      </c>
      <c r="F10610" s="1" t="s">
        <v>3</v>
      </c>
      <c r="G10610" s="1" t="s">
        <v>12341</v>
      </c>
      <c r="H10610" s="1">
        <v>0</v>
      </c>
      <c r="I10610" s="1">
        <v>9992</v>
      </c>
    </row>
    <row r="10611" spans="1:9" x14ac:dyDescent="0.25">
      <c r="A10611" s="1">
        <v>2</v>
      </c>
      <c r="B10611" s="1">
        <v>46135</v>
      </c>
      <c r="C10611" s="1">
        <v>53.054600000000001</v>
      </c>
      <c r="D10611" s="1">
        <v>142.27930000000001</v>
      </c>
      <c r="E10611" s="1">
        <v>1347</v>
      </c>
      <c r="F10611" s="1">
        <v>96.418700000000001</v>
      </c>
      <c r="G10611" s="1">
        <v>263.69549999999998</v>
      </c>
      <c r="H10611" s="1">
        <v>15.063968351177399</v>
      </c>
    </row>
    <row r="10612" spans="1:9" x14ac:dyDescent="0.25">
      <c r="A10612" s="1">
        <v>0</v>
      </c>
      <c r="B10612" s="1" t="s">
        <v>12342</v>
      </c>
    </row>
    <row r="10613" spans="1:9" x14ac:dyDescent="0.25">
      <c r="A10613" s="1">
        <v>1</v>
      </c>
      <c r="B10613" s="1" t="s">
        <v>12343</v>
      </c>
      <c r="C10613" s="1" t="s">
        <v>12344</v>
      </c>
      <c r="D10613" s="1">
        <v>22276.444084629999</v>
      </c>
      <c r="E10613" s="1">
        <v>2.6626999999999998E-4</v>
      </c>
      <c r="F10613" s="1" t="s">
        <v>3</v>
      </c>
      <c r="G10613" s="1" t="s">
        <v>12345</v>
      </c>
      <c r="H10613" s="1">
        <v>0</v>
      </c>
      <c r="I10613" s="1">
        <v>9999</v>
      </c>
    </row>
    <row r="10614" spans="1:9" x14ac:dyDescent="0.25">
      <c r="A10614" s="1">
        <v>2</v>
      </c>
      <c r="B10614" s="1">
        <v>46136</v>
      </c>
      <c r="C10614" s="1">
        <v>53.052599999999998</v>
      </c>
      <c r="D10614" s="1">
        <v>172.6354</v>
      </c>
      <c r="E10614" s="1">
        <v>1276</v>
      </c>
      <c r="F10614" s="1">
        <v>83.596599999999995</v>
      </c>
      <c r="G10614" s="1">
        <v>276.51679999999999</v>
      </c>
      <c r="H10614" s="1">
        <v>15.0642949111731</v>
      </c>
    </row>
    <row r="10615" spans="1:9" x14ac:dyDescent="0.25">
      <c r="A10615" s="1">
        <v>0</v>
      </c>
      <c r="B10615" s="1" t="s">
        <v>12346</v>
      </c>
    </row>
    <row r="10616" spans="1:9" x14ac:dyDescent="0.25">
      <c r="A10616" s="1">
        <v>1</v>
      </c>
      <c r="B10616" s="1" t="s">
        <v>12347</v>
      </c>
      <c r="C10616" s="1" t="s">
        <v>12348</v>
      </c>
      <c r="D10616" s="1">
        <v>22276.39804018</v>
      </c>
      <c r="E10616" s="1">
        <v>2.0950000000000001E-5</v>
      </c>
      <c r="F10616" s="1" t="s">
        <v>3</v>
      </c>
      <c r="G10616" s="1" t="s">
        <v>12349</v>
      </c>
      <c r="H10616" s="1">
        <v>0</v>
      </c>
      <c r="I10616" s="1">
        <v>9993</v>
      </c>
    </row>
    <row r="10617" spans="1:9" x14ac:dyDescent="0.25">
      <c r="A10617" s="1">
        <v>2</v>
      </c>
      <c r="B10617" s="1">
        <v>46137</v>
      </c>
      <c r="C10617" s="1">
        <v>53.054000000000002</v>
      </c>
      <c r="D10617" s="1">
        <v>162.87389999999999</v>
      </c>
      <c r="E10617" s="1">
        <v>1555</v>
      </c>
      <c r="F10617" s="1">
        <v>66.079300000000003</v>
      </c>
      <c r="G10617" s="1">
        <v>294.03590000000003</v>
      </c>
      <c r="H10617" s="1">
        <v>15.064039241174401</v>
      </c>
    </row>
    <row r="10618" spans="1:9" x14ac:dyDescent="0.25">
      <c r="A10618" s="1">
        <v>0</v>
      </c>
      <c r="B10618" s="1" t="s">
        <v>12350</v>
      </c>
    </row>
    <row r="10619" spans="1:9" x14ac:dyDescent="0.25">
      <c r="A10619" s="1">
        <v>1</v>
      </c>
      <c r="B10619" s="1" t="s">
        <v>12351</v>
      </c>
      <c r="C10619" s="1" t="s">
        <v>12352</v>
      </c>
      <c r="D10619" s="1">
        <v>22276.462550069999</v>
      </c>
      <c r="E10619" s="1">
        <v>5.2040000000000003E-5</v>
      </c>
      <c r="F10619" s="1" t="s">
        <v>3</v>
      </c>
      <c r="G10619" s="1" t="s">
        <v>12353</v>
      </c>
      <c r="H10619" s="1">
        <v>0</v>
      </c>
      <c r="I10619" s="1">
        <v>9997</v>
      </c>
    </row>
    <row r="10620" spans="1:9" x14ac:dyDescent="0.25">
      <c r="A10620" s="1">
        <v>2</v>
      </c>
      <c r="B10620" s="1">
        <v>46138</v>
      </c>
      <c r="C10620" s="1">
        <v>53.054200000000002</v>
      </c>
      <c r="D10620" s="1">
        <v>182.58090000000001</v>
      </c>
      <c r="E10620" s="1">
        <v>1271</v>
      </c>
      <c r="F10620" s="1">
        <v>91.394400000000005</v>
      </c>
      <c r="G10620" s="1">
        <v>268.71899999999999</v>
      </c>
      <c r="H10620" s="1">
        <v>15.064037321178301</v>
      </c>
    </row>
    <row r="10621" spans="1:9" x14ac:dyDescent="0.25">
      <c r="A10621" s="1">
        <v>0</v>
      </c>
      <c r="B10621" s="1" t="s">
        <v>12354</v>
      </c>
    </row>
    <row r="10622" spans="1:9" x14ac:dyDescent="0.25">
      <c r="A10622" s="1">
        <v>1</v>
      </c>
      <c r="B10622" s="1" t="s">
        <v>12355</v>
      </c>
      <c r="C10622" s="1" t="s">
        <v>12356</v>
      </c>
      <c r="D10622" s="1">
        <v>22276.488349830001</v>
      </c>
      <c r="E10622" s="1">
        <v>1.8940000000000002E-5</v>
      </c>
      <c r="F10622" s="1" t="s">
        <v>3</v>
      </c>
      <c r="G10622" s="1" t="s">
        <v>12357</v>
      </c>
      <c r="H10622" s="1">
        <v>0</v>
      </c>
      <c r="I10622" s="1">
        <v>9992</v>
      </c>
    </row>
    <row r="10623" spans="1:9" x14ac:dyDescent="0.25">
      <c r="A10623" s="1">
        <v>2</v>
      </c>
      <c r="B10623" s="1">
        <v>46140</v>
      </c>
      <c r="C10623" s="1">
        <v>53.0533</v>
      </c>
      <c r="D10623" s="1">
        <v>142.446</v>
      </c>
      <c r="E10623" s="1">
        <v>1623</v>
      </c>
      <c r="F10623" s="1">
        <v>73.120500000000007</v>
      </c>
      <c r="G10623" s="1">
        <v>286.99619999999999</v>
      </c>
      <c r="H10623" s="1">
        <v>15.064054361189999</v>
      </c>
    </row>
    <row r="10624" spans="1:9" x14ac:dyDescent="0.25">
      <c r="A10624" s="1">
        <v>0</v>
      </c>
      <c r="B10624" s="1" t="s">
        <v>12358</v>
      </c>
    </row>
    <row r="10625" spans="1:9" x14ac:dyDescent="0.25">
      <c r="A10625" s="1">
        <v>1</v>
      </c>
      <c r="B10625" s="1" t="s">
        <v>12359</v>
      </c>
      <c r="C10625" s="1" t="s">
        <v>12360</v>
      </c>
      <c r="D10625" s="1">
        <v>22276.53256915</v>
      </c>
      <c r="E10625" s="1">
        <v>2.2439999999999999E-5</v>
      </c>
      <c r="F10625" s="1" t="s">
        <v>3</v>
      </c>
      <c r="G10625" s="1" t="s">
        <v>8364</v>
      </c>
      <c r="H10625" s="1">
        <v>0</v>
      </c>
      <c r="I10625" s="1">
        <v>9994</v>
      </c>
    </row>
    <row r="10626" spans="1:9" x14ac:dyDescent="0.25">
      <c r="A10626" s="1">
        <v>2</v>
      </c>
      <c r="B10626" s="1">
        <v>46141</v>
      </c>
      <c r="C10626" s="1">
        <v>53.054099999999998</v>
      </c>
      <c r="D10626" s="1">
        <v>142.24719999999999</v>
      </c>
      <c r="E10626" s="1">
        <v>918</v>
      </c>
      <c r="F10626" s="1">
        <v>80.093999999999994</v>
      </c>
      <c r="G10626" s="1">
        <v>280.01530000000002</v>
      </c>
      <c r="H10626" s="1">
        <v>15.0640806011774</v>
      </c>
    </row>
    <row r="10627" spans="1:9" x14ac:dyDescent="0.25">
      <c r="A10627" s="1">
        <v>0</v>
      </c>
      <c r="B10627" s="1" t="s">
        <v>12361</v>
      </c>
    </row>
    <row r="10628" spans="1:9" x14ac:dyDescent="0.25">
      <c r="A10628" s="1">
        <v>1</v>
      </c>
      <c r="B10628" s="1" t="s">
        <v>12362</v>
      </c>
      <c r="C10628" s="1" t="s">
        <v>12363</v>
      </c>
      <c r="D10628" s="1">
        <v>22276.152925179998</v>
      </c>
      <c r="E10628" s="1">
        <v>2.1860000000000001E-5</v>
      </c>
      <c r="F10628" s="1" t="s">
        <v>3</v>
      </c>
      <c r="G10628" s="1" t="s">
        <v>12364</v>
      </c>
      <c r="H10628" s="1">
        <v>0</v>
      </c>
      <c r="I10628" s="1">
        <v>9995</v>
      </c>
    </row>
    <row r="10629" spans="1:9" x14ac:dyDescent="0.25">
      <c r="A10629" s="1">
        <v>2</v>
      </c>
      <c r="B10629" s="1">
        <v>46142</v>
      </c>
      <c r="C10629" s="1">
        <v>53.054299999999998</v>
      </c>
      <c r="D10629" s="1">
        <v>183.97049999999999</v>
      </c>
      <c r="E10629" s="1">
        <v>1352</v>
      </c>
      <c r="F10629" s="1">
        <v>97.961100000000002</v>
      </c>
      <c r="G10629" s="1">
        <v>262.15320000000003</v>
      </c>
      <c r="H10629" s="1">
        <v>15.063890861171201</v>
      </c>
    </row>
    <row r="10630" spans="1:9" x14ac:dyDescent="0.25">
      <c r="A10630" s="1">
        <v>0</v>
      </c>
      <c r="B10630" s="1" t="s">
        <v>12365</v>
      </c>
    </row>
    <row r="10631" spans="1:9" x14ac:dyDescent="0.25">
      <c r="A10631" s="1">
        <v>1</v>
      </c>
      <c r="B10631" s="1" t="s">
        <v>12366</v>
      </c>
      <c r="C10631" s="1" t="s">
        <v>12367</v>
      </c>
      <c r="D10631" s="1">
        <v>22275.985213659998</v>
      </c>
      <c r="E10631" s="1">
        <v>1.6557E-4</v>
      </c>
      <c r="F10631" s="1" t="s">
        <v>3</v>
      </c>
      <c r="G10631" s="1" t="s">
        <v>12368</v>
      </c>
      <c r="H10631" s="1">
        <v>0</v>
      </c>
      <c r="I10631" s="1">
        <v>9994</v>
      </c>
    </row>
    <row r="10632" spans="1:9" x14ac:dyDescent="0.25">
      <c r="A10632" s="1">
        <v>2</v>
      </c>
      <c r="B10632" s="1">
        <v>46144</v>
      </c>
      <c r="C10632" s="1">
        <v>53.052399999999999</v>
      </c>
      <c r="D10632" s="1">
        <v>164.71299999999999</v>
      </c>
      <c r="E10632" s="1">
        <v>1205</v>
      </c>
      <c r="F10632" s="1">
        <v>89.2166</v>
      </c>
      <c r="G10632" s="1">
        <v>270.89609999999999</v>
      </c>
      <c r="H10632" s="1">
        <v>15.064079471056299</v>
      </c>
    </row>
    <row r="10633" spans="1:9" x14ac:dyDescent="0.25">
      <c r="A10633" s="1">
        <v>0</v>
      </c>
      <c r="B10633" s="1" t="s">
        <v>12369</v>
      </c>
    </row>
    <row r="10634" spans="1:9" x14ac:dyDescent="0.25">
      <c r="A10634" s="1">
        <v>1</v>
      </c>
      <c r="B10634" s="1" t="s">
        <v>12370</v>
      </c>
      <c r="C10634" s="1" t="s">
        <v>12371</v>
      </c>
      <c r="D10634" s="1">
        <v>22276.163982409998</v>
      </c>
      <c r="E10634" s="1">
        <v>-1.08E-5</v>
      </c>
      <c r="F10634" s="1" t="s">
        <v>3</v>
      </c>
      <c r="G10634" s="1">
        <f>-53610-4</f>
        <v>-53614</v>
      </c>
      <c r="H10634" s="1">
        <v>0</v>
      </c>
      <c r="I10634" s="1">
        <v>9998</v>
      </c>
    </row>
    <row r="10635" spans="1:9" x14ac:dyDescent="0.25">
      <c r="A10635" s="1">
        <v>2</v>
      </c>
      <c r="B10635" s="1">
        <v>46146</v>
      </c>
      <c r="C10635" s="1">
        <v>53.057099999999998</v>
      </c>
      <c r="D10635" s="1">
        <v>183.92429999999999</v>
      </c>
      <c r="E10635" s="1">
        <v>1574</v>
      </c>
      <c r="F10635" s="1">
        <v>74.497100000000003</v>
      </c>
      <c r="G10635" s="1">
        <v>285.61919999999998</v>
      </c>
      <c r="H10635" s="1">
        <v>15.0640713211779</v>
      </c>
    </row>
    <row r="10636" spans="1:9" x14ac:dyDescent="0.25">
      <c r="A10636" s="1">
        <v>0</v>
      </c>
      <c r="B10636" s="1" t="s">
        <v>12372</v>
      </c>
    </row>
    <row r="10637" spans="1:9" x14ac:dyDescent="0.25">
      <c r="A10637" s="1">
        <v>1</v>
      </c>
      <c r="B10637" s="1" t="s">
        <v>12373</v>
      </c>
      <c r="C10637" s="1" t="s">
        <v>12374</v>
      </c>
      <c r="D10637" s="1">
        <v>22276.211891399998</v>
      </c>
      <c r="E10637" s="1">
        <v>2.3519999999999998E-5</v>
      </c>
      <c r="F10637" s="1" t="s">
        <v>3</v>
      </c>
      <c r="G10637" s="1" t="s">
        <v>12375</v>
      </c>
      <c r="H10637" s="1">
        <v>0</v>
      </c>
      <c r="I10637" s="1">
        <v>9991</v>
      </c>
    </row>
    <row r="10638" spans="1:9" x14ac:dyDescent="0.25">
      <c r="A10638" s="1">
        <v>2</v>
      </c>
      <c r="B10638" s="1">
        <v>46147</v>
      </c>
      <c r="C10638" s="1">
        <v>53.054499999999997</v>
      </c>
      <c r="D10638" s="1">
        <v>183.70570000000001</v>
      </c>
      <c r="E10638" s="1">
        <v>1488</v>
      </c>
      <c r="F10638" s="1">
        <v>84.446700000000007</v>
      </c>
      <c r="G10638" s="1">
        <v>275.66919999999999</v>
      </c>
      <c r="H10638" s="1">
        <v>15.064207111183901</v>
      </c>
    </row>
    <row r="10639" spans="1:9" x14ac:dyDescent="0.25">
      <c r="A10639" s="1">
        <v>0</v>
      </c>
      <c r="B10639" s="1" t="s">
        <v>12376</v>
      </c>
    </row>
    <row r="10640" spans="1:9" x14ac:dyDescent="0.25">
      <c r="A10640" s="1">
        <v>1</v>
      </c>
      <c r="B10640" s="1" t="s">
        <v>12377</v>
      </c>
      <c r="C10640" s="1" t="s">
        <v>12378</v>
      </c>
      <c r="D10640" s="1">
        <v>22276.416461460001</v>
      </c>
      <c r="E10640" s="1">
        <v>5.1910000000000003E-5</v>
      </c>
      <c r="F10640" s="1" t="s">
        <v>3</v>
      </c>
      <c r="G10640" s="1" t="s">
        <v>12379</v>
      </c>
      <c r="H10640" s="1">
        <v>0</v>
      </c>
      <c r="I10640" s="1">
        <v>9996</v>
      </c>
    </row>
    <row r="10641" spans="1:9" x14ac:dyDescent="0.25">
      <c r="A10641" s="1">
        <v>2</v>
      </c>
      <c r="B10641" s="1">
        <v>46148</v>
      </c>
      <c r="C10641" s="1">
        <v>53.054299999999998</v>
      </c>
      <c r="D10641" s="1">
        <v>162.78899999999999</v>
      </c>
      <c r="E10641" s="1">
        <v>1178</v>
      </c>
      <c r="F10641" s="1">
        <v>111.42749999999999</v>
      </c>
      <c r="G10641" s="1">
        <v>248.684</v>
      </c>
      <c r="H10641" s="1">
        <v>15.064244081174399</v>
      </c>
    </row>
    <row r="10642" spans="1:9" x14ac:dyDescent="0.25">
      <c r="A10642" s="1">
        <v>0</v>
      </c>
      <c r="B10642" s="1" t="s">
        <v>12380</v>
      </c>
    </row>
    <row r="10643" spans="1:9" x14ac:dyDescent="0.25">
      <c r="A10643" s="1">
        <v>1</v>
      </c>
      <c r="B10643" s="1" t="s">
        <v>12381</v>
      </c>
      <c r="C10643" s="1" t="s">
        <v>12382</v>
      </c>
      <c r="D10643" s="1">
        <v>22276.098531420001</v>
      </c>
      <c r="E10643" s="1">
        <v>1.8499999999999999E-5</v>
      </c>
      <c r="F10643" s="1" t="s">
        <v>3</v>
      </c>
      <c r="G10643" s="1" t="s">
        <v>12383</v>
      </c>
      <c r="H10643" s="1">
        <v>0</v>
      </c>
      <c r="I10643" s="1">
        <v>9997</v>
      </c>
    </row>
    <row r="10644" spans="1:9" x14ac:dyDescent="0.25">
      <c r="A10644" s="1">
        <v>2</v>
      </c>
      <c r="B10644" s="1">
        <v>46149</v>
      </c>
      <c r="C10644" s="1">
        <v>53.054400000000001</v>
      </c>
      <c r="D10644" s="1">
        <v>164.2073</v>
      </c>
      <c r="E10644" s="1">
        <v>1230</v>
      </c>
      <c r="F10644" s="1">
        <v>90.614500000000007</v>
      </c>
      <c r="G10644" s="1">
        <v>269.49849999999998</v>
      </c>
      <c r="H10644" s="1">
        <v>15.064067161180599</v>
      </c>
    </row>
    <row r="10645" spans="1:9" x14ac:dyDescent="0.25">
      <c r="A10645" s="1">
        <v>0</v>
      </c>
      <c r="B10645" s="1" t="s">
        <v>12384</v>
      </c>
    </row>
    <row r="10646" spans="1:9" x14ac:dyDescent="0.25">
      <c r="A10646" s="1">
        <v>1</v>
      </c>
      <c r="B10646" s="1" t="s">
        <v>12385</v>
      </c>
      <c r="C10646" s="1" t="s">
        <v>12386</v>
      </c>
      <c r="D10646" s="1">
        <v>22276.160290160002</v>
      </c>
      <c r="E10646" s="1">
        <v>3.2060000000000001E-5</v>
      </c>
      <c r="F10646" s="1" t="s">
        <v>3</v>
      </c>
      <c r="G10646" s="1" t="s">
        <v>12387</v>
      </c>
      <c r="H10646" s="1">
        <v>0</v>
      </c>
      <c r="I10646" s="1">
        <v>9996</v>
      </c>
    </row>
    <row r="10647" spans="1:9" x14ac:dyDescent="0.25">
      <c r="A10647" s="1">
        <v>2</v>
      </c>
      <c r="B10647" s="1">
        <v>46150</v>
      </c>
      <c r="C10647" s="1">
        <v>53.053600000000003</v>
      </c>
      <c r="D10647" s="1">
        <v>183.9333</v>
      </c>
      <c r="E10647" s="1">
        <v>1336</v>
      </c>
      <c r="F10647" s="1">
        <v>83.119699999999995</v>
      </c>
      <c r="G10647" s="1">
        <v>276.99439999999998</v>
      </c>
      <c r="H10647" s="1">
        <v>15.064132921177899</v>
      </c>
    </row>
    <row r="10648" spans="1:9" x14ac:dyDescent="0.25">
      <c r="A10648" s="1">
        <v>0</v>
      </c>
      <c r="B10648" s="1" t="s">
        <v>12388</v>
      </c>
    </row>
    <row r="10649" spans="1:9" x14ac:dyDescent="0.25">
      <c r="A10649" s="1">
        <v>1</v>
      </c>
      <c r="B10649" s="1" t="s">
        <v>12389</v>
      </c>
      <c r="C10649" s="1" t="s">
        <v>12390</v>
      </c>
      <c r="D10649" s="1">
        <v>22276.534419690001</v>
      </c>
      <c r="E10649" s="1">
        <v>1.4845E-4</v>
      </c>
      <c r="F10649" s="1" t="s">
        <v>3</v>
      </c>
      <c r="G10649" s="1" t="s">
        <v>12391</v>
      </c>
      <c r="H10649" s="1">
        <v>0</v>
      </c>
      <c r="I10649" s="1">
        <v>9996</v>
      </c>
    </row>
    <row r="10650" spans="1:9" x14ac:dyDescent="0.25">
      <c r="A10650" s="1">
        <v>2</v>
      </c>
      <c r="B10650" s="1">
        <v>46151</v>
      </c>
      <c r="C10650" s="1">
        <v>53.052500000000002</v>
      </c>
      <c r="D10650" s="1">
        <v>162.24189999999999</v>
      </c>
      <c r="E10650" s="1">
        <v>1367</v>
      </c>
      <c r="F10650" s="1">
        <v>109.5624</v>
      </c>
      <c r="G10650" s="1">
        <v>250.55119999999999</v>
      </c>
      <c r="H10650" s="1">
        <v>15.064256391174601</v>
      </c>
    </row>
    <row r="10651" spans="1:9" x14ac:dyDescent="0.25">
      <c r="A10651" s="1">
        <v>0</v>
      </c>
      <c r="B10651" s="1" t="s">
        <v>12392</v>
      </c>
    </row>
    <row r="10652" spans="1:9" x14ac:dyDescent="0.25">
      <c r="A10652" s="1">
        <v>1</v>
      </c>
      <c r="B10652" s="1" t="s">
        <v>12393</v>
      </c>
      <c r="C10652" s="1" t="s">
        <v>12394</v>
      </c>
      <c r="D10652" s="1">
        <v>22276.119745069998</v>
      </c>
      <c r="E10652" s="1">
        <v>4.2039999999999997E-5</v>
      </c>
      <c r="F10652" s="1" t="s">
        <v>3</v>
      </c>
      <c r="G10652" s="1" t="s">
        <v>12395</v>
      </c>
      <c r="H10652" s="1">
        <v>0</v>
      </c>
      <c r="I10652" s="1">
        <v>9992</v>
      </c>
    </row>
    <row r="10653" spans="1:9" x14ac:dyDescent="0.25">
      <c r="A10653" s="1">
        <v>2</v>
      </c>
      <c r="B10653" s="1">
        <v>46152</v>
      </c>
      <c r="C10653" s="1">
        <v>53.052799999999998</v>
      </c>
      <c r="D10653" s="1">
        <v>184.11490000000001</v>
      </c>
      <c r="E10653" s="1">
        <v>1430</v>
      </c>
      <c r="F10653" s="1">
        <v>53.567900000000002</v>
      </c>
      <c r="G10653" s="1">
        <v>306.54419999999999</v>
      </c>
      <c r="H10653" s="1">
        <v>15.064126281177799</v>
      </c>
    </row>
    <row r="10654" spans="1:9" x14ac:dyDescent="0.25">
      <c r="A10654" s="1">
        <v>0</v>
      </c>
      <c r="B10654" s="1" t="s">
        <v>12396</v>
      </c>
    </row>
    <row r="10655" spans="1:9" x14ac:dyDescent="0.25">
      <c r="A10655" s="1">
        <v>1</v>
      </c>
      <c r="B10655" s="1" t="s">
        <v>12397</v>
      </c>
      <c r="C10655" s="1" t="s">
        <v>12398</v>
      </c>
      <c r="D10655" s="1">
        <v>22276.486504379998</v>
      </c>
      <c r="E10655" s="1">
        <v>2.2342E-4</v>
      </c>
      <c r="F10655" s="1" t="s">
        <v>3</v>
      </c>
      <c r="G10655" s="1" t="s">
        <v>12399</v>
      </c>
      <c r="H10655" s="1">
        <v>0</v>
      </c>
      <c r="I10655" s="1">
        <v>9992</v>
      </c>
    </row>
    <row r="10656" spans="1:9" x14ac:dyDescent="0.25">
      <c r="A10656" s="1">
        <v>2</v>
      </c>
      <c r="B10656" s="1">
        <v>46153</v>
      </c>
      <c r="C10656" s="1">
        <v>53.0518</v>
      </c>
      <c r="D10656" s="1">
        <v>162.4667</v>
      </c>
      <c r="E10656" s="1">
        <v>1367</v>
      </c>
      <c r="F10656" s="1">
        <v>102.5365</v>
      </c>
      <c r="G10656" s="1">
        <v>257.57769999999999</v>
      </c>
      <c r="H10656" s="1">
        <v>15.0643098611745</v>
      </c>
    </row>
    <row r="10657" spans="1:9" x14ac:dyDescent="0.25">
      <c r="A10657" s="1">
        <v>0</v>
      </c>
      <c r="B10657" s="1" t="s">
        <v>12400</v>
      </c>
    </row>
    <row r="10658" spans="1:9" x14ac:dyDescent="0.25">
      <c r="A10658" s="1">
        <v>1</v>
      </c>
      <c r="B10658" s="1" t="s">
        <v>12401</v>
      </c>
      <c r="C10658" s="1" t="s">
        <v>12402</v>
      </c>
      <c r="D10658" s="1">
        <v>22276.430288889998</v>
      </c>
      <c r="E10658" s="1">
        <v>1.506E-5</v>
      </c>
      <c r="F10658" s="1" t="s">
        <v>3</v>
      </c>
      <c r="G10658" s="1" t="s">
        <v>12403</v>
      </c>
      <c r="H10658" s="1">
        <v>0</v>
      </c>
      <c r="I10658" s="1">
        <v>9994</v>
      </c>
    </row>
    <row r="10659" spans="1:9" x14ac:dyDescent="0.25">
      <c r="A10659" s="1">
        <v>2</v>
      </c>
      <c r="B10659" s="1">
        <v>46154</v>
      </c>
      <c r="C10659" s="1">
        <v>53.054600000000001</v>
      </c>
      <c r="D10659" s="1">
        <v>172.7218</v>
      </c>
      <c r="E10659" s="1">
        <v>1536</v>
      </c>
      <c r="F10659" s="1">
        <v>88.545599999999993</v>
      </c>
      <c r="G10659" s="1">
        <v>271.57089999999999</v>
      </c>
      <c r="H10659" s="1">
        <v>15.0640208011731</v>
      </c>
    </row>
    <row r="10660" spans="1:9" x14ac:dyDescent="0.25">
      <c r="A10660" s="1">
        <v>0</v>
      </c>
      <c r="B10660" s="1" t="s">
        <v>12404</v>
      </c>
    </row>
    <row r="10661" spans="1:9" x14ac:dyDescent="0.25">
      <c r="A10661" s="1">
        <v>1</v>
      </c>
      <c r="B10661" s="1" t="s">
        <v>12405</v>
      </c>
      <c r="C10661" s="1" t="s">
        <v>12406</v>
      </c>
      <c r="D10661" s="1">
        <v>22275.990748910001</v>
      </c>
      <c r="E10661" s="1">
        <v>1.2397999999999999E-4</v>
      </c>
      <c r="F10661" s="1" t="s">
        <v>3</v>
      </c>
      <c r="G10661" s="1" t="s">
        <v>12407</v>
      </c>
      <c r="H10661" s="1">
        <v>0</v>
      </c>
      <c r="I10661" s="1">
        <v>9996</v>
      </c>
    </row>
    <row r="10662" spans="1:9" x14ac:dyDescent="0.25">
      <c r="A10662" s="1">
        <v>2</v>
      </c>
      <c r="B10662" s="1">
        <v>46155</v>
      </c>
      <c r="C10662" s="1">
        <v>53.053400000000003</v>
      </c>
      <c r="D10662" s="1">
        <v>144.69970000000001</v>
      </c>
      <c r="E10662" s="1">
        <v>1220</v>
      </c>
      <c r="F10662" s="1">
        <v>92.181600000000003</v>
      </c>
      <c r="G10662" s="1">
        <v>267.93130000000002</v>
      </c>
      <c r="H10662" s="1">
        <v>15.064059281189</v>
      </c>
    </row>
    <row r="10663" spans="1:9" x14ac:dyDescent="0.25">
      <c r="A10663" s="1">
        <v>0</v>
      </c>
      <c r="B10663" s="1" t="s">
        <v>12408</v>
      </c>
    </row>
    <row r="10664" spans="1:9" x14ac:dyDescent="0.25">
      <c r="A10664" s="1">
        <v>1</v>
      </c>
      <c r="B10664" s="1" t="s">
        <v>12409</v>
      </c>
      <c r="C10664" s="1" t="s">
        <v>12410</v>
      </c>
      <c r="D10664" s="1">
        <v>22276.512312080002</v>
      </c>
      <c r="E10664" s="1">
        <v>1.1008E-4</v>
      </c>
      <c r="F10664" s="1" t="s">
        <v>3</v>
      </c>
      <c r="G10664" s="1" t="s">
        <v>12411</v>
      </c>
      <c r="H10664" s="1">
        <v>0</v>
      </c>
      <c r="I10664" s="1">
        <v>9992</v>
      </c>
    </row>
    <row r="10665" spans="1:9" x14ac:dyDescent="0.25">
      <c r="A10665" s="1">
        <v>2</v>
      </c>
      <c r="B10665" s="1">
        <v>46156</v>
      </c>
      <c r="C10665" s="1">
        <v>53.055</v>
      </c>
      <c r="D10665" s="1">
        <v>162.3621</v>
      </c>
      <c r="E10665" s="1">
        <v>1126</v>
      </c>
      <c r="F10665" s="1">
        <v>85.408199999999994</v>
      </c>
      <c r="G10665" s="1">
        <v>274.70359999999999</v>
      </c>
      <c r="H10665" s="1">
        <v>15.064077701187101</v>
      </c>
    </row>
    <row r="10666" spans="1:9" x14ac:dyDescent="0.25">
      <c r="A10666" s="1">
        <v>0</v>
      </c>
      <c r="B10666" s="1" t="s">
        <v>12412</v>
      </c>
    </row>
    <row r="10667" spans="1:9" x14ac:dyDescent="0.25">
      <c r="A10667" s="1">
        <v>1</v>
      </c>
      <c r="B10667" s="1" t="s">
        <v>12413</v>
      </c>
      <c r="C10667" s="1" t="s">
        <v>12414</v>
      </c>
      <c r="D10667" s="1">
        <v>22276.366716029999</v>
      </c>
      <c r="E10667" s="1">
        <v>9.5680000000000005E-5</v>
      </c>
      <c r="F10667" s="1" t="s">
        <v>3</v>
      </c>
      <c r="G10667" s="1" t="s">
        <v>12415</v>
      </c>
      <c r="H10667" s="1">
        <v>0</v>
      </c>
      <c r="I10667" s="1">
        <v>9994</v>
      </c>
    </row>
    <row r="10668" spans="1:9" x14ac:dyDescent="0.25">
      <c r="A10668" s="1">
        <v>2</v>
      </c>
      <c r="B10668" s="1">
        <v>46157</v>
      </c>
      <c r="C10668" s="1">
        <v>53.053600000000003</v>
      </c>
      <c r="D10668" s="1">
        <v>143.01779999999999</v>
      </c>
      <c r="E10668" s="1">
        <v>1336</v>
      </c>
      <c r="F10668" s="1">
        <v>79.363500000000002</v>
      </c>
      <c r="G10668" s="1">
        <v>280.75040000000001</v>
      </c>
      <c r="H10668" s="1">
        <v>15.0641813611772</v>
      </c>
    </row>
    <row r="10669" spans="1:9" x14ac:dyDescent="0.25">
      <c r="A10669" s="1">
        <v>0</v>
      </c>
      <c r="B10669" s="1" t="s">
        <v>12416</v>
      </c>
    </row>
    <row r="10670" spans="1:9" x14ac:dyDescent="0.25">
      <c r="A10670" s="1">
        <v>1</v>
      </c>
      <c r="B10670" s="1" t="s">
        <v>12417</v>
      </c>
      <c r="C10670" s="1" t="s">
        <v>12418</v>
      </c>
      <c r="D10670" s="1">
        <v>22276.495715630001</v>
      </c>
      <c r="E10670" s="1">
        <v>1.0424E-4</v>
      </c>
      <c r="F10670" s="1" t="s">
        <v>3</v>
      </c>
      <c r="G10670" s="1" t="s">
        <v>12419</v>
      </c>
      <c r="H10670" s="1">
        <v>0</v>
      </c>
      <c r="I10670" s="1">
        <v>9998</v>
      </c>
    </row>
    <row r="10671" spans="1:9" x14ac:dyDescent="0.25">
      <c r="A10671" s="1">
        <v>2</v>
      </c>
      <c r="B10671" s="1">
        <v>46158</v>
      </c>
      <c r="C10671" s="1">
        <v>53.051600000000001</v>
      </c>
      <c r="D10671" s="1">
        <v>142.4331</v>
      </c>
      <c r="E10671" s="1">
        <v>1442</v>
      </c>
      <c r="F10671" s="1">
        <v>97.846999999999994</v>
      </c>
      <c r="G10671" s="1">
        <v>262.26830000000001</v>
      </c>
      <c r="H10671" s="1">
        <v>15.06415092119</v>
      </c>
    </row>
    <row r="10672" spans="1:9" x14ac:dyDescent="0.25">
      <c r="A10672" s="1">
        <v>0</v>
      </c>
      <c r="B10672" s="1" t="s">
        <v>12420</v>
      </c>
    </row>
    <row r="10673" spans="1:9" x14ac:dyDescent="0.25">
      <c r="A10673" s="1">
        <v>1</v>
      </c>
      <c r="B10673" s="1" t="s">
        <v>12421</v>
      </c>
      <c r="C10673" s="1" t="s">
        <v>12422</v>
      </c>
      <c r="D10673" s="1">
        <v>22276.138189879999</v>
      </c>
      <c r="E10673" s="1">
        <v>1.057E-5</v>
      </c>
      <c r="F10673" s="1" t="s">
        <v>3</v>
      </c>
      <c r="G10673" s="1" t="s">
        <v>12423</v>
      </c>
      <c r="H10673" s="1">
        <v>0</v>
      </c>
      <c r="I10673" s="1">
        <v>9998</v>
      </c>
    </row>
    <row r="10674" spans="1:9" x14ac:dyDescent="0.25">
      <c r="A10674" s="1">
        <v>2</v>
      </c>
      <c r="B10674" s="1">
        <v>46159</v>
      </c>
      <c r="C10674" s="1">
        <v>53.055799999999998</v>
      </c>
      <c r="D10674" s="1">
        <v>184.04060000000001</v>
      </c>
      <c r="E10674" s="1">
        <v>1296</v>
      </c>
      <c r="F10674" s="1">
        <v>86.133300000000006</v>
      </c>
      <c r="G10674" s="1">
        <v>273.98039999999997</v>
      </c>
      <c r="H10674" s="1">
        <v>15.063993271183801</v>
      </c>
    </row>
    <row r="10675" spans="1:9" x14ac:dyDescent="0.25">
      <c r="A10675" s="1">
        <v>0</v>
      </c>
      <c r="B10675" s="1" t="s">
        <v>12424</v>
      </c>
    </row>
    <row r="10676" spans="1:9" x14ac:dyDescent="0.25">
      <c r="A10676" s="1">
        <v>1</v>
      </c>
      <c r="B10676" s="1" t="s">
        <v>12425</v>
      </c>
      <c r="C10676" s="1" t="s">
        <v>12426</v>
      </c>
      <c r="D10676" s="1">
        <v>22276.39434504</v>
      </c>
      <c r="E10676" s="1">
        <v>2.1180000000000001E-5</v>
      </c>
      <c r="F10676" s="1" t="s">
        <v>3</v>
      </c>
      <c r="G10676" s="1" t="s">
        <v>12427</v>
      </c>
      <c r="H10676" s="1">
        <v>0</v>
      </c>
      <c r="I10676" s="1">
        <v>9996</v>
      </c>
    </row>
    <row r="10677" spans="1:9" x14ac:dyDescent="0.25">
      <c r="A10677" s="1">
        <v>2</v>
      </c>
      <c r="B10677" s="1">
        <v>46160</v>
      </c>
      <c r="C10677" s="1">
        <v>53.055</v>
      </c>
      <c r="D10677" s="1">
        <v>162.8776</v>
      </c>
      <c r="E10677" s="1">
        <v>1269</v>
      </c>
      <c r="F10677" s="1">
        <v>92.133499999999998</v>
      </c>
      <c r="G10677" s="1">
        <v>267.98</v>
      </c>
      <c r="H10677" s="1">
        <v>15.064179881186901</v>
      </c>
    </row>
    <row r="10678" spans="1:9" x14ac:dyDescent="0.25">
      <c r="A10678" s="1">
        <v>0</v>
      </c>
      <c r="B10678" s="1" t="s">
        <v>12428</v>
      </c>
    </row>
    <row r="10679" spans="1:9" x14ac:dyDescent="0.25">
      <c r="A10679" s="1">
        <v>1</v>
      </c>
      <c r="B10679" s="1" t="s">
        <v>12429</v>
      </c>
      <c r="C10679" s="1" t="s">
        <v>12430</v>
      </c>
      <c r="D10679" s="1">
        <v>22276.504927220001</v>
      </c>
      <c r="E10679" s="1">
        <v>1.486E-5</v>
      </c>
      <c r="F10679" s="1" t="s">
        <v>3</v>
      </c>
      <c r="G10679" s="1" t="s">
        <v>12431</v>
      </c>
      <c r="H10679" s="1">
        <v>0</v>
      </c>
      <c r="I10679" s="1">
        <v>9990</v>
      </c>
    </row>
    <row r="10680" spans="1:9" x14ac:dyDescent="0.25">
      <c r="A10680" s="1">
        <v>2</v>
      </c>
      <c r="B10680" s="1">
        <v>46161</v>
      </c>
      <c r="C10680" s="1">
        <v>53.054600000000001</v>
      </c>
      <c r="D10680" s="1">
        <v>162.3792</v>
      </c>
      <c r="E10680" s="1">
        <v>1314</v>
      </c>
      <c r="F10680" s="1">
        <v>96.331500000000005</v>
      </c>
      <c r="G10680" s="1">
        <v>263.78230000000002</v>
      </c>
      <c r="H10680" s="1">
        <v>15.064063861187099</v>
      </c>
    </row>
    <row r="10681" spans="1:9" x14ac:dyDescent="0.25">
      <c r="A10681" s="1">
        <v>0</v>
      </c>
      <c r="B10681" s="1" t="s">
        <v>12432</v>
      </c>
    </row>
    <row r="10682" spans="1:9" x14ac:dyDescent="0.25">
      <c r="A10682" s="1">
        <v>1</v>
      </c>
      <c r="B10682" s="1" t="s">
        <v>12433</v>
      </c>
      <c r="C10682" s="1" t="s">
        <v>12434</v>
      </c>
      <c r="D10682" s="1">
        <v>22276.508617700001</v>
      </c>
      <c r="E10682" s="1">
        <v>1.9312999999999999E-4</v>
      </c>
      <c r="F10682" s="1" t="s">
        <v>3</v>
      </c>
      <c r="G10682" s="1" t="s">
        <v>12435</v>
      </c>
      <c r="H10682" s="1">
        <v>0</v>
      </c>
      <c r="I10682" s="1">
        <v>9993</v>
      </c>
    </row>
    <row r="10683" spans="1:9" x14ac:dyDescent="0.25">
      <c r="A10683" s="1">
        <v>2</v>
      </c>
      <c r="B10683" s="1">
        <v>46162</v>
      </c>
      <c r="C10683" s="1">
        <v>53.053100000000001</v>
      </c>
      <c r="D10683" s="1">
        <v>162.38</v>
      </c>
      <c r="E10683" s="1">
        <v>1435</v>
      </c>
      <c r="F10683" s="1">
        <v>97.005700000000004</v>
      </c>
      <c r="G10683" s="1">
        <v>263.10950000000003</v>
      </c>
      <c r="H10683" s="1">
        <v>15.0641970511872</v>
      </c>
    </row>
    <row r="10684" spans="1:9" x14ac:dyDescent="0.25">
      <c r="A10684" s="1">
        <v>0</v>
      </c>
      <c r="B10684" s="1" t="s">
        <v>12436</v>
      </c>
    </row>
    <row r="10685" spans="1:9" x14ac:dyDescent="0.25">
      <c r="A10685" s="1">
        <v>1</v>
      </c>
      <c r="B10685" s="1" t="s">
        <v>12437</v>
      </c>
      <c r="C10685" s="1" t="s">
        <v>12438</v>
      </c>
      <c r="D10685" s="1">
        <v>22276.374088529999</v>
      </c>
      <c r="E10685" s="1">
        <v>1.8519999999999999E-5</v>
      </c>
      <c r="F10685" s="1" t="s">
        <v>3</v>
      </c>
      <c r="G10685" s="1" t="s">
        <v>12439</v>
      </c>
      <c r="H10685" s="1">
        <v>0</v>
      </c>
      <c r="I10685" s="1">
        <v>9996</v>
      </c>
    </row>
    <row r="10686" spans="1:9" x14ac:dyDescent="0.25">
      <c r="A10686" s="1">
        <v>2</v>
      </c>
      <c r="B10686" s="1">
        <v>46163</v>
      </c>
      <c r="C10686" s="1">
        <v>53.054600000000001</v>
      </c>
      <c r="D10686" s="1">
        <v>142.96860000000001</v>
      </c>
      <c r="E10686" s="1">
        <v>1446</v>
      </c>
      <c r="F10686" s="1">
        <v>98.448800000000006</v>
      </c>
      <c r="G10686" s="1">
        <v>261.66649999999998</v>
      </c>
      <c r="H10686" s="1">
        <v>15.064043821177201</v>
      </c>
    </row>
    <row r="10687" spans="1:9" x14ac:dyDescent="0.25">
      <c r="A10687" s="1">
        <v>0</v>
      </c>
      <c r="B10687" s="1" t="s">
        <v>12440</v>
      </c>
    </row>
    <row r="10688" spans="1:9" x14ac:dyDescent="0.25">
      <c r="A10688" s="1">
        <v>1</v>
      </c>
      <c r="B10688" s="1" t="s">
        <v>12441</v>
      </c>
      <c r="C10688" s="1" t="s">
        <v>12442</v>
      </c>
      <c r="D10688" s="1">
        <v>22276.43673415</v>
      </c>
      <c r="E10688" s="1">
        <v>4.3010000000000003E-5</v>
      </c>
      <c r="F10688" s="1" t="s">
        <v>3</v>
      </c>
      <c r="G10688" s="1" t="s">
        <v>12443</v>
      </c>
      <c r="H10688" s="1">
        <v>0</v>
      </c>
      <c r="I10688" s="1">
        <v>9993</v>
      </c>
    </row>
    <row r="10689" spans="1:9" x14ac:dyDescent="0.25">
      <c r="A10689" s="1">
        <v>2</v>
      </c>
      <c r="B10689" s="1">
        <v>46164</v>
      </c>
      <c r="C10689" s="1">
        <v>53.052900000000001</v>
      </c>
      <c r="D10689" s="1">
        <v>142.6799</v>
      </c>
      <c r="E10689" s="1">
        <v>1376</v>
      </c>
      <c r="F10689" s="1">
        <v>92.908299999999997</v>
      </c>
      <c r="G10689" s="1">
        <v>267.20639999999997</v>
      </c>
      <c r="H10689" s="1">
        <v>15.0641474211839</v>
      </c>
    </row>
    <row r="10690" spans="1:9" x14ac:dyDescent="0.25">
      <c r="A10690" s="1">
        <v>0</v>
      </c>
      <c r="B10690" s="1" t="s">
        <v>12444</v>
      </c>
    </row>
    <row r="10691" spans="1:9" x14ac:dyDescent="0.25">
      <c r="A10691" s="1">
        <v>1</v>
      </c>
      <c r="B10691" s="1" t="s">
        <v>12445</v>
      </c>
      <c r="C10691" s="1" t="s">
        <v>12446</v>
      </c>
      <c r="D10691" s="1">
        <v>22276.446414329999</v>
      </c>
      <c r="E10691" s="1">
        <v>6.0183999999999997E-4</v>
      </c>
      <c r="F10691" s="1" t="s">
        <v>3</v>
      </c>
      <c r="G10691" s="1" t="s">
        <v>12447</v>
      </c>
      <c r="H10691" s="1">
        <v>0</v>
      </c>
      <c r="I10691" s="1">
        <v>9991</v>
      </c>
    </row>
    <row r="10692" spans="1:9" x14ac:dyDescent="0.25">
      <c r="A10692" s="1">
        <v>2</v>
      </c>
      <c r="B10692" s="1">
        <v>46165</v>
      </c>
      <c r="C10692" s="1">
        <v>53.051699999999997</v>
      </c>
      <c r="D10692" s="1">
        <v>172.85749999999999</v>
      </c>
      <c r="E10692" s="1">
        <v>2341</v>
      </c>
      <c r="F10692" s="1">
        <v>151.96690000000001</v>
      </c>
      <c r="G10692" s="1">
        <v>208.14510000000001</v>
      </c>
      <c r="H10692" s="1">
        <v>15.1683416111731</v>
      </c>
    </row>
    <row r="10693" spans="1:9" x14ac:dyDescent="0.25">
      <c r="A10693" s="1">
        <v>0</v>
      </c>
      <c r="B10693" s="1" t="s">
        <v>12448</v>
      </c>
    </row>
    <row r="10694" spans="1:9" x14ac:dyDescent="0.25">
      <c r="A10694" s="1">
        <v>1</v>
      </c>
      <c r="B10694" s="1" t="s">
        <v>12449</v>
      </c>
      <c r="C10694" s="1" t="s">
        <v>12450</v>
      </c>
      <c r="D10694" s="1">
        <v>22276.023912960001</v>
      </c>
      <c r="E10694" s="1">
        <v>1.859E-5</v>
      </c>
      <c r="F10694" s="1" t="s">
        <v>3</v>
      </c>
      <c r="G10694" s="1" t="s">
        <v>12451</v>
      </c>
      <c r="H10694" s="1">
        <v>0</v>
      </c>
      <c r="I10694" s="1">
        <v>9993</v>
      </c>
    </row>
    <row r="10695" spans="1:9" x14ac:dyDescent="0.25">
      <c r="A10695" s="1">
        <v>2</v>
      </c>
      <c r="B10695" s="1">
        <v>46166</v>
      </c>
      <c r="C10695" s="1">
        <v>53.055700000000002</v>
      </c>
      <c r="D10695" s="1">
        <v>184.55109999999999</v>
      </c>
      <c r="E10695" s="1">
        <v>1256</v>
      </c>
      <c r="F10695" s="1">
        <v>102.6443</v>
      </c>
      <c r="G10695" s="1">
        <v>257.46870000000001</v>
      </c>
      <c r="H10695" s="1">
        <v>15.064058531171099</v>
      </c>
    </row>
    <row r="10696" spans="1:9" x14ac:dyDescent="0.25">
      <c r="A10696" s="1">
        <v>0</v>
      </c>
      <c r="B10696" s="1" t="s">
        <v>12452</v>
      </c>
    </row>
    <row r="10697" spans="1:9" x14ac:dyDescent="0.25">
      <c r="A10697" s="1">
        <v>1</v>
      </c>
      <c r="B10697" s="1" t="s">
        <v>12453</v>
      </c>
      <c r="C10697" s="1" t="s">
        <v>12454</v>
      </c>
      <c r="D10697" s="1">
        <v>22276.1050067</v>
      </c>
      <c r="E10697" s="1">
        <v>6.1800000000000001E-6</v>
      </c>
      <c r="F10697" s="1" t="s">
        <v>3</v>
      </c>
      <c r="G10697" s="1" t="s">
        <v>12455</v>
      </c>
      <c r="H10697" s="1">
        <v>0</v>
      </c>
      <c r="I10697" s="1">
        <v>9998</v>
      </c>
    </row>
    <row r="10698" spans="1:9" x14ac:dyDescent="0.25">
      <c r="A10698" s="1">
        <v>2</v>
      </c>
      <c r="B10698" s="1">
        <v>46167</v>
      </c>
      <c r="C10698" s="1">
        <v>53.054600000000001</v>
      </c>
      <c r="D10698" s="1">
        <v>184.1705</v>
      </c>
      <c r="E10698" s="1">
        <v>1417</v>
      </c>
      <c r="F10698" s="1">
        <v>93.386600000000001</v>
      </c>
      <c r="G10698" s="1">
        <v>266.7285</v>
      </c>
      <c r="H10698" s="1">
        <v>15.0640020211712</v>
      </c>
    </row>
    <row r="10699" spans="1:9" x14ac:dyDescent="0.25">
      <c r="A10699" s="1">
        <v>0</v>
      </c>
      <c r="B10699" s="1" t="s">
        <v>12456</v>
      </c>
    </row>
    <row r="10700" spans="1:9" x14ac:dyDescent="0.25">
      <c r="A10700" s="1">
        <v>1</v>
      </c>
      <c r="B10700" s="1" t="s">
        <v>12457</v>
      </c>
      <c r="C10700" s="1" t="s">
        <v>12458</v>
      </c>
      <c r="D10700" s="1">
        <v>22276.017474069999</v>
      </c>
      <c r="E10700" s="1">
        <v>6.7000000000000002E-6</v>
      </c>
      <c r="F10700" s="1" t="s">
        <v>3</v>
      </c>
      <c r="G10700" s="1" t="s">
        <v>12459</v>
      </c>
      <c r="H10700" s="1">
        <v>0</v>
      </c>
      <c r="I10700" s="1">
        <v>9995</v>
      </c>
    </row>
    <row r="10701" spans="1:9" x14ac:dyDescent="0.25">
      <c r="A10701" s="1">
        <v>2</v>
      </c>
      <c r="B10701" s="1">
        <v>46168</v>
      </c>
      <c r="C10701" s="1">
        <v>53.0548</v>
      </c>
      <c r="D10701" s="1">
        <v>134.65620000000001</v>
      </c>
      <c r="E10701" s="1">
        <v>1360</v>
      </c>
      <c r="F10701" s="1">
        <v>98.484200000000001</v>
      </c>
      <c r="G10701" s="1">
        <v>261.63010000000003</v>
      </c>
      <c r="H10701" s="1">
        <v>15.064004841178001</v>
      </c>
    </row>
    <row r="10702" spans="1:9" x14ac:dyDescent="0.25">
      <c r="A10702" s="1">
        <v>0</v>
      </c>
      <c r="B10702" s="1" t="s">
        <v>12460</v>
      </c>
    </row>
    <row r="10703" spans="1:9" x14ac:dyDescent="0.25">
      <c r="A10703" s="1">
        <v>1</v>
      </c>
      <c r="B10703" s="1" t="s">
        <v>12461</v>
      </c>
      <c r="C10703" s="1" t="s">
        <v>12462</v>
      </c>
      <c r="D10703" s="1">
        <v>22276.51213874</v>
      </c>
      <c r="E10703" s="1">
        <v>2.4159999999999999E-5</v>
      </c>
      <c r="F10703" s="1" t="s">
        <v>3</v>
      </c>
      <c r="G10703" s="1" t="s">
        <v>12463</v>
      </c>
      <c r="H10703" s="1">
        <v>0</v>
      </c>
      <c r="I10703" s="1">
        <v>9995</v>
      </c>
    </row>
    <row r="10704" spans="1:9" x14ac:dyDescent="0.25">
      <c r="A10704" s="1">
        <v>2</v>
      </c>
      <c r="B10704" s="1">
        <v>46169</v>
      </c>
      <c r="C10704" s="1">
        <v>52.999600000000001</v>
      </c>
      <c r="D10704" s="1">
        <v>182.3415</v>
      </c>
      <c r="E10704" s="1">
        <v>1380</v>
      </c>
      <c r="F10704" s="1">
        <v>113.25660000000001</v>
      </c>
      <c r="G10704" s="1">
        <v>246.85669999999999</v>
      </c>
      <c r="H10704" s="1">
        <v>15.055925341171299</v>
      </c>
    </row>
    <row r="10705" spans="1:9" x14ac:dyDescent="0.25">
      <c r="A10705" s="1">
        <v>0</v>
      </c>
      <c r="B10705" s="1" t="s">
        <v>12464</v>
      </c>
    </row>
    <row r="10706" spans="1:9" x14ac:dyDescent="0.25">
      <c r="A10706" s="1">
        <v>1</v>
      </c>
      <c r="B10706" s="1" t="s">
        <v>12465</v>
      </c>
      <c r="C10706" s="1" t="s">
        <v>12466</v>
      </c>
      <c r="D10706" s="1">
        <v>22276.41278155</v>
      </c>
      <c r="E10706" s="1">
        <v>1.403E-5</v>
      </c>
      <c r="F10706" s="1" t="s">
        <v>3</v>
      </c>
      <c r="G10706" s="1" t="s">
        <v>12467</v>
      </c>
      <c r="H10706" s="1">
        <v>0</v>
      </c>
      <c r="I10706" s="1">
        <v>9997</v>
      </c>
    </row>
    <row r="10707" spans="1:9" x14ac:dyDescent="0.25">
      <c r="A10707" s="1">
        <v>2</v>
      </c>
      <c r="B10707" s="1">
        <v>46171</v>
      </c>
      <c r="C10707" s="1">
        <v>53.055100000000003</v>
      </c>
      <c r="D10707" s="1">
        <v>162.79409999999999</v>
      </c>
      <c r="E10707" s="1">
        <v>1500</v>
      </c>
      <c r="F10707" s="1">
        <v>84.400599999999997</v>
      </c>
      <c r="G10707" s="1">
        <v>275.71539999999999</v>
      </c>
      <c r="H10707" s="1">
        <v>15.064098941187</v>
      </c>
    </row>
    <row r="10708" spans="1:9" x14ac:dyDescent="0.25">
      <c r="A10708" s="1">
        <v>0</v>
      </c>
      <c r="B10708" s="1" t="s">
        <v>12468</v>
      </c>
    </row>
    <row r="10709" spans="1:9" x14ac:dyDescent="0.25">
      <c r="A10709" s="1">
        <v>1</v>
      </c>
      <c r="B10709" s="1" t="s">
        <v>12469</v>
      </c>
      <c r="C10709" s="1" t="s">
        <v>12470</v>
      </c>
      <c r="D10709" s="1">
        <v>22276.427524490002</v>
      </c>
      <c r="E10709" s="1">
        <v>5.3100000000000003E-5</v>
      </c>
      <c r="F10709" s="1" t="s">
        <v>3</v>
      </c>
      <c r="G10709" s="1" t="s">
        <v>12471</v>
      </c>
      <c r="H10709" s="1">
        <v>0</v>
      </c>
      <c r="I10709" s="1">
        <v>9991</v>
      </c>
    </row>
    <row r="10710" spans="1:9" x14ac:dyDescent="0.25">
      <c r="A10710" s="1">
        <v>2</v>
      </c>
      <c r="B10710" s="1">
        <v>46172</v>
      </c>
      <c r="C10710" s="1">
        <v>53.054000000000002</v>
      </c>
      <c r="D10710" s="1">
        <v>162.72020000000001</v>
      </c>
      <c r="E10710" s="1">
        <v>1465</v>
      </c>
      <c r="F10710" s="1">
        <v>95.828199999999995</v>
      </c>
      <c r="G10710" s="1">
        <v>264.28739999999999</v>
      </c>
      <c r="H10710" s="1">
        <v>15.064077531186999</v>
      </c>
    </row>
    <row r="10711" spans="1:9" x14ac:dyDescent="0.25">
      <c r="A10711" s="1">
        <v>0</v>
      </c>
      <c r="B10711" s="1" t="s">
        <v>12472</v>
      </c>
    </row>
    <row r="10712" spans="1:9" x14ac:dyDescent="0.25">
      <c r="A10712" s="1">
        <v>1</v>
      </c>
      <c r="B10712" s="1" t="s">
        <v>12473</v>
      </c>
      <c r="C10712" s="1" t="s">
        <v>12474</v>
      </c>
      <c r="D10712" s="1">
        <v>22276.47358591</v>
      </c>
      <c r="E10712" s="1">
        <v>2.6069999999999999E-5</v>
      </c>
      <c r="F10712" s="1" t="s">
        <v>3</v>
      </c>
      <c r="G10712" s="1" t="s">
        <v>12475</v>
      </c>
      <c r="H10712" s="1">
        <v>0</v>
      </c>
      <c r="I10712" s="1">
        <v>9999</v>
      </c>
    </row>
    <row r="10713" spans="1:9" x14ac:dyDescent="0.25">
      <c r="A10713" s="1">
        <v>2</v>
      </c>
      <c r="B10713" s="1">
        <v>46173</v>
      </c>
      <c r="C10713" s="1">
        <v>53.054099999999998</v>
      </c>
      <c r="D10713" s="1">
        <v>182.52520000000001</v>
      </c>
      <c r="E10713" s="1">
        <v>1474</v>
      </c>
      <c r="F10713" s="1">
        <v>73.838899999999995</v>
      </c>
      <c r="G10713" s="1">
        <v>286.27620000000002</v>
      </c>
      <c r="H10713" s="1">
        <v>15.0641270911717</v>
      </c>
    </row>
    <row r="10714" spans="1:9" x14ac:dyDescent="0.25">
      <c r="A10714" s="1">
        <v>0</v>
      </c>
      <c r="B10714" s="1" t="s">
        <v>12476</v>
      </c>
    </row>
    <row r="10715" spans="1:9" x14ac:dyDescent="0.25">
      <c r="A10715" s="1">
        <v>1</v>
      </c>
      <c r="B10715" s="1" t="s">
        <v>12477</v>
      </c>
      <c r="C10715" s="1" t="s">
        <v>12478</v>
      </c>
      <c r="D10715" s="1">
        <v>22276.14924509</v>
      </c>
      <c r="E10715" s="1">
        <v>-1.59E-6</v>
      </c>
      <c r="F10715" s="1" t="s">
        <v>3</v>
      </c>
      <c r="G10715" s="1" t="s">
        <v>12479</v>
      </c>
      <c r="H10715" s="1">
        <v>0</v>
      </c>
      <c r="I10715" s="1">
        <v>9998</v>
      </c>
    </row>
    <row r="10716" spans="1:9" x14ac:dyDescent="0.25">
      <c r="A10716" s="1">
        <v>2</v>
      </c>
      <c r="B10716" s="1">
        <v>46174</v>
      </c>
      <c r="C10716" s="1">
        <v>53.055</v>
      </c>
      <c r="D10716" s="1">
        <v>183.97749999999999</v>
      </c>
      <c r="E10716" s="1">
        <v>1578</v>
      </c>
      <c r="F10716" s="1">
        <v>89.327299999999994</v>
      </c>
      <c r="G10716" s="1">
        <v>270.78969999999998</v>
      </c>
      <c r="H10716" s="1">
        <v>15.063909861171201</v>
      </c>
    </row>
    <row r="10717" spans="1:9" x14ac:dyDescent="0.25">
      <c r="A10717" s="1">
        <v>0</v>
      </c>
      <c r="B10717" s="1" t="s">
        <v>6278</v>
      </c>
      <c r="C10717" s="1" t="s">
        <v>12480</v>
      </c>
    </row>
    <row r="10718" spans="1:9" x14ac:dyDescent="0.25">
      <c r="A10718" s="1">
        <v>1</v>
      </c>
      <c r="B10718" s="1" t="s">
        <v>12481</v>
      </c>
      <c r="C10718" s="1" t="s">
        <v>12482</v>
      </c>
      <c r="D10718" s="1">
        <v>22276.576014999999</v>
      </c>
      <c r="E10718" s="1">
        <v>4.4842999999999999E-4</v>
      </c>
      <c r="F10718" s="1" t="s">
        <v>3</v>
      </c>
      <c r="G10718" s="1" t="s">
        <v>12483</v>
      </c>
      <c r="H10718" s="1">
        <v>0</v>
      </c>
      <c r="I10718" s="1">
        <v>9998</v>
      </c>
    </row>
    <row r="10719" spans="1:9" x14ac:dyDescent="0.25">
      <c r="A10719" s="1">
        <v>2</v>
      </c>
      <c r="B10719" s="1">
        <v>46179</v>
      </c>
      <c r="C10719" s="1">
        <v>52.990400000000001</v>
      </c>
      <c r="D10719" s="1">
        <v>251.9341</v>
      </c>
      <c r="E10719" s="1">
        <v>4700</v>
      </c>
      <c r="F10719" s="1">
        <v>54.723500000000001</v>
      </c>
      <c r="G10719" s="1">
        <v>305.42149999999998</v>
      </c>
      <c r="H10719" s="1">
        <v>15.588700571221199</v>
      </c>
    </row>
    <row r="10720" spans="1:9" x14ac:dyDescent="0.25">
      <c r="A10720" s="1">
        <v>0</v>
      </c>
      <c r="B10720" s="1" t="s">
        <v>6278</v>
      </c>
      <c r="C10720" s="1" t="s">
        <v>12484</v>
      </c>
    </row>
    <row r="10721" spans="1:9" x14ac:dyDescent="0.25">
      <c r="A10721" s="1">
        <v>1</v>
      </c>
      <c r="B10721" s="1" t="s">
        <v>12485</v>
      </c>
      <c r="C10721" s="1" t="s">
        <v>12486</v>
      </c>
      <c r="D10721" s="1">
        <v>22276.43642717</v>
      </c>
      <c r="E10721" s="1">
        <v>4.6890000000000001E-4</v>
      </c>
      <c r="F10721" s="1" t="s">
        <v>3</v>
      </c>
      <c r="G10721" s="1" t="s">
        <v>12487</v>
      </c>
      <c r="H10721" s="1">
        <v>0</v>
      </c>
      <c r="I10721" s="1">
        <v>9992</v>
      </c>
    </row>
    <row r="10722" spans="1:9" x14ac:dyDescent="0.25">
      <c r="A10722" s="1">
        <v>2</v>
      </c>
      <c r="B10722" s="1">
        <v>46180</v>
      </c>
      <c r="C10722" s="1">
        <v>52.985100000000003</v>
      </c>
      <c r="D10722" s="1">
        <v>252.80019999999999</v>
      </c>
      <c r="E10722" s="1">
        <v>8994</v>
      </c>
      <c r="F10722" s="1">
        <v>118.8139</v>
      </c>
      <c r="G10722" s="1">
        <v>241.3777</v>
      </c>
      <c r="H10722" s="1">
        <v>15.597892261208001</v>
      </c>
    </row>
    <row r="10723" spans="1:9" x14ac:dyDescent="0.25">
      <c r="A10723" s="1">
        <v>0</v>
      </c>
      <c r="B10723" s="1" t="s">
        <v>6146</v>
      </c>
      <c r="C10723" s="1">
        <v>9</v>
      </c>
      <c r="D10723" s="1">
        <v>5</v>
      </c>
    </row>
    <row r="10724" spans="1:9" x14ac:dyDescent="0.25">
      <c r="A10724" s="1">
        <v>1</v>
      </c>
      <c r="B10724" s="1" t="s">
        <v>12488</v>
      </c>
      <c r="C10724" s="1" t="s">
        <v>12489</v>
      </c>
      <c r="D10724" s="1">
        <v>22276.55684257</v>
      </c>
      <c r="E10724" s="1">
        <v>3.6409999999999999E-5</v>
      </c>
      <c r="F10724" s="1" t="s">
        <v>3</v>
      </c>
      <c r="G10724" s="1" t="s">
        <v>12490</v>
      </c>
      <c r="H10724" s="1">
        <v>0</v>
      </c>
      <c r="I10724" s="1">
        <v>9992</v>
      </c>
    </row>
    <row r="10725" spans="1:9" x14ac:dyDescent="0.25">
      <c r="A10725" s="1">
        <v>2</v>
      </c>
      <c r="B10725" s="1">
        <v>46232</v>
      </c>
      <c r="C10725" s="1">
        <v>97.396299999999997</v>
      </c>
      <c r="D10725" s="1">
        <v>329.41390000000001</v>
      </c>
      <c r="E10725" s="1">
        <v>13731</v>
      </c>
      <c r="F10725" s="1">
        <v>98.670699999999997</v>
      </c>
      <c r="G10725" s="1">
        <v>38.412199999999999</v>
      </c>
      <c r="H10725" s="1">
        <v>15.2380947611745</v>
      </c>
    </row>
    <row r="10726" spans="1:9" x14ac:dyDescent="0.25">
      <c r="A10726" s="1">
        <v>0</v>
      </c>
      <c r="B10726" s="1" t="s">
        <v>12491</v>
      </c>
      <c r="C10726" s="1" t="s">
        <v>12492</v>
      </c>
      <c r="D10726" s="1" t="s">
        <v>88</v>
      </c>
    </row>
    <row r="10727" spans="1:9" x14ac:dyDescent="0.25">
      <c r="A10727" s="1">
        <v>1</v>
      </c>
      <c r="B10727" s="1" t="s">
        <v>12493</v>
      </c>
      <c r="C10727" s="1" t="s">
        <v>12494</v>
      </c>
      <c r="D10727" s="1">
        <v>22276.440574280001</v>
      </c>
      <c r="E10727" s="1">
        <v>8.7919999999999998E-5</v>
      </c>
      <c r="F10727" s="1" t="s">
        <v>3</v>
      </c>
      <c r="G10727" s="1" t="s">
        <v>12495</v>
      </c>
      <c r="H10727" s="1">
        <v>0</v>
      </c>
      <c r="I10727" s="1">
        <v>9998</v>
      </c>
    </row>
    <row r="10728" spans="1:9" x14ac:dyDescent="0.25">
      <c r="A10728" s="1">
        <v>2</v>
      </c>
      <c r="B10728" s="1">
        <v>46233</v>
      </c>
      <c r="C10728" s="1">
        <v>97.396000000000001</v>
      </c>
      <c r="D10728" s="1">
        <v>331.4076</v>
      </c>
      <c r="E10728" s="1">
        <v>16057</v>
      </c>
      <c r="F10728" s="1">
        <v>77.665499999999994</v>
      </c>
      <c r="G10728" s="1">
        <v>48.373899999999999</v>
      </c>
      <c r="H10728" s="1">
        <v>15.287782161175601</v>
      </c>
    </row>
    <row r="10729" spans="1:9" x14ac:dyDescent="0.25">
      <c r="A10729" s="1">
        <v>0</v>
      </c>
      <c r="B10729" s="1" t="s">
        <v>6724</v>
      </c>
      <c r="C10729" s="1">
        <v>5</v>
      </c>
    </row>
    <row r="10730" spans="1:9" x14ac:dyDescent="0.25">
      <c r="A10730" s="1">
        <v>1</v>
      </c>
      <c r="B10730" s="1" t="s">
        <v>12496</v>
      </c>
      <c r="C10730" s="1" t="s">
        <v>12497</v>
      </c>
      <c r="D10730" s="1">
        <v>22276.44881948</v>
      </c>
      <c r="E10730" s="1">
        <v>3.96E-5</v>
      </c>
      <c r="F10730" s="1" t="s">
        <v>3</v>
      </c>
      <c r="G10730" s="1" t="s">
        <v>12498</v>
      </c>
      <c r="H10730" s="1">
        <v>0</v>
      </c>
      <c r="I10730" s="1">
        <v>9999</v>
      </c>
    </row>
    <row r="10731" spans="1:9" x14ac:dyDescent="0.25">
      <c r="A10731" s="1">
        <v>2</v>
      </c>
      <c r="B10731" s="1">
        <v>46234</v>
      </c>
      <c r="C10731" s="1">
        <v>97.395399999999995</v>
      </c>
      <c r="D10731" s="1">
        <v>330.60399999999998</v>
      </c>
      <c r="E10731" s="1">
        <v>17426</v>
      </c>
      <c r="F10731" s="1">
        <v>74.665800000000004</v>
      </c>
      <c r="G10731" s="1">
        <v>50.406100000000002</v>
      </c>
      <c r="H10731" s="1">
        <v>15.259768351175101</v>
      </c>
    </row>
    <row r="10732" spans="1:9" x14ac:dyDescent="0.25">
      <c r="A10732" s="1">
        <v>0</v>
      </c>
      <c r="B10732" s="1" t="s">
        <v>6278</v>
      </c>
      <c r="C10732" s="1" t="s">
        <v>12499</v>
      </c>
    </row>
    <row r="10733" spans="1:9" x14ac:dyDescent="0.25">
      <c r="A10733" s="1">
        <v>1</v>
      </c>
      <c r="B10733" s="1" t="s">
        <v>12500</v>
      </c>
      <c r="C10733" s="1" t="s">
        <v>12501</v>
      </c>
      <c r="D10733" s="1">
        <v>22276.421609460001</v>
      </c>
      <c r="E10733" s="1">
        <v>5.1785999999999998E-4</v>
      </c>
      <c r="F10733" s="1" t="s">
        <v>3</v>
      </c>
      <c r="G10733" s="1" t="s">
        <v>12502</v>
      </c>
      <c r="H10733" s="1">
        <v>0</v>
      </c>
      <c r="I10733" s="1">
        <v>9993</v>
      </c>
    </row>
    <row r="10734" spans="1:9" x14ac:dyDescent="0.25">
      <c r="A10734" s="1">
        <v>2</v>
      </c>
      <c r="B10734" s="1">
        <v>46235</v>
      </c>
      <c r="C10734" s="1">
        <v>52.986699999999999</v>
      </c>
      <c r="D10734" s="1">
        <v>249.21350000000001</v>
      </c>
      <c r="E10734" s="1">
        <v>2439</v>
      </c>
      <c r="F10734" s="1">
        <v>308.25670000000002</v>
      </c>
      <c r="G10734" s="1">
        <v>51.822600000000001</v>
      </c>
      <c r="H10734" s="1">
        <v>15.6160918912085</v>
      </c>
    </row>
    <row r="10735" spans="1:9" x14ac:dyDescent="0.25">
      <c r="A10735" s="1">
        <v>0</v>
      </c>
      <c r="B10735" s="1" t="s">
        <v>8674</v>
      </c>
      <c r="C10735" s="1" t="s">
        <v>12503</v>
      </c>
    </row>
    <row r="10736" spans="1:9" x14ac:dyDescent="0.25">
      <c r="A10736" s="1">
        <v>1</v>
      </c>
      <c r="B10736" s="1" t="s">
        <v>12504</v>
      </c>
      <c r="C10736" s="1" t="s">
        <v>12505</v>
      </c>
      <c r="D10736" s="1">
        <v>22276.458338709999</v>
      </c>
      <c r="E10736" s="1">
        <v>3.5700000000000001E-6</v>
      </c>
      <c r="F10736" s="1" t="s">
        <v>3</v>
      </c>
      <c r="G10736" s="1" t="s">
        <v>12506</v>
      </c>
      <c r="H10736" s="1">
        <v>0</v>
      </c>
      <c r="I10736" s="1">
        <v>9992</v>
      </c>
    </row>
    <row r="10737" spans="1:9" x14ac:dyDescent="0.25">
      <c r="A10737" s="1">
        <v>2</v>
      </c>
      <c r="B10737" s="1">
        <v>46265</v>
      </c>
      <c r="C10737" s="1">
        <v>97.889099999999999</v>
      </c>
      <c r="D10737" s="1">
        <v>100.67870000000001</v>
      </c>
      <c r="E10737" s="1">
        <v>1380</v>
      </c>
      <c r="F10737" s="1">
        <v>87.093199999999996</v>
      </c>
      <c r="G10737" s="1">
        <v>273.04480000000001</v>
      </c>
      <c r="H10737" s="1">
        <v>14.821526281131201</v>
      </c>
    </row>
    <row r="10738" spans="1:9" x14ac:dyDescent="0.25">
      <c r="A10738" s="1">
        <v>0</v>
      </c>
      <c r="B10738" s="1" t="s">
        <v>12507</v>
      </c>
    </row>
    <row r="10739" spans="1:9" x14ac:dyDescent="0.25">
      <c r="A10739" s="1">
        <v>1</v>
      </c>
      <c r="B10739" s="1" t="s">
        <v>12508</v>
      </c>
      <c r="C10739" s="1" t="s">
        <v>12509</v>
      </c>
      <c r="D10739" s="1">
        <v>22276.46851069</v>
      </c>
      <c r="E10739" s="1">
        <v>2.4579999999999998E-5</v>
      </c>
      <c r="F10739" s="1" t="s">
        <v>3</v>
      </c>
      <c r="G10739" s="1" t="s">
        <v>12510</v>
      </c>
      <c r="H10739" s="1">
        <v>0</v>
      </c>
      <c r="I10739" s="1">
        <v>9995</v>
      </c>
    </row>
    <row r="10740" spans="1:9" x14ac:dyDescent="0.25">
      <c r="A10740" s="1">
        <v>2</v>
      </c>
      <c r="B10740" s="1">
        <v>46266</v>
      </c>
      <c r="C10740" s="1">
        <v>97.879000000000005</v>
      </c>
      <c r="D10740" s="1">
        <v>107.08759999999999</v>
      </c>
      <c r="E10740" s="1">
        <v>5811</v>
      </c>
      <c r="F10740" s="1">
        <v>142.91669999999999</v>
      </c>
      <c r="G10740" s="1">
        <v>217.24529999999999</v>
      </c>
      <c r="H10740" s="1">
        <v>14.8895620011355</v>
      </c>
    </row>
    <row r="10741" spans="1:9" x14ac:dyDescent="0.25">
      <c r="A10741" s="1">
        <v>0</v>
      </c>
      <c r="B10741" s="1" t="s">
        <v>12511</v>
      </c>
    </row>
    <row r="10742" spans="1:9" x14ac:dyDescent="0.25">
      <c r="A10742" s="1">
        <v>1</v>
      </c>
      <c r="B10742" s="1" t="s">
        <v>12512</v>
      </c>
      <c r="C10742" s="1" t="s">
        <v>12513</v>
      </c>
      <c r="D10742" s="1">
        <v>22276.480791990001</v>
      </c>
      <c r="E10742" s="1">
        <v>7.6089999999999998E-5</v>
      </c>
      <c r="F10742" s="1" t="s">
        <v>3</v>
      </c>
      <c r="G10742" s="1" t="s">
        <v>12514</v>
      </c>
      <c r="H10742" s="1">
        <v>0</v>
      </c>
      <c r="I10742" s="1">
        <v>9997</v>
      </c>
    </row>
    <row r="10743" spans="1:9" x14ac:dyDescent="0.25">
      <c r="A10743" s="1">
        <v>2</v>
      </c>
      <c r="B10743" s="1">
        <v>46267</v>
      </c>
      <c r="C10743" s="1">
        <v>97.8673</v>
      </c>
      <c r="D10743" s="1">
        <v>106.79949999999999</v>
      </c>
      <c r="E10743" s="1">
        <v>6755</v>
      </c>
      <c r="F10743" s="1">
        <v>147.89680000000001</v>
      </c>
      <c r="G10743" s="1">
        <v>212.2662</v>
      </c>
      <c r="H10743" s="1">
        <v>14.908733931136</v>
      </c>
    </row>
    <row r="10744" spans="1:9" x14ac:dyDescent="0.25">
      <c r="A10744" s="1">
        <v>0</v>
      </c>
      <c r="B10744" s="1" t="s">
        <v>12515</v>
      </c>
    </row>
    <row r="10745" spans="1:9" x14ac:dyDescent="0.25">
      <c r="A10745" s="1">
        <v>1</v>
      </c>
      <c r="B10745" s="1" t="s">
        <v>12516</v>
      </c>
      <c r="C10745" s="1" t="s">
        <v>12517</v>
      </c>
      <c r="D10745" s="1">
        <v>22276.58913239</v>
      </c>
      <c r="E10745" s="1">
        <v>7.0959999999999998E-5</v>
      </c>
      <c r="F10745" s="1" t="s">
        <v>3</v>
      </c>
      <c r="G10745" s="1" t="s">
        <v>12518</v>
      </c>
      <c r="H10745" s="1">
        <v>0</v>
      </c>
      <c r="I10745" s="1">
        <v>9997</v>
      </c>
    </row>
    <row r="10746" spans="1:9" x14ac:dyDescent="0.25">
      <c r="A10746" s="1">
        <v>2</v>
      </c>
      <c r="B10746" s="1">
        <v>46268</v>
      </c>
      <c r="C10746" s="1">
        <v>45.099600000000002</v>
      </c>
      <c r="D10746" s="1">
        <v>237.0043</v>
      </c>
      <c r="E10746" s="1">
        <v>8190</v>
      </c>
      <c r="F10746" s="1">
        <v>232.70330000000001</v>
      </c>
      <c r="G10746" s="1">
        <v>127.31399999999999</v>
      </c>
      <c r="H10746" s="1">
        <v>15.1322869111545</v>
      </c>
    </row>
    <row r="10747" spans="1:9" x14ac:dyDescent="0.25">
      <c r="A10747" s="1">
        <v>0</v>
      </c>
      <c r="B10747" s="1" t="s">
        <v>12519</v>
      </c>
    </row>
    <row r="10748" spans="1:9" x14ac:dyDescent="0.25">
      <c r="A10748" s="1">
        <v>1</v>
      </c>
      <c r="B10748" s="1" t="s">
        <v>12520</v>
      </c>
      <c r="C10748" s="1" t="s">
        <v>12521</v>
      </c>
      <c r="D10748" s="1">
        <v>22276.19822781</v>
      </c>
      <c r="E10748" s="1">
        <v>5.6795000000000001E-4</v>
      </c>
      <c r="F10748" s="1" t="s">
        <v>3</v>
      </c>
      <c r="G10748" s="1" t="s">
        <v>12522</v>
      </c>
      <c r="H10748" s="1">
        <v>0</v>
      </c>
      <c r="I10748" s="1">
        <v>9998</v>
      </c>
    </row>
    <row r="10749" spans="1:9" x14ac:dyDescent="0.25">
      <c r="A10749" s="1">
        <v>2</v>
      </c>
      <c r="B10749" s="1">
        <v>46269</v>
      </c>
      <c r="C10749" s="1">
        <v>45.099200000000003</v>
      </c>
      <c r="D10749" s="1">
        <v>216.21379999999999</v>
      </c>
      <c r="E10749" s="1">
        <v>5879</v>
      </c>
      <c r="F10749" s="1">
        <v>156.3416</v>
      </c>
      <c r="G10749" s="1">
        <v>203.77500000000001</v>
      </c>
      <c r="H10749" s="1">
        <v>15.283560561156699</v>
      </c>
    </row>
    <row r="10750" spans="1:9" x14ac:dyDescent="0.25">
      <c r="A10750" s="1">
        <v>0</v>
      </c>
      <c r="B10750" s="1" t="s">
        <v>12523</v>
      </c>
      <c r="C10750" s="1" t="s">
        <v>12524</v>
      </c>
    </row>
    <row r="10751" spans="1:9" x14ac:dyDescent="0.25">
      <c r="A10751" s="1">
        <v>1</v>
      </c>
      <c r="B10751" s="1" t="s">
        <v>12525</v>
      </c>
      <c r="C10751" s="1" t="s">
        <v>12526</v>
      </c>
      <c r="D10751" s="1">
        <v>22276.596742279999</v>
      </c>
      <c r="E10751" s="1">
        <v>9.2800000000000006E-5</v>
      </c>
      <c r="F10751" s="1" t="s">
        <v>3</v>
      </c>
      <c r="G10751" s="1" t="s">
        <v>12527</v>
      </c>
      <c r="H10751" s="1">
        <v>0</v>
      </c>
      <c r="I10751" s="1">
        <v>9997</v>
      </c>
    </row>
    <row r="10752" spans="1:9" x14ac:dyDescent="0.25">
      <c r="A10752" s="1">
        <v>2</v>
      </c>
      <c r="B10752" s="1">
        <v>46272</v>
      </c>
      <c r="C10752" s="1">
        <v>97.318700000000007</v>
      </c>
      <c r="D10752" s="1">
        <v>345.2989</v>
      </c>
      <c r="E10752" s="1">
        <v>8166</v>
      </c>
      <c r="F10752" s="1">
        <v>54.474899999999998</v>
      </c>
      <c r="G10752" s="1">
        <v>305.72609999999997</v>
      </c>
      <c r="H10752" s="1">
        <v>15.2621177811571</v>
      </c>
    </row>
    <row r="10753" spans="1:9" x14ac:dyDescent="0.25">
      <c r="A10753" s="1">
        <v>0</v>
      </c>
      <c r="B10753" s="1" t="s">
        <v>12528</v>
      </c>
    </row>
    <row r="10754" spans="1:9" x14ac:dyDescent="0.25">
      <c r="A10754" s="1">
        <v>1</v>
      </c>
      <c r="B10754" s="1" t="s">
        <v>12529</v>
      </c>
      <c r="C10754" s="1" t="s">
        <v>12530</v>
      </c>
      <c r="D10754" s="1">
        <v>22276.419671709999</v>
      </c>
      <c r="E10754" s="1">
        <v>1.054E-4</v>
      </c>
      <c r="F10754" s="1" t="s">
        <v>3</v>
      </c>
      <c r="G10754" s="1" t="s">
        <v>12531</v>
      </c>
      <c r="H10754" s="1">
        <v>0</v>
      </c>
      <c r="I10754" s="1">
        <v>9991</v>
      </c>
    </row>
    <row r="10755" spans="1:9" x14ac:dyDescent="0.25">
      <c r="A10755" s="1">
        <v>2</v>
      </c>
      <c r="B10755" s="1">
        <v>46273</v>
      </c>
      <c r="C10755" s="1">
        <v>97.385599999999997</v>
      </c>
      <c r="D10755" s="1">
        <v>344.46879999999999</v>
      </c>
      <c r="E10755" s="1">
        <v>7366</v>
      </c>
      <c r="F10755" s="1">
        <v>109.2471</v>
      </c>
      <c r="G10755" s="1">
        <v>250.95609999999999</v>
      </c>
      <c r="H10755" s="1">
        <v>15.189231481152101</v>
      </c>
    </row>
    <row r="10756" spans="1:9" x14ac:dyDescent="0.25">
      <c r="A10756" s="1">
        <v>0</v>
      </c>
      <c r="B10756" s="1" t="s">
        <v>12532</v>
      </c>
    </row>
    <row r="10757" spans="1:9" x14ac:dyDescent="0.25">
      <c r="A10757" s="1">
        <v>1</v>
      </c>
      <c r="B10757" s="1" t="s">
        <v>12533</v>
      </c>
      <c r="C10757" s="1" t="s">
        <v>12534</v>
      </c>
      <c r="D10757" s="1">
        <v>22276.456679539999</v>
      </c>
      <c r="E10757" s="1">
        <v>6.8850000000000007E-5</v>
      </c>
      <c r="F10757" s="1" t="s">
        <v>3</v>
      </c>
      <c r="G10757" s="1" t="s">
        <v>12535</v>
      </c>
      <c r="H10757" s="1">
        <v>0</v>
      </c>
      <c r="I10757" s="1">
        <v>9998</v>
      </c>
    </row>
    <row r="10758" spans="1:9" x14ac:dyDescent="0.25">
      <c r="A10758" s="1">
        <v>2</v>
      </c>
      <c r="B10758" s="1">
        <v>46274</v>
      </c>
      <c r="C10758" s="1">
        <v>97.385099999999994</v>
      </c>
      <c r="D10758" s="1">
        <v>344.10829999999999</v>
      </c>
      <c r="E10758" s="1">
        <v>7515</v>
      </c>
      <c r="F10758" s="1">
        <v>109.22410000000001</v>
      </c>
      <c r="G10758" s="1">
        <v>250.98070000000001</v>
      </c>
      <c r="H10758" s="1">
        <v>15.1776001511519</v>
      </c>
    </row>
    <row r="10759" spans="1:9" x14ac:dyDescent="0.25">
      <c r="A10759" s="1">
        <v>0</v>
      </c>
      <c r="B10759" s="1" t="s">
        <v>12536</v>
      </c>
    </row>
    <row r="10760" spans="1:9" x14ac:dyDescent="0.25">
      <c r="A10760" s="1">
        <v>1</v>
      </c>
      <c r="B10760" s="1" t="s">
        <v>12537</v>
      </c>
      <c r="C10760" s="1" t="s">
        <v>12538</v>
      </c>
      <c r="D10760" s="1">
        <v>22276.48091179</v>
      </c>
      <c r="E10760" s="1">
        <v>5.4570000000000001E-5</v>
      </c>
      <c r="F10760" s="1" t="s">
        <v>3</v>
      </c>
      <c r="G10760" s="1" t="s">
        <v>3005</v>
      </c>
      <c r="H10760" s="1">
        <v>0</v>
      </c>
      <c r="I10760" s="1">
        <v>9996</v>
      </c>
    </row>
    <row r="10761" spans="1:9" x14ac:dyDescent="0.25">
      <c r="A10761" s="1">
        <v>2</v>
      </c>
      <c r="B10761" s="1">
        <v>46275</v>
      </c>
      <c r="C10761" s="1">
        <v>97.381100000000004</v>
      </c>
      <c r="D10761" s="1">
        <v>344.40320000000003</v>
      </c>
      <c r="E10761" s="1">
        <v>2560</v>
      </c>
      <c r="F10761" s="1">
        <v>115.4513</v>
      </c>
      <c r="G10761" s="1">
        <v>244.6986</v>
      </c>
      <c r="H10761" s="1">
        <v>15.179848801152399</v>
      </c>
    </row>
    <row r="10762" spans="1:9" x14ac:dyDescent="0.25">
      <c r="A10762" s="1">
        <v>0</v>
      </c>
      <c r="B10762" s="1" t="s">
        <v>12539</v>
      </c>
    </row>
    <row r="10763" spans="1:9" x14ac:dyDescent="0.25">
      <c r="A10763" s="1">
        <v>1</v>
      </c>
      <c r="B10763" s="1" t="s">
        <v>12540</v>
      </c>
      <c r="C10763" s="1" t="s">
        <v>12541</v>
      </c>
      <c r="D10763" s="1">
        <v>22276.44147229</v>
      </c>
      <c r="E10763" s="1">
        <v>7.2840000000000001E-5</v>
      </c>
      <c r="F10763" s="1" t="s">
        <v>3</v>
      </c>
      <c r="G10763" s="1" t="s">
        <v>12542</v>
      </c>
      <c r="H10763" s="1">
        <v>0</v>
      </c>
      <c r="I10763" s="1">
        <v>9997</v>
      </c>
    </row>
    <row r="10764" spans="1:9" x14ac:dyDescent="0.25">
      <c r="A10764" s="1">
        <v>2</v>
      </c>
      <c r="B10764" s="1">
        <v>46276</v>
      </c>
      <c r="C10764" s="1">
        <v>97.381699999999995</v>
      </c>
      <c r="D10764" s="1">
        <v>344.79430000000002</v>
      </c>
      <c r="E10764" s="1">
        <v>2632</v>
      </c>
      <c r="F10764" s="1">
        <v>122.28100000000001</v>
      </c>
      <c r="G10764" s="1">
        <v>237.86789999999999</v>
      </c>
      <c r="H10764" s="1">
        <v>15.189191301152601</v>
      </c>
    </row>
    <row r="10765" spans="1:9" x14ac:dyDescent="0.25">
      <c r="A10765" s="1">
        <v>0</v>
      </c>
      <c r="B10765" s="1" t="s">
        <v>12543</v>
      </c>
    </row>
    <row r="10766" spans="1:9" x14ac:dyDescent="0.25">
      <c r="A10766" s="1">
        <v>1</v>
      </c>
      <c r="B10766" s="1" t="s">
        <v>12544</v>
      </c>
      <c r="C10766" s="1" t="s">
        <v>12545</v>
      </c>
      <c r="D10766" s="1">
        <v>22276.523415160002</v>
      </c>
      <c r="E10766" s="1">
        <v>3.3389999999999997E-5</v>
      </c>
      <c r="F10766" s="1" t="s">
        <v>3</v>
      </c>
      <c r="G10766" s="1" t="s">
        <v>12546</v>
      </c>
      <c r="H10766" s="1">
        <v>0</v>
      </c>
      <c r="I10766" s="1">
        <v>9993</v>
      </c>
    </row>
    <row r="10767" spans="1:9" x14ac:dyDescent="0.25">
      <c r="A10767" s="1">
        <v>2</v>
      </c>
      <c r="B10767" s="1">
        <v>46277</v>
      </c>
      <c r="C10767" s="1">
        <v>97.381500000000003</v>
      </c>
      <c r="D10767" s="1">
        <v>344.5686</v>
      </c>
      <c r="E10767" s="1">
        <v>2604</v>
      </c>
      <c r="F10767" s="1">
        <v>123.9751</v>
      </c>
      <c r="G10767" s="1">
        <v>349.53440000000001</v>
      </c>
      <c r="H10767" s="1">
        <v>15.1801269511525</v>
      </c>
    </row>
    <row r="10768" spans="1:9" x14ac:dyDescent="0.25">
      <c r="A10768" s="1">
        <v>0</v>
      </c>
      <c r="B10768" s="1" t="s">
        <v>12547</v>
      </c>
    </row>
    <row r="10769" spans="1:9" x14ac:dyDescent="0.25">
      <c r="A10769" s="1">
        <v>1</v>
      </c>
      <c r="B10769" s="1" t="s">
        <v>12548</v>
      </c>
      <c r="C10769" s="1" t="s">
        <v>12549</v>
      </c>
      <c r="D10769" s="1">
        <v>22276.529636759999</v>
      </c>
      <c r="E10769" s="1">
        <v>5.8529999999999997E-5</v>
      </c>
      <c r="F10769" s="1" t="s">
        <v>3</v>
      </c>
      <c r="G10769" s="1" t="s">
        <v>12550</v>
      </c>
      <c r="H10769" s="1">
        <v>0</v>
      </c>
      <c r="I10769" s="1">
        <v>9996</v>
      </c>
    </row>
    <row r="10770" spans="1:9" x14ac:dyDescent="0.25">
      <c r="A10770" s="1">
        <v>2</v>
      </c>
      <c r="B10770" s="1">
        <v>46278</v>
      </c>
      <c r="C10770" s="1">
        <v>97.381500000000003</v>
      </c>
      <c r="D10770" s="1">
        <v>345.31479999999999</v>
      </c>
      <c r="E10770" s="1">
        <v>1846</v>
      </c>
      <c r="F10770" s="1">
        <v>167.6002</v>
      </c>
      <c r="G10770" s="1">
        <v>305.4495</v>
      </c>
      <c r="H10770" s="1">
        <v>15.195532331153</v>
      </c>
    </row>
    <row r="10771" spans="1:9" x14ac:dyDescent="0.25">
      <c r="A10771" s="1">
        <v>0</v>
      </c>
      <c r="B10771" s="1" t="s">
        <v>12551</v>
      </c>
    </row>
    <row r="10772" spans="1:9" x14ac:dyDescent="0.25">
      <c r="A10772" s="1">
        <v>1</v>
      </c>
      <c r="B10772" s="1" t="s">
        <v>12552</v>
      </c>
      <c r="C10772" s="1" t="s">
        <v>12553</v>
      </c>
      <c r="D10772" s="1">
        <v>22276.181262549999</v>
      </c>
      <c r="E10772" s="1">
        <v>1.4838000000000001E-4</v>
      </c>
      <c r="F10772" s="1" t="s">
        <v>3</v>
      </c>
      <c r="G10772" s="1" t="s">
        <v>12554</v>
      </c>
      <c r="H10772" s="1">
        <v>0</v>
      </c>
      <c r="I10772" s="1">
        <v>9999</v>
      </c>
    </row>
    <row r="10773" spans="1:9" x14ac:dyDescent="0.25">
      <c r="A10773" s="1">
        <v>2</v>
      </c>
      <c r="B10773" s="1">
        <v>46279</v>
      </c>
      <c r="C10773" s="1">
        <v>97.437700000000007</v>
      </c>
      <c r="D10773" s="1">
        <v>343.47500000000002</v>
      </c>
      <c r="E10773" s="1">
        <v>2610</v>
      </c>
      <c r="F10773" s="1">
        <v>235.68969999999999</v>
      </c>
      <c r="G10773" s="1">
        <v>124.4088</v>
      </c>
      <c r="H10773" s="1">
        <v>15.142241801147501</v>
      </c>
    </row>
    <row r="10774" spans="1:9" x14ac:dyDescent="0.25">
      <c r="A10774" s="1">
        <v>0</v>
      </c>
      <c r="B10774" s="1" t="s">
        <v>12555</v>
      </c>
    </row>
    <row r="10775" spans="1:9" x14ac:dyDescent="0.25">
      <c r="A10775" s="1">
        <v>1</v>
      </c>
      <c r="B10775" s="1" t="s">
        <v>12556</v>
      </c>
      <c r="C10775" s="1" t="s">
        <v>12557</v>
      </c>
      <c r="D10775" s="1">
        <v>22276.421567459998</v>
      </c>
      <c r="E10775" s="1">
        <v>1.2254E-4</v>
      </c>
      <c r="F10775" s="1" t="s">
        <v>3</v>
      </c>
      <c r="G10775" s="1" t="s">
        <v>12558</v>
      </c>
      <c r="H10775" s="1">
        <v>0</v>
      </c>
      <c r="I10775" s="1">
        <v>9996</v>
      </c>
    </row>
    <row r="10776" spans="1:9" x14ac:dyDescent="0.25">
      <c r="A10776" s="1">
        <v>2</v>
      </c>
      <c r="B10776" s="1">
        <v>46280</v>
      </c>
      <c r="C10776" s="1">
        <v>97.434100000000001</v>
      </c>
      <c r="D10776" s="1">
        <v>343.48500000000001</v>
      </c>
      <c r="E10776" s="1">
        <v>2548</v>
      </c>
      <c r="F10776" s="1">
        <v>231.44640000000001</v>
      </c>
      <c r="G10776" s="1">
        <v>128.654</v>
      </c>
      <c r="H10776" s="1">
        <v>15.1411973711479</v>
      </c>
    </row>
    <row r="10777" spans="1:9" x14ac:dyDescent="0.25">
      <c r="A10777" s="1">
        <v>0</v>
      </c>
      <c r="B10777" s="1" t="s">
        <v>12559</v>
      </c>
    </row>
    <row r="10778" spans="1:9" x14ac:dyDescent="0.25">
      <c r="A10778" s="1">
        <v>1</v>
      </c>
      <c r="B10778" s="1" t="s">
        <v>12560</v>
      </c>
      <c r="C10778" s="1" t="s">
        <v>12561</v>
      </c>
      <c r="D10778" s="1">
        <v>22276.464383980001</v>
      </c>
      <c r="E10778" s="1">
        <v>1.9408000000000001E-4</v>
      </c>
      <c r="F10778" s="1" t="s">
        <v>3</v>
      </c>
      <c r="G10778" s="1" t="s">
        <v>12562</v>
      </c>
      <c r="H10778" s="1">
        <v>0</v>
      </c>
      <c r="I10778" s="1">
        <v>9993</v>
      </c>
    </row>
    <row r="10779" spans="1:9" x14ac:dyDescent="0.25">
      <c r="A10779" s="1">
        <v>2</v>
      </c>
      <c r="B10779" s="1">
        <v>46281</v>
      </c>
      <c r="C10779" s="1">
        <v>97.437299999999993</v>
      </c>
      <c r="D10779" s="1">
        <v>344.27229999999997</v>
      </c>
      <c r="E10779" s="1">
        <v>2661</v>
      </c>
      <c r="F10779" s="1">
        <v>224.161</v>
      </c>
      <c r="G10779" s="1">
        <v>135.94110000000001</v>
      </c>
      <c r="H10779" s="1">
        <v>15.1577246011485</v>
      </c>
    </row>
    <row r="10780" spans="1:9" x14ac:dyDescent="0.25">
      <c r="A10780" s="1">
        <v>0</v>
      </c>
      <c r="B10780" s="1" t="s">
        <v>6525</v>
      </c>
      <c r="C10780" s="1" t="s">
        <v>12563</v>
      </c>
      <c r="D10780" s="1">
        <v>9</v>
      </c>
    </row>
    <row r="10781" spans="1:9" x14ac:dyDescent="0.25">
      <c r="A10781" s="1">
        <v>1</v>
      </c>
      <c r="B10781" s="1" t="s">
        <v>12564</v>
      </c>
      <c r="C10781" s="1" t="s">
        <v>12565</v>
      </c>
      <c r="D10781" s="1">
        <v>22276.442838610001</v>
      </c>
      <c r="E10781" s="1">
        <v>1.7566000000000001E-4</v>
      </c>
      <c r="F10781" s="1" t="s">
        <v>3</v>
      </c>
      <c r="G10781" s="1" t="s">
        <v>12566</v>
      </c>
      <c r="H10781" s="1">
        <v>0</v>
      </c>
      <c r="I10781" s="1">
        <v>9994</v>
      </c>
    </row>
    <row r="10782" spans="1:9" x14ac:dyDescent="0.25">
      <c r="A10782" s="1">
        <v>2</v>
      </c>
      <c r="B10782" s="1">
        <v>46282</v>
      </c>
      <c r="C10782" s="1">
        <v>97.437899999999999</v>
      </c>
      <c r="D10782" s="1">
        <v>344.33159999999998</v>
      </c>
      <c r="E10782" s="1">
        <v>2143</v>
      </c>
      <c r="F10782" s="1">
        <v>218.2775</v>
      </c>
      <c r="G10782" s="1">
        <v>141.8306</v>
      </c>
      <c r="H10782" s="1">
        <v>15.158853451148399</v>
      </c>
    </row>
    <row r="10783" spans="1:9" x14ac:dyDescent="0.25">
      <c r="A10783" s="1">
        <v>0</v>
      </c>
      <c r="B10783" s="1" t="s">
        <v>6525</v>
      </c>
      <c r="C10783" s="1" t="s">
        <v>12563</v>
      </c>
      <c r="D10783" s="1">
        <v>12</v>
      </c>
    </row>
    <row r="10784" spans="1:9" x14ac:dyDescent="0.25">
      <c r="A10784" s="1">
        <v>1</v>
      </c>
      <c r="B10784" s="1" t="s">
        <v>12567</v>
      </c>
      <c r="C10784" s="1" t="s">
        <v>12568</v>
      </c>
      <c r="D10784" s="1">
        <v>22276.171502320001</v>
      </c>
      <c r="E10784" s="1">
        <v>1.8838000000000001E-4</v>
      </c>
      <c r="F10784" s="1" t="s">
        <v>3</v>
      </c>
      <c r="G10784" s="1" t="s">
        <v>12569</v>
      </c>
      <c r="H10784" s="1">
        <v>0</v>
      </c>
      <c r="I10784" s="1">
        <v>9993</v>
      </c>
    </row>
    <row r="10785" spans="1:9" x14ac:dyDescent="0.25">
      <c r="A10785" s="1">
        <v>2</v>
      </c>
      <c r="B10785" s="1">
        <v>46283</v>
      </c>
      <c r="C10785" s="1">
        <v>97.440399999999997</v>
      </c>
      <c r="D10785" s="1">
        <v>344.23070000000001</v>
      </c>
      <c r="E10785" s="1">
        <v>2274</v>
      </c>
      <c r="F10785" s="1">
        <v>228.26859999999999</v>
      </c>
      <c r="G10785" s="1">
        <v>131.83519999999999</v>
      </c>
      <c r="H10785" s="1">
        <v>15.159060931148</v>
      </c>
    </row>
    <row r="10786" spans="1:9" x14ac:dyDescent="0.25">
      <c r="A10786" s="1">
        <v>0</v>
      </c>
      <c r="B10786" s="1" t="s">
        <v>7599</v>
      </c>
      <c r="C10786" s="1">
        <v>3</v>
      </c>
    </row>
    <row r="10787" spans="1:9" x14ac:dyDescent="0.25">
      <c r="A10787" s="1">
        <v>1</v>
      </c>
      <c r="B10787" s="1" t="s">
        <v>12570</v>
      </c>
      <c r="C10787" s="1" t="s">
        <v>12571</v>
      </c>
      <c r="D10787" s="1">
        <v>22276.134049439999</v>
      </c>
      <c r="E10787" s="1">
        <v>9.7919999999999998E-5</v>
      </c>
      <c r="F10787" s="1" t="s">
        <v>3</v>
      </c>
      <c r="G10787" s="1" t="s">
        <v>12572</v>
      </c>
      <c r="H10787" s="1">
        <v>0</v>
      </c>
      <c r="I10787" s="1">
        <v>9995</v>
      </c>
    </row>
    <row r="10788" spans="1:9" x14ac:dyDescent="0.25">
      <c r="A10788" s="1">
        <v>2</v>
      </c>
      <c r="B10788" s="1">
        <v>46284</v>
      </c>
      <c r="C10788" s="1">
        <v>97.435699999999997</v>
      </c>
      <c r="D10788" s="1">
        <v>343.12270000000001</v>
      </c>
      <c r="E10788" s="1">
        <v>2254</v>
      </c>
      <c r="F10788" s="1">
        <v>224.74549999999999</v>
      </c>
      <c r="G10788" s="1">
        <v>135.3595</v>
      </c>
      <c r="H10788" s="1">
        <v>15.133888161147</v>
      </c>
    </row>
    <row r="10789" spans="1:9" x14ac:dyDescent="0.25">
      <c r="A10789" s="1">
        <v>0</v>
      </c>
      <c r="B10789" s="1" t="s">
        <v>6525</v>
      </c>
      <c r="C10789" s="1" t="s">
        <v>12563</v>
      </c>
      <c r="D10789" s="1">
        <v>11</v>
      </c>
    </row>
    <row r="10790" spans="1:9" x14ac:dyDescent="0.25">
      <c r="A10790" s="1">
        <v>1</v>
      </c>
      <c r="B10790" s="1" t="s">
        <v>12573</v>
      </c>
      <c r="C10790" s="1" t="s">
        <v>12574</v>
      </c>
      <c r="D10790" s="1">
        <v>22276.432667069999</v>
      </c>
      <c r="E10790" s="1">
        <v>2.0458E-4</v>
      </c>
      <c r="F10790" s="1" t="s">
        <v>3</v>
      </c>
      <c r="G10790" s="1" t="s">
        <v>12575</v>
      </c>
      <c r="H10790" s="1">
        <v>0</v>
      </c>
      <c r="I10790" s="1">
        <v>9999</v>
      </c>
    </row>
    <row r="10791" spans="1:9" x14ac:dyDescent="0.25">
      <c r="A10791" s="1">
        <v>2</v>
      </c>
      <c r="B10791" s="1">
        <v>46285</v>
      </c>
      <c r="C10791" s="1">
        <v>97.437799999999996</v>
      </c>
      <c r="D10791" s="1">
        <v>344.37299999999999</v>
      </c>
      <c r="E10791" s="1">
        <v>2346</v>
      </c>
      <c r="F10791" s="1">
        <v>224.7979</v>
      </c>
      <c r="G10791" s="1">
        <v>135.3064</v>
      </c>
      <c r="H10791" s="1">
        <v>15.1572342611484</v>
      </c>
    </row>
    <row r="10792" spans="1:9" x14ac:dyDescent="0.25">
      <c r="A10792" s="1">
        <v>0</v>
      </c>
      <c r="B10792" s="1" t="s">
        <v>6525</v>
      </c>
      <c r="C10792" s="1" t="s">
        <v>12563</v>
      </c>
      <c r="D10792" s="1">
        <v>14</v>
      </c>
    </row>
    <row r="10793" spans="1:9" x14ac:dyDescent="0.25">
      <c r="A10793" s="1">
        <v>1</v>
      </c>
      <c r="B10793" s="1" t="s">
        <v>12576</v>
      </c>
      <c r="C10793" s="1" t="s">
        <v>12577</v>
      </c>
      <c r="D10793" s="1">
        <v>22276.161342619998</v>
      </c>
      <c r="E10793" s="1">
        <v>1.562E-4</v>
      </c>
      <c r="F10793" s="1" t="s">
        <v>3</v>
      </c>
      <c r="G10793" s="1" t="s">
        <v>12578</v>
      </c>
      <c r="H10793" s="1">
        <v>0</v>
      </c>
      <c r="I10793" s="1">
        <v>9990</v>
      </c>
    </row>
    <row r="10794" spans="1:9" x14ac:dyDescent="0.25">
      <c r="A10794" s="1">
        <v>2</v>
      </c>
      <c r="B10794" s="1">
        <v>46286</v>
      </c>
      <c r="C10794" s="1">
        <v>97.438100000000006</v>
      </c>
      <c r="D10794" s="1">
        <v>344.12830000000002</v>
      </c>
      <c r="E10794" s="1">
        <v>2275</v>
      </c>
      <c r="F10794" s="1">
        <v>215.79820000000001</v>
      </c>
      <c r="G10794" s="1">
        <v>144.3099</v>
      </c>
      <c r="H10794" s="1">
        <v>15.157973931148</v>
      </c>
    </row>
    <row r="10795" spans="1:9" x14ac:dyDescent="0.25">
      <c r="A10795" s="1">
        <v>0</v>
      </c>
      <c r="B10795" s="1" t="s">
        <v>12579</v>
      </c>
    </row>
    <row r="10796" spans="1:9" x14ac:dyDescent="0.25">
      <c r="A10796" s="1">
        <v>1</v>
      </c>
      <c r="B10796" s="1" t="s">
        <v>12580</v>
      </c>
      <c r="C10796" s="1" t="s">
        <v>12581</v>
      </c>
      <c r="D10796" s="1">
        <v>22276.13918061</v>
      </c>
      <c r="E10796" s="1">
        <v>1.0645E-4</v>
      </c>
      <c r="F10796" s="1" t="s">
        <v>3</v>
      </c>
      <c r="G10796" s="1" t="s">
        <v>12582</v>
      </c>
      <c r="H10796" s="1">
        <v>0</v>
      </c>
      <c r="I10796" s="1">
        <v>9998</v>
      </c>
    </row>
    <row r="10797" spans="1:9" x14ac:dyDescent="0.25">
      <c r="A10797" s="1">
        <v>2</v>
      </c>
      <c r="B10797" s="1">
        <v>46287</v>
      </c>
      <c r="C10797" s="1">
        <v>97.436300000000003</v>
      </c>
      <c r="D10797" s="1">
        <v>343.31459999999998</v>
      </c>
      <c r="E10797" s="1">
        <v>1121</v>
      </c>
      <c r="F10797" s="1">
        <v>251.0984</v>
      </c>
      <c r="G10797" s="1">
        <v>109.01260000000001</v>
      </c>
      <c r="H10797" s="1">
        <v>15.136415751147499</v>
      </c>
    </row>
    <row r="10798" spans="1:9" x14ac:dyDescent="0.25">
      <c r="A10798" s="1">
        <v>0</v>
      </c>
      <c r="B10798" s="1" t="s">
        <v>6525</v>
      </c>
      <c r="C10798" s="1" t="s">
        <v>12563</v>
      </c>
      <c r="D10798" s="1">
        <v>8</v>
      </c>
    </row>
    <row r="10799" spans="1:9" x14ac:dyDescent="0.25">
      <c r="A10799" s="1">
        <v>1</v>
      </c>
      <c r="B10799" s="1" t="s">
        <v>12583</v>
      </c>
      <c r="C10799" s="1" t="s">
        <v>12584</v>
      </c>
      <c r="D10799" s="1">
        <v>22276.154008410002</v>
      </c>
      <c r="E10799" s="1">
        <v>1.2739000000000001E-4</v>
      </c>
      <c r="F10799" s="1" t="s">
        <v>3</v>
      </c>
      <c r="G10799" s="1" t="s">
        <v>12585</v>
      </c>
      <c r="H10799" s="1">
        <v>0</v>
      </c>
      <c r="I10799" s="1">
        <v>9996</v>
      </c>
    </row>
    <row r="10800" spans="1:9" x14ac:dyDescent="0.25">
      <c r="A10800" s="1">
        <v>2</v>
      </c>
      <c r="B10800" s="1">
        <v>46288</v>
      </c>
      <c r="C10800" s="1">
        <v>97.439400000000006</v>
      </c>
      <c r="D10800" s="1">
        <v>344.11610000000002</v>
      </c>
      <c r="E10800" s="1">
        <v>1824</v>
      </c>
      <c r="F10800" s="1">
        <v>261.69209999999998</v>
      </c>
      <c r="G10800" s="1">
        <v>98.410399999999996</v>
      </c>
      <c r="H10800" s="1">
        <v>15.1576650511471</v>
      </c>
    </row>
    <row r="10801" spans="1:9" x14ac:dyDescent="0.25">
      <c r="A10801" s="1">
        <v>0</v>
      </c>
      <c r="B10801" s="1" t="s">
        <v>6525</v>
      </c>
      <c r="C10801" s="1" t="s">
        <v>12563</v>
      </c>
      <c r="D10801" s="1">
        <v>6</v>
      </c>
    </row>
    <row r="10802" spans="1:9" x14ac:dyDescent="0.25">
      <c r="A10802" s="1">
        <v>1</v>
      </c>
      <c r="B10802" s="1" t="s">
        <v>12586</v>
      </c>
      <c r="C10802" s="1" t="s">
        <v>12587</v>
      </c>
      <c r="D10802" s="1">
        <v>22276.410673850001</v>
      </c>
      <c r="E10802" s="1">
        <v>1.1281999999999999E-4</v>
      </c>
      <c r="F10802" s="1" t="s">
        <v>3</v>
      </c>
      <c r="G10802" s="1" t="s">
        <v>12588</v>
      </c>
      <c r="H10802" s="1">
        <v>0</v>
      </c>
      <c r="I10802" s="1">
        <v>9999</v>
      </c>
    </row>
    <row r="10803" spans="1:9" x14ac:dyDescent="0.25">
      <c r="A10803" s="1">
        <v>2</v>
      </c>
      <c r="B10803" s="1">
        <v>46289</v>
      </c>
      <c r="C10803" s="1">
        <v>97.438999999999993</v>
      </c>
      <c r="D10803" s="1">
        <v>344.42180000000002</v>
      </c>
      <c r="E10803" s="1">
        <v>588</v>
      </c>
      <c r="F10803" s="1">
        <v>255.91499999999999</v>
      </c>
      <c r="G10803" s="1">
        <v>104.2017</v>
      </c>
      <c r="H10803" s="1">
        <v>15.157486621148401</v>
      </c>
    </row>
    <row r="10804" spans="1:9" x14ac:dyDescent="0.25">
      <c r="A10804" s="1">
        <v>0</v>
      </c>
      <c r="B10804" s="1" t="s">
        <v>6525</v>
      </c>
      <c r="C10804" s="1" t="s">
        <v>12563</v>
      </c>
      <c r="D10804" s="1">
        <v>5</v>
      </c>
    </row>
    <row r="10805" spans="1:9" x14ac:dyDescent="0.25">
      <c r="A10805" s="1">
        <v>1</v>
      </c>
      <c r="B10805" s="1" t="s">
        <v>12589</v>
      </c>
      <c r="C10805" s="1" t="s">
        <v>12590</v>
      </c>
      <c r="D10805" s="1">
        <v>22276.490953929999</v>
      </c>
      <c r="E10805" s="1">
        <v>6.3260000000000001E-5</v>
      </c>
      <c r="F10805" s="1" t="s">
        <v>3</v>
      </c>
      <c r="G10805" s="1" t="s">
        <v>12591</v>
      </c>
      <c r="H10805" s="1">
        <v>0</v>
      </c>
      <c r="I10805" s="1">
        <v>9995</v>
      </c>
    </row>
    <row r="10806" spans="1:9" x14ac:dyDescent="0.25">
      <c r="A10806" s="1">
        <v>2</v>
      </c>
      <c r="B10806" s="1">
        <v>46290</v>
      </c>
      <c r="C10806" s="1">
        <v>97.438500000000005</v>
      </c>
      <c r="D10806" s="1">
        <v>344.13240000000002</v>
      </c>
      <c r="E10806" s="1">
        <v>1281</v>
      </c>
      <c r="F10806" s="1">
        <v>247.17840000000001</v>
      </c>
      <c r="G10806" s="1">
        <v>112.9312</v>
      </c>
      <c r="H10806" s="1">
        <v>15.1382498311483</v>
      </c>
    </row>
    <row r="10807" spans="1:9" x14ac:dyDescent="0.25">
      <c r="A10807" s="1">
        <v>0</v>
      </c>
      <c r="B10807" s="1" t="s">
        <v>6525</v>
      </c>
      <c r="C10807" s="1" t="s">
        <v>12563</v>
      </c>
      <c r="D10807" s="1">
        <v>7</v>
      </c>
    </row>
    <row r="10808" spans="1:9" x14ac:dyDescent="0.25">
      <c r="A10808" s="1">
        <v>1</v>
      </c>
      <c r="B10808" s="1" t="s">
        <v>12592</v>
      </c>
      <c r="C10808" s="1" t="s">
        <v>12593</v>
      </c>
      <c r="D10808" s="1">
        <v>22276.4487285</v>
      </c>
      <c r="E10808" s="1">
        <v>1.1334E-4</v>
      </c>
      <c r="F10808" s="1" t="s">
        <v>3</v>
      </c>
      <c r="G10808" s="1" t="s">
        <v>12594</v>
      </c>
      <c r="H10808" s="1">
        <v>0</v>
      </c>
      <c r="I10808" s="1">
        <v>9996</v>
      </c>
    </row>
    <row r="10809" spans="1:9" x14ac:dyDescent="0.25">
      <c r="A10809" s="1">
        <v>2</v>
      </c>
      <c r="B10809" s="1">
        <v>46291</v>
      </c>
      <c r="C10809" s="1">
        <v>97.438400000000001</v>
      </c>
      <c r="D10809" s="1">
        <v>344.51229999999998</v>
      </c>
      <c r="E10809" s="1">
        <v>985</v>
      </c>
      <c r="F10809" s="1">
        <v>208.29320000000001</v>
      </c>
      <c r="G10809" s="1">
        <v>151.82470000000001</v>
      </c>
      <c r="H10809" s="1">
        <v>15.1592169311474</v>
      </c>
    </row>
    <row r="10810" spans="1:9" x14ac:dyDescent="0.25">
      <c r="A10810" s="1">
        <v>0</v>
      </c>
      <c r="B10810" s="1" t="s">
        <v>12595</v>
      </c>
      <c r="C10810" s="1" t="s">
        <v>12596</v>
      </c>
    </row>
    <row r="10811" spans="1:9" x14ac:dyDescent="0.25">
      <c r="A10811" s="1">
        <v>1</v>
      </c>
      <c r="B10811" s="1" t="s">
        <v>12597</v>
      </c>
      <c r="C10811" s="1" t="s">
        <v>12598</v>
      </c>
      <c r="D10811" s="1">
        <v>22276.198020029999</v>
      </c>
      <c r="E10811" s="1">
        <v>5.6650000000000001E-5</v>
      </c>
      <c r="F10811" s="1" t="s">
        <v>3</v>
      </c>
      <c r="G10811" s="1" t="s">
        <v>12599</v>
      </c>
      <c r="H10811" s="1">
        <v>0</v>
      </c>
      <c r="I10811" s="1">
        <v>9994</v>
      </c>
    </row>
    <row r="10812" spans="1:9" x14ac:dyDescent="0.25">
      <c r="A10812" s="1">
        <v>2</v>
      </c>
      <c r="B10812" s="1">
        <v>46292</v>
      </c>
      <c r="C10812" s="1">
        <v>97.435500000000005</v>
      </c>
      <c r="D10812" s="1">
        <v>343.03570000000002</v>
      </c>
      <c r="E10812" s="1">
        <v>2817</v>
      </c>
      <c r="F10812" s="1">
        <v>192.46879999999999</v>
      </c>
      <c r="G10812" s="1">
        <v>167.6473</v>
      </c>
      <c r="H10812" s="1">
        <v>15.1225033311472</v>
      </c>
    </row>
    <row r="10813" spans="1:9" x14ac:dyDescent="0.25">
      <c r="A10813" s="1">
        <v>0</v>
      </c>
      <c r="B10813" s="1" t="s">
        <v>12600</v>
      </c>
      <c r="C10813" s="1" t="s">
        <v>12601</v>
      </c>
    </row>
    <row r="10814" spans="1:9" x14ac:dyDescent="0.25">
      <c r="A10814" s="1">
        <v>1</v>
      </c>
      <c r="B10814" s="1" t="s">
        <v>12602</v>
      </c>
      <c r="C10814" s="1" t="s">
        <v>12603</v>
      </c>
      <c r="D10814" s="1">
        <v>22276.462786240001</v>
      </c>
      <c r="E10814" s="1">
        <v>5.5279999999999999E-5</v>
      </c>
      <c r="F10814" s="1" t="s">
        <v>3</v>
      </c>
      <c r="G10814" s="1" t="s">
        <v>12604</v>
      </c>
      <c r="H10814" s="1">
        <v>0</v>
      </c>
      <c r="I10814" s="1">
        <v>9996</v>
      </c>
    </row>
    <row r="10815" spans="1:9" x14ac:dyDescent="0.25">
      <c r="A10815" s="1">
        <v>2</v>
      </c>
      <c r="B10815" s="1">
        <v>46293</v>
      </c>
      <c r="C10815" s="1">
        <v>97.435100000000006</v>
      </c>
      <c r="D10815" s="1">
        <v>343.41849999999999</v>
      </c>
      <c r="E10815" s="1">
        <v>2883</v>
      </c>
      <c r="F10815" s="1">
        <v>187.08</v>
      </c>
      <c r="G10815" s="1">
        <v>173.03899999999999</v>
      </c>
      <c r="H10815" s="1">
        <v>15.124876881147401</v>
      </c>
    </row>
    <row r="10816" spans="1:9" x14ac:dyDescent="0.25">
      <c r="A10816" s="1">
        <v>0</v>
      </c>
      <c r="B10816" s="1" t="s">
        <v>12605</v>
      </c>
      <c r="C10816" s="1" t="s">
        <v>7905</v>
      </c>
    </row>
    <row r="10817" spans="1:9" x14ac:dyDescent="0.25">
      <c r="A10817" s="1">
        <v>1</v>
      </c>
      <c r="B10817" s="1" t="s">
        <v>12606</v>
      </c>
      <c r="C10817" s="1" t="s">
        <v>12607</v>
      </c>
      <c r="D10817" s="1">
        <v>22276.41864842</v>
      </c>
      <c r="E10817" s="1">
        <v>8.5799999999999998E-5</v>
      </c>
      <c r="F10817" s="1" t="s">
        <v>3</v>
      </c>
      <c r="G10817" s="1" t="s">
        <v>12608</v>
      </c>
      <c r="H10817" s="1">
        <v>0</v>
      </c>
      <c r="I10817" s="1">
        <v>9994</v>
      </c>
    </row>
    <row r="10818" spans="1:9" x14ac:dyDescent="0.25">
      <c r="A10818" s="1">
        <v>2</v>
      </c>
      <c r="B10818" s="1">
        <v>46294</v>
      </c>
      <c r="C10818" s="1">
        <v>97.436099999999996</v>
      </c>
      <c r="D10818" s="1">
        <v>343.99310000000003</v>
      </c>
      <c r="E10818" s="1">
        <v>2758</v>
      </c>
      <c r="F10818" s="1">
        <v>185.87200000000001</v>
      </c>
      <c r="G10818" s="1">
        <v>174.24799999999999</v>
      </c>
      <c r="H10818" s="1">
        <v>15.137002531147999</v>
      </c>
    </row>
    <row r="10819" spans="1:9" x14ac:dyDescent="0.25">
      <c r="A10819" s="1">
        <v>0</v>
      </c>
      <c r="B10819" s="1" t="s">
        <v>12609</v>
      </c>
    </row>
    <row r="10820" spans="1:9" x14ac:dyDescent="0.25">
      <c r="A10820" s="1">
        <v>1</v>
      </c>
      <c r="B10820" s="1" t="s">
        <v>12610</v>
      </c>
      <c r="C10820" s="1" t="s">
        <v>12611</v>
      </c>
      <c r="D10820" s="1">
        <v>22276.467893050001</v>
      </c>
      <c r="E10820" s="1">
        <v>2.0607000000000001E-4</v>
      </c>
      <c r="F10820" s="1" t="s">
        <v>3</v>
      </c>
      <c r="G10820" s="1" t="s">
        <v>12612</v>
      </c>
      <c r="H10820" s="1">
        <v>0</v>
      </c>
      <c r="I10820" s="1">
        <v>9999</v>
      </c>
    </row>
    <row r="10821" spans="1:9" x14ac:dyDescent="0.25">
      <c r="A10821" s="1">
        <v>2</v>
      </c>
      <c r="B10821" s="1">
        <v>46295</v>
      </c>
      <c r="C10821" s="1">
        <v>97.442300000000003</v>
      </c>
      <c r="D10821" s="1">
        <v>345.4298</v>
      </c>
      <c r="E10821" s="1">
        <v>3083</v>
      </c>
      <c r="F10821" s="1">
        <v>178.99279999999999</v>
      </c>
      <c r="G10821" s="1">
        <v>181.13120000000001</v>
      </c>
      <c r="H10821" s="1">
        <v>15.171901961148199</v>
      </c>
    </row>
    <row r="10822" spans="1:9" x14ac:dyDescent="0.25">
      <c r="A10822" s="1">
        <v>0</v>
      </c>
      <c r="B10822" s="1" t="s">
        <v>6525</v>
      </c>
      <c r="C10822" s="1" t="s">
        <v>12563</v>
      </c>
      <c r="D10822" s="1">
        <v>10</v>
      </c>
    </row>
    <row r="10823" spans="1:9" x14ac:dyDescent="0.25">
      <c r="A10823" s="1">
        <v>1</v>
      </c>
      <c r="B10823" s="1" t="s">
        <v>12613</v>
      </c>
      <c r="C10823" s="1" t="s">
        <v>12614</v>
      </c>
      <c r="D10823" s="1">
        <v>22276.132920290001</v>
      </c>
      <c r="E10823" s="1">
        <v>9.4820000000000004E-5</v>
      </c>
      <c r="F10823" s="1" t="s">
        <v>3</v>
      </c>
      <c r="G10823" s="1" t="s">
        <v>12615</v>
      </c>
      <c r="H10823" s="1">
        <v>0</v>
      </c>
      <c r="I10823" s="1">
        <v>9997</v>
      </c>
    </row>
    <row r="10824" spans="1:9" x14ac:dyDescent="0.25">
      <c r="A10824" s="1">
        <v>2</v>
      </c>
      <c r="B10824" s="1">
        <v>46296</v>
      </c>
      <c r="C10824" s="1">
        <v>97.438699999999997</v>
      </c>
      <c r="D10824" s="1">
        <v>344.36630000000002</v>
      </c>
      <c r="E10824" s="1">
        <v>1794</v>
      </c>
      <c r="F10824" s="1">
        <v>123.0162</v>
      </c>
      <c r="G10824" s="1">
        <v>237.12430000000001</v>
      </c>
      <c r="H10824" s="1">
        <v>15.158661861147699</v>
      </c>
    </row>
    <row r="10825" spans="1:9" x14ac:dyDescent="0.25">
      <c r="A10825" s="1">
        <v>0</v>
      </c>
      <c r="B10825" s="1" t="s">
        <v>6525</v>
      </c>
      <c r="C10825" s="1" t="s">
        <v>12563</v>
      </c>
      <c r="D10825" s="1">
        <v>13</v>
      </c>
    </row>
    <row r="10826" spans="1:9" x14ac:dyDescent="0.25">
      <c r="A10826" s="1">
        <v>1</v>
      </c>
      <c r="B10826" s="1" t="s">
        <v>12616</v>
      </c>
      <c r="C10826" s="1" t="s">
        <v>12617</v>
      </c>
      <c r="D10826" s="1">
        <v>22276.191789789998</v>
      </c>
      <c r="E10826" s="1">
        <v>1.0799E-4</v>
      </c>
      <c r="F10826" s="1" t="s">
        <v>3</v>
      </c>
      <c r="G10826" s="1" t="s">
        <v>12618</v>
      </c>
      <c r="H10826" s="1">
        <v>0</v>
      </c>
      <c r="I10826" s="1">
        <v>9994</v>
      </c>
    </row>
    <row r="10827" spans="1:9" x14ac:dyDescent="0.25">
      <c r="A10827" s="1">
        <v>2</v>
      </c>
      <c r="B10827" s="1">
        <v>46297</v>
      </c>
      <c r="C10827" s="1">
        <v>97.438800000000001</v>
      </c>
      <c r="D10827" s="1">
        <v>344.44029999999998</v>
      </c>
      <c r="E10827" s="1">
        <v>1752</v>
      </c>
      <c r="F10827" s="1">
        <v>122.2642</v>
      </c>
      <c r="G10827" s="1">
        <v>237.876</v>
      </c>
      <c r="H10827" s="1">
        <v>15.1584596411476</v>
      </c>
    </row>
    <row r="10828" spans="1:9" x14ac:dyDescent="0.25">
      <c r="A10828" s="1">
        <v>0</v>
      </c>
      <c r="B10828" s="1" t="s">
        <v>6600</v>
      </c>
      <c r="C10828" s="1">
        <v>2</v>
      </c>
      <c r="D10828" s="1" t="s">
        <v>12619</v>
      </c>
    </row>
    <row r="10829" spans="1:9" x14ac:dyDescent="0.25">
      <c r="A10829" s="1">
        <v>1</v>
      </c>
      <c r="B10829" s="1" t="s">
        <v>12620</v>
      </c>
      <c r="C10829" s="1" t="s">
        <v>12621</v>
      </c>
      <c r="D10829" s="1">
        <v>22276.187933550002</v>
      </c>
      <c r="E10829" s="1">
        <v>2.5653999999999998E-4</v>
      </c>
      <c r="F10829" s="1" t="s">
        <v>3</v>
      </c>
      <c r="G10829" s="1" t="s">
        <v>12622</v>
      </c>
      <c r="H10829" s="1">
        <v>0</v>
      </c>
      <c r="I10829" s="1">
        <v>9998</v>
      </c>
    </row>
    <row r="10830" spans="1:9" x14ac:dyDescent="0.25">
      <c r="A10830" s="1">
        <v>2</v>
      </c>
      <c r="B10830" s="1">
        <v>46298</v>
      </c>
      <c r="C10830" s="1">
        <v>97.440100000000001</v>
      </c>
      <c r="D10830" s="1">
        <v>346.0136</v>
      </c>
      <c r="E10830" s="1">
        <v>2025</v>
      </c>
      <c r="F10830" s="1">
        <v>139.59739999999999</v>
      </c>
      <c r="G10830" s="1">
        <v>220.5411</v>
      </c>
      <c r="H10830" s="1">
        <v>15.1931525211485</v>
      </c>
    </row>
    <row r="10831" spans="1:9" x14ac:dyDescent="0.25">
      <c r="A10831" s="1">
        <v>0</v>
      </c>
      <c r="B10831" s="1" t="s">
        <v>6600</v>
      </c>
      <c r="C10831" s="1">
        <v>2</v>
      </c>
      <c r="D10831" s="1" t="s">
        <v>12623</v>
      </c>
    </row>
    <row r="10832" spans="1:9" x14ac:dyDescent="0.25">
      <c r="A10832" s="1">
        <v>1</v>
      </c>
      <c r="B10832" s="1" t="s">
        <v>12624</v>
      </c>
      <c r="C10832" s="1" t="s">
        <v>12625</v>
      </c>
      <c r="D10832" s="1">
        <v>22276.167082520002</v>
      </c>
      <c r="E10832" s="1">
        <v>3.0315000000000002E-4</v>
      </c>
      <c r="F10832" s="1" t="s">
        <v>3</v>
      </c>
      <c r="G10832" s="1" t="s">
        <v>12626</v>
      </c>
      <c r="H10832" s="1">
        <v>0</v>
      </c>
      <c r="I10832" s="1">
        <v>9990</v>
      </c>
    </row>
    <row r="10833" spans="1:9" x14ac:dyDescent="0.25">
      <c r="A10833" s="1">
        <v>2</v>
      </c>
      <c r="B10833" s="1">
        <v>46299</v>
      </c>
      <c r="C10833" s="1">
        <v>97.440799999999996</v>
      </c>
      <c r="D10833" s="1">
        <v>346.07839999999999</v>
      </c>
      <c r="E10833" s="1">
        <v>1712</v>
      </c>
      <c r="F10833" s="1">
        <v>148.30340000000001</v>
      </c>
      <c r="G10833" s="1">
        <v>211.8304</v>
      </c>
      <c r="H10833" s="1">
        <v>15.1969768811488</v>
      </c>
    </row>
    <row r="10834" spans="1:9" x14ac:dyDescent="0.25">
      <c r="A10834" s="1">
        <v>0</v>
      </c>
      <c r="B10834" s="1" t="s">
        <v>12627</v>
      </c>
    </row>
    <row r="10835" spans="1:9" x14ac:dyDescent="0.25">
      <c r="A10835" s="1">
        <v>1</v>
      </c>
      <c r="B10835" s="1" t="s">
        <v>12628</v>
      </c>
      <c r="C10835" s="1" t="s">
        <v>12629</v>
      </c>
      <c r="D10835" s="1">
        <v>22276.446287449999</v>
      </c>
      <c r="E10835" s="1">
        <v>4.2922000000000001E-4</v>
      </c>
      <c r="F10835" s="1" t="s">
        <v>3</v>
      </c>
      <c r="G10835" s="1" t="s">
        <v>12630</v>
      </c>
      <c r="H10835" s="1">
        <v>0</v>
      </c>
      <c r="I10835" s="1">
        <v>9992</v>
      </c>
    </row>
    <row r="10836" spans="1:9" x14ac:dyDescent="0.25">
      <c r="A10836" s="1">
        <v>2</v>
      </c>
      <c r="B10836" s="1">
        <v>46300</v>
      </c>
      <c r="C10836" s="1">
        <v>97.441299999999998</v>
      </c>
      <c r="D10836" s="1">
        <v>347.26889999999997</v>
      </c>
      <c r="E10836" s="1">
        <v>2002</v>
      </c>
      <c r="F10836" s="1">
        <v>140.15180000000001</v>
      </c>
      <c r="G10836" s="1">
        <v>219.98650000000001</v>
      </c>
      <c r="H10836" s="1">
        <v>15.225363031149399</v>
      </c>
    </row>
    <row r="10837" spans="1:9" x14ac:dyDescent="0.25">
      <c r="A10837" s="1">
        <v>0</v>
      </c>
      <c r="B10837" s="1" t="s">
        <v>12631</v>
      </c>
    </row>
    <row r="10838" spans="1:9" x14ac:dyDescent="0.25">
      <c r="A10838" s="1">
        <v>1</v>
      </c>
      <c r="B10838" s="1" t="s">
        <v>12632</v>
      </c>
      <c r="C10838" s="1" t="s">
        <v>12633</v>
      </c>
      <c r="D10838" s="1">
        <v>22276.447049580001</v>
      </c>
      <c r="E10838" s="1">
        <v>4.3436000000000001E-4</v>
      </c>
      <c r="F10838" s="1" t="s">
        <v>3</v>
      </c>
      <c r="G10838" s="1" t="s">
        <v>12634</v>
      </c>
      <c r="H10838" s="1">
        <v>0</v>
      </c>
      <c r="I10838" s="1">
        <v>9993</v>
      </c>
    </row>
    <row r="10839" spans="1:9" x14ac:dyDescent="0.25">
      <c r="A10839" s="1">
        <v>2</v>
      </c>
      <c r="B10839" s="1">
        <v>46301</v>
      </c>
      <c r="C10839" s="1">
        <v>97.444299999999998</v>
      </c>
      <c r="D10839" s="1">
        <v>347.37970000000001</v>
      </c>
      <c r="E10839" s="1">
        <v>1907</v>
      </c>
      <c r="F10839" s="1">
        <v>142.27289999999999</v>
      </c>
      <c r="G10839" s="1">
        <v>217.86410000000001</v>
      </c>
      <c r="H10839" s="1">
        <v>15.2249499911494</v>
      </c>
    </row>
    <row r="10840" spans="1:9" x14ac:dyDescent="0.25">
      <c r="A10840" s="1">
        <v>0</v>
      </c>
      <c r="B10840" s="1" t="s">
        <v>12635</v>
      </c>
    </row>
    <row r="10841" spans="1:9" x14ac:dyDescent="0.25">
      <c r="A10841" s="1">
        <v>1</v>
      </c>
      <c r="B10841" s="1" t="s">
        <v>12636</v>
      </c>
      <c r="C10841" s="1" t="s">
        <v>12637</v>
      </c>
      <c r="D10841" s="1">
        <v>22276.192956080002</v>
      </c>
      <c r="E10841" s="1">
        <v>4.8921000000000001E-4</v>
      </c>
      <c r="F10841" s="1" t="s">
        <v>3</v>
      </c>
      <c r="G10841" s="1" t="s">
        <v>12638</v>
      </c>
      <c r="H10841" s="1">
        <v>0</v>
      </c>
      <c r="I10841" s="1">
        <v>9997</v>
      </c>
    </row>
    <row r="10842" spans="1:9" x14ac:dyDescent="0.25">
      <c r="A10842" s="1">
        <v>2</v>
      </c>
      <c r="B10842" s="1">
        <v>46302</v>
      </c>
      <c r="C10842" s="1">
        <v>97.441699999999997</v>
      </c>
      <c r="D10842" s="1">
        <v>347.46589999999998</v>
      </c>
      <c r="E10842" s="1">
        <v>2058</v>
      </c>
      <c r="F10842" s="1">
        <v>137.4477</v>
      </c>
      <c r="G10842" s="1">
        <v>222.69200000000001</v>
      </c>
      <c r="H10842" s="1">
        <v>15.2399589111493</v>
      </c>
    </row>
    <row r="10843" spans="1:9" x14ac:dyDescent="0.25">
      <c r="A10843" s="1">
        <v>0</v>
      </c>
      <c r="B10843" s="1" t="s">
        <v>12639</v>
      </c>
    </row>
    <row r="10844" spans="1:9" x14ac:dyDescent="0.25">
      <c r="A10844" s="1">
        <v>1</v>
      </c>
      <c r="B10844" s="1" t="s">
        <v>12640</v>
      </c>
      <c r="C10844" s="1" t="s">
        <v>12641</v>
      </c>
      <c r="D10844" s="1">
        <v>22276.432105880001</v>
      </c>
      <c r="E10844" s="1">
        <v>4.5762E-4</v>
      </c>
      <c r="F10844" s="1" t="s">
        <v>3</v>
      </c>
      <c r="G10844" s="1" t="s">
        <v>12642</v>
      </c>
      <c r="H10844" s="1">
        <v>0</v>
      </c>
      <c r="I10844" s="1">
        <v>9994</v>
      </c>
    </row>
    <row r="10845" spans="1:9" x14ac:dyDescent="0.25">
      <c r="A10845" s="1">
        <v>2</v>
      </c>
      <c r="B10845" s="1">
        <v>46303</v>
      </c>
      <c r="C10845" s="1">
        <v>97.441699999999997</v>
      </c>
      <c r="D10845" s="1">
        <v>347.46980000000002</v>
      </c>
      <c r="E10845" s="1">
        <v>2038</v>
      </c>
      <c r="F10845" s="1">
        <v>142.46369999999999</v>
      </c>
      <c r="G10845" s="1">
        <v>217.67420000000001</v>
      </c>
      <c r="H10845" s="1">
        <v>15.2311955011495</v>
      </c>
    </row>
    <row r="10846" spans="1:9" x14ac:dyDescent="0.25">
      <c r="A10846" s="1">
        <v>0</v>
      </c>
      <c r="B10846" s="1" t="s">
        <v>12643</v>
      </c>
    </row>
    <row r="10847" spans="1:9" x14ac:dyDescent="0.25">
      <c r="A10847" s="1">
        <v>1</v>
      </c>
      <c r="B10847" s="1" t="s">
        <v>12644</v>
      </c>
      <c r="C10847" s="1" t="s">
        <v>12645</v>
      </c>
      <c r="D10847" s="1">
        <v>22276.445655169999</v>
      </c>
      <c r="E10847" s="1">
        <v>4.4567000000000001E-4</v>
      </c>
      <c r="F10847" s="1" t="s">
        <v>3</v>
      </c>
      <c r="G10847" s="1" t="s">
        <v>12646</v>
      </c>
      <c r="H10847" s="1">
        <v>0</v>
      </c>
      <c r="I10847" s="1">
        <v>9996</v>
      </c>
    </row>
    <row r="10848" spans="1:9" x14ac:dyDescent="0.25">
      <c r="A10848" s="1">
        <v>2</v>
      </c>
      <c r="B10848" s="1">
        <v>46304</v>
      </c>
      <c r="C10848" s="1">
        <v>97.441699999999997</v>
      </c>
      <c r="D10848" s="1">
        <v>347.43549999999999</v>
      </c>
      <c r="E10848" s="1">
        <v>2056</v>
      </c>
      <c r="F10848" s="1">
        <v>137.8947</v>
      </c>
      <c r="G10848" s="1">
        <v>222.2448</v>
      </c>
      <c r="H10848" s="1">
        <v>15.230392891149499</v>
      </c>
    </row>
    <row r="10849" spans="1:9" x14ac:dyDescent="0.25">
      <c r="A10849" s="1">
        <v>0</v>
      </c>
      <c r="B10849" s="1" t="s">
        <v>12647</v>
      </c>
    </row>
    <row r="10850" spans="1:9" x14ac:dyDescent="0.25">
      <c r="A10850" s="1">
        <v>1</v>
      </c>
      <c r="B10850" s="1" t="s">
        <v>12648</v>
      </c>
      <c r="C10850" s="1" t="s">
        <v>12649</v>
      </c>
      <c r="D10850" s="1">
        <v>22276.45840883</v>
      </c>
      <c r="E10850" s="1">
        <v>6.4999999999999997E-4</v>
      </c>
      <c r="F10850" s="1" t="s">
        <v>3</v>
      </c>
      <c r="G10850" s="1" t="s">
        <v>12650</v>
      </c>
      <c r="H10850" s="1">
        <v>0</v>
      </c>
      <c r="I10850" s="1">
        <v>9991</v>
      </c>
    </row>
    <row r="10851" spans="1:9" x14ac:dyDescent="0.25">
      <c r="A10851" s="1">
        <v>2</v>
      </c>
      <c r="B10851" s="1">
        <v>46305</v>
      </c>
      <c r="C10851" s="1">
        <v>97.442700000000002</v>
      </c>
      <c r="D10851" s="1">
        <v>348.54559999999998</v>
      </c>
      <c r="E10851" s="1">
        <v>1983</v>
      </c>
      <c r="F10851" s="1">
        <v>145.1309</v>
      </c>
      <c r="G10851" s="1">
        <v>215.006</v>
      </c>
      <c r="H10851" s="1">
        <v>15.2678115611502</v>
      </c>
    </row>
    <row r="10852" spans="1:9" x14ac:dyDescent="0.25">
      <c r="A10852" s="1">
        <v>0</v>
      </c>
      <c r="B10852" s="1" t="s">
        <v>12651</v>
      </c>
    </row>
    <row r="10853" spans="1:9" x14ac:dyDescent="0.25">
      <c r="A10853" s="1">
        <v>1</v>
      </c>
      <c r="B10853" s="1" t="s">
        <v>12652</v>
      </c>
      <c r="C10853" s="1" t="s">
        <v>12653</v>
      </c>
      <c r="D10853" s="1">
        <v>22276.15268304</v>
      </c>
      <c r="E10853" s="1">
        <v>4.7574E-4</v>
      </c>
      <c r="F10853" s="1" t="s">
        <v>3</v>
      </c>
      <c r="G10853" s="1" t="s">
        <v>12654</v>
      </c>
      <c r="H10853" s="1">
        <v>0</v>
      </c>
      <c r="I10853" s="1">
        <v>9997</v>
      </c>
    </row>
    <row r="10854" spans="1:9" x14ac:dyDescent="0.25">
      <c r="A10854" s="1">
        <v>2</v>
      </c>
      <c r="B10854" s="1">
        <v>46306</v>
      </c>
      <c r="C10854" s="1">
        <v>97.441800000000001</v>
      </c>
      <c r="D10854" s="1">
        <v>347.38990000000001</v>
      </c>
      <c r="E10854" s="1">
        <v>1945</v>
      </c>
      <c r="F10854" s="1">
        <v>141.42529999999999</v>
      </c>
      <c r="G10854" s="1">
        <v>218.7123</v>
      </c>
      <c r="H10854" s="1">
        <v>15.2376854911496</v>
      </c>
    </row>
    <row r="10855" spans="1:9" x14ac:dyDescent="0.25">
      <c r="A10855" s="1">
        <v>0</v>
      </c>
      <c r="B10855" s="1" t="s">
        <v>12655</v>
      </c>
    </row>
    <row r="10856" spans="1:9" x14ac:dyDescent="0.25">
      <c r="A10856" s="1">
        <v>1</v>
      </c>
      <c r="B10856" s="1" t="s">
        <v>12656</v>
      </c>
      <c r="C10856" s="1" t="s">
        <v>12657</v>
      </c>
      <c r="D10856" s="1">
        <v>22276.456523420002</v>
      </c>
      <c r="E10856" s="1">
        <v>5.7184E-4</v>
      </c>
      <c r="F10856" s="1" t="s">
        <v>3</v>
      </c>
      <c r="G10856" s="1" t="s">
        <v>12658</v>
      </c>
      <c r="H10856" s="1">
        <v>0</v>
      </c>
      <c r="I10856" s="1">
        <v>9996</v>
      </c>
    </row>
    <row r="10857" spans="1:9" x14ac:dyDescent="0.25">
      <c r="A10857" s="1">
        <v>2</v>
      </c>
      <c r="B10857" s="1">
        <v>46307</v>
      </c>
      <c r="C10857" s="1">
        <v>97.4422</v>
      </c>
      <c r="D10857" s="1">
        <v>348.22430000000003</v>
      </c>
      <c r="E10857" s="1">
        <v>2018</v>
      </c>
      <c r="F10857" s="1">
        <v>142.8142</v>
      </c>
      <c r="G10857" s="1">
        <v>217.3236</v>
      </c>
      <c r="H10857" s="1">
        <v>15.256404771150001</v>
      </c>
    </row>
    <row r="10858" spans="1:9" x14ac:dyDescent="0.25">
      <c r="A10858" s="1">
        <v>0</v>
      </c>
      <c r="B10858" s="1" t="s">
        <v>12659</v>
      </c>
    </row>
    <row r="10859" spans="1:9" x14ac:dyDescent="0.25">
      <c r="A10859" s="1">
        <v>1</v>
      </c>
      <c r="B10859" s="1" t="s">
        <v>12660</v>
      </c>
      <c r="C10859" s="1" t="s">
        <v>12661</v>
      </c>
      <c r="D10859" s="1">
        <v>22276.463350769998</v>
      </c>
      <c r="E10859" s="1">
        <v>4.9228E-4</v>
      </c>
      <c r="F10859" s="1" t="s">
        <v>3</v>
      </c>
      <c r="G10859" s="1" t="s">
        <v>12662</v>
      </c>
      <c r="H10859" s="1">
        <v>0</v>
      </c>
      <c r="I10859" s="1">
        <v>9995</v>
      </c>
    </row>
    <row r="10860" spans="1:9" x14ac:dyDescent="0.25">
      <c r="A10860" s="1">
        <v>2</v>
      </c>
      <c r="B10860" s="1">
        <v>46308</v>
      </c>
      <c r="C10860" s="1">
        <v>97.442599999999999</v>
      </c>
      <c r="D10860" s="1">
        <v>347.75599999999997</v>
      </c>
      <c r="E10860" s="1">
        <v>1959</v>
      </c>
      <c r="F10860" s="1">
        <v>140.27709999999999</v>
      </c>
      <c r="G10860" s="1">
        <v>219.86099999999999</v>
      </c>
      <c r="H10860" s="1">
        <v>15.2390984811497</v>
      </c>
    </row>
    <row r="10861" spans="1:9" x14ac:dyDescent="0.25">
      <c r="A10861" s="1">
        <v>0</v>
      </c>
      <c r="B10861" s="1" t="s">
        <v>12663</v>
      </c>
    </row>
    <row r="10862" spans="1:9" x14ac:dyDescent="0.25">
      <c r="A10862" s="1">
        <v>1</v>
      </c>
      <c r="B10862" s="1" t="s">
        <v>12664</v>
      </c>
      <c r="C10862" s="1" t="s">
        <v>12665</v>
      </c>
      <c r="D10862" s="1">
        <v>22276.453509769999</v>
      </c>
      <c r="E10862" s="1">
        <v>5.4292999999999995E-4</v>
      </c>
      <c r="F10862" s="1" t="s">
        <v>3</v>
      </c>
      <c r="G10862" s="1" t="s">
        <v>12666</v>
      </c>
      <c r="H10862" s="1">
        <v>0</v>
      </c>
      <c r="I10862" s="1">
        <v>9999</v>
      </c>
    </row>
    <row r="10863" spans="1:9" x14ac:dyDescent="0.25">
      <c r="A10863" s="1">
        <v>2</v>
      </c>
      <c r="B10863" s="1">
        <v>46309</v>
      </c>
      <c r="C10863" s="1">
        <v>97.441900000000004</v>
      </c>
      <c r="D10863" s="1">
        <v>348.06479999999999</v>
      </c>
      <c r="E10863" s="1">
        <v>1981</v>
      </c>
      <c r="F10863" s="1">
        <v>140.12299999999999</v>
      </c>
      <c r="G10863" s="1">
        <v>220.0153</v>
      </c>
      <c r="H10863" s="1">
        <v>15.250924081149901</v>
      </c>
    </row>
    <row r="10864" spans="1:9" x14ac:dyDescent="0.25">
      <c r="A10864" s="1">
        <v>0</v>
      </c>
      <c r="B10864" s="1" t="s">
        <v>12667</v>
      </c>
    </row>
    <row r="10865" spans="1:9" x14ac:dyDescent="0.25">
      <c r="A10865" s="1">
        <v>1</v>
      </c>
      <c r="B10865" s="1" t="s">
        <v>12668</v>
      </c>
      <c r="C10865" s="1" t="s">
        <v>12669</v>
      </c>
      <c r="D10865" s="1">
        <v>22276.44166366</v>
      </c>
      <c r="E10865" s="1">
        <v>5.5327999999999996E-4</v>
      </c>
      <c r="F10865" s="1" t="s">
        <v>3</v>
      </c>
      <c r="G10865" s="1" t="s">
        <v>12670</v>
      </c>
      <c r="H10865" s="1">
        <v>0</v>
      </c>
      <c r="I10865" s="1">
        <v>9995</v>
      </c>
    </row>
    <row r="10866" spans="1:9" x14ac:dyDescent="0.25">
      <c r="A10866" s="1">
        <v>2</v>
      </c>
      <c r="B10866" s="1">
        <v>46310</v>
      </c>
      <c r="C10866" s="1">
        <v>97.441900000000004</v>
      </c>
      <c r="D10866" s="1">
        <v>347.9255</v>
      </c>
      <c r="E10866" s="1">
        <v>2003</v>
      </c>
      <c r="F10866" s="1">
        <v>139.76840000000001</v>
      </c>
      <c r="G10866" s="1">
        <v>220.37020000000001</v>
      </c>
      <c r="H10866" s="1">
        <v>15.2464947511502</v>
      </c>
    </row>
    <row r="10867" spans="1:9" x14ac:dyDescent="0.25">
      <c r="A10867" s="1">
        <v>0</v>
      </c>
      <c r="B10867" s="1" t="s">
        <v>12671</v>
      </c>
    </row>
    <row r="10868" spans="1:9" x14ac:dyDescent="0.25">
      <c r="A10868" s="1">
        <v>1</v>
      </c>
      <c r="B10868" s="1" t="s">
        <v>12672</v>
      </c>
      <c r="C10868" s="1" t="s">
        <v>12673</v>
      </c>
      <c r="D10868" s="1">
        <v>22276.465738859999</v>
      </c>
      <c r="E10868" s="1">
        <v>5.1555999999999998E-4</v>
      </c>
      <c r="F10868" s="1" t="s">
        <v>3</v>
      </c>
      <c r="G10868" s="1" t="s">
        <v>12674</v>
      </c>
      <c r="H10868" s="1">
        <v>0</v>
      </c>
      <c r="I10868" s="1">
        <v>9993</v>
      </c>
    </row>
    <row r="10869" spans="1:9" x14ac:dyDescent="0.25">
      <c r="A10869" s="1">
        <v>2</v>
      </c>
      <c r="B10869" s="1">
        <v>46311</v>
      </c>
      <c r="C10869" s="1">
        <v>97.441999999999993</v>
      </c>
      <c r="D10869" s="1">
        <v>347.90039999999999</v>
      </c>
      <c r="E10869" s="1">
        <v>2009</v>
      </c>
      <c r="F10869" s="1">
        <v>138.40889999999999</v>
      </c>
      <c r="G10869" s="1">
        <v>221.73009999999999</v>
      </c>
      <c r="H10869" s="1">
        <v>15.2443054411501</v>
      </c>
    </row>
    <row r="10870" spans="1:9" x14ac:dyDescent="0.25">
      <c r="A10870" s="1">
        <v>0</v>
      </c>
      <c r="B10870" s="1" t="s">
        <v>12675</v>
      </c>
    </row>
    <row r="10871" spans="1:9" x14ac:dyDescent="0.25">
      <c r="A10871" s="1">
        <v>1</v>
      </c>
      <c r="B10871" s="1" t="s">
        <v>12676</v>
      </c>
      <c r="C10871" s="1" t="s">
        <v>12677</v>
      </c>
      <c r="D10871" s="1">
        <v>22276.463821720001</v>
      </c>
      <c r="E10871" s="1">
        <v>9.4790000000000006E-5</v>
      </c>
      <c r="F10871" s="1" t="s">
        <v>3</v>
      </c>
      <c r="G10871" s="1" t="s">
        <v>12678</v>
      </c>
      <c r="H10871" s="1">
        <v>0</v>
      </c>
      <c r="I10871" s="1">
        <v>9996</v>
      </c>
    </row>
    <row r="10872" spans="1:9" x14ac:dyDescent="0.25">
      <c r="A10872" s="1">
        <v>2</v>
      </c>
      <c r="B10872" s="1">
        <v>46312</v>
      </c>
      <c r="C10872" s="1">
        <v>97.438800000000001</v>
      </c>
      <c r="D10872" s="1">
        <v>345.17649999999998</v>
      </c>
      <c r="E10872" s="1">
        <v>3715</v>
      </c>
      <c r="F10872" s="1">
        <v>148.01820000000001</v>
      </c>
      <c r="G10872" s="1">
        <v>339.05500000000001</v>
      </c>
      <c r="H10872" s="1">
        <v>15.157140571148499</v>
      </c>
    </row>
    <row r="10873" spans="1:9" x14ac:dyDescent="0.25">
      <c r="A10873" s="1">
        <v>0</v>
      </c>
      <c r="B10873" s="1" t="s">
        <v>6525</v>
      </c>
      <c r="C10873" s="1" t="s">
        <v>12563</v>
      </c>
      <c r="D10873" s="1">
        <v>1</v>
      </c>
    </row>
    <row r="10874" spans="1:9" x14ac:dyDescent="0.25">
      <c r="A10874" s="1">
        <v>1</v>
      </c>
      <c r="B10874" s="1" t="s">
        <v>12679</v>
      </c>
      <c r="C10874" s="1" t="s">
        <v>12680</v>
      </c>
      <c r="D10874" s="1">
        <v>22276.177661900001</v>
      </c>
      <c r="E10874" s="1">
        <v>2.0394E-4</v>
      </c>
      <c r="F10874" s="1" t="s">
        <v>3</v>
      </c>
      <c r="G10874" s="1" t="s">
        <v>12681</v>
      </c>
      <c r="H10874" s="1">
        <v>0</v>
      </c>
      <c r="I10874" s="1">
        <v>9996</v>
      </c>
    </row>
    <row r="10875" spans="1:9" x14ac:dyDescent="0.25">
      <c r="A10875" s="1">
        <v>2</v>
      </c>
      <c r="B10875" s="1">
        <v>46313</v>
      </c>
      <c r="C10875" s="1">
        <v>97.439800000000005</v>
      </c>
      <c r="D10875" s="1">
        <v>344.77870000000001</v>
      </c>
      <c r="E10875" s="1">
        <v>3851</v>
      </c>
      <c r="F10875" s="1">
        <v>144.1944</v>
      </c>
      <c r="G10875" s="1">
        <v>215.9547</v>
      </c>
      <c r="H10875" s="1">
        <v>15.157177841147901</v>
      </c>
    </row>
    <row r="10876" spans="1:9" x14ac:dyDescent="0.25">
      <c r="A10876" s="1">
        <v>0</v>
      </c>
      <c r="B10876" s="1" t="s">
        <v>6525</v>
      </c>
      <c r="C10876" s="1" t="s">
        <v>12563</v>
      </c>
      <c r="D10876" s="1">
        <v>4</v>
      </c>
    </row>
    <row r="10877" spans="1:9" x14ac:dyDescent="0.25">
      <c r="A10877" s="1">
        <v>1</v>
      </c>
      <c r="B10877" s="1" t="s">
        <v>12682</v>
      </c>
      <c r="C10877" s="1" t="s">
        <v>12683</v>
      </c>
      <c r="D10877" s="1">
        <v>22276.47179974</v>
      </c>
      <c r="E10877" s="1">
        <v>1.0842E-4</v>
      </c>
      <c r="F10877" s="1" t="s">
        <v>3</v>
      </c>
      <c r="G10877" s="1" t="s">
        <v>12684</v>
      </c>
      <c r="H10877" s="1">
        <v>0</v>
      </c>
      <c r="I10877" s="1">
        <v>9994</v>
      </c>
    </row>
    <row r="10878" spans="1:9" x14ac:dyDescent="0.25">
      <c r="A10878" s="1">
        <v>2</v>
      </c>
      <c r="B10878" s="1">
        <v>46314</v>
      </c>
      <c r="C10878" s="1">
        <v>97.4392</v>
      </c>
      <c r="D10878" s="1">
        <v>344.99779999999998</v>
      </c>
      <c r="E10878" s="1">
        <v>4044</v>
      </c>
      <c r="F10878" s="1">
        <v>148.3921</v>
      </c>
      <c r="G10878" s="1">
        <v>211.75559999999999</v>
      </c>
      <c r="H10878" s="1">
        <v>15.159100561148801</v>
      </c>
    </row>
    <row r="10879" spans="1:9" x14ac:dyDescent="0.25">
      <c r="A10879" s="1">
        <v>0</v>
      </c>
      <c r="B10879" s="1" t="s">
        <v>6600</v>
      </c>
      <c r="C10879" s="1">
        <v>2</v>
      </c>
      <c r="D10879" s="1" t="s">
        <v>12685</v>
      </c>
    </row>
    <row r="10880" spans="1:9" x14ac:dyDescent="0.25">
      <c r="A10880" s="1">
        <v>1</v>
      </c>
      <c r="B10880" s="1" t="s">
        <v>12686</v>
      </c>
      <c r="C10880" s="1" t="s">
        <v>12687</v>
      </c>
      <c r="D10880" s="1">
        <v>22276.150215139998</v>
      </c>
      <c r="E10880" s="1">
        <v>3.1728000000000003E-4</v>
      </c>
      <c r="F10880" s="1" t="s">
        <v>3</v>
      </c>
      <c r="G10880" s="1" t="s">
        <v>12688</v>
      </c>
      <c r="H10880" s="1">
        <v>0</v>
      </c>
      <c r="I10880" s="1">
        <v>9994</v>
      </c>
    </row>
    <row r="10881" spans="1:9" x14ac:dyDescent="0.25">
      <c r="A10881" s="1">
        <v>2</v>
      </c>
      <c r="B10881" s="1">
        <v>46315</v>
      </c>
      <c r="C10881" s="1">
        <v>97.441800000000001</v>
      </c>
      <c r="D10881" s="1">
        <v>346.59989999999999</v>
      </c>
      <c r="E10881" s="1">
        <v>3326</v>
      </c>
      <c r="F10881" s="1">
        <v>136.01089999999999</v>
      </c>
      <c r="G10881" s="1">
        <v>224.13919999999999</v>
      </c>
      <c r="H10881" s="1">
        <v>15.2026603011495</v>
      </c>
    </row>
    <row r="10882" spans="1:9" x14ac:dyDescent="0.25">
      <c r="A10882" s="1">
        <v>0</v>
      </c>
      <c r="B10882" s="1" t="s">
        <v>6600</v>
      </c>
      <c r="C10882" s="1">
        <v>2</v>
      </c>
      <c r="D10882" s="1" t="s">
        <v>12689</v>
      </c>
    </row>
    <row r="10883" spans="1:9" x14ac:dyDescent="0.25">
      <c r="A10883" s="1">
        <v>1</v>
      </c>
      <c r="B10883" s="1" t="s">
        <v>12690</v>
      </c>
      <c r="C10883" s="1" t="s">
        <v>12691</v>
      </c>
      <c r="D10883" s="1">
        <v>22276.458298559999</v>
      </c>
      <c r="E10883" s="1">
        <v>3.3976999999999998E-4</v>
      </c>
      <c r="F10883" s="1" t="s">
        <v>3</v>
      </c>
      <c r="G10883" s="1" t="s">
        <v>12692</v>
      </c>
      <c r="H10883" s="1">
        <v>0</v>
      </c>
      <c r="I10883" s="1">
        <v>9994</v>
      </c>
    </row>
    <row r="10884" spans="1:9" x14ac:dyDescent="0.25">
      <c r="A10884" s="1">
        <v>2</v>
      </c>
      <c r="B10884" s="1">
        <v>46316</v>
      </c>
      <c r="C10884" s="1">
        <v>97.441400000000002</v>
      </c>
      <c r="D10884" s="1">
        <v>347.04500000000002</v>
      </c>
      <c r="E10884" s="1">
        <v>3442</v>
      </c>
      <c r="F10884" s="1">
        <v>134.27070000000001</v>
      </c>
      <c r="G10884" s="1">
        <v>225.8811</v>
      </c>
      <c r="H10884" s="1">
        <v>15.2092555411501</v>
      </c>
    </row>
    <row r="10885" spans="1:9" x14ac:dyDescent="0.25">
      <c r="A10885" s="1">
        <v>0</v>
      </c>
      <c r="B10885" s="1" t="s">
        <v>6600</v>
      </c>
      <c r="C10885" s="1">
        <v>2</v>
      </c>
      <c r="D10885" s="1" t="s">
        <v>12693</v>
      </c>
    </row>
    <row r="10886" spans="1:9" x14ac:dyDescent="0.25">
      <c r="A10886" s="1">
        <v>1</v>
      </c>
      <c r="B10886" s="1" t="s">
        <v>12694</v>
      </c>
      <c r="C10886" s="1" t="s">
        <v>12695</v>
      </c>
      <c r="D10886" s="1">
        <v>22276.162467120001</v>
      </c>
      <c r="E10886" s="1">
        <v>3.2385999999999998E-4</v>
      </c>
      <c r="F10886" s="1" t="s">
        <v>3</v>
      </c>
      <c r="G10886" s="1" t="s">
        <v>12696</v>
      </c>
      <c r="H10886" s="1">
        <v>0</v>
      </c>
      <c r="I10886" s="1">
        <v>9996</v>
      </c>
    </row>
    <row r="10887" spans="1:9" x14ac:dyDescent="0.25">
      <c r="A10887" s="1">
        <v>2</v>
      </c>
      <c r="B10887" s="1">
        <v>46317</v>
      </c>
      <c r="C10887" s="1">
        <v>97.441199999999995</v>
      </c>
      <c r="D10887" s="1">
        <v>346.69389999999999</v>
      </c>
      <c r="E10887" s="1">
        <v>3319</v>
      </c>
      <c r="F10887" s="1">
        <v>133.96129999999999</v>
      </c>
      <c r="G10887" s="1">
        <v>226.18969999999999</v>
      </c>
      <c r="H10887" s="1">
        <v>15.206119031149701</v>
      </c>
    </row>
    <row r="10888" spans="1:9" x14ac:dyDescent="0.25">
      <c r="A10888" s="1">
        <v>0</v>
      </c>
      <c r="B10888" s="1" t="s">
        <v>6600</v>
      </c>
      <c r="C10888" s="1">
        <v>2</v>
      </c>
      <c r="D10888" s="1" t="s">
        <v>7836</v>
      </c>
      <c r="E10888" s="1" t="s">
        <v>12697</v>
      </c>
    </row>
    <row r="10889" spans="1:9" x14ac:dyDescent="0.25">
      <c r="A10889" s="1">
        <v>1</v>
      </c>
      <c r="B10889" s="1" t="s">
        <v>12698</v>
      </c>
      <c r="C10889" s="1" t="s">
        <v>12699</v>
      </c>
      <c r="D10889" s="1">
        <v>22276.42636066</v>
      </c>
      <c r="E10889" s="1">
        <v>3.2173999999999999E-4</v>
      </c>
      <c r="F10889" s="1" t="s">
        <v>3</v>
      </c>
      <c r="G10889" s="1" t="s">
        <v>12700</v>
      </c>
      <c r="H10889" s="1">
        <v>0</v>
      </c>
      <c r="I10889" s="1">
        <v>9995</v>
      </c>
    </row>
    <row r="10890" spans="1:9" x14ac:dyDescent="0.25">
      <c r="A10890" s="1">
        <v>2</v>
      </c>
      <c r="B10890" s="1">
        <v>46318</v>
      </c>
      <c r="C10890" s="1">
        <v>97.441199999999995</v>
      </c>
      <c r="D10890" s="1">
        <v>346.94569999999999</v>
      </c>
      <c r="E10890" s="1">
        <v>3453</v>
      </c>
      <c r="F10890" s="1">
        <v>132.49459999999999</v>
      </c>
      <c r="G10890" s="1">
        <v>227.65819999999999</v>
      </c>
      <c r="H10890" s="1">
        <v>15.205365361150101</v>
      </c>
    </row>
    <row r="10891" spans="1:9" x14ac:dyDescent="0.25">
      <c r="A10891" s="1">
        <v>0</v>
      </c>
      <c r="B10891" s="1" t="s">
        <v>12701</v>
      </c>
      <c r="C10891" s="1" t="s">
        <v>12702</v>
      </c>
    </row>
    <row r="10892" spans="1:9" x14ac:dyDescent="0.25">
      <c r="A10892" s="1">
        <v>1</v>
      </c>
      <c r="B10892" s="1" t="s">
        <v>12703</v>
      </c>
      <c r="C10892" s="1" t="s">
        <v>12704</v>
      </c>
      <c r="D10892" s="1">
        <v>22276.153989130002</v>
      </c>
      <c r="E10892" s="1">
        <v>1.0717000000000001E-4</v>
      </c>
      <c r="F10892" s="1" t="s">
        <v>3</v>
      </c>
      <c r="G10892" s="1" t="s">
        <v>12705</v>
      </c>
      <c r="H10892" s="1">
        <v>0</v>
      </c>
      <c r="I10892" s="1">
        <v>9990</v>
      </c>
    </row>
    <row r="10893" spans="1:9" x14ac:dyDescent="0.25">
      <c r="A10893" s="1">
        <v>2</v>
      </c>
      <c r="B10893" s="1">
        <v>46319</v>
      </c>
      <c r="C10893" s="1">
        <v>97.437799999999996</v>
      </c>
      <c r="D10893" s="1">
        <v>344.58780000000002</v>
      </c>
      <c r="E10893" s="1">
        <v>3791</v>
      </c>
      <c r="F10893" s="1">
        <v>130.5258</v>
      </c>
      <c r="G10893" s="1">
        <v>229.63050000000001</v>
      </c>
      <c r="H10893" s="1">
        <v>15.1472006411484</v>
      </c>
    </row>
    <row r="10894" spans="1:9" x14ac:dyDescent="0.25">
      <c r="A10894" s="1">
        <v>0</v>
      </c>
      <c r="B10894" s="1" t="s">
        <v>12706</v>
      </c>
    </row>
    <row r="10895" spans="1:9" x14ac:dyDescent="0.25">
      <c r="A10895" s="1">
        <v>1</v>
      </c>
      <c r="B10895" s="1" t="s">
        <v>12707</v>
      </c>
      <c r="C10895" s="1" t="s">
        <v>12708</v>
      </c>
      <c r="D10895" s="1">
        <v>22276.49220321</v>
      </c>
      <c r="E10895" s="1">
        <v>3.4260000000000001E-5</v>
      </c>
      <c r="F10895" s="1" t="s">
        <v>3</v>
      </c>
      <c r="G10895" s="1" t="s">
        <v>12709</v>
      </c>
      <c r="H10895" s="1">
        <v>0</v>
      </c>
      <c r="I10895" s="1">
        <v>9998</v>
      </c>
    </row>
    <row r="10896" spans="1:9" x14ac:dyDescent="0.25">
      <c r="A10896" s="1">
        <v>2</v>
      </c>
      <c r="B10896" s="1">
        <v>46320</v>
      </c>
      <c r="C10896" s="1">
        <v>97.437700000000007</v>
      </c>
      <c r="D10896" s="1">
        <v>344.44099999999997</v>
      </c>
      <c r="E10896" s="1">
        <v>4153</v>
      </c>
      <c r="F10896" s="1">
        <v>124.2051</v>
      </c>
      <c r="G10896" s="1">
        <v>293.39800000000002</v>
      </c>
      <c r="H10896" s="1">
        <v>15.1342170311486</v>
      </c>
    </row>
    <row r="10897" spans="1:9" x14ac:dyDescent="0.25">
      <c r="A10897" s="1">
        <v>0</v>
      </c>
      <c r="B10897" s="1" t="s">
        <v>6525</v>
      </c>
      <c r="C10897" s="1" t="s">
        <v>12563</v>
      </c>
      <c r="D10897" s="1">
        <v>2</v>
      </c>
    </row>
    <row r="10898" spans="1:9" x14ac:dyDescent="0.25">
      <c r="A10898" s="1">
        <v>1</v>
      </c>
      <c r="B10898" s="1" t="s">
        <v>12710</v>
      </c>
      <c r="C10898" s="1" t="s">
        <v>12711</v>
      </c>
      <c r="D10898" s="1">
        <v>22276.185932799999</v>
      </c>
      <c r="E10898" s="1">
        <v>2.0903E-4</v>
      </c>
      <c r="F10898" s="1" t="s">
        <v>3</v>
      </c>
      <c r="G10898" s="1" t="s">
        <v>8290</v>
      </c>
      <c r="H10898" s="1">
        <v>0</v>
      </c>
      <c r="I10898" s="1">
        <v>9997</v>
      </c>
    </row>
    <row r="10899" spans="1:9" x14ac:dyDescent="0.25">
      <c r="A10899" s="1">
        <v>2</v>
      </c>
      <c r="B10899" s="1">
        <v>46321</v>
      </c>
      <c r="C10899" s="1">
        <v>97.439599999999999</v>
      </c>
      <c r="D10899" s="1">
        <v>345.38</v>
      </c>
      <c r="E10899" s="1">
        <v>4043</v>
      </c>
      <c r="F10899" s="1">
        <v>149.8766</v>
      </c>
      <c r="G10899" s="1">
        <v>210.27010000000001</v>
      </c>
      <c r="H10899" s="1">
        <v>15.173647481147601</v>
      </c>
    </row>
    <row r="10900" spans="1:9" x14ac:dyDescent="0.25">
      <c r="A10900" s="1">
        <v>0</v>
      </c>
      <c r="B10900" s="1" t="s">
        <v>6525</v>
      </c>
      <c r="C10900" s="1" t="s">
        <v>12563</v>
      </c>
      <c r="D10900" s="1">
        <v>3</v>
      </c>
    </row>
    <row r="10901" spans="1:9" x14ac:dyDescent="0.25">
      <c r="A10901" s="1">
        <v>1</v>
      </c>
      <c r="B10901" s="1" t="s">
        <v>12712</v>
      </c>
      <c r="C10901" s="1" t="s">
        <v>12713</v>
      </c>
      <c r="D10901" s="1">
        <v>22276.140943720002</v>
      </c>
      <c r="E10901" s="1">
        <v>1.8544000000000001E-4</v>
      </c>
      <c r="F10901" s="1" t="s">
        <v>3</v>
      </c>
      <c r="G10901" s="1" t="s">
        <v>12714</v>
      </c>
      <c r="H10901" s="1">
        <v>0</v>
      </c>
      <c r="I10901" s="1">
        <v>9991</v>
      </c>
    </row>
    <row r="10902" spans="1:9" x14ac:dyDescent="0.25">
      <c r="A10902" s="1">
        <v>2</v>
      </c>
      <c r="B10902" s="1">
        <v>46322</v>
      </c>
      <c r="C10902" s="1">
        <v>97.440299999999993</v>
      </c>
      <c r="D10902" s="1">
        <v>344.70710000000003</v>
      </c>
      <c r="E10902" s="1">
        <v>3354</v>
      </c>
      <c r="F10902" s="1">
        <v>153.45429999999999</v>
      </c>
      <c r="G10902" s="1">
        <v>206.68629999999999</v>
      </c>
      <c r="H10902" s="1">
        <v>15.1594562611479</v>
      </c>
    </row>
    <row r="10903" spans="1:9" x14ac:dyDescent="0.25">
      <c r="A10903" s="1">
        <v>0</v>
      </c>
      <c r="B10903" s="1" t="s">
        <v>12715</v>
      </c>
    </row>
    <row r="10904" spans="1:9" x14ac:dyDescent="0.25">
      <c r="A10904" s="1">
        <v>1</v>
      </c>
      <c r="B10904" s="1" t="s">
        <v>12716</v>
      </c>
      <c r="C10904" s="1" t="s">
        <v>12717</v>
      </c>
      <c r="D10904" s="1">
        <v>22276.492488370001</v>
      </c>
      <c r="E10904" s="1">
        <v>6.9330000000000002E-5</v>
      </c>
      <c r="F10904" s="1" t="s">
        <v>3</v>
      </c>
      <c r="G10904" s="1" t="s">
        <v>12718</v>
      </c>
      <c r="H10904" s="1">
        <v>0</v>
      </c>
      <c r="I10904" s="1">
        <v>9996</v>
      </c>
    </row>
    <row r="10905" spans="1:9" x14ac:dyDescent="0.25">
      <c r="A10905" s="1">
        <v>2</v>
      </c>
      <c r="B10905" s="1">
        <v>46325</v>
      </c>
      <c r="C10905" s="1">
        <v>53.052500000000002</v>
      </c>
      <c r="D10905" s="1">
        <v>197.44880000000001</v>
      </c>
      <c r="E10905" s="1">
        <v>1505</v>
      </c>
      <c r="F10905" s="1">
        <v>68.364599999999996</v>
      </c>
      <c r="G10905" s="1">
        <v>291.75029999999998</v>
      </c>
      <c r="H10905" s="1">
        <v>15.064129071166599</v>
      </c>
    </row>
    <row r="10906" spans="1:9" x14ac:dyDescent="0.25">
      <c r="A10906" s="1">
        <v>0</v>
      </c>
      <c r="B10906" s="1" t="s">
        <v>12719</v>
      </c>
    </row>
    <row r="10907" spans="1:9" x14ac:dyDescent="0.25">
      <c r="A10907" s="1">
        <v>1</v>
      </c>
      <c r="B10907" s="1" t="s">
        <v>12720</v>
      </c>
      <c r="C10907" s="1" t="s">
        <v>12721</v>
      </c>
      <c r="D10907" s="1">
        <v>22276.42386902</v>
      </c>
      <c r="E10907" s="1">
        <v>2.0207999999999999E-4</v>
      </c>
      <c r="F10907" s="1" t="s">
        <v>3</v>
      </c>
      <c r="G10907" s="1" t="s">
        <v>12722</v>
      </c>
      <c r="H10907" s="1">
        <v>0</v>
      </c>
      <c r="I10907" s="1">
        <v>9998</v>
      </c>
    </row>
    <row r="10908" spans="1:9" x14ac:dyDescent="0.25">
      <c r="A10908" s="1">
        <v>2</v>
      </c>
      <c r="B10908" s="1">
        <v>46326</v>
      </c>
      <c r="C10908" s="1">
        <v>53.051499999999997</v>
      </c>
      <c r="D10908" s="1">
        <v>243.00040000000001</v>
      </c>
      <c r="E10908" s="1">
        <v>1602</v>
      </c>
      <c r="F10908" s="1">
        <v>65.135099999999994</v>
      </c>
      <c r="G10908" s="1">
        <v>294.98050000000001</v>
      </c>
      <c r="H10908" s="1">
        <v>15.0642040311541</v>
      </c>
    </row>
    <row r="10909" spans="1:9" x14ac:dyDescent="0.25">
      <c r="A10909" s="1">
        <v>0</v>
      </c>
      <c r="B10909" s="1" t="s">
        <v>12723</v>
      </c>
    </row>
    <row r="10910" spans="1:9" x14ac:dyDescent="0.25">
      <c r="A10910" s="1">
        <v>1</v>
      </c>
      <c r="B10910" s="1" t="s">
        <v>12724</v>
      </c>
      <c r="C10910" s="1" t="s">
        <v>12725</v>
      </c>
      <c r="D10910" s="1">
        <v>22276.37959995</v>
      </c>
      <c r="E10910" s="1">
        <v>5.3529999999999997E-5</v>
      </c>
      <c r="F10910" s="1" t="s">
        <v>3</v>
      </c>
      <c r="G10910" s="1" t="s">
        <v>12726</v>
      </c>
      <c r="H10910" s="1">
        <v>0</v>
      </c>
      <c r="I10910" s="1">
        <v>9996</v>
      </c>
    </row>
    <row r="10911" spans="1:9" x14ac:dyDescent="0.25">
      <c r="A10911" s="1">
        <v>2</v>
      </c>
      <c r="B10911" s="1">
        <v>46327</v>
      </c>
      <c r="C10911" s="1">
        <v>53.052999999999997</v>
      </c>
      <c r="D10911" s="1">
        <v>242.94159999999999</v>
      </c>
      <c r="E10911" s="1">
        <v>1500</v>
      </c>
      <c r="F10911" s="1">
        <v>80.912099999999995</v>
      </c>
      <c r="G10911" s="1">
        <v>279.2038</v>
      </c>
      <c r="H10911" s="1">
        <v>15.064154151154</v>
      </c>
    </row>
    <row r="10912" spans="1:9" x14ac:dyDescent="0.25">
      <c r="A10912" s="1">
        <v>0</v>
      </c>
      <c r="B10912" s="1" t="s">
        <v>12727</v>
      </c>
    </row>
    <row r="10913" spans="1:9" x14ac:dyDescent="0.25">
      <c r="A10913" s="1">
        <v>1</v>
      </c>
      <c r="B10913" s="1" t="s">
        <v>12728</v>
      </c>
      <c r="C10913" s="1" t="s">
        <v>12729</v>
      </c>
      <c r="D10913" s="1">
        <v>22276.558369720002</v>
      </c>
      <c r="E10913" s="1">
        <v>5.4459999999999997E-5</v>
      </c>
      <c r="F10913" s="1" t="s">
        <v>3</v>
      </c>
      <c r="G10913" s="1" t="s">
        <v>12730</v>
      </c>
      <c r="H10913" s="1">
        <v>0</v>
      </c>
      <c r="I10913" s="1">
        <v>9999</v>
      </c>
    </row>
    <row r="10914" spans="1:9" x14ac:dyDescent="0.25">
      <c r="A10914" s="1">
        <v>2</v>
      </c>
      <c r="B10914" s="1">
        <v>46328</v>
      </c>
      <c r="C10914" s="1">
        <v>53.0533</v>
      </c>
      <c r="D10914" s="1">
        <v>222.15649999999999</v>
      </c>
      <c r="E10914" s="1">
        <v>1517</v>
      </c>
      <c r="F10914" s="1">
        <v>66.461299999999994</v>
      </c>
      <c r="G10914" s="1">
        <v>293.65350000000001</v>
      </c>
      <c r="H10914" s="1">
        <v>15.0641652811571</v>
      </c>
    </row>
    <row r="10915" spans="1:9" x14ac:dyDescent="0.25">
      <c r="A10915" s="1">
        <v>0</v>
      </c>
      <c r="B10915" s="1" t="s">
        <v>12731</v>
      </c>
    </row>
    <row r="10916" spans="1:9" x14ac:dyDescent="0.25">
      <c r="A10916" s="1">
        <v>1</v>
      </c>
      <c r="B10916" s="1" t="s">
        <v>12732</v>
      </c>
      <c r="C10916" s="1" t="s">
        <v>12733</v>
      </c>
      <c r="D10916" s="1">
        <v>22276.25981616</v>
      </c>
      <c r="E10916" s="1">
        <v>9.0409999999999997E-5</v>
      </c>
      <c r="F10916" s="1" t="s">
        <v>3</v>
      </c>
      <c r="G10916" s="1" t="s">
        <v>12734</v>
      </c>
      <c r="H10916" s="1">
        <v>0</v>
      </c>
      <c r="I10916" s="1">
        <v>9995</v>
      </c>
    </row>
    <row r="10917" spans="1:9" x14ac:dyDescent="0.25">
      <c r="A10917" s="1">
        <v>2</v>
      </c>
      <c r="B10917" s="1">
        <v>46329</v>
      </c>
      <c r="C10917" s="1">
        <v>53.054299999999998</v>
      </c>
      <c r="D10917" s="1">
        <v>223.4939</v>
      </c>
      <c r="E10917" s="1">
        <v>1572</v>
      </c>
      <c r="F10917" s="1">
        <v>76.755600000000001</v>
      </c>
      <c r="G10917" s="1">
        <v>283.36090000000002</v>
      </c>
      <c r="H10917" s="1">
        <v>15.0641654811566</v>
      </c>
    </row>
    <row r="10918" spans="1:9" x14ac:dyDescent="0.25">
      <c r="A10918" s="1">
        <v>0</v>
      </c>
      <c r="B10918" s="1" t="s">
        <v>12735</v>
      </c>
    </row>
    <row r="10919" spans="1:9" x14ac:dyDescent="0.25">
      <c r="A10919" s="1">
        <v>1</v>
      </c>
      <c r="B10919" s="1" t="s">
        <v>12736</v>
      </c>
      <c r="C10919" s="1" t="s">
        <v>12737</v>
      </c>
      <c r="D10919" s="1">
        <v>22276.248752809999</v>
      </c>
      <c r="E10919" s="1">
        <v>5.4750000000000003E-5</v>
      </c>
      <c r="F10919" s="1" t="s">
        <v>3</v>
      </c>
      <c r="G10919" s="1" t="s">
        <v>12738</v>
      </c>
      <c r="H10919" s="1">
        <v>0</v>
      </c>
      <c r="I10919" s="1">
        <v>9998</v>
      </c>
    </row>
    <row r="10920" spans="1:9" x14ac:dyDescent="0.25">
      <c r="A10920" s="1">
        <v>2</v>
      </c>
      <c r="B10920" s="1">
        <v>46330</v>
      </c>
      <c r="C10920" s="1">
        <v>53.054099999999998</v>
      </c>
      <c r="D10920" s="1">
        <v>223.52690000000001</v>
      </c>
      <c r="E10920" s="1">
        <v>1402</v>
      </c>
      <c r="F10920" s="1">
        <v>77.775099999999995</v>
      </c>
      <c r="G10920" s="1">
        <v>282.33940000000001</v>
      </c>
      <c r="H10920" s="1">
        <v>15.064112941156701</v>
      </c>
    </row>
    <row r="10921" spans="1:9" x14ac:dyDescent="0.25">
      <c r="A10921" s="1">
        <v>0</v>
      </c>
      <c r="B10921" s="1" t="s">
        <v>12739</v>
      </c>
    </row>
    <row r="10922" spans="1:9" x14ac:dyDescent="0.25">
      <c r="A10922" s="1">
        <v>1</v>
      </c>
      <c r="B10922" s="1" t="s">
        <v>12740</v>
      </c>
      <c r="C10922" s="1" t="s">
        <v>12741</v>
      </c>
      <c r="D10922" s="1">
        <v>22276.217437439998</v>
      </c>
      <c r="E10922" s="1">
        <v>-2.43E-6</v>
      </c>
      <c r="F10922" s="1" t="s">
        <v>3</v>
      </c>
      <c r="G10922" s="1" t="s">
        <v>12742</v>
      </c>
      <c r="H10922" s="1">
        <v>0</v>
      </c>
      <c r="I10922" s="1">
        <v>9992</v>
      </c>
    </row>
    <row r="10923" spans="1:9" x14ac:dyDescent="0.25">
      <c r="A10923" s="1">
        <v>2</v>
      </c>
      <c r="B10923" s="1">
        <v>46331</v>
      </c>
      <c r="C10923" s="1">
        <v>53.054400000000001</v>
      </c>
      <c r="D10923" s="1">
        <v>243.66390000000001</v>
      </c>
      <c r="E10923" s="1">
        <v>1376</v>
      </c>
      <c r="F10923" s="1">
        <v>81.122399999999999</v>
      </c>
      <c r="G10923" s="1">
        <v>278.99209999999999</v>
      </c>
      <c r="H10923" s="1">
        <v>15.064047151153799</v>
      </c>
    </row>
    <row r="10924" spans="1:9" x14ac:dyDescent="0.25">
      <c r="A10924" s="1">
        <v>0</v>
      </c>
      <c r="B10924" s="1" t="s">
        <v>12743</v>
      </c>
    </row>
    <row r="10925" spans="1:9" x14ac:dyDescent="0.25">
      <c r="A10925" s="1">
        <v>1</v>
      </c>
      <c r="B10925" s="1" t="s">
        <v>12744</v>
      </c>
      <c r="C10925" s="1" t="s">
        <v>12745</v>
      </c>
      <c r="D10925" s="1">
        <v>22276.427526939999</v>
      </c>
      <c r="E10925" s="1">
        <v>8.3020000000000001E-5</v>
      </c>
      <c r="F10925" s="1" t="s">
        <v>3</v>
      </c>
      <c r="G10925" s="1" t="s">
        <v>12746</v>
      </c>
      <c r="H10925" s="1">
        <v>0</v>
      </c>
      <c r="I10925" s="1">
        <v>9993</v>
      </c>
    </row>
    <row r="10926" spans="1:9" x14ac:dyDescent="0.25">
      <c r="A10926" s="1">
        <v>2</v>
      </c>
      <c r="B10926" s="1">
        <v>46332</v>
      </c>
      <c r="C10926" s="1">
        <v>53.053199999999997</v>
      </c>
      <c r="D10926" s="1">
        <v>242.7414</v>
      </c>
      <c r="E10926" s="1">
        <v>1492</v>
      </c>
      <c r="F10926" s="1">
        <v>73.697900000000004</v>
      </c>
      <c r="G10926" s="1">
        <v>286.41739999999999</v>
      </c>
      <c r="H10926" s="1">
        <v>15.0641784411541</v>
      </c>
    </row>
    <row r="10927" spans="1:9" x14ac:dyDescent="0.25">
      <c r="A10927" s="1">
        <v>0</v>
      </c>
      <c r="B10927" s="1" t="s">
        <v>12747</v>
      </c>
    </row>
    <row r="10928" spans="1:9" x14ac:dyDescent="0.25">
      <c r="A10928" s="1">
        <v>1</v>
      </c>
      <c r="B10928" s="1" t="s">
        <v>12748</v>
      </c>
      <c r="C10928" s="1" t="s">
        <v>12749</v>
      </c>
      <c r="D10928" s="1">
        <v>22276.17688454</v>
      </c>
      <c r="E10928" s="1">
        <v>2.9539999999999998E-5</v>
      </c>
      <c r="F10928" s="1" t="s">
        <v>3</v>
      </c>
      <c r="G10928" s="1" t="s">
        <v>6417</v>
      </c>
      <c r="H10928" s="1">
        <v>0</v>
      </c>
      <c r="I10928" s="1">
        <v>9991</v>
      </c>
    </row>
    <row r="10929" spans="1:9" x14ac:dyDescent="0.25">
      <c r="A10929" s="1">
        <v>2</v>
      </c>
      <c r="B10929" s="1">
        <v>46333</v>
      </c>
      <c r="C10929" s="1">
        <v>53.052799999999998</v>
      </c>
      <c r="D10929" s="1">
        <v>243.8571</v>
      </c>
      <c r="E10929" s="1">
        <v>1901</v>
      </c>
      <c r="F10929" s="1">
        <v>55.123699999999999</v>
      </c>
      <c r="G10929" s="1">
        <v>304.99310000000003</v>
      </c>
      <c r="H10929" s="1">
        <v>15.064086971153699</v>
      </c>
    </row>
    <row r="10930" spans="1:9" x14ac:dyDescent="0.25">
      <c r="A10930" s="1">
        <v>0</v>
      </c>
      <c r="B10930" s="1" t="s">
        <v>12750</v>
      </c>
    </row>
    <row r="10931" spans="1:9" x14ac:dyDescent="0.25">
      <c r="A10931" s="1">
        <v>1</v>
      </c>
      <c r="B10931" s="1" t="s">
        <v>12751</v>
      </c>
      <c r="C10931" s="1" t="s">
        <v>12752</v>
      </c>
      <c r="D10931" s="1">
        <v>22276.24511616</v>
      </c>
      <c r="E10931" s="1">
        <v>1.9850000000000001E-5</v>
      </c>
      <c r="F10931" s="1" t="s">
        <v>3</v>
      </c>
      <c r="G10931" s="1" t="s">
        <v>12753</v>
      </c>
      <c r="H10931" s="1">
        <v>0</v>
      </c>
      <c r="I10931" s="1">
        <v>9994</v>
      </c>
    </row>
    <row r="10932" spans="1:9" x14ac:dyDescent="0.25">
      <c r="A10932" s="1">
        <v>2</v>
      </c>
      <c r="B10932" s="1">
        <v>46334</v>
      </c>
      <c r="C10932" s="1">
        <v>53.055100000000003</v>
      </c>
      <c r="D10932" s="1">
        <v>223.8279</v>
      </c>
      <c r="E10932" s="1">
        <v>1614</v>
      </c>
      <c r="F10932" s="1">
        <v>76.953800000000001</v>
      </c>
      <c r="G10932" s="1">
        <v>283.16309999999999</v>
      </c>
      <c r="H10932" s="1">
        <v>15.0641183811566</v>
      </c>
    </row>
    <row r="10933" spans="1:9" x14ac:dyDescent="0.25">
      <c r="A10933" s="1">
        <v>0</v>
      </c>
      <c r="B10933" s="1" t="s">
        <v>12754</v>
      </c>
    </row>
    <row r="10934" spans="1:9" x14ac:dyDescent="0.25">
      <c r="A10934" s="1">
        <v>1</v>
      </c>
      <c r="B10934" s="1" t="s">
        <v>12755</v>
      </c>
      <c r="C10934" s="1" t="s">
        <v>12756</v>
      </c>
      <c r="D10934" s="1">
        <v>22276.33906283</v>
      </c>
      <c r="E10934" s="1">
        <v>2.071E-5</v>
      </c>
      <c r="F10934" s="1" t="s">
        <v>3</v>
      </c>
      <c r="G10934" s="1" t="s">
        <v>12757</v>
      </c>
      <c r="H10934" s="1">
        <v>0</v>
      </c>
      <c r="I10934" s="1">
        <v>9997</v>
      </c>
    </row>
    <row r="10935" spans="1:9" x14ac:dyDescent="0.25">
      <c r="A10935" s="1">
        <v>2</v>
      </c>
      <c r="B10935" s="1">
        <v>46335</v>
      </c>
      <c r="C10935" s="1">
        <v>53.053400000000003</v>
      </c>
      <c r="D10935" s="1">
        <v>243.1412</v>
      </c>
      <c r="E10935" s="1">
        <v>1659</v>
      </c>
      <c r="F10935" s="1">
        <v>54.096600000000002</v>
      </c>
      <c r="G10935" s="1">
        <v>306.01769999999999</v>
      </c>
      <c r="H10935" s="1">
        <v>15.064007541154</v>
      </c>
    </row>
    <row r="10936" spans="1:9" x14ac:dyDescent="0.25">
      <c r="A10936" s="1">
        <v>0</v>
      </c>
      <c r="B10936" s="1" t="s">
        <v>12758</v>
      </c>
    </row>
    <row r="10937" spans="1:9" x14ac:dyDescent="0.25">
      <c r="A10937" s="1">
        <v>1</v>
      </c>
      <c r="B10937" s="1" t="s">
        <v>12759</v>
      </c>
      <c r="C10937" s="1" t="s">
        <v>12760</v>
      </c>
      <c r="D10937" s="1">
        <v>22276.263497159998</v>
      </c>
      <c r="E10937" s="1">
        <v>5.9699999999999996E-6</v>
      </c>
      <c r="F10937" s="1" t="s">
        <v>3</v>
      </c>
      <c r="G10937" s="1" t="s">
        <v>12761</v>
      </c>
      <c r="H10937" s="1">
        <v>0</v>
      </c>
      <c r="I10937" s="1">
        <v>9998</v>
      </c>
    </row>
    <row r="10938" spans="1:9" x14ac:dyDescent="0.25">
      <c r="A10938" s="1">
        <v>2</v>
      </c>
      <c r="B10938" s="1">
        <v>46336</v>
      </c>
      <c r="C10938" s="1">
        <v>53.053699999999999</v>
      </c>
      <c r="D10938" s="1">
        <v>223.45660000000001</v>
      </c>
      <c r="E10938" s="1">
        <v>1499</v>
      </c>
      <c r="F10938" s="1">
        <v>73.997100000000003</v>
      </c>
      <c r="G10938" s="1">
        <v>286.11829999999998</v>
      </c>
      <c r="H10938" s="1">
        <v>15.0640920611566</v>
      </c>
    </row>
    <row r="10939" spans="1:9" x14ac:dyDescent="0.25">
      <c r="A10939" s="1">
        <v>0</v>
      </c>
      <c r="B10939" s="1" t="s">
        <v>12762</v>
      </c>
    </row>
    <row r="10940" spans="1:9" x14ac:dyDescent="0.25">
      <c r="A10940" s="1">
        <v>1</v>
      </c>
      <c r="B10940" s="1" t="s">
        <v>12763</v>
      </c>
      <c r="C10940" s="1" t="s">
        <v>12764</v>
      </c>
      <c r="D10940" s="1">
        <v>22276.54363747</v>
      </c>
      <c r="E10940" s="1">
        <v>7.0510000000000001E-5</v>
      </c>
      <c r="F10940" s="1" t="s">
        <v>3</v>
      </c>
      <c r="G10940" s="1" t="s">
        <v>12765</v>
      </c>
      <c r="H10940" s="1">
        <v>0</v>
      </c>
      <c r="I10940" s="1">
        <v>9990</v>
      </c>
    </row>
    <row r="10941" spans="1:9" x14ac:dyDescent="0.25">
      <c r="A10941" s="1">
        <v>2</v>
      </c>
      <c r="B10941" s="1">
        <v>46337</v>
      </c>
      <c r="C10941" s="1">
        <v>53.054099999999998</v>
      </c>
      <c r="D10941" s="1">
        <v>222.2182</v>
      </c>
      <c r="E10941" s="1">
        <v>1675</v>
      </c>
      <c r="F10941" s="1">
        <v>63.9358</v>
      </c>
      <c r="G10941" s="1">
        <v>296.18040000000002</v>
      </c>
      <c r="H10941" s="1">
        <v>15.064110631157099</v>
      </c>
    </row>
    <row r="10942" spans="1:9" x14ac:dyDescent="0.25">
      <c r="A10942" s="1">
        <v>0</v>
      </c>
      <c r="B10942" s="1" t="s">
        <v>12766</v>
      </c>
    </row>
    <row r="10943" spans="1:9" x14ac:dyDescent="0.25">
      <c r="A10943" s="1">
        <v>1</v>
      </c>
      <c r="B10943" s="1" t="s">
        <v>12767</v>
      </c>
      <c r="C10943" s="1" t="s">
        <v>12768</v>
      </c>
      <c r="D10943" s="1">
        <v>22276.328007470001</v>
      </c>
      <c r="E10943" s="1">
        <v>1.4790000000000001E-5</v>
      </c>
      <c r="F10943" s="1" t="s">
        <v>3</v>
      </c>
      <c r="G10943" s="1" t="s">
        <v>12769</v>
      </c>
      <c r="H10943" s="1">
        <v>0</v>
      </c>
      <c r="I10943" s="1">
        <v>9990</v>
      </c>
    </row>
    <row r="10944" spans="1:9" x14ac:dyDescent="0.25">
      <c r="A10944" s="1">
        <v>2</v>
      </c>
      <c r="B10944" s="1">
        <v>46338</v>
      </c>
      <c r="C10944" s="1">
        <v>53.053699999999999</v>
      </c>
      <c r="D10944" s="1">
        <v>243.19059999999999</v>
      </c>
      <c r="E10944" s="1">
        <v>1806</v>
      </c>
      <c r="F10944" s="1">
        <v>66.385099999999994</v>
      </c>
      <c r="G10944" s="1">
        <v>293.7328</v>
      </c>
      <c r="H10944" s="1">
        <v>15.0641032211539</v>
      </c>
    </row>
    <row r="10945" spans="1:9" x14ac:dyDescent="0.25">
      <c r="A10945" s="1">
        <v>0</v>
      </c>
      <c r="B10945" s="1" t="s">
        <v>12770</v>
      </c>
    </row>
    <row r="10946" spans="1:9" x14ac:dyDescent="0.25">
      <c r="A10946" s="1">
        <v>1</v>
      </c>
      <c r="B10946" s="1" t="s">
        <v>12771</v>
      </c>
      <c r="C10946" s="1" t="s">
        <v>12772</v>
      </c>
      <c r="D10946" s="1">
        <v>22276.30220545</v>
      </c>
      <c r="E10946" s="1">
        <v>2.635E-5</v>
      </c>
      <c r="F10946" s="1" t="s">
        <v>3</v>
      </c>
      <c r="G10946" s="1" t="s">
        <v>12773</v>
      </c>
      <c r="H10946" s="1">
        <v>0</v>
      </c>
      <c r="I10946" s="1">
        <v>9999</v>
      </c>
    </row>
    <row r="10947" spans="1:9" x14ac:dyDescent="0.25">
      <c r="A10947" s="1">
        <v>2</v>
      </c>
      <c r="B10947" s="1">
        <v>46340</v>
      </c>
      <c r="C10947" s="1">
        <v>53.054099999999998</v>
      </c>
      <c r="D10947" s="1">
        <v>243.30869999999999</v>
      </c>
      <c r="E10947" s="1">
        <v>1680</v>
      </c>
      <c r="F10947" s="1">
        <v>63.749499999999998</v>
      </c>
      <c r="G10947" s="1">
        <v>296.36669999999998</v>
      </c>
      <c r="H10947" s="1">
        <v>15.064103981153799</v>
      </c>
    </row>
    <row r="10948" spans="1:9" x14ac:dyDescent="0.25">
      <c r="A10948" s="1">
        <v>0</v>
      </c>
      <c r="B10948" s="1" t="s">
        <v>12774</v>
      </c>
    </row>
    <row r="10949" spans="1:9" x14ac:dyDescent="0.25">
      <c r="A10949" s="1">
        <v>1</v>
      </c>
      <c r="B10949" s="1" t="s">
        <v>12775</v>
      </c>
      <c r="C10949" s="1" t="s">
        <v>12776</v>
      </c>
      <c r="D10949" s="1">
        <v>22276.241383460001</v>
      </c>
      <c r="E10949" s="1">
        <v>7.3449999999999996E-5</v>
      </c>
      <c r="F10949" s="1" t="s">
        <v>3</v>
      </c>
      <c r="G10949" s="1" t="s">
        <v>12777</v>
      </c>
      <c r="H10949" s="1">
        <v>0</v>
      </c>
      <c r="I10949" s="1">
        <v>9994</v>
      </c>
    </row>
    <row r="10950" spans="1:9" x14ac:dyDescent="0.25">
      <c r="A10950" s="1">
        <v>2</v>
      </c>
      <c r="B10950" s="1">
        <v>46341</v>
      </c>
      <c r="C10950" s="1">
        <v>53.053199999999997</v>
      </c>
      <c r="D10950" s="1">
        <v>223.57769999999999</v>
      </c>
      <c r="E10950" s="1">
        <v>1475</v>
      </c>
      <c r="F10950" s="1">
        <v>74.797899999999998</v>
      </c>
      <c r="G10950" s="1">
        <v>285.31729999999999</v>
      </c>
      <c r="H10950" s="1">
        <v>15.0641629311567</v>
      </c>
    </row>
    <row r="10951" spans="1:9" x14ac:dyDescent="0.25">
      <c r="A10951" s="1">
        <v>0</v>
      </c>
      <c r="B10951" s="1" t="s">
        <v>12778</v>
      </c>
    </row>
    <row r="10952" spans="1:9" x14ac:dyDescent="0.25">
      <c r="A10952" s="1">
        <v>1</v>
      </c>
      <c r="B10952" s="1" t="s">
        <v>12779</v>
      </c>
      <c r="C10952" s="1" t="s">
        <v>12780</v>
      </c>
      <c r="D10952" s="1">
        <v>22276.287475320001</v>
      </c>
      <c r="E10952" s="1">
        <v>-4.2799999999999997E-5</v>
      </c>
      <c r="F10952" s="1" t="s">
        <v>3</v>
      </c>
      <c r="G10952" s="1">
        <f>-26874-3</f>
        <v>-26877</v>
      </c>
      <c r="H10952" s="1">
        <v>0</v>
      </c>
      <c r="I10952" s="1">
        <v>9992</v>
      </c>
    </row>
    <row r="10953" spans="1:9" x14ac:dyDescent="0.25">
      <c r="A10953" s="1">
        <v>2</v>
      </c>
      <c r="B10953" s="1">
        <v>46342</v>
      </c>
      <c r="C10953" s="1">
        <v>53.055300000000003</v>
      </c>
      <c r="D10953" s="1">
        <v>243.3638</v>
      </c>
      <c r="E10953" s="1">
        <v>1604</v>
      </c>
      <c r="F10953" s="1">
        <v>62.957500000000003</v>
      </c>
      <c r="G10953" s="1">
        <v>297.15780000000001</v>
      </c>
      <c r="H10953" s="1">
        <v>15.0638021811539</v>
      </c>
    </row>
    <row r="10954" spans="1:9" x14ac:dyDescent="0.25">
      <c r="A10954" s="1">
        <v>0</v>
      </c>
      <c r="B10954" s="1" t="s">
        <v>12781</v>
      </c>
    </row>
    <row r="10955" spans="1:9" x14ac:dyDescent="0.25">
      <c r="A10955" s="1">
        <v>1</v>
      </c>
      <c r="B10955" s="1" t="s">
        <v>12782</v>
      </c>
      <c r="C10955" s="1" t="s">
        <v>12783</v>
      </c>
      <c r="D10955" s="1">
        <v>22276.547308469999</v>
      </c>
      <c r="E10955" s="1">
        <v>1.556E-5</v>
      </c>
      <c r="F10955" s="1" t="s">
        <v>3</v>
      </c>
      <c r="G10955" s="1" t="s">
        <v>12784</v>
      </c>
      <c r="H10955" s="1">
        <v>0</v>
      </c>
      <c r="I10955" s="1">
        <v>9992</v>
      </c>
    </row>
    <row r="10956" spans="1:9" x14ac:dyDescent="0.25">
      <c r="A10956" s="1">
        <v>2</v>
      </c>
      <c r="B10956" s="1">
        <v>46343</v>
      </c>
      <c r="C10956" s="1">
        <v>53.054099999999998</v>
      </c>
      <c r="D10956" s="1">
        <v>222.1969</v>
      </c>
      <c r="E10956" s="1">
        <v>1485</v>
      </c>
      <c r="F10956" s="1">
        <v>71.611500000000007</v>
      </c>
      <c r="G10956" s="1">
        <v>288.50349999999997</v>
      </c>
      <c r="H10956" s="1">
        <v>15.064137461157101</v>
      </c>
    </row>
    <row r="10957" spans="1:9" x14ac:dyDescent="0.25">
      <c r="A10957" s="1">
        <v>0</v>
      </c>
      <c r="B10957" s="1" t="s">
        <v>12785</v>
      </c>
    </row>
    <row r="10958" spans="1:9" x14ac:dyDescent="0.25">
      <c r="A10958" s="1">
        <v>1</v>
      </c>
      <c r="B10958" s="1" t="s">
        <v>12786</v>
      </c>
      <c r="C10958" s="1" t="s">
        <v>12787</v>
      </c>
      <c r="D10958" s="1">
        <v>22276.565747389999</v>
      </c>
      <c r="E10958" s="1">
        <v>1.5199000000000001E-4</v>
      </c>
      <c r="F10958" s="1" t="s">
        <v>3</v>
      </c>
      <c r="G10958" s="1" t="s">
        <v>12788</v>
      </c>
      <c r="H10958" s="1">
        <v>0</v>
      </c>
      <c r="I10958" s="1">
        <v>9996</v>
      </c>
    </row>
    <row r="10959" spans="1:9" x14ac:dyDescent="0.25">
      <c r="A10959" s="1">
        <v>2</v>
      </c>
      <c r="B10959" s="1">
        <v>46344</v>
      </c>
      <c r="C10959" s="1">
        <v>53.0533</v>
      </c>
      <c r="D10959" s="1">
        <v>222.12350000000001</v>
      </c>
      <c r="E10959" s="1">
        <v>1652</v>
      </c>
      <c r="F10959" s="1">
        <v>95.528000000000006</v>
      </c>
      <c r="G10959" s="1">
        <v>264.58969999999999</v>
      </c>
      <c r="H10959" s="1">
        <v>15.064258161157101</v>
      </c>
    </row>
    <row r="10960" spans="1:9" x14ac:dyDescent="0.25">
      <c r="A10960" s="1">
        <v>0</v>
      </c>
      <c r="B10960" s="1" t="s">
        <v>12789</v>
      </c>
    </row>
    <row r="10961" spans="1:9" x14ac:dyDescent="0.25">
      <c r="A10961" s="1">
        <v>1</v>
      </c>
      <c r="B10961" s="1" t="s">
        <v>12790</v>
      </c>
      <c r="C10961" s="1" t="s">
        <v>12791</v>
      </c>
      <c r="D10961" s="1">
        <v>22276.301262879999</v>
      </c>
      <c r="E10961" s="1">
        <v>2.396E-4</v>
      </c>
      <c r="F10961" s="1" t="s">
        <v>3</v>
      </c>
      <c r="G10961" s="1" t="s">
        <v>12792</v>
      </c>
      <c r="H10961" s="1">
        <v>0</v>
      </c>
      <c r="I10961" s="1">
        <v>9990</v>
      </c>
    </row>
    <row r="10962" spans="1:9" x14ac:dyDescent="0.25">
      <c r="A10962" s="1">
        <v>2</v>
      </c>
      <c r="B10962" s="1">
        <v>46345</v>
      </c>
      <c r="C10962" s="1">
        <v>53.053899999999999</v>
      </c>
      <c r="D10962" s="1">
        <v>243.28530000000001</v>
      </c>
      <c r="E10962" s="1">
        <v>1584</v>
      </c>
      <c r="F10962" s="1">
        <v>71.147999999999996</v>
      </c>
      <c r="G10962" s="1">
        <v>288.96800000000002</v>
      </c>
      <c r="H10962" s="1">
        <v>15.064265281153901</v>
      </c>
    </row>
    <row r="10963" spans="1:9" x14ac:dyDescent="0.25">
      <c r="A10963" s="1">
        <v>0</v>
      </c>
      <c r="B10963" s="1" t="s">
        <v>12793</v>
      </c>
    </row>
    <row r="10964" spans="1:9" x14ac:dyDescent="0.25">
      <c r="A10964" s="1">
        <v>1</v>
      </c>
      <c r="B10964" s="1" t="s">
        <v>12794</v>
      </c>
      <c r="C10964" s="1" t="s">
        <v>12795</v>
      </c>
      <c r="D10964" s="1">
        <v>22276.544028079999</v>
      </c>
      <c r="E10964" s="1">
        <v>7.3880000000000004E-5</v>
      </c>
      <c r="F10964" s="1" t="s">
        <v>3</v>
      </c>
      <c r="G10964" s="1" t="s">
        <v>12796</v>
      </c>
      <c r="H10964" s="1">
        <v>0</v>
      </c>
      <c r="I10964" s="1">
        <v>9997</v>
      </c>
    </row>
    <row r="10965" spans="1:9" x14ac:dyDescent="0.25">
      <c r="A10965" s="1">
        <v>2</v>
      </c>
      <c r="B10965" s="1">
        <v>46346</v>
      </c>
      <c r="C10965" s="1">
        <v>53.054400000000001</v>
      </c>
      <c r="D10965" s="1">
        <v>64.512200000000007</v>
      </c>
      <c r="E10965" s="1">
        <v>1718</v>
      </c>
      <c r="F10965" s="1">
        <v>47.407299999999999</v>
      </c>
      <c r="G10965" s="1">
        <v>312.70729999999998</v>
      </c>
      <c r="H10965" s="1">
        <v>15.342882941179401</v>
      </c>
    </row>
    <row r="10966" spans="1:9" x14ac:dyDescent="0.25">
      <c r="A10966" s="1">
        <v>0</v>
      </c>
      <c r="B10966" s="1" t="s">
        <v>12797</v>
      </c>
    </row>
    <row r="10967" spans="1:9" x14ac:dyDescent="0.25">
      <c r="A10967" s="1">
        <v>1</v>
      </c>
      <c r="B10967" s="1" t="s">
        <v>12798</v>
      </c>
      <c r="C10967" s="1" t="s">
        <v>12799</v>
      </c>
      <c r="D10967" s="1">
        <v>22276.193929010002</v>
      </c>
      <c r="E10967" s="1">
        <v>-6.5200000000000003E-6</v>
      </c>
      <c r="F10967" s="1" t="s">
        <v>3</v>
      </c>
      <c r="G10967" s="1">
        <f>-24901-4</f>
        <v>-24905</v>
      </c>
      <c r="H10967" s="1">
        <v>0</v>
      </c>
      <c r="I10967" s="1">
        <v>9992</v>
      </c>
    </row>
    <row r="10968" spans="1:9" x14ac:dyDescent="0.25">
      <c r="A10968" s="1">
        <v>2</v>
      </c>
      <c r="B10968" s="1">
        <v>46347</v>
      </c>
      <c r="C10968" s="1">
        <v>53.0563</v>
      </c>
      <c r="D10968" s="1">
        <v>198.7817</v>
      </c>
      <c r="E10968" s="1">
        <v>1408</v>
      </c>
      <c r="F10968" s="1">
        <v>79.198099999999997</v>
      </c>
      <c r="G10968" s="1">
        <v>280.91660000000002</v>
      </c>
      <c r="H10968" s="1">
        <v>15.0640616111599</v>
      </c>
    </row>
    <row r="10969" spans="1:9" x14ac:dyDescent="0.25">
      <c r="A10969" s="1">
        <v>0</v>
      </c>
      <c r="B10969" s="1" t="s">
        <v>12800</v>
      </c>
    </row>
    <row r="10970" spans="1:9" x14ac:dyDescent="0.25">
      <c r="A10970" s="1">
        <v>1</v>
      </c>
      <c r="B10970" s="1" t="s">
        <v>12801</v>
      </c>
      <c r="C10970" s="1" t="s">
        <v>12802</v>
      </c>
      <c r="D10970" s="1">
        <v>22276.171346840001</v>
      </c>
      <c r="E10970" s="1">
        <v>3.2329999999999997E-5</v>
      </c>
      <c r="F10970" s="1" t="s">
        <v>3</v>
      </c>
      <c r="G10970" s="1" t="s">
        <v>12803</v>
      </c>
      <c r="H10970" s="1">
        <v>0</v>
      </c>
      <c r="I10970" s="1">
        <v>9990</v>
      </c>
    </row>
    <row r="10971" spans="1:9" x14ac:dyDescent="0.25">
      <c r="A10971" s="1">
        <v>2</v>
      </c>
      <c r="B10971" s="1">
        <v>46348</v>
      </c>
      <c r="C10971" s="1">
        <v>53.054499999999997</v>
      </c>
      <c r="D10971" s="1">
        <v>223.8766</v>
      </c>
      <c r="E10971" s="1">
        <v>1529</v>
      </c>
      <c r="F10971" s="1">
        <v>56.312199999999997</v>
      </c>
      <c r="G10971" s="1">
        <v>303.80130000000003</v>
      </c>
      <c r="H10971" s="1">
        <v>15.0640783111565</v>
      </c>
    </row>
    <row r="10972" spans="1:9" x14ac:dyDescent="0.25">
      <c r="A10972" s="1">
        <v>0</v>
      </c>
      <c r="B10972" s="1" t="s">
        <v>12804</v>
      </c>
    </row>
    <row r="10973" spans="1:9" x14ac:dyDescent="0.25">
      <c r="A10973" s="1">
        <v>1</v>
      </c>
      <c r="B10973" s="1" t="s">
        <v>12805</v>
      </c>
      <c r="C10973" s="1" t="s">
        <v>12806</v>
      </c>
      <c r="D10973" s="1">
        <v>22276.49985235</v>
      </c>
      <c r="E10973" s="1">
        <v>4.88E-5</v>
      </c>
      <c r="F10973" s="1" t="s">
        <v>3</v>
      </c>
      <c r="G10973" s="1" t="s">
        <v>12807</v>
      </c>
      <c r="H10973" s="1">
        <v>0</v>
      </c>
      <c r="I10973" s="1">
        <v>9998</v>
      </c>
    </row>
    <row r="10974" spans="1:9" x14ac:dyDescent="0.25">
      <c r="A10974" s="1">
        <v>2</v>
      </c>
      <c r="B10974" s="1">
        <v>46349</v>
      </c>
      <c r="C10974" s="1">
        <v>53.053400000000003</v>
      </c>
      <c r="D10974" s="1">
        <v>197.40710000000001</v>
      </c>
      <c r="E10974" s="1">
        <v>1370</v>
      </c>
      <c r="F10974" s="1">
        <v>71.976799999999997</v>
      </c>
      <c r="G10974" s="1">
        <v>288.137</v>
      </c>
      <c r="H10974" s="1">
        <v>15.0641639911605</v>
      </c>
    </row>
    <row r="10975" spans="1:9" x14ac:dyDescent="0.25">
      <c r="A10975" s="1">
        <v>0</v>
      </c>
      <c r="B10975" s="1" t="s">
        <v>12808</v>
      </c>
    </row>
    <row r="10976" spans="1:9" x14ac:dyDescent="0.25">
      <c r="A10976" s="1">
        <v>1</v>
      </c>
      <c r="B10976" s="1" t="s">
        <v>12809</v>
      </c>
      <c r="C10976" s="1" t="s">
        <v>12810</v>
      </c>
      <c r="D10976" s="1">
        <v>22276.331690909999</v>
      </c>
      <c r="E10976" s="1">
        <v>1.7560000000000001E-5</v>
      </c>
      <c r="F10976" s="1" t="s">
        <v>3</v>
      </c>
      <c r="G10976" s="1" t="s">
        <v>12811</v>
      </c>
      <c r="H10976" s="1">
        <v>0</v>
      </c>
      <c r="I10976" s="1">
        <v>9999</v>
      </c>
    </row>
    <row r="10977" spans="1:9" x14ac:dyDescent="0.25">
      <c r="A10977" s="1">
        <v>2</v>
      </c>
      <c r="B10977" s="1">
        <v>46350</v>
      </c>
      <c r="C10977" s="1">
        <v>53.053199999999997</v>
      </c>
      <c r="D10977" s="1">
        <v>243.17080000000001</v>
      </c>
      <c r="E10977" s="1">
        <v>1537</v>
      </c>
      <c r="F10977" s="1">
        <v>68.016300000000001</v>
      </c>
      <c r="G10977" s="1">
        <v>292.09890000000001</v>
      </c>
      <c r="H10977" s="1">
        <v>15.064062421154</v>
      </c>
    </row>
    <row r="10978" spans="1:9" x14ac:dyDescent="0.25">
      <c r="A10978" s="1">
        <v>0</v>
      </c>
      <c r="B10978" s="1" t="s">
        <v>12812</v>
      </c>
    </row>
    <row r="10979" spans="1:9" x14ac:dyDescent="0.25">
      <c r="A10979" s="1">
        <v>1</v>
      </c>
      <c r="B10979" s="1" t="s">
        <v>12813</v>
      </c>
      <c r="C10979" s="1" t="s">
        <v>12814</v>
      </c>
      <c r="D10979" s="1">
        <v>22276.336275469999</v>
      </c>
      <c r="E10979" s="1">
        <v>5.834E-5</v>
      </c>
      <c r="F10979" s="1" t="s">
        <v>3</v>
      </c>
      <c r="G10979" s="1" t="s">
        <v>12815</v>
      </c>
      <c r="H10979" s="1">
        <v>0</v>
      </c>
      <c r="I10979" s="1">
        <v>9994</v>
      </c>
    </row>
    <row r="10980" spans="1:9" x14ac:dyDescent="0.25">
      <c r="A10980" s="1">
        <v>2</v>
      </c>
      <c r="B10980" s="1">
        <v>46351</v>
      </c>
      <c r="C10980" s="1">
        <v>53.053400000000003</v>
      </c>
      <c r="D10980" s="1">
        <v>223.1183</v>
      </c>
      <c r="E10980" s="1">
        <v>1224</v>
      </c>
      <c r="F10980" s="1">
        <v>84.970200000000006</v>
      </c>
      <c r="G10980" s="1">
        <v>275.14269999999999</v>
      </c>
      <c r="H10980" s="1">
        <v>15.0641000811569</v>
      </c>
    </row>
    <row r="10981" spans="1:9" x14ac:dyDescent="0.25">
      <c r="A10981" s="1">
        <v>0</v>
      </c>
      <c r="B10981" s="1" t="s">
        <v>12816</v>
      </c>
    </row>
    <row r="10982" spans="1:9" x14ac:dyDescent="0.25">
      <c r="A10982" s="1">
        <v>1</v>
      </c>
      <c r="B10982" s="1" t="s">
        <v>12817</v>
      </c>
      <c r="C10982" s="1" t="s">
        <v>12818</v>
      </c>
      <c r="D10982" s="1">
        <v>22276.25244439</v>
      </c>
      <c r="E10982" s="1">
        <v>1.04E-6</v>
      </c>
      <c r="F10982" s="1" t="s">
        <v>3</v>
      </c>
      <c r="G10982" s="1" t="s">
        <v>12819</v>
      </c>
      <c r="H10982" s="1">
        <v>0</v>
      </c>
      <c r="I10982" s="1">
        <v>9994</v>
      </c>
    </row>
    <row r="10983" spans="1:9" x14ac:dyDescent="0.25">
      <c r="A10983" s="1">
        <v>2</v>
      </c>
      <c r="B10983" s="1">
        <v>46352</v>
      </c>
      <c r="C10983" s="1">
        <v>53.055199999999999</v>
      </c>
      <c r="D10983" s="1">
        <v>223.52119999999999</v>
      </c>
      <c r="E10983" s="1">
        <v>1354</v>
      </c>
      <c r="F10983" s="1">
        <v>80.560400000000001</v>
      </c>
      <c r="G10983" s="1">
        <v>279.55380000000002</v>
      </c>
      <c r="H10983" s="1">
        <v>15.064047551156699</v>
      </c>
    </row>
    <row r="10984" spans="1:9" x14ac:dyDescent="0.25">
      <c r="A10984" s="1">
        <v>0</v>
      </c>
      <c r="B10984" s="1" t="s">
        <v>12820</v>
      </c>
    </row>
    <row r="10985" spans="1:9" x14ac:dyDescent="0.25">
      <c r="A10985" s="1">
        <v>1</v>
      </c>
      <c r="B10985" s="1" t="s">
        <v>12821</v>
      </c>
      <c r="C10985" s="1" t="s">
        <v>12822</v>
      </c>
      <c r="D10985" s="1">
        <v>22276.31694493</v>
      </c>
      <c r="E10985" s="1">
        <v>7.0119999999999999E-5</v>
      </c>
      <c r="F10985" s="1" t="s">
        <v>3</v>
      </c>
      <c r="G10985" s="1" t="s">
        <v>12823</v>
      </c>
      <c r="H10985" s="1">
        <v>0</v>
      </c>
      <c r="I10985" s="1">
        <v>9999</v>
      </c>
    </row>
    <row r="10986" spans="1:9" x14ac:dyDescent="0.25">
      <c r="A10986" s="1">
        <v>2</v>
      </c>
      <c r="B10986" s="1">
        <v>46353</v>
      </c>
      <c r="C10986" s="1">
        <v>53.052900000000001</v>
      </c>
      <c r="D10986" s="1">
        <v>243.23519999999999</v>
      </c>
      <c r="E10986" s="1">
        <v>1436</v>
      </c>
      <c r="F10986" s="1">
        <v>69.036199999999994</v>
      </c>
      <c r="G10986" s="1">
        <v>291.07799999999997</v>
      </c>
      <c r="H10986" s="1">
        <v>15.0640984311539</v>
      </c>
    </row>
    <row r="10987" spans="1:9" x14ac:dyDescent="0.25">
      <c r="A10987" s="1">
        <v>0</v>
      </c>
      <c r="B10987" s="1" t="s">
        <v>12824</v>
      </c>
    </row>
    <row r="10988" spans="1:9" x14ac:dyDescent="0.25">
      <c r="A10988" s="1">
        <v>1</v>
      </c>
      <c r="B10988" s="1" t="s">
        <v>12825</v>
      </c>
      <c r="C10988" s="1" t="s">
        <v>12826</v>
      </c>
      <c r="D10988" s="1">
        <v>22276.305890899999</v>
      </c>
      <c r="E10988" s="1">
        <v>4.808E-5</v>
      </c>
      <c r="F10988" s="1" t="s">
        <v>3</v>
      </c>
      <c r="G10988" s="1" t="s">
        <v>12827</v>
      </c>
      <c r="H10988" s="1">
        <v>0</v>
      </c>
      <c r="I10988" s="1">
        <v>9990</v>
      </c>
    </row>
    <row r="10989" spans="1:9" x14ac:dyDescent="0.25">
      <c r="A10989" s="1">
        <v>2</v>
      </c>
      <c r="B10989" s="1">
        <v>46354</v>
      </c>
      <c r="C10989" s="1">
        <v>53.054299999999998</v>
      </c>
      <c r="D10989" s="1">
        <v>243.27189999999999</v>
      </c>
      <c r="E10989" s="1">
        <v>1654</v>
      </c>
      <c r="F10989" s="1">
        <v>64.700199999999995</v>
      </c>
      <c r="G10989" s="1">
        <v>295.41579999999999</v>
      </c>
      <c r="H10989" s="1">
        <v>15.0640592111539</v>
      </c>
    </row>
    <row r="10990" spans="1:9" x14ac:dyDescent="0.25">
      <c r="A10990" s="1">
        <v>0</v>
      </c>
      <c r="B10990" s="1" t="s">
        <v>12828</v>
      </c>
    </row>
    <row r="10991" spans="1:9" x14ac:dyDescent="0.25">
      <c r="A10991" s="1">
        <v>1</v>
      </c>
      <c r="B10991" s="1" t="s">
        <v>12829</v>
      </c>
      <c r="C10991" s="1" t="s">
        <v>12830</v>
      </c>
      <c r="D10991" s="1">
        <v>22276.34643808</v>
      </c>
      <c r="E10991" s="1">
        <v>4.7600000000000002E-6</v>
      </c>
      <c r="F10991" s="1" t="s">
        <v>3</v>
      </c>
      <c r="G10991" s="1" t="s">
        <v>12831</v>
      </c>
      <c r="H10991" s="1">
        <v>0</v>
      </c>
      <c r="I10991" s="1">
        <v>9990</v>
      </c>
    </row>
    <row r="10992" spans="1:9" x14ac:dyDescent="0.25">
      <c r="A10992" s="1">
        <v>2</v>
      </c>
      <c r="B10992" s="1">
        <v>46355</v>
      </c>
      <c r="C10992" s="1">
        <v>53.054600000000001</v>
      </c>
      <c r="D10992" s="1">
        <v>243.10650000000001</v>
      </c>
      <c r="E10992" s="1">
        <v>1421</v>
      </c>
      <c r="F10992" s="1">
        <v>75.814899999999994</v>
      </c>
      <c r="G10992" s="1">
        <v>284.29969999999997</v>
      </c>
      <c r="H10992" s="1">
        <v>15.064016581154</v>
      </c>
    </row>
    <row r="10993" spans="1:9" x14ac:dyDescent="0.25">
      <c r="A10993" s="1">
        <v>0</v>
      </c>
      <c r="B10993" s="1" t="s">
        <v>12832</v>
      </c>
    </row>
    <row r="10994" spans="1:9" x14ac:dyDescent="0.25">
      <c r="A10994" s="1">
        <v>1</v>
      </c>
      <c r="B10994" s="1" t="s">
        <v>12833</v>
      </c>
      <c r="C10994" s="1" t="s">
        <v>12834</v>
      </c>
      <c r="D10994" s="1">
        <v>22276.356549420001</v>
      </c>
      <c r="E10994" s="1">
        <v>3.1239999999999999E-5</v>
      </c>
      <c r="F10994" s="1" t="s">
        <v>3</v>
      </c>
      <c r="G10994" s="1" t="s">
        <v>12835</v>
      </c>
      <c r="H10994" s="1">
        <v>0</v>
      </c>
      <c r="I10994" s="1">
        <v>9998</v>
      </c>
    </row>
    <row r="10995" spans="1:9" x14ac:dyDescent="0.25">
      <c r="A10995" s="1">
        <v>2</v>
      </c>
      <c r="B10995" s="1">
        <v>46356</v>
      </c>
      <c r="C10995" s="1">
        <v>53.053400000000003</v>
      </c>
      <c r="D10995" s="1">
        <v>243.04730000000001</v>
      </c>
      <c r="E10995" s="1">
        <v>1480</v>
      </c>
      <c r="F10995" s="1">
        <v>80.724900000000005</v>
      </c>
      <c r="G10995" s="1">
        <v>279.39069999999998</v>
      </c>
      <c r="H10995" s="1">
        <v>15.064077321154</v>
      </c>
    </row>
    <row r="10996" spans="1:9" x14ac:dyDescent="0.25">
      <c r="A10996" s="1">
        <v>0</v>
      </c>
      <c r="B10996" s="1" t="s">
        <v>12836</v>
      </c>
    </row>
    <row r="10997" spans="1:9" x14ac:dyDescent="0.25">
      <c r="A10997" s="1">
        <v>1</v>
      </c>
      <c r="B10997" s="1" t="s">
        <v>12837</v>
      </c>
      <c r="C10997" s="1" t="s">
        <v>12838</v>
      </c>
      <c r="D10997" s="1">
        <v>22276.55469004</v>
      </c>
      <c r="E10997" s="1">
        <v>7.0119999999999999E-5</v>
      </c>
      <c r="F10997" s="1" t="s">
        <v>3</v>
      </c>
      <c r="G10997" s="1" t="s">
        <v>12839</v>
      </c>
      <c r="H10997" s="1">
        <v>0</v>
      </c>
      <c r="I10997" s="1">
        <v>9994</v>
      </c>
    </row>
    <row r="10998" spans="1:9" x14ac:dyDescent="0.25">
      <c r="A10998" s="1">
        <v>2</v>
      </c>
      <c r="B10998" s="1">
        <v>46357</v>
      </c>
      <c r="C10998" s="1">
        <v>53.054900000000004</v>
      </c>
      <c r="D10998" s="1">
        <v>222.16</v>
      </c>
      <c r="E10998" s="1">
        <v>1414</v>
      </c>
      <c r="F10998" s="1">
        <v>73.917400000000001</v>
      </c>
      <c r="G10998" s="1">
        <v>286.197</v>
      </c>
      <c r="H10998" s="1">
        <v>15.0641618811571</v>
      </c>
    </row>
    <row r="10999" spans="1:9" x14ac:dyDescent="0.25">
      <c r="A10999" s="1">
        <v>0</v>
      </c>
      <c r="B10999" s="1" t="s">
        <v>12840</v>
      </c>
    </row>
    <row r="11000" spans="1:9" x14ac:dyDescent="0.25">
      <c r="A11000" s="1">
        <v>1</v>
      </c>
      <c r="B11000" s="1" t="s">
        <v>12841</v>
      </c>
      <c r="C11000" s="1" t="s">
        <v>12842</v>
      </c>
      <c r="D11000" s="1">
        <v>22276.401724250001</v>
      </c>
      <c r="E11000" s="1">
        <v>8.5699999999999993E-6</v>
      </c>
      <c r="F11000" s="1" t="s">
        <v>3</v>
      </c>
      <c r="G11000" s="1" t="s">
        <v>12843</v>
      </c>
      <c r="H11000" s="1">
        <v>0</v>
      </c>
      <c r="I11000" s="1">
        <v>9994</v>
      </c>
    </row>
    <row r="11001" spans="1:9" x14ac:dyDescent="0.25">
      <c r="A11001" s="1">
        <v>2</v>
      </c>
      <c r="B11001" s="1">
        <v>46358</v>
      </c>
      <c r="C11001" s="1">
        <v>53.054900000000004</v>
      </c>
      <c r="D11001" s="1">
        <v>242.8527</v>
      </c>
      <c r="E11001" s="1">
        <v>1404</v>
      </c>
      <c r="F11001" s="1">
        <v>65.995999999999995</v>
      </c>
      <c r="G11001" s="1">
        <v>294.11759999999998</v>
      </c>
      <c r="H11001" s="1">
        <v>15.064014111154099</v>
      </c>
    </row>
    <row r="11002" spans="1:9" x14ac:dyDescent="0.25">
      <c r="A11002" s="1">
        <v>0</v>
      </c>
      <c r="B11002" s="1" t="s">
        <v>12844</v>
      </c>
    </row>
    <row r="11003" spans="1:9" x14ac:dyDescent="0.25">
      <c r="A11003" s="1">
        <v>1</v>
      </c>
      <c r="B11003" s="1" t="s">
        <v>12845</v>
      </c>
      <c r="C11003" s="1" t="s">
        <v>12846</v>
      </c>
      <c r="D11003" s="1">
        <v>22276.51460341</v>
      </c>
      <c r="E11003" s="1">
        <v>1.1472999999999999E-4</v>
      </c>
      <c r="F11003" s="1" t="s">
        <v>3</v>
      </c>
      <c r="G11003" s="1" t="s">
        <v>12847</v>
      </c>
      <c r="H11003" s="1">
        <v>0</v>
      </c>
      <c r="I11003" s="1">
        <v>9990</v>
      </c>
    </row>
    <row r="11004" spans="1:9" x14ac:dyDescent="0.25">
      <c r="A11004" s="1">
        <v>2</v>
      </c>
      <c r="B11004" s="1">
        <v>46359</v>
      </c>
      <c r="C11004" s="1">
        <v>53.051099999999998</v>
      </c>
      <c r="D11004" s="1">
        <v>197.3511</v>
      </c>
      <c r="E11004" s="1">
        <v>1290</v>
      </c>
      <c r="F11004" s="1">
        <v>79.035700000000006</v>
      </c>
      <c r="G11004" s="1">
        <v>281.07769999999999</v>
      </c>
      <c r="H11004" s="1">
        <v>15.0641589611605</v>
      </c>
    </row>
    <row r="11005" spans="1:9" x14ac:dyDescent="0.25">
      <c r="A11005" s="1">
        <v>0</v>
      </c>
      <c r="B11005" s="1" t="s">
        <v>12848</v>
      </c>
    </row>
    <row r="11006" spans="1:9" x14ac:dyDescent="0.25">
      <c r="A11006" s="1">
        <v>1</v>
      </c>
      <c r="B11006" s="1" t="s">
        <v>12849</v>
      </c>
      <c r="C11006" s="1" t="s">
        <v>12850</v>
      </c>
      <c r="D11006" s="1">
        <v>22276.204982449999</v>
      </c>
      <c r="E11006" s="1">
        <v>6.7899999999999997E-5</v>
      </c>
      <c r="F11006" s="1" t="s">
        <v>3</v>
      </c>
      <c r="G11006" s="1" t="s">
        <v>12851</v>
      </c>
      <c r="H11006" s="1">
        <v>0</v>
      </c>
      <c r="I11006" s="1">
        <v>9998</v>
      </c>
    </row>
    <row r="11007" spans="1:9" x14ac:dyDescent="0.25">
      <c r="A11007" s="1">
        <v>2</v>
      </c>
      <c r="B11007" s="1">
        <v>46360</v>
      </c>
      <c r="C11007" s="1">
        <v>53.052900000000001</v>
      </c>
      <c r="D11007" s="1">
        <v>198.7396</v>
      </c>
      <c r="E11007" s="1">
        <v>1650</v>
      </c>
      <c r="F11007" s="1">
        <v>67.709999999999994</v>
      </c>
      <c r="G11007" s="1">
        <v>292.40629999999999</v>
      </c>
      <c r="H11007" s="1">
        <v>15.0641298911601</v>
      </c>
    </row>
    <row r="11008" spans="1:9" x14ac:dyDescent="0.25">
      <c r="A11008" s="1">
        <v>0</v>
      </c>
      <c r="B11008" s="1" t="s">
        <v>12852</v>
      </c>
    </row>
    <row r="11009" spans="1:9" x14ac:dyDescent="0.25">
      <c r="A11009" s="1">
        <v>1</v>
      </c>
      <c r="B11009" s="1" t="s">
        <v>12853</v>
      </c>
      <c r="C11009" s="1" t="s">
        <v>12854</v>
      </c>
      <c r="D11009" s="1">
        <v>22276.506294359999</v>
      </c>
      <c r="E11009" s="1">
        <v>8.8599999999999999E-6</v>
      </c>
      <c r="F11009" s="1" t="s">
        <v>3</v>
      </c>
      <c r="G11009" s="1" t="s">
        <v>12855</v>
      </c>
      <c r="H11009" s="1">
        <v>0</v>
      </c>
      <c r="I11009" s="1">
        <v>9999</v>
      </c>
    </row>
    <row r="11010" spans="1:9" x14ac:dyDescent="0.25">
      <c r="A11010" s="1">
        <v>2</v>
      </c>
      <c r="B11010" s="1">
        <v>46361</v>
      </c>
      <c r="C11010" s="1">
        <v>53.054400000000001</v>
      </c>
      <c r="D11010" s="1">
        <v>197.3554</v>
      </c>
      <c r="E11010" s="1">
        <v>1364</v>
      </c>
      <c r="F11010" s="1">
        <v>95.737399999999994</v>
      </c>
      <c r="G11010" s="1">
        <v>264.37700000000001</v>
      </c>
      <c r="H11010" s="1">
        <v>15.064059101160501</v>
      </c>
    </row>
    <row r="11011" spans="1:9" x14ac:dyDescent="0.25">
      <c r="A11011" s="1">
        <v>0</v>
      </c>
      <c r="B11011" s="1" t="s">
        <v>12856</v>
      </c>
    </row>
    <row r="11012" spans="1:9" x14ac:dyDescent="0.25">
      <c r="A11012" s="1">
        <v>1</v>
      </c>
      <c r="B11012" s="1" t="s">
        <v>12857</v>
      </c>
      <c r="C11012" s="1" t="s">
        <v>12858</v>
      </c>
      <c r="D11012" s="1">
        <v>22276.485108569999</v>
      </c>
      <c r="E11012" s="1">
        <v>-1.5E-6</v>
      </c>
      <c r="F11012" s="1" t="s">
        <v>3</v>
      </c>
      <c r="G11012" s="1" t="s">
        <v>12859</v>
      </c>
      <c r="H11012" s="1">
        <v>0</v>
      </c>
      <c r="I11012" s="1">
        <v>9998</v>
      </c>
    </row>
    <row r="11013" spans="1:9" x14ac:dyDescent="0.25">
      <c r="A11013" s="1">
        <v>2</v>
      </c>
      <c r="B11013" s="1">
        <v>46362</v>
      </c>
      <c r="C11013" s="1">
        <v>53.055</v>
      </c>
      <c r="D11013" s="1">
        <v>197.4795</v>
      </c>
      <c r="E11013" s="1">
        <v>1409</v>
      </c>
      <c r="F11013" s="1">
        <v>84.575999999999993</v>
      </c>
      <c r="G11013" s="1">
        <v>275.53899999999999</v>
      </c>
      <c r="H11013" s="1">
        <v>15.064213901162301</v>
      </c>
    </row>
    <row r="11014" spans="1:9" x14ac:dyDescent="0.25">
      <c r="A11014" s="1">
        <v>0</v>
      </c>
      <c r="B11014" s="1" t="s">
        <v>12860</v>
      </c>
    </row>
    <row r="11015" spans="1:9" x14ac:dyDescent="0.25">
      <c r="A11015" s="1">
        <v>1</v>
      </c>
      <c r="B11015" s="1" t="s">
        <v>12861</v>
      </c>
      <c r="C11015" s="1" t="s">
        <v>12862</v>
      </c>
      <c r="D11015" s="1">
        <v>22276.211416710001</v>
      </c>
      <c r="E11015" s="1">
        <v>9.6500000000000008E-6</v>
      </c>
      <c r="F11015" s="1" t="s">
        <v>3</v>
      </c>
      <c r="G11015" s="1" t="s">
        <v>12863</v>
      </c>
      <c r="H11015" s="1">
        <v>0</v>
      </c>
      <c r="I11015" s="1">
        <v>9990</v>
      </c>
    </row>
    <row r="11016" spans="1:9" x14ac:dyDescent="0.25">
      <c r="A11016" s="1">
        <v>2</v>
      </c>
      <c r="B11016" s="1">
        <v>46363</v>
      </c>
      <c r="C11016" s="1">
        <v>53.053899999999999</v>
      </c>
      <c r="D11016" s="1">
        <v>198.6808</v>
      </c>
      <c r="E11016" s="1">
        <v>1563</v>
      </c>
      <c r="F11016" s="1">
        <v>79.659700000000001</v>
      </c>
      <c r="G11016" s="1">
        <v>280.45679999999999</v>
      </c>
      <c r="H11016" s="1">
        <v>15.0639801011601</v>
      </c>
    </row>
    <row r="11017" spans="1:9" x14ac:dyDescent="0.25">
      <c r="A11017" s="1">
        <v>0</v>
      </c>
      <c r="B11017" s="1" t="s">
        <v>12864</v>
      </c>
    </row>
    <row r="11018" spans="1:9" x14ac:dyDescent="0.25">
      <c r="A11018" s="1">
        <v>1</v>
      </c>
      <c r="B11018" s="1" t="s">
        <v>12865</v>
      </c>
      <c r="C11018" s="1" t="s">
        <v>12866</v>
      </c>
      <c r="D11018" s="1">
        <v>22276.01522918</v>
      </c>
      <c r="E11018" s="1">
        <v>1.5051999999999999E-4</v>
      </c>
      <c r="F11018" s="1" t="s">
        <v>3</v>
      </c>
      <c r="G11018" s="1" t="s">
        <v>12867</v>
      </c>
      <c r="H11018" s="1">
        <v>0</v>
      </c>
      <c r="I11018" s="1">
        <v>9996</v>
      </c>
    </row>
    <row r="11019" spans="1:9" x14ac:dyDescent="0.25">
      <c r="A11019" s="1">
        <v>2</v>
      </c>
      <c r="B11019" s="1">
        <v>46364</v>
      </c>
      <c r="C11019" s="1">
        <v>53.0533</v>
      </c>
      <c r="D11019" s="1">
        <v>180.07830000000001</v>
      </c>
      <c r="E11019" s="1">
        <v>1492</v>
      </c>
      <c r="F11019" s="1">
        <v>110.3312</v>
      </c>
      <c r="G11019" s="1">
        <v>249.78370000000001</v>
      </c>
      <c r="H11019" s="1">
        <v>15.064034091162499</v>
      </c>
    </row>
    <row r="11020" spans="1:9" x14ac:dyDescent="0.25">
      <c r="A11020" s="1">
        <v>0</v>
      </c>
      <c r="B11020" s="1" t="s">
        <v>12868</v>
      </c>
    </row>
    <row r="11021" spans="1:9" x14ac:dyDescent="0.25">
      <c r="A11021" s="1">
        <v>1</v>
      </c>
      <c r="B11021" s="1" t="s">
        <v>12869</v>
      </c>
      <c r="C11021" s="1" t="s">
        <v>12870</v>
      </c>
      <c r="D11021" s="1">
        <v>22276.521972729999</v>
      </c>
      <c r="E11021" s="1">
        <v>9.9199999999999999E-6</v>
      </c>
      <c r="F11021" s="1" t="s">
        <v>3</v>
      </c>
      <c r="G11021" s="1" t="s">
        <v>12871</v>
      </c>
      <c r="H11021" s="1">
        <v>0</v>
      </c>
      <c r="I11021" s="1">
        <v>9996</v>
      </c>
    </row>
    <row r="11022" spans="1:9" x14ac:dyDescent="0.25">
      <c r="A11022" s="1">
        <v>2</v>
      </c>
      <c r="B11022" s="1">
        <v>46365</v>
      </c>
      <c r="C11022" s="1">
        <v>53.057000000000002</v>
      </c>
      <c r="D11022" s="1">
        <v>197.3049</v>
      </c>
      <c r="E11022" s="1">
        <v>1517</v>
      </c>
      <c r="F11022" s="1">
        <v>84.3994</v>
      </c>
      <c r="G11022" s="1">
        <v>275.71679999999998</v>
      </c>
      <c r="H11022" s="1">
        <v>15.064180141160501</v>
      </c>
    </row>
    <row r="11023" spans="1:9" x14ac:dyDescent="0.25">
      <c r="A11023" s="1">
        <v>0</v>
      </c>
      <c r="B11023" s="1" t="s">
        <v>12872</v>
      </c>
    </row>
    <row r="11024" spans="1:9" x14ac:dyDescent="0.25">
      <c r="A11024" s="1">
        <v>1</v>
      </c>
      <c r="B11024" s="1" t="s">
        <v>12873</v>
      </c>
      <c r="C11024" s="1" t="s">
        <v>12874</v>
      </c>
      <c r="D11024" s="1">
        <v>22276.179193079999</v>
      </c>
      <c r="E11024" s="1">
        <v>-1.4000000000000001E-7</v>
      </c>
      <c r="F11024" s="1" t="s">
        <v>3</v>
      </c>
      <c r="G11024" s="1" t="s">
        <v>12875</v>
      </c>
      <c r="H11024" s="1">
        <v>0</v>
      </c>
      <c r="I11024" s="1">
        <v>9998</v>
      </c>
    </row>
    <row r="11025" spans="1:9" x14ac:dyDescent="0.25">
      <c r="A11025" s="1">
        <v>2</v>
      </c>
      <c r="B11025" s="1">
        <v>46366</v>
      </c>
      <c r="C11025" s="1">
        <v>53.055300000000003</v>
      </c>
      <c r="D11025" s="1">
        <v>198.85169999999999</v>
      </c>
      <c r="E11025" s="1">
        <v>1442</v>
      </c>
      <c r="F11025" s="1">
        <v>91.8262</v>
      </c>
      <c r="G11025" s="1">
        <v>268.28919999999999</v>
      </c>
      <c r="H11025" s="1">
        <v>15.064096041159999</v>
      </c>
    </row>
    <row r="11026" spans="1:9" x14ac:dyDescent="0.25">
      <c r="A11026" s="1">
        <v>0</v>
      </c>
      <c r="B11026" s="1" t="s">
        <v>12876</v>
      </c>
    </row>
    <row r="11027" spans="1:9" x14ac:dyDescent="0.25">
      <c r="A11027" s="1">
        <v>1</v>
      </c>
      <c r="B11027" s="1" t="s">
        <v>12877</v>
      </c>
      <c r="C11027" s="1" t="s">
        <v>12878</v>
      </c>
      <c r="D11027" s="1">
        <v>22276.244135600002</v>
      </c>
      <c r="E11027" s="1">
        <v>1.7566000000000001E-4</v>
      </c>
      <c r="F11027" s="1" t="s">
        <v>3</v>
      </c>
      <c r="G11027" s="1" t="s">
        <v>12879</v>
      </c>
      <c r="H11027" s="1">
        <v>0</v>
      </c>
      <c r="I11027" s="1">
        <v>9990</v>
      </c>
    </row>
    <row r="11028" spans="1:9" x14ac:dyDescent="0.25">
      <c r="A11028" s="1">
        <v>2</v>
      </c>
      <c r="B11028" s="1">
        <v>46368</v>
      </c>
      <c r="C11028" s="1">
        <v>53.052799999999998</v>
      </c>
      <c r="D11028" s="1">
        <v>223.53489999999999</v>
      </c>
      <c r="E11028" s="1">
        <v>1424</v>
      </c>
      <c r="F11028" s="1">
        <v>76.447999999999993</v>
      </c>
      <c r="G11028" s="1">
        <v>283.66669999999999</v>
      </c>
      <c r="H11028" s="1">
        <v>15.0641523111567</v>
      </c>
    </row>
    <row r="11029" spans="1:9" x14ac:dyDescent="0.25">
      <c r="A11029" s="1">
        <v>0</v>
      </c>
      <c r="B11029" s="1" t="s">
        <v>12880</v>
      </c>
    </row>
    <row r="11030" spans="1:9" x14ac:dyDescent="0.25">
      <c r="A11030" s="1">
        <v>1</v>
      </c>
      <c r="B11030" s="1" t="s">
        <v>12881</v>
      </c>
      <c r="C11030" s="1" t="s">
        <v>12882</v>
      </c>
      <c r="D11030" s="1">
        <v>22276.340903110002</v>
      </c>
      <c r="E11030" s="1">
        <v>1.647E-5</v>
      </c>
      <c r="F11030" s="1" t="s">
        <v>3</v>
      </c>
      <c r="G11030" s="1" t="s">
        <v>4327</v>
      </c>
      <c r="H11030" s="1">
        <v>0</v>
      </c>
      <c r="I11030" s="1">
        <v>9998</v>
      </c>
    </row>
    <row r="11031" spans="1:9" x14ac:dyDescent="0.25">
      <c r="A11031" s="1">
        <v>2</v>
      </c>
      <c r="B11031" s="1">
        <v>46370</v>
      </c>
      <c r="C11031" s="1">
        <v>53.054400000000001</v>
      </c>
      <c r="D11031" s="1">
        <v>223.11920000000001</v>
      </c>
      <c r="E11031" s="1">
        <v>1500</v>
      </c>
      <c r="F11031" s="1">
        <v>58.823999999999998</v>
      </c>
      <c r="G11031" s="1">
        <v>301.28960000000001</v>
      </c>
      <c r="H11031" s="1">
        <v>15.064076431156799</v>
      </c>
    </row>
    <row r="11032" spans="1:9" x14ac:dyDescent="0.25">
      <c r="A11032" s="1">
        <v>0</v>
      </c>
      <c r="B11032" s="1" t="s">
        <v>12883</v>
      </c>
    </row>
    <row r="11033" spans="1:9" x14ac:dyDescent="0.25">
      <c r="A11033" s="1">
        <v>1</v>
      </c>
      <c r="B11033" s="1" t="s">
        <v>12884</v>
      </c>
      <c r="C11033" s="1" t="s">
        <v>12885</v>
      </c>
      <c r="D11033" s="1">
        <v>22276.267185190001</v>
      </c>
      <c r="E11033" s="1">
        <v>7.9140000000000005E-5</v>
      </c>
      <c r="F11033" s="1" t="s">
        <v>3</v>
      </c>
      <c r="G11033" s="1" t="s">
        <v>12886</v>
      </c>
      <c r="H11033" s="1">
        <v>0</v>
      </c>
      <c r="I11033" s="1">
        <v>9996</v>
      </c>
    </row>
    <row r="11034" spans="1:9" x14ac:dyDescent="0.25">
      <c r="A11034" s="1">
        <v>2</v>
      </c>
      <c r="B11034" s="1">
        <v>46371</v>
      </c>
      <c r="C11034" s="1">
        <v>53.054699999999997</v>
      </c>
      <c r="D11034" s="1">
        <v>223.45740000000001</v>
      </c>
      <c r="E11034" s="1">
        <v>1445</v>
      </c>
      <c r="F11034" s="1">
        <v>85.6203</v>
      </c>
      <c r="G11034" s="1">
        <v>274.49509999999998</v>
      </c>
      <c r="H11034" s="1">
        <v>15.064133941156699</v>
      </c>
    </row>
    <row r="11035" spans="1:9" x14ac:dyDescent="0.25">
      <c r="A11035" s="1">
        <v>0</v>
      </c>
      <c r="B11035" s="1" t="s">
        <v>12887</v>
      </c>
    </row>
    <row r="11036" spans="1:9" x14ac:dyDescent="0.25">
      <c r="A11036" s="1">
        <v>1</v>
      </c>
      <c r="B11036" s="1" t="s">
        <v>12888</v>
      </c>
      <c r="C11036" s="1" t="s">
        <v>12889</v>
      </c>
      <c r="D11036" s="1">
        <v>22276.342746670001</v>
      </c>
      <c r="E11036" s="1">
        <v>6.9399999999999996E-6</v>
      </c>
      <c r="F11036" s="1" t="s">
        <v>3</v>
      </c>
      <c r="G11036" s="1" t="s">
        <v>12890</v>
      </c>
      <c r="H11036" s="1">
        <v>0</v>
      </c>
      <c r="I11036" s="1">
        <v>9997</v>
      </c>
    </row>
    <row r="11037" spans="1:9" x14ac:dyDescent="0.25">
      <c r="A11037" s="1">
        <v>2</v>
      </c>
      <c r="B11037" s="1">
        <v>46372</v>
      </c>
      <c r="C11037" s="1">
        <v>53.055599999999998</v>
      </c>
      <c r="D11037" s="1">
        <v>243.10429999999999</v>
      </c>
      <c r="E11037" s="1">
        <v>1478</v>
      </c>
      <c r="F11037" s="1">
        <v>64.0518</v>
      </c>
      <c r="G11037" s="1">
        <v>296.06229999999999</v>
      </c>
      <c r="H11037" s="1">
        <v>15.064068001154</v>
      </c>
    </row>
    <row r="11038" spans="1:9" x14ac:dyDescent="0.25">
      <c r="A11038" s="1">
        <v>0</v>
      </c>
      <c r="B11038" s="1" t="s">
        <v>12891</v>
      </c>
    </row>
    <row r="11039" spans="1:9" x14ac:dyDescent="0.25">
      <c r="A11039" s="1">
        <v>1</v>
      </c>
      <c r="B11039" s="1" t="s">
        <v>12892</v>
      </c>
      <c r="C11039" s="1" t="s">
        <v>12893</v>
      </c>
      <c r="D11039" s="1">
        <v>22276.422905629999</v>
      </c>
      <c r="E11039" s="1">
        <v>2.404E-5</v>
      </c>
      <c r="F11039" s="1" t="s">
        <v>3</v>
      </c>
      <c r="G11039" s="1" t="s">
        <v>12894</v>
      </c>
      <c r="H11039" s="1">
        <v>0</v>
      </c>
      <c r="I11039" s="1">
        <v>9994</v>
      </c>
    </row>
    <row r="11040" spans="1:9" x14ac:dyDescent="0.25">
      <c r="A11040" s="1">
        <v>2</v>
      </c>
      <c r="B11040" s="1">
        <v>46374</v>
      </c>
      <c r="C11040" s="1">
        <v>53.053899999999999</v>
      </c>
      <c r="D11040" s="1">
        <v>172.75389999999999</v>
      </c>
      <c r="E11040" s="1">
        <v>1346</v>
      </c>
      <c r="F11040" s="1">
        <v>111.1718</v>
      </c>
      <c r="G11040" s="1">
        <v>248.94149999999999</v>
      </c>
      <c r="H11040" s="1">
        <v>15.0641463011639</v>
      </c>
    </row>
    <row r="11041" spans="1:9" x14ac:dyDescent="0.25">
      <c r="A11041" s="1">
        <v>0</v>
      </c>
      <c r="B11041" s="1" t="s">
        <v>12895</v>
      </c>
    </row>
    <row r="11042" spans="1:9" x14ac:dyDescent="0.25">
      <c r="A11042" s="1">
        <v>1</v>
      </c>
      <c r="B11042" s="1" t="s">
        <v>12896</v>
      </c>
      <c r="C11042" s="1" t="s">
        <v>12897</v>
      </c>
      <c r="D11042" s="1">
        <v>22276.503547979999</v>
      </c>
      <c r="E11042" s="1">
        <v>4.0620000000000001E-5</v>
      </c>
      <c r="F11042" s="1" t="s">
        <v>3</v>
      </c>
      <c r="G11042" s="1" t="s">
        <v>12898</v>
      </c>
      <c r="H11042" s="1">
        <v>0</v>
      </c>
      <c r="I11042" s="1">
        <v>9995</v>
      </c>
    </row>
    <row r="11043" spans="1:9" x14ac:dyDescent="0.25">
      <c r="A11043" s="1">
        <v>2</v>
      </c>
      <c r="B11043" s="1">
        <v>46375</v>
      </c>
      <c r="C11043" s="1">
        <v>53.054000000000002</v>
      </c>
      <c r="D11043" s="1">
        <v>197.3777</v>
      </c>
      <c r="E11043" s="1">
        <v>1518</v>
      </c>
      <c r="F11043" s="1">
        <v>85.1571</v>
      </c>
      <c r="G11043" s="1">
        <v>274.95909999999998</v>
      </c>
      <c r="H11043" s="1">
        <v>15.064132011160501</v>
      </c>
    </row>
    <row r="11044" spans="1:9" x14ac:dyDescent="0.25">
      <c r="A11044" s="1">
        <v>0</v>
      </c>
      <c r="B11044" s="1" t="s">
        <v>12899</v>
      </c>
    </row>
    <row r="11045" spans="1:9" x14ac:dyDescent="0.25">
      <c r="A11045" s="1">
        <v>1</v>
      </c>
      <c r="B11045" s="1" t="s">
        <v>12900</v>
      </c>
      <c r="C11045" s="1" t="s">
        <v>12901</v>
      </c>
      <c r="D11045" s="1">
        <v>22276.51828593</v>
      </c>
      <c r="E11045" s="1">
        <v>-4.5399999999999997E-6</v>
      </c>
      <c r="F11045" s="1" t="s">
        <v>3</v>
      </c>
      <c r="G11045" s="1">
        <f>-11593-4</f>
        <v>-11597</v>
      </c>
      <c r="H11045" s="1">
        <v>0</v>
      </c>
      <c r="I11045" s="1">
        <v>9994</v>
      </c>
    </row>
    <row r="11046" spans="1:9" x14ac:dyDescent="0.25">
      <c r="A11046" s="1">
        <v>2</v>
      </c>
      <c r="B11046" s="1">
        <v>46376</v>
      </c>
      <c r="C11046" s="1">
        <v>53.054400000000001</v>
      </c>
      <c r="D11046" s="1">
        <v>197.32990000000001</v>
      </c>
      <c r="E11046" s="1">
        <v>1679</v>
      </c>
      <c r="F11046" s="1">
        <v>89.503699999999995</v>
      </c>
      <c r="G11046" s="1">
        <v>270.61439999999999</v>
      </c>
      <c r="H11046" s="1">
        <v>15.0639698711605</v>
      </c>
    </row>
    <row r="11047" spans="1:9" x14ac:dyDescent="0.25">
      <c r="A11047" s="1">
        <v>0</v>
      </c>
      <c r="B11047" s="1" t="s">
        <v>12902</v>
      </c>
    </row>
    <row r="11048" spans="1:9" x14ac:dyDescent="0.25">
      <c r="A11048" s="1">
        <v>1</v>
      </c>
      <c r="B11048" s="1" t="s">
        <v>12903</v>
      </c>
      <c r="C11048" s="1" t="s">
        <v>12904</v>
      </c>
      <c r="D11048" s="1">
        <v>22276.55100195</v>
      </c>
      <c r="E11048" s="1">
        <v>6.7960000000000007E-5</v>
      </c>
      <c r="F11048" s="1" t="s">
        <v>3</v>
      </c>
      <c r="G11048" s="1" t="s">
        <v>12905</v>
      </c>
      <c r="H11048" s="1">
        <v>0</v>
      </c>
      <c r="I11048" s="1">
        <v>9996</v>
      </c>
    </row>
    <row r="11049" spans="1:9" x14ac:dyDescent="0.25">
      <c r="A11049" s="1">
        <v>2</v>
      </c>
      <c r="B11049" s="1">
        <v>46380</v>
      </c>
      <c r="C11049" s="1">
        <v>53.052900000000001</v>
      </c>
      <c r="D11049" s="1">
        <v>222.1893</v>
      </c>
      <c r="E11049" s="1">
        <v>1629</v>
      </c>
      <c r="F11049" s="1">
        <v>72.223200000000006</v>
      </c>
      <c r="G11049" s="1">
        <v>287.89350000000002</v>
      </c>
      <c r="H11049" s="1">
        <v>15.0640988711571</v>
      </c>
    </row>
    <row r="11050" spans="1:9" x14ac:dyDescent="0.25">
      <c r="A11050" s="1">
        <v>0</v>
      </c>
      <c r="B11050" s="1" t="s">
        <v>12906</v>
      </c>
    </row>
    <row r="11051" spans="1:9" x14ac:dyDescent="0.25">
      <c r="A11051" s="1">
        <v>1</v>
      </c>
      <c r="B11051" s="1" t="s">
        <v>12907</v>
      </c>
      <c r="C11051" s="1" t="s">
        <v>12908</v>
      </c>
      <c r="D11051" s="1">
        <v>22276.068604399999</v>
      </c>
      <c r="E11051" s="1">
        <v>-1.4899999999999999E-6</v>
      </c>
      <c r="F11051" s="1" t="s">
        <v>3</v>
      </c>
      <c r="G11051" s="1" t="s">
        <v>12909</v>
      </c>
      <c r="H11051" s="1">
        <v>0</v>
      </c>
      <c r="I11051" s="1">
        <v>9993</v>
      </c>
    </row>
    <row r="11052" spans="1:9" x14ac:dyDescent="0.25">
      <c r="A11052" s="1">
        <v>2</v>
      </c>
      <c r="B11052" s="1">
        <v>46382</v>
      </c>
      <c r="C11052" s="1">
        <v>53.054099999999998</v>
      </c>
      <c r="D11052" s="1">
        <v>199.35560000000001</v>
      </c>
      <c r="E11052" s="1">
        <v>1280</v>
      </c>
      <c r="F11052" s="1">
        <v>58.099499999999999</v>
      </c>
      <c r="G11052" s="1">
        <v>302.01190000000003</v>
      </c>
      <c r="H11052" s="1">
        <v>15.064059191159901</v>
      </c>
    </row>
    <row r="11053" spans="1:9" x14ac:dyDescent="0.25">
      <c r="A11053" s="1">
        <v>0</v>
      </c>
      <c r="B11053" s="1" t="s">
        <v>12910</v>
      </c>
    </row>
    <row r="11054" spans="1:9" x14ac:dyDescent="0.25">
      <c r="A11054" s="1">
        <v>1</v>
      </c>
      <c r="B11054" s="1" t="s">
        <v>12911</v>
      </c>
      <c r="C11054" s="1" t="s">
        <v>12912</v>
      </c>
      <c r="D11054" s="1">
        <v>22276.32063686</v>
      </c>
      <c r="E11054" s="1">
        <v>1.1070000000000001E-5</v>
      </c>
      <c r="F11054" s="1" t="s">
        <v>3</v>
      </c>
      <c r="G11054" s="1" t="s">
        <v>12913</v>
      </c>
      <c r="H11054" s="1">
        <v>0</v>
      </c>
      <c r="I11054" s="1">
        <v>9998</v>
      </c>
    </row>
    <row r="11055" spans="1:9" x14ac:dyDescent="0.25">
      <c r="A11055" s="1">
        <v>2</v>
      </c>
      <c r="B11055" s="1">
        <v>46383</v>
      </c>
      <c r="C11055" s="1">
        <v>53.054499999999997</v>
      </c>
      <c r="D11055" s="1">
        <v>243.22380000000001</v>
      </c>
      <c r="E11055" s="1">
        <v>1795</v>
      </c>
      <c r="F11055" s="1">
        <v>63.316099999999999</v>
      </c>
      <c r="G11055" s="1">
        <v>296.80119999999999</v>
      </c>
      <c r="H11055" s="1">
        <v>15.063988031153899</v>
      </c>
    </row>
    <row r="11056" spans="1:9" x14ac:dyDescent="0.25">
      <c r="A11056" s="1">
        <v>0</v>
      </c>
      <c r="B11056" s="1" t="s">
        <v>12914</v>
      </c>
    </row>
    <row r="11057" spans="1:9" x14ac:dyDescent="0.25">
      <c r="A11057" s="1">
        <v>1</v>
      </c>
      <c r="B11057" s="1" t="s">
        <v>12915</v>
      </c>
      <c r="C11057" s="1" t="s">
        <v>12916</v>
      </c>
      <c r="D11057" s="1">
        <v>22276.324320060001</v>
      </c>
      <c r="E11057" s="1">
        <v>2.7970000000000002E-5</v>
      </c>
      <c r="F11057" s="1" t="s">
        <v>3</v>
      </c>
      <c r="G11057" s="1" t="s">
        <v>12917</v>
      </c>
      <c r="H11057" s="1">
        <v>0</v>
      </c>
      <c r="I11057" s="1">
        <v>9993</v>
      </c>
    </row>
    <row r="11058" spans="1:9" x14ac:dyDescent="0.25">
      <c r="A11058" s="1">
        <v>2</v>
      </c>
      <c r="B11058" s="1">
        <v>46384</v>
      </c>
      <c r="C11058" s="1">
        <v>53.052500000000002</v>
      </c>
      <c r="D11058" s="1">
        <v>243.1927</v>
      </c>
      <c r="E11058" s="1">
        <v>1377</v>
      </c>
      <c r="F11058" s="1">
        <v>78.915899999999993</v>
      </c>
      <c r="G11058" s="1">
        <v>281.19850000000002</v>
      </c>
      <c r="H11058" s="1">
        <v>15.064056561153899</v>
      </c>
    </row>
    <row r="11059" spans="1:9" x14ac:dyDescent="0.25">
      <c r="A11059" s="1">
        <v>0</v>
      </c>
      <c r="B11059" s="1" t="s">
        <v>6146</v>
      </c>
      <c r="C11059" s="1">
        <v>11</v>
      </c>
      <c r="D11059" s="1">
        <v>2</v>
      </c>
    </row>
    <row r="11060" spans="1:9" x14ac:dyDescent="0.25">
      <c r="A11060" s="1">
        <v>1</v>
      </c>
      <c r="B11060" s="1" t="s">
        <v>12918</v>
      </c>
      <c r="C11060" s="1" t="s">
        <v>12919</v>
      </c>
      <c r="D11060" s="1">
        <v>22276.480927740002</v>
      </c>
      <c r="E11060" s="1">
        <v>6.6879999999999997E-5</v>
      </c>
      <c r="F11060" s="1" t="s">
        <v>3</v>
      </c>
      <c r="G11060" s="1" t="s">
        <v>12920</v>
      </c>
      <c r="H11060" s="1">
        <v>0</v>
      </c>
      <c r="I11060" s="1">
        <v>9990</v>
      </c>
    </row>
    <row r="11061" spans="1:9" x14ac:dyDescent="0.25">
      <c r="A11061" s="1">
        <v>2</v>
      </c>
      <c r="B11061" s="1">
        <v>46396</v>
      </c>
      <c r="C11061" s="1">
        <v>97.390699999999995</v>
      </c>
      <c r="D11061" s="1">
        <v>31.596299999999999</v>
      </c>
      <c r="E11061" s="1">
        <v>3801</v>
      </c>
      <c r="F11061" s="1">
        <v>254.39009999999999</v>
      </c>
      <c r="G11061" s="1">
        <v>175.1551</v>
      </c>
      <c r="H11061" s="1">
        <v>15.2349582811557</v>
      </c>
    </row>
    <row r="11062" spans="1:9" x14ac:dyDescent="0.25">
      <c r="A11062" s="1">
        <v>0</v>
      </c>
      <c r="B11062" s="1" t="s">
        <v>9976</v>
      </c>
      <c r="C11062" s="1" t="s">
        <v>6146</v>
      </c>
      <c r="D11062" s="1" t="s">
        <v>5072</v>
      </c>
    </row>
    <row r="11063" spans="1:9" x14ac:dyDescent="0.25">
      <c r="A11063" s="1">
        <v>1</v>
      </c>
      <c r="B11063" s="1" t="s">
        <v>12921</v>
      </c>
      <c r="C11063" s="1" t="s">
        <v>12922</v>
      </c>
      <c r="D11063" s="1">
        <v>22276.446452910001</v>
      </c>
      <c r="E11063" s="1">
        <v>4.4310000000000001E-5</v>
      </c>
      <c r="F11063" s="1" t="s">
        <v>3</v>
      </c>
      <c r="G11063" s="1" t="s">
        <v>12923</v>
      </c>
      <c r="H11063" s="1">
        <v>0</v>
      </c>
      <c r="I11063" s="1">
        <v>9992</v>
      </c>
    </row>
    <row r="11064" spans="1:9" x14ac:dyDescent="0.25">
      <c r="A11064" s="1">
        <v>2</v>
      </c>
      <c r="B11064" s="1">
        <v>46454</v>
      </c>
      <c r="C11064" s="1">
        <v>97.434700000000007</v>
      </c>
      <c r="D11064" s="1">
        <v>326.08969999999999</v>
      </c>
      <c r="E11064" s="1">
        <v>13252</v>
      </c>
      <c r="F11064" s="1">
        <v>222.95959999999999</v>
      </c>
      <c r="G11064" s="1">
        <v>267.08589999999998</v>
      </c>
      <c r="H11064" s="1">
        <v>15.1221722711295</v>
      </c>
    </row>
    <row r="11065" spans="1:9" x14ac:dyDescent="0.25">
      <c r="A11065" s="1">
        <v>0</v>
      </c>
      <c r="B11065" s="1" t="s">
        <v>9976</v>
      </c>
      <c r="C11065" s="1" t="s">
        <v>6146</v>
      </c>
      <c r="D11065" s="1" t="s">
        <v>5075</v>
      </c>
    </row>
    <row r="11066" spans="1:9" x14ac:dyDescent="0.25">
      <c r="A11066" s="1">
        <v>1</v>
      </c>
      <c r="B11066" s="1" t="s">
        <v>12924</v>
      </c>
      <c r="C11066" s="1" t="s">
        <v>12925</v>
      </c>
      <c r="D11066" s="1">
        <v>22276.43548792</v>
      </c>
      <c r="E11066" s="1">
        <v>4.7530000000000001E-5</v>
      </c>
      <c r="F11066" s="1" t="s">
        <v>3</v>
      </c>
      <c r="G11066" s="1" t="s">
        <v>12926</v>
      </c>
      <c r="H11066" s="1">
        <v>0</v>
      </c>
      <c r="I11066" s="1">
        <v>9997</v>
      </c>
    </row>
    <row r="11067" spans="1:9" x14ac:dyDescent="0.25">
      <c r="A11067" s="1">
        <v>2</v>
      </c>
      <c r="B11067" s="1">
        <v>46455</v>
      </c>
      <c r="C11067" s="1">
        <v>97.429500000000004</v>
      </c>
      <c r="D11067" s="1">
        <v>325.66320000000002</v>
      </c>
      <c r="E11067" s="1">
        <v>11990</v>
      </c>
      <c r="F11067" s="1">
        <v>238.6891</v>
      </c>
      <c r="G11067" s="1">
        <v>246.52330000000001</v>
      </c>
      <c r="H11067" s="1">
        <v>15.1222516011295</v>
      </c>
    </row>
    <row r="11068" spans="1:9" x14ac:dyDescent="0.25">
      <c r="A11068" s="1">
        <v>0</v>
      </c>
      <c r="B11068" s="1" t="s">
        <v>9976</v>
      </c>
      <c r="C11068" s="1" t="s">
        <v>6146</v>
      </c>
      <c r="D11068" s="1" t="s">
        <v>5079</v>
      </c>
    </row>
    <row r="11069" spans="1:9" x14ac:dyDescent="0.25">
      <c r="A11069" s="1">
        <v>1</v>
      </c>
      <c r="B11069" s="1" t="s">
        <v>12927</v>
      </c>
      <c r="C11069" s="1" t="s">
        <v>12928</v>
      </c>
      <c r="D11069" s="1">
        <v>22276.4889994</v>
      </c>
      <c r="E11069" s="1">
        <v>5.3340000000000001E-5</v>
      </c>
      <c r="F11069" s="1" t="s">
        <v>3</v>
      </c>
      <c r="G11069" s="1" t="s">
        <v>12929</v>
      </c>
      <c r="H11069" s="1">
        <v>0</v>
      </c>
      <c r="I11069" s="1">
        <v>9993</v>
      </c>
    </row>
    <row r="11070" spans="1:9" x14ac:dyDescent="0.25">
      <c r="A11070" s="1">
        <v>2</v>
      </c>
      <c r="B11070" s="1">
        <v>46456</v>
      </c>
      <c r="C11070" s="1">
        <v>97.439599999999999</v>
      </c>
      <c r="D11070" s="1">
        <v>326.6592</v>
      </c>
      <c r="E11070" s="1">
        <v>11202</v>
      </c>
      <c r="F11070" s="1">
        <v>238.35480000000001</v>
      </c>
      <c r="G11070" s="1">
        <v>233.21600000000001</v>
      </c>
      <c r="H11070" s="1">
        <v>15.122233941129601</v>
      </c>
    </row>
    <row r="11071" spans="1:9" x14ac:dyDescent="0.25">
      <c r="A11071" s="1">
        <v>0</v>
      </c>
      <c r="B11071" s="1" t="s">
        <v>9976</v>
      </c>
      <c r="C11071" s="1" t="s">
        <v>6146</v>
      </c>
      <c r="D11071" s="1" t="s">
        <v>5083</v>
      </c>
    </row>
    <row r="11072" spans="1:9" x14ac:dyDescent="0.25">
      <c r="A11072" s="1">
        <v>1</v>
      </c>
      <c r="B11072" s="1" t="s">
        <v>12930</v>
      </c>
      <c r="C11072" s="1" t="s">
        <v>12931</v>
      </c>
      <c r="D11072" s="1">
        <v>22276.43648968</v>
      </c>
      <c r="E11072" s="1">
        <v>4.613E-5</v>
      </c>
      <c r="F11072" s="1" t="s">
        <v>3</v>
      </c>
      <c r="G11072" s="1" t="s">
        <v>12932</v>
      </c>
      <c r="H11072" s="1">
        <v>0</v>
      </c>
      <c r="I11072" s="1">
        <v>9997</v>
      </c>
    </row>
    <row r="11073" spans="1:9" x14ac:dyDescent="0.25">
      <c r="A11073" s="1">
        <v>2</v>
      </c>
      <c r="B11073" s="1">
        <v>46457</v>
      </c>
      <c r="C11073" s="1">
        <v>97.435299999999998</v>
      </c>
      <c r="D11073" s="1">
        <v>326.17</v>
      </c>
      <c r="E11073" s="1">
        <v>11267</v>
      </c>
      <c r="F11073" s="1">
        <v>245.6679</v>
      </c>
      <c r="G11073" s="1">
        <v>239.6473</v>
      </c>
      <c r="H11073" s="1">
        <v>15.1215364011295</v>
      </c>
    </row>
    <row r="11074" spans="1:9" x14ac:dyDescent="0.25">
      <c r="A11074" s="1">
        <v>0</v>
      </c>
      <c r="B11074" s="1" t="s">
        <v>9976</v>
      </c>
      <c r="C11074" s="1" t="s">
        <v>6146</v>
      </c>
      <c r="D11074" s="1" t="s">
        <v>5087</v>
      </c>
    </row>
    <row r="11075" spans="1:9" x14ac:dyDescent="0.25">
      <c r="A11075" s="1">
        <v>1</v>
      </c>
      <c r="B11075" s="1" t="s">
        <v>12933</v>
      </c>
      <c r="C11075" s="1" t="s">
        <v>12934</v>
      </c>
      <c r="D11075" s="1">
        <v>22276.478993969999</v>
      </c>
      <c r="E11075" s="1">
        <v>5.1579999999999997E-5</v>
      </c>
      <c r="F11075" s="1" t="s">
        <v>3</v>
      </c>
      <c r="G11075" s="1" t="s">
        <v>12935</v>
      </c>
      <c r="H11075" s="1">
        <v>0</v>
      </c>
      <c r="I11075" s="1">
        <v>9996</v>
      </c>
    </row>
    <row r="11076" spans="1:9" x14ac:dyDescent="0.25">
      <c r="A11076" s="1">
        <v>2</v>
      </c>
      <c r="B11076" s="1">
        <v>46458</v>
      </c>
      <c r="C11076" s="1">
        <v>97.428700000000006</v>
      </c>
      <c r="D11076" s="1">
        <v>325.58049999999997</v>
      </c>
      <c r="E11076" s="1">
        <v>11854</v>
      </c>
      <c r="F11076" s="1">
        <v>233.32329999999999</v>
      </c>
      <c r="G11076" s="1">
        <v>239.2961</v>
      </c>
      <c r="H11076" s="1">
        <v>15.1214626411296</v>
      </c>
    </row>
    <row r="11077" spans="1:9" x14ac:dyDescent="0.25">
      <c r="A11077" s="1">
        <v>0</v>
      </c>
      <c r="B11077" s="1" t="s">
        <v>9976</v>
      </c>
      <c r="C11077" s="1" t="s">
        <v>6146</v>
      </c>
      <c r="D11077" s="1" t="s">
        <v>12936</v>
      </c>
    </row>
    <row r="11078" spans="1:9" x14ac:dyDescent="0.25">
      <c r="A11078" s="1">
        <v>1</v>
      </c>
      <c r="B11078" s="1" t="s">
        <v>12937</v>
      </c>
      <c r="C11078" s="1" t="s">
        <v>12938</v>
      </c>
      <c r="D11078" s="1">
        <v>22276.478477510002</v>
      </c>
      <c r="E11078" s="1">
        <v>5.3059999999999997E-5</v>
      </c>
      <c r="F11078" s="1" t="s">
        <v>3</v>
      </c>
      <c r="G11078" s="1" t="s">
        <v>12939</v>
      </c>
      <c r="H11078" s="1">
        <v>0</v>
      </c>
      <c r="I11078" s="1">
        <v>9998</v>
      </c>
    </row>
    <row r="11079" spans="1:9" x14ac:dyDescent="0.25">
      <c r="A11079" s="1">
        <v>2</v>
      </c>
      <c r="B11079" s="1">
        <v>46459</v>
      </c>
      <c r="C11079" s="1">
        <v>97.441199999999995</v>
      </c>
      <c r="D11079" s="1">
        <v>326.81729999999999</v>
      </c>
      <c r="E11079" s="1">
        <v>12991</v>
      </c>
      <c r="F11079" s="1">
        <v>236.542</v>
      </c>
      <c r="G11079" s="1">
        <v>236.5804</v>
      </c>
      <c r="H11079" s="1">
        <v>15.1222100611296</v>
      </c>
    </row>
    <row r="11080" spans="1:9" x14ac:dyDescent="0.25">
      <c r="A11080" s="1">
        <v>0</v>
      </c>
      <c r="B11080" s="1" t="s">
        <v>9976</v>
      </c>
      <c r="C11080" s="1" t="s">
        <v>6146</v>
      </c>
      <c r="D11080" s="1" t="s">
        <v>12940</v>
      </c>
    </row>
    <row r="11081" spans="1:9" x14ac:dyDescent="0.25">
      <c r="A11081" s="1">
        <v>1</v>
      </c>
      <c r="B11081" s="1" t="s">
        <v>12941</v>
      </c>
      <c r="C11081" s="1" t="s">
        <v>12942</v>
      </c>
      <c r="D11081" s="1">
        <v>22276.470961890001</v>
      </c>
      <c r="E11081" s="1">
        <v>4.9450000000000003E-5</v>
      </c>
      <c r="F11081" s="1" t="s">
        <v>3</v>
      </c>
      <c r="G11081" s="1" t="s">
        <v>12943</v>
      </c>
      <c r="H11081" s="1">
        <v>0</v>
      </c>
      <c r="I11081" s="1">
        <v>9993</v>
      </c>
    </row>
    <row r="11082" spans="1:9" x14ac:dyDescent="0.25">
      <c r="A11082" s="1">
        <v>2</v>
      </c>
      <c r="B11082" s="1">
        <v>46460</v>
      </c>
      <c r="C11082" s="1">
        <v>97.430099999999996</v>
      </c>
      <c r="D11082" s="1">
        <v>325.7276</v>
      </c>
      <c r="E11082" s="1">
        <v>11988</v>
      </c>
      <c r="F11082" s="1">
        <v>235.0384</v>
      </c>
      <c r="G11082" s="1">
        <v>238.63470000000001</v>
      </c>
      <c r="H11082" s="1">
        <v>15.121721391129601</v>
      </c>
    </row>
    <row r="11083" spans="1:9" x14ac:dyDescent="0.25">
      <c r="A11083" s="1">
        <v>0</v>
      </c>
      <c r="B11083" s="1" t="s">
        <v>9976</v>
      </c>
      <c r="C11083" s="1" t="s">
        <v>6146</v>
      </c>
      <c r="D11083" s="1" t="s">
        <v>12944</v>
      </c>
    </row>
    <row r="11084" spans="1:9" x14ac:dyDescent="0.25">
      <c r="A11084" s="1">
        <v>1</v>
      </c>
      <c r="B11084" s="1" t="s">
        <v>12945</v>
      </c>
      <c r="C11084" s="1" t="s">
        <v>12946</v>
      </c>
      <c r="D11084" s="1">
        <v>22276.463278589999</v>
      </c>
      <c r="E11084" s="1">
        <v>4.6199999999999998E-5</v>
      </c>
      <c r="F11084" s="1" t="s">
        <v>3</v>
      </c>
      <c r="G11084" s="1" t="s">
        <v>12947</v>
      </c>
      <c r="H11084" s="1">
        <v>0</v>
      </c>
      <c r="I11084" s="1">
        <v>9991</v>
      </c>
    </row>
    <row r="11085" spans="1:9" x14ac:dyDescent="0.25">
      <c r="A11085" s="1">
        <v>2</v>
      </c>
      <c r="B11085" s="1">
        <v>46461</v>
      </c>
      <c r="C11085" s="1">
        <v>97.439400000000006</v>
      </c>
      <c r="D11085" s="1">
        <v>326.65949999999998</v>
      </c>
      <c r="E11085" s="1">
        <v>12534</v>
      </c>
      <c r="F11085" s="1">
        <v>227.8109</v>
      </c>
      <c r="G11085" s="1">
        <v>256.74650000000003</v>
      </c>
      <c r="H11085" s="1">
        <v>15.1213643111296</v>
      </c>
    </row>
    <row r="11086" spans="1:9" x14ac:dyDescent="0.25">
      <c r="A11086" s="1">
        <v>0</v>
      </c>
      <c r="B11086" s="1" t="s">
        <v>9976</v>
      </c>
      <c r="C11086" s="1" t="s">
        <v>6146</v>
      </c>
      <c r="D11086" s="1" t="s">
        <v>12948</v>
      </c>
    </row>
    <row r="11087" spans="1:9" x14ac:dyDescent="0.25">
      <c r="A11087" s="1">
        <v>1</v>
      </c>
      <c r="B11087" s="1" t="s">
        <v>12949</v>
      </c>
      <c r="C11087" s="1" t="s">
        <v>12950</v>
      </c>
      <c r="D11087" s="1">
        <v>22276.45706696</v>
      </c>
      <c r="E11087" s="1">
        <v>4.5080000000000002E-5</v>
      </c>
      <c r="F11087" s="1" t="s">
        <v>3</v>
      </c>
      <c r="G11087" s="1" t="s">
        <v>12951</v>
      </c>
      <c r="H11087" s="1">
        <v>0</v>
      </c>
      <c r="I11087" s="1">
        <v>9994</v>
      </c>
    </row>
    <row r="11088" spans="1:9" x14ac:dyDescent="0.25">
      <c r="A11088" s="1">
        <v>2</v>
      </c>
      <c r="B11088" s="1">
        <v>46462</v>
      </c>
      <c r="C11088" s="1">
        <v>97.434299999999993</v>
      </c>
      <c r="D11088" s="1">
        <v>326.19709999999998</v>
      </c>
      <c r="E11088" s="1">
        <v>11521</v>
      </c>
      <c r="F11088" s="1">
        <v>232.68219999999999</v>
      </c>
      <c r="G11088" s="1">
        <v>253.00450000000001</v>
      </c>
      <c r="H11088" s="1">
        <v>15.1216378211296</v>
      </c>
    </row>
    <row r="11089" spans="1:9" x14ac:dyDescent="0.25">
      <c r="A11089" s="1">
        <v>0</v>
      </c>
      <c r="B11089" s="1" t="s">
        <v>4681</v>
      </c>
      <c r="C11089" s="1" t="s">
        <v>7130</v>
      </c>
    </row>
    <row r="11090" spans="1:9" x14ac:dyDescent="0.25">
      <c r="A11090" s="1">
        <v>1</v>
      </c>
      <c r="B11090" s="1" t="s">
        <v>12952</v>
      </c>
      <c r="C11090" s="1" t="s">
        <v>12953</v>
      </c>
      <c r="D11090" s="1">
        <v>22276.530616610002</v>
      </c>
      <c r="E11090" s="1">
        <v>-8.0000000000000002E-8</v>
      </c>
      <c r="F11090" s="1" t="s">
        <v>3</v>
      </c>
      <c r="G11090" s="1" t="s">
        <v>12954</v>
      </c>
      <c r="H11090" s="1">
        <v>0</v>
      </c>
      <c r="I11090" s="1">
        <v>9990</v>
      </c>
    </row>
    <row r="11091" spans="1:9" x14ac:dyDescent="0.25">
      <c r="A11091" s="1">
        <v>2</v>
      </c>
      <c r="B11091" s="1">
        <v>46469</v>
      </c>
      <c r="C11091" s="1">
        <v>65.999700000000004</v>
      </c>
      <c r="D11091" s="1">
        <v>343.10399999999998</v>
      </c>
      <c r="E11091" s="1">
        <v>8725</v>
      </c>
      <c r="F11091" s="1">
        <v>233.22970000000001</v>
      </c>
      <c r="G11091" s="1">
        <v>126.798</v>
      </c>
      <c r="H11091" s="1">
        <v>13.833739471026799</v>
      </c>
    </row>
    <row r="11092" spans="1:9" x14ac:dyDescent="0.25">
      <c r="A11092" s="1">
        <v>0</v>
      </c>
      <c r="B11092" s="1" t="s">
        <v>12955</v>
      </c>
    </row>
    <row r="11093" spans="1:9" x14ac:dyDescent="0.25">
      <c r="A11093" s="1">
        <v>1</v>
      </c>
      <c r="B11093" s="1" t="s">
        <v>12956</v>
      </c>
      <c r="C11093" s="1" t="s">
        <v>12957</v>
      </c>
      <c r="D11093" s="1">
        <v>22276.514837660001</v>
      </c>
      <c r="E11093" s="1">
        <v>6.63E-6</v>
      </c>
      <c r="F11093" s="1" t="s">
        <v>3</v>
      </c>
      <c r="G11093" s="1" t="s">
        <v>12958</v>
      </c>
      <c r="H11093" s="1">
        <v>0</v>
      </c>
      <c r="I11093" s="1">
        <v>9992</v>
      </c>
    </row>
    <row r="11094" spans="1:9" x14ac:dyDescent="0.25">
      <c r="A11094" s="1">
        <v>2</v>
      </c>
      <c r="B11094" s="1">
        <v>46478</v>
      </c>
      <c r="C11094" s="1">
        <v>97.987399999999994</v>
      </c>
      <c r="D11094" s="1">
        <v>357.15589999999997</v>
      </c>
      <c r="E11094" s="1">
        <v>948</v>
      </c>
      <c r="F11094" s="1">
        <v>47.940300000000001</v>
      </c>
      <c r="G11094" s="1">
        <v>312.18920000000003</v>
      </c>
      <c r="H11094" s="1">
        <v>14.7646609810865</v>
      </c>
    </row>
    <row r="11095" spans="1:9" x14ac:dyDescent="0.25">
      <c r="A11095" s="1">
        <v>0</v>
      </c>
      <c r="B11095" s="1" t="s">
        <v>12959</v>
      </c>
    </row>
    <row r="11096" spans="1:9" x14ac:dyDescent="0.25">
      <c r="A11096" s="1">
        <v>1</v>
      </c>
      <c r="B11096" s="1" t="s">
        <v>12960</v>
      </c>
      <c r="C11096" s="1" t="s">
        <v>12961</v>
      </c>
      <c r="D11096" s="1">
        <v>22276.481799469999</v>
      </c>
      <c r="E11096" s="1">
        <v>6.8199999999999999E-6</v>
      </c>
      <c r="F11096" s="1" t="s">
        <v>3</v>
      </c>
      <c r="G11096" s="1" t="s">
        <v>12962</v>
      </c>
      <c r="H11096" s="1">
        <v>0</v>
      </c>
      <c r="I11096" s="1">
        <v>9992</v>
      </c>
    </row>
    <row r="11097" spans="1:9" x14ac:dyDescent="0.25">
      <c r="A11097" s="1">
        <v>2</v>
      </c>
      <c r="B11097" s="1">
        <v>46479</v>
      </c>
      <c r="C11097" s="1">
        <v>97.990499999999997</v>
      </c>
      <c r="D11097" s="1">
        <v>357.42219999999998</v>
      </c>
      <c r="E11097" s="1">
        <v>1368</v>
      </c>
      <c r="F11097" s="1">
        <v>85.0535</v>
      </c>
      <c r="G11097" s="1">
        <v>275.08420000000001</v>
      </c>
      <c r="H11097" s="1">
        <v>14.764812201086499</v>
      </c>
    </row>
    <row r="11098" spans="1:9" x14ac:dyDescent="0.25">
      <c r="A11098" s="1">
        <v>0</v>
      </c>
      <c r="B11098" s="1" t="s">
        <v>3836</v>
      </c>
      <c r="C11098" s="1" t="s">
        <v>5986</v>
      </c>
      <c r="D11098" s="1">
        <v>17</v>
      </c>
    </row>
    <row r="11099" spans="1:9" x14ac:dyDescent="0.25">
      <c r="A11099" s="1">
        <v>1</v>
      </c>
      <c r="B11099" s="1" t="s">
        <v>12963</v>
      </c>
      <c r="C11099" s="1" t="s">
        <v>12964</v>
      </c>
      <c r="D11099" s="1">
        <v>22276.532037239998</v>
      </c>
      <c r="E11099" s="1">
        <v>2.3999999999999998E-7</v>
      </c>
      <c r="F11099" s="1" t="s">
        <v>3</v>
      </c>
      <c r="G11099" s="1" t="s">
        <v>3742</v>
      </c>
      <c r="H11099" s="1">
        <v>0</v>
      </c>
      <c r="I11099" s="1">
        <v>9999</v>
      </c>
    </row>
    <row r="11100" spans="1:9" x14ac:dyDescent="0.25">
      <c r="A11100" s="1">
        <v>2</v>
      </c>
      <c r="B11100" s="1">
        <v>46486</v>
      </c>
      <c r="C11100" s="1">
        <v>82.493700000000004</v>
      </c>
      <c r="D11100" s="1">
        <v>108.9695</v>
      </c>
      <c r="E11100" s="1">
        <v>23887</v>
      </c>
      <c r="F11100" s="1">
        <v>104.2957</v>
      </c>
      <c r="G11100" s="1">
        <v>256.07780000000002</v>
      </c>
      <c r="H11100" s="1">
        <v>12.42878879</v>
      </c>
      <c r="I11100" s="1">
        <v>91312</v>
      </c>
    </row>
    <row r="11101" spans="1:9" x14ac:dyDescent="0.25">
      <c r="A11101" s="1">
        <v>0</v>
      </c>
      <c r="B11101" s="1" t="s">
        <v>3836</v>
      </c>
      <c r="C11101" s="1" t="s">
        <v>5986</v>
      </c>
      <c r="D11101" s="1">
        <v>18</v>
      </c>
    </row>
    <row r="11102" spans="1:9" x14ac:dyDescent="0.25">
      <c r="A11102" s="1">
        <v>1</v>
      </c>
      <c r="B11102" s="1" t="s">
        <v>12965</v>
      </c>
      <c r="C11102" s="1" t="s">
        <v>12966</v>
      </c>
      <c r="D11102" s="1">
        <v>22276.502254520001</v>
      </c>
      <c r="E11102" s="1">
        <v>2.3999999999999998E-7</v>
      </c>
      <c r="F11102" s="1" t="s">
        <v>3</v>
      </c>
      <c r="G11102" s="1" t="s">
        <v>3742</v>
      </c>
      <c r="H11102" s="1">
        <v>0</v>
      </c>
      <c r="I11102" s="1">
        <v>9999</v>
      </c>
    </row>
    <row r="11103" spans="1:9" x14ac:dyDescent="0.25">
      <c r="A11103" s="1">
        <v>2</v>
      </c>
      <c r="B11103" s="1">
        <v>46487</v>
      </c>
      <c r="C11103" s="1">
        <v>82.488900000000001</v>
      </c>
      <c r="D11103" s="1">
        <v>108.6336</v>
      </c>
      <c r="E11103" s="1">
        <v>20609</v>
      </c>
      <c r="F11103" s="1">
        <v>102.2671</v>
      </c>
      <c r="G11103" s="1">
        <v>258.072</v>
      </c>
      <c r="H11103" s="1">
        <v>12.42900895</v>
      </c>
      <c r="I11103" s="1">
        <v>91300</v>
      </c>
    </row>
    <row r="11104" spans="1:9" x14ac:dyDescent="0.25">
      <c r="A11104" s="1">
        <v>0</v>
      </c>
      <c r="B11104" s="1" t="s">
        <v>3836</v>
      </c>
      <c r="C11104" s="1" t="s">
        <v>5986</v>
      </c>
      <c r="D11104" s="1">
        <v>19</v>
      </c>
    </row>
    <row r="11105" spans="1:9" x14ac:dyDescent="0.25">
      <c r="A11105" s="1">
        <v>1</v>
      </c>
      <c r="B11105" s="1" t="s">
        <v>12967</v>
      </c>
      <c r="C11105" s="1" t="s">
        <v>12968</v>
      </c>
      <c r="D11105" s="1">
        <v>22276.313347830001</v>
      </c>
      <c r="E11105" s="1">
        <v>2.3999999999999998E-7</v>
      </c>
      <c r="F11105" s="1" t="s">
        <v>3</v>
      </c>
      <c r="G11105" s="1" t="s">
        <v>3742</v>
      </c>
      <c r="H11105" s="1">
        <v>0</v>
      </c>
      <c r="I11105" s="1">
        <v>9997</v>
      </c>
    </row>
    <row r="11106" spans="1:9" x14ac:dyDescent="0.25">
      <c r="A11106" s="1">
        <v>2</v>
      </c>
      <c r="B11106" s="1">
        <v>46488</v>
      </c>
      <c r="C11106" s="1">
        <v>82.491</v>
      </c>
      <c r="D11106" s="1">
        <v>108.90519999999999</v>
      </c>
      <c r="E11106" s="1">
        <v>14640</v>
      </c>
      <c r="F11106" s="1">
        <v>116.6527</v>
      </c>
      <c r="G11106" s="1">
        <v>243.6054</v>
      </c>
      <c r="H11106" s="1">
        <v>12.42870044</v>
      </c>
      <c r="I11106" s="1">
        <v>91291</v>
      </c>
    </row>
    <row r="11107" spans="1:9" x14ac:dyDescent="0.25">
      <c r="A11107" s="1">
        <v>0</v>
      </c>
      <c r="B11107" s="1" t="s">
        <v>12969</v>
      </c>
    </row>
    <row r="11108" spans="1:9" x14ac:dyDescent="0.25">
      <c r="A11108" s="1">
        <v>1</v>
      </c>
      <c r="B11108" s="1" t="s">
        <v>12970</v>
      </c>
      <c r="C11108" s="1" t="s">
        <v>12971</v>
      </c>
      <c r="D11108" s="1">
        <v>22276.511351379999</v>
      </c>
      <c r="E11108" s="1">
        <v>7.1420000000000004E-5</v>
      </c>
      <c r="F11108" s="1" t="s">
        <v>3</v>
      </c>
      <c r="G11108" s="1" t="s">
        <v>12972</v>
      </c>
      <c r="H11108" s="1">
        <v>0</v>
      </c>
      <c r="I11108" s="1">
        <v>9999</v>
      </c>
    </row>
    <row r="11109" spans="1:9" x14ac:dyDescent="0.25">
      <c r="A11109" s="1">
        <v>2</v>
      </c>
      <c r="B11109" s="1">
        <v>46489</v>
      </c>
      <c r="C11109" s="1">
        <v>97.734999999999999</v>
      </c>
      <c r="D11109" s="1">
        <v>218.7243</v>
      </c>
      <c r="E11109" s="1">
        <v>16027</v>
      </c>
      <c r="F11109" s="1">
        <v>270.06560000000002</v>
      </c>
      <c r="G11109" s="1">
        <v>89.874899999999997</v>
      </c>
      <c r="H11109" s="1">
        <v>15.067408501105101</v>
      </c>
    </row>
    <row r="11110" spans="1:9" x14ac:dyDescent="0.25">
      <c r="A11110" s="1">
        <v>0</v>
      </c>
      <c r="B11110" s="1" t="s">
        <v>12973</v>
      </c>
    </row>
    <row r="11111" spans="1:9" x14ac:dyDescent="0.25">
      <c r="A11111" s="1">
        <v>1</v>
      </c>
      <c r="B11111" s="1" t="s">
        <v>12974</v>
      </c>
      <c r="C11111" s="1" t="s">
        <v>12975</v>
      </c>
      <c r="D11111" s="1">
        <v>22276.604832770001</v>
      </c>
      <c r="E11111" s="1">
        <v>6.2589999999999995E-5</v>
      </c>
      <c r="F11111" s="1" t="s">
        <v>3</v>
      </c>
      <c r="G11111" s="1" t="s">
        <v>12976</v>
      </c>
      <c r="H11111" s="1">
        <v>0</v>
      </c>
      <c r="I11111" s="1">
        <v>9995</v>
      </c>
    </row>
    <row r="11112" spans="1:9" x14ac:dyDescent="0.25">
      <c r="A11112" s="1">
        <v>2</v>
      </c>
      <c r="B11112" s="1">
        <v>46490</v>
      </c>
      <c r="C11112" s="1">
        <v>97.732600000000005</v>
      </c>
      <c r="D11112" s="1">
        <v>218.90620000000001</v>
      </c>
      <c r="E11112" s="1">
        <v>15326</v>
      </c>
      <c r="F11112" s="1">
        <v>271.9785</v>
      </c>
      <c r="G11112" s="1">
        <v>87.980199999999996</v>
      </c>
      <c r="H11112" s="1">
        <v>15.0707187911053</v>
      </c>
    </row>
    <row r="11113" spans="1:9" x14ac:dyDescent="0.25">
      <c r="A11113" s="1">
        <v>0</v>
      </c>
      <c r="B11113" s="1" t="s">
        <v>12977</v>
      </c>
    </row>
    <row r="11114" spans="1:9" x14ac:dyDescent="0.25">
      <c r="A11114" s="1">
        <v>1</v>
      </c>
      <c r="B11114" s="1" t="s">
        <v>12978</v>
      </c>
      <c r="C11114" s="1" t="s">
        <v>12979</v>
      </c>
      <c r="D11114" s="1">
        <v>22276.533223490002</v>
      </c>
      <c r="E11114" s="1">
        <v>6.3629999999999999E-5</v>
      </c>
      <c r="F11114" s="1" t="s">
        <v>3</v>
      </c>
      <c r="G11114" s="1" t="s">
        <v>12980</v>
      </c>
      <c r="H11114" s="1">
        <v>0</v>
      </c>
      <c r="I11114" s="1">
        <v>9992</v>
      </c>
    </row>
    <row r="11115" spans="1:9" x14ac:dyDescent="0.25">
      <c r="A11115" s="1">
        <v>2</v>
      </c>
      <c r="B11115" s="1">
        <v>46491</v>
      </c>
      <c r="C11115" s="1">
        <v>97.733999999999995</v>
      </c>
      <c r="D11115" s="1">
        <v>218.7107</v>
      </c>
      <c r="E11115" s="1">
        <v>15740</v>
      </c>
      <c r="F11115" s="1">
        <v>276.55840000000001</v>
      </c>
      <c r="G11115" s="1">
        <v>83.385199999999998</v>
      </c>
      <c r="H11115" s="1">
        <v>15.068238301105101</v>
      </c>
    </row>
    <row r="11116" spans="1:9" x14ac:dyDescent="0.25">
      <c r="A11116" s="1">
        <v>0</v>
      </c>
      <c r="B11116" s="1" t="s">
        <v>12981</v>
      </c>
    </row>
    <row r="11117" spans="1:9" x14ac:dyDescent="0.25">
      <c r="A11117" s="1">
        <v>1</v>
      </c>
      <c r="B11117" s="1" t="s">
        <v>12982</v>
      </c>
      <c r="C11117" s="1" t="s">
        <v>12983</v>
      </c>
      <c r="D11117" s="1">
        <v>22276.419754359998</v>
      </c>
      <c r="E11117" s="1">
        <v>1.0281E-4</v>
      </c>
      <c r="F11117" s="1" t="s">
        <v>3</v>
      </c>
      <c r="G11117" s="1" t="s">
        <v>12984</v>
      </c>
      <c r="H11117" s="1">
        <v>0</v>
      </c>
      <c r="I11117" s="1">
        <v>9998</v>
      </c>
    </row>
    <row r="11118" spans="1:9" x14ac:dyDescent="0.25">
      <c r="A11118" s="1">
        <v>2</v>
      </c>
      <c r="B11118" s="1">
        <v>46492</v>
      </c>
      <c r="C11118" s="1">
        <v>97.734300000000005</v>
      </c>
      <c r="D11118" s="1">
        <v>218.69479999999999</v>
      </c>
      <c r="E11118" s="1">
        <v>15100</v>
      </c>
      <c r="F11118" s="1">
        <v>272.79329999999999</v>
      </c>
      <c r="G11118" s="1">
        <v>87.156599999999997</v>
      </c>
      <c r="H11118" s="1">
        <v>15.0712425911048</v>
      </c>
    </row>
    <row r="11119" spans="1:9" x14ac:dyDescent="0.25">
      <c r="A11119" s="1">
        <v>0</v>
      </c>
      <c r="B11119" s="1" t="s">
        <v>12985</v>
      </c>
    </row>
    <row r="11120" spans="1:9" x14ac:dyDescent="0.25">
      <c r="A11120" s="1">
        <v>1</v>
      </c>
      <c r="B11120" s="1" t="s">
        <v>12986</v>
      </c>
      <c r="C11120" s="1" t="s">
        <v>12987</v>
      </c>
      <c r="D11120" s="1">
        <v>22276.562660449999</v>
      </c>
      <c r="E11120" s="1">
        <v>3.8829999999999999E-5</v>
      </c>
      <c r="F11120" s="1" t="s">
        <v>3</v>
      </c>
      <c r="G11120" s="1" t="s">
        <v>12988</v>
      </c>
      <c r="H11120" s="1">
        <v>0</v>
      </c>
      <c r="I11120" s="1">
        <v>9997</v>
      </c>
    </row>
    <row r="11121" spans="1:9" x14ac:dyDescent="0.25">
      <c r="A11121" s="1">
        <v>2</v>
      </c>
      <c r="B11121" s="1">
        <v>46493</v>
      </c>
      <c r="C11121" s="1">
        <v>97.7346</v>
      </c>
      <c r="D11121" s="1">
        <v>218.26339999999999</v>
      </c>
      <c r="E11121" s="1">
        <v>15889</v>
      </c>
      <c r="F11121" s="1">
        <v>277.5532</v>
      </c>
      <c r="G11121" s="1">
        <v>82.388900000000007</v>
      </c>
      <c r="H11121" s="1">
        <v>15.0538395511046</v>
      </c>
    </row>
    <row r="11122" spans="1:9" x14ac:dyDescent="0.25">
      <c r="A11122" s="1">
        <v>0</v>
      </c>
      <c r="B11122" s="1" t="s">
        <v>12989</v>
      </c>
    </row>
    <row r="11123" spans="1:9" x14ac:dyDescent="0.25">
      <c r="A11123" s="1">
        <v>1</v>
      </c>
      <c r="B11123" s="1" t="s">
        <v>12990</v>
      </c>
      <c r="C11123" s="1" t="s">
        <v>12991</v>
      </c>
      <c r="D11123" s="1">
        <v>22276.571230019999</v>
      </c>
      <c r="E11123" s="1">
        <v>5.41E-5</v>
      </c>
      <c r="F11123" s="1" t="s">
        <v>3</v>
      </c>
      <c r="G11123" s="1" t="s">
        <v>12992</v>
      </c>
      <c r="H11123" s="1">
        <v>0</v>
      </c>
      <c r="I11123" s="1">
        <v>9990</v>
      </c>
    </row>
    <row r="11124" spans="1:9" x14ac:dyDescent="0.25">
      <c r="A11124" s="1">
        <v>2</v>
      </c>
      <c r="B11124" s="1">
        <v>46494</v>
      </c>
      <c r="C11124" s="1">
        <v>97.733999999999995</v>
      </c>
      <c r="D11124" s="1">
        <v>218.24469999999999</v>
      </c>
      <c r="E11124" s="1">
        <v>15620</v>
      </c>
      <c r="F11124" s="1">
        <v>278.99459999999999</v>
      </c>
      <c r="G11124" s="1">
        <v>80.9512</v>
      </c>
      <c r="H11124" s="1">
        <v>15.0560561911046</v>
      </c>
    </row>
    <row r="11125" spans="1:9" x14ac:dyDescent="0.25">
      <c r="A11125" s="1">
        <v>0</v>
      </c>
      <c r="B11125" s="1" t="s">
        <v>12993</v>
      </c>
    </row>
    <row r="11126" spans="1:9" x14ac:dyDescent="0.25">
      <c r="A11126" s="1">
        <v>1</v>
      </c>
      <c r="B11126" s="1" t="s">
        <v>12994</v>
      </c>
      <c r="C11126" s="1" t="s">
        <v>12995</v>
      </c>
      <c r="D11126" s="1">
        <v>22276.557838190001</v>
      </c>
      <c r="E11126" s="1">
        <v>4.2230000000000001E-5</v>
      </c>
      <c r="F11126" s="1" t="s">
        <v>3</v>
      </c>
      <c r="G11126" s="1" t="s">
        <v>12996</v>
      </c>
      <c r="H11126" s="1">
        <v>0</v>
      </c>
      <c r="I11126" s="1">
        <v>9996</v>
      </c>
    </row>
    <row r="11127" spans="1:9" x14ac:dyDescent="0.25">
      <c r="A11127" s="1">
        <v>2</v>
      </c>
      <c r="B11127" s="1">
        <v>46495</v>
      </c>
      <c r="C11127" s="1">
        <v>97.736699999999999</v>
      </c>
      <c r="D11127" s="1">
        <v>217.9556</v>
      </c>
      <c r="E11127" s="1">
        <v>14262</v>
      </c>
      <c r="F11127" s="1">
        <v>271.83179999999999</v>
      </c>
      <c r="G11127" s="1">
        <v>88.127499999999998</v>
      </c>
      <c r="H11127" s="1">
        <v>15.0495088811044</v>
      </c>
    </row>
    <row r="11128" spans="1:9" x14ac:dyDescent="0.25">
      <c r="A11128" s="1">
        <v>0</v>
      </c>
      <c r="B11128" s="1" t="s">
        <v>12997</v>
      </c>
    </row>
    <row r="11129" spans="1:9" x14ac:dyDescent="0.25">
      <c r="A11129" s="1">
        <v>1</v>
      </c>
      <c r="B11129" s="1" t="s">
        <v>12998</v>
      </c>
      <c r="C11129" s="1" t="s">
        <v>12999</v>
      </c>
      <c r="D11129" s="1">
        <v>22276.474145380002</v>
      </c>
      <c r="E11129" s="1">
        <v>9.9299999999999998E-6</v>
      </c>
      <c r="F11129" s="1" t="s">
        <v>3</v>
      </c>
      <c r="G11129" s="1" t="s">
        <v>13000</v>
      </c>
      <c r="H11129" s="1">
        <v>0</v>
      </c>
      <c r="I11129" s="1">
        <v>9994</v>
      </c>
    </row>
    <row r="11130" spans="1:9" x14ac:dyDescent="0.25">
      <c r="A11130" s="1">
        <v>2</v>
      </c>
      <c r="B11130" s="1">
        <v>46496</v>
      </c>
      <c r="C11130" s="1">
        <v>97.639600000000002</v>
      </c>
      <c r="D11130" s="1">
        <v>212.1421</v>
      </c>
      <c r="E11130" s="1">
        <v>13777</v>
      </c>
      <c r="F11130" s="1">
        <v>277.10500000000002</v>
      </c>
      <c r="G11130" s="1">
        <v>82.862300000000005</v>
      </c>
      <c r="H11130" s="1">
        <v>15.0095608011026</v>
      </c>
    </row>
    <row r="11131" spans="1:9" x14ac:dyDescent="0.25">
      <c r="A11131" s="1">
        <v>0</v>
      </c>
      <c r="B11131" s="1" t="s">
        <v>13001</v>
      </c>
    </row>
    <row r="11132" spans="1:9" x14ac:dyDescent="0.25">
      <c r="A11132" s="1">
        <v>1</v>
      </c>
      <c r="B11132" s="1" t="s">
        <v>13002</v>
      </c>
      <c r="C11132" s="1" t="s">
        <v>13003</v>
      </c>
      <c r="D11132" s="1">
        <v>22276.4625978</v>
      </c>
      <c r="E11132" s="1">
        <v>4.6119999999999999E-5</v>
      </c>
      <c r="F11132" s="1" t="s">
        <v>3</v>
      </c>
      <c r="G11132" s="1" t="s">
        <v>13004</v>
      </c>
      <c r="H11132" s="1">
        <v>0</v>
      </c>
      <c r="I11132" s="1">
        <v>9996</v>
      </c>
    </row>
    <row r="11133" spans="1:9" x14ac:dyDescent="0.25">
      <c r="A11133" s="1">
        <v>2</v>
      </c>
      <c r="B11133" s="1">
        <v>46497</v>
      </c>
      <c r="C11133" s="1">
        <v>97.762900000000002</v>
      </c>
      <c r="D11133" s="1">
        <v>216.1885</v>
      </c>
      <c r="E11133" s="1">
        <v>13171</v>
      </c>
      <c r="F11133" s="1">
        <v>289.1576</v>
      </c>
      <c r="G11133" s="1">
        <v>70.824299999999994</v>
      </c>
      <c r="H11133" s="1">
        <v>15.019559051102499</v>
      </c>
    </row>
    <row r="11134" spans="1:9" x14ac:dyDescent="0.25">
      <c r="A11134" s="1">
        <v>0</v>
      </c>
      <c r="B11134" s="1" t="s">
        <v>13005</v>
      </c>
      <c r="C11134" s="1" t="s">
        <v>13006</v>
      </c>
    </row>
    <row r="11135" spans="1:9" x14ac:dyDescent="0.25">
      <c r="A11135" s="1">
        <v>1</v>
      </c>
      <c r="B11135" s="1" t="s">
        <v>13007</v>
      </c>
      <c r="C11135" s="1" t="s">
        <v>13008</v>
      </c>
      <c r="D11135" s="1">
        <v>22276.369001449999</v>
      </c>
      <c r="E11135" s="1">
        <v>8.674E-5</v>
      </c>
      <c r="F11135" s="1" t="s">
        <v>3</v>
      </c>
      <c r="G11135" s="1" t="s">
        <v>13009</v>
      </c>
      <c r="H11135" s="1">
        <v>0</v>
      </c>
      <c r="I11135" s="1">
        <v>9990</v>
      </c>
    </row>
    <row r="11136" spans="1:9" x14ac:dyDescent="0.25">
      <c r="A11136" s="1">
        <v>2</v>
      </c>
      <c r="B11136" s="1">
        <v>46498</v>
      </c>
      <c r="C11136" s="1">
        <v>97.729399999999998</v>
      </c>
      <c r="D11136" s="1">
        <v>217.1497</v>
      </c>
      <c r="E11136" s="1">
        <v>11393</v>
      </c>
      <c r="F11136" s="1">
        <v>295.88839999999999</v>
      </c>
      <c r="G11136" s="1">
        <v>64.116799999999998</v>
      </c>
      <c r="H11136" s="1">
        <v>15.062568251103899</v>
      </c>
    </row>
    <row r="11137" spans="1:9" x14ac:dyDescent="0.25">
      <c r="A11137" s="1">
        <v>0</v>
      </c>
      <c r="B11137" s="1" t="s">
        <v>13010</v>
      </c>
      <c r="C11137" s="1" t="s">
        <v>13011</v>
      </c>
    </row>
    <row r="11138" spans="1:9" x14ac:dyDescent="0.25">
      <c r="A11138" s="1">
        <v>1</v>
      </c>
      <c r="B11138" s="1" t="s">
        <v>13012</v>
      </c>
      <c r="C11138" s="1" t="s">
        <v>13013</v>
      </c>
      <c r="D11138" s="1">
        <v>22276.568585370002</v>
      </c>
      <c r="E11138" s="1">
        <v>8.7410000000000005E-5</v>
      </c>
      <c r="F11138" s="1" t="s">
        <v>3</v>
      </c>
      <c r="G11138" s="1" t="s">
        <v>13014</v>
      </c>
      <c r="H11138" s="1">
        <v>0</v>
      </c>
      <c r="I11138" s="1">
        <v>9999</v>
      </c>
    </row>
    <row r="11139" spans="1:9" x14ac:dyDescent="0.25">
      <c r="A11139" s="1">
        <v>2</v>
      </c>
      <c r="B11139" s="1">
        <v>46499</v>
      </c>
      <c r="C11139" s="1">
        <v>97.726600000000005</v>
      </c>
      <c r="D11139" s="1">
        <v>217.29159999999999</v>
      </c>
      <c r="E11139" s="1">
        <v>11217</v>
      </c>
      <c r="F11139" s="1">
        <v>289.99790000000002</v>
      </c>
      <c r="G11139" s="1">
        <v>70.004499999999993</v>
      </c>
      <c r="H11139" s="1">
        <v>15.062332061103699</v>
      </c>
    </row>
    <row r="11140" spans="1:9" x14ac:dyDescent="0.25">
      <c r="A11140" s="1">
        <v>0</v>
      </c>
      <c r="B11140" s="1" t="s">
        <v>13015</v>
      </c>
    </row>
    <row r="11141" spans="1:9" x14ac:dyDescent="0.25">
      <c r="A11141" s="1">
        <v>1</v>
      </c>
      <c r="B11141" s="1" t="s">
        <v>13016</v>
      </c>
      <c r="C11141" s="1" t="s">
        <v>13017</v>
      </c>
      <c r="D11141" s="1">
        <v>22276.574300150001</v>
      </c>
      <c r="E11141" s="1">
        <v>9.5199999999999997E-5</v>
      </c>
      <c r="F11141" s="1" t="s">
        <v>3</v>
      </c>
      <c r="G11141" s="1" t="s">
        <v>13018</v>
      </c>
      <c r="H11141" s="1">
        <v>0</v>
      </c>
      <c r="I11141" s="1">
        <v>9996</v>
      </c>
    </row>
    <row r="11142" spans="1:9" x14ac:dyDescent="0.25">
      <c r="A11142" s="1">
        <v>2</v>
      </c>
      <c r="B11142" s="1">
        <v>46500</v>
      </c>
      <c r="C11142" s="1">
        <v>97.725999999999999</v>
      </c>
      <c r="D11142" s="1">
        <v>217.4085</v>
      </c>
      <c r="E11142" s="1">
        <v>10421</v>
      </c>
      <c r="F11142" s="1">
        <v>291.35289999999998</v>
      </c>
      <c r="G11142" s="1">
        <v>68.673000000000002</v>
      </c>
      <c r="H11142" s="1">
        <v>15.069802601103801</v>
      </c>
    </row>
    <row r="11143" spans="1:9" x14ac:dyDescent="0.25">
      <c r="A11143" s="1">
        <v>0</v>
      </c>
      <c r="B11143" s="1" t="s">
        <v>13019</v>
      </c>
    </row>
    <row r="11144" spans="1:9" x14ac:dyDescent="0.25">
      <c r="A11144" s="1">
        <v>1</v>
      </c>
      <c r="B11144" s="1" t="s">
        <v>13020</v>
      </c>
      <c r="C11144" s="1" t="s">
        <v>13021</v>
      </c>
      <c r="D11144" s="1">
        <v>22276.426321930001</v>
      </c>
      <c r="E11144" s="1">
        <v>1.0262E-4</v>
      </c>
      <c r="F11144" s="1" t="s">
        <v>3</v>
      </c>
      <c r="G11144" s="1" t="s">
        <v>13022</v>
      </c>
      <c r="H11144" s="1">
        <v>0</v>
      </c>
      <c r="I11144" s="1">
        <v>9994</v>
      </c>
    </row>
    <row r="11145" spans="1:9" x14ac:dyDescent="0.25">
      <c r="A11145" s="1">
        <v>2</v>
      </c>
      <c r="B11145" s="1">
        <v>46501</v>
      </c>
      <c r="C11145" s="1">
        <v>97.727400000000003</v>
      </c>
      <c r="D11145" s="1">
        <v>217.49260000000001</v>
      </c>
      <c r="E11145" s="1">
        <v>10403</v>
      </c>
      <c r="F11145" s="1">
        <v>295.83859999999999</v>
      </c>
      <c r="G11145" s="1">
        <v>64.1768</v>
      </c>
      <c r="H11145" s="1">
        <v>15.073242251103601</v>
      </c>
    </row>
    <row r="11146" spans="1:9" x14ac:dyDescent="0.25">
      <c r="A11146" s="1">
        <v>0</v>
      </c>
      <c r="B11146" s="1" t="s">
        <v>13023</v>
      </c>
    </row>
    <row r="11147" spans="1:9" x14ac:dyDescent="0.25">
      <c r="A11147" s="1">
        <v>1</v>
      </c>
      <c r="B11147" s="1" t="s">
        <v>13024</v>
      </c>
      <c r="C11147" s="1" t="s">
        <v>13025</v>
      </c>
      <c r="D11147" s="1">
        <v>22276.575055400001</v>
      </c>
      <c r="E11147" s="1">
        <v>1.1915E-4</v>
      </c>
      <c r="F11147" s="1" t="s">
        <v>3</v>
      </c>
      <c r="G11147" s="1" t="s">
        <v>13026</v>
      </c>
      <c r="H11147" s="1">
        <v>0</v>
      </c>
      <c r="I11147" s="1">
        <v>9992</v>
      </c>
    </row>
    <row r="11148" spans="1:9" x14ac:dyDescent="0.25">
      <c r="A11148" s="1">
        <v>2</v>
      </c>
      <c r="B11148" s="1">
        <v>46502</v>
      </c>
      <c r="C11148" s="1">
        <v>97.727400000000003</v>
      </c>
      <c r="D11148" s="1">
        <v>217.4041</v>
      </c>
      <c r="E11148" s="1">
        <v>10590</v>
      </c>
      <c r="F11148" s="1">
        <v>291.47410000000002</v>
      </c>
      <c r="G11148" s="1">
        <v>68.556899999999999</v>
      </c>
      <c r="H11148" s="1">
        <v>15.070025731103801</v>
      </c>
    </row>
    <row r="11149" spans="1:9" x14ac:dyDescent="0.25">
      <c r="A11149" s="1">
        <v>0</v>
      </c>
      <c r="B11149" s="1" t="s">
        <v>13027</v>
      </c>
    </row>
    <row r="11150" spans="1:9" x14ac:dyDescent="0.25">
      <c r="A11150" s="1">
        <v>1</v>
      </c>
      <c r="B11150" s="1" t="s">
        <v>13028</v>
      </c>
      <c r="C11150" s="1" t="s">
        <v>13029</v>
      </c>
      <c r="D11150" s="1">
        <v>22276.398273589999</v>
      </c>
      <c r="E11150" s="1">
        <v>8.7029999999999999E-5</v>
      </c>
      <c r="F11150" s="1" t="s">
        <v>3</v>
      </c>
      <c r="G11150" s="1" t="s">
        <v>13030</v>
      </c>
      <c r="H11150" s="1">
        <v>0</v>
      </c>
      <c r="I11150" s="1">
        <v>9999</v>
      </c>
    </row>
    <row r="11151" spans="1:9" x14ac:dyDescent="0.25">
      <c r="A11151" s="1">
        <v>2</v>
      </c>
      <c r="B11151" s="1">
        <v>46503</v>
      </c>
      <c r="C11151" s="1">
        <v>97.726500000000001</v>
      </c>
      <c r="D11151" s="1">
        <v>217.17590000000001</v>
      </c>
      <c r="E11151" s="1">
        <v>10650</v>
      </c>
      <c r="F11151" s="1">
        <v>303.64830000000001</v>
      </c>
      <c r="G11151" s="1">
        <v>56.373100000000001</v>
      </c>
      <c r="H11151" s="1">
        <v>15.0693723811035</v>
      </c>
    </row>
    <row r="11152" spans="1:9" x14ac:dyDescent="0.25">
      <c r="A11152" s="1">
        <v>0</v>
      </c>
      <c r="B11152" s="1" t="s">
        <v>13031</v>
      </c>
    </row>
    <row r="11153" spans="1:9" x14ac:dyDescent="0.25">
      <c r="A11153" s="1">
        <v>1</v>
      </c>
      <c r="B11153" s="1" t="s">
        <v>13032</v>
      </c>
      <c r="C11153" s="1" t="s">
        <v>13033</v>
      </c>
      <c r="D11153" s="1">
        <v>22276.578961790001</v>
      </c>
      <c r="E11153" s="1">
        <v>5.2089999999999998E-5</v>
      </c>
      <c r="F11153" s="1" t="s">
        <v>3</v>
      </c>
      <c r="G11153" s="1" t="s">
        <v>13034</v>
      </c>
      <c r="H11153" s="1">
        <v>0</v>
      </c>
      <c r="I11153" s="1">
        <v>9990</v>
      </c>
    </row>
    <row r="11154" spans="1:9" x14ac:dyDescent="0.25">
      <c r="A11154" s="1">
        <v>2</v>
      </c>
      <c r="B11154" s="1">
        <v>46504</v>
      </c>
      <c r="C11154" s="1">
        <v>97.727500000000006</v>
      </c>
      <c r="D11154" s="1">
        <v>216.22569999999999</v>
      </c>
      <c r="E11154" s="1">
        <v>11600</v>
      </c>
      <c r="F11154" s="1">
        <v>327.07659999999998</v>
      </c>
      <c r="G11154" s="1">
        <v>32.9816</v>
      </c>
      <c r="H11154" s="1">
        <v>15.039729461102899</v>
      </c>
    </row>
    <row r="11155" spans="1:9" x14ac:dyDescent="0.25">
      <c r="A11155" s="1">
        <v>0</v>
      </c>
      <c r="B11155" s="1" t="s">
        <v>13035</v>
      </c>
    </row>
    <row r="11156" spans="1:9" x14ac:dyDescent="0.25">
      <c r="A11156" s="1">
        <v>1</v>
      </c>
      <c r="B11156" s="1" t="s">
        <v>13036</v>
      </c>
      <c r="C11156" s="1" t="s">
        <v>13037</v>
      </c>
      <c r="D11156" s="1">
        <v>22276.59751697</v>
      </c>
      <c r="E11156" s="1">
        <v>3.4669999999999998E-5</v>
      </c>
      <c r="F11156" s="1" t="s">
        <v>3</v>
      </c>
      <c r="G11156" s="1" t="s">
        <v>13038</v>
      </c>
      <c r="H11156" s="1">
        <v>0</v>
      </c>
      <c r="I11156" s="1">
        <v>9994</v>
      </c>
    </row>
    <row r="11157" spans="1:9" x14ac:dyDescent="0.25">
      <c r="A11157" s="1">
        <v>2</v>
      </c>
      <c r="B11157" s="1">
        <v>46505</v>
      </c>
      <c r="C11157" s="1">
        <v>97.728899999999996</v>
      </c>
      <c r="D11157" s="1">
        <v>216.1506</v>
      </c>
      <c r="E11157" s="1">
        <v>10518</v>
      </c>
      <c r="F11157" s="1">
        <v>337.99079999999998</v>
      </c>
      <c r="G11157" s="1">
        <v>22.091200000000001</v>
      </c>
      <c r="H11157" s="1">
        <v>15.039091901102999</v>
      </c>
    </row>
    <row r="11158" spans="1:9" x14ac:dyDescent="0.25">
      <c r="A11158" s="1">
        <v>0</v>
      </c>
      <c r="B11158" s="1" t="s">
        <v>13039</v>
      </c>
    </row>
    <row r="11159" spans="1:9" x14ac:dyDescent="0.25">
      <c r="A11159" s="1">
        <v>1</v>
      </c>
      <c r="B11159" s="1" t="s">
        <v>13040</v>
      </c>
      <c r="C11159" s="1" t="s">
        <v>13041</v>
      </c>
      <c r="D11159" s="1">
        <v>22276.55156589</v>
      </c>
      <c r="E11159" s="1">
        <v>4.066E-5</v>
      </c>
      <c r="F11159" s="1" t="s">
        <v>3</v>
      </c>
      <c r="G11159" s="1" t="s">
        <v>13042</v>
      </c>
      <c r="H11159" s="1">
        <v>0</v>
      </c>
      <c r="I11159" s="1">
        <v>9998</v>
      </c>
    </row>
    <row r="11160" spans="1:9" x14ac:dyDescent="0.25">
      <c r="A11160" s="1">
        <v>2</v>
      </c>
      <c r="B11160" s="1">
        <v>46506</v>
      </c>
      <c r="C11160" s="1">
        <v>97.729299999999995</v>
      </c>
      <c r="D11160" s="1">
        <v>216.02269999999999</v>
      </c>
      <c r="E11160" s="1">
        <v>9344</v>
      </c>
      <c r="F11160" s="1">
        <v>353.52890000000002</v>
      </c>
      <c r="G11160" s="1">
        <v>6.5848000000000004</v>
      </c>
      <c r="H11160" s="1">
        <v>15.0385971111029</v>
      </c>
    </row>
    <row r="11161" spans="1:9" x14ac:dyDescent="0.25">
      <c r="A11161" s="1">
        <v>0</v>
      </c>
      <c r="B11161" s="1" t="s">
        <v>13043</v>
      </c>
    </row>
    <row r="11162" spans="1:9" x14ac:dyDescent="0.25">
      <c r="A11162" s="1">
        <v>1</v>
      </c>
      <c r="B11162" s="1" t="s">
        <v>13044</v>
      </c>
      <c r="C11162" s="1" t="s">
        <v>13045</v>
      </c>
      <c r="D11162" s="1">
        <v>22276.56241423</v>
      </c>
      <c r="E11162" s="1">
        <v>4.3600000000000003E-5</v>
      </c>
      <c r="F11162" s="1" t="s">
        <v>3</v>
      </c>
      <c r="G11162" s="1" t="s">
        <v>13046</v>
      </c>
      <c r="H11162" s="1">
        <v>0</v>
      </c>
      <c r="I11162" s="1">
        <v>9995</v>
      </c>
    </row>
    <row r="11163" spans="1:9" x14ac:dyDescent="0.25">
      <c r="A11163" s="1">
        <v>2</v>
      </c>
      <c r="B11163" s="1">
        <v>46507</v>
      </c>
      <c r="C11163" s="1">
        <v>97.728700000000003</v>
      </c>
      <c r="D11163" s="1">
        <v>216.02340000000001</v>
      </c>
      <c r="E11163" s="1">
        <v>8614</v>
      </c>
      <c r="F11163" s="1">
        <v>359.67869999999999</v>
      </c>
      <c r="G11163" s="1">
        <v>0.44369999999999998</v>
      </c>
      <c r="H11163" s="1">
        <v>15.0385025511024</v>
      </c>
    </row>
    <row r="11164" spans="1:9" x14ac:dyDescent="0.25">
      <c r="A11164" s="1">
        <v>0</v>
      </c>
      <c r="B11164" s="1" t="s">
        <v>6525</v>
      </c>
      <c r="C11164" s="1" t="s">
        <v>12563</v>
      </c>
      <c r="D11164" s="1">
        <v>16</v>
      </c>
    </row>
    <row r="11165" spans="1:9" x14ac:dyDescent="0.25">
      <c r="A11165" s="1">
        <v>1</v>
      </c>
      <c r="B11165" s="1" t="s">
        <v>13047</v>
      </c>
      <c r="C11165" s="1" t="s">
        <v>13048</v>
      </c>
      <c r="D11165" s="1">
        <v>22276.50000824</v>
      </c>
      <c r="E11165" s="1">
        <v>2.3495999999999999E-4</v>
      </c>
      <c r="F11165" s="1" t="s">
        <v>3</v>
      </c>
      <c r="G11165" s="1" t="s">
        <v>13049</v>
      </c>
      <c r="H11165" s="1">
        <v>0</v>
      </c>
      <c r="I11165" s="1">
        <v>9995</v>
      </c>
    </row>
    <row r="11166" spans="1:9" x14ac:dyDescent="0.25">
      <c r="A11166" s="1">
        <v>2</v>
      </c>
      <c r="B11166" s="1">
        <v>46527</v>
      </c>
      <c r="C11166" s="1">
        <v>97.389399999999995</v>
      </c>
      <c r="D11166" s="1">
        <v>345.75869999999998</v>
      </c>
      <c r="E11166" s="1">
        <v>8457</v>
      </c>
      <c r="F11166" s="1">
        <v>102.25320000000001</v>
      </c>
      <c r="G11166" s="1">
        <v>257.96519999999998</v>
      </c>
      <c r="H11166" s="1">
        <v>15.2297954711131</v>
      </c>
    </row>
    <row r="11167" spans="1:9" x14ac:dyDescent="0.25">
      <c r="A11167" s="1">
        <v>0</v>
      </c>
      <c r="B11167" s="1" t="s">
        <v>6525</v>
      </c>
      <c r="C11167" s="1" t="s">
        <v>12563</v>
      </c>
      <c r="D11167" s="1">
        <v>15</v>
      </c>
    </row>
    <row r="11168" spans="1:9" x14ac:dyDescent="0.25">
      <c r="A11168" s="1">
        <v>1</v>
      </c>
      <c r="B11168" s="1" t="s">
        <v>13050</v>
      </c>
      <c r="C11168" s="1" t="s">
        <v>13051</v>
      </c>
      <c r="D11168" s="1">
        <v>22276.450212740001</v>
      </c>
      <c r="E11168" s="1">
        <v>1.3098999999999999E-4</v>
      </c>
      <c r="F11168" s="1" t="s">
        <v>3</v>
      </c>
      <c r="G11168" s="1" t="s">
        <v>13052</v>
      </c>
      <c r="H11168" s="1">
        <v>0</v>
      </c>
      <c r="I11168" s="1">
        <v>9996</v>
      </c>
    </row>
    <row r="11169" spans="1:9" x14ac:dyDescent="0.25">
      <c r="A11169" s="1">
        <v>2</v>
      </c>
      <c r="B11169" s="1">
        <v>46528</v>
      </c>
      <c r="C11169" s="1">
        <v>97.3874</v>
      </c>
      <c r="D11169" s="1">
        <v>346.12540000000001</v>
      </c>
      <c r="E11169" s="1">
        <v>4101</v>
      </c>
      <c r="F11169" s="1">
        <v>123.3561</v>
      </c>
      <c r="G11169" s="1">
        <v>236.80690000000001</v>
      </c>
      <c r="H11169" s="1">
        <v>15.228050631116901</v>
      </c>
    </row>
    <row r="11170" spans="1:9" x14ac:dyDescent="0.25">
      <c r="A11170" s="1">
        <v>0</v>
      </c>
      <c r="B11170" s="1" t="s">
        <v>6525</v>
      </c>
      <c r="C11170" s="1" t="s">
        <v>12563</v>
      </c>
      <c r="D11170" s="1">
        <v>17</v>
      </c>
    </row>
    <row r="11171" spans="1:9" x14ac:dyDescent="0.25">
      <c r="A11171" s="1">
        <v>1</v>
      </c>
      <c r="B11171" s="1" t="s">
        <v>13053</v>
      </c>
      <c r="C11171" s="1" t="s">
        <v>13054</v>
      </c>
      <c r="D11171" s="1">
        <v>22276.150029550001</v>
      </c>
      <c r="E11171" s="1">
        <v>2.3714999999999999E-4</v>
      </c>
      <c r="F11171" s="1" t="s">
        <v>3</v>
      </c>
      <c r="G11171" s="1" t="s">
        <v>13055</v>
      </c>
      <c r="H11171" s="1">
        <v>0</v>
      </c>
      <c r="I11171" s="1">
        <v>9997</v>
      </c>
    </row>
    <row r="11172" spans="1:9" x14ac:dyDescent="0.25">
      <c r="A11172" s="1">
        <v>2</v>
      </c>
      <c r="B11172" s="1">
        <v>46529</v>
      </c>
      <c r="C11172" s="1">
        <v>97.384200000000007</v>
      </c>
      <c r="D11172" s="1">
        <v>345.48230000000001</v>
      </c>
      <c r="E11172" s="1">
        <v>4199</v>
      </c>
      <c r="F11172" s="1">
        <v>110.3944</v>
      </c>
      <c r="G11172" s="1">
        <v>249.77440000000001</v>
      </c>
      <c r="H11172" s="1">
        <v>15.2282974311084</v>
      </c>
    </row>
    <row r="11173" spans="1:9" x14ac:dyDescent="0.25">
      <c r="A11173" s="1">
        <v>0</v>
      </c>
      <c r="B11173" s="1" t="s">
        <v>13056</v>
      </c>
    </row>
    <row r="11174" spans="1:9" x14ac:dyDescent="0.25">
      <c r="A11174" s="1">
        <v>1</v>
      </c>
      <c r="B11174" s="1" t="s">
        <v>13057</v>
      </c>
      <c r="C11174" s="1" t="s">
        <v>13058</v>
      </c>
      <c r="D11174" s="1">
        <v>22276.523360129999</v>
      </c>
      <c r="E11174" s="1">
        <v>1.505E-5</v>
      </c>
      <c r="F11174" s="1" t="s">
        <v>3</v>
      </c>
      <c r="G11174" s="1" t="s">
        <v>7932</v>
      </c>
      <c r="H11174" s="1">
        <v>0</v>
      </c>
      <c r="I11174" s="1">
        <v>9991</v>
      </c>
    </row>
    <row r="11175" spans="1:9" x14ac:dyDescent="0.25">
      <c r="A11175" s="1">
        <v>2</v>
      </c>
      <c r="B11175" s="1">
        <v>46532</v>
      </c>
      <c r="C11175" s="1">
        <v>53.056199999999997</v>
      </c>
      <c r="D11175" s="1">
        <v>42.3018</v>
      </c>
      <c r="E11175" s="1">
        <v>1484</v>
      </c>
      <c r="F11175" s="1">
        <v>69.710099999999997</v>
      </c>
      <c r="G11175" s="1">
        <v>290.40469999999999</v>
      </c>
      <c r="H11175" s="1">
        <v>15.0640423011062</v>
      </c>
    </row>
    <row r="11176" spans="1:9" x14ac:dyDescent="0.25">
      <c r="A11176" s="1">
        <v>0</v>
      </c>
      <c r="B11176" s="1" t="s">
        <v>13059</v>
      </c>
    </row>
    <row r="11177" spans="1:9" x14ac:dyDescent="0.25">
      <c r="A11177" s="1">
        <v>1</v>
      </c>
      <c r="B11177" s="1" t="s">
        <v>13060</v>
      </c>
      <c r="C11177" s="1" t="s">
        <v>13061</v>
      </c>
      <c r="D11177" s="1">
        <v>22276.468071120002</v>
      </c>
      <c r="E11177" s="1">
        <v>3.042E-5</v>
      </c>
      <c r="F11177" s="1" t="s">
        <v>3</v>
      </c>
      <c r="G11177" s="1" t="s">
        <v>12091</v>
      </c>
      <c r="H11177" s="1">
        <v>0</v>
      </c>
      <c r="I11177" s="1">
        <v>9994</v>
      </c>
    </row>
    <row r="11178" spans="1:9" x14ac:dyDescent="0.25">
      <c r="A11178" s="1">
        <v>2</v>
      </c>
      <c r="B11178" s="1">
        <v>46533</v>
      </c>
      <c r="C11178" s="1">
        <v>53.056399999999996</v>
      </c>
      <c r="D11178" s="1">
        <v>42.539299999999997</v>
      </c>
      <c r="E11178" s="1">
        <v>1613</v>
      </c>
      <c r="F11178" s="1">
        <v>57.098700000000001</v>
      </c>
      <c r="G11178" s="1">
        <v>303.01569999999998</v>
      </c>
      <c r="H11178" s="1">
        <v>15.0640778911061</v>
      </c>
    </row>
    <row r="11179" spans="1:9" x14ac:dyDescent="0.25">
      <c r="A11179" s="1">
        <v>0</v>
      </c>
      <c r="B11179" s="1" t="s">
        <v>13062</v>
      </c>
    </row>
    <row r="11180" spans="1:9" x14ac:dyDescent="0.25">
      <c r="A11180" s="1">
        <v>1</v>
      </c>
      <c r="B11180" s="1" t="s">
        <v>13063</v>
      </c>
      <c r="C11180" s="1" t="s">
        <v>13064</v>
      </c>
      <c r="D11180" s="1">
        <v>22276.515987610001</v>
      </c>
      <c r="E11180" s="1">
        <v>9.6299999999999993E-6</v>
      </c>
      <c r="F11180" s="1" t="s">
        <v>3</v>
      </c>
      <c r="G11180" s="1" t="s">
        <v>13065</v>
      </c>
      <c r="H11180" s="1">
        <v>0</v>
      </c>
      <c r="I11180" s="1">
        <v>9997</v>
      </c>
    </row>
    <row r="11181" spans="1:9" x14ac:dyDescent="0.25">
      <c r="A11181" s="1">
        <v>2</v>
      </c>
      <c r="B11181" s="1">
        <v>46534</v>
      </c>
      <c r="C11181" s="1">
        <v>53.055500000000002</v>
      </c>
      <c r="D11181" s="1">
        <v>42.3369</v>
      </c>
      <c r="E11181" s="1">
        <v>1520</v>
      </c>
      <c r="F11181" s="1">
        <v>62.988799999999998</v>
      </c>
      <c r="G11181" s="1">
        <v>297.12560000000002</v>
      </c>
      <c r="H11181" s="1">
        <v>15.064034921106201</v>
      </c>
    </row>
    <row r="11182" spans="1:9" x14ac:dyDescent="0.25">
      <c r="A11182" s="1">
        <v>0</v>
      </c>
      <c r="B11182" s="1" t="s">
        <v>13066</v>
      </c>
    </row>
    <row r="11183" spans="1:9" x14ac:dyDescent="0.25">
      <c r="A11183" s="1">
        <v>1</v>
      </c>
      <c r="B11183" s="1" t="s">
        <v>13067</v>
      </c>
      <c r="C11183" s="1" t="s">
        <v>13068</v>
      </c>
      <c r="D11183" s="1">
        <v>22276.504927180002</v>
      </c>
      <c r="E11183" s="1">
        <v>1.365E-5</v>
      </c>
      <c r="F11183" s="1" t="s">
        <v>3</v>
      </c>
      <c r="G11183" s="1" t="s">
        <v>13069</v>
      </c>
      <c r="H11183" s="1">
        <v>0</v>
      </c>
      <c r="I11183" s="1">
        <v>9992</v>
      </c>
    </row>
    <row r="11184" spans="1:9" x14ac:dyDescent="0.25">
      <c r="A11184" s="1">
        <v>2</v>
      </c>
      <c r="B11184" s="1">
        <v>46535</v>
      </c>
      <c r="C11184" s="1">
        <v>53.057699999999997</v>
      </c>
      <c r="D11184" s="1">
        <v>42.396599999999999</v>
      </c>
      <c r="E11184" s="1">
        <v>1451</v>
      </c>
      <c r="F11184" s="1">
        <v>78.670900000000003</v>
      </c>
      <c r="G11184" s="1">
        <v>281.4443</v>
      </c>
      <c r="H11184" s="1">
        <v>15.0641075411061</v>
      </c>
    </row>
    <row r="11185" spans="1:9" x14ac:dyDescent="0.25">
      <c r="A11185" s="1">
        <v>0</v>
      </c>
      <c r="B11185" s="1" t="s">
        <v>13070</v>
      </c>
    </row>
    <row r="11186" spans="1:9" x14ac:dyDescent="0.25">
      <c r="A11186" s="1">
        <v>1</v>
      </c>
      <c r="B11186" s="1" t="s">
        <v>13071</v>
      </c>
      <c r="C11186" s="1" t="s">
        <v>13072</v>
      </c>
      <c r="D11186" s="1">
        <v>22276.398038030002</v>
      </c>
      <c r="E11186" s="1">
        <v>1.6390000000000001E-5</v>
      </c>
      <c r="F11186" s="1" t="s">
        <v>3</v>
      </c>
      <c r="G11186" s="1" t="s">
        <v>13073</v>
      </c>
      <c r="H11186" s="1">
        <v>0</v>
      </c>
      <c r="I11186" s="1">
        <v>9996</v>
      </c>
    </row>
    <row r="11187" spans="1:9" x14ac:dyDescent="0.25">
      <c r="A11187" s="1">
        <v>2</v>
      </c>
      <c r="B11187" s="1">
        <v>46537</v>
      </c>
      <c r="C11187" s="1">
        <v>53.057200000000002</v>
      </c>
      <c r="D11187" s="1">
        <v>42.862099999999998</v>
      </c>
      <c r="E11187" s="1">
        <v>1434</v>
      </c>
      <c r="F11187" s="1">
        <v>73.036799999999999</v>
      </c>
      <c r="G11187" s="1">
        <v>287.07780000000002</v>
      </c>
      <c r="H11187" s="1">
        <v>15.064020581106</v>
      </c>
    </row>
    <row r="11188" spans="1:9" x14ac:dyDescent="0.25">
      <c r="A11188" s="1">
        <v>0</v>
      </c>
      <c r="B11188" s="1" t="s">
        <v>13074</v>
      </c>
    </row>
    <row r="11189" spans="1:9" x14ac:dyDescent="0.25">
      <c r="A11189" s="1">
        <v>1</v>
      </c>
      <c r="B11189" s="1" t="s">
        <v>13075</v>
      </c>
      <c r="C11189" s="1" t="s">
        <v>13076</v>
      </c>
      <c r="D11189" s="1">
        <v>22276.508615610001</v>
      </c>
      <c r="E11189" s="1">
        <v>4.7209999999999997E-5</v>
      </c>
      <c r="F11189" s="1" t="s">
        <v>3</v>
      </c>
      <c r="G11189" s="1" t="s">
        <v>13077</v>
      </c>
      <c r="H11189" s="1">
        <v>0</v>
      </c>
      <c r="I11189" s="1">
        <v>9993</v>
      </c>
    </row>
    <row r="11190" spans="1:9" x14ac:dyDescent="0.25">
      <c r="A11190" s="1">
        <v>2</v>
      </c>
      <c r="B11190" s="1">
        <v>46538</v>
      </c>
      <c r="C11190" s="1">
        <v>53.055500000000002</v>
      </c>
      <c r="D11190" s="1">
        <v>42.364100000000001</v>
      </c>
      <c r="E11190" s="1">
        <v>1383</v>
      </c>
      <c r="F11190" s="1">
        <v>67.988299999999995</v>
      </c>
      <c r="G11190" s="1">
        <v>292.12529999999998</v>
      </c>
      <c r="H11190" s="1">
        <v>15.0640621711061</v>
      </c>
    </row>
    <row r="11191" spans="1:9" x14ac:dyDescent="0.25">
      <c r="A11191" s="1">
        <v>0</v>
      </c>
      <c r="B11191" s="1" t="s">
        <v>13078</v>
      </c>
    </row>
    <row r="11192" spans="1:9" x14ac:dyDescent="0.25">
      <c r="A11192" s="1">
        <v>1</v>
      </c>
      <c r="B11192" s="1" t="s">
        <v>13079</v>
      </c>
      <c r="C11192" s="1" t="s">
        <v>13080</v>
      </c>
      <c r="D11192" s="1">
        <v>22276.554694959999</v>
      </c>
      <c r="E11192" s="1">
        <v>1.681E-5</v>
      </c>
      <c r="F11192" s="1" t="s">
        <v>3</v>
      </c>
      <c r="G11192" s="1" t="s">
        <v>13081</v>
      </c>
      <c r="H11192" s="1">
        <v>0</v>
      </c>
      <c r="I11192" s="1">
        <v>9999</v>
      </c>
    </row>
    <row r="11193" spans="1:9" x14ac:dyDescent="0.25">
      <c r="A11193" s="1">
        <v>2</v>
      </c>
      <c r="B11193" s="1">
        <v>46541</v>
      </c>
      <c r="C11193" s="1">
        <v>53.0548</v>
      </c>
      <c r="D11193" s="1">
        <v>22.172699999999999</v>
      </c>
      <c r="E11193" s="1">
        <v>1343</v>
      </c>
      <c r="F11193" s="1">
        <v>74.019499999999994</v>
      </c>
      <c r="G11193" s="1">
        <v>286.09410000000003</v>
      </c>
      <c r="H11193" s="1">
        <v>15.064027671109001</v>
      </c>
    </row>
    <row r="11194" spans="1:9" x14ac:dyDescent="0.25">
      <c r="A11194" s="1">
        <v>0</v>
      </c>
      <c r="B11194" s="1" t="s">
        <v>13082</v>
      </c>
    </row>
    <row r="11195" spans="1:9" x14ac:dyDescent="0.25">
      <c r="A11195" s="1">
        <v>1</v>
      </c>
      <c r="B11195" s="1" t="s">
        <v>13083</v>
      </c>
      <c r="C11195" s="1" t="s">
        <v>13084</v>
      </c>
      <c r="D11195" s="1">
        <v>22276.490180209999</v>
      </c>
      <c r="E11195" s="1">
        <v>1.7589999999999999E-5</v>
      </c>
      <c r="F11195" s="1" t="s">
        <v>3</v>
      </c>
      <c r="G11195" s="1" t="s">
        <v>13085</v>
      </c>
      <c r="H11195" s="1">
        <v>0</v>
      </c>
      <c r="I11195" s="1">
        <v>9992</v>
      </c>
    </row>
    <row r="11196" spans="1:9" x14ac:dyDescent="0.25">
      <c r="A11196" s="1">
        <v>2</v>
      </c>
      <c r="B11196" s="1">
        <v>46542</v>
      </c>
      <c r="C11196" s="1">
        <v>53.0565</v>
      </c>
      <c r="D11196" s="1">
        <v>42.455399999999997</v>
      </c>
      <c r="E11196" s="1">
        <v>1474</v>
      </c>
      <c r="F11196" s="1">
        <v>72.796999999999997</v>
      </c>
      <c r="G11196" s="1">
        <v>287.31810000000002</v>
      </c>
      <c r="H11196" s="1">
        <v>15.0641318211061</v>
      </c>
    </row>
    <row r="11197" spans="1:9" x14ac:dyDescent="0.25">
      <c r="A11197" s="1">
        <v>0</v>
      </c>
      <c r="B11197" s="1" t="s">
        <v>13086</v>
      </c>
    </row>
    <row r="11198" spans="1:9" x14ac:dyDescent="0.25">
      <c r="A11198" s="1">
        <v>1</v>
      </c>
      <c r="B11198" s="1" t="s">
        <v>13087</v>
      </c>
      <c r="C11198" s="1" t="s">
        <v>13088</v>
      </c>
      <c r="D11198" s="1">
        <v>22276.342752460001</v>
      </c>
      <c r="E11198" s="1">
        <v>1.164E-5</v>
      </c>
      <c r="F11198" s="1" t="s">
        <v>3</v>
      </c>
      <c r="G11198" s="1" t="s">
        <v>13089</v>
      </c>
      <c r="H11198" s="1">
        <v>0</v>
      </c>
      <c r="I11198" s="1">
        <v>9991</v>
      </c>
    </row>
    <row r="11199" spans="1:9" x14ac:dyDescent="0.25">
      <c r="A11199" s="1">
        <v>2</v>
      </c>
      <c r="B11199" s="1">
        <v>46543</v>
      </c>
      <c r="C11199" s="1">
        <v>53.057000000000002</v>
      </c>
      <c r="D11199" s="1">
        <v>43.111499999999999</v>
      </c>
      <c r="E11199" s="1">
        <v>1419</v>
      </c>
      <c r="F11199" s="1">
        <v>72.590900000000005</v>
      </c>
      <c r="G11199" s="1">
        <v>287.52350000000001</v>
      </c>
      <c r="H11199" s="1">
        <v>15.064145491105901</v>
      </c>
    </row>
    <row r="11200" spans="1:9" x14ac:dyDescent="0.25">
      <c r="A11200" s="1">
        <v>0</v>
      </c>
      <c r="B11200" s="1" t="s">
        <v>13090</v>
      </c>
    </row>
    <row r="11201" spans="1:9" x14ac:dyDescent="0.25">
      <c r="A11201" s="1">
        <v>1</v>
      </c>
      <c r="B11201" s="1" t="s">
        <v>13091</v>
      </c>
      <c r="C11201" s="1" t="s">
        <v>13092</v>
      </c>
      <c r="D11201" s="1">
        <v>22276.537649239999</v>
      </c>
      <c r="E11201" s="1">
        <v>2.1924999999999999E-4</v>
      </c>
      <c r="F11201" s="1" t="s">
        <v>3</v>
      </c>
      <c r="G11201" s="1" t="s">
        <v>13093</v>
      </c>
      <c r="H11201" s="1">
        <v>0</v>
      </c>
      <c r="I11201" s="1">
        <v>9993</v>
      </c>
    </row>
    <row r="11202" spans="1:9" x14ac:dyDescent="0.25">
      <c r="A11202" s="1">
        <v>2</v>
      </c>
      <c r="B11202" s="1">
        <v>46544</v>
      </c>
      <c r="C11202" s="1">
        <v>53.055</v>
      </c>
      <c r="D11202" s="1">
        <v>27.2485</v>
      </c>
      <c r="E11202" s="1">
        <v>1559</v>
      </c>
      <c r="F11202" s="1">
        <v>70.757300000000001</v>
      </c>
      <c r="G11202" s="1">
        <v>289.35840000000002</v>
      </c>
      <c r="H11202" s="1">
        <v>15.064235961108301</v>
      </c>
    </row>
    <row r="11203" spans="1:9" x14ac:dyDescent="0.25">
      <c r="A11203" s="1">
        <v>0</v>
      </c>
      <c r="B11203" s="1" t="s">
        <v>13094</v>
      </c>
    </row>
    <row r="11204" spans="1:9" x14ac:dyDescent="0.25">
      <c r="A11204" s="1">
        <v>1</v>
      </c>
      <c r="B11204" s="1" t="s">
        <v>13095</v>
      </c>
      <c r="C11204" s="1" t="s">
        <v>13096</v>
      </c>
      <c r="D11204" s="1">
        <v>22276.512302300001</v>
      </c>
      <c r="E11204" s="1">
        <v>1.4250000000000001E-5</v>
      </c>
      <c r="F11204" s="1" t="s">
        <v>3</v>
      </c>
      <c r="G11204" s="1" t="s">
        <v>13097</v>
      </c>
      <c r="H11204" s="1">
        <v>0</v>
      </c>
      <c r="I11204" s="1">
        <v>9990</v>
      </c>
    </row>
    <row r="11205" spans="1:9" x14ac:dyDescent="0.25">
      <c r="A11205" s="1">
        <v>2</v>
      </c>
      <c r="B11205" s="1">
        <v>46545</v>
      </c>
      <c r="C11205" s="1">
        <v>53.055399999999999</v>
      </c>
      <c r="D11205" s="1">
        <v>42.352200000000003</v>
      </c>
      <c r="E11205" s="1">
        <v>1552</v>
      </c>
      <c r="F11205" s="1">
        <v>57.434199999999997</v>
      </c>
      <c r="G11205" s="1">
        <v>302.67970000000003</v>
      </c>
      <c r="H11205" s="1">
        <v>15.0640182211061</v>
      </c>
    </row>
    <row r="11206" spans="1:9" x14ac:dyDescent="0.25">
      <c r="A11206" s="1">
        <v>0</v>
      </c>
      <c r="B11206" s="1" t="s">
        <v>13098</v>
      </c>
    </row>
    <row r="11207" spans="1:9" x14ac:dyDescent="0.25">
      <c r="A11207" s="1">
        <v>1</v>
      </c>
      <c r="B11207" s="1" t="s">
        <v>13099</v>
      </c>
      <c r="C11207" s="1" t="s">
        <v>13100</v>
      </c>
      <c r="D11207" s="1">
        <v>22276.497562730001</v>
      </c>
      <c r="E11207" s="1">
        <v>7.161E-5</v>
      </c>
      <c r="F11207" s="1" t="s">
        <v>3</v>
      </c>
      <c r="G11207" s="1" t="s">
        <v>13101</v>
      </c>
      <c r="H11207" s="1">
        <v>0</v>
      </c>
      <c r="I11207" s="1">
        <v>9996</v>
      </c>
    </row>
    <row r="11208" spans="1:9" x14ac:dyDescent="0.25">
      <c r="A11208" s="1">
        <v>2</v>
      </c>
      <c r="B11208" s="1">
        <v>46546</v>
      </c>
      <c r="C11208" s="1">
        <v>53.055999999999997</v>
      </c>
      <c r="D11208" s="1">
        <v>42.420499999999997</v>
      </c>
      <c r="E11208" s="1">
        <v>1640</v>
      </c>
      <c r="F11208" s="1">
        <v>66.513800000000003</v>
      </c>
      <c r="G11208" s="1">
        <v>293.60230000000001</v>
      </c>
      <c r="H11208" s="1">
        <v>15.064102051106101</v>
      </c>
    </row>
    <row r="11209" spans="1:9" x14ac:dyDescent="0.25">
      <c r="A11209" s="1">
        <v>0</v>
      </c>
      <c r="B11209" s="1" t="s">
        <v>13102</v>
      </c>
    </row>
    <row r="11210" spans="1:9" x14ac:dyDescent="0.25">
      <c r="A11210" s="1">
        <v>1</v>
      </c>
      <c r="B11210" s="1" t="s">
        <v>13103</v>
      </c>
      <c r="C11210" s="1" t="s">
        <v>13104</v>
      </c>
      <c r="D11210" s="1">
        <v>22276.526097829999</v>
      </c>
      <c r="E11210" s="1">
        <v>-1.0100000000000001E-6</v>
      </c>
      <c r="F11210" s="1" t="s">
        <v>3</v>
      </c>
      <c r="G11210" s="1" t="s">
        <v>13105</v>
      </c>
      <c r="H11210" s="1">
        <v>0</v>
      </c>
      <c r="I11210" s="1">
        <v>9999</v>
      </c>
    </row>
    <row r="11211" spans="1:9" x14ac:dyDescent="0.25">
      <c r="A11211" s="1">
        <v>2</v>
      </c>
      <c r="B11211" s="1">
        <v>46547</v>
      </c>
      <c r="C11211" s="1">
        <v>53.058</v>
      </c>
      <c r="D11211" s="1">
        <v>42.284199999999998</v>
      </c>
      <c r="E11211" s="1">
        <v>1387</v>
      </c>
      <c r="F11211" s="1">
        <v>70.688500000000005</v>
      </c>
      <c r="G11211" s="1">
        <v>289.42540000000002</v>
      </c>
      <c r="H11211" s="1">
        <v>15.0640499811062</v>
      </c>
    </row>
    <row r="11212" spans="1:9" x14ac:dyDescent="0.25">
      <c r="A11212" s="1">
        <v>0</v>
      </c>
      <c r="B11212" s="1" t="s">
        <v>13106</v>
      </c>
    </row>
    <row r="11213" spans="1:9" x14ac:dyDescent="0.25">
      <c r="A11213" s="1">
        <v>1</v>
      </c>
      <c r="B11213" s="1" t="s">
        <v>13107</v>
      </c>
      <c r="C11213" s="1" t="s">
        <v>13108</v>
      </c>
      <c r="D11213" s="1">
        <v>22276.405407089998</v>
      </c>
      <c r="E11213" s="1">
        <v>2.2229999999999999E-5</v>
      </c>
      <c r="F11213" s="1" t="s">
        <v>3</v>
      </c>
      <c r="G11213" s="1" t="s">
        <v>3922</v>
      </c>
      <c r="H11213" s="1">
        <v>0</v>
      </c>
      <c r="I11213" s="1">
        <v>9997</v>
      </c>
    </row>
    <row r="11214" spans="1:9" x14ac:dyDescent="0.25">
      <c r="A11214" s="1">
        <v>2</v>
      </c>
      <c r="B11214" s="1">
        <v>46548</v>
      </c>
      <c r="C11214" s="1">
        <v>53.056399999999996</v>
      </c>
      <c r="D11214" s="1">
        <v>42.835099999999997</v>
      </c>
      <c r="E11214" s="1">
        <v>1547</v>
      </c>
      <c r="F11214" s="1">
        <v>75.470699999999994</v>
      </c>
      <c r="G11214" s="1">
        <v>284.64530000000002</v>
      </c>
      <c r="H11214" s="1">
        <v>15.064085971106</v>
      </c>
    </row>
    <row r="11215" spans="1:9" x14ac:dyDescent="0.25">
      <c r="A11215" s="1">
        <v>0</v>
      </c>
      <c r="B11215" s="1" t="s">
        <v>13109</v>
      </c>
    </row>
    <row r="11216" spans="1:9" x14ac:dyDescent="0.25">
      <c r="A11216" s="1">
        <v>1</v>
      </c>
      <c r="B11216" s="1" t="s">
        <v>13110</v>
      </c>
      <c r="C11216" s="1" t="s">
        <v>13111</v>
      </c>
      <c r="D11216" s="1">
        <v>22276.501248730001</v>
      </c>
      <c r="E11216" s="1">
        <v>8.4989999999999998E-5</v>
      </c>
      <c r="F11216" s="1" t="s">
        <v>3</v>
      </c>
      <c r="G11216" s="1" t="s">
        <v>13112</v>
      </c>
      <c r="H11216" s="1">
        <v>0</v>
      </c>
      <c r="I11216" s="1">
        <v>9998</v>
      </c>
    </row>
    <row r="11217" spans="1:9" x14ac:dyDescent="0.25">
      <c r="A11217" s="1">
        <v>2</v>
      </c>
      <c r="B11217" s="1">
        <v>46549</v>
      </c>
      <c r="C11217" s="1">
        <v>53.055199999999999</v>
      </c>
      <c r="D11217" s="1">
        <v>42.407600000000002</v>
      </c>
      <c r="E11217" s="1">
        <v>1260</v>
      </c>
      <c r="F11217" s="1">
        <v>79.464699999999993</v>
      </c>
      <c r="G11217" s="1">
        <v>280.64839999999998</v>
      </c>
      <c r="H11217" s="1">
        <v>15.0642000011061</v>
      </c>
    </row>
    <row r="11218" spans="1:9" x14ac:dyDescent="0.25">
      <c r="A11218" s="1">
        <v>0</v>
      </c>
      <c r="B11218" s="1" t="s">
        <v>13113</v>
      </c>
    </row>
    <row r="11219" spans="1:9" x14ac:dyDescent="0.25">
      <c r="A11219" s="1">
        <v>1</v>
      </c>
      <c r="B11219" s="1" t="s">
        <v>13114</v>
      </c>
      <c r="C11219" s="1" t="s">
        <v>13115</v>
      </c>
      <c r="D11219" s="1">
        <v>22276.35381275</v>
      </c>
      <c r="E11219" s="1">
        <v>2.7880000000000001E-5</v>
      </c>
      <c r="F11219" s="1" t="s">
        <v>3</v>
      </c>
      <c r="G11219" s="1" t="s">
        <v>13116</v>
      </c>
      <c r="H11219" s="1">
        <v>0</v>
      </c>
      <c r="I11219" s="1">
        <v>9991</v>
      </c>
    </row>
    <row r="11220" spans="1:9" x14ac:dyDescent="0.25">
      <c r="A11220" s="1">
        <v>2</v>
      </c>
      <c r="B11220" s="1">
        <v>46550</v>
      </c>
      <c r="C11220" s="1">
        <v>53.055500000000002</v>
      </c>
      <c r="D11220" s="1">
        <v>43.066299999999998</v>
      </c>
      <c r="E11220" s="1">
        <v>1630</v>
      </c>
      <c r="F11220" s="1">
        <v>59.2273</v>
      </c>
      <c r="G11220" s="1">
        <v>300.8877</v>
      </c>
      <c r="H11220" s="1">
        <v>15.0641111911059</v>
      </c>
    </row>
    <row r="11221" spans="1:9" x14ac:dyDescent="0.25">
      <c r="A11221" s="1">
        <v>0</v>
      </c>
      <c r="B11221" s="1" t="s">
        <v>13117</v>
      </c>
    </row>
    <row r="11222" spans="1:9" x14ac:dyDescent="0.25">
      <c r="A11222" s="1">
        <v>1</v>
      </c>
      <c r="B11222" s="1" t="s">
        <v>13118</v>
      </c>
      <c r="C11222" s="1" t="s">
        <v>13119</v>
      </c>
      <c r="D11222" s="1">
        <v>22276.559337539999</v>
      </c>
      <c r="E11222" s="1">
        <v>5.6192000000000004E-4</v>
      </c>
      <c r="F11222" s="1" t="s">
        <v>3</v>
      </c>
      <c r="G11222" s="1" t="s">
        <v>13120</v>
      </c>
      <c r="H11222" s="1">
        <v>0</v>
      </c>
      <c r="I11222" s="1">
        <v>9998</v>
      </c>
    </row>
    <row r="11223" spans="1:9" x14ac:dyDescent="0.25">
      <c r="A11223" s="1">
        <v>2</v>
      </c>
      <c r="B11223" s="1">
        <v>46552</v>
      </c>
      <c r="C11223" s="1">
        <v>53.052799999999998</v>
      </c>
      <c r="D11223" s="1">
        <v>14.2004</v>
      </c>
      <c r="E11223" s="1">
        <v>2729</v>
      </c>
      <c r="F11223" s="1">
        <v>25.555399999999999</v>
      </c>
      <c r="G11223" s="1">
        <v>334.55889999999999</v>
      </c>
      <c r="H11223" s="1">
        <v>15.5200485911102</v>
      </c>
    </row>
    <row r="11224" spans="1:9" x14ac:dyDescent="0.25">
      <c r="A11224" s="1">
        <v>0</v>
      </c>
      <c r="B11224" s="1" t="s">
        <v>13121</v>
      </c>
    </row>
    <row r="11225" spans="1:9" x14ac:dyDescent="0.25">
      <c r="A11225" s="1">
        <v>1</v>
      </c>
      <c r="B11225" s="1" t="s">
        <v>13122</v>
      </c>
      <c r="C11225" s="1" t="s">
        <v>13123</v>
      </c>
      <c r="D11225" s="1">
        <v>22276.540870410001</v>
      </c>
      <c r="E11225" s="1">
        <v>1.6890000000000001E-4</v>
      </c>
      <c r="F11225" s="1" t="s">
        <v>3</v>
      </c>
      <c r="G11225" s="1" t="s">
        <v>13124</v>
      </c>
      <c r="H11225" s="1">
        <v>0</v>
      </c>
      <c r="I11225" s="1">
        <v>9995</v>
      </c>
    </row>
    <row r="11226" spans="1:9" x14ac:dyDescent="0.25">
      <c r="A11226" s="1">
        <v>2</v>
      </c>
      <c r="B11226" s="1">
        <v>46553</v>
      </c>
      <c r="C11226" s="1">
        <v>53.055599999999998</v>
      </c>
      <c r="D11226" s="1">
        <v>12.2409</v>
      </c>
      <c r="E11226" s="1">
        <v>1384</v>
      </c>
      <c r="F11226" s="1">
        <v>55.908200000000001</v>
      </c>
      <c r="G11226" s="1">
        <v>304.2038</v>
      </c>
      <c r="H11226" s="1">
        <v>15.0642155211104</v>
      </c>
    </row>
    <row r="11227" spans="1:9" x14ac:dyDescent="0.25">
      <c r="A11227" s="1">
        <v>0</v>
      </c>
      <c r="B11227" s="1" t="s">
        <v>13125</v>
      </c>
    </row>
    <row r="11228" spans="1:9" x14ac:dyDescent="0.25">
      <c r="A11228" s="1">
        <v>1</v>
      </c>
      <c r="B11228" s="1" t="s">
        <v>13126</v>
      </c>
      <c r="C11228" s="1" t="s">
        <v>13127</v>
      </c>
      <c r="D11228" s="1">
        <v>22276.59293639</v>
      </c>
      <c r="E11228" s="1">
        <v>1.6150999999999999E-4</v>
      </c>
      <c r="F11228" s="1" t="s">
        <v>3</v>
      </c>
      <c r="G11228" s="1" t="s">
        <v>13128</v>
      </c>
      <c r="H11228" s="1">
        <v>0</v>
      </c>
      <c r="I11228" s="1">
        <v>9997</v>
      </c>
    </row>
    <row r="11229" spans="1:9" x14ac:dyDescent="0.25">
      <c r="A11229" s="1">
        <v>2</v>
      </c>
      <c r="B11229" s="1">
        <v>46554</v>
      </c>
      <c r="C11229" s="1">
        <v>53.055399999999999</v>
      </c>
      <c r="D11229" s="1">
        <v>26.981200000000001</v>
      </c>
      <c r="E11229" s="1">
        <v>1607</v>
      </c>
      <c r="F11229" s="1">
        <v>70.714699999999993</v>
      </c>
      <c r="G11229" s="1">
        <v>289.40159999999997</v>
      </c>
      <c r="H11229" s="1">
        <v>15.0641999111084</v>
      </c>
    </row>
    <row r="11230" spans="1:9" x14ac:dyDescent="0.25">
      <c r="A11230" s="1">
        <v>0</v>
      </c>
      <c r="B11230" s="1" t="s">
        <v>13129</v>
      </c>
    </row>
    <row r="11231" spans="1:9" x14ac:dyDescent="0.25">
      <c r="A11231" s="1">
        <v>1</v>
      </c>
      <c r="B11231" s="1" t="s">
        <v>13130</v>
      </c>
      <c r="C11231" s="1" t="s">
        <v>13131</v>
      </c>
      <c r="D11231" s="1">
        <v>22276.51967211</v>
      </c>
      <c r="E11231" s="1">
        <v>6.5510000000000001E-5</v>
      </c>
      <c r="F11231" s="1" t="s">
        <v>3</v>
      </c>
      <c r="G11231" s="1" t="s">
        <v>13132</v>
      </c>
      <c r="H11231" s="1">
        <v>0</v>
      </c>
      <c r="I11231" s="1">
        <v>9990</v>
      </c>
    </row>
    <row r="11232" spans="1:9" x14ac:dyDescent="0.25">
      <c r="A11232" s="1">
        <v>2</v>
      </c>
      <c r="B11232" s="1">
        <v>46556</v>
      </c>
      <c r="C11232" s="1">
        <v>53.054499999999997</v>
      </c>
      <c r="D11232" s="1">
        <v>42.308399999999999</v>
      </c>
      <c r="E11232" s="1">
        <v>1573</v>
      </c>
      <c r="F11232" s="1">
        <v>65.1524</v>
      </c>
      <c r="G11232" s="1">
        <v>294.96280000000002</v>
      </c>
      <c r="H11232" s="1">
        <v>15.064142331106201</v>
      </c>
    </row>
    <row r="11233" spans="1:9" x14ac:dyDescent="0.25">
      <c r="A11233" s="1">
        <v>0</v>
      </c>
      <c r="B11233" s="1" t="s">
        <v>13133</v>
      </c>
    </row>
    <row r="11234" spans="1:9" x14ac:dyDescent="0.25">
      <c r="A11234" s="1">
        <v>1</v>
      </c>
      <c r="B11234" s="1" t="s">
        <v>13134</v>
      </c>
      <c r="C11234" s="1" t="s">
        <v>13135</v>
      </c>
      <c r="D11234" s="1">
        <v>22276.497099799999</v>
      </c>
      <c r="E11234" s="1">
        <v>1.8459999999999999E-5</v>
      </c>
      <c r="F11234" s="1" t="s">
        <v>3</v>
      </c>
      <c r="G11234" s="1" t="s">
        <v>3675</v>
      </c>
      <c r="H11234" s="1">
        <v>0</v>
      </c>
      <c r="I11234" s="1">
        <v>9998</v>
      </c>
    </row>
    <row r="11235" spans="1:9" x14ac:dyDescent="0.25">
      <c r="A11235" s="1">
        <v>2</v>
      </c>
      <c r="B11235" s="1">
        <v>46557</v>
      </c>
      <c r="C11235" s="1">
        <v>53.056199999999997</v>
      </c>
      <c r="D11235" s="1">
        <v>27.427399999999999</v>
      </c>
      <c r="E11235" s="1">
        <v>1493</v>
      </c>
      <c r="F11235" s="1">
        <v>70.051699999999997</v>
      </c>
      <c r="G11235" s="1">
        <v>290.06330000000003</v>
      </c>
      <c r="H11235" s="1">
        <v>15.0640658811083</v>
      </c>
    </row>
    <row r="11236" spans="1:9" x14ac:dyDescent="0.25">
      <c r="A11236" s="1">
        <v>0</v>
      </c>
      <c r="B11236" s="1" t="s">
        <v>13136</v>
      </c>
    </row>
    <row r="11237" spans="1:9" x14ac:dyDescent="0.25">
      <c r="A11237" s="1">
        <v>1</v>
      </c>
      <c r="B11237" s="1" t="s">
        <v>13137</v>
      </c>
      <c r="C11237" s="1" t="s">
        <v>13138</v>
      </c>
      <c r="D11237" s="1">
        <v>22276.504468319999</v>
      </c>
      <c r="E11237" s="1">
        <v>2.8609999999999999E-5</v>
      </c>
      <c r="F11237" s="1" t="s">
        <v>3</v>
      </c>
      <c r="G11237" s="1" t="s">
        <v>13139</v>
      </c>
      <c r="H11237" s="1">
        <v>0</v>
      </c>
      <c r="I11237" s="1">
        <v>9993</v>
      </c>
    </row>
    <row r="11238" spans="1:9" x14ac:dyDescent="0.25">
      <c r="A11238" s="1">
        <v>2</v>
      </c>
      <c r="B11238" s="1">
        <v>46558</v>
      </c>
      <c r="C11238" s="1">
        <v>53.058700000000002</v>
      </c>
      <c r="D11238" s="1">
        <v>27.391500000000001</v>
      </c>
      <c r="E11238" s="1">
        <v>1429</v>
      </c>
      <c r="F11238" s="1">
        <v>83.511799999999994</v>
      </c>
      <c r="G11238" s="1">
        <v>276.60329999999999</v>
      </c>
      <c r="H11238" s="1">
        <v>15.064075131108</v>
      </c>
    </row>
    <row r="11239" spans="1:9" x14ac:dyDescent="0.25">
      <c r="A11239" s="1">
        <v>0</v>
      </c>
      <c r="B11239" s="1" t="s">
        <v>13140</v>
      </c>
    </row>
    <row r="11240" spans="1:9" x14ac:dyDescent="0.25">
      <c r="A11240" s="1">
        <v>1</v>
      </c>
      <c r="B11240" s="1" t="s">
        <v>13141</v>
      </c>
      <c r="C11240" s="1" t="s">
        <v>13142</v>
      </c>
      <c r="D11240" s="1">
        <v>22276.49200482</v>
      </c>
      <c r="E11240" s="1">
        <v>4.3730000000000003E-5</v>
      </c>
      <c r="F11240" s="1" t="s">
        <v>3</v>
      </c>
      <c r="G11240" s="1" t="s">
        <v>13143</v>
      </c>
      <c r="H11240" s="1">
        <v>0</v>
      </c>
      <c r="I11240" s="1">
        <v>9996</v>
      </c>
    </row>
    <row r="11241" spans="1:9" x14ac:dyDescent="0.25">
      <c r="A11241" s="1">
        <v>2</v>
      </c>
      <c r="B11241" s="1">
        <v>46559</v>
      </c>
      <c r="C11241" s="1">
        <v>53.0563</v>
      </c>
      <c r="D11241" s="1">
        <v>12.4404</v>
      </c>
      <c r="E11241" s="1">
        <v>1606</v>
      </c>
      <c r="F11241" s="1">
        <v>59.600700000000003</v>
      </c>
      <c r="G11241" s="1">
        <v>300.51400000000001</v>
      </c>
      <c r="H11241" s="1">
        <v>15.0641719911103</v>
      </c>
    </row>
    <row r="11242" spans="1:9" x14ac:dyDescent="0.25">
      <c r="A11242" s="1">
        <v>0</v>
      </c>
      <c r="B11242" s="1" t="s">
        <v>13144</v>
      </c>
    </row>
    <row r="11243" spans="1:9" x14ac:dyDescent="0.25">
      <c r="A11243" s="1">
        <v>1</v>
      </c>
      <c r="B11243" s="1" t="s">
        <v>13145</v>
      </c>
      <c r="C11243" s="1" t="s">
        <v>13146</v>
      </c>
      <c r="D11243" s="1">
        <v>22276.58556924</v>
      </c>
      <c r="E11243" s="1">
        <v>1.5597000000000001E-4</v>
      </c>
      <c r="F11243" s="1" t="s">
        <v>3</v>
      </c>
      <c r="G11243" s="1" t="s">
        <v>13147</v>
      </c>
      <c r="H11243" s="1">
        <v>0</v>
      </c>
      <c r="I11243" s="1">
        <v>9995</v>
      </c>
    </row>
    <row r="11244" spans="1:9" x14ac:dyDescent="0.25">
      <c r="A11244" s="1">
        <v>2</v>
      </c>
      <c r="B11244" s="1">
        <v>46560</v>
      </c>
      <c r="C11244" s="1">
        <v>53.056600000000003</v>
      </c>
      <c r="D11244" s="1">
        <v>27.026</v>
      </c>
      <c r="E11244" s="1">
        <v>1728</v>
      </c>
      <c r="F11244" s="1">
        <v>64.195099999999996</v>
      </c>
      <c r="G11244" s="1">
        <v>295.92160000000001</v>
      </c>
      <c r="H11244" s="1">
        <v>15.064129401108399</v>
      </c>
    </row>
    <row r="11245" spans="1:9" x14ac:dyDescent="0.25">
      <c r="A11245" s="1">
        <v>0</v>
      </c>
      <c r="B11245" s="1" t="s">
        <v>13148</v>
      </c>
    </row>
    <row r="11246" spans="1:9" x14ac:dyDescent="0.25">
      <c r="A11246" s="1">
        <v>1</v>
      </c>
      <c r="B11246" s="1" t="s">
        <v>13149</v>
      </c>
      <c r="C11246" s="1" t="s">
        <v>13150</v>
      </c>
      <c r="D11246" s="1">
        <v>22276.470357689999</v>
      </c>
      <c r="E11246" s="1">
        <v>6.1999999999999999E-7</v>
      </c>
      <c r="F11246" s="1" t="s">
        <v>3</v>
      </c>
      <c r="G11246" s="1" t="s">
        <v>13151</v>
      </c>
      <c r="H11246" s="1">
        <v>0</v>
      </c>
      <c r="I11246" s="1">
        <v>9991</v>
      </c>
    </row>
    <row r="11247" spans="1:9" x14ac:dyDescent="0.25">
      <c r="A11247" s="1">
        <v>2</v>
      </c>
      <c r="B11247" s="1">
        <v>46561</v>
      </c>
      <c r="C11247" s="1">
        <v>53.055799999999998</v>
      </c>
      <c r="D11247" s="1">
        <v>27.555700000000002</v>
      </c>
      <c r="E11247" s="1">
        <v>1442</v>
      </c>
      <c r="F11247" s="1">
        <v>61.915399999999998</v>
      </c>
      <c r="G11247" s="1">
        <v>298.19810000000001</v>
      </c>
      <c r="H11247" s="1">
        <v>15.064054291108199</v>
      </c>
    </row>
    <row r="11248" spans="1:9" x14ac:dyDescent="0.25">
      <c r="A11248" s="1">
        <v>0</v>
      </c>
      <c r="B11248" s="1" t="s">
        <v>13152</v>
      </c>
    </row>
    <row r="11249" spans="1:9" x14ac:dyDescent="0.25">
      <c r="A11249" s="1">
        <v>1</v>
      </c>
      <c r="B11249" s="1" t="s">
        <v>13153</v>
      </c>
      <c r="C11249" s="1" t="s">
        <v>13154</v>
      </c>
      <c r="D11249" s="1">
        <v>22276.53532124</v>
      </c>
      <c r="E11249" s="1">
        <v>2.6044000000000002E-4</v>
      </c>
      <c r="F11249" s="1" t="s">
        <v>3</v>
      </c>
      <c r="G11249" s="1" t="s">
        <v>13155</v>
      </c>
      <c r="H11249" s="1">
        <v>0</v>
      </c>
      <c r="I11249" s="1">
        <v>9995</v>
      </c>
    </row>
    <row r="11250" spans="1:9" x14ac:dyDescent="0.25">
      <c r="A11250" s="1">
        <v>2</v>
      </c>
      <c r="B11250" s="1">
        <v>46562</v>
      </c>
      <c r="C11250" s="1">
        <v>53.054400000000001</v>
      </c>
      <c r="D11250" s="1">
        <v>22.228400000000001</v>
      </c>
      <c r="E11250" s="1">
        <v>1664</v>
      </c>
      <c r="F11250" s="1">
        <v>66.300799999999995</v>
      </c>
      <c r="G11250" s="1">
        <v>293.81560000000002</v>
      </c>
      <c r="H11250" s="1">
        <v>15.064206301108999</v>
      </c>
    </row>
    <row r="11251" spans="1:9" x14ac:dyDescent="0.25">
      <c r="A11251" s="1">
        <v>0</v>
      </c>
      <c r="B11251" s="1" t="s">
        <v>13156</v>
      </c>
    </row>
    <row r="11252" spans="1:9" x14ac:dyDescent="0.25">
      <c r="A11252" s="1">
        <v>1</v>
      </c>
      <c r="B11252" s="1" t="s">
        <v>13157</v>
      </c>
      <c r="C11252" s="1" t="s">
        <v>13158</v>
      </c>
      <c r="D11252" s="1">
        <v>22276.5841673</v>
      </c>
      <c r="E11252" s="1">
        <v>1.8179999999999999E-5</v>
      </c>
      <c r="F11252" s="1" t="s">
        <v>3</v>
      </c>
      <c r="G11252" s="1" t="s">
        <v>13159</v>
      </c>
      <c r="H11252" s="1">
        <v>0</v>
      </c>
      <c r="I11252" s="1">
        <v>9998</v>
      </c>
    </row>
    <row r="11253" spans="1:9" x14ac:dyDescent="0.25">
      <c r="A11253" s="1">
        <v>2</v>
      </c>
      <c r="B11253" s="1">
        <v>46563</v>
      </c>
      <c r="C11253" s="1">
        <v>53.055799999999998</v>
      </c>
      <c r="D11253" s="1">
        <v>22.044</v>
      </c>
      <c r="E11253" s="1">
        <v>1698</v>
      </c>
      <c r="F11253" s="1">
        <v>56.8093</v>
      </c>
      <c r="G11253" s="1">
        <v>303.30590000000001</v>
      </c>
      <c r="H11253" s="1">
        <v>15.0641809311091</v>
      </c>
    </row>
    <row r="11254" spans="1:9" x14ac:dyDescent="0.25">
      <c r="A11254" s="1">
        <v>0</v>
      </c>
      <c r="B11254" s="1" t="s">
        <v>13160</v>
      </c>
    </row>
    <row r="11255" spans="1:9" x14ac:dyDescent="0.25">
      <c r="A11255" s="1">
        <v>1</v>
      </c>
      <c r="B11255" s="1" t="s">
        <v>13161</v>
      </c>
      <c r="C11255" s="1" t="s">
        <v>13162</v>
      </c>
      <c r="D11255" s="1">
        <v>22276.565752940001</v>
      </c>
      <c r="E11255" s="1">
        <v>1.7085000000000001E-4</v>
      </c>
      <c r="F11255" s="1" t="s">
        <v>3</v>
      </c>
      <c r="G11255" s="1" t="s">
        <v>13163</v>
      </c>
      <c r="H11255" s="1">
        <v>0</v>
      </c>
      <c r="I11255" s="1">
        <v>9994</v>
      </c>
    </row>
    <row r="11256" spans="1:9" x14ac:dyDescent="0.25">
      <c r="A11256" s="1">
        <v>2</v>
      </c>
      <c r="B11256" s="1">
        <v>46564</v>
      </c>
      <c r="C11256" s="1">
        <v>53.054499999999997</v>
      </c>
      <c r="D11256" s="1">
        <v>22.098500000000001</v>
      </c>
      <c r="E11256" s="1">
        <v>1674</v>
      </c>
      <c r="F11256" s="1">
        <v>72.700299999999999</v>
      </c>
      <c r="G11256" s="1">
        <v>287.4169</v>
      </c>
      <c r="H11256" s="1">
        <v>15.0641916511091</v>
      </c>
    </row>
    <row r="11257" spans="1:9" x14ac:dyDescent="0.25">
      <c r="A11257" s="1">
        <v>0</v>
      </c>
      <c r="B11257" s="1" t="s">
        <v>13164</v>
      </c>
    </row>
    <row r="11258" spans="1:9" x14ac:dyDescent="0.25">
      <c r="A11258" s="1">
        <v>1</v>
      </c>
      <c r="B11258" s="1" t="s">
        <v>13165</v>
      </c>
      <c r="C11258" s="1" t="s">
        <v>13166</v>
      </c>
      <c r="D11258" s="1">
        <v>22276.543659840001</v>
      </c>
      <c r="E11258" s="1">
        <v>1.7082999999999999E-4</v>
      </c>
      <c r="F11258" s="1" t="s">
        <v>3</v>
      </c>
      <c r="G11258" s="1" t="s">
        <v>13167</v>
      </c>
      <c r="H11258" s="1">
        <v>0</v>
      </c>
      <c r="I11258" s="1">
        <v>9994</v>
      </c>
    </row>
    <row r="11259" spans="1:9" x14ac:dyDescent="0.25">
      <c r="A11259" s="1">
        <v>2</v>
      </c>
      <c r="B11259" s="1">
        <v>46565</v>
      </c>
      <c r="C11259" s="1">
        <v>53.055199999999999</v>
      </c>
      <c r="D11259" s="1">
        <v>22.2181</v>
      </c>
      <c r="E11259" s="1">
        <v>1561</v>
      </c>
      <c r="F11259" s="1">
        <v>60.4315</v>
      </c>
      <c r="G11259" s="1">
        <v>299.68290000000002</v>
      </c>
      <c r="H11259" s="1">
        <v>15.063860631109</v>
      </c>
    </row>
    <row r="11260" spans="1:9" x14ac:dyDescent="0.25">
      <c r="A11260" s="1">
        <v>0</v>
      </c>
      <c r="B11260" s="1" t="s">
        <v>13168</v>
      </c>
    </row>
    <row r="11261" spans="1:9" x14ac:dyDescent="0.25">
      <c r="A11261" s="1">
        <v>1</v>
      </c>
      <c r="B11261" s="1" t="s">
        <v>13169</v>
      </c>
      <c r="C11261" s="1" t="s">
        <v>13170</v>
      </c>
      <c r="D11261" s="1">
        <v>22276.595237879999</v>
      </c>
      <c r="E11261" s="1">
        <v>1.2579E-4</v>
      </c>
      <c r="F11261" s="1" t="s">
        <v>3</v>
      </c>
      <c r="G11261" s="1" t="s">
        <v>13171</v>
      </c>
      <c r="H11261" s="1">
        <v>0</v>
      </c>
      <c r="I11261" s="1">
        <v>9995</v>
      </c>
    </row>
    <row r="11262" spans="1:9" x14ac:dyDescent="0.25">
      <c r="A11262" s="1">
        <v>2</v>
      </c>
      <c r="B11262" s="1">
        <v>46566</v>
      </c>
      <c r="C11262" s="1">
        <v>53.056600000000003</v>
      </c>
      <c r="D11262" s="1">
        <v>21.978999999999999</v>
      </c>
      <c r="E11262" s="1">
        <v>1552</v>
      </c>
      <c r="F11262" s="1">
        <v>60.128999999999998</v>
      </c>
      <c r="G11262" s="1">
        <v>299.9853</v>
      </c>
      <c r="H11262" s="1">
        <v>15.0641945111091</v>
      </c>
    </row>
    <row r="11263" spans="1:9" x14ac:dyDescent="0.25">
      <c r="A11263" s="1">
        <v>0</v>
      </c>
      <c r="B11263" s="1" t="s">
        <v>13172</v>
      </c>
    </row>
    <row r="11264" spans="1:9" x14ac:dyDescent="0.25">
      <c r="A11264" s="1">
        <v>1</v>
      </c>
      <c r="B11264" s="1" t="s">
        <v>13173</v>
      </c>
      <c r="C11264" s="1" t="s">
        <v>13174</v>
      </c>
      <c r="D11264" s="1">
        <v>22276.55838002</v>
      </c>
      <c r="E11264" s="1">
        <v>1.7138E-4</v>
      </c>
      <c r="F11264" s="1" t="s">
        <v>3</v>
      </c>
      <c r="G11264" s="1" t="s">
        <v>13175</v>
      </c>
      <c r="H11264" s="1">
        <v>0</v>
      </c>
      <c r="I11264" s="1">
        <v>9990</v>
      </c>
    </row>
    <row r="11265" spans="1:9" x14ac:dyDescent="0.25">
      <c r="A11265" s="1">
        <v>2</v>
      </c>
      <c r="B11265" s="1">
        <v>46567</v>
      </c>
      <c r="C11265" s="1">
        <v>53.055700000000002</v>
      </c>
      <c r="D11265" s="1">
        <v>22.136700000000001</v>
      </c>
      <c r="E11265" s="1">
        <v>1513</v>
      </c>
      <c r="F11265" s="1">
        <v>76.861599999999996</v>
      </c>
      <c r="G11265" s="1">
        <v>283.25420000000003</v>
      </c>
      <c r="H11265" s="1">
        <v>15.0642607111091</v>
      </c>
    </row>
    <row r="11266" spans="1:9" x14ac:dyDescent="0.25">
      <c r="A11266" s="1">
        <v>0</v>
      </c>
      <c r="B11266" s="1" t="s">
        <v>13176</v>
      </c>
    </row>
    <row r="11267" spans="1:9" x14ac:dyDescent="0.25">
      <c r="A11267" s="1">
        <v>1</v>
      </c>
      <c r="B11267" s="1" t="s">
        <v>13177</v>
      </c>
      <c r="C11267" s="1" t="s">
        <v>13178</v>
      </c>
      <c r="D11267" s="1">
        <v>22276.573119770001</v>
      </c>
      <c r="E11267" s="1">
        <v>2.7468000000000002E-4</v>
      </c>
      <c r="F11267" s="1" t="s">
        <v>3</v>
      </c>
      <c r="G11267" s="1" t="s">
        <v>13179</v>
      </c>
      <c r="H11267" s="1">
        <v>0</v>
      </c>
      <c r="I11267" s="1">
        <v>9998</v>
      </c>
    </row>
    <row r="11268" spans="1:9" x14ac:dyDescent="0.25">
      <c r="A11268" s="1">
        <v>2</v>
      </c>
      <c r="B11268" s="1">
        <v>46569</v>
      </c>
      <c r="C11268" s="1">
        <v>53.055799999999998</v>
      </c>
      <c r="D11268" s="1">
        <v>22.078299999999999</v>
      </c>
      <c r="E11268" s="1">
        <v>1948</v>
      </c>
      <c r="F11268" s="1">
        <v>54.0246</v>
      </c>
      <c r="G11268" s="1">
        <v>306.09230000000002</v>
      </c>
      <c r="H11268" s="1">
        <v>15.0642920411091</v>
      </c>
    </row>
    <row r="11269" spans="1:9" x14ac:dyDescent="0.25">
      <c r="A11269" s="1">
        <v>0</v>
      </c>
      <c r="B11269" s="1" t="s">
        <v>13180</v>
      </c>
    </row>
    <row r="11270" spans="1:9" x14ac:dyDescent="0.25">
      <c r="A11270" s="1">
        <v>1</v>
      </c>
      <c r="B11270" s="1" t="s">
        <v>13181</v>
      </c>
      <c r="C11270" s="1" t="s">
        <v>13182</v>
      </c>
      <c r="D11270" s="1">
        <v>22276.576811120001</v>
      </c>
      <c r="E11270" s="1">
        <v>4.2476999999999999E-4</v>
      </c>
      <c r="F11270" s="1" t="s">
        <v>3</v>
      </c>
      <c r="G11270" s="1" t="s">
        <v>13183</v>
      </c>
      <c r="H11270" s="1">
        <v>0</v>
      </c>
      <c r="I11270" s="1">
        <v>9997</v>
      </c>
    </row>
    <row r="11271" spans="1:9" x14ac:dyDescent="0.25">
      <c r="A11271" s="1">
        <v>2</v>
      </c>
      <c r="B11271" s="1">
        <v>46570</v>
      </c>
      <c r="C11271" s="1">
        <v>53.056699999999999</v>
      </c>
      <c r="D11271" s="1">
        <v>20.310500000000001</v>
      </c>
      <c r="E11271" s="1">
        <v>2422</v>
      </c>
      <c r="F11271" s="1">
        <v>64.735500000000002</v>
      </c>
      <c r="G11271" s="1">
        <v>295.3886</v>
      </c>
      <c r="H11271" s="1">
        <v>15.1028521311093</v>
      </c>
    </row>
    <row r="11272" spans="1:9" x14ac:dyDescent="0.25">
      <c r="A11272" s="1">
        <v>0</v>
      </c>
      <c r="B11272" s="1" t="s">
        <v>13184</v>
      </c>
    </row>
    <row r="11273" spans="1:9" x14ac:dyDescent="0.25">
      <c r="A11273" s="1">
        <v>1</v>
      </c>
      <c r="B11273" s="1" t="s">
        <v>13185</v>
      </c>
      <c r="C11273" s="1" t="s">
        <v>13186</v>
      </c>
      <c r="D11273" s="1">
        <v>22276.345487120001</v>
      </c>
      <c r="E11273" s="1">
        <v>2.4199999999999999E-5</v>
      </c>
      <c r="F11273" s="1" t="s">
        <v>3</v>
      </c>
      <c r="G11273" s="1" t="s">
        <v>13187</v>
      </c>
      <c r="H11273" s="1">
        <v>0</v>
      </c>
      <c r="I11273" s="1">
        <v>9997</v>
      </c>
    </row>
    <row r="11274" spans="1:9" x14ac:dyDescent="0.25">
      <c r="A11274" s="1">
        <v>2</v>
      </c>
      <c r="B11274" s="1">
        <v>46572</v>
      </c>
      <c r="C11274" s="1">
        <v>53.055100000000003</v>
      </c>
      <c r="D11274" s="1">
        <v>43.081099999999999</v>
      </c>
      <c r="E11274" s="1">
        <v>1425</v>
      </c>
      <c r="F11274" s="1">
        <v>67.304900000000004</v>
      </c>
      <c r="G11274" s="1">
        <v>292.8091</v>
      </c>
      <c r="H11274" s="1">
        <v>15.0640918511059</v>
      </c>
    </row>
    <row r="11275" spans="1:9" x14ac:dyDescent="0.25">
      <c r="A11275" s="1">
        <v>0</v>
      </c>
      <c r="B11275" s="1" t="s">
        <v>13188</v>
      </c>
    </row>
    <row r="11276" spans="1:9" x14ac:dyDescent="0.25">
      <c r="A11276" s="1">
        <v>1</v>
      </c>
      <c r="B11276" s="1" t="s">
        <v>13189</v>
      </c>
      <c r="C11276" s="1" t="s">
        <v>13190</v>
      </c>
      <c r="D11276" s="1">
        <v>22276.52195871</v>
      </c>
      <c r="E11276" s="1">
        <v>2.1233999999999999E-4</v>
      </c>
      <c r="F11276" s="1" t="s">
        <v>3</v>
      </c>
      <c r="G11276" s="1" t="s">
        <v>13191</v>
      </c>
      <c r="H11276" s="1">
        <v>0</v>
      </c>
      <c r="I11276" s="1">
        <v>9995</v>
      </c>
    </row>
    <row r="11277" spans="1:9" x14ac:dyDescent="0.25">
      <c r="A11277" s="1">
        <v>2</v>
      </c>
      <c r="B11277" s="1">
        <v>46573</v>
      </c>
      <c r="C11277" s="1">
        <v>53.055900000000001</v>
      </c>
      <c r="D11277" s="1">
        <v>27.2971</v>
      </c>
      <c r="E11277" s="1">
        <v>1678</v>
      </c>
      <c r="F11277" s="1">
        <v>54.855499999999999</v>
      </c>
      <c r="G11277" s="1">
        <v>305.25909999999999</v>
      </c>
      <c r="H11277" s="1">
        <v>15.064211021108299</v>
      </c>
    </row>
    <row r="11278" spans="1:9" x14ac:dyDescent="0.25">
      <c r="A11278" s="1">
        <v>0</v>
      </c>
      <c r="B11278" s="1" t="s">
        <v>13192</v>
      </c>
    </row>
    <row r="11279" spans="1:9" x14ac:dyDescent="0.25">
      <c r="A11279" s="1">
        <v>1</v>
      </c>
      <c r="B11279" s="1" t="s">
        <v>13193</v>
      </c>
      <c r="C11279" s="1" t="s">
        <v>13194</v>
      </c>
      <c r="D11279" s="1">
        <v>22276.574509180002</v>
      </c>
      <c r="E11279" s="1">
        <v>9.9220000000000002E-5</v>
      </c>
      <c r="F11279" s="1" t="s">
        <v>3</v>
      </c>
      <c r="G11279" s="1" t="s">
        <v>13195</v>
      </c>
      <c r="H11279" s="1">
        <v>0</v>
      </c>
      <c r="I11279" s="1">
        <v>9998</v>
      </c>
    </row>
    <row r="11280" spans="1:9" x14ac:dyDescent="0.25">
      <c r="A11280" s="1">
        <v>2</v>
      </c>
      <c r="B11280" s="1">
        <v>46574</v>
      </c>
      <c r="C11280" s="1">
        <v>53.055</v>
      </c>
      <c r="D11280" s="1">
        <v>27.083200000000001</v>
      </c>
      <c r="E11280" s="1">
        <v>1594</v>
      </c>
      <c r="F11280" s="1">
        <v>63.038800000000002</v>
      </c>
      <c r="G11280" s="1">
        <v>297.07639999999998</v>
      </c>
      <c r="H11280" s="1">
        <v>15.064153871108401</v>
      </c>
    </row>
    <row r="11281" spans="1:9" x14ac:dyDescent="0.25">
      <c r="A11281" s="1">
        <v>0</v>
      </c>
      <c r="B11281" s="1" t="s">
        <v>13196</v>
      </c>
    </row>
    <row r="11282" spans="1:9" x14ac:dyDescent="0.25">
      <c r="A11282" s="1">
        <v>1</v>
      </c>
      <c r="B11282" s="1" t="s">
        <v>13197</v>
      </c>
      <c r="C11282" s="1" t="s">
        <v>13198</v>
      </c>
      <c r="D11282" s="1">
        <v>22276.49755538</v>
      </c>
      <c r="E11282" s="1">
        <v>3.0340000000000001E-5</v>
      </c>
      <c r="F11282" s="1" t="s">
        <v>3</v>
      </c>
      <c r="G11282" s="1" t="s">
        <v>13199</v>
      </c>
      <c r="H11282" s="1">
        <v>0</v>
      </c>
      <c r="I11282" s="1">
        <v>9999</v>
      </c>
    </row>
    <row r="11283" spans="1:9" x14ac:dyDescent="0.25">
      <c r="A11283" s="1">
        <v>2</v>
      </c>
      <c r="B11283" s="1">
        <v>46575</v>
      </c>
      <c r="C11283" s="1">
        <v>53.0548</v>
      </c>
      <c r="D11283" s="1">
        <v>2.4318</v>
      </c>
      <c r="E11283" s="1">
        <v>1864</v>
      </c>
      <c r="F11283" s="1">
        <v>44.4589</v>
      </c>
      <c r="G11283" s="1">
        <v>315.6549</v>
      </c>
      <c r="H11283" s="1">
        <v>15.0640956711117</v>
      </c>
    </row>
    <row r="11284" spans="1:9" x14ac:dyDescent="0.25">
      <c r="A11284" s="1">
        <v>0</v>
      </c>
      <c r="B11284" s="1" t="s">
        <v>13200</v>
      </c>
    </row>
    <row r="11285" spans="1:9" x14ac:dyDescent="0.25">
      <c r="A11285" s="1">
        <v>1</v>
      </c>
      <c r="B11285" s="1" t="s">
        <v>13201</v>
      </c>
      <c r="C11285" s="1" t="s">
        <v>13202</v>
      </c>
      <c r="D11285" s="1">
        <v>22276.50079124</v>
      </c>
      <c r="E11285" s="1">
        <v>9.8930000000000003E-5</v>
      </c>
      <c r="F11285" s="1" t="s">
        <v>3</v>
      </c>
      <c r="G11285" s="1" t="s">
        <v>13203</v>
      </c>
      <c r="H11285" s="1">
        <v>0</v>
      </c>
      <c r="I11285" s="1">
        <v>9993</v>
      </c>
    </row>
    <row r="11286" spans="1:9" x14ac:dyDescent="0.25">
      <c r="A11286" s="1">
        <v>2</v>
      </c>
      <c r="B11286" s="1">
        <v>46576</v>
      </c>
      <c r="C11286" s="1">
        <v>53.057000000000002</v>
      </c>
      <c r="D11286" s="1">
        <v>27.400700000000001</v>
      </c>
      <c r="E11286" s="1">
        <v>1512</v>
      </c>
      <c r="F11286" s="1">
        <v>63.837600000000002</v>
      </c>
      <c r="G11286" s="1">
        <v>296.27690000000001</v>
      </c>
      <c r="H11286" s="1">
        <v>15.0638889711083</v>
      </c>
    </row>
    <row r="11287" spans="1:9" x14ac:dyDescent="0.25">
      <c r="A11287" s="1">
        <v>0</v>
      </c>
      <c r="B11287" s="1" t="s">
        <v>13204</v>
      </c>
    </row>
    <row r="11288" spans="1:9" x14ac:dyDescent="0.25">
      <c r="A11288" s="1">
        <v>1</v>
      </c>
      <c r="B11288" s="1" t="s">
        <v>13205</v>
      </c>
      <c r="C11288" s="1" t="s">
        <v>13206</v>
      </c>
      <c r="D11288" s="1">
        <v>22276.530276590001</v>
      </c>
      <c r="E11288" s="1">
        <v>2.6857999999999998E-4</v>
      </c>
      <c r="F11288" s="1" t="s">
        <v>3</v>
      </c>
      <c r="G11288" s="1" t="s">
        <v>13207</v>
      </c>
      <c r="H11288" s="1">
        <v>0</v>
      </c>
      <c r="I11288" s="1">
        <v>9992</v>
      </c>
    </row>
    <row r="11289" spans="1:9" x14ac:dyDescent="0.25">
      <c r="A11289" s="1">
        <v>2</v>
      </c>
      <c r="B11289" s="1">
        <v>46577</v>
      </c>
      <c r="C11289" s="1">
        <v>53.054499999999997</v>
      </c>
      <c r="D11289" s="1">
        <v>27.263200000000001</v>
      </c>
      <c r="E11289" s="1">
        <v>1569</v>
      </c>
      <c r="F11289" s="1">
        <v>63.6755</v>
      </c>
      <c r="G11289" s="1">
        <v>296.43950000000001</v>
      </c>
      <c r="H11289" s="1">
        <v>15.064349061108301</v>
      </c>
    </row>
    <row r="11290" spans="1:9" x14ac:dyDescent="0.25">
      <c r="A11290" s="1">
        <v>0</v>
      </c>
      <c r="B11290" s="1" t="s">
        <v>13208</v>
      </c>
    </row>
    <row r="11291" spans="1:9" x14ac:dyDescent="0.25">
      <c r="A11291" s="1">
        <v>1</v>
      </c>
      <c r="B11291" s="1" t="s">
        <v>13209</v>
      </c>
      <c r="C11291" s="1" t="s">
        <v>13210</v>
      </c>
      <c r="D11291" s="1">
        <v>22276.511392960001</v>
      </c>
      <c r="E11291" s="1">
        <v>2.6201000000000002E-4</v>
      </c>
      <c r="F11291" s="1" t="s">
        <v>3</v>
      </c>
      <c r="G11291" s="1" t="s">
        <v>13211</v>
      </c>
      <c r="H11291" s="1">
        <v>0</v>
      </c>
      <c r="I11291" s="1">
        <v>9996</v>
      </c>
    </row>
    <row r="11292" spans="1:9" x14ac:dyDescent="0.25">
      <c r="A11292" s="1">
        <v>2</v>
      </c>
      <c r="B11292" s="1">
        <v>46578</v>
      </c>
      <c r="C11292" s="1">
        <v>53.054299999999998</v>
      </c>
      <c r="D11292" s="1">
        <v>12.417</v>
      </c>
      <c r="E11292" s="1">
        <v>1630</v>
      </c>
      <c r="F11292" s="1">
        <v>63.166200000000003</v>
      </c>
      <c r="G11292" s="1">
        <v>296.94940000000003</v>
      </c>
      <c r="H11292" s="1">
        <v>15.064196511110399</v>
      </c>
    </row>
    <row r="11293" spans="1:9" x14ac:dyDescent="0.25">
      <c r="A11293" s="1">
        <v>0</v>
      </c>
      <c r="B11293" s="1" t="s">
        <v>13212</v>
      </c>
    </row>
    <row r="11294" spans="1:9" x14ac:dyDescent="0.25">
      <c r="A11294" s="1">
        <v>1</v>
      </c>
      <c r="B11294" s="1" t="s">
        <v>13213</v>
      </c>
      <c r="C11294" s="1" t="s">
        <v>13214</v>
      </c>
      <c r="D11294" s="1">
        <v>22276.581876749999</v>
      </c>
      <c r="E11294" s="1">
        <v>3.5599999999999998E-6</v>
      </c>
      <c r="F11294" s="1" t="s">
        <v>3</v>
      </c>
      <c r="G11294" s="1" t="s">
        <v>13215</v>
      </c>
      <c r="H11294" s="1">
        <v>0</v>
      </c>
      <c r="I11294" s="1">
        <v>9999</v>
      </c>
    </row>
    <row r="11295" spans="1:9" x14ac:dyDescent="0.25">
      <c r="A11295" s="1">
        <v>2</v>
      </c>
      <c r="B11295" s="1">
        <v>46579</v>
      </c>
      <c r="C11295" s="1">
        <v>53.058900000000001</v>
      </c>
      <c r="D11295" s="1">
        <v>27.042999999999999</v>
      </c>
      <c r="E11295" s="1">
        <v>1817</v>
      </c>
      <c r="F11295" s="1">
        <v>81.424700000000001</v>
      </c>
      <c r="G11295" s="1">
        <v>278.69479999999999</v>
      </c>
      <c r="H11295" s="1">
        <v>15.0639905511084</v>
      </c>
    </row>
    <row r="11296" spans="1:9" x14ac:dyDescent="0.25">
      <c r="A11296" s="1">
        <v>0</v>
      </c>
      <c r="B11296" s="1" t="s">
        <v>13216</v>
      </c>
    </row>
    <row r="11297" spans="1:9" x14ac:dyDescent="0.25">
      <c r="A11297" s="1">
        <v>1</v>
      </c>
      <c r="B11297" s="1" t="s">
        <v>13217</v>
      </c>
      <c r="C11297" s="1" t="s">
        <v>13218</v>
      </c>
      <c r="D11297" s="1">
        <v>22276.49341779</v>
      </c>
      <c r="E11297" s="1">
        <v>8.5790000000000004E-5</v>
      </c>
      <c r="F11297" s="1" t="s">
        <v>3</v>
      </c>
      <c r="G11297" s="1" t="s">
        <v>13219</v>
      </c>
      <c r="H11297" s="1">
        <v>0</v>
      </c>
      <c r="I11297" s="1">
        <v>9994</v>
      </c>
    </row>
    <row r="11298" spans="1:9" x14ac:dyDescent="0.25">
      <c r="A11298" s="1">
        <v>2</v>
      </c>
      <c r="B11298" s="1">
        <v>46580</v>
      </c>
      <c r="C11298" s="1">
        <v>53.056100000000001</v>
      </c>
      <c r="D11298" s="1">
        <v>27.437000000000001</v>
      </c>
      <c r="E11298" s="1">
        <v>1653</v>
      </c>
      <c r="F11298" s="1">
        <v>62.379100000000001</v>
      </c>
      <c r="G11298" s="1">
        <v>297.73660000000001</v>
      </c>
      <c r="H11298" s="1">
        <v>15.0641337411083</v>
      </c>
    </row>
    <row r="11299" spans="1:9" x14ac:dyDescent="0.25">
      <c r="A11299" s="1">
        <v>0</v>
      </c>
      <c r="B11299" s="1" t="s">
        <v>13220</v>
      </c>
    </row>
    <row r="11300" spans="1:9" x14ac:dyDescent="0.25">
      <c r="A11300" s="1">
        <v>1</v>
      </c>
      <c r="B11300" s="1" t="s">
        <v>13221</v>
      </c>
      <c r="C11300" s="1" t="s">
        <v>13222</v>
      </c>
      <c r="D11300" s="1">
        <v>22276.59154872</v>
      </c>
      <c r="E11300" s="1">
        <v>1.3814E-4</v>
      </c>
      <c r="F11300" s="1" t="s">
        <v>3</v>
      </c>
      <c r="G11300" s="1" t="s">
        <v>13223</v>
      </c>
      <c r="H11300" s="1">
        <v>0</v>
      </c>
      <c r="I11300" s="1">
        <v>9994</v>
      </c>
    </row>
    <row r="11301" spans="1:9" x14ac:dyDescent="0.25">
      <c r="A11301" s="1">
        <v>2</v>
      </c>
      <c r="B11301" s="1">
        <v>46581</v>
      </c>
      <c r="C11301" s="1">
        <v>53.054499999999997</v>
      </c>
      <c r="D11301" s="1">
        <v>22.002199999999998</v>
      </c>
      <c r="E11301" s="1">
        <v>1540</v>
      </c>
      <c r="F11301" s="1">
        <v>59.524299999999997</v>
      </c>
      <c r="G11301" s="1">
        <v>300.58969999999999</v>
      </c>
      <c r="H11301" s="1">
        <v>15.064135971109099</v>
      </c>
    </row>
    <row r="11302" spans="1:9" x14ac:dyDescent="0.25">
      <c r="A11302" s="1">
        <v>0</v>
      </c>
      <c r="B11302" s="1" t="s">
        <v>13224</v>
      </c>
    </row>
    <row r="11303" spans="1:9" x14ac:dyDescent="0.25">
      <c r="A11303" s="1">
        <v>1</v>
      </c>
      <c r="B11303" s="1" t="s">
        <v>13225</v>
      </c>
      <c r="C11303" s="1" t="s">
        <v>13226</v>
      </c>
      <c r="D11303" s="1">
        <v>22276.576804150001</v>
      </c>
      <c r="E11303" s="1">
        <v>1.3223999999999999E-4</v>
      </c>
      <c r="F11303" s="1" t="s">
        <v>3</v>
      </c>
      <c r="G11303" s="1" t="s">
        <v>13227</v>
      </c>
      <c r="H11303" s="1">
        <v>0</v>
      </c>
      <c r="I11303" s="1">
        <v>9995</v>
      </c>
    </row>
    <row r="11304" spans="1:9" x14ac:dyDescent="0.25">
      <c r="A11304" s="1">
        <v>2</v>
      </c>
      <c r="B11304" s="1">
        <v>46582</v>
      </c>
      <c r="C11304" s="1">
        <v>53.055399999999999</v>
      </c>
      <c r="D11304" s="1">
        <v>22.0732</v>
      </c>
      <c r="E11304" s="1">
        <v>1361</v>
      </c>
      <c r="F11304" s="1">
        <v>74.425399999999996</v>
      </c>
      <c r="G11304" s="1">
        <v>285.68849999999998</v>
      </c>
      <c r="H11304" s="1">
        <v>15.0641512011091</v>
      </c>
    </row>
    <row r="11305" spans="1:9" x14ac:dyDescent="0.25">
      <c r="A11305" s="1">
        <v>0</v>
      </c>
      <c r="B11305" s="1" t="s">
        <v>13228</v>
      </c>
    </row>
    <row r="11306" spans="1:9" x14ac:dyDescent="0.25">
      <c r="A11306" s="1">
        <v>1</v>
      </c>
      <c r="B11306" s="1" t="s">
        <v>13229</v>
      </c>
      <c r="C11306" s="1" t="s">
        <v>13230</v>
      </c>
      <c r="D11306" s="1">
        <v>22276.493870909999</v>
      </c>
      <c r="E11306" s="1">
        <v>2.4049999999999998E-5</v>
      </c>
      <c r="F11306" s="1" t="s">
        <v>3</v>
      </c>
      <c r="G11306" s="1" t="s">
        <v>13231</v>
      </c>
      <c r="H11306" s="1">
        <v>0</v>
      </c>
      <c r="I11306" s="1">
        <v>9996</v>
      </c>
    </row>
    <row r="11307" spans="1:9" x14ac:dyDescent="0.25">
      <c r="A11307" s="1">
        <v>2</v>
      </c>
      <c r="B11307" s="1">
        <v>46583</v>
      </c>
      <c r="C11307" s="1">
        <v>53.055999999999997</v>
      </c>
      <c r="D11307" s="1">
        <v>42.438800000000001</v>
      </c>
      <c r="E11307" s="1">
        <v>1556</v>
      </c>
      <c r="F11307" s="1">
        <v>86.276899999999998</v>
      </c>
      <c r="G11307" s="1">
        <v>273.83980000000003</v>
      </c>
      <c r="H11307" s="1">
        <v>15.0641114611061</v>
      </c>
    </row>
    <row r="11308" spans="1:9" x14ac:dyDescent="0.25">
      <c r="A11308" s="1">
        <v>0</v>
      </c>
      <c r="B11308" s="1" t="s">
        <v>13232</v>
      </c>
    </row>
    <row r="11309" spans="1:9" x14ac:dyDescent="0.25">
      <c r="A11309" s="1">
        <v>1</v>
      </c>
      <c r="B11309" s="1" t="s">
        <v>13233</v>
      </c>
      <c r="C11309" s="1" t="s">
        <v>13234</v>
      </c>
      <c r="D11309" s="1">
        <v>22276.514138729999</v>
      </c>
      <c r="E11309" s="1">
        <v>5.3000000000000001E-6</v>
      </c>
      <c r="F11309" s="1" t="s">
        <v>3</v>
      </c>
      <c r="G11309" s="1" t="s">
        <v>13235</v>
      </c>
      <c r="H11309" s="1">
        <v>0</v>
      </c>
      <c r="I11309" s="1">
        <v>9998</v>
      </c>
    </row>
    <row r="11310" spans="1:9" x14ac:dyDescent="0.25">
      <c r="A11310" s="1">
        <v>2</v>
      </c>
      <c r="B11310" s="1">
        <v>46584</v>
      </c>
      <c r="C11310" s="1">
        <v>53.055999999999997</v>
      </c>
      <c r="D11310" s="1">
        <v>22.35</v>
      </c>
      <c r="E11310" s="1">
        <v>1543</v>
      </c>
      <c r="F11310" s="1">
        <v>64.673100000000005</v>
      </c>
      <c r="G11310" s="1">
        <v>295.4418</v>
      </c>
      <c r="H11310" s="1">
        <v>15.064075601109</v>
      </c>
    </row>
    <row r="11311" spans="1:9" x14ac:dyDescent="0.25">
      <c r="A11311" s="1">
        <v>0</v>
      </c>
      <c r="B11311" s="1" t="s">
        <v>13236</v>
      </c>
    </row>
    <row r="11312" spans="1:9" x14ac:dyDescent="0.25">
      <c r="A11312" s="1">
        <v>1</v>
      </c>
      <c r="B11312" s="1" t="s">
        <v>13237</v>
      </c>
      <c r="C11312" s="1" t="s">
        <v>13238</v>
      </c>
      <c r="D11312" s="1">
        <v>22276.531620919999</v>
      </c>
      <c r="E11312" s="1">
        <v>2.1799999999999999E-6</v>
      </c>
      <c r="F11312" s="1" t="s">
        <v>3</v>
      </c>
      <c r="G11312" s="1" t="s">
        <v>13239</v>
      </c>
      <c r="H11312" s="1">
        <v>0</v>
      </c>
      <c r="I11312" s="1">
        <v>9995</v>
      </c>
    </row>
    <row r="11313" spans="1:9" x14ac:dyDescent="0.25">
      <c r="A11313" s="1">
        <v>2</v>
      </c>
      <c r="B11313" s="1">
        <v>46585</v>
      </c>
      <c r="C11313" s="1">
        <v>53.057000000000002</v>
      </c>
      <c r="D11313" s="1">
        <v>22.261600000000001</v>
      </c>
      <c r="E11313" s="1">
        <v>1603</v>
      </c>
      <c r="F11313" s="1">
        <v>53.439</v>
      </c>
      <c r="G11313" s="1">
        <v>306.6746</v>
      </c>
      <c r="H11313" s="1">
        <v>15.064097701109</v>
      </c>
    </row>
    <row r="11314" spans="1:9" x14ac:dyDescent="0.25">
      <c r="A11314" s="1">
        <v>0</v>
      </c>
      <c r="B11314" s="1" t="s">
        <v>13240</v>
      </c>
    </row>
    <row r="11315" spans="1:9" x14ac:dyDescent="0.25">
      <c r="A11315" s="1">
        <v>1</v>
      </c>
      <c r="B11315" s="1" t="s">
        <v>13241</v>
      </c>
      <c r="C11315" s="1" t="s">
        <v>13242</v>
      </c>
      <c r="D11315" s="1">
        <v>22276.587849560001</v>
      </c>
      <c r="E11315" s="1">
        <v>3.3680000000000003E-5</v>
      </c>
      <c r="F11315" s="1" t="s">
        <v>3</v>
      </c>
      <c r="G11315" s="1" t="s">
        <v>13243</v>
      </c>
      <c r="H11315" s="1">
        <v>0</v>
      </c>
      <c r="I11315" s="1">
        <v>9994</v>
      </c>
    </row>
    <row r="11316" spans="1:9" x14ac:dyDescent="0.25">
      <c r="A11316" s="1">
        <v>2</v>
      </c>
      <c r="B11316" s="1">
        <v>46586</v>
      </c>
      <c r="C11316" s="1">
        <v>53.055</v>
      </c>
      <c r="D11316" s="1">
        <v>22.008500000000002</v>
      </c>
      <c r="E11316" s="1">
        <v>1581</v>
      </c>
      <c r="F11316" s="1">
        <v>65.450199999999995</v>
      </c>
      <c r="G11316" s="1">
        <v>294.66520000000003</v>
      </c>
      <c r="H11316" s="1">
        <v>15.064175921109101</v>
      </c>
    </row>
    <row r="11317" spans="1:9" x14ac:dyDescent="0.25">
      <c r="A11317" s="1">
        <v>0</v>
      </c>
      <c r="B11317" s="1" t="s">
        <v>13244</v>
      </c>
    </row>
    <row r="11318" spans="1:9" x14ac:dyDescent="0.25">
      <c r="A11318" s="1">
        <v>1</v>
      </c>
      <c r="B11318" s="1" t="s">
        <v>13245</v>
      </c>
      <c r="C11318" s="1" t="s">
        <v>13246</v>
      </c>
      <c r="D11318" s="1">
        <v>22276.56944177</v>
      </c>
      <c r="E11318" s="1">
        <v>2.5755E-4</v>
      </c>
      <c r="F11318" s="1" t="s">
        <v>3</v>
      </c>
      <c r="G11318" s="1" t="s">
        <v>13247</v>
      </c>
      <c r="H11318" s="1">
        <v>0</v>
      </c>
      <c r="I11318" s="1">
        <v>9995</v>
      </c>
    </row>
    <row r="11319" spans="1:9" x14ac:dyDescent="0.25">
      <c r="A11319" s="1">
        <v>2</v>
      </c>
      <c r="B11319" s="1">
        <v>46588</v>
      </c>
      <c r="C11319" s="1">
        <v>53.055500000000002</v>
      </c>
      <c r="D11319" s="1">
        <v>22.102599999999999</v>
      </c>
      <c r="E11319" s="1">
        <v>1931</v>
      </c>
      <c r="F11319" s="1">
        <v>55.621600000000001</v>
      </c>
      <c r="G11319" s="1">
        <v>304.49560000000002</v>
      </c>
      <c r="H11319" s="1">
        <v>15.0642391411091</v>
      </c>
    </row>
    <row r="11320" spans="1:9" x14ac:dyDescent="0.25">
      <c r="A11320" s="1">
        <v>0</v>
      </c>
      <c r="B11320" s="1" t="s">
        <v>13248</v>
      </c>
    </row>
    <row r="11321" spans="1:9" x14ac:dyDescent="0.25">
      <c r="A11321" s="1">
        <v>1</v>
      </c>
      <c r="B11321" s="1" t="s">
        <v>13249</v>
      </c>
      <c r="C11321" s="1" t="s">
        <v>13250</v>
      </c>
      <c r="D11321" s="1">
        <v>22276.562058200001</v>
      </c>
      <c r="E11321" s="1">
        <v>4.1499999999999999E-5</v>
      </c>
      <c r="F11321" s="1" t="s">
        <v>3</v>
      </c>
      <c r="G11321" s="1" t="s">
        <v>6987</v>
      </c>
      <c r="H11321" s="1">
        <v>0</v>
      </c>
      <c r="I11321" s="1">
        <v>9999</v>
      </c>
    </row>
    <row r="11322" spans="1:9" x14ac:dyDescent="0.25">
      <c r="A11322" s="1">
        <v>2</v>
      </c>
      <c r="B11322" s="1">
        <v>46589</v>
      </c>
      <c r="C11322" s="1">
        <v>53.055199999999999</v>
      </c>
      <c r="D11322" s="1">
        <v>22.133700000000001</v>
      </c>
      <c r="E11322" s="1">
        <v>1671</v>
      </c>
      <c r="F11322" s="1">
        <v>72.5929</v>
      </c>
      <c r="G11322" s="1">
        <v>287.52420000000001</v>
      </c>
      <c r="H11322" s="1">
        <v>15.064150691109001</v>
      </c>
    </row>
    <row r="11323" spans="1:9" x14ac:dyDescent="0.25">
      <c r="A11323" s="1">
        <v>0</v>
      </c>
      <c r="B11323" s="1" t="s">
        <v>13251</v>
      </c>
    </row>
    <row r="11324" spans="1:9" x14ac:dyDescent="0.25">
      <c r="A11324" s="1">
        <v>1</v>
      </c>
      <c r="B11324" s="1" t="s">
        <v>13252</v>
      </c>
      <c r="C11324" s="1" t="s">
        <v>13253</v>
      </c>
      <c r="D11324" s="1">
        <v>22276.48466088</v>
      </c>
      <c r="E11324" s="1">
        <v>1.8341000000000001E-4</v>
      </c>
      <c r="F11324" s="1" t="s">
        <v>3</v>
      </c>
      <c r="G11324" s="1" t="s">
        <v>13254</v>
      </c>
      <c r="H11324" s="1">
        <v>0</v>
      </c>
      <c r="I11324" s="1">
        <v>9991</v>
      </c>
    </row>
    <row r="11325" spans="1:9" x14ac:dyDescent="0.25">
      <c r="A11325" s="1">
        <v>2</v>
      </c>
      <c r="B11325" s="1">
        <v>46591</v>
      </c>
      <c r="C11325" s="1">
        <v>53.055100000000003</v>
      </c>
      <c r="D11325" s="1">
        <v>22.4773</v>
      </c>
      <c r="E11325" s="1">
        <v>1659</v>
      </c>
      <c r="F11325" s="1">
        <v>66.842500000000001</v>
      </c>
      <c r="G11325" s="1">
        <v>293.27379999999999</v>
      </c>
      <c r="H11325" s="1">
        <v>15.0642313410995</v>
      </c>
    </row>
    <row r="11326" spans="1:9" x14ac:dyDescent="0.25">
      <c r="A11326" s="1">
        <v>0</v>
      </c>
      <c r="B11326" s="1" t="s">
        <v>6525</v>
      </c>
      <c r="C11326" s="1" t="s">
        <v>12563</v>
      </c>
      <c r="D11326" s="1">
        <v>21</v>
      </c>
    </row>
    <row r="11327" spans="1:9" x14ac:dyDescent="0.25">
      <c r="A11327" s="1">
        <v>1</v>
      </c>
      <c r="B11327" s="1" t="s">
        <v>13255</v>
      </c>
      <c r="C11327" s="1" t="s">
        <v>13256</v>
      </c>
      <c r="D11327" s="1">
        <v>22276.41369388</v>
      </c>
      <c r="E11327" s="1">
        <v>2.7111000000000003E-4</v>
      </c>
      <c r="F11327" s="1" t="s">
        <v>3</v>
      </c>
      <c r="G11327" s="1" t="s">
        <v>13257</v>
      </c>
      <c r="H11327" s="1">
        <v>0</v>
      </c>
      <c r="I11327" s="1">
        <v>9997</v>
      </c>
    </row>
    <row r="11328" spans="1:9" x14ac:dyDescent="0.25">
      <c r="A11328" s="1">
        <v>2</v>
      </c>
      <c r="B11328" s="1">
        <v>46596</v>
      </c>
      <c r="C11328" s="1">
        <v>97.382300000000001</v>
      </c>
      <c r="D11328" s="1">
        <v>345.54169999999999</v>
      </c>
      <c r="E11328" s="1">
        <v>4780</v>
      </c>
      <c r="F11328" s="1">
        <v>93.421400000000006</v>
      </c>
      <c r="G11328" s="1">
        <v>266.75700000000001</v>
      </c>
      <c r="H11328" s="1">
        <v>15.235065321090399</v>
      </c>
    </row>
    <row r="11329" spans="1:9" x14ac:dyDescent="0.25">
      <c r="A11329" s="1">
        <v>0</v>
      </c>
      <c r="B11329" s="1" t="s">
        <v>6525</v>
      </c>
      <c r="C11329" s="1" t="s">
        <v>12563</v>
      </c>
      <c r="D11329" s="1">
        <v>18</v>
      </c>
    </row>
    <row r="11330" spans="1:9" x14ac:dyDescent="0.25">
      <c r="A11330" s="1">
        <v>1</v>
      </c>
      <c r="B11330" s="1" t="s">
        <v>13258</v>
      </c>
      <c r="C11330" s="1" t="s">
        <v>13259</v>
      </c>
      <c r="D11330" s="1">
        <v>22276.458194610001</v>
      </c>
      <c r="E11330" s="1">
        <v>1.9336000000000001E-4</v>
      </c>
      <c r="F11330" s="1" t="s">
        <v>3</v>
      </c>
      <c r="G11330" s="1" t="s">
        <v>13260</v>
      </c>
      <c r="H11330" s="1">
        <v>0</v>
      </c>
      <c r="I11330" s="1">
        <v>9995</v>
      </c>
    </row>
    <row r="11331" spans="1:9" x14ac:dyDescent="0.25">
      <c r="A11331" s="1">
        <v>2</v>
      </c>
      <c r="B11331" s="1">
        <v>46597</v>
      </c>
      <c r="C11331" s="1">
        <v>97.394400000000005</v>
      </c>
      <c r="D11331" s="1">
        <v>346.35640000000001</v>
      </c>
      <c r="E11331" s="1">
        <v>8146</v>
      </c>
      <c r="F11331" s="1">
        <v>108.3663</v>
      </c>
      <c r="G11331" s="1">
        <v>251.846</v>
      </c>
      <c r="H11331" s="1">
        <v>15.228570111102499</v>
      </c>
    </row>
    <row r="11332" spans="1:9" x14ac:dyDescent="0.25">
      <c r="A11332" s="1">
        <v>0</v>
      </c>
      <c r="B11332" s="1" t="s">
        <v>6525</v>
      </c>
      <c r="C11332" s="1" t="s">
        <v>12563</v>
      </c>
      <c r="D11332" s="1">
        <v>19</v>
      </c>
    </row>
    <row r="11333" spans="1:9" x14ac:dyDescent="0.25">
      <c r="A11333" s="1">
        <v>1</v>
      </c>
      <c r="B11333" s="1" t="s">
        <v>13261</v>
      </c>
      <c r="C11333" s="1" t="s">
        <v>13262</v>
      </c>
      <c r="D11333" s="1">
        <v>22276.156852349999</v>
      </c>
      <c r="E11333" s="1">
        <v>3.2857999999999997E-4</v>
      </c>
      <c r="F11333" s="1" t="s">
        <v>3</v>
      </c>
      <c r="G11333" s="1" t="s">
        <v>13263</v>
      </c>
      <c r="H11333" s="1">
        <v>0</v>
      </c>
      <c r="I11333" s="1">
        <v>9993</v>
      </c>
    </row>
    <row r="11334" spans="1:9" x14ac:dyDescent="0.25">
      <c r="A11334" s="1">
        <v>2</v>
      </c>
      <c r="B11334" s="1">
        <v>46609</v>
      </c>
      <c r="C11334" s="1">
        <v>97.382000000000005</v>
      </c>
      <c r="D11334" s="1">
        <v>345.32010000000002</v>
      </c>
      <c r="E11334" s="1">
        <v>4380</v>
      </c>
      <c r="F11334" s="1">
        <v>97.529200000000003</v>
      </c>
      <c r="G11334" s="1">
        <v>262.64429999999999</v>
      </c>
      <c r="H11334" s="1">
        <v>15.228524661097699</v>
      </c>
    </row>
    <row r="11335" spans="1:9" x14ac:dyDescent="0.25">
      <c r="A11335" s="1">
        <v>0</v>
      </c>
      <c r="B11335" s="1" t="s">
        <v>6525</v>
      </c>
      <c r="C11335" s="1" t="s">
        <v>12563</v>
      </c>
      <c r="D11335" s="1">
        <v>20</v>
      </c>
    </row>
    <row r="11336" spans="1:9" x14ac:dyDescent="0.25">
      <c r="A11336" s="1">
        <v>1</v>
      </c>
      <c r="B11336" s="1" t="s">
        <v>13264</v>
      </c>
      <c r="C11336" s="1" t="s">
        <v>13265</v>
      </c>
      <c r="D11336" s="1">
        <v>22276.499572889999</v>
      </c>
      <c r="E11336" s="1">
        <v>1.1305E-4</v>
      </c>
      <c r="F11336" s="1" t="s">
        <v>3</v>
      </c>
      <c r="G11336" s="1" t="s">
        <v>13266</v>
      </c>
      <c r="H11336" s="1">
        <v>0</v>
      </c>
      <c r="I11336" s="1">
        <v>9990</v>
      </c>
    </row>
    <row r="11337" spans="1:9" x14ac:dyDescent="0.25">
      <c r="A11337" s="1">
        <v>2</v>
      </c>
      <c r="B11337" s="1">
        <v>46612</v>
      </c>
      <c r="C11337" s="1">
        <v>97.393299999999996</v>
      </c>
      <c r="D11337" s="1">
        <v>346.16390000000001</v>
      </c>
      <c r="E11337" s="1">
        <v>8228</v>
      </c>
      <c r="F11337" s="1">
        <v>112.68810000000001</v>
      </c>
      <c r="G11337" s="1">
        <v>247.52260000000001</v>
      </c>
      <c r="H11337" s="1">
        <v>15.220450721093201</v>
      </c>
    </row>
    <row r="11338" spans="1:9" x14ac:dyDescent="0.25">
      <c r="A11338" s="1">
        <v>0</v>
      </c>
      <c r="B11338" s="1" t="s">
        <v>13267</v>
      </c>
    </row>
    <row r="11339" spans="1:9" x14ac:dyDescent="0.25">
      <c r="A11339" s="1">
        <v>1</v>
      </c>
      <c r="B11339" s="1" t="s">
        <v>13268</v>
      </c>
      <c r="C11339" s="1" t="s">
        <v>13269</v>
      </c>
      <c r="D11339" s="1">
        <v>22276.57960551</v>
      </c>
      <c r="E11339" s="1">
        <v>1.398E-5</v>
      </c>
      <c r="F11339" s="1" t="s">
        <v>3</v>
      </c>
      <c r="G11339" s="1" t="s">
        <v>13270</v>
      </c>
      <c r="H11339" s="1">
        <v>0</v>
      </c>
      <c r="I11339" s="1">
        <v>9990</v>
      </c>
    </row>
    <row r="11340" spans="1:9" x14ac:dyDescent="0.25">
      <c r="A11340" s="1">
        <v>2</v>
      </c>
      <c r="B11340" s="1">
        <v>46671</v>
      </c>
      <c r="C11340" s="1">
        <v>53.054299999999998</v>
      </c>
      <c r="D11340" s="1">
        <v>112.2992</v>
      </c>
      <c r="E11340" s="1">
        <v>1479</v>
      </c>
      <c r="F11340" s="1">
        <v>69.426000000000002</v>
      </c>
      <c r="G11340" s="1">
        <v>290.68869999999998</v>
      </c>
      <c r="H11340" s="1">
        <v>15.0639537610818</v>
      </c>
    </row>
    <row r="11341" spans="1:9" x14ac:dyDescent="0.25">
      <c r="A11341" s="1">
        <v>0</v>
      </c>
      <c r="B11341" s="1" t="s">
        <v>13271</v>
      </c>
    </row>
    <row r="11342" spans="1:9" x14ac:dyDescent="0.25">
      <c r="A11342" s="1">
        <v>1</v>
      </c>
      <c r="B11342" s="1" t="s">
        <v>13272</v>
      </c>
      <c r="C11342" s="1" t="s">
        <v>13273</v>
      </c>
      <c r="D11342" s="1">
        <v>22275.933152230002</v>
      </c>
      <c r="E11342" s="1">
        <v>1.9680000000000001E-5</v>
      </c>
      <c r="F11342" s="1" t="s">
        <v>3</v>
      </c>
      <c r="G11342" s="1" t="s">
        <v>3760</v>
      </c>
      <c r="H11342" s="1">
        <v>0</v>
      </c>
      <c r="I11342" s="1">
        <v>9990</v>
      </c>
    </row>
    <row r="11343" spans="1:9" x14ac:dyDescent="0.25">
      <c r="A11343" s="1">
        <v>2</v>
      </c>
      <c r="B11343" s="1">
        <v>46672</v>
      </c>
      <c r="C11343" s="1">
        <v>53.055</v>
      </c>
      <c r="D11343" s="1">
        <v>109.96380000000001</v>
      </c>
      <c r="E11343" s="1">
        <v>1244</v>
      </c>
      <c r="F11343" s="1">
        <v>84.712500000000006</v>
      </c>
      <c r="G11343" s="1">
        <v>275.4006</v>
      </c>
      <c r="H11343" s="1">
        <v>15.0640254510816</v>
      </c>
    </row>
    <row r="11344" spans="1:9" x14ac:dyDescent="0.25">
      <c r="A11344" s="1">
        <v>0</v>
      </c>
      <c r="B11344" s="1" t="s">
        <v>13274</v>
      </c>
    </row>
    <row r="11345" spans="1:9" x14ac:dyDescent="0.25">
      <c r="A11345" s="1">
        <v>1</v>
      </c>
      <c r="B11345" s="1" t="s">
        <v>13275</v>
      </c>
      <c r="C11345" s="1" t="s">
        <v>13276</v>
      </c>
      <c r="D11345" s="1">
        <v>22276.31328522</v>
      </c>
      <c r="E11345" s="1">
        <v>9.4299999999999995E-6</v>
      </c>
      <c r="F11345" s="1" t="s">
        <v>3</v>
      </c>
      <c r="G11345" s="1" t="s">
        <v>13277</v>
      </c>
      <c r="H11345" s="1">
        <v>0</v>
      </c>
      <c r="I11345" s="1">
        <v>9994</v>
      </c>
    </row>
    <row r="11346" spans="1:9" x14ac:dyDescent="0.25">
      <c r="A11346" s="1">
        <v>2</v>
      </c>
      <c r="B11346" s="1">
        <v>46673</v>
      </c>
      <c r="C11346" s="1">
        <v>53.054200000000002</v>
      </c>
      <c r="D11346" s="1">
        <v>123.3604</v>
      </c>
      <c r="E11346" s="1">
        <v>1503</v>
      </c>
      <c r="F11346" s="1">
        <v>99.327299999999994</v>
      </c>
      <c r="G11346" s="1">
        <v>260.78859999999997</v>
      </c>
      <c r="H11346" s="1">
        <v>15.063989851080001</v>
      </c>
    </row>
    <row r="11347" spans="1:9" x14ac:dyDescent="0.25">
      <c r="A11347" s="1">
        <v>0</v>
      </c>
      <c r="B11347" s="1" t="s">
        <v>13278</v>
      </c>
    </row>
    <row r="11348" spans="1:9" x14ac:dyDescent="0.25">
      <c r="A11348" s="1">
        <v>1</v>
      </c>
      <c r="B11348" s="1" t="s">
        <v>13279</v>
      </c>
      <c r="C11348" s="1" t="s">
        <v>13280</v>
      </c>
      <c r="D11348" s="1">
        <v>22276.556081890001</v>
      </c>
      <c r="E11348" s="1">
        <v>1.8510000000000001E-5</v>
      </c>
      <c r="F11348" s="1" t="s">
        <v>3</v>
      </c>
      <c r="G11348" s="1" t="s">
        <v>13281</v>
      </c>
      <c r="H11348" s="1">
        <v>0</v>
      </c>
      <c r="I11348" s="1">
        <v>9993</v>
      </c>
    </row>
    <row r="11349" spans="1:9" x14ac:dyDescent="0.25">
      <c r="A11349" s="1">
        <v>2</v>
      </c>
      <c r="B11349" s="1">
        <v>46674</v>
      </c>
      <c r="C11349" s="1">
        <v>53.053400000000003</v>
      </c>
      <c r="D11349" s="1">
        <v>107.1511</v>
      </c>
      <c r="E11349" s="1">
        <v>1278</v>
      </c>
      <c r="F11349" s="1">
        <v>88.210599999999999</v>
      </c>
      <c r="G11349" s="1">
        <v>271.90289999999999</v>
      </c>
      <c r="H11349" s="1">
        <v>15.063902481082501</v>
      </c>
    </row>
    <row r="11350" spans="1:9" x14ac:dyDescent="0.25">
      <c r="A11350" s="1">
        <v>0</v>
      </c>
      <c r="B11350" s="1" t="s">
        <v>13282</v>
      </c>
    </row>
    <row r="11351" spans="1:9" x14ac:dyDescent="0.25">
      <c r="A11351" s="1">
        <v>1</v>
      </c>
      <c r="B11351" s="1" t="s">
        <v>13283</v>
      </c>
      <c r="C11351" s="1" t="s">
        <v>13284</v>
      </c>
      <c r="D11351" s="1">
        <v>22276.48604172</v>
      </c>
      <c r="E11351" s="1">
        <v>1.489E-5</v>
      </c>
      <c r="F11351" s="1" t="s">
        <v>3</v>
      </c>
      <c r="G11351" s="1" t="s">
        <v>13285</v>
      </c>
      <c r="H11351" s="1">
        <v>0</v>
      </c>
      <c r="I11351" s="1">
        <v>9998</v>
      </c>
    </row>
    <row r="11352" spans="1:9" x14ac:dyDescent="0.25">
      <c r="A11352" s="1">
        <v>2</v>
      </c>
      <c r="B11352" s="1">
        <v>46675</v>
      </c>
      <c r="C11352" s="1">
        <v>53.052399999999999</v>
      </c>
      <c r="D11352" s="1">
        <v>107.4706</v>
      </c>
      <c r="E11352" s="1">
        <v>1414</v>
      </c>
      <c r="F11352" s="1">
        <v>82.175200000000004</v>
      </c>
      <c r="G11352" s="1">
        <v>277.93970000000002</v>
      </c>
      <c r="H11352" s="1">
        <v>15.0640159310824</v>
      </c>
    </row>
    <row r="11353" spans="1:9" x14ac:dyDescent="0.25">
      <c r="A11353" s="1">
        <v>0</v>
      </c>
      <c r="B11353" s="1" t="s">
        <v>13286</v>
      </c>
    </row>
    <row r="11354" spans="1:9" x14ac:dyDescent="0.25">
      <c r="A11354" s="1">
        <v>1</v>
      </c>
      <c r="B11354" s="1" t="s">
        <v>13287</v>
      </c>
      <c r="C11354" s="1" t="s">
        <v>13288</v>
      </c>
      <c r="D11354" s="1">
        <v>22276.548693190001</v>
      </c>
      <c r="E11354" s="1">
        <v>-6.7700000000000004E-6</v>
      </c>
      <c r="F11354" s="1" t="s">
        <v>3</v>
      </c>
      <c r="G11354" s="1">
        <f>-26541-4</f>
        <v>-26545</v>
      </c>
      <c r="H11354" s="1">
        <v>0</v>
      </c>
      <c r="I11354" s="1">
        <v>9990</v>
      </c>
    </row>
    <row r="11355" spans="1:9" x14ac:dyDescent="0.25">
      <c r="A11355" s="1">
        <v>2</v>
      </c>
      <c r="B11355" s="1">
        <v>46677</v>
      </c>
      <c r="C11355" s="1">
        <v>53.054900000000004</v>
      </c>
      <c r="D11355" s="1">
        <v>107.1871</v>
      </c>
      <c r="E11355" s="1">
        <v>1381</v>
      </c>
      <c r="F11355" s="1">
        <v>99.735299999999995</v>
      </c>
      <c r="G11355" s="1">
        <v>260.37920000000003</v>
      </c>
      <c r="H11355" s="1">
        <v>15.0641906710825</v>
      </c>
    </row>
    <row r="11356" spans="1:9" x14ac:dyDescent="0.25">
      <c r="A11356" s="1">
        <v>0</v>
      </c>
      <c r="B11356" s="1" t="s">
        <v>13289</v>
      </c>
    </row>
    <row r="11357" spans="1:9" x14ac:dyDescent="0.25">
      <c r="A11357" s="1">
        <v>1</v>
      </c>
      <c r="B11357" s="1" t="s">
        <v>13290</v>
      </c>
      <c r="C11357" s="1" t="s">
        <v>13291</v>
      </c>
      <c r="D11357" s="1">
        <v>22276.487889200002</v>
      </c>
      <c r="E11357" s="1">
        <v>1.189E-5</v>
      </c>
      <c r="F11357" s="1" t="s">
        <v>3</v>
      </c>
      <c r="G11357" s="1" t="s">
        <v>13292</v>
      </c>
      <c r="H11357" s="1">
        <v>0</v>
      </c>
      <c r="I11357" s="1">
        <v>9997</v>
      </c>
    </row>
    <row r="11358" spans="1:9" x14ac:dyDescent="0.25">
      <c r="A11358" s="1">
        <v>2</v>
      </c>
      <c r="B11358" s="1">
        <v>46679</v>
      </c>
      <c r="C11358" s="1">
        <v>53.054600000000001</v>
      </c>
      <c r="D11358" s="1">
        <v>87.457800000000006</v>
      </c>
      <c r="E11358" s="1">
        <v>1318</v>
      </c>
      <c r="F11358" s="1">
        <v>84.386399999999995</v>
      </c>
      <c r="G11358" s="1">
        <v>275.72750000000002</v>
      </c>
      <c r="H11358" s="1">
        <v>15.0640068310852</v>
      </c>
    </row>
    <row r="11359" spans="1:9" x14ac:dyDescent="0.25">
      <c r="A11359" s="1">
        <v>0</v>
      </c>
      <c r="B11359" s="1" t="s">
        <v>13293</v>
      </c>
    </row>
    <row r="11360" spans="1:9" x14ac:dyDescent="0.25">
      <c r="A11360" s="1">
        <v>1</v>
      </c>
      <c r="B11360" s="1" t="s">
        <v>13294</v>
      </c>
      <c r="C11360" s="1" t="s">
        <v>13295</v>
      </c>
      <c r="D11360" s="1">
        <v>22276.357496000001</v>
      </c>
      <c r="E11360" s="1">
        <v>1.0669999999999999E-5</v>
      </c>
      <c r="F11360" s="1" t="s">
        <v>3</v>
      </c>
      <c r="G11360" s="1" t="s">
        <v>13296</v>
      </c>
      <c r="H11360" s="1">
        <v>0</v>
      </c>
      <c r="I11360" s="1">
        <v>9994</v>
      </c>
    </row>
    <row r="11361" spans="1:9" x14ac:dyDescent="0.25">
      <c r="A11361" s="1">
        <v>2</v>
      </c>
      <c r="B11361" s="1">
        <v>46680</v>
      </c>
      <c r="C11361" s="1">
        <v>53.052799999999998</v>
      </c>
      <c r="D11361" s="1">
        <v>123.0534</v>
      </c>
      <c r="E11361" s="1">
        <v>1314</v>
      </c>
      <c r="F11361" s="1">
        <v>95.120900000000006</v>
      </c>
      <c r="G11361" s="1">
        <v>264.99299999999999</v>
      </c>
      <c r="H11361" s="1">
        <v>15.064086941080101</v>
      </c>
    </row>
    <row r="11362" spans="1:9" x14ac:dyDescent="0.25">
      <c r="A11362" s="1">
        <v>0</v>
      </c>
      <c r="B11362" s="1" t="s">
        <v>13297</v>
      </c>
    </row>
    <row r="11363" spans="1:9" x14ac:dyDescent="0.25">
      <c r="A11363" s="1">
        <v>1</v>
      </c>
      <c r="B11363" s="1" t="s">
        <v>13298</v>
      </c>
      <c r="C11363" s="1" t="s">
        <v>13299</v>
      </c>
      <c r="D11363" s="1">
        <v>22276.593391980001</v>
      </c>
      <c r="E11363" s="1">
        <v>1.7090000000000001E-5</v>
      </c>
      <c r="F11363" s="1" t="s">
        <v>3</v>
      </c>
      <c r="G11363" s="1" t="s">
        <v>13300</v>
      </c>
      <c r="H11363" s="1">
        <v>0</v>
      </c>
      <c r="I11363" s="1">
        <v>9992</v>
      </c>
    </row>
    <row r="11364" spans="1:9" x14ac:dyDescent="0.25">
      <c r="A11364" s="1">
        <v>2</v>
      </c>
      <c r="B11364" s="1">
        <v>46681</v>
      </c>
      <c r="C11364" s="1">
        <v>53.0548</v>
      </c>
      <c r="D11364" s="1">
        <v>121.98569999999999</v>
      </c>
      <c r="E11364" s="1">
        <v>1403</v>
      </c>
      <c r="F11364" s="1">
        <v>66.281700000000001</v>
      </c>
      <c r="G11364" s="1">
        <v>293.83190000000002</v>
      </c>
      <c r="H11364" s="1">
        <v>15.064045161080401</v>
      </c>
    </row>
    <row r="11365" spans="1:9" x14ac:dyDescent="0.25">
      <c r="A11365" s="1">
        <v>0</v>
      </c>
      <c r="B11365" s="1" t="s">
        <v>13301</v>
      </c>
    </row>
    <row r="11366" spans="1:9" x14ac:dyDescent="0.25">
      <c r="A11366" s="1">
        <v>1</v>
      </c>
      <c r="B11366" s="1" t="s">
        <v>13302</v>
      </c>
      <c r="C11366" s="1" t="s">
        <v>13303</v>
      </c>
      <c r="D11366" s="1">
        <v>22276.287460970001</v>
      </c>
      <c r="E11366" s="1">
        <v>-5.6690000000000001E-5</v>
      </c>
      <c r="F11366" s="1" t="s">
        <v>3</v>
      </c>
      <c r="G11366" s="1">
        <f>-36192-3</f>
        <v>-36195</v>
      </c>
      <c r="H11366" s="1">
        <v>0</v>
      </c>
      <c r="I11366" s="1">
        <v>9992</v>
      </c>
    </row>
    <row r="11367" spans="1:9" x14ac:dyDescent="0.25">
      <c r="A11367" s="1">
        <v>2</v>
      </c>
      <c r="B11367" s="1">
        <v>46682</v>
      </c>
      <c r="C11367" s="1">
        <v>53.053899999999999</v>
      </c>
      <c r="D11367" s="1">
        <v>123.3736</v>
      </c>
      <c r="E11367" s="1">
        <v>1154</v>
      </c>
      <c r="F11367" s="1">
        <v>90.7483</v>
      </c>
      <c r="G11367" s="1">
        <v>269.36380000000003</v>
      </c>
      <c r="H11367" s="1">
        <v>15.064084101080001</v>
      </c>
    </row>
    <row r="11368" spans="1:9" x14ac:dyDescent="0.25">
      <c r="A11368" s="1">
        <v>0</v>
      </c>
      <c r="B11368" s="1" t="s">
        <v>13304</v>
      </c>
    </row>
    <row r="11369" spans="1:9" x14ac:dyDescent="0.25">
      <c r="A11369" s="1">
        <v>1</v>
      </c>
      <c r="B11369" s="1" t="s">
        <v>13305</v>
      </c>
      <c r="C11369" s="1" t="s">
        <v>13306</v>
      </c>
      <c r="D11369" s="1">
        <v>22276.541330780001</v>
      </c>
      <c r="E11369" s="1">
        <v>6.0499999999999997E-6</v>
      </c>
      <c r="F11369" s="1" t="s">
        <v>3</v>
      </c>
      <c r="G11369" s="1" t="s">
        <v>13307</v>
      </c>
      <c r="H11369" s="1">
        <v>0</v>
      </c>
      <c r="I11369" s="1">
        <v>9998</v>
      </c>
    </row>
    <row r="11370" spans="1:9" x14ac:dyDescent="0.25">
      <c r="A11370" s="1">
        <v>2</v>
      </c>
      <c r="B11370" s="1">
        <v>46684</v>
      </c>
      <c r="C11370" s="1">
        <v>53.054900000000004</v>
      </c>
      <c r="D11370" s="1">
        <v>107.2287</v>
      </c>
      <c r="E11370" s="1">
        <v>1280</v>
      </c>
      <c r="F11370" s="1">
        <v>100.1699</v>
      </c>
      <c r="G11370" s="1">
        <v>259.9434</v>
      </c>
      <c r="H11370" s="1">
        <v>15.064113891082499</v>
      </c>
    </row>
    <row r="11371" spans="1:9" x14ac:dyDescent="0.25">
      <c r="A11371" s="1">
        <v>0</v>
      </c>
      <c r="B11371" s="1" t="s">
        <v>13308</v>
      </c>
    </row>
    <row r="11372" spans="1:9" x14ac:dyDescent="0.25">
      <c r="A11372" s="1">
        <v>1</v>
      </c>
      <c r="B11372" s="1" t="s">
        <v>13309</v>
      </c>
      <c r="C11372" s="1" t="s">
        <v>13310</v>
      </c>
      <c r="D11372" s="1">
        <v>22275.9990144</v>
      </c>
      <c r="E11372" s="1">
        <v>7.43E-6</v>
      </c>
      <c r="F11372" s="1" t="s">
        <v>3</v>
      </c>
      <c r="G11372" s="1" t="s">
        <v>13311</v>
      </c>
      <c r="H11372" s="1">
        <v>0</v>
      </c>
      <c r="I11372" s="1">
        <v>9993</v>
      </c>
    </row>
    <row r="11373" spans="1:9" x14ac:dyDescent="0.25">
      <c r="A11373" s="1">
        <v>2</v>
      </c>
      <c r="B11373" s="1">
        <v>46685</v>
      </c>
      <c r="C11373" s="1">
        <v>53.0535</v>
      </c>
      <c r="D11373" s="1">
        <v>124.6353</v>
      </c>
      <c r="E11373" s="1">
        <v>1352</v>
      </c>
      <c r="F11373" s="1">
        <v>95.440700000000007</v>
      </c>
      <c r="G11373" s="1">
        <v>264.67360000000002</v>
      </c>
      <c r="H11373" s="1">
        <v>15.064009271079501</v>
      </c>
    </row>
    <row r="11374" spans="1:9" x14ac:dyDescent="0.25">
      <c r="A11374" s="1">
        <v>0</v>
      </c>
      <c r="B11374" s="1" t="s">
        <v>13312</v>
      </c>
    </row>
    <row r="11375" spans="1:9" x14ac:dyDescent="0.25">
      <c r="A11375" s="1">
        <v>1</v>
      </c>
      <c r="B11375" s="1" t="s">
        <v>13313</v>
      </c>
      <c r="C11375" s="1" t="s">
        <v>13314</v>
      </c>
      <c r="D11375" s="1">
        <v>22276.574005350001</v>
      </c>
      <c r="E11375" s="1">
        <v>1.2459999999999999E-5</v>
      </c>
      <c r="F11375" s="1" t="s">
        <v>3</v>
      </c>
      <c r="G11375" s="1" t="s">
        <v>13315</v>
      </c>
      <c r="H11375" s="1">
        <v>0</v>
      </c>
      <c r="I11375" s="1">
        <v>9995</v>
      </c>
    </row>
    <row r="11376" spans="1:9" x14ac:dyDescent="0.25">
      <c r="A11376" s="1">
        <v>2</v>
      </c>
      <c r="B11376" s="1">
        <v>46686</v>
      </c>
      <c r="C11376" s="1">
        <v>53.055999999999997</v>
      </c>
      <c r="D11376" s="1">
        <v>122.03879999999999</v>
      </c>
      <c r="E11376" s="1">
        <v>1297</v>
      </c>
      <c r="F11376" s="1">
        <v>93.159899999999993</v>
      </c>
      <c r="G11376" s="1">
        <v>266.9538</v>
      </c>
      <c r="H11376" s="1">
        <v>15.0640907110804</v>
      </c>
    </row>
    <row r="11377" spans="1:9" x14ac:dyDescent="0.25">
      <c r="A11377" s="1">
        <v>0</v>
      </c>
      <c r="B11377" s="1" t="s">
        <v>13316</v>
      </c>
    </row>
    <row r="11378" spans="1:9" x14ac:dyDescent="0.25">
      <c r="A11378" s="1">
        <v>1</v>
      </c>
      <c r="B11378" s="1" t="s">
        <v>13317</v>
      </c>
      <c r="C11378" s="1" t="s">
        <v>13318</v>
      </c>
      <c r="D11378" s="1">
        <v>22275.901833290001</v>
      </c>
      <c r="E11378" s="1">
        <v>-2.9699999999999999E-6</v>
      </c>
      <c r="F11378" s="1" t="s">
        <v>3</v>
      </c>
      <c r="G11378" s="1">
        <f>-10463-5</f>
        <v>-10468</v>
      </c>
      <c r="H11378" s="1">
        <v>0</v>
      </c>
      <c r="I11378" s="1">
        <v>9995</v>
      </c>
    </row>
    <row r="11379" spans="1:9" x14ac:dyDescent="0.25">
      <c r="A11379" s="1">
        <v>2</v>
      </c>
      <c r="B11379" s="1">
        <v>46687</v>
      </c>
      <c r="C11379" s="1">
        <v>53.053899999999999</v>
      </c>
      <c r="D11379" s="1">
        <v>90.097700000000003</v>
      </c>
      <c r="E11379" s="1">
        <v>1508</v>
      </c>
      <c r="F11379" s="1">
        <v>70.524600000000007</v>
      </c>
      <c r="G11379" s="1">
        <v>289.59059999999999</v>
      </c>
      <c r="H11379" s="1">
        <v>15.063877441084299</v>
      </c>
    </row>
    <row r="11380" spans="1:9" x14ac:dyDescent="0.25">
      <c r="A11380" s="1">
        <v>0</v>
      </c>
      <c r="B11380" s="1" t="s">
        <v>13319</v>
      </c>
    </row>
    <row r="11381" spans="1:9" x14ac:dyDescent="0.25">
      <c r="A11381" s="1">
        <v>1</v>
      </c>
      <c r="B11381" s="1" t="s">
        <v>13320</v>
      </c>
      <c r="C11381" s="1" t="s">
        <v>13321</v>
      </c>
      <c r="D11381" s="1">
        <v>22276.523357779999</v>
      </c>
      <c r="E11381" s="1">
        <v>1.519E-5</v>
      </c>
      <c r="F11381" s="1" t="s">
        <v>3</v>
      </c>
      <c r="G11381" s="1" t="s">
        <v>13322</v>
      </c>
      <c r="H11381" s="1">
        <v>0</v>
      </c>
      <c r="I11381" s="1">
        <v>9999</v>
      </c>
    </row>
    <row r="11382" spans="1:9" x14ac:dyDescent="0.25">
      <c r="A11382" s="1">
        <v>2</v>
      </c>
      <c r="B11382" s="1">
        <v>46689</v>
      </c>
      <c r="C11382" s="1">
        <v>53.0533</v>
      </c>
      <c r="D11382" s="1">
        <v>122.2985</v>
      </c>
      <c r="E11382" s="1">
        <v>1331</v>
      </c>
      <c r="F11382" s="1">
        <v>87.287099999999995</v>
      </c>
      <c r="G11382" s="1">
        <v>272.827</v>
      </c>
      <c r="H11382" s="1">
        <v>15.064064151092801</v>
      </c>
    </row>
    <row r="11383" spans="1:9" x14ac:dyDescent="0.25">
      <c r="A11383" s="1">
        <v>0</v>
      </c>
      <c r="B11383" s="1" t="s">
        <v>13323</v>
      </c>
    </row>
    <row r="11384" spans="1:9" x14ac:dyDescent="0.25">
      <c r="A11384" s="1">
        <v>1</v>
      </c>
      <c r="B11384" s="1" t="s">
        <v>13324</v>
      </c>
      <c r="C11384" s="1" t="s">
        <v>13325</v>
      </c>
      <c r="D11384" s="1">
        <v>22275.993058529999</v>
      </c>
      <c r="E11384" s="1">
        <v>4.4000000000000002E-6</v>
      </c>
      <c r="F11384" s="1" t="s">
        <v>3</v>
      </c>
      <c r="G11384" s="1" t="s">
        <v>13326</v>
      </c>
      <c r="H11384" s="1">
        <v>0</v>
      </c>
      <c r="I11384" s="1">
        <v>9998</v>
      </c>
    </row>
    <row r="11385" spans="1:9" x14ac:dyDescent="0.25">
      <c r="A11385" s="1">
        <v>2</v>
      </c>
      <c r="B11385" s="1">
        <v>46690</v>
      </c>
      <c r="C11385" s="1">
        <v>53.055799999999998</v>
      </c>
      <c r="D11385" s="1">
        <v>99.691999999999993</v>
      </c>
      <c r="E11385" s="1">
        <v>1370</v>
      </c>
      <c r="F11385" s="1">
        <v>103.8969</v>
      </c>
      <c r="G11385" s="1">
        <v>256.21730000000002</v>
      </c>
      <c r="H11385" s="1">
        <v>15.063984881083</v>
      </c>
    </row>
    <row r="11386" spans="1:9" x14ac:dyDescent="0.25">
      <c r="A11386" s="1">
        <v>0</v>
      </c>
      <c r="B11386" s="1" t="s">
        <v>13327</v>
      </c>
    </row>
    <row r="11387" spans="1:9" x14ac:dyDescent="0.25">
      <c r="A11387" s="1">
        <v>1</v>
      </c>
      <c r="B11387" s="1" t="s">
        <v>13328</v>
      </c>
      <c r="C11387" s="1" t="s">
        <v>13329</v>
      </c>
      <c r="D11387" s="1">
        <v>22276.52290308</v>
      </c>
      <c r="E11387" s="1">
        <v>1.98E-5</v>
      </c>
      <c r="F11387" s="1" t="s">
        <v>3</v>
      </c>
      <c r="G11387" s="1" t="s">
        <v>13330</v>
      </c>
      <c r="H11387" s="1">
        <v>0</v>
      </c>
      <c r="I11387" s="1">
        <v>9992</v>
      </c>
    </row>
    <row r="11388" spans="1:9" x14ac:dyDescent="0.25">
      <c r="A11388" s="1">
        <v>2</v>
      </c>
      <c r="B11388" s="1">
        <v>46691</v>
      </c>
      <c r="C11388" s="1">
        <v>53.053800000000003</v>
      </c>
      <c r="D11388" s="1">
        <v>107.3045</v>
      </c>
      <c r="E11388" s="1">
        <v>1394</v>
      </c>
      <c r="F11388" s="1">
        <v>71.617199999999997</v>
      </c>
      <c r="G11388" s="1">
        <v>288.49680000000001</v>
      </c>
      <c r="H11388" s="1">
        <v>15.0641090410824</v>
      </c>
    </row>
    <row r="11389" spans="1:9" x14ac:dyDescent="0.25">
      <c r="A11389" s="1">
        <v>0</v>
      </c>
      <c r="B11389" s="1" t="s">
        <v>13331</v>
      </c>
    </row>
    <row r="11390" spans="1:9" x14ac:dyDescent="0.25">
      <c r="A11390" s="1">
        <v>1</v>
      </c>
      <c r="B11390" s="1" t="s">
        <v>13332</v>
      </c>
      <c r="C11390" s="1" t="s">
        <v>13333</v>
      </c>
      <c r="D11390" s="1">
        <v>22276.37593265</v>
      </c>
      <c r="E11390" s="1">
        <v>1.626E-5</v>
      </c>
      <c r="F11390" s="1" t="s">
        <v>3</v>
      </c>
      <c r="G11390" s="1" t="s">
        <v>13334</v>
      </c>
      <c r="H11390" s="1">
        <v>0</v>
      </c>
      <c r="I11390" s="1">
        <v>9990</v>
      </c>
    </row>
    <row r="11391" spans="1:9" x14ac:dyDescent="0.25">
      <c r="A11391" s="1">
        <v>2</v>
      </c>
      <c r="B11391" s="1">
        <v>46692</v>
      </c>
      <c r="C11391" s="1">
        <v>53.053600000000003</v>
      </c>
      <c r="D11391" s="1">
        <v>122.95610000000001</v>
      </c>
      <c r="E11391" s="1">
        <v>1386</v>
      </c>
      <c r="F11391" s="1">
        <v>105.2</v>
      </c>
      <c r="G11391" s="1">
        <v>254.91419999999999</v>
      </c>
      <c r="H11391" s="1">
        <v>15.063959761080101</v>
      </c>
    </row>
    <row r="11392" spans="1:9" x14ac:dyDescent="0.25">
      <c r="A11392" s="1">
        <v>0</v>
      </c>
      <c r="B11392" s="1" t="s">
        <v>13335</v>
      </c>
    </row>
    <row r="11393" spans="1:9" x14ac:dyDescent="0.25">
      <c r="A11393" s="1">
        <v>1</v>
      </c>
      <c r="B11393" s="1" t="s">
        <v>13336</v>
      </c>
      <c r="C11393" s="1" t="s">
        <v>13337</v>
      </c>
      <c r="D11393" s="1">
        <v>22276.327538540001</v>
      </c>
      <c r="E11393" s="1">
        <v>-6.1099999999999999E-6</v>
      </c>
      <c r="F11393" s="1" t="s">
        <v>3</v>
      </c>
      <c r="G11393" s="1">
        <f>-22163-4</f>
        <v>-22167</v>
      </c>
      <c r="H11393" s="1">
        <v>0</v>
      </c>
      <c r="I11393" s="1">
        <v>9994</v>
      </c>
    </row>
    <row r="11394" spans="1:9" x14ac:dyDescent="0.25">
      <c r="A11394" s="1">
        <v>2</v>
      </c>
      <c r="B11394" s="1">
        <v>46693</v>
      </c>
      <c r="C11394" s="1">
        <v>53.054400000000001</v>
      </c>
      <c r="D11394" s="1">
        <v>108.1957</v>
      </c>
      <c r="E11394" s="1">
        <v>823</v>
      </c>
      <c r="F11394" s="1">
        <v>113.4618</v>
      </c>
      <c r="G11394" s="1">
        <v>246.64580000000001</v>
      </c>
      <c r="H11394" s="1">
        <v>15.064184951082099</v>
      </c>
    </row>
    <row r="11395" spans="1:9" x14ac:dyDescent="0.25">
      <c r="A11395" s="1">
        <v>0</v>
      </c>
      <c r="B11395" s="1" t="s">
        <v>13338</v>
      </c>
    </row>
    <row r="11396" spans="1:9" x14ac:dyDescent="0.25">
      <c r="A11396" s="1">
        <v>1</v>
      </c>
      <c r="B11396" s="1" t="s">
        <v>13339</v>
      </c>
      <c r="C11396" s="1" t="s">
        <v>13340</v>
      </c>
      <c r="D11396" s="1">
        <v>22276.484216820001</v>
      </c>
      <c r="E11396" s="1">
        <v>-9.9000000000000005E-7</v>
      </c>
      <c r="F11396" s="1" t="s">
        <v>3</v>
      </c>
      <c r="G11396" s="1" t="s">
        <v>13341</v>
      </c>
      <c r="H11396" s="1">
        <v>0</v>
      </c>
      <c r="I11396" s="1">
        <v>9998</v>
      </c>
    </row>
    <row r="11397" spans="1:9" x14ac:dyDescent="0.25">
      <c r="A11397" s="1">
        <v>2</v>
      </c>
      <c r="B11397" s="1">
        <v>46694</v>
      </c>
      <c r="C11397" s="1">
        <v>53.052799999999998</v>
      </c>
      <c r="D11397" s="1">
        <v>87.484399999999994</v>
      </c>
      <c r="E11397" s="1">
        <v>1196</v>
      </c>
      <c r="F11397" s="1">
        <v>98.558099999999996</v>
      </c>
      <c r="G11397" s="1">
        <v>261.55439999999999</v>
      </c>
      <c r="H11397" s="1">
        <v>15.063966071085201</v>
      </c>
    </row>
    <row r="11398" spans="1:9" x14ac:dyDescent="0.25">
      <c r="A11398" s="1">
        <v>0</v>
      </c>
      <c r="B11398" s="1" t="s">
        <v>13342</v>
      </c>
    </row>
    <row r="11399" spans="1:9" x14ac:dyDescent="0.25">
      <c r="A11399" s="1">
        <v>1</v>
      </c>
      <c r="B11399" s="1" t="s">
        <v>13343</v>
      </c>
      <c r="C11399" s="1" t="s">
        <v>13344</v>
      </c>
      <c r="D11399" s="1">
        <v>22276.502627260001</v>
      </c>
      <c r="E11399" s="1">
        <v>1.2469999999999999E-5</v>
      </c>
      <c r="F11399" s="1" t="s">
        <v>3</v>
      </c>
      <c r="G11399" s="1" t="s">
        <v>13345</v>
      </c>
      <c r="H11399" s="1">
        <v>0</v>
      </c>
      <c r="I11399" s="1">
        <v>9993</v>
      </c>
    </row>
    <row r="11400" spans="1:9" x14ac:dyDescent="0.25">
      <c r="A11400" s="1">
        <v>2</v>
      </c>
      <c r="B11400" s="1">
        <v>46696</v>
      </c>
      <c r="C11400" s="1">
        <v>53.054299999999998</v>
      </c>
      <c r="D11400" s="1">
        <v>87.401600000000002</v>
      </c>
      <c r="E11400" s="1">
        <v>1348</v>
      </c>
      <c r="F11400" s="1">
        <v>84.968599999999995</v>
      </c>
      <c r="G11400" s="1">
        <v>275.1456</v>
      </c>
      <c r="H11400" s="1">
        <v>15.0640572010852</v>
      </c>
    </row>
    <row r="11401" spans="1:9" x14ac:dyDescent="0.25">
      <c r="A11401" s="1">
        <v>0</v>
      </c>
      <c r="B11401" s="1" t="s">
        <v>13346</v>
      </c>
    </row>
    <row r="11402" spans="1:9" x14ac:dyDescent="0.25">
      <c r="A11402" s="1">
        <v>1</v>
      </c>
      <c r="B11402" s="1" t="s">
        <v>13347</v>
      </c>
      <c r="C11402" s="1" t="s">
        <v>13348</v>
      </c>
      <c r="D11402" s="1">
        <v>22276.5588135</v>
      </c>
      <c r="E11402" s="1">
        <v>3.7599999999999999E-5</v>
      </c>
      <c r="F11402" s="1" t="s">
        <v>3</v>
      </c>
      <c r="G11402" s="1" t="s">
        <v>13349</v>
      </c>
      <c r="H11402" s="1">
        <v>0</v>
      </c>
      <c r="I11402" s="1">
        <v>9997</v>
      </c>
    </row>
    <row r="11403" spans="1:9" x14ac:dyDescent="0.25">
      <c r="A11403" s="1">
        <v>2</v>
      </c>
      <c r="B11403" s="1">
        <v>46698</v>
      </c>
      <c r="C11403" s="1">
        <v>53.052999999999997</v>
      </c>
      <c r="D11403" s="1">
        <v>107.12990000000001</v>
      </c>
      <c r="E11403" s="1">
        <v>1376</v>
      </c>
      <c r="F11403" s="1">
        <v>100.5891</v>
      </c>
      <c r="G11403" s="1">
        <v>259.52530000000002</v>
      </c>
      <c r="H11403" s="1">
        <v>15.063999611082499</v>
      </c>
    </row>
    <row r="11404" spans="1:9" x14ac:dyDescent="0.25">
      <c r="A11404" s="1">
        <v>0</v>
      </c>
      <c r="B11404" s="1" t="s">
        <v>13350</v>
      </c>
    </row>
    <row r="11405" spans="1:9" x14ac:dyDescent="0.25">
      <c r="A11405" s="1">
        <v>1</v>
      </c>
      <c r="B11405" s="1" t="s">
        <v>13351</v>
      </c>
      <c r="C11405" s="1" t="s">
        <v>13352</v>
      </c>
      <c r="D11405" s="1">
        <v>22276.497101609999</v>
      </c>
      <c r="E11405" s="1">
        <v>3.2100000000000002E-6</v>
      </c>
      <c r="F11405" s="1" t="s">
        <v>3</v>
      </c>
      <c r="G11405" s="1" t="s">
        <v>13353</v>
      </c>
      <c r="H11405" s="1">
        <v>0</v>
      </c>
      <c r="I11405" s="1">
        <v>9998</v>
      </c>
    </row>
    <row r="11406" spans="1:9" x14ac:dyDescent="0.25">
      <c r="A11406" s="1">
        <v>2</v>
      </c>
      <c r="B11406" s="1">
        <v>46699</v>
      </c>
      <c r="C11406" s="1">
        <v>53.054299999999998</v>
      </c>
      <c r="D11406" s="1">
        <v>107.42189999999999</v>
      </c>
      <c r="E11406" s="1">
        <v>1233</v>
      </c>
      <c r="F11406" s="1">
        <v>100.7958</v>
      </c>
      <c r="G11406" s="1">
        <v>259.31700000000001</v>
      </c>
      <c r="H11406" s="1">
        <v>15.063995331082401</v>
      </c>
    </row>
    <row r="11407" spans="1:9" x14ac:dyDescent="0.25">
      <c r="A11407" s="1">
        <v>0</v>
      </c>
      <c r="B11407" s="1" t="s">
        <v>13354</v>
      </c>
    </row>
    <row r="11408" spans="1:9" x14ac:dyDescent="0.25">
      <c r="A11408" s="1">
        <v>1</v>
      </c>
      <c r="B11408" s="1" t="s">
        <v>13355</v>
      </c>
      <c r="C11408" s="1" t="s">
        <v>13356</v>
      </c>
      <c r="D11408" s="1">
        <v>22276.567602309999</v>
      </c>
      <c r="E11408" s="1">
        <v>-9.1700000000000003E-6</v>
      </c>
      <c r="F11408" s="1" t="s">
        <v>3</v>
      </c>
      <c r="G11408" s="1">
        <f>-42662-4</f>
        <v>-42666</v>
      </c>
      <c r="H11408" s="1">
        <v>0</v>
      </c>
      <c r="I11408" s="1">
        <v>9991</v>
      </c>
    </row>
    <row r="11409" spans="1:9" x14ac:dyDescent="0.25">
      <c r="A11409" s="1">
        <v>2</v>
      </c>
      <c r="B11409" s="1">
        <v>46700</v>
      </c>
      <c r="C11409" s="1">
        <v>53.056399999999996</v>
      </c>
      <c r="D11409" s="1">
        <v>122.11499999999999</v>
      </c>
      <c r="E11409" s="1">
        <v>1468</v>
      </c>
      <c r="F11409" s="1">
        <v>88.796499999999995</v>
      </c>
      <c r="G11409" s="1">
        <v>271.31920000000002</v>
      </c>
      <c r="H11409" s="1">
        <v>15.064026851080399</v>
      </c>
    </row>
    <row r="11410" spans="1:9" x14ac:dyDescent="0.25">
      <c r="A11410" s="1">
        <v>0</v>
      </c>
      <c r="B11410" s="1" t="s">
        <v>13357</v>
      </c>
    </row>
    <row r="11411" spans="1:9" x14ac:dyDescent="0.25">
      <c r="A11411" s="1">
        <v>1</v>
      </c>
      <c r="B11411" s="1" t="s">
        <v>13358</v>
      </c>
      <c r="C11411" s="1" t="s">
        <v>13359</v>
      </c>
      <c r="D11411" s="1">
        <v>22276.53396185</v>
      </c>
      <c r="E11411" s="1">
        <v>9.4900000000000006E-6</v>
      </c>
      <c r="F11411" s="1" t="s">
        <v>3</v>
      </c>
      <c r="G11411" s="1" t="s">
        <v>1711</v>
      </c>
      <c r="H11411" s="1">
        <v>0</v>
      </c>
      <c r="I11411" s="1">
        <v>9991</v>
      </c>
    </row>
    <row r="11412" spans="1:9" x14ac:dyDescent="0.25">
      <c r="A11412" s="1">
        <v>2</v>
      </c>
      <c r="B11412" s="1">
        <v>46701</v>
      </c>
      <c r="C11412" s="1">
        <v>53.053699999999999</v>
      </c>
      <c r="D11412" s="1">
        <v>107.2629</v>
      </c>
      <c r="E11412" s="1">
        <v>1478</v>
      </c>
      <c r="F11412" s="1">
        <v>97.345399999999998</v>
      </c>
      <c r="G11412" s="1">
        <v>262.77030000000002</v>
      </c>
      <c r="H11412" s="1">
        <v>15.064023101082499</v>
      </c>
    </row>
    <row r="11413" spans="1:9" x14ac:dyDescent="0.25">
      <c r="A11413" s="1">
        <v>0</v>
      </c>
      <c r="B11413" s="1" t="s">
        <v>13360</v>
      </c>
    </row>
    <row r="11414" spans="1:9" x14ac:dyDescent="0.25">
      <c r="A11414" s="1">
        <v>1</v>
      </c>
      <c r="B11414" s="1" t="s">
        <v>13361</v>
      </c>
      <c r="C11414" s="1" t="s">
        <v>13362</v>
      </c>
      <c r="D11414" s="1">
        <v>22276.480523239999</v>
      </c>
      <c r="E11414" s="1">
        <v>7.347E-5</v>
      </c>
      <c r="F11414" s="1" t="s">
        <v>3</v>
      </c>
      <c r="G11414" s="1" t="s">
        <v>13363</v>
      </c>
      <c r="H11414" s="1">
        <v>0</v>
      </c>
      <c r="I11414" s="1">
        <v>9992</v>
      </c>
    </row>
    <row r="11415" spans="1:9" x14ac:dyDescent="0.25">
      <c r="A11415" s="1">
        <v>2</v>
      </c>
      <c r="B11415" s="1">
        <v>46702</v>
      </c>
      <c r="C11415" s="1">
        <v>53.052900000000001</v>
      </c>
      <c r="D11415" s="1">
        <v>87.497500000000002</v>
      </c>
      <c r="E11415" s="1">
        <v>1408</v>
      </c>
      <c r="F11415" s="1">
        <v>74.810100000000006</v>
      </c>
      <c r="G11415" s="1">
        <v>285.30430000000001</v>
      </c>
      <c r="H11415" s="1">
        <v>15.064080141085199</v>
      </c>
    </row>
    <row r="11416" spans="1:9" x14ac:dyDescent="0.25">
      <c r="A11416" s="1">
        <v>0</v>
      </c>
      <c r="B11416" s="1" t="s">
        <v>13364</v>
      </c>
    </row>
    <row r="11417" spans="1:9" x14ac:dyDescent="0.25">
      <c r="A11417" s="1">
        <v>1</v>
      </c>
      <c r="B11417" s="1" t="s">
        <v>13365</v>
      </c>
      <c r="C11417" s="1" t="s">
        <v>13366</v>
      </c>
      <c r="D11417" s="1">
        <v>22276.24646092</v>
      </c>
      <c r="E11417" s="1">
        <v>9.9699999999999994E-6</v>
      </c>
      <c r="F11417" s="1" t="s">
        <v>3</v>
      </c>
      <c r="G11417" s="1" t="s">
        <v>13367</v>
      </c>
      <c r="H11417" s="1">
        <v>0</v>
      </c>
      <c r="I11417" s="1">
        <v>9998</v>
      </c>
    </row>
    <row r="11418" spans="1:9" x14ac:dyDescent="0.25">
      <c r="A11418" s="1">
        <v>2</v>
      </c>
      <c r="B11418" s="1">
        <v>46703</v>
      </c>
      <c r="C11418" s="1">
        <v>53.054099999999998</v>
      </c>
      <c r="D11418" s="1">
        <v>108.5346</v>
      </c>
      <c r="E11418" s="1">
        <v>1268</v>
      </c>
      <c r="F11418" s="1">
        <v>86.677599999999998</v>
      </c>
      <c r="G11418" s="1">
        <v>273.43579999999997</v>
      </c>
      <c r="H11418" s="1">
        <v>15.064067881082</v>
      </c>
    </row>
    <row r="11419" spans="1:9" x14ac:dyDescent="0.25">
      <c r="A11419" s="1">
        <v>0</v>
      </c>
      <c r="B11419" s="1" t="s">
        <v>13368</v>
      </c>
    </row>
    <row r="11420" spans="1:9" x14ac:dyDescent="0.25">
      <c r="A11420" s="1">
        <v>1</v>
      </c>
      <c r="B11420" s="1" t="s">
        <v>13369</v>
      </c>
      <c r="C11420" s="1" t="s">
        <v>13370</v>
      </c>
      <c r="D11420" s="1">
        <v>22276.491577270001</v>
      </c>
      <c r="E11420" s="1">
        <v>1E-8</v>
      </c>
      <c r="F11420" s="1" t="s">
        <v>3</v>
      </c>
      <c r="G11420" s="1" t="s">
        <v>13371</v>
      </c>
      <c r="H11420" s="1">
        <v>0</v>
      </c>
      <c r="I11420" s="1">
        <v>9991</v>
      </c>
    </row>
    <row r="11421" spans="1:9" x14ac:dyDescent="0.25">
      <c r="A11421" s="1">
        <v>2</v>
      </c>
      <c r="B11421" s="1">
        <v>46704</v>
      </c>
      <c r="C11421" s="1">
        <v>53.055300000000003</v>
      </c>
      <c r="D11421" s="1">
        <v>87.450100000000006</v>
      </c>
      <c r="E11421" s="1">
        <v>1346</v>
      </c>
      <c r="F11421" s="1">
        <v>77.310400000000001</v>
      </c>
      <c r="G11421" s="1">
        <v>282.80360000000002</v>
      </c>
      <c r="H11421" s="1">
        <v>15.0639741110852</v>
      </c>
    </row>
    <row r="11422" spans="1:9" x14ac:dyDescent="0.25">
      <c r="A11422" s="1">
        <v>0</v>
      </c>
      <c r="B11422" s="1" t="s">
        <v>13372</v>
      </c>
    </row>
    <row r="11423" spans="1:9" x14ac:dyDescent="0.25">
      <c r="A11423" s="1">
        <v>1</v>
      </c>
      <c r="B11423" s="1" t="s">
        <v>13373</v>
      </c>
      <c r="C11423" s="1" t="s">
        <v>13374</v>
      </c>
      <c r="D11423" s="1">
        <v>22276.305897819999</v>
      </c>
      <c r="E11423" s="1">
        <v>1.065E-5</v>
      </c>
      <c r="F11423" s="1" t="s">
        <v>3</v>
      </c>
      <c r="G11423" s="1" t="s">
        <v>13375</v>
      </c>
      <c r="H11423" s="1">
        <v>0</v>
      </c>
      <c r="I11423" s="1">
        <v>9995</v>
      </c>
    </row>
    <row r="11424" spans="1:9" x14ac:dyDescent="0.25">
      <c r="A11424" s="1">
        <v>2</v>
      </c>
      <c r="B11424" s="1">
        <v>46705</v>
      </c>
      <c r="C11424" s="1">
        <v>53.0548</v>
      </c>
      <c r="D11424" s="1">
        <v>123.2705</v>
      </c>
      <c r="E11424" s="1">
        <v>1384</v>
      </c>
      <c r="F11424" s="1">
        <v>88.326899999999995</v>
      </c>
      <c r="G11424" s="1">
        <v>271.7878</v>
      </c>
      <c r="H11424" s="1">
        <v>15.06406353108</v>
      </c>
    </row>
    <row r="11425" spans="1:9" x14ac:dyDescent="0.25">
      <c r="A11425" s="1">
        <v>0</v>
      </c>
      <c r="B11425" s="1" t="s">
        <v>13376</v>
      </c>
    </row>
    <row r="11426" spans="1:9" x14ac:dyDescent="0.25">
      <c r="A11426" s="1">
        <v>1</v>
      </c>
      <c r="B11426" s="1" t="s">
        <v>13377</v>
      </c>
      <c r="C11426" s="1" t="s">
        <v>13378</v>
      </c>
      <c r="D11426" s="1">
        <v>22276.54501786</v>
      </c>
      <c r="E11426" s="1">
        <v>7.4699999999999996E-6</v>
      </c>
      <c r="F11426" s="1" t="s">
        <v>3</v>
      </c>
      <c r="G11426" s="1" t="s">
        <v>13379</v>
      </c>
      <c r="H11426" s="1">
        <v>0</v>
      </c>
      <c r="I11426" s="1">
        <v>9999</v>
      </c>
    </row>
    <row r="11427" spans="1:9" x14ac:dyDescent="0.25">
      <c r="A11427" s="1">
        <v>2</v>
      </c>
      <c r="B11427" s="1">
        <v>46706</v>
      </c>
      <c r="C11427" s="1">
        <v>53.055100000000003</v>
      </c>
      <c r="D11427" s="1">
        <v>107.2152</v>
      </c>
      <c r="E11427" s="1">
        <v>1408</v>
      </c>
      <c r="F11427" s="1">
        <v>85.484999999999999</v>
      </c>
      <c r="G11427" s="1">
        <v>274.63</v>
      </c>
      <c r="H11427" s="1">
        <v>15.064037651082501</v>
      </c>
    </row>
    <row r="11428" spans="1:9" x14ac:dyDescent="0.25">
      <c r="A11428" s="1">
        <v>0</v>
      </c>
      <c r="B11428" s="1" t="s">
        <v>13380</v>
      </c>
    </row>
    <row r="11429" spans="1:9" x14ac:dyDescent="0.25">
      <c r="A11429" s="1">
        <v>1</v>
      </c>
      <c r="B11429" s="1" t="s">
        <v>13381</v>
      </c>
      <c r="C11429" s="1" t="s">
        <v>13382</v>
      </c>
      <c r="D11429" s="1">
        <v>22276.469450159999</v>
      </c>
      <c r="E11429" s="1">
        <v>-3.9600000000000002E-6</v>
      </c>
      <c r="F11429" s="1" t="s">
        <v>3</v>
      </c>
      <c r="G11429" s="1">
        <f>-76751-5</f>
        <v>-76756</v>
      </c>
      <c r="H11429" s="1">
        <v>0</v>
      </c>
      <c r="I11429" s="1">
        <v>9991</v>
      </c>
    </row>
    <row r="11430" spans="1:9" x14ac:dyDescent="0.25">
      <c r="A11430" s="1">
        <v>2</v>
      </c>
      <c r="B11430" s="1">
        <v>46707</v>
      </c>
      <c r="C11430" s="1">
        <v>53.054600000000001</v>
      </c>
      <c r="D11430" s="1">
        <v>87.552000000000007</v>
      </c>
      <c r="E11430" s="1">
        <v>1403</v>
      </c>
      <c r="F11430" s="1">
        <v>84.074700000000007</v>
      </c>
      <c r="G11430" s="1">
        <v>276.04020000000003</v>
      </c>
      <c r="H11430" s="1">
        <v>15.0641000910852</v>
      </c>
    </row>
    <row r="11431" spans="1:9" x14ac:dyDescent="0.25">
      <c r="A11431" s="1">
        <v>0</v>
      </c>
      <c r="B11431" s="1" t="s">
        <v>13383</v>
      </c>
    </row>
    <row r="11432" spans="1:9" x14ac:dyDescent="0.25">
      <c r="A11432" s="1">
        <v>1</v>
      </c>
      <c r="B11432" s="1" t="s">
        <v>13384</v>
      </c>
      <c r="C11432" s="1" t="s">
        <v>13385</v>
      </c>
      <c r="D11432" s="1">
        <v>22276.545494649999</v>
      </c>
      <c r="E11432" s="1">
        <v>1.3975000000000001E-4</v>
      </c>
      <c r="F11432" s="1" t="s">
        <v>3</v>
      </c>
      <c r="G11432" s="1" t="s">
        <v>13386</v>
      </c>
      <c r="H11432" s="1">
        <v>0</v>
      </c>
      <c r="I11432" s="1">
        <v>9991</v>
      </c>
    </row>
    <row r="11433" spans="1:9" x14ac:dyDescent="0.25">
      <c r="A11433" s="1">
        <v>2</v>
      </c>
      <c r="B11433" s="1">
        <v>46709</v>
      </c>
      <c r="C11433" s="1">
        <v>53.053800000000003</v>
      </c>
      <c r="D11433" s="1">
        <v>122.3344</v>
      </c>
      <c r="E11433" s="1">
        <v>1129</v>
      </c>
      <c r="F11433" s="1">
        <v>90.389700000000005</v>
      </c>
      <c r="G11433" s="1">
        <v>269.72219999999999</v>
      </c>
      <c r="H11433" s="1">
        <v>15.064131871080299</v>
      </c>
    </row>
    <row r="11434" spans="1:9" x14ac:dyDescent="0.25">
      <c r="A11434" s="1">
        <v>0</v>
      </c>
      <c r="B11434" s="1" t="s">
        <v>13387</v>
      </c>
    </row>
    <row r="11435" spans="1:9" x14ac:dyDescent="0.25">
      <c r="A11435" s="1">
        <v>1</v>
      </c>
      <c r="B11435" s="1" t="s">
        <v>13388</v>
      </c>
      <c r="C11435" s="1" t="s">
        <v>13389</v>
      </c>
      <c r="D11435" s="1">
        <v>22276.563913779999</v>
      </c>
      <c r="E11435" s="1">
        <v>4.3699999999999997E-6</v>
      </c>
      <c r="F11435" s="1" t="s">
        <v>3</v>
      </c>
      <c r="G11435" s="1" t="s">
        <v>13390</v>
      </c>
      <c r="H11435" s="1">
        <v>0</v>
      </c>
      <c r="I11435" s="1">
        <v>9998</v>
      </c>
    </row>
    <row r="11436" spans="1:9" x14ac:dyDescent="0.25">
      <c r="A11436" s="1">
        <v>2</v>
      </c>
      <c r="B11436" s="1">
        <v>46710</v>
      </c>
      <c r="C11436" s="1">
        <v>53.054299999999998</v>
      </c>
      <c r="D11436" s="1">
        <v>122.12520000000001</v>
      </c>
      <c r="E11436" s="1">
        <v>1101</v>
      </c>
      <c r="F11436" s="1">
        <v>89.514600000000002</v>
      </c>
      <c r="G11436" s="1">
        <v>270.59690000000001</v>
      </c>
      <c r="H11436" s="1">
        <v>15.064015131080399</v>
      </c>
    </row>
    <row r="11437" spans="1:9" x14ac:dyDescent="0.25">
      <c r="A11437" s="1">
        <v>0</v>
      </c>
      <c r="B11437" s="1" t="s">
        <v>13391</v>
      </c>
    </row>
    <row r="11438" spans="1:9" x14ac:dyDescent="0.25">
      <c r="A11438" s="1">
        <v>1</v>
      </c>
      <c r="B11438" s="1" t="s">
        <v>13392</v>
      </c>
      <c r="C11438" s="1" t="s">
        <v>13393</v>
      </c>
      <c r="D11438" s="1">
        <v>22276.537647320001</v>
      </c>
      <c r="E11438" s="1">
        <v>2.298E-5</v>
      </c>
      <c r="F11438" s="1" t="s">
        <v>3</v>
      </c>
      <c r="G11438" s="1" t="s">
        <v>6328</v>
      </c>
      <c r="H11438" s="1">
        <v>0</v>
      </c>
      <c r="I11438" s="1">
        <v>9995</v>
      </c>
    </row>
    <row r="11439" spans="1:9" x14ac:dyDescent="0.25">
      <c r="A11439" s="1">
        <v>2</v>
      </c>
      <c r="B11439" s="1">
        <v>46711</v>
      </c>
      <c r="C11439" s="1">
        <v>53.052199999999999</v>
      </c>
      <c r="D11439" s="1">
        <v>107.2435</v>
      </c>
      <c r="E11439" s="1">
        <v>1359</v>
      </c>
      <c r="F11439" s="1">
        <v>96.253500000000003</v>
      </c>
      <c r="G11439" s="1">
        <v>263.86079999999998</v>
      </c>
      <c r="H11439" s="1">
        <v>15.064023741082501</v>
      </c>
    </row>
    <row r="11440" spans="1:9" x14ac:dyDescent="0.25">
      <c r="A11440" s="1">
        <v>0</v>
      </c>
      <c r="B11440" s="1" t="s">
        <v>13394</v>
      </c>
    </row>
    <row r="11441" spans="1:9" x14ac:dyDescent="0.25">
      <c r="A11441" s="1">
        <v>1</v>
      </c>
      <c r="B11441" s="1" t="s">
        <v>13395</v>
      </c>
      <c r="C11441" s="1" t="s">
        <v>13396</v>
      </c>
      <c r="D11441" s="1">
        <v>22276.316505579998</v>
      </c>
      <c r="E11441" s="1">
        <v>1.384E-5</v>
      </c>
      <c r="F11441" s="1" t="s">
        <v>3</v>
      </c>
      <c r="G11441" s="1" t="s">
        <v>13397</v>
      </c>
      <c r="H11441" s="1">
        <v>0</v>
      </c>
      <c r="I11441" s="1">
        <v>9998</v>
      </c>
    </row>
    <row r="11442" spans="1:9" x14ac:dyDescent="0.25">
      <c r="A11442" s="1">
        <v>2</v>
      </c>
      <c r="B11442" s="1">
        <v>46712</v>
      </c>
      <c r="C11442" s="1">
        <v>53.055</v>
      </c>
      <c r="D11442" s="1">
        <v>108.3451</v>
      </c>
      <c r="E11442" s="1">
        <v>1178</v>
      </c>
      <c r="F11442" s="1">
        <v>99.417599999999993</v>
      </c>
      <c r="G11442" s="1">
        <v>260.69459999999998</v>
      </c>
      <c r="H11442" s="1">
        <v>15.064069381082099</v>
      </c>
    </row>
    <row r="11443" spans="1:9" x14ac:dyDescent="0.25">
      <c r="A11443" s="1">
        <v>0</v>
      </c>
      <c r="B11443" s="1" t="s">
        <v>13398</v>
      </c>
    </row>
    <row r="11444" spans="1:9" x14ac:dyDescent="0.25">
      <c r="A11444" s="1">
        <v>1</v>
      </c>
      <c r="B11444" s="1" t="s">
        <v>13399</v>
      </c>
      <c r="C11444" s="1" t="s">
        <v>13400</v>
      </c>
      <c r="D11444" s="1">
        <v>22276.249206249999</v>
      </c>
      <c r="E11444" s="1">
        <v>8.8000000000000004E-7</v>
      </c>
      <c r="F11444" s="1" t="s">
        <v>3</v>
      </c>
      <c r="G11444" s="1" t="s">
        <v>13401</v>
      </c>
      <c r="H11444" s="1">
        <v>0</v>
      </c>
      <c r="I11444" s="1">
        <v>9998</v>
      </c>
    </row>
    <row r="11445" spans="1:9" x14ac:dyDescent="0.25">
      <c r="A11445" s="1">
        <v>2</v>
      </c>
      <c r="B11445" s="1">
        <v>46713</v>
      </c>
      <c r="C11445" s="1">
        <v>53.055799999999998</v>
      </c>
      <c r="D11445" s="1">
        <v>108.5211</v>
      </c>
      <c r="E11445" s="1">
        <v>1337</v>
      </c>
      <c r="F11445" s="1">
        <v>76.156199999999998</v>
      </c>
      <c r="G11445" s="1">
        <v>283.95749999999998</v>
      </c>
      <c r="H11445" s="1">
        <v>15.063913171082</v>
      </c>
    </row>
    <row r="11446" spans="1:9" x14ac:dyDescent="0.25">
      <c r="A11446" s="1">
        <v>0</v>
      </c>
      <c r="B11446" s="1" t="s">
        <v>13402</v>
      </c>
    </row>
    <row r="11447" spans="1:9" x14ac:dyDescent="0.25">
      <c r="A11447" s="1">
        <v>1</v>
      </c>
      <c r="B11447" s="1" t="s">
        <v>13403</v>
      </c>
      <c r="C11447" s="1" t="s">
        <v>13404</v>
      </c>
      <c r="D11447" s="1">
        <v>22275.841017520001</v>
      </c>
      <c r="E11447" s="1">
        <v>-1.094E-5</v>
      </c>
      <c r="F11447" s="1" t="s">
        <v>3</v>
      </c>
      <c r="G11447" s="1">
        <f>-54572-4</f>
        <v>-54576</v>
      </c>
      <c r="H11447" s="1">
        <v>0</v>
      </c>
      <c r="I11447" s="1">
        <v>9993</v>
      </c>
    </row>
    <row r="11448" spans="1:9" x14ac:dyDescent="0.25">
      <c r="A11448" s="1">
        <v>2</v>
      </c>
      <c r="B11448" s="1">
        <v>46714</v>
      </c>
      <c r="C11448" s="1">
        <v>53.054200000000002</v>
      </c>
      <c r="D11448" s="1">
        <v>110.3586</v>
      </c>
      <c r="E11448" s="1">
        <v>1290</v>
      </c>
      <c r="F11448" s="1">
        <v>86.891900000000007</v>
      </c>
      <c r="G11448" s="1">
        <v>273.2217</v>
      </c>
      <c r="H11448" s="1">
        <v>15.063913861086199</v>
      </c>
    </row>
    <row r="11449" spans="1:9" x14ac:dyDescent="0.25">
      <c r="A11449" s="1">
        <v>0</v>
      </c>
      <c r="B11449" s="1" t="s">
        <v>13405</v>
      </c>
    </row>
    <row r="11450" spans="1:9" x14ac:dyDescent="0.25">
      <c r="A11450" s="1">
        <v>1</v>
      </c>
      <c r="B11450" s="1" t="s">
        <v>13406</v>
      </c>
      <c r="C11450" s="1" t="s">
        <v>13407</v>
      </c>
      <c r="D11450" s="1">
        <v>22276.567138959999</v>
      </c>
      <c r="E11450" s="1">
        <v>5.7300000000000002E-6</v>
      </c>
      <c r="F11450" s="1" t="s">
        <v>3</v>
      </c>
      <c r="G11450" s="1" t="s">
        <v>13408</v>
      </c>
      <c r="H11450" s="1">
        <v>0</v>
      </c>
      <c r="I11450" s="1">
        <v>9991</v>
      </c>
    </row>
    <row r="11451" spans="1:9" x14ac:dyDescent="0.25">
      <c r="A11451" s="1">
        <v>2</v>
      </c>
      <c r="B11451" s="1">
        <v>46715</v>
      </c>
      <c r="C11451" s="1">
        <v>53.0533</v>
      </c>
      <c r="D11451" s="1">
        <v>107.11320000000001</v>
      </c>
      <c r="E11451" s="1">
        <v>1312</v>
      </c>
      <c r="F11451" s="1">
        <v>80.3703</v>
      </c>
      <c r="G11451" s="1">
        <v>279.74340000000001</v>
      </c>
      <c r="H11451" s="1">
        <v>15.0640749810825</v>
      </c>
    </row>
    <row r="11452" spans="1:9" x14ac:dyDescent="0.25">
      <c r="A11452" s="1">
        <v>0</v>
      </c>
      <c r="B11452" s="1" t="s">
        <v>13409</v>
      </c>
    </row>
    <row r="11453" spans="1:9" x14ac:dyDescent="0.25">
      <c r="A11453" s="1">
        <v>1</v>
      </c>
      <c r="B11453" s="1" t="s">
        <v>13410</v>
      </c>
      <c r="C11453" s="1" t="s">
        <v>13411</v>
      </c>
      <c r="D11453" s="1">
        <v>22276.582335409999</v>
      </c>
      <c r="E11453" s="1">
        <v>3.6799999999999999E-6</v>
      </c>
      <c r="F11453" s="1" t="s">
        <v>3</v>
      </c>
      <c r="G11453" s="1" t="s">
        <v>13412</v>
      </c>
      <c r="H11453" s="1">
        <v>0</v>
      </c>
      <c r="I11453" s="1">
        <v>9998</v>
      </c>
    </row>
    <row r="11454" spans="1:9" x14ac:dyDescent="0.25">
      <c r="A11454" s="1">
        <v>2</v>
      </c>
      <c r="B11454" s="1">
        <v>46716</v>
      </c>
      <c r="C11454" s="1">
        <v>53.055799999999998</v>
      </c>
      <c r="D11454" s="1">
        <v>122.0275</v>
      </c>
      <c r="E11454" s="1">
        <v>1498</v>
      </c>
      <c r="F11454" s="1">
        <v>94.423599999999993</v>
      </c>
      <c r="G11454" s="1">
        <v>265.6925</v>
      </c>
      <c r="H11454" s="1">
        <v>15.0640557210804</v>
      </c>
    </row>
    <row r="11455" spans="1:9" x14ac:dyDescent="0.25">
      <c r="A11455" s="1">
        <v>0</v>
      </c>
      <c r="B11455" s="1" t="s">
        <v>13413</v>
      </c>
    </row>
    <row r="11456" spans="1:9" x14ac:dyDescent="0.25">
      <c r="A11456" s="1">
        <v>1</v>
      </c>
      <c r="B11456" s="1" t="s">
        <v>13414</v>
      </c>
      <c r="C11456" s="1" t="s">
        <v>13415</v>
      </c>
      <c r="D11456" s="1">
        <v>22276.5192154</v>
      </c>
      <c r="E11456" s="1">
        <v>1.969E-5</v>
      </c>
      <c r="F11456" s="1" t="s">
        <v>3</v>
      </c>
      <c r="G11456" s="1" t="s">
        <v>9855</v>
      </c>
      <c r="H11456" s="1">
        <v>0</v>
      </c>
      <c r="I11456" s="1">
        <v>9992</v>
      </c>
    </row>
    <row r="11457" spans="1:9" x14ac:dyDescent="0.25">
      <c r="A11457" s="1">
        <v>2</v>
      </c>
      <c r="B11457" s="1">
        <v>46717</v>
      </c>
      <c r="C11457" s="1">
        <v>53.0535</v>
      </c>
      <c r="D11457" s="1">
        <v>107.3257</v>
      </c>
      <c r="E11457" s="1">
        <v>1291</v>
      </c>
      <c r="F11457" s="1">
        <v>99.413899999999998</v>
      </c>
      <c r="G11457" s="1">
        <v>260.69959999999998</v>
      </c>
      <c r="H11457" s="1">
        <v>15.0640749110824</v>
      </c>
    </row>
    <row r="11458" spans="1:9" x14ac:dyDescent="0.25">
      <c r="A11458" s="1">
        <v>0</v>
      </c>
      <c r="B11458" s="1" t="s">
        <v>13416</v>
      </c>
    </row>
    <row r="11459" spans="1:9" x14ac:dyDescent="0.25">
      <c r="A11459" s="1">
        <v>1</v>
      </c>
      <c r="B11459" s="1" t="s">
        <v>13417</v>
      </c>
      <c r="C11459" s="1" t="s">
        <v>13418</v>
      </c>
      <c r="D11459" s="1">
        <v>22276.492930119999</v>
      </c>
      <c r="E11459" s="1">
        <v>2.565E-5</v>
      </c>
      <c r="F11459" s="1" t="s">
        <v>3</v>
      </c>
      <c r="G11459" s="1" t="s">
        <v>13419</v>
      </c>
      <c r="H11459" s="1">
        <v>0</v>
      </c>
      <c r="I11459" s="1">
        <v>9999</v>
      </c>
    </row>
    <row r="11460" spans="1:9" x14ac:dyDescent="0.25">
      <c r="A11460" s="1">
        <v>2</v>
      </c>
      <c r="B11460" s="1">
        <v>46718</v>
      </c>
      <c r="C11460" s="1">
        <v>53.055300000000003</v>
      </c>
      <c r="D11460" s="1">
        <v>122.4273</v>
      </c>
      <c r="E11460" s="1">
        <v>1146</v>
      </c>
      <c r="F11460" s="1">
        <v>102.75620000000001</v>
      </c>
      <c r="G11460" s="1">
        <v>257.35550000000001</v>
      </c>
      <c r="H11460" s="1">
        <v>15.064062181080301</v>
      </c>
    </row>
    <row r="11461" spans="1:9" x14ac:dyDescent="0.25">
      <c r="A11461" s="1">
        <v>0</v>
      </c>
      <c r="B11461" s="1" t="s">
        <v>13420</v>
      </c>
    </row>
    <row r="11462" spans="1:9" x14ac:dyDescent="0.25">
      <c r="A11462" s="1">
        <v>1</v>
      </c>
      <c r="B11462" s="1" t="s">
        <v>13421</v>
      </c>
      <c r="C11462" s="1" t="s">
        <v>13422</v>
      </c>
      <c r="D11462" s="1">
        <v>22276.476825729998</v>
      </c>
      <c r="E11462" s="1">
        <v>3.6899999999999998E-6</v>
      </c>
      <c r="F11462" s="1" t="s">
        <v>3</v>
      </c>
      <c r="G11462" s="1" t="s">
        <v>13423</v>
      </c>
      <c r="H11462" s="1">
        <v>0</v>
      </c>
      <c r="I11462" s="1">
        <v>9999</v>
      </c>
    </row>
    <row r="11463" spans="1:9" x14ac:dyDescent="0.25">
      <c r="A11463" s="1">
        <v>2</v>
      </c>
      <c r="B11463" s="1">
        <v>46719</v>
      </c>
      <c r="C11463" s="1">
        <v>53.055199999999999</v>
      </c>
      <c r="D11463" s="1">
        <v>87.511700000000005</v>
      </c>
      <c r="E11463" s="1">
        <v>1478</v>
      </c>
      <c r="F11463" s="1">
        <v>75.073999999999998</v>
      </c>
      <c r="G11463" s="1">
        <v>285.0412</v>
      </c>
      <c r="H11463" s="1">
        <v>15.0641265710852</v>
      </c>
    </row>
    <row r="11464" spans="1:9" x14ac:dyDescent="0.25">
      <c r="A11464" s="1">
        <v>0</v>
      </c>
      <c r="B11464" s="1" t="s">
        <v>13424</v>
      </c>
    </row>
    <row r="11465" spans="1:9" x14ac:dyDescent="0.25">
      <c r="A11465" s="1">
        <v>1</v>
      </c>
      <c r="B11465" s="1" t="s">
        <v>13425</v>
      </c>
      <c r="C11465" s="1" t="s">
        <v>13426</v>
      </c>
      <c r="D11465" s="1">
        <v>22276.586027410001</v>
      </c>
      <c r="E11465" s="1">
        <v>9.3999999999999998E-6</v>
      </c>
      <c r="F11465" s="1" t="s">
        <v>3</v>
      </c>
      <c r="G11465" s="1" t="s">
        <v>13427</v>
      </c>
      <c r="H11465" s="1">
        <v>0</v>
      </c>
      <c r="I11465" s="1">
        <v>9995</v>
      </c>
    </row>
    <row r="11466" spans="1:9" x14ac:dyDescent="0.25">
      <c r="A11466" s="1">
        <v>2</v>
      </c>
      <c r="B11466" s="1">
        <v>46722</v>
      </c>
      <c r="C11466" s="1">
        <v>53.053100000000001</v>
      </c>
      <c r="D11466" s="1">
        <v>122.02930000000001</v>
      </c>
      <c r="E11466" s="1">
        <v>1523</v>
      </c>
      <c r="F11466" s="1">
        <v>83.450900000000004</v>
      </c>
      <c r="G11466" s="1">
        <v>276.6653</v>
      </c>
      <c r="H11466" s="1">
        <v>15.064011821080401</v>
      </c>
    </row>
    <row r="11467" spans="1:9" x14ac:dyDescent="0.25">
      <c r="A11467" s="1">
        <v>0</v>
      </c>
      <c r="B11467" s="1" t="s">
        <v>13428</v>
      </c>
    </row>
    <row r="11468" spans="1:9" x14ac:dyDescent="0.25">
      <c r="A11468" s="1">
        <v>1</v>
      </c>
      <c r="B11468" s="1" t="s">
        <v>13429</v>
      </c>
      <c r="C11468" s="1" t="s">
        <v>13430</v>
      </c>
      <c r="D11468" s="1">
        <v>22276.479125239999</v>
      </c>
      <c r="E11468" s="1">
        <v>1.3679999999999999E-5</v>
      </c>
      <c r="F11468" s="1" t="s">
        <v>3</v>
      </c>
      <c r="G11468" s="1" t="s">
        <v>13431</v>
      </c>
      <c r="H11468" s="1">
        <v>0</v>
      </c>
      <c r="I11468" s="1">
        <v>9997</v>
      </c>
    </row>
    <row r="11469" spans="1:9" x14ac:dyDescent="0.25">
      <c r="A11469" s="1">
        <v>2</v>
      </c>
      <c r="B11469" s="1">
        <v>46723</v>
      </c>
      <c r="C11469" s="1">
        <v>53.055</v>
      </c>
      <c r="D11469" s="1">
        <v>82.507300000000001</v>
      </c>
      <c r="E11469" s="1">
        <v>1624</v>
      </c>
      <c r="F11469" s="1">
        <v>92.285200000000003</v>
      </c>
      <c r="G11469" s="1">
        <v>267.8322</v>
      </c>
      <c r="H11469" s="1">
        <v>15.0640601910859</v>
      </c>
    </row>
    <row r="11470" spans="1:9" x14ac:dyDescent="0.25">
      <c r="A11470" s="1">
        <v>0</v>
      </c>
      <c r="B11470" s="1" t="s">
        <v>13432</v>
      </c>
    </row>
    <row r="11471" spans="1:9" x14ac:dyDescent="0.25">
      <c r="A11471" s="1">
        <v>1</v>
      </c>
      <c r="B11471" s="1" t="s">
        <v>13433</v>
      </c>
      <c r="C11471" s="1" t="s">
        <v>13434</v>
      </c>
      <c r="D11471" s="1">
        <v>22276.5491692</v>
      </c>
      <c r="E11471" s="1">
        <v>1.0509999999999999E-5</v>
      </c>
      <c r="F11471" s="1" t="s">
        <v>3</v>
      </c>
      <c r="G11471" s="1" t="s">
        <v>13435</v>
      </c>
      <c r="H11471" s="1">
        <v>0</v>
      </c>
      <c r="I11471" s="1">
        <v>9990</v>
      </c>
    </row>
    <row r="11472" spans="1:9" x14ac:dyDescent="0.25">
      <c r="A11472" s="1">
        <v>2</v>
      </c>
      <c r="B11472" s="1">
        <v>46725</v>
      </c>
      <c r="C11472" s="1">
        <v>53.055900000000001</v>
      </c>
      <c r="D11472" s="1">
        <v>122.19240000000001</v>
      </c>
      <c r="E11472" s="1">
        <v>1269</v>
      </c>
      <c r="F11472" s="1">
        <v>90.449299999999994</v>
      </c>
      <c r="G11472" s="1">
        <v>269.66410000000002</v>
      </c>
      <c r="H11472" s="1">
        <v>15.063990781080401</v>
      </c>
    </row>
    <row r="11473" spans="1:9" x14ac:dyDescent="0.25">
      <c r="A11473" s="1">
        <v>0</v>
      </c>
      <c r="B11473" s="1" t="s">
        <v>13436</v>
      </c>
    </row>
    <row r="11474" spans="1:9" x14ac:dyDescent="0.25">
      <c r="A11474" s="1">
        <v>1</v>
      </c>
      <c r="B11474" s="1" t="s">
        <v>13437</v>
      </c>
      <c r="C11474" s="1" t="s">
        <v>13438</v>
      </c>
      <c r="D11474" s="1">
        <v>22276.507209210002</v>
      </c>
      <c r="E11474" s="1">
        <v>6.5100000000000004E-6</v>
      </c>
      <c r="F11474" s="1" t="s">
        <v>3</v>
      </c>
      <c r="G11474" s="1" t="s">
        <v>13439</v>
      </c>
      <c r="H11474" s="1">
        <v>0</v>
      </c>
      <c r="I11474" s="1">
        <v>9992</v>
      </c>
    </row>
    <row r="11475" spans="1:9" x14ac:dyDescent="0.25">
      <c r="A11475" s="1">
        <v>2</v>
      </c>
      <c r="B11475" s="1">
        <v>46726</v>
      </c>
      <c r="C11475" s="1">
        <v>53.054099999999998</v>
      </c>
      <c r="D11475" s="1">
        <v>107.3657</v>
      </c>
      <c r="E11475" s="1">
        <v>1627</v>
      </c>
      <c r="F11475" s="1">
        <v>142.06710000000001</v>
      </c>
      <c r="G11475" s="1">
        <v>218.04320000000001</v>
      </c>
      <c r="H11475" s="1">
        <v>15.0640539910824</v>
      </c>
    </row>
    <row r="11476" spans="1:9" x14ac:dyDescent="0.25">
      <c r="A11476" s="1">
        <v>0</v>
      </c>
      <c r="B11476" s="1" t="s">
        <v>13440</v>
      </c>
    </row>
    <row r="11477" spans="1:9" x14ac:dyDescent="0.25">
      <c r="A11477" s="1">
        <v>1</v>
      </c>
      <c r="B11477" s="1" t="s">
        <v>13441</v>
      </c>
      <c r="C11477" s="1" t="s">
        <v>13442</v>
      </c>
      <c r="D11477" s="1">
        <v>22276.464395070001</v>
      </c>
      <c r="E11477" s="1">
        <v>-2.0600000000000002E-6</v>
      </c>
      <c r="F11477" s="1" t="s">
        <v>3</v>
      </c>
      <c r="G11477" s="1" t="s">
        <v>13443</v>
      </c>
      <c r="H11477" s="1">
        <v>0</v>
      </c>
      <c r="I11477" s="1">
        <v>9996</v>
      </c>
    </row>
    <row r="11478" spans="1:9" x14ac:dyDescent="0.25">
      <c r="A11478" s="1">
        <v>2</v>
      </c>
      <c r="B11478" s="1">
        <v>46727</v>
      </c>
      <c r="C11478" s="1">
        <v>53.055399999999999</v>
      </c>
      <c r="D11478" s="1">
        <v>82.5745</v>
      </c>
      <c r="E11478" s="1">
        <v>1441</v>
      </c>
      <c r="F11478" s="1">
        <v>79.778000000000006</v>
      </c>
      <c r="G11478" s="1">
        <v>280.3372</v>
      </c>
      <c r="H11478" s="1">
        <v>15.064077651085899</v>
      </c>
    </row>
    <row r="11479" spans="1:9" x14ac:dyDescent="0.25">
      <c r="A11479" s="1">
        <v>0</v>
      </c>
      <c r="B11479" s="1" t="s">
        <v>6525</v>
      </c>
      <c r="C11479" s="1" t="s">
        <v>12563</v>
      </c>
      <c r="D11479" s="1">
        <v>22</v>
      </c>
    </row>
    <row r="11480" spans="1:9" x14ac:dyDescent="0.25">
      <c r="A11480" s="1">
        <v>1</v>
      </c>
      <c r="B11480" s="1" t="s">
        <v>13444</v>
      </c>
      <c r="C11480" s="1" t="s">
        <v>13445</v>
      </c>
      <c r="D11480" s="1">
        <v>22276.439787210002</v>
      </c>
      <c r="E11480" s="1">
        <v>1.5807000000000001E-4</v>
      </c>
      <c r="F11480" s="1" t="s">
        <v>3</v>
      </c>
      <c r="G11480" s="1" t="s">
        <v>13446</v>
      </c>
      <c r="H11480" s="1">
        <v>0</v>
      </c>
      <c r="I11480" s="1">
        <v>9991</v>
      </c>
    </row>
    <row r="11481" spans="1:9" x14ac:dyDescent="0.25">
      <c r="A11481" s="1">
        <v>2</v>
      </c>
      <c r="B11481" s="1">
        <v>46735</v>
      </c>
      <c r="C11481" s="1">
        <v>97.378</v>
      </c>
      <c r="D11481" s="1">
        <v>344.95400000000001</v>
      </c>
      <c r="E11481" s="1">
        <v>6732</v>
      </c>
      <c r="F11481" s="1">
        <v>92.763000000000005</v>
      </c>
      <c r="G11481" s="1">
        <v>267.43900000000002</v>
      </c>
      <c r="H11481" s="1">
        <v>15.227909721081501</v>
      </c>
    </row>
    <row r="11482" spans="1:9" x14ac:dyDescent="0.25">
      <c r="A11482" s="1">
        <v>0</v>
      </c>
      <c r="B11482" s="1" t="s">
        <v>6525</v>
      </c>
      <c r="C11482" s="1" t="s">
        <v>12563</v>
      </c>
      <c r="D11482" s="1">
        <v>23</v>
      </c>
    </row>
    <row r="11483" spans="1:9" x14ac:dyDescent="0.25">
      <c r="A11483" s="1">
        <v>1</v>
      </c>
      <c r="B11483" s="1" t="s">
        <v>13447</v>
      </c>
      <c r="C11483" s="1" t="s">
        <v>13448</v>
      </c>
      <c r="D11483" s="1">
        <v>22276.143565959999</v>
      </c>
      <c r="E11483" s="1">
        <v>2.5929000000000002E-4</v>
      </c>
      <c r="F11483" s="1" t="s">
        <v>3</v>
      </c>
      <c r="G11483" s="1" t="s">
        <v>13449</v>
      </c>
      <c r="H11483" s="1">
        <v>0</v>
      </c>
      <c r="I11483" s="1">
        <v>9999</v>
      </c>
    </row>
    <row r="11484" spans="1:9" x14ac:dyDescent="0.25">
      <c r="A11484" s="1">
        <v>2</v>
      </c>
      <c r="B11484" s="1">
        <v>46737</v>
      </c>
      <c r="C11484" s="1">
        <v>97.383700000000005</v>
      </c>
      <c r="D11484" s="1">
        <v>345.30439999999999</v>
      </c>
      <c r="E11484" s="1">
        <v>5324</v>
      </c>
      <c r="F11484" s="1">
        <v>89.478999999999999</v>
      </c>
      <c r="G11484" s="1">
        <v>270.70569999999998</v>
      </c>
      <c r="H11484" s="1">
        <v>15.228088451080399</v>
      </c>
    </row>
    <row r="11485" spans="1:9" x14ac:dyDescent="0.25">
      <c r="A11485" s="1">
        <v>0</v>
      </c>
      <c r="B11485" s="1" t="s">
        <v>6525</v>
      </c>
      <c r="C11485" s="1" t="s">
        <v>12563</v>
      </c>
      <c r="D11485" s="1">
        <v>24</v>
      </c>
    </row>
    <row r="11486" spans="1:9" x14ac:dyDescent="0.25">
      <c r="A11486" s="1">
        <v>1</v>
      </c>
      <c r="B11486" s="1" t="s">
        <v>13450</v>
      </c>
      <c r="C11486" s="1" t="s">
        <v>13451</v>
      </c>
      <c r="D11486" s="1">
        <v>22276.2025927</v>
      </c>
      <c r="E11486" s="1">
        <v>3.1932E-4</v>
      </c>
      <c r="F11486" s="1" t="s">
        <v>3</v>
      </c>
      <c r="G11486" s="1" t="s">
        <v>13452</v>
      </c>
      <c r="H11486" s="1">
        <v>0</v>
      </c>
      <c r="I11486" s="1">
        <v>9997</v>
      </c>
    </row>
    <row r="11487" spans="1:9" x14ac:dyDescent="0.25">
      <c r="A11487" s="1">
        <v>2</v>
      </c>
      <c r="B11487" s="1">
        <v>46738</v>
      </c>
      <c r="C11487" s="1">
        <v>97.391999999999996</v>
      </c>
      <c r="D11487" s="1">
        <v>346.07330000000002</v>
      </c>
      <c r="E11487" s="1">
        <v>7208</v>
      </c>
      <c r="F11487" s="1">
        <v>122.2022</v>
      </c>
      <c r="G11487" s="1">
        <v>238.06530000000001</v>
      </c>
      <c r="H11487" s="1">
        <v>15.2285244410762</v>
      </c>
    </row>
    <row r="11488" spans="1:9" x14ac:dyDescent="0.25">
      <c r="A11488" s="1">
        <v>0</v>
      </c>
      <c r="B11488" s="1" t="s">
        <v>13453</v>
      </c>
    </row>
    <row r="11489" spans="1:9" x14ac:dyDescent="0.25">
      <c r="A11489" s="1">
        <v>1</v>
      </c>
      <c r="B11489" s="1" t="s">
        <v>13454</v>
      </c>
      <c r="C11489" s="1" t="s">
        <v>13455</v>
      </c>
      <c r="D11489" s="1">
        <v>22276.491105059999</v>
      </c>
      <c r="E11489" s="1">
        <v>3.3000000000000003E-5</v>
      </c>
      <c r="F11489" s="1" t="s">
        <v>3</v>
      </c>
      <c r="G11489" s="1" t="s">
        <v>13456</v>
      </c>
      <c r="H11489" s="1">
        <v>0</v>
      </c>
      <c r="I11489" s="1">
        <v>9990</v>
      </c>
    </row>
    <row r="11490" spans="1:9" x14ac:dyDescent="0.25">
      <c r="A11490" s="1">
        <v>2</v>
      </c>
      <c r="B11490" s="1">
        <v>46740</v>
      </c>
      <c r="C11490" s="1">
        <v>53.054499999999997</v>
      </c>
      <c r="D11490" s="1">
        <v>192.45359999999999</v>
      </c>
      <c r="E11490" s="1">
        <v>1515</v>
      </c>
      <c r="F11490" s="1">
        <v>93.607200000000006</v>
      </c>
      <c r="G11490" s="1">
        <v>266.50900000000001</v>
      </c>
      <c r="H11490" s="1">
        <v>15.0641139210771</v>
      </c>
    </row>
    <row r="11491" spans="1:9" x14ac:dyDescent="0.25">
      <c r="A11491" s="1">
        <v>0</v>
      </c>
      <c r="B11491" s="1" t="s">
        <v>13457</v>
      </c>
    </row>
    <row r="11492" spans="1:9" x14ac:dyDescent="0.25">
      <c r="A11492" s="1">
        <v>1</v>
      </c>
      <c r="B11492" s="1" t="s">
        <v>13458</v>
      </c>
      <c r="C11492" s="1" t="s">
        <v>13459</v>
      </c>
      <c r="D11492" s="1">
        <v>22276.242771609999</v>
      </c>
      <c r="E11492" s="1">
        <v>9.2799999999999992E-6</v>
      </c>
      <c r="F11492" s="1" t="s">
        <v>3</v>
      </c>
      <c r="G11492" s="1" t="s">
        <v>13460</v>
      </c>
      <c r="H11492" s="1">
        <v>0</v>
      </c>
      <c r="I11492" s="1">
        <v>9994</v>
      </c>
    </row>
    <row r="11493" spans="1:9" x14ac:dyDescent="0.25">
      <c r="A11493" s="1">
        <v>2</v>
      </c>
      <c r="B11493" s="1">
        <v>46741</v>
      </c>
      <c r="C11493" s="1">
        <v>53.054400000000001</v>
      </c>
      <c r="D11493" s="1">
        <v>188.56610000000001</v>
      </c>
      <c r="E11493" s="1">
        <v>1328</v>
      </c>
      <c r="F11493" s="1">
        <v>90.406800000000004</v>
      </c>
      <c r="G11493" s="1">
        <v>269.70729999999998</v>
      </c>
      <c r="H11493" s="1">
        <v>15.0640753510775</v>
      </c>
    </row>
    <row r="11494" spans="1:9" x14ac:dyDescent="0.25">
      <c r="A11494" s="1">
        <v>0</v>
      </c>
      <c r="B11494" s="1" t="s">
        <v>13461</v>
      </c>
    </row>
    <row r="11495" spans="1:9" x14ac:dyDescent="0.25">
      <c r="A11495" s="1">
        <v>1</v>
      </c>
      <c r="B11495" s="1" t="s">
        <v>13462</v>
      </c>
      <c r="C11495" s="1" t="s">
        <v>13463</v>
      </c>
      <c r="D11495" s="1">
        <v>22276.050667610001</v>
      </c>
      <c r="E11495" s="1">
        <v>4.5448499999999996E-3</v>
      </c>
      <c r="F11495" s="1" t="s">
        <v>3</v>
      </c>
      <c r="G11495" s="1" t="s">
        <v>13464</v>
      </c>
      <c r="H11495" s="1">
        <v>0</v>
      </c>
      <c r="I11495" s="1">
        <v>9999</v>
      </c>
    </row>
    <row r="11496" spans="1:9" x14ac:dyDescent="0.25">
      <c r="A11496" s="1">
        <v>2</v>
      </c>
      <c r="B11496" s="1">
        <v>46742</v>
      </c>
      <c r="C11496" s="1">
        <v>53.054699999999997</v>
      </c>
      <c r="D11496" s="1">
        <v>185.60220000000001</v>
      </c>
      <c r="E11496" s="1">
        <v>1466</v>
      </c>
      <c r="F11496" s="1">
        <v>67.639799999999994</v>
      </c>
      <c r="G11496" s="1">
        <v>292.47609999999997</v>
      </c>
      <c r="H11496" s="1">
        <v>15.4043496110777</v>
      </c>
    </row>
    <row r="11497" spans="1:9" x14ac:dyDescent="0.25">
      <c r="A11497" s="1">
        <v>0</v>
      </c>
      <c r="B11497" s="1" t="s">
        <v>13465</v>
      </c>
    </row>
    <row r="11498" spans="1:9" x14ac:dyDescent="0.25">
      <c r="A11498" s="1">
        <v>1</v>
      </c>
      <c r="B11498" s="1" t="s">
        <v>13466</v>
      </c>
      <c r="C11498" s="1" t="s">
        <v>13467</v>
      </c>
      <c r="D11498" s="1">
        <v>22276.235396830001</v>
      </c>
      <c r="E11498" s="1">
        <v>2.1840000000000001E-5</v>
      </c>
      <c r="F11498" s="1" t="s">
        <v>3</v>
      </c>
      <c r="G11498" s="1" t="s">
        <v>13468</v>
      </c>
      <c r="H11498" s="1">
        <v>0</v>
      </c>
      <c r="I11498" s="1">
        <v>9999</v>
      </c>
    </row>
    <row r="11499" spans="1:9" x14ac:dyDescent="0.25">
      <c r="A11499" s="1">
        <v>2</v>
      </c>
      <c r="B11499" s="1">
        <v>46743</v>
      </c>
      <c r="C11499" s="1">
        <v>53.054200000000002</v>
      </c>
      <c r="D11499" s="1">
        <v>188.5812</v>
      </c>
      <c r="E11499" s="1">
        <v>1392</v>
      </c>
      <c r="F11499" s="1">
        <v>105.9098</v>
      </c>
      <c r="G11499" s="1">
        <v>254.20439999999999</v>
      </c>
      <c r="H11499" s="1">
        <v>15.064120421077501</v>
      </c>
    </row>
    <row r="11500" spans="1:9" x14ac:dyDescent="0.25">
      <c r="A11500" s="1">
        <v>0</v>
      </c>
      <c r="B11500" s="1" t="s">
        <v>13469</v>
      </c>
    </row>
    <row r="11501" spans="1:9" x14ac:dyDescent="0.25">
      <c r="A11501" s="1">
        <v>1</v>
      </c>
      <c r="B11501" s="1" t="s">
        <v>13470</v>
      </c>
      <c r="C11501" s="1" t="s">
        <v>13471</v>
      </c>
      <c r="D11501" s="1">
        <v>22276.252884199999</v>
      </c>
      <c r="E11501" s="1">
        <v>1.8009999999999999E-4</v>
      </c>
      <c r="F11501" s="1" t="s">
        <v>3</v>
      </c>
      <c r="G11501" s="1" t="s">
        <v>13472</v>
      </c>
      <c r="H11501" s="1">
        <v>0</v>
      </c>
      <c r="I11501" s="1">
        <v>9995</v>
      </c>
    </row>
    <row r="11502" spans="1:9" x14ac:dyDescent="0.25">
      <c r="A11502" s="1">
        <v>2</v>
      </c>
      <c r="B11502" s="1">
        <v>46744</v>
      </c>
      <c r="C11502" s="1">
        <v>53.0533</v>
      </c>
      <c r="D11502" s="1">
        <v>188.51859999999999</v>
      </c>
      <c r="E11502" s="1">
        <v>1470</v>
      </c>
      <c r="F11502" s="1">
        <v>62.596200000000003</v>
      </c>
      <c r="G11502" s="1">
        <v>297.51760000000002</v>
      </c>
      <c r="H11502" s="1">
        <v>15.0640827310775</v>
      </c>
    </row>
    <row r="11503" spans="1:9" x14ac:dyDescent="0.25">
      <c r="A11503" s="1">
        <v>0</v>
      </c>
      <c r="B11503" s="1" t="s">
        <v>13473</v>
      </c>
    </row>
    <row r="11504" spans="1:9" x14ac:dyDescent="0.25">
      <c r="A11504" s="1">
        <v>1</v>
      </c>
      <c r="B11504" s="1" t="s">
        <v>13474</v>
      </c>
      <c r="C11504" s="1" t="s">
        <v>13475</v>
      </c>
      <c r="D11504" s="1">
        <v>22275.890481940001</v>
      </c>
      <c r="E11504" s="1">
        <v>1.5017800000000001E-3</v>
      </c>
      <c r="F11504" s="1" t="s">
        <v>3</v>
      </c>
      <c r="G11504" s="1" t="s">
        <v>13476</v>
      </c>
      <c r="H11504" s="1">
        <v>0</v>
      </c>
      <c r="I11504" s="1">
        <v>9990</v>
      </c>
    </row>
    <row r="11505" spans="1:9" x14ac:dyDescent="0.25">
      <c r="A11505" s="1">
        <v>2</v>
      </c>
      <c r="B11505" s="1">
        <v>46745</v>
      </c>
      <c r="C11505" s="1">
        <v>53.049300000000002</v>
      </c>
      <c r="D11505" s="1">
        <v>99.774000000000001</v>
      </c>
      <c r="E11505" s="1">
        <v>1091</v>
      </c>
      <c r="F11505" s="1">
        <v>146.3364</v>
      </c>
      <c r="G11505" s="1">
        <v>213.77250000000001</v>
      </c>
      <c r="H11505" s="1">
        <v>15.7672763510897</v>
      </c>
    </row>
    <row r="11506" spans="1:9" x14ac:dyDescent="0.25">
      <c r="A11506" s="1">
        <v>0</v>
      </c>
      <c r="B11506" s="1" t="s">
        <v>13477</v>
      </c>
    </row>
    <row r="11507" spans="1:9" x14ac:dyDescent="0.25">
      <c r="A11507" s="1">
        <v>1</v>
      </c>
      <c r="B11507" s="1" t="s">
        <v>13478</v>
      </c>
      <c r="C11507" s="1" t="s">
        <v>13479</v>
      </c>
      <c r="D11507" s="1">
        <v>22276.135879050002</v>
      </c>
      <c r="E11507" s="1">
        <v>-7.25E-6</v>
      </c>
      <c r="F11507" s="1" t="s">
        <v>3</v>
      </c>
      <c r="G11507" s="1">
        <f>-29769-4</f>
        <v>-29773</v>
      </c>
      <c r="H11507" s="1">
        <v>0</v>
      </c>
      <c r="I11507" s="1">
        <v>9990</v>
      </c>
    </row>
    <row r="11508" spans="1:9" x14ac:dyDescent="0.25">
      <c r="A11508" s="1">
        <v>2</v>
      </c>
      <c r="B11508" s="1">
        <v>46746</v>
      </c>
      <c r="C11508" s="1">
        <v>53.055599999999998</v>
      </c>
      <c r="D11508" s="1">
        <v>189.04560000000001</v>
      </c>
      <c r="E11508" s="1">
        <v>1699</v>
      </c>
      <c r="F11508" s="1">
        <v>58.7361</v>
      </c>
      <c r="G11508" s="1">
        <v>301.37939999999998</v>
      </c>
      <c r="H11508" s="1">
        <v>15.0641231210773</v>
      </c>
    </row>
    <row r="11509" spans="1:9" x14ac:dyDescent="0.25">
      <c r="A11509" s="1">
        <v>0</v>
      </c>
      <c r="B11509" s="1" t="s">
        <v>13480</v>
      </c>
    </row>
    <row r="11510" spans="1:9" x14ac:dyDescent="0.25">
      <c r="A11510" s="1">
        <v>1</v>
      </c>
      <c r="B11510" s="1" t="s">
        <v>13481</v>
      </c>
      <c r="C11510" s="1" t="s">
        <v>13482</v>
      </c>
      <c r="D11510" s="1">
        <v>22275.984750939999</v>
      </c>
      <c r="E11510" s="1">
        <v>4.3501999999999999E-4</v>
      </c>
      <c r="F11510" s="1" t="s">
        <v>3</v>
      </c>
      <c r="G11510" s="1" t="s">
        <v>13483</v>
      </c>
      <c r="H11510" s="1">
        <v>0</v>
      </c>
      <c r="I11510" s="1">
        <v>9990</v>
      </c>
    </row>
    <row r="11511" spans="1:9" x14ac:dyDescent="0.25">
      <c r="A11511" s="1">
        <v>2</v>
      </c>
      <c r="B11511" s="1">
        <v>46747</v>
      </c>
      <c r="C11511" s="1">
        <v>53.052399999999999</v>
      </c>
      <c r="D11511" s="1">
        <v>189.7277</v>
      </c>
      <c r="E11511" s="1">
        <v>1006</v>
      </c>
      <c r="F11511" s="1">
        <v>92.372</v>
      </c>
      <c r="G11511" s="1">
        <v>267.73849999999999</v>
      </c>
      <c r="H11511" s="1">
        <v>15.0645626310771</v>
      </c>
    </row>
    <row r="11512" spans="1:9" x14ac:dyDescent="0.25">
      <c r="A11512" s="1">
        <v>0</v>
      </c>
      <c r="B11512" s="1" t="s">
        <v>13484</v>
      </c>
    </row>
    <row r="11513" spans="1:9" x14ac:dyDescent="0.25">
      <c r="A11513" s="1">
        <v>1</v>
      </c>
      <c r="B11513" s="1" t="s">
        <v>13485</v>
      </c>
      <c r="C11513" s="1" t="s">
        <v>13486</v>
      </c>
      <c r="D11513" s="1">
        <v>22276.456554019998</v>
      </c>
      <c r="E11513" s="1">
        <v>3.8930000000000002E-5</v>
      </c>
      <c r="F11513" s="1" t="s">
        <v>3</v>
      </c>
      <c r="G11513" s="1" t="s">
        <v>13487</v>
      </c>
      <c r="H11513" s="1">
        <v>0</v>
      </c>
      <c r="I11513" s="1">
        <v>9993</v>
      </c>
    </row>
    <row r="11514" spans="1:9" x14ac:dyDescent="0.25">
      <c r="A11514" s="1">
        <v>2</v>
      </c>
      <c r="B11514" s="1">
        <v>46748</v>
      </c>
      <c r="C11514" s="1">
        <v>53.052599999999998</v>
      </c>
      <c r="D11514" s="1">
        <v>187.60159999999999</v>
      </c>
      <c r="E11514" s="1">
        <v>1256</v>
      </c>
      <c r="F11514" s="1">
        <v>87.988100000000003</v>
      </c>
      <c r="G11514" s="1">
        <v>272.12520000000001</v>
      </c>
      <c r="H11514" s="1">
        <v>15.0640534510778</v>
      </c>
    </row>
    <row r="11515" spans="1:9" x14ac:dyDescent="0.25">
      <c r="A11515" s="1">
        <v>0</v>
      </c>
      <c r="B11515" s="1" t="s">
        <v>13488</v>
      </c>
    </row>
    <row r="11516" spans="1:9" x14ac:dyDescent="0.25">
      <c r="A11516" s="1">
        <v>1</v>
      </c>
      <c r="B11516" s="1" t="s">
        <v>13489</v>
      </c>
      <c r="C11516" s="1" t="s">
        <v>13490</v>
      </c>
      <c r="D11516" s="1">
        <v>22276.463925740001</v>
      </c>
      <c r="E11516" s="1">
        <v>1.6359999999999999E-4</v>
      </c>
      <c r="F11516" s="1" t="s">
        <v>3</v>
      </c>
      <c r="G11516" s="1" t="s">
        <v>13491</v>
      </c>
      <c r="H11516" s="1">
        <v>0</v>
      </c>
      <c r="I11516" s="1">
        <v>9998</v>
      </c>
    </row>
    <row r="11517" spans="1:9" x14ac:dyDescent="0.25">
      <c r="A11517" s="1">
        <v>2</v>
      </c>
      <c r="B11517" s="1">
        <v>46749</v>
      </c>
      <c r="C11517" s="1">
        <v>53.052999999999997</v>
      </c>
      <c r="D11517" s="1">
        <v>187.5763</v>
      </c>
      <c r="E11517" s="1">
        <v>1451</v>
      </c>
      <c r="F11517" s="1">
        <v>84.669399999999996</v>
      </c>
      <c r="G11517" s="1">
        <v>275.4461</v>
      </c>
      <c r="H11517" s="1">
        <v>15.0641862310778</v>
      </c>
    </row>
    <row r="11518" spans="1:9" x14ac:dyDescent="0.25">
      <c r="A11518" s="1">
        <v>0</v>
      </c>
      <c r="B11518" s="1" t="s">
        <v>13492</v>
      </c>
    </row>
    <row r="11519" spans="1:9" x14ac:dyDescent="0.25">
      <c r="A11519" s="1">
        <v>1</v>
      </c>
      <c r="B11519" s="1" t="s">
        <v>13493</v>
      </c>
      <c r="C11519" s="1" t="s">
        <v>13494</v>
      </c>
      <c r="D11519" s="1">
        <v>22276.460242730001</v>
      </c>
      <c r="E11519" s="1">
        <v>1.7335000000000001E-4</v>
      </c>
      <c r="F11519" s="1" t="s">
        <v>3</v>
      </c>
      <c r="G11519" s="1" t="s">
        <v>13495</v>
      </c>
      <c r="H11519" s="1">
        <v>0</v>
      </c>
      <c r="I11519" s="1">
        <v>9997</v>
      </c>
    </row>
    <row r="11520" spans="1:9" x14ac:dyDescent="0.25">
      <c r="A11520" s="1">
        <v>2</v>
      </c>
      <c r="B11520" s="1">
        <v>46751</v>
      </c>
      <c r="C11520" s="1">
        <v>53.054200000000002</v>
      </c>
      <c r="D11520" s="1">
        <v>187.5976</v>
      </c>
      <c r="E11520" s="1">
        <v>1589</v>
      </c>
      <c r="F11520" s="1">
        <v>101.7479</v>
      </c>
      <c r="G11520" s="1">
        <v>258.36880000000002</v>
      </c>
      <c r="H11520" s="1">
        <v>15.0640943610778</v>
      </c>
    </row>
    <row r="11521" spans="1:9" x14ac:dyDescent="0.25">
      <c r="A11521" s="1">
        <v>0</v>
      </c>
      <c r="B11521" s="1" t="s">
        <v>13496</v>
      </c>
    </row>
    <row r="11522" spans="1:9" x14ac:dyDescent="0.25">
      <c r="A11522" s="1">
        <v>1</v>
      </c>
      <c r="B11522" s="1" t="s">
        <v>13497</v>
      </c>
      <c r="C11522" s="1" t="s">
        <v>13498</v>
      </c>
      <c r="D11522" s="1">
        <v>22276.139572929998</v>
      </c>
      <c r="E11522" s="1">
        <v>-1.031E-5</v>
      </c>
      <c r="F11522" s="1" t="s">
        <v>3</v>
      </c>
      <c r="G11522" s="1">
        <f>-50341-4</f>
        <v>-50345</v>
      </c>
      <c r="H11522" s="1">
        <v>0</v>
      </c>
      <c r="I11522" s="1">
        <v>9999</v>
      </c>
    </row>
    <row r="11523" spans="1:9" x14ac:dyDescent="0.25">
      <c r="A11523" s="1">
        <v>2</v>
      </c>
      <c r="B11523" s="1">
        <v>46752</v>
      </c>
      <c r="C11523" s="1">
        <v>53.056899999999999</v>
      </c>
      <c r="D11523" s="1">
        <v>189.02449999999999</v>
      </c>
      <c r="E11523" s="1">
        <v>1470</v>
      </c>
      <c r="F11523" s="1">
        <v>90.428200000000004</v>
      </c>
      <c r="G11523" s="1">
        <v>269.6875</v>
      </c>
      <c r="H11523" s="1">
        <v>15.0639869510773</v>
      </c>
    </row>
    <row r="11524" spans="1:9" x14ac:dyDescent="0.25">
      <c r="A11524" s="1">
        <v>0</v>
      </c>
      <c r="B11524" s="1" t="s">
        <v>13499</v>
      </c>
    </row>
    <row r="11525" spans="1:9" x14ac:dyDescent="0.25">
      <c r="A11525" s="1">
        <v>1</v>
      </c>
      <c r="B11525" s="1" t="s">
        <v>13500</v>
      </c>
      <c r="C11525" s="1" t="s">
        <v>13501</v>
      </c>
      <c r="D11525" s="1">
        <v>22276.172743470001</v>
      </c>
      <c r="E11525" s="1">
        <v>2.658E-5</v>
      </c>
      <c r="F11525" s="1" t="s">
        <v>3</v>
      </c>
      <c r="G11525" s="1" t="s">
        <v>13502</v>
      </c>
      <c r="H11525" s="1">
        <v>0</v>
      </c>
      <c r="I11525" s="1">
        <v>9998</v>
      </c>
    </row>
    <row r="11526" spans="1:9" x14ac:dyDescent="0.25">
      <c r="A11526" s="1">
        <v>2</v>
      </c>
      <c r="B11526" s="1">
        <v>46753</v>
      </c>
      <c r="C11526" s="1">
        <v>53.054000000000002</v>
      </c>
      <c r="D11526" s="1">
        <v>188.8793</v>
      </c>
      <c r="E11526" s="1">
        <v>1650</v>
      </c>
      <c r="F11526" s="1">
        <v>76.893299999999996</v>
      </c>
      <c r="G11526" s="1">
        <v>283.22399999999999</v>
      </c>
      <c r="H11526" s="1">
        <v>15.063964741077401</v>
      </c>
    </row>
    <row r="11527" spans="1:9" x14ac:dyDescent="0.25">
      <c r="A11527" s="1">
        <v>0</v>
      </c>
      <c r="B11527" s="1" t="s">
        <v>13503</v>
      </c>
    </row>
    <row r="11528" spans="1:9" x14ac:dyDescent="0.25">
      <c r="A11528" s="1">
        <v>1</v>
      </c>
      <c r="B11528" s="1" t="s">
        <v>13504</v>
      </c>
      <c r="C11528" s="1" t="s">
        <v>13505</v>
      </c>
      <c r="D11528" s="1">
        <v>22276.18010392</v>
      </c>
      <c r="E11528" s="1">
        <v>1.323E-5</v>
      </c>
      <c r="F11528" s="1" t="s">
        <v>3</v>
      </c>
      <c r="G11528" s="1" t="s">
        <v>13506</v>
      </c>
      <c r="H11528" s="1">
        <v>0</v>
      </c>
      <c r="I11528" s="1">
        <v>9996</v>
      </c>
    </row>
    <row r="11529" spans="1:9" x14ac:dyDescent="0.25">
      <c r="A11529" s="1">
        <v>2</v>
      </c>
      <c r="B11529" s="1">
        <v>46754</v>
      </c>
      <c r="C11529" s="1">
        <v>53.0548</v>
      </c>
      <c r="D11529" s="1">
        <v>188.83510000000001</v>
      </c>
      <c r="E11529" s="1">
        <v>1424</v>
      </c>
      <c r="F11529" s="1">
        <v>102.45569999999999</v>
      </c>
      <c r="G11529" s="1">
        <v>257.65910000000002</v>
      </c>
      <c r="H11529" s="1">
        <v>15.0641098010774</v>
      </c>
    </row>
    <row r="11530" spans="1:9" x14ac:dyDescent="0.25">
      <c r="A11530" s="1">
        <v>0</v>
      </c>
      <c r="B11530" s="1" t="s">
        <v>13507</v>
      </c>
    </row>
    <row r="11531" spans="1:9" x14ac:dyDescent="0.25">
      <c r="A11531" s="1">
        <v>1</v>
      </c>
      <c r="B11531" s="1" t="s">
        <v>13508</v>
      </c>
      <c r="C11531" s="1" t="s">
        <v>13509</v>
      </c>
      <c r="D11531" s="1">
        <v>22276.052490620001</v>
      </c>
      <c r="E11531" s="1">
        <v>1.2140000000000001E-5</v>
      </c>
      <c r="F11531" s="1" t="s">
        <v>3</v>
      </c>
      <c r="G11531" s="1" t="s">
        <v>13510</v>
      </c>
      <c r="H11531" s="1">
        <v>0</v>
      </c>
      <c r="I11531" s="1">
        <v>9999</v>
      </c>
    </row>
    <row r="11532" spans="1:9" x14ac:dyDescent="0.25">
      <c r="A11532" s="1">
        <v>2</v>
      </c>
      <c r="B11532" s="1">
        <v>46755</v>
      </c>
      <c r="C11532" s="1">
        <v>53.0533</v>
      </c>
      <c r="D11532" s="1">
        <v>194.40880000000001</v>
      </c>
      <c r="E11532" s="1">
        <v>1671</v>
      </c>
      <c r="F11532" s="1">
        <v>67.870699999999999</v>
      </c>
      <c r="G11532" s="1">
        <v>292.24590000000001</v>
      </c>
      <c r="H11532" s="1">
        <v>15.0640021010765</v>
      </c>
    </row>
    <row r="11533" spans="1:9" x14ac:dyDescent="0.25">
      <c r="A11533" s="1">
        <v>0</v>
      </c>
      <c r="B11533" s="1" t="s">
        <v>13511</v>
      </c>
    </row>
    <row r="11534" spans="1:9" x14ac:dyDescent="0.25">
      <c r="A11534" s="1">
        <v>1</v>
      </c>
      <c r="B11534" s="1" t="s">
        <v>13512</v>
      </c>
      <c r="C11534" s="1" t="s">
        <v>13513</v>
      </c>
      <c r="D11534" s="1">
        <v>22276.28105777</v>
      </c>
      <c r="E11534" s="1">
        <v>-1.1000000000000001E-6</v>
      </c>
      <c r="F11534" s="1" t="s">
        <v>3</v>
      </c>
      <c r="G11534" s="1" t="s">
        <v>13514</v>
      </c>
      <c r="H11534" s="1">
        <v>0</v>
      </c>
      <c r="I11534" s="1">
        <v>9997</v>
      </c>
    </row>
    <row r="11535" spans="1:9" x14ac:dyDescent="0.25">
      <c r="A11535" s="1">
        <v>2</v>
      </c>
      <c r="B11535" s="1">
        <v>46756</v>
      </c>
      <c r="C11535" s="1">
        <v>53.054900000000004</v>
      </c>
      <c r="D11535" s="1">
        <v>193.78120000000001</v>
      </c>
      <c r="E11535" s="1">
        <v>1506</v>
      </c>
      <c r="F11535" s="1">
        <v>75.593699999999998</v>
      </c>
      <c r="G11535" s="1">
        <v>284.52190000000002</v>
      </c>
      <c r="H11535" s="1">
        <v>15.0640222710768</v>
      </c>
    </row>
    <row r="11536" spans="1:9" x14ac:dyDescent="0.25">
      <c r="A11536" s="1">
        <v>0</v>
      </c>
      <c r="B11536" s="1" t="s">
        <v>13515</v>
      </c>
    </row>
    <row r="11537" spans="1:9" x14ac:dyDescent="0.25">
      <c r="A11537" s="1">
        <v>1</v>
      </c>
      <c r="B11537" s="1" t="s">
        <v>13516</v>
      </c>
      <c r="C11537" s="1" t="s">
        <v>13517</v>
      </c>
      <c r="D11537" s="1">
        <v>22276.494831749998</v>
      </c>
      <c r="E11537" s="1">
        <v>2.3149999999999999E-4</v>
      </c>
      <c r="F11537" s="1" t="s">
        <v>3</v>
      </c>
      <c r="G11537" s="1" t="s">
        <v>13518</v>
      </c>
      <c r="H11537" s="1">
        <v>0</v>
      </c>
      <c r="I11537" s="1">
        <v>9998</v>
      </c>
    </row>
    <row r="11538" spans="1:9" x14ac:dyDescent="0.25">
      <c r="A11538" s="1">
        <v>2</v>
      </c>
      <c r="B11538" s="1">
        <v>46757</v>
      </c>
      <c r="C11538" s="1">
        <v>53.052199999999999</v>
      </c>
      <c r="D11538" s="1">
        <v>192.66149999999999</v>
      </c>
      <c r="E11538" s="1">
        <v>1680</v>
      </c>
      <c r="F11538" s="1">
        <v>75.456299999999999</v>
      </c>
      <c r="G11538" s="1">
        <v>284.66120000000001</v>
      </c>
      <c r="H11538" s="1">
        <v>15.0641287410771</v>
      </c>
    </row>
    <row r="11539" spans="1:9" x14ac:dyDescent="0.25">
      <c r="A11539" s="1">
        <v>0</v>
      </c>
      <c r="B11539" s="1" t="s">
        <v>13519</v>
      </c>
    </row>
    <row r="11540" spans="1:9" x14ac:dyDescent="0.25">
      <c r="A11540" s="1">
        <v>1</v>
      </c>
      <c r="B11540" s="1" t="s">
        <v>13520</v>
      </c>
      <c r="C11540" s="1" t="s">
        <v>13521</v>
      </c>
      <c r="D11540" s="1">
        <v>22276.49848522</v>
      </c>
      <c r="E11540" s="1">
        <v>1.6483000000000001E-4</v>
      </c>
      <c r="F11540" s="1" t="s">
        <v>3</v>
      </c>
      <c r="G11540" s="1" t="s">
        <v>13522</v>
      </c>
      <c r="H11540" s="1">
        <v>0</v>
      </c>
      <c r="I11540" s="1">
        <v>9997</v>
      </c>
    </row>
    <row r="11541" spans="1:9" x14ac:dyDescent="0.25">
      <c r="A11541" s="1">
        <v>2</v>
      </c>
      <c r="B11541" s="1">
        <v>46758</v>
      </c>
      <c r="C11541" s="1">
        <v>53.052399999999999</v>
      </c>
      <c r="D11541" s="1">
        <v>192.4008</v>
      </c>
      <c r="E11541" s="1">
        <v>1605</v>
      </c>
      <c r="F11541" s="1">
        <v>67.676599999999993</v>
      </c>
      <c r="G11541" s="1">
        <v>292.4393</v>
      </c>
      <c r="H11541" s="1">
        <v>15.0641902110772</v>
      </c>
    </row>
    <row r="11542" spans="1:9" x14ac:dyDescent="0.25">
      <c r="A11542" s="1">
        <v>0</v>
      </c>
      <c r="B11542" s="1" t="s">
        <v>13523</v>
      </c>
    </row>
    <row r="11543" spans="1:9" x14ac:dyDescent="0.25">
      <c r="A11543" s="1">
        <v>1</v>
      </c>
      <c r="B11543" s="1" t="s">
        <v>13524</v>
      </c>
      <c r="C11543" s="1" t="s">
        <v>13525</v>
      </c>
      <c r="D11543" s="1">
        <v>22276.095791060001</v>
      </c>
      <c r="E11543" s="1">
        <v>4.0939999999999998E-5</v>
      </c>
      <c r="F11543" s="1" t="s">
        <v>3</v>
      </c>
      <c r="G11543" s="1" t="s">
        <v>13526</v>
      </c>
      <c r="H11543" s="1">
        <v>0</v>
      </c>
      <c r="I11543" s="1">
        <v>9995</v>
      </c>
    </row>
    <row r="11544" spans="1:9" x14ac:dyDescent="0.25">
      <c r="A11544" s="1">
        <v>2</v>
      </c>
      <c r="B11544" s="1">
        <v>46759</v>
      </c>
      <c r="C11544" s="1">
        <v>53.052900000000001</v>
      </c>
      <c r="D11544" s="1">
        <v>204.2347</v>
      </c>
      <c r="E11544" s="1">
        <v>1518</v>
      </c>
      <c r="F11544" s="1">
        <v>79.205699999999993</v>
      </c>
      <c r="G11544" s="1">
        <v>280.91030000000001</v>
      </c>
      <c r="H11544" s="1">
        <v>15.0640572910751</v>
      </c>
    </row>
    <row r="11545" spans="1:9" x14ac:dyDescent="0.25">
      <c r="A11545" s="1">
        <v>0</v>
      </c>
      <c r="B11545" s="1" t="s">
        <v>13527</v>
      </c>
    </row>
    <row r="11546" spans="1:9" x14ac:dyDescent="0.25">
      <c r="A11546" s="1">
        <v>1</v>
      </c>
      <c r="B11546" s="1" t="s">
        <v>13528</v>
      </c>
      <c r="C11546" s="1" t="s">
        <v>13529</v>
      </c>
      <c r="D11546" s="1">
        <v>22276.50493743</v>
      </c>
      <c r="E11546" s="1">
        <v>2.073E-5</v>
      </c>
      <c r="F11546" s="1" t="s">
        <v>3</v>
      </c>
      <c r="G11546" s="1" t="s">
        <v>13530</v>
      </c>
      <c r="H11546" s="1">
        <v>0</v>
      </c>
      <c r="I11546" s="1">
        <v>9993</v>
      </c>
    </row>
    <row r="11547" spans="1:9" x14ac:dyDescent="0.25">
      <c r="A11547" s="1">
        <v>2</v>
      </c>
      <c r="B11547" s="1">
        <v>46760</v>
      </c>
      <c r="C11547" s="1">
        <v>53.055599999999998</v>
      </c>
      <c r="D11547" s="1">
        <v>202.39850000000001</v>
      </c>
      <c r="E11547" s="1">
        <v>1312</v>
      </c>
      <c r="F11547" s="1">
        <v>89.292699999999996</v>
      </c>
      <c r="G11547" s="1">
        <v>270.82119999999998</v>
      </c>
      <c r="H11547" s="1">
        <v>15.0642111010758</v>
      </c>
    </row>
    <row r="11548" spans="1:9" x14ac:dyDescent="0.25">
      <c r="A11548" s="1">
        <v>0</v>
      </c>
      <c r="B11548" s="1" t="s">
        <v>13531</v>
      </c>
    </row>
    <row r="11549" spans="1:9" x14ac:dyDescent="0.25">
      <c r="A11549" s="1">
        <v>1</v>
      </c>
      <c r="B11549" s="1" t="s">
        <v>13532</v>
      </c>
      <c r="C11549" s="1" t="s">
        <v>13533</v>
      </c>
      <c r="D11549" s="1">
        <v>22276.592597819999</v>
      </c>
      <c r="E11549" s="1">
        <v>4.0800000000000003E-3</v>
      </c>
      <c r="F11549" s="1" t="s">
        <v>3</v>
      </c>
      <c r="G11549" s="1" t="s">
        <v>13534</v>
      </c>
      <c r="H11549" s="1">
        <v>0</v>
      </c>
      <c r="I11549" s="1">
        <v>9992</v>
      </c>
    </row>
    <row r="11550" spans="1:9" x14ac:dyDescent="0.25">
      <c r="A11550" s="1">
        <v>2</v>
      </c>
      <c r="B11550" s="1">
        <v>46763</v>
      </c>
      <c r="C11550" s="1">
        <v>53.050600000000003</v>
      </c>
      <c r="D11550" s="1">
        <v>132.17089999999999</v>
      </c>
      <c r="E11550" s="1">
        <v>1591</v>
      </c>
      <c r="F11550" s="1">
        <v>111.0111</v>
      </c>
      <c r="G11550" s="1">
        <v>249.10749999999999</v>
      </c>
      <c r="H11550" s="1">
        <v>15.679124101085799</v>
      </c>
    </row>
    <row r="11551" spans="1:9" x14ac:dyDescent="0.25">
      <c r="A11551" s="1">
        <v>0</v>
      </c>
      <c r="B11551" s="1" t="s">
        <v>13535</v>
      </c>
    </row>
    <row r="11552" spans="1:9" x14ac:dyDescent="0.25">
      <c r="A11552" s="1">
        <v>1</v>
      </c>
      <c r="B11552" s="1" t="s">
        <v>13536</v>
      </c>
      <c r="C11552" s="1" t="s">
        <v>13537</v>
      </c>
      <c r="D11552" s="1">
        <v>22276.49756806</v>
      </c>
      <c r="E11552" s="1">
        <v>-5.6899999999999997E-6</v>
      </c>
      <c r="F11552" s="1" t="s">
        <v>3</v>
      </c>
      <c r="G11552" s="1">
        <f>-19312-4</f>
        <v>-19316</v>
      </c>
      <c r="H11552" s="1">
        <v>0</v>
      </c>
      <c r="I11552" s="1">
        <v>9996</v>
      </c>
    </row>
    <row r="11553" spans="1:9" x14ac:dyDescent="0.25">
      <c r="A11553" s="1">
        <v>2</v>
      </c>
      <c r="B11553" s="1">
        <v>46764</v>
      </c>
      <c r="C11553" s="1">
        <v>53.054900000000004</v>
      </c>
      <c r="D11553" s="1">
        <v>202.42410000000001</v>
      </c>
      <c r="E11553" s="1">
        <v>1591</v>
      </c>
      <c r="F11553" s="1">
        <v>67.391499999999994</v>
      </c>
      <c r="G11553" s="1">
        <v>292.72430000000003</v>
      </c>
      <c r="H11553" s="1">
        <v>15.0640247010758</v>
      </c>
    </row>
    <row r="11554" spans="1:9" x14ac:dyDescent="0.25">
      <c r="A11554" s="1">
        <v>0</v>
      </c>
      <c r="B11554" s="1" t="s">
        <v>13538</v>
      </c>
    </row>
    <row r="11555" spans="1:9" x14ac:dyDescent="0.25">
      <c r="A11555" s="1">
        <v>1</v>
      </c>
      <c r="B11555" s="1" t="s">
        <v>13539</v>
      </c>
      <c r="C11555" s="1" t="s">
        <v>13540</v>
      </c>
      <c r="D11555" s="1">
        <v>22276.221119559999</v>
      </c>
      <c r="E11555" s="1">
        <v>-8.8400000000000001E-6</v>
      </c>
      <c r="F11555" s="1" t="s">
        <v>3</v>
      </c>
      <c r="G11555" s="1">
        <f>-40460-4</f>
        <v>-40464</v>
      </c>
      <c r="H11555" s="1">
        <v>0</v>
      </c>
      <c r="I11555" s="1">
        <v>9997</v>
      </c>
    </row>
    <row r="11556" spans="1:9" x14ac:dyDescent="0.25">
      <c r="A11556" s="1">
        <v>2</v>
      </c>
      <c r="B11556" s="1">
        <v>46765</v>
      </c>
      <c r="C11556" s="1">
        <v>53.054400000000001</v>
      </c>
      <c r="D11556" s="1">
        <v>203.64699999999999</v>
      </c>
      <c r="E11556" s="1">
        <v>1404</v>
      </c>
      <c r="F11556" s="1">
        <v>87.305199999999999</v>
      </c>
      <c r="G11556" s="1">
        <v>272.80970000000002</v>
      </c>
      <c r="H11556" s="1">
        <v>15.064037991075301</v>
      </c>
    </row>
    <row r="11557" spans="1:9" x14ac:dyDescent="0.25">
      <c r="A11557" s="1">
        <v>0</v>
      </c>
      <c r="B11557" s="1" t="s">
        <v>13541</v>
      </c>
    </row>
    <row r="11558" spans="1:9" x14ac:dyDescent="0.25">
      <c r="A11558" s="1">
        <v>1</v>
      </c>
      <c r="B11558" s="1" t="s">
        <v>13542</v>
      </c>
      <c r="C11558" s="1" t="s">
        <v>13543</v>
      </c>
      <c r="D11558" s="1">
        <v>22276.213733860001</v>
      </c>
      <c r="E11558" s="1">
        <v>1.978E-5</v>
      </c>
      <c r="F11558" s="1" t="s">
        <v>3</v>
      </c>
      <c r="G11558" s="1" t="s">
        <v>13544</v>
      </c>
      <c r="H11558" s="1">
        <v>0</v>
      </c>
      <c r="I11558" s="1">
        <v>9997</v>
      </c>
    </row>
    <row r="11559" spans="1:9" x14ac:dyDescent="0.25">
      <c r="A11559" s="1">
        <v>2</v>
      </c>
      <c r="B11559" s="1">
        <v>46766</v>
      </c>
      <c r="C11559" s="1">
        <v>53.056600000000003</v>
      </c>
      <c r="D11559" s="1">
        <v>203.69990000000001</v>
      </c>
      <c r="E11559" s="1">
        <v>1534</v>
      </c>
      <c r="F11559" s="1">
        <v>78.337299999999999</v>
      </c>
      <c r="G11559" s="1">
        <v>281.77879999999999</v>
      </c>
      <c r="H11559" s="1">
        <v>15.064010221075399</v>
      </c>
    </row>
    <row r="11560" spans="1:9" x14ac:dyDescent="0.25">
      <c r="A11560" s="1">
        <v>0</v>
      </c>
      <c r="B11560" s="1" t="s">
        <v>13545</v>
      </c>
    </row>
    <row r="11561" spans="1:9" x14ac:dyDescent="0.25">
      <c r="A11561" s="1">
        <v>1</v>
      </c>
      <c r="B11561" s="1" t="s">
        <v>13546</v>
      </c>
      <c r="C11561" s="1" t="s">
        <v>13547</v>
      </c>
      <c r="D11561" s="1">
        <v>22276.508610230001</v>
      </c>
      <c r="E11561" s="1">
        <v>1.384E-5</v>
      </c>
      <c r="F11561" s="1" t="s">
        <v>3</v>
      </c>
      <c r="G11561" s="1" t="s">
        <v>13548</v>
      </c>
      <c r="H11561" s="1">
        <v>0</v>
      </c>
      <c r="I11561" s="1">
        <v>9999</v>
      </c>
    </row>
    <row r="11562" spans="1:9" x14ac:dyDescent="0.25">
      <c r="A11562" s="1">
        <v>2</v>
      </c>
      <c r="B11562" s="1">
        <v>46767</v>
      </c>
      <c r="C11562" s="1">
        <v>53.053800000000003</v>
      </c>
      <c r="D11562" s="1">
        <v>202.37559999999999</v>
      </c>
      <c r="E11562" s="1">
        <v>1326</v>
      </c>
      <c r="F11562" s="1">
        <v>87.5381</v>
      </c>
      <c r="G11562" s="1">
        <v>272.57600000000002</v>
      </c>
      <c r="H11562" s="1">
        <v>15.0641826510758</v>
      </c>
    </row>
    <row r="11563" spans="1:9" x14ac:dyDescent="0.25">
      <c r="A11563" s="1">
        <v>0</v>
      </c>
      <c r="B11563" s="1" t="s">
        <v>13549</v>
      </c>
    </row>
    <row r="11564" spans="1:9" x14ac:dyDescent="0.25">
      <c r="A11564" s="1">
        <v>1</v>
      </c>
      <c r="B11564" s="1" t="s">
        <v>13550</v>
      </c>
      <c r="C11564" s="1" t="s">
        <v>13551</v>
      </c>
      <c r="D11564" s="1">
        <v>22276.512298829999</v>
      </c>
      <c r="E11564" s="1">
        <v>2.508E-5</v>
      </c>
      <c r="F11564" s="1" t="s">
        <v>3</v>
      </c>
      <c r="G11564" s="1" t="s">
        <v>13552</v>
      </c>
      <c r="H11564" s="1">
        <v>0</v>
      </c>
      <c r="I11564" s="1">
        <v>9993</v>
      </c>
    </row>
    <row r="11565" spans="1:9" x14ac:dyDescent="0.25">
      <c r="A11565" s="1">
        <v>2</v>
      </c>
      <c r="B11565" s="1">
        <v>46768</v>
      </c>
      <c r="C11565" s="1">
        <v>53.053100000000001</v>
      </c>
      <c r="D11565" s="1">
        <v>202.35069999999999</v>
      </c>
      <c r="E11565" s="1">
        <v>1656</v>
      </c>
      <c r="F11565" s="1">
        <v>62.070300000000003</v>
      </c>
      <c r="G11565" s="1">
        <v>298.0453</v>
      </c>
      <c r="H11565" s="1">
        <v>15.064023291075801</v>
      </c>
    </row>
    <row r="11566" spans="1:9" x14ac:dyDescent="0.25">
      <c r="A11566" s="1">
        <v>0</v>
      </c>
      <c r="B11566" s="1" t="s">
        <v>13553</v>
      </c>
    </row>
    <row r="11567" spans="1:9" x14ac:dyDescent="0.25">
      <c r="A11567" s="1">
        <v>1</v>
      </c>
      <c r="B11567" s="1" t="s">
        <v>13554</v>
      </c>
      <c r="C11567" s="1" t="s">
        <v>13555</v>
      </c>
      <c r="D11567" s="1">
        <v>22276.519736679998</v>
      </c>
      <c r="E11567" s="1">
        <v>6.4200000000000004E-6</v>
      </c>
      <c r="F11567" s="1" t="s">
        <v>3</v>
      </c>
      <c r="G11567" s="1" t="s">
        <v>13556</v>
      </c>
      <c r="H11567" s="1">
        <v>0</v>
      </c>
      <c r="I11567" s="1">
        <v>9993</v>
      </c>
    </row>
    <row r="11568" spans="1:9" x14ac:dyDescent="0.25">
      <c r="A11568" s="1">
        <v>2</v>
      </c>
      <c r="B11568" s="1">
        <v>46770</v>
      </c>
      <c r="C11568" s="1">
        <v>53.056800000000003</v>
      </c>
      <c r="D11568" s="1">
        <v>202.8785</v>
      </c>
      <c r="E11568" s="1">
        <v>1581</v>
      </c>
      <c r="F11568" s="1">
        <v>72.556600000000003</v>
      </c>
      <c r="G11568" s="1">
        <v>287.55959999999999</v>
      </c>
      <c r="H11568" s="1">
        <v>15.0640657910757</v>
      </c>
    </row>
    <row r="11569" spans="1:9" x14ac:dyDescent="0.25">
      <c r="A11569" s="1">
        <v>0</v>
      </c>
      <c r="B11569" s="1" t="s">
        <v>13557</v>
      </c>
    </row>
    <row r="11570" spans="1:9" x14ac:dyDescent="0.25">
      <c r="A11570" s="1">
        <v>1</v>
      </c>
      <c r="B11570" s="1" t="s">
        <v>13558</v>
      </c>
      <c r="C11570" s="1" t="s">
        <v>13559</v>
      </c>
      <c r="D11570" s="1">
        <v>22276.518727840001</v>
      </c>
      <c r="E11570" s="1">
        <v>6.5749999999999999E-5</v>
      </c>
      <c r="F11570" s="1" t="s">
        <v>3</v>
      </c>
      <c r="G11570" s="1" t="s">
        <v>13560</v>
      </c>
      <c r="H11570" s="1">
        <v>0</v>
      </c>
      <c r="I11570" s="1">
        <v>9997</v>
      </c>
    </row>
    <row r="11571" spans="1:9" x14ac:dyDescent="0.25">
      <c r="A11571" s="1">
        <v>2</v>
      </c>
      <c r="B11571" s="1">
        <v>46772</v>
      </c>
      <c r="C11571" s="1">
        <v>53.053899999999999</v>
      </c>
      <c r="D11571" s="1">
        <v>202.3229</v>
      </c>
      <c r="E11571" s="1">
        <v>1211</v>
      </c>
      <c r="F11571" s="1">
        <v>87.624300000000005</v>
      </c>
      <c r="G11571" s="1">
        <v>272.48849999999999</v>
      </c>
      <c r="H11571" s="1">
        <v>15.064121921075801</v>
      </c>
    </row>
    <row r="11572" spans="1:9" x14ac:dyDescent="0.25">
      <c r="A11572" s="1">
        <v>0</v>
      </c>
      <c r="B11572" s="1" t="s">
        <v>13561</v>
      </c>
    </row>
    <row r="11573" spans="1:9" x14ac:dyDescent="0.25">
      <c r="A11573" s="1">
        <v>1</v>
      </c>
      <c r="B11573" s="1" t="s">
        <v>13562</v>
      </c>
      <c r="C11573" s="1" t="s">
        <v>13563</v>
      </c>
      <c r="D11573" s="1">
        <v>22276.465428039999</v>
      </c>
      <c r="E11573" s="1">
        <v>5.0772000000000002E-4</v>
      </c>
      <c r="F11573" s="1" t="s">
        <v>3</v>
      </c>
      <c r="G11573" s="1" t="s">
        <v>13564</v>
      </c>
      <c r="H11573" s="1">
        <v>0</v>
      </c>
      <c r="I11573" s="1">
        <v>9999</v>
      </c>
    </row>
    <row r="11574" spans="1:9" x14ac:dyDescent="0.25">
      <c r="A11574" s="1">
        <v>2</v>
      </c>
      <c r="B11574" s="1">
        <v>46774</v>
      </c>
      <c r="C11574" s="1">
        <v>53.047199999999997</v>
      </c>
      <c r="D11574" s="1">
        <v>186.35169999999999</v>
      </c>
      <c r="E11574" s="1">
        <v>3215</v>
      </c>
      <c r="F11574" s="1">
        <v>133.65690000000001</v>
      </c>
      <c r="G11574" s="1">
        <v>226.4693</v>
      </c>
      <c r="H11574" s="1">
        <v>15.1944708610781</v>
      </c>
    </row>
    <row r="11575" spans="1:9" x14ac:dyDescent="0.25">
      <c r="A11575" s="1">
        <v>0</v>
      </c>
      <c r="B11575" s="1" t="s">
        <v>13565</v>
      </c>
    </row>
    <row r="11576" spans="1:9" x14ac:dyDescent="0.25">
      <c r="A11576" s="1">
        <v>1</v>
      </c>
      <c r="B11576" s="1" t="s">
        <v>13566</v>
      </c>
      <c r="C11576" s="1" t="s">
        <v>13567</v>
      </c>
      <c r="D11576" s="1">
        <v>22276.35551605</v>
      </c>
      <c r="E11576" s="1">
        <v>1.63467E-3</v>
      </c>
      <c r="F11576" s="1" t="s">
        <v>3</v>
      </c>
      <c r="G11576" s="1" t="s">
        <v>13568</v>
      </c>
      <c r="H11576" s="1">
        <v>0</v>
      </c>
      <c r="I11576" s="1">
        <v>9997</v>
      </c>
    </row>
    <row r="11577" spans="1:9" x14ac:dyDescent="0.25">
      <c r="A11577" s="1">
        <v>2</v>
      </c>
      <c r="B11577" s="1">
        <v>46776</v>
      </c>
      <c r="C11577" s="1">
        <v>53.049199999999999</v>
      </c>
      <c r="D11577" s="1">
        <v>139.03970000000001</v>
      </c>
      <c r="E11577" s="1">
        <v>8507</v>
      </c>
      <c r="F11577" s="1">
        <v>278.91149999999999</v>
      </c>
      <c r="G11577" s="1">
        <v>81.093500000000006</v>
      </c>
      <c r="H11577" s="1">
        <v>15.621251871084599</v>
      </c>
    </row>
    <row r="11578" spans="1:9" x14ac:dyDescent="0.25">
      <c r="A11578" s="1">
        <v>0</v>
      </c>
      <c r="B11578" s="1" t="s">
        <v>13569</v>
      </c>
    </row>
    <row r="11579" spans="1:9" x14ac:dyDescent="0.25">
      <c r="A11579" s="1">
        <v>1</v>
      </c>
      <c r="B11579" s="1" t="s">
        <v>13570</v>
      </c>
      <c r="C11579" s="1" t="s">
        <v>13571</v>
      </c>
      <c r="D11579" s="1">
        <v>22276.151552039999</v>
      </c>
      <c r="E11579" s="1">
        <v>1.6990000000000002E-5</v>
      </c>
      <c r="F11579" s="1" t="s">
        <v>3</v>
      </c>
      <c r="G11579" s="1" t="s">
        <v>11814</v>
      </c>
      <c r="H11579" s="1">
        <v>0</v>
      </c>
      <c r="I11579" s="1">
        <v>9993</v>
      </c>
    </row>
    <row r="11580" spans="1:9" x14ac:dyDescent="0.25">
      <c r="A11580" s="1">
        <v>2</v>
      </c>
      <c r="B11580" s="1">
        <v>46779</v>
      </c>
      <c r="C11580" s="1">
        <v>53.052900000000001</v>
      </c>
      <c r="D11580" s="1">
        <v>178.9786</v>
      </c>
      <c r="E11580" s="1">
        <v>1571</v>
      </c>
      <c r="F11580" s="1">
        <v>89.817800000000005</v>
      </c>
      <c r="G11580" s="1">
        <v>270.29910000000001</v>
      </c>
      <c r="H11580" s="1">
        <v>15.063989641078701</v>
      </c>
    </row>
    <row r="11581" spans="1:9" x14ac:dyDescent="0.25">
      <c r="A11581" s="1">
        <v>0</v>
      </c>
      <c r="B11581" s="1" t="s">
        <v>13572</v>
      </c>
    </row>
    <row r="11582" spans="1:9" x14ac:dyDescent="0.25">
      <c r="A11582" s="1">
        <v>1</v>
      </c>
      <c r="B11582" s="1" t="s">
        <v>13573</v>
      </c>
      <c r="C11582" s="1" t="s">
        <v>13574</v>
      </c>
      <c r="D11582" s="1">
        <v>22276.206820430001</v>
      </c>
      <c r="E11582" s="1">
        <v>1.649E-5</v>
      </c>
      <c r="F11582" s="1" t="s">
        <v>3</v>
      </c>
      <c r="G11582" s="1" t="s">
        <v>13575</v>
      </c>
      <c r="H11582" s="1">
        <v>0</v>
      </c>
      <c r="I11582" s="1">
        <v>9995</v>
      </c>
    </row>
    <row r="11583" spans="1:9" x14ac:dyDescent="0.25">
      <c r="A11583" s="1">
        <v>2</v>
      </c>
      <c r="B11583" s="1">
        <v>46780</v>
      </c>
      <c r="C11583" s="1">
        <v>53.055100000000003</v>
      </c>
      <c r="D11583" s="1">
        <v>178.7311</v>
      </c>
      <c r="E11583" s="1">
        <v>1337</v>
      </c>
      <c r="F11583" s="1">
        <v>89.381600000000006</v>
      </c>
      <c r="G11583" s="1">
        <v>270.73259999999999</v>
      </c>
      <c r="H11583" s="1">
        <v>15.064146651078801</v>
      </c>
    </row>
    <row r="11584" spans="1:9" x14ac:dyDescent="0.25">
      <c r="A11584" s="1">
        <v>0</v>
      </c>
      <c r="B11584" s="1" t="s">
        <v>13576</v>
      </c>
    </row>
    <row r="11585" spans="1:9" x14ac:dyDescent="0.25">
      <c r="A11585" s="1">
        <v>1</v>
      </c>
      <c r="B11585" s="1" t="s">
        <v>13577</v>
      </c>
      <c r="C11585" s="1" t="s">
        <v>13578</v>
      </c>
      <c r="D11585" s="1">
        <v>22276.15799915</v>
      </c>
      <c r="E11585" s="1">
        <v>1.33E-6</v>
      </c>
      <c r="F11585" s="1" t="s">
        <v>3</v>
      </c>
      <c r="G11585" s="1" t="s">
        <v>13579</v>
      </c>
      <c r="H11585" s="1">
        <v>0</v>
      </c>
      <c r="I11585" s="1">
        <v>9998</v>
      </c>
    </row>
    <row r="11586" spans="1:9" x14ac:dyDescent="0.25">
      <c r="A11586" s="1">
        <v>2</v>
      </c>
      <c r="B11586" s="1">
        <v>46781</v>
      </c>
      <c r="C11586" s="1">
        <v>53.054099999999998</v>
      </c>
      <c r="D11586" s="1">
        <v>188.95330000000001</v>
      </c>
      <c r="E11586" s="1">
        <v>1362</v>
      </c>
      <c r="F11586" s="1">
        <v>92.401600000000002</v>
      </c>
      <c r="G11586" s="1">
        <v>267.71289999999999</v>
      </c>
      <c r="H11586" s="1">
        <v>15.0639127310774</v>
      </c>
    </row>
    <row r="11587" spans="1:9" x14ac:dyDescent="0.25">
      <c r="A11587" s="1">
        <v>0</v>
      </c>
      <c r="B11587" s="1" t="s">
        <v>13580</v>
      </c>
    </row>
    <row r="11588" spans="1:9" x14ac:dyDescent="0.25">
      <c r="A11588" s="1">
        <v>1</v>
      </c>
      <c r="B11588" s="1" t="s">
        <v>13581</v>
      </c>
      <c r="C11588" s="1" t="s">
        <v>13582</v>
      </c>
      <c r="D11588" s="1">
        <v>22276.129426380001</v>
      </c>
      <c r="E11588" s="1">
        <v>2.7889999999999999E-5</v>
      </c>
      <c r="F11588" s="1" t="s">
        <v>3</v>
      </c>
      <c r="G11588" s="1" t="s">
        <v>13583</v>
      </c>
      <c r="H11588" s="1">
        <v>0</v>
      </c>
      <c r="I11588" s="1">
        <v>9999</v>
      </c>
    </row>
    <row r="11589" spans="1:9" x14ac:dyDescent="0.25">
      <c r="A11589" s="1">
        <v>2</v>
      </c>
      <c r="B11589" s="1">
        <v>46782</v>
      </c>
      <c r="C11589" s="1">
        <v>53.054400000000001</v>
      </c>
      <c r="D11589" s="1">
        <v>179.07390000000001</v>
      </c>
      <c r="E11589" s="1">
        <v>1372</v>
      </c>
      <c r="F11589" s="1">
        <v>82.5869</v>
      </c>
      <c r="G11589" s="1">
        <v>277.52760000000001</v>
      </c>
      <c r="H11589" s="1">
        <v>15.064011481078699</v>
      </c>
    </row>
    <row r="11590" spans="1:9" x14ac:dyDescent="0.25">
      <c r="A11590" s="1">
        <v>0</v>
      </c>
      <c r="B11590" s="1" t="s">
        <v>13584</v>
      </c>
    </row>
    <row r="11591" spans="1:9" x14ac:dyDescent="0.25">
      <c r="A11591" s="1">
        <v>1</v>
      </c>
      <c r="B11591" s="1" t="s">
        <v>13585</v>
      </c>
      <c r="C11591" s="1" t="s">
        <v>13586</v>
      </c>
      <c r="D11591" s="1">
        <v>22276.144167139999</v>
      </c>
      <c r="E11591" s="1">
        <v>4.7290000000000003E-5</v>
      </c>
      <c r="F11591" s="1" t="s">
        <v>3</v>
      </c>
      <c r="G11591" s="1" t="s">
        <v>13587</v>
      </c>
      <c r="H11591" s="1">
        <v>0</v>
      </c>
      <c r="I11591" s="1">
        <v>9997</v>
      </c>
    </row>
    <row r="11592" spans="1:9" x14ac:dyDescent="0.25">
      <c r="A11592" s="1">
        <v>2</v>
      </c>
      <c r="B11592" s="1">
        <v>46783</v>
      </c>
      <c r="C11592" s="1">
        <v>53.051600000000001</v>
      </c>
      <c r="D11592" s="1">
        <v>179.01009999999999</v>
      </c>
      <c r="E11592" s="1">
        <v>1192</v>
      </c>
      <c r="F11592" s="1">
        <v>75.261300000000006</v>
      </c>
      <c r="G11592" s="1">
        <v>284.85079999999999</v>
      </c>
      <c r="H11592" s="1">
        <v>15.0641327710787</v>
      </c>
    </row>
    <row r="11593" spans="1:9" x14ac:dyDescent="0.25">
      <c r="A11593" s="1">
        <v>0</v>
      </c>
      <c r="B11593" s="1" t="s">
        <v>13588</v>
      </c>
    </row>
    <row r="11594" spans="1:9" x14ac:dyDescent="0.25">
      <c r="A11594" s="1">
        <v>1</v>
      </c>
      <c r="B11594" s="1" t="s">
        <v>13589</v>
      </c>
      <c r="C11594" s="1" t="s">
        <v>13590</v>
      </c>
      <c r="D11594" s="1">
        <v>22276.146913559998</v>
      </c>
      <c r="E11594" s="1">
        <v>-4.3000000000000003E-6</v>
      </c>
      <c r="F11594" s="1" t="s">
        <v>3</v>
      </c>
      <c r="G11594" s="1">
        <f>-99516-5</f>
        <v>-99521</v>
      </c>
      <c r="H11594" s="1">
        <v>0</v>
      </c>
      <c r="I11594" s="1">
        <v>9990</v>
      </c>
    </row>
    <row r="11595" spans="1:9" x14ac:dyDescent="0.25">
      <c r="A11595" s="1">
        <v>2</v>
      </c>
      <c r="B11595" s="1">
        <v>46784</v>
      </c>
      <c r="C11595" s="1">
        <v>53.054900000000004</v>
      </c>
      <c r="D11595" s="1">
        <v>178.97110000000001</v>
      </c>
      <c r="E11595" s="1">
        <v>1390</v>
      </c>
      <c r="F11595" s="1">
        <v>79.7423</v>
      </c>
      <c r="G11595" s="1">
        <v>280.3723</v>
      </c>
      <c r="H11595" s="1">
        <v>15.064152101078699</v>
      </c>
    </row>
    <row r="11596" spans="1:9" x14ac:dyDescent="0.25">
      <c r="A11596" s="1">
        <v>0</v>
      </c>
      <c r="B11596" s="1" t="s">
        <v>13591</v>
      </c>
    </row>
    <row r="11597" spans="1:9" x14ac:dyDescent="0.25">
      <c r="A11597" s="1">
        <v>1</v>
      </c>
      <c r="B11597" s="1" t="s">
        <v>13592</v>
      </c>
      <c r="C11597" s="1" t="s">
        <v>13593</v>
      </c>
      <c r="D11597" s="1">
        <v>22276.464854770002</v>
      </c>
      <c r="E11597" s="1">
        <v>2.3834999999999999E-4</v>
      </c>
      <c r="F11597" s="1" t="s">
        <v>3</v>
      </c>
      <c r="G11597" s="1" t="s">
        <v>13594</v>
      </c>
      <c r="H11597" s="1">
        <v>0</v>
      </c>
      <c r="I11597" s="1">
        <v>9999</v>
      </c>
    </row>
    <row r="11598" spans="1:9" x14ac:dyDescent="0.25">
      <c r="A11598" s="1">
        <v>2</v>
      </c>
      <c r="B11598" s="1">
        <v>46785</v>
      </c>
      <c r="C11598" s="1">
        <v>53.052399999999999</v>
      </c>
      <c r="D11598" s="1">
        <v>177.5617</v>
      </c>
      <c r="E11598" s="1">
        <v>1488</v>
      </c>
      <c r="F11598" s="1">
        <v>89.0869</v>
      </c>
      <c r="G11598" s="1">
        <v>271.029</v>
      </c>
      <c r="H11598" s="1">
        <v>15.0641672510792</v>
      </c>
    </row>
    <row r="11599" spans="1:9" x14ac:dyDescent="0.25">
      <c r="A11599" s="1">
        <v>0</v>
      </c>
      <c r="B11599" s="1" t="s">
        <v>13595</v>
      </c>
    </row>
    <row r="11600" spans="1:9" x14ac:dyDescent="0.25">
      <c r="A11600" s="1">
        <v>1</v>
      </c>
      <c r="B11600" s="1" t="s">
        <v>13596</v>
      </c>
      <c r="C11600" s="1" t="s">
        <v>13597</v>
      </c>
      <c r="D11600" s="1">
        <v>22276.51092569</v>
      </c>
      <c r="E11600" s="1">
        <v>1.2338E-4</v>
      </c>
      <c r="F11600" s="1" t="s">
        <v>3</v>
      </c>
      <c r="G11600" s="1" t="s">
        <v>13598</v>
      </c>
      <c r="H11600" s="1">
        <v>0</v>
      </c>
      <c r="I11600" s="1">
        <v>9990</v>
      </c>
    </row>
    <row r="11601" spans="1:9" x14ac:dyDescent="0.25">
      <c r="A11601" s="1">
        <v>2</v>
      </c>
      <c r="B11601" s="1">
        <v>46786</v>
      </c>
      <c r="C11601" s="1">
        <v>53.052700000000002</v>
      </c>
      <c r="D11601" s="1">
        <v>157.36930000000001</v>
      </c>
      <c r="E11601" s="1">
        <v>1287</v>
      </c>
      <c r="F11601" s="1">
        <v>111.71299999999999</v>
      </c>
      <c r="G11601" s="1">
        <v>248.39959999999999</v>
      </c>
      <c r="H11601" s="1">
        <v>15.064080011082099</v>
      </c>
    </row>
    <row r="11602" spans="1:9" x14ac:dyDescent="0.25">
      <c r="A11602" s="1">
        <v>0</v>
      </c>
      <c r="B11602" s="1" t="s">
        <v>13599</v>
      </c>
    </row>
    <row r="11603" spans="1:9" x14ac:dyDescent="0.25">
      <c r="A11603" s="1">
        <v>1</v>
      </c>
      <c r="B11603" s="1" t="s">
        <v>13600</v>
      </c>
      <c r="C11603" s="1" t="s">
        <v>13601</v>
      </c>
      <c r="D11603" s="1">
        <v>22276.37086354</v>
      </c>
      <c r="E11603" s="1">
        <v>1.8427999999999999E-4</v>
      </c>
      <c r="F11603" s="1" t="s">
        <v>3</v>
      </c>
      <c r="G11603" s="1" t="s">
        <v>13602</v>
      </c>
      <c r="H11603" s="1">
        <v>0</v>
      </c>
      <c r="I11603" s="1">
        <v>9999</v>
      </c>
    </row>
    <row r="11604" spans="1:9" x14ac:dyDescent="0.25">
      <c r="A11604" s="1">
        <v>2</v>
      </c>
      <c r="B11604" s="1">
        <v>46787</v>
      </c>
      <c r="C11604" s="1">
        <v>53.054600000000001</v>
      </c>
      <c r="D11604" s="1">
        <v>157.9836</v>
      </c>
      <c r="E11604" s="1">
        <v>1416</v>
      </c>
      <c r="F11604" s="1">
        <v>98.650899999999993</v>
      </c>
      <c r="G11604" s="1">
        <v>261.46409999999997</v>
      </c>
      <c r="H11604" s="1">
        <v>15.0641102610819</v>
      </c>
    </row>
    <row r="11605" spans="1:9" x14ac:dyDescent="0.25">
      <c r="A11605" s="1">
        <v>0</v>
      </c>
      <c r="B11605" s="1" t="s">
        <v>13603</v>
      </c>
    </row>
    <row r="11606" spans="1:9" x14ac:dyDescent="0.25">
      <c r="A11606" s="1">
        <v>1</v>
      </c>
      <c r="B11606" s="1" t="s">
        <v>13604</v>
      </c>
      <c r="C11606" s="1" t="s">
        <v>13605</v>
      </c>
      <c r="D11606" s="1">
        <v>22276.496173489999</v>
      </c>
      <c r="E11606" s="1">
        <v>2.9410000000000001E-5</v>
      </c>
      <c r="F11606" s="1" t="s">
        <v>3</v>
      </c>
      <c r="G11606" s="1" t="s">
        <v>13606</v>
      </c>
      <c r="H11606" s="1">
        <v>0</v>
      </c>
      <c r="I11606" s="1">
        <v>9998</v>
      </c>
    </row>
    <row r="11607" spans="1:9" x14ac:dyDescent="0.25">
      <c r="A11607" s="1">
        <v>2</v>
      </c>
      <c r="B11607" s="1">
        <v>46788</v>
      </c>
      <c r="C11607" s="1">
        <v>53.052500000000002</v>
      </c>
      <c r="D11607" s="1">
        <v>157.4221</v>
      </c>
      <c r="E11607" s="1">
        <v>1417</v>
      </c>
      <c r="F11607" s="1">
        <v>77.724000000000004</v>
      </c>
      <c r="G11607" s="1">
        <v>282.39069999999998</v>
      </c>
      <c r="H11607" s="1">
        <v>15.064081211082099</v>
      </c>
    </row>
    <row r="11608" spans="1:9" x14ac:dyDescent="0.25">
      <c r="A11608" s="1">
        <v>0</v>
      </c>
      <c r="B11608" s="1" t="s">
        <v>13607</v>
      </c>
    </row>
    <row r="11609" spans="1:9" x14ac:dyDescent="0.25">
      <c r="A11609" s="1">
        <v>1</v>
      </c>
      <c r="B11609" s="1" t="s">
        <v>13608</v>
      </c>
      <c r="C11609" s="1" t="s">
        <v>13609</v>
      </c>
      <c r="D11609" s="1">
        <v>22276.452882900001</v>
      </c>
      <c r="E11609" s="1">
        <v>5.4450000000000002E-5</v>
      </c>
      <c r="F11609" s="1" t="s">
        <v>3</v>
      </c>
      <c r="G11609" s="1" t="s">
        <v>13610</v>
      </c>
      <c r="H11609" s="1">
        <v>0</v>
      </c>
      <c r="I11609" s="1">
        <v>9997</v>
      </c>
    </row>
    <row r="11610" spans="1:9" x14ac:dyDescent="0.25">
      <c r="A11610" s="1">
        <v>2</v>
      </c>
      <c r="B11610" s="1">
        <v>46789</v>
      </c>
      <c r="C11610" s="1">
        <v>53.054600000000001</v>
      </c>
      <c r="D11610" s="1">
        <v>187.78720000000001</v>
      </c>
      <c r="E11610" s="1">
        <v>1597</v>
      </c>
      <c r="F11610" s="1">
        <v>67.288399999999996</v>
      </c>
      <c r="G11610" s="1">
        <v>292.82740000000001</v>
      </c>
      <c r="H11610" s="1">
        <v>15.0641292510778</v>
      </c>
    </row>
    <row r="11611" spans="1:9" x14ac:dyDescent="0.25">
      <c r="A11611" s="1">
        <v>0</v>
      </c>
      <c r="B11611" s="1" t="s">
        <v>13611</v>
      </c>
    </row>
    <row r="11612" spans="1:9" x14ac:dyDescent="0.25">
      <c r="A11612" s="1">
        <v>1</v>
      </c>
      <c r="B11612" s="1" t="s">
        <v>13612</v>
      </c>
      <c r="C11612" s="1" t="s">
        <v>13613</v>
      </c>
      <c r="D11612" s="1">
        <v>22276.48233784</v>
      </c>
      <c r="E11612" s="1">
        <v>2.1290000000000001E-5</v>
      </c>
      <c r="F11612" s="1" t="s">
        <v>3</v>
      </c>
      <c r="G11612" s="1" t="s">
        <v>13614</v>
      </c>
      <c r="H11612" s="1">
        <v>0</v>
      </c>
      <c r="I11612" s="1">
        <v>9994</v>
      </c>
    </row>
    <row r="11613" spans="1:9" x14ac:dyDescent="0.25">
      <c r="A11613" s="1">
        <v>2</v>
      </c>
      <c r="B11613" s="1">
        <v>46790</v>
      </c>
      <c r="C11613" s="1">
        <v>53.052900000000001</v>
      </c>
      <c r="D11613" s="1">
        <v>187.49340000000001</v>
      </c>
      <c r="E11613" s="1">
        <v>1251</v>
      </c>
      <c r="F11613" s="1">
        <v>98.717500000000001</v>
      </c>
      <c r="G11613" s="1">
        <v>261.3956</v>
      </c>
      <c r="H11613" s="1">
        <v>15.0642185410778</v>
      </c>
    </row>
    <row r="11614" spans="1:9" x14ac:dyDescent="0.25">
      <c r="A11614" s="1">
        <v>0</v>
      </c>
      <c r="B11614" s="1" t="s">
        <v>13615</v>
      </c>
    </row>
    <row r="11615" spans="1:9" x14ac:dyDescent="0.25">
      <c r="A11615" s="1">
        <v>1</v>
      </c>
      <c r="B11615" s="1" t="s">
        <v>13616</v>
      </c>
      <c r="C11615" s="1" t="s">
        <v>13617</v>
      </c>
      <c r="D11615" s="1">
        <v>22276.497091339999</v>
      </c>
      <c r="E11615" s="1">
        <v>2.533E-5</v>
      </c>
      <c r="F11615" s="1" t="s">
        <v>3</v>
      </c>
      <c r="G11615" s="1" t="s">
        <v>13618</v>
      </c>
      <c r="H11615" s="1">
        <v>0</v>
      </c>
      <c r="I11615" s="1">
        <v>9995</v>
      </c>
    </row>
    <row r="11616" spans="1:9" x14ac:dyDescent="0.25">
      <c r="A11616" s="1">
        <v>2</v>
      </c>
      <c r="B11616" s="1">
        <v>46791</v>
      </c>
      <c r="C11616" s="1">
        <v>53.053699999999999</v>
      </c>
      <c r="D11616" s="1">
        <v>187.42500000000001</v>
      </c>
      <c r="E11616" s="1">
        <v>1335</v>
      </c>
      <c r="F11616" s="1">
        <v>90.128399999999999</v>
      </c>
      <c r="G11616" s="1">
        <v>269.98579999999998</v>
      </c>
      <c r="H11616" s="1">
        <v>15.0641410710779</v>
      </c>
    </row>
    <row r="11617" spans="1:9" x14ac:dyDescent="0.25">
      <c r="A11617" s="1">
        <v>0</v>
      </c>
      <c r="B11617" s="1" t="s">
        <v>13619</v>
      </c>
    </row>
    <row r="11618" spans="1:9" x14ac:dyDescent="0.25">
      <c r="A11618" s="1">
        <v>1</v>
      </c>
      <c r="B11618" s="1" t="s">
        <v>13620</v>
      </c>
      <c r="C11618" s="1" t="s">
        <v>13621</v>
      </c>
      <c r="D11618" s="1">
        <v>22276.457467460001</v>
      </c>
      <c r="E11618" s="1">
        <v>2.3090000000000001E-5</v>
      </c>
      <c r="F11618" s="1" t="s">
        <v>3</v>
      </c>
      <c r="G11618" s="1" t="s">
        <v>13622</v>
      </c>
      <c r="H11618" s="1">
        <v>0</v>
      </c>
      <c r="I11618" s="1">
        <v>9991</v>
      </c>
    </row>
    <row r="11619" spans="1:9" x14ac:dyDescent="0.25">
      <c r="A11619" s="1">
        <v>2</v>
      </c>
      <c r="B11619" s="1">
        <v>46792</v>
      </c>
      <c r="C11619" s="1">
        <v>53.056899999999999</v>
      </c>
      <c r="D11619" s="1">
        <v>177.59899999999999</v>
      </c>
      <c r="E11619" s="1">
        <v>1453</v>
      </c>
      <c r="F11619" s="1">
        <v>89.291399999999996</v>
      </c>
      <c r="G11619" s="1">
        <v>270.82409999999999</v>
      </c>
      <c r="H11619" s="1">
        <v>15.0641291710792</v>
      </c>
    </row>
    <row r="11620" spans="1:9" x14ac:dyDescent="0.25">
      <c r="A11620" s="1">
        <v>0</v>
      </c>
      <c r="B11620" s="1" t="s">
        <v>13623</v>
      </c>
    </row>
    <row r="11621" spans="1:9" x14ac:dyDescent="0.25">
      <c r="A11621" s="1">
        <v>1</v>
      </c>
      <c r="B11621" s="1" t="s">
        <v>13624</v>
      </c>
      <c r="C11621" s="1" t="s">
        <v>13625</v>
      </c>
      <c r="D11621" s="1">
        <v>22276.48603398</v>
      </c>
      <c r="E11621" s="1">
        <v>2.4830000000000001E-5</v>
      </c>
      <c r="F11621" s="1" t="s">
        <v>3</v>
      </c>
      <c r="G11621" s="1" t="s">
        <v>13626</v>
      </c>
      <c r="H11621" s="1">
        <v>0</v>
      </c>
      <c r="I11621" s="1">
        <v>9991</v>
      </c>
    </row>
    <row r="11622" spans="1:9" x14ac:dyDescent="0.25">
      <c r="A11622" s="1">
        <v>2</v>
      </c>
      <c r="B11622" s="1">
        <v>46793</v>
      </c>
      <c r="C11622" s="1">
        <v>53.055199999999999</v>
      </c>
      <c r="D11622" s="1">
        <v>187.4795</v>
      </c>
      <c r="E11622" s="1">
        <v>1377</v>
      </c>
      <c r="F11622" s="1">
        <v>85.545599999999993</v>
      </c>
      <c r="G11622" s="1">
        <v>274.56900000000002</v>
      </c>
      <c r="H11622" s="1">
        <v>15.0640861010778</v>
      </c>
    </row>
    <row r="11623" spans="1:9" x14ac:dyDescent="0.25">
      <c r="A11623" s="1">
        <v>0</v>
      </c>
      <c r="B11623" s="1" t="s">
        <v>13627</v>
      </c>
    </row>
    <row r="11624" spans="1:9" x14ac:dyDescent="0.25">
      <c r="A11624" s="1">
        <v>1</v>
      </c>
      <c r="B11624" s="1" t="s">
        <v>13628</v>
      </c>
      <c r="C11624" s="1" t="s">
        <v>13629</v>
      </c>
      <c r="D11624" s="1">
        <v>22276.493416400001</v>
      </c>
      <c r="E11624" s="1">
        <v>1.1026E-4</v>
      </c>
      <c r="F11624" s="1" t="s">
        <v>3</v>
      </c>
      <c r="G11624" s="1" t="s">
        <v>13630</v>
      </c>
      <c r="H11624" s="1">
        <v>0</v>
      </c>
      <c r="I11624" s="1">
        <v>9990</v>
      </c>
    </row>
    <row r="11625" spans="1:9" x14ac:dyDescent="0.25">
      <c r="A11625" s="1">
        <v>2</v>
      </c>
      <c r="B11625" s="1">
        <v>46794</v>
      </c>
      <c r="C11625" s="1">
        <v>53.052399999999999</v>
      </c>
      <c r="D11625" s="1">
        <v>187.44409999999999</v>
      </c>
      <c r="E11625" s="1">
        <v>1556</v>
      </c>
      <c r="F11625" s="1">
        <v>79.758700000000005</v>
      </c>
      <c r="G11625" s="1">
        <v>280.3578</v>
      </c>
      <c r="H11625" s="1">
        <v>15.0641224810779</v>
      </c>
    </row>
    <row r="11626" spans="1:9" x14ac:dyDescent="0.25">
      <c r="A11626" s="1">
        <v>0</v>
      </c>
      <c r="B11626" s="1" t="s">
        <v>13631</v>
      </c>
    </row>
    <row r="11627" spans="1:9" x14ac:dyDescent="0.25">
      <c r="A11627" s="1">
        <v>1</v>
      </c>
      <c r="B11627" s="1" t="s">
        <v>13632</v>
      </c>
      <c r="C11627" s="1" t="s">
        <v>13633</v>
      </c>
      <c r="D11627" s="1">
        <v>22276.136801929999</v>
      </c>
      <c r="E11627" s="1">
        <v>2.2500000000000001E-6</v>
      </c>
      <c r="F11627" s="1" t="s">
        <v>3</v>
      </c>
      <c r="G11627" s="1" t="s">
        <v>13634</v>
      </c>
      <c r="H11627" s="1">
        <v>0</v>
      </c>
      <c r="I11627" s="1">
        <v>9995</v>
      </c>
    </row>
    <row r="11628" spans="1:9" x14ac:dyDescent="0.25">
      <c r="A11628" s="1">
        <v>2</v>
      </c>
      <c r="B11628" s="1">
        <v>46796</v>
      </c>
      <c r="C11628" s="1">
        <v>53.054499999999997</v>
      </c>
      <c r="D11628" s="1">
        <v>179.04429999999999</v>
      </c>
      <c r="E11628" s="1">
        <v>1318</v>
      </c>
      <c r="F11628" s="1">
        <v>97.026399999999995</v>
      </c>
      <c r="G11628" s="1">
        <v>263.08749999999998</v>
      </c>
      <c r="H11628" s="1">
        <v>15.063999151078701</v>
      </c>
    </row>
    <row r="11629" spans="1:9" x14ac:dyDescent="0.25">
      <c r="A11629" s="1">
        <v>0</v>
      </c>
      <c r="B11629" s="1" t="s">
        <v>13635</v>
      </c>
    </row>
    <row r="11630" spans="1:9" x14ac:dyDescent="0.25">
      <c r="A11630" s="1">
        <v>1</v>
      </c>
      <c r="B11630" s="1" t="s">
        <v>13636</v>
      </c>
      <c r="C11630" s="1" t="s">
        <v>13637</v>
      </c>
      <c r="D11630" s="1">
        <v>22276.301259110001</v>
      </c>
      <c r="E11630" s="1">
        <v>-3.9600000000000002E-6</v>
      </c>
      <c r="F11630" s="1" t="s">
        <v>3</v>
      </c>
      <c r="G11630" s="1">
        <f>-76901-5</f>
        <v>-76906</v>
      </c>
      <c r="H11630" s="1">
        <v>0</v>
      </c>
      <c r="I11630" s="1">
        <v>9996</v>
      </c>
    </row>
    <row r="11631" spans="1:9" x14ac:dyDescent="0.25">
      <c r="A11631" s="1">
        <v>2</v>
      </c>
      <c r="B11631" s="1">
        <v>46798</v>
      </c>
      <c r="C11631" s="1">
        <v>53.052799999999998</v>
      </c>
      <c r="D11631" s="1">
        <v>203.30719999999999</v>
      </c>
      <c r="E11631" s="1">
        <v>1658</v>
      </c>
      <c r="F11631" s="1">
        <v>78.977999999999994</v>
      </c>
      <c r="G11631" s="1">
        <v>281.13959999999997</v>
      </c>
      <c r="H11631" s="1">
        <v>15.063984371075501</v>
      </c>
    </row>
    <row r="11632" spans="1:9" x14ac:dyDescent="0.25">
      <c r="A11632" s="1">
        <v>0</v>
      </c>
      <c r="B11632" s="1" t="s">
        <v>8033</v>
      </c>
      <c r="C11632" s="1" t="s">
        <v>13638</v>
      </c>
    </row>
    <row r="11633" spans="1:9" x14ac:dyDescent="0.25">
      <c r="A11633" s="1">
        <v>1</v>
      </c>
      <c r="B11633" s="1" t="s">
        <v>13639</v>
      </c>
      <c r="C11633" s="1" t="s">
        <v>13640</v>
      </c>
      <c r="D11633" s="1">
        <v>22276.444830500001</v>
      </c>
      <c r="E11633" s="1">
        <v>1.7859999999999998E-5</v>
      </c>
      <c r="F11633" s="1" t="s">
        <v>3</v>
      </c>
      <c r="G11633" s="1" t="s">
        <v>13641</v>
      </c>
      <c r="H11633" s="1">
        <v>0</v>
      </c>
      <c r="I11633" s="1">
        <v>9993</v>
      </c>
    </row>
    <row r="11634" spans="1:9" x14ac:dyDescent="0.25">
      <c r="A11634" s="1">
        <v>2</v>
      </c>
      <c r="B11634" s="1">
        <v>46807</v>
      </c>
      <c r="C11634" s="1">
        <v>34.997599999999998</v>
      </c>
      <c r="D11634" s="1">
        <v>336.92970000000003</v>
      </c>
      <c r="E11634" s="1">
        <v>1934</v>
      </c>
      <c r="F11634" s="1">
        <v>275.0899</v>
      </c>
      <c r="G11634" s="1">
        <v>84.962599999999995</v>
      </c>
      <c r="H11634" s="1">
        <v>14.907536361054801</v>
      </c>
    </row>
    <row r="11635" spans="1:9" x14ac:dyDescent="0.25">
      <c r="A11635" s="1">
        <v>0</v>
      </c>
      <c r="B11635" s="1" t="s">
        <v>8033</v>
      </c>
      <c r="C11635" s="1" t="s">
        <v>6164</v>
      </c>
    </row>
    <row r="11636" spans="1:9" x14ac:dyDescent="0.25">
      <c r="A11636" s="1">
        <v>1</v>
      </c>
      <c r="B11636" s="1" t="s">
        <v>13642</v>
      </c>
      <c r="C11636" s="1" t="s">
        <v>13643</v>
      </c>
      <c r="D11636" s="1">
        <v>22276.423503769998</v>
      </c>
      <c r="E11636" s="1">
        <v>1.7399999999999999E-5</v>
      </c>
      <c r="F11636" s="1" t="s">
        <v>3</v>
      </c>
      <c r="G11636" s="1" t="s">
        <v>13644</v>
      </c>
      <c r="H11636" s="1">
        <v>0</v>
      </c>
      <c r="I11636" s="1">
        <v>9995</v>
      </c>
    </row>
    <row r="11637" spans="1:9" x14ac:dyDescent="0.25">
      <c r="A11637" s="1">
        <v>2</v>
      </c>
      <c r="B11637" s="1">
        <v>46808</v>
      </c>
      <c r="C11637" s="1">
        <v>34.997700000000002</v>
      </c>
      <c r="D11637" s="1">
        <v>336.78640000000001</v>
      </c>
      <c r="E11637" s="1">
        <v>1209</v>
      </c>
      <c r="F11637" s="1">
        <v>116.2007</v>
      </c>
      <c r="G11637" s="1">
        <v>243.8826</v>
      </c>
      <c r="H11637" s="1">
        <v>14.907669411054799</v>
      </c>
    </row>
    <row r="11638" spans="1:9" x14ac:dyDescent="0.25">
      <c r="A11638" s="1">
        <v>0</v>
      </c>
      <c r="B11638" s="1" t="s">
        <v>8033</v>
      </c>
      <c r="C11638" s="1" t="s">
        <v>13645</v>
      </c>
    </row>
    <row r="11639" spans="1:9" x14ac:dyDescent="0.25">
      <c r="A11639" s="1">
        <v>1</v>
      </c>
      <c r="B11639" s="1" t="s">
        <v>13646</v>
      </c>
      <c r="C11639" s="1" t="s">
        <v>13647</v>
      </c>
      <c r="D11639" s="1">
        <v>22276.4681394</v>
      </c>
      <c r="E11639" s="1">
        <v>1.7839999999999999E-5</v>
      </c>
      <c r="F11639" s="1" t="s">
        <v>3</v>
      </c>
      <c r="G11639" s="1" t="s">
        <v>13648</v>
      </c>
      <c r="H11639" s="1">
        <v>0</v>
      </c>
      <c r="I11639" s="1">
        <v>9998</v>
      </c>
    </row>
    <row r="11640" spans="1:9" x14ac:dyDescent="0.25">
      <c r="A11640" s="1">
        <v>2</v>
      </c>
      <c r="B11640" s="1">
        <v>46809</v>
      </c>
      <c r="C11640" s="1">
        <v>34.999400000000001</v>
      </c>
      <c r="D11640" s="1">
        <v>336.27109999999999</v>
      </c>
      <c r="E11640" s="1">
        <v>7017</v>
      </c>
      <c r="F11640" s="1">
        <v>220.95009999999999</v>
      </c>
      <c r="G11640" s="1">
        <v>139.0692</v>
      </c>
      <c r="H11640" s="1">
        <v>14.9077788010548</v>
      </c>
    </row>
    <row r="11641" spans="1:9" x14ac:dyDescent="0.25">
      <c r="A11641" s="1">
        <v>0</v>
      </c>
      <c r="B11641" s="1" t="s">
        <v>13649</v>
      </c>
    </row>
    <row r="11642" spans="1:9" x14ac:dyDescent="0.25">
      <c r="A11642" s="1">
        <v>1</v>
      </c>
      <c r="B11642" s="1" t="s">
        <v>13650</v>
      </c>
      <c r="C11642" s="1" t="s">
        <v>13651</v>
      </c>
      <c r="D11642" s="1">
        <v>22276.487086749999</v>
      </c>
      <c r="E11642" s="1">
        <v>1.596E-5</v>
      </c>
      <c r="F11642" s="1" t="s">
        <v>3</v>
      </c>
      <c r="G11642" s="1" t="s">
        <v>13652</v>
      </c>
      <c r="H11642" s="1">
        <v>0</v>
      </c>
      <c r="I11642" s="1">
        <v>9999</v>
      </c>
    </row>
    <row r="11643" spans="1:9" x14ac:dyDescent="0.25">
      <c r="A11643" s="1">
        <v>2</v>
      </c>
      <c r="B11643" s="1">
        <v>46810</v>
      </c>
      <c r="C11643" s="1">
        <v>35.005800000000001</v>
      </c>
      <c r="D11643" s="1">
        <v>326.46570000000003</v>
      </c>
      <c r="E11643" s="1">
        <v>14630</v>
      </c>
      <c r="F11643" s="1">
        <v>275.13920000000002</v>
      </c>
      <c r="G11643" s="1">
        <v>84.764600000000002</v>
      </c>
      <c r="H11643" s="1">
        <v>14.922677821055901</v>
      </c>
    </row>
    <row r="11644" spans="1:9" x14ac:dyDescent="0.25">
      <c r="A11644" s="1">
        <v>0</v>
      </c>
      <c r="B11644" s="1" t="s">
        <v>6525</v>
      </c>
      <c r="C11644" s="1" t="s">
        <v>12563</v>
      </c>
      <c r="D11644" s="1">
        <v>25</v>
      </c>
    </row>
    <row r="11645" spans="1:9" x14ac:dyDescent="0.25">
      <c r="A11645" s="1">
        <v>1</v>
      </c>
      <c r="B11645" s="1" t="s">
        <v>13653</v>
      </c>
      <c r="C11645" s="1" t="s">
        <v>13654</v>
      </c>
      <c r="D11645" s="1">
        <v>22276.164323860001</v>
      </c>
      <c r="E11645" s="1">
        <v>1.8260999999999999E-4</v>
      </c>
      <c r="F11645" s="1" t="s">
        <v>3</v>
      </c>
      <c r="G11645" s="1" t="s">
        <v>13655</v>
      </c>
      <c r="H11645" s="1">
        <v>0</v>
      </c>
      <c r="I11645" s="1">
        <v>9994</v>
      </c>
    </row>
    <row r="11646" spans="1:9" x14ac:dyDescent="0.25">
      <c r="A11646" s="1">
        <v>2</v>
      </c>
      <c r="B11646" s="1">
        <v>46812</v>
      </c>
      <c r="C11646" s="1">
        <v>97.384200000000007</v>
      </c>
      <c r="D11646" s="1">
        <v>345.3929</v>
      </c>
      <c r="E11646" s="1">
        <v>5976</v>
      </c>
      <c r="F11646" s="1">
        <v>65.6721</v>
      </c>
      <c r="G11646" s="1">
        <v>294.51459999999997</v>
      </c>
      <c r="H11646" s="1">
        <v>15.228257241072599</v>
      </c>
    </row>
    <row r="11647" spans="1:9" x14ac:dyDescent="0.25">
      <c r="A11647" s="1">
        <v>0</v>
      </c>
      <c r="B11647" s="1" t="s">
        <v>6525</v>
      </c>
      <c r="C11647" s="1" t="s">
        <v>13656</v>
      </c>
      <c r="D11647" s="1">
        <v>1</v>
      </c>
    </row>
    <row r="11648" spans="1:9" x14ac:dyDescent="0.25">
      <c r="A11648" s="1">
        <v>1</v>
      </c>
      <c r="B11648" s="1" t="s">
        <v>13657</v>
      </c>
      <c r="C11648" s="1" t="s">
        <v>13658</v>
      </c>
      <c r="D11648" s="1">
        <v>22276.518079090001</v>
      </c>
      <c r="E11648" s="1">
        <v>1.2621999999999999E-4</v>
      </c>
      <c r="F11648" s="1" t="s">
        <v>3</v>
      </c>
      <c r="G11648" s="1" t="s">
        <v>13659</v>
      </c>
      <c r="H11648" s="1">
        <v>0</v>
      </c>
      <c r="I11648" s="1">
        <v>9999</v>
      </c>
    </row>
    <row r="11649" spans="1:9" x14ac:dyDescent="0.25">
      <c r="A11649" s="1">
        <v>2</v>
      </c>
      <c r="B11649" s="1">
        <v>46813</v>
      </c>
      <c r="C11649" s="1">
        <v>97.409499999999994</v>
      </c>
      <c r="D11649" s="1">
        <v>337.85700000000003</v>
      </c>
      <c r="E11649" s="1">
        <v>11175</v>
      </c>
      <c r="F11649" s="1">
        <v>43.484699999999997</v>
      </c>
      <c r="G11649" s="1">
        <v>316.72699999999998</v>
      </c>
      <c r="H11649" s="1">
        <v>15.240716631069199</v>
      </c>
    </row>
    <row r="11650" spans="1:9" x14ac:dyDescent="0.25">
      <c r="A11650" s="1">
        <v>0</v>
      </c>
      <c r="B11650" s="1" t="s">
        <v>6525</v>
      </c>
      <c r="C11650" s="1" t="s">
        <v>13656</v>
      </c>
      <c r="D11650" s="1">
        <v>7</v>
      </c>
    </row>
    <row r="11651" spans="1:9" x14ac:dyDescent="0.25">
      <c r="A11651" s="1">
        <v>1</v>
      </c>
      <c r="B11651" s="1" t="s">
        <v>13660</v>
      </c>
      <c r="C11651" s="1" t="s">
        <v>13661</v>
      </c>
      <c r="D11651" s="1">
        <v>22276.535364880001</v>
      </c>
      <c r="E11651" s="1">
        <v>2.3536E-4</v>
      </c>
      <c r="F11651" s="1" t="s">
        <v>3</v>
      </c>
      <c r="G11651" s="1" t="s">
        <v>13662</v>
      </c>
      <c r="H11651" s="1">
        <v>0</v>
      </c>
      <c r="I11651" s="1">
        <v>9999</v>
      </c>
    </row>
    <row r="11652" spans="1:9" x14ac:dyDescent="0.25">
      <c r="A11652" s="1">
        <v>2</v>
      </c>
      <c r="B11652" s="1">
        <v>46814</v>
      </c>
      <c r="C11652" s="1">
        <v>97.409800000000004</v>
      </c>
      <c r="D11652" s="1">
        <v>338.0061</v>
      </c>
      <c r="E11652" s="1">
        <v>12034</v>
      </c>
      <c r="F11652" s="1">
        <v>38.3491</v>
      </c>
      <c r="G11652" s="1">
        <v>321.86</v>
      </c>
      <c r="H11652" s="1">
        <v>15.2417886410693</v>
      </c>
    </row>
    <row r="11653" spans="1:9" x14ac:dyDescent="0.25">
      <c r="A11653" s="1">
        <v>0</v>
      </c>
      <c r="B11653" s="1" t="s">
        <v>6525</v>
      </c>
      <c r="C11653" s="1" t="s">
        <v>13656</v>
      </c>
      <c r="D11653" s="1">
        <v>9</v>
      </c>
    </row>
    <row r="11654" spans="1:9" x14ac:dyDescent="0.25">
      <c r="A11654" s="1">
        <v>1</v>
      </c>
      <c r="B11654" s="1" t="s">
        <v>13663</v>
      </c>
      <c r="C11654" s="1" t="s">
        <v>13664</v>
      </c>
      <c r="D11654" s="1">
        <v>22276.532532869998</v>
      </c>
      <c r="E11654" s="1">
        <v>7.1760000000000004E-5</v>
      </c>
      <c r="F11654" s="1" t="s">
        <v>3</v>
      </c>
      <c r="G11654" s="1" t="s">
        <v>13665</v>
      </c>
      <c r="H11654" s="1">
        <v>0</v>
      </c>
      <c r="I11654" s="1">
        <v>9991</v>
      </c>
    </row>
    <row r="11655" spans="1:9" x14ac:dyDescent="0.25">
      <c r="A11655" s="1">
        <v>2</v>
      </c>
      <c r="B11655" s="1">
        <v>46815</v>
      </c>
      <c r="C11655" s="1">
        <v>97.407700000000006</v>
      </c>
      <c r="D11655" s="1">
        <v>337.25170000000003</v>
      </c>
      <c r="E11655" s="1">
        <v>11862</v>
      </c>
      <c r="F11655" s="1">
        <v>35.401200000000003</v>
      </c>
      <c r="G11655" s="1">
        <v>324.80090000000001</v>
      </c>
      <c r="H11655" s="1">
        <v>15.210223281069</v>
      </c>
    </row>
    <row r="11656" spans="1:9" x14ac:dyDescent="0.25">
      <c r="A11656" s="1">
        <v>0</v>
      </c>
      <c r="B11656" s="1" t="s">
        <v>6525</v>
      </c>
      <c r="C11656" s="1" t="s">
        <v>13656</v>
      </c>
      <c r="D11656" s="1">
        <v>8</v>
      </c>
    </row>
    <row r="11657" spans="1:9" x14ac:dyDescent="0.25">
      <c r="A11657" s="1">
        <v>1</v>
      </c>
      <c r="B11657" s="1" t="s">
        <v>13666</v>
      </c>
      <c r="C11657" s="1" t="s">
        <v>13667</v>
      </c>
      <c r="D11657" s="1">
        <v>22276.522362200001</v>
      </c>
      <c r="E11657" s="1">
        <v>4.9689000000000005E-4</v>
      </c>
      <c r="F11657" s="1" t="s">
        <v>3</v>
      </c>
      <c r="G11657" s="1" t="s">
        <v>13668</v>
      </c>
      <c r="H11657" s="1">
        <v>0</v>
      </c>
      <c r="I11657" s="1">
        <v>9997</v>
      </c>
    </row>
    <row r="11658" spans="1:9" x14ac:dyDescent="0.25">
      <c r="A11658" s="1">
        <v>2</v>
      </c>
      <c r="B11658" s="1">
        <v>46816</v>
      </c>
      <c r="C11658" s="1">
        <v>97.411000000000001</v>
      </c>
      <c r="D11658" s="1">
        <v>338.6422</v>
      </c>
      <c r="E11658" s="1">
        <v>8195</v>
      </c>
      <c r="F11658" s="1">
        <v>23.4786</v>
      </c>
      <c r="G11658" s="1">
        <v>336.6825</v>
      </c>
      <c r="H11658" s="1">
        <v>15.269834541069599</v>
      </c>
    </row>
    <row r="11659" spans="1:9" x14ac:dyDescent="0.25">
      <c r="A11659" s="1">
        <v>0</v>
      </c>
      <c r="B11659" s="1" t="s">
        <v>6525</v>
      </c>
      <c r="C11659" s="1" t="s">
        <v>13656</v>
      </c>
      <c r="D11659" s="1">
        <v>5</v>
      </c>
    </row>
    <row r="11660" spans="1:9" x14ac:dyDescent="0.25">
      <c r="A11660" s="1">
        <v>1</v>
      </c>
      <c r="B11660" s="1" t="s">
        <v>13669</v>
      </c>
      <c r="C11660" s="1" t="s">
        <v>13670</v>
      </c>
      <c r="D11660" s="1">
        <v>22276.50454283</v>
      </c>
      <c r="E11660" s="1">
        <v>2.3188000000000001E-4</v>
      </c>
      <c r="F11660" s="1" t="s">
        <v>3</v>
      </c>
      <c r="G11660" s="1" t="s">
        <v>13671</v>
      </c>
      <c r="H11660" s="1">
        <v>0</v>
      </c>
      <c r="I11660" s="1">
        <v>9990</v>
      </c>
    </row>
    <row r="11661" spans="1:9" x14ac:dyDescent="0.25">
      <c r="A11661" s="1">
        <v>2</v>
      </c>
      <c r="B11661" s="1">
        <v>46817</v>
      </c>
      <c r="C11661" s="1">
        <v>97.412499999999994</v>
      </c>
      <c r="D11661" s="1">
        <v>338.68680000000001</v>
      </c>
      <c r="E11661" s="1">
        <v>12849</v>
      </c>
      <c r="F11661" s="1">
        <v>21.659300000000002</v>
      </c>
      <c r="G11661" s="1">
        <v>338.51850000000002</v>
      </c>
      <c r="H11661" s="1">
        <v>15.2415856810696</v>
      </c>
    </row>
    <row r="11662" spans="1:9" x14ac:dyDescent="0.25">
      <c r="A11662" s="1">
        <v>0</v>
      </c>
      <c r="B11662" s="1" t="s">
        <v>7812</v>
      </c>
      <c r="C11662" s="1" t="s">
        <v>13672</v>
      </c>
    </row>
    <row r="11663" spans="1:9" x14ac:dyDescent="0.25">
      <c r="A11663" s="1">
        <v>1</v>
      </c>
      <c r="B11663" s="1" t="s">
        <v>13673</v>
      </c>
      <c r="C11663" s="1" t="s">
        <v>13674</v>
      </c>
      <c r="D11663" s="1">
        <v>22276.545548949998</v>
      </c>
      <c r="E11663" s="1">
        <v>5.6849999999999999E-5</v>
      </c>
      <c r="F11663" s="1" t="s">
        <v>3</v>
      </c>
      <c r="G11663" s="1" t="s">
        <v>13675</v>
      </c>
      <c r="H11663" s="1">
        <v>0</v>
      </c>
      <c r="I11663" s="1">
        <v>9991</v>
      </c>
    </row>
    <row r="11664" spans="1:9" x14ac:dyDescent="0.25">
      <c r="A11664" s="1">
        <v>2</v>
      </c>
      <c r="B11664" s="1">
        <v>46818</v>
      </c>
      <c r="C11664" s="1">
        <v>97.4071</v>
      </c>
      <c r="D11664" s="1">
        <v>336.79500000000002</v>
      </c>
      <c r="E11664" s="1">
        <v>13883</v>
      </c>
      <c r="F11664" s="1">
        <v>22.255800000000001</v>
      </c>
      <c r="G11664" s="1">
        <v>337.92770000000002</v>
      </c>
      <c r="H11664" s="1">
        <v>15.190920961068599</v>
      </c>
    </row>
    <row r="11665" spans="1:9" x14ac:dyDescent="0.25">
      <c r="A11665" s="1">
        <v>0</v>
      </c>
      <c r="B11665" s="1" t="s">
        <v>6525</v>
      </c>
      <c r="C11665" s="1" t="s">
        <v>13656</v>
      </c>
      <c r="D11665" s="1">
        <v>3</v>
      </c>
    </row>
    <row r="11666" spans="1:9" x14ac:dyDescent="0.25">
      <c r="A11666" s="1">
        <v>1</v>
      </c>
      <c r="B11666" s="1" t="s">
        <v>13676</v>
      </c>
      <c r="C11666" s="1" t="s">
        <v>13677</v>
      </c>
      <c r="D11666" s="1">
        <v>22276.553264540002</v>
      </c>
      <c r="E11666" s="1">
        <v>1.1516E-4</v>
      </c>
      <c r="F11666" s="1" t="s">
        <v>3</v>
      </c>
      <c r="G11666" s="1" t="s">
        <v>13678</v>
      </c>
      <c r="H11666" s="1">
        <v>0</v>
      </c>
      <c r="I11666" s="1">
        <v>9999</v>
      </c>
    </row>
    <row r="11667" spans="1:9" x14ac:dyDescent="0.25">
      <c r="A11667" s="1">
        <v>2</v>
      </c>
      <c r="B11667" s="1">
        <v>46819</v>
      </c>
      <c r="C11667" s="1">
        <v>97.409700000000001</v>
      </c>
      <c r="D11667" s="1">
        <v>338.54899999999998</v>
      </c>
      <c r="E11667" s="1">
        <v>13502</v>
      </c>
      <c r="F11667" s="1">
        <v>17.464600000000001</v>
      </c>
      <c r="G11667" s="1">
        <v>342.70530000000002</v>
      </c>
      <c r="H11667" s="1">
        <v>15.2415232810697</v>
      </c>
    </row>
    <row r="11668" spans="1:9" x14ac:dyDescent="0.25">
      <c r="A11668" s="1">
        <v>0</v>
      </c>
      <c r="B11668" s="1" t="s">
        <v>6525</v>
      </c>
      <c r="C11668" s="1" t="s">
        <v>13656</v>
      </c>
      <c r="D11668" s="1">
        <v>2</v>
      </c>
    </row>
    <row r="11669" spans="1:9" x14ac:dyDescent="0.25">
      <c r="A11669" s="1">
        <v>1</v>
      </c>
      <c r="B11669" s="1" t="s">
        <v>13679</v>
      </c>
      <c r="C11669" s="1" t="s">
        <v>13680</v>
      </c>
      <c r="D11669" s="1">
        <v>22276.546245670001</v>
      </c>
      <c r="E11669" s="1">
        <v>2.6038999999999999E-4</v>
      </c>
      <c r="F11669" s="1" t="s">
        <v>3</v>
      </c>
      <c r="G11669" s="1" t="s">
        <v>13681</v>
      </c>
      <c r="H11669" s="1">
        <v>0</v>
      </c>
      <c r="I11669" s="1">
        <v>9996</v>
      </c>
    </row>
    <row r="11670" spans="1:9" x14ac:dyDescent="0.25">
      <c r="A11670" s="1">
        <v>2</v>
      </c>
      <c r="B11670" s="1">
        <v>46820</v>
      </c>
      <c r="C11670" s="1">
        <v>97.416399999999996</v>
      </c>
      <c r="D11670" s="1">
        <v>339.03859999999997</v>
      </c>
      <c r="E11670" s="1">
        <v>12024</v>
      </c>
      <c r="F11670" s="1">
        <v>9.0992999999999995</v>
      </c>
      <c r="G11670" s="1">
        <v>351.04599999999999</v>
      </c>
      <c r="H11670" s="1">
        <v>15.2406318910697</v>
      </c>
    </row>
    <row r="11671" spans="1:9" x14ac:dyDescent="0.25">
      <c r="A11671" s="1">
        <v>0</v>
      </c>
      <c r="B11671" s="1" t="s">
        <v>6525</v>
      </c>
      <c r="C11671" s="1" t="s">
        <v>13656</v>
      </c>
      <c r="D11671" s="1">
        <v>4</v>
      </c>
    </row>
    <row r="11672" spans="1:9" x14ac:dyDescent="0.25">
      <c r="A11672" s="1">
        <v>1</v>
      </c>
      <c r="B11672" s="1" t="s">
        <v>13682</v>
      </c>
      <c r="C11672" s="1" t="s">
        <v>13683</v>
      </c>
      <c r="D11672" s="1">
        <v>22276.527499930002</v>
      </c>
      <c r="E11672" s="1">
        <v>1.1832000000000001E-4</v>
      </c>
      <c r="F11672" s="1" t="s">
        <v>3</v>
      </c>
      <c r="G11672" s="1" t="s">
        <v>13684</v>
      </c>
      <c r="H11672" s="1">
        <v>0</v>
      </c>
      <c r="I11672" s="1">
        <v>9991</v>
      </c>
    </row>
    <row r="11673" spans="1:9" x14ac:dyDescent="0.25">
      <c r="A11673" s="1">
        <v>2</v>
      </c>
      <c r="B11673" s="1">
        <v>46821</v>
      </c>
      <c r="C11673" s="1">
        <v>97.411799999999999</v>
      </c>
      <c r="D11673" s="1">
        <v>338.54599999999999</v>
      </c>
      <c r="E11673" s="1">
        <v>13176</v>
      </c>
      <c r="F11673" s="1">
        <v>3.7723</v>
      </c>
      <c r="G11673" s="1">
        <v>356.36099999999999</v>
      </c>
      <c r="H11673" s="1">
        <v>15.2238664010692</v>
      </c>
    </row>
    <row r="11674" spans="1:9" x14ac:dyDescent="0.25">
      <c r="A11674" s="1">
        <v>0</v>
      </c>
      <c r="B11674" s="1" t="s">
        <v>6525</v>
      </c>
      <c r="C11674" s="1" t="s">
        <v>13656</v>
      </c>
      <c r="D11674" s="1">
        <v>6</v>
      </c>
    </row>
    <row r="11675" spans="1:9" x14ac:dyDescent="0.25">
      <c r="A11675" s="1">
        <v>1</v>
      </c>
      <c r="B11675" s="1" t="s">
        <v>13685</v>
      </c>
      <c r="C11675" s="1" t="s">
        <v>13686</v>
      </c>
      <c r="D11675" s="1">
        <v>22276.236197940001</v>
      </c>
      <c r="E11675" s="1">
        <v>6.6589999999999998E-5</v>
      </c>
      <c r="F11675" s="1" t="s">
        <v>3</v>
      </c>
      <c r="G11675" s="1" t="s">
        <v>13687</v>
      </c>
      <c r="H11675" s="1">
        <v>0</v>
      </c>
      <c r="I11675" s="1">
        <v>9991</v>
      </c>
    </row>
    <row r="11676" spans="1:9" x14ac:dyDescent="0.25">
      <c r="A11676" s="1">
        <v>2</v>
      </c>
      <c r="B11676" s="1">
        <v>46822</v>
      </c>
      <c r="C11676" s="1">
        <v>97.408500000000004</v>
      </c>
      <c r="D11676" s="1">
        <v>337.38729999999998</v>
      </c>
      <c r="E11676" s="1">
        <v>12109</v>
      </c>
      <c r="F11676" s="1">
        <v>14.9499</v>
      </c>
      <c r="G11676" s="1">
        <v>345.21019999999999</v>
      </c>
      <c r="H11676" s="1">
        <v>15.217216521068901</v>
      </c>
    </row>
    <row r="11677" spans="1:9" x14ac:dyDescent="0.25">
      <c r="A11677" s="1">
        <v>0</v>
      </c>
      <c r="B11677" s="1" t="s">
        <v>6525</v>
      </c>
      <c r="C11677" s="1" t="s">
        <v>12563</v>
      </c>
      <c r="D11677" s="1">
        <v>26</v>
      </c>
    </row>
    <row r="11678" spans="1:9" x14ac:dyDescent="0.25">
      <c r="A11678" s="1">
        <v>1</v>
      </c>
      <c r="B11678" s="1" t="s">
        <v>13688</v>
      </c>
      <c r="C11678" s="1" t="s">
        <v>13689</v>
      </c>
      <c r="D11678" s="1">
        <v>22276.47247995</v>
      </c>
      <c r="E11678" s="1">
        <v>1.9782E-4</v>
      </c>
      <c r="F11678" s="1" t="s">
        <v>3</v>
      </c>
      <c r="G11678" s="1" t="s">
        <v>13690</v>
      </c>
      <c r="H11678" s="1">
        <v>0</v>
      </c>
      <c r="I11678" s="1">
        <v>9990</v>
      </c>
    </row>
    <row r="11679" spans="1:9" x14ac:dyDescent="0.25">
      <c r="A11679" s="1">
        <v>2</v>
      </c>
      <c r="B11679" s="1">
        <v>46825</v>
      </c>
      <c r="C11679" s="1">
        <v>97.389600000000002</v>
      </c>
      <c r="D11679" s="1">
        <v>346.29239999999999</v>
      </c>
      <c r="E11679" s="1">
        <v>6650</v>
      </c>
      <c r="F11679" s="1">
        <v>121.88</v>
      </c>
      <c r="G11679" s="1">
        <v>238.29949999999999</v>
      </c>
      <c r="H11679" s="1">
        <v>15.2286984810685</v>
      </c>
    </row>
    <row r="11680" spans="1:9" x14ac:dyDescent="0.25">
      <c r="A11680" s="1">
        <v>0</v>
      </c>
      <c r="B11680" s="1" t="s">
        <v>13691</v>
      </c>
      <c r="C11680" s="1" t="s">
        <v>13692</v>
      </c>
    </row>
    <row r="11681" spans="1:9" x14ac:dyDescent="0.25">
      <c r="A11681" s="1">
        <v>1</v>
      </c>
      <c r="B11681" s="1" t="s">
        <v>13693</v>
      </c>
      <c r="C11681" s="1" t="s">
        <v>13694</v>
      </c>
      <c r="D11681" s="1">
        <v>22276.445200310001</v>
      </c>
      <c r="E11681" s="1">
        <v>1.9678999999999999E-4</v>
      </c>
      <c r="F11681" s="1" t="s">
        <v>3</v>
      </c>
      <c r="G11681" s="1" t="s">
        <v>13695</v>
      </c>
      <c r="H11681" s="1">
        <v>0</v>
      </c>
      <c r="I11681" s="1">
        <v>9990</v>
      </c>
    </row>
    <row r="11682" spans="1:9" x14ac:dyDescent="0.25">
      <c r="A11682" s="1">
        <v>2</v>
      </c>
      <c r="B11682" s="1">
        <v>46827</v>
      </c>
      <c r="C11682" s="1">
        <v>97.186700000000002</v>
      </c>
      <c r="D11682" s="1">
        <v>344.4769</v>
      </c>
      <c r="E11682" s="1">
        <v>6024</v>
      </c>
      <c r="F11682" s="1">
        <v>268.6397</v>
      </c>
      <c r="G11682" s="1">
        <v>217.3776</v>
      </c>
      <c r="H11682" s="1">
        <v>15.4015698810671</v>
      </c>
    </row>
    <row r="11683" spans="1:9" x14ac:dyDescent="0.25">
      <c r="A11683" s="1">
        <v>0</v>
      </c>
      <c r="B11683" s="1" t="s">
        <v>13696</v>
      </c>
      <c r="C11683" s="1" t="s">
        <v>13697</v>
      </c>
    </row>
    <row r="11684" spans="1:9" x14ac:dyDescent="0.25">
      <c r="A11684" s="1">
        <v>1</v>
      </c>
      <c r="B11684" s="1" t="s">
        <v>13698</v>
      </c>
      <c r="C11684" s="1" t="s">
        <v>13699</v>
      </c>
      <c r="D11684" s="1">
        <v>22276.539805019998</v>
      </c>
      <c r="E11684" s="1">
        <v>2.0892999999999999E-4</v>
      </c>
      <c r="F11684" s="1" t="s">
        <v>3</v>
      </c>
      <c r="G11684" s="1" t="s">
        <v>13700</v>
      </c>
      <c r="H11684" s="1">
        <v>0</v>
      </c>
      <c r="I11684" s="1">
        <v>9990</v>
      </c>
    </row>
    <row r="11685" spans="1:9" x14ac:dyDescent="0.25">
      <c r="A11685" s="1">
        <v>2</v>
      </c>
      <c r="B11685" s="1">
        <v>46828</v>
      </c>
      <c r="C11685" s="1">
        <v>97.174499999999995</v>
      </c>
      <c r="D11685" s="1">
        <v>344.12099999999998</v>
      </c>
      <c r="E11685" s="1">
        <v>1589</v>
      </c>
      <c r="F11685" s="1">
        <v>331.19389999999999</v>
      </c>
      <c r="G11685" s="1">
        <v>140.86609999999999</v>
      </c>
      <c r="H11685" s="1">
        <v>15.407097151067701</v>
      </c>
    </row>
    <row r="11686" spans="1:9" x14ac:dyDescent="0.25">
      <c r="A11686" s="1">
        <v>0</v>
      </c>
      <c r="B11686" s="1" t="s">
        <v>13701</v>
      </c>
      <c r="C11686" s="1" t="s">
        <v>13702</v>
      </c>
    </row>
    <row r="11687" spans="1:9" x14ac:dyDescent="0.25">
      <c r="A11687" s="1">
        <v>1</v>
      </c>
      <c r="B11687" s="1" t="s">
        <v>13703</v>
      </c>
      <c r="C11687" s="1" t="s">
        <v>13704</v>
      </c>
      <c r="D11687" s="1">
        <v>22276.537255489999</v>
      </c>
      <c r="E11687" s="1">
        <v>2.0414000000000001E-4</v>
      </c>
      <c r="F11687" s="1" t="s">
        <v>3</v>
      </c>
      <c r="G11687" s="1" t="s">
        <v>13705</v>
      </c>
      <c r="H11687" s="1">
        <v>0</v>
      </c>
      <c r="I11687" s="1">
        <v>9993</v>
      </c>
    </row>
    <row r="11688" spans="1:9" x14ac:dyDescent="0.25">
      <c r="A11688" s="1">
        <v>2</v>
      </c>
      <c r="B11688" s="1">
        <v>46829</v>
      </c>
      <c r="C11688" s="1">
        <v>97.180099999999996</v>
      </c>
      <c r="D11688" s="1">
        <v>344.4982</v>
      </c>
      <c r="E11688" s="1">
        <v>4391</v>
      </c>
      <c r="F11688" s="1">
        <v>283.68729999999999</v>
      </c>
      <c r="G11688" s="1">
        <v>188.83690000000001</v>
      </c>
      <c r="H11688" s="1">
        <v>15.4078229410676</v>
      </c>
    </row>
    <row r="11689" spans="1:9" x14ac:dyDescent="0.25">
      <c r="A11689" s="1">
        <v>0</v>
      </c>
      <c r="B11689" s="1" t="s">
        <v>13706</v>
      </c>
      <c r="C11689" s="1" t="s">
        <v>13707</v>
      </c>
    </row>
    <row r="11690" spans="1:9" x14ac:dyDescent="0.25">
      <c r="A11690" s="1">
        <v>1</v>
      </c>
      <c r="B11690" s="1" t="s">
        <v>13708</v>
      </c>
      <c r="C11690" s="1" t="s">
        <v>13709</v>
      </c>
      <c r="D11690" s="1">
        <v>22276.532658100001</v>
      </c>
      <c r="E11690" s="1">
        <v>2.0306999999999999E-4</v>
      </c>
      <c r="F11690" s="1" t="s">
        <v>3</v>
      </c>
      <c r="G11690" s="1" t="s">
        <v>13710</v>
      </c>
      <c r="H11690" s="1">
        <v>0</v>
      </c>
      <c r="I11690" s="1">
        <v>9999</v>
      </c>
    </row>
    <row r="11691" spans="1:9" x14ac:dyDescent="0.25">
      <c r="A11691" s="1">
        <v>2</v>
      </c>
      <c r="B11691" s="1">
        <v>46830</v>
      </c>
      <c r="C11691" s="1">
        <v>97.194999999999993</v>
      </c>
      <c r="D11691" s="1">
        <v>345.84739999999999</v>
      </c>
      <c r="E11691" s="1">
        <v>2311</v>
      </c>
      <c r="F11691" s="1">
        <v>233.42769999999999</v>
      </c>
      <c r="G11691" s="1">
        <v>239.28980000000001</v>
      </c>
      <c r="H11691" s="1">
        <v>15.4066199310677</v>
      </c>
    </row>
    <row r="11692" spans="1:9" x14ac:dyDescent="0.25">
      <c r="A11692" s="1">
        <v>0</v>
      </c>
      <c r="B11692" s="1" t="s">
        <v>13711</v>
      </c>
      <c r="C11692" s="1" t="s">
        <v>13712</v>
      </c>
    </row>
    <row r="11693" spans="1:9" x14ac:dyDescent="0.25">
      <c r="A11693" s="1">
        <v>1</v>
      </c>
      <c r="B11693" s="1" t="s">
        <v>13713</v>
      </c>
      <c r="C11693" s="1" t="s">
        <v>13714</v>
      </c>
      <c r="D11693" s="1">
        <v>22276.584446789999</v>
      </c>
      <c r="E11693" s="1">
        <v>2.1636E-4</v>
      </c>
      <c r="F11693" s="1" t="s">
        <v>3</v>
      </c>
      <c r="G11693" s="1" t="s">
        <v>13715</v>
      </c>
      <c r="H11693" s="1">
        <v>0</v>
      </c>
      <c r="I11693" s="1">
        <v>9999</v>
      </c>
    </row>
    <row r="11694" spans="1:9" x14ac:dyDescent="0.25">
      <c r="A11694" s="1">
        <v>2</v>
      </c>
      <c r="B11694" s="1">
        <v>46831</v>
      </c>
      <c r="C11694" s="1">
        <v>97.191100000000006</v>
      </c>
      <c r="D11694" s="1">
        <v>345.78699999999998</v>
      </c>
      <c r="E11694" s="1">
        <v>5832</v>
      </c>
      <c r="F11694" s="1">
        <v>266.02190000000002</v>
      </c>
      <c r="G11694" s="1">
        <v>239.73779999999999</v>
      </c>
      <c r="H11694" s="1">
        <v>15.4162726110679</v>
      </c>
    </row>
    <row r="11695" spans="1:9" x14ac:dyDescent="0.25">
      <c r="A11695" s="1">
        <v>0</v>
      </c>
      <c r="B11695" s="1" t="s">
        <v>13716</v>
      </c>
      <c r="C11695" s="1" t="s">
        <v>13717</v>
      </c>
    </row>
    <row r="11696" spans="1:9" x14ac:dyDescent="0.25">
      <c r="A11696" s="1">
        <v>1</v>
      </c>
      <c r="B11696" s="1" t="s">
        <v>13718</v>
      </c>
      <c r="C11696" s="1" t="s">
        <v>13719</v>
      </c>
      <c r="D11696" s="1">
        <v>22276.569920540001</v>
      </c>
      <c r="E11696" s="1">
        <v>1.8565000000000001E-4</v>
      </c>
      <c r="F11696" s="1" t="s">
        <v>3</v>
      </c>
      <c r="G11696" s="1" t="s">
        <v>13720</v>
      </c>
      <c r="H11696" s="1">
        <v>0</v>
      </c>
      <c r="I11696" s="1">
        <v>9994</v>
      </c>
    </row>
    <row r="11697" spans="1:9" x14ac:dyDescent="0.25">
      <c r="A11697" s="1">
        <v>2</v>
      </c>
      <c r="B11697" s="1">
        <v>46832</v>
      </c>
      <c r="C11697" s="1">
        <v>97.191599999999994</v>
      </c>
      <c r="D11697" s="1">
        <v>345.3732</v>
      </c>
      <c r="E11697" s="1">
        <v>5314</v>
      </c>
      <c r="F11697" s="1">
        <v>282.28730000000002</v>
      </c>
      <c r="G11697" s="1">
        <v>183.41229999999999</v>
      </c>
      <c r="H11697" s="1">
        <v>15.403221421067601</v>
      </c>
    </row>
    <row r="11698" spans="1:9" x14ac:dyDescent="0.25">
      <c r="A11698" s="1">
        <v>0</v>
      </c>
      <c r="B11698" s="1" t="s">
        <v>13721</v>
      </c>
      <c r="C11698" s="1" t="s">
        <v>13722</v>
      </c>
    </row>
    <row r="11699" spans="1:9" x14ac:dyDescent="0.25">
      <c r="A11699" s="1">
        <v>1</v>
      </c>
      <c r="B11699" s="1" t="s">
        <v>13723</v>
      </c>
      <c r="C11699" s="1" t="s">
        <v>13724</v>
      </c>
      <c r="D11699" s="1">
        <v>22276.516181530002</v>
      </c>
      <c r="E11699" s="1">
        <v>1.8275999999999999E-4</v>
      </c>
      <c r="F11699" s="1" t="s">
        <v>3</v>
      </c>
      <c r="G11699" s="1" t="s">
        <v>13725</v>
      </c>
      <c r="H11699" s="1">
        <v>0</v>
      </c>
      <c r="I11699" s="1">
        <v>9991</v>
      </c>
    </row>
    <row r="11700" spans="1:9" x14ac:dyDescent="0.25">
      <c r="A11700" s="1">
        <v>2</v>
      </c>
      <c r="B11700" s="1">
        <v>46833</v>
      </c>
      <c r="C11700" s="1">
        <v>97.191100000000006</v>
      </c>
      <c r="D11700" s="1">
        <v>345.27789999999999</v>
      </c>
      <c r="E11700" s="1">
        <v>5504</v>
      </c>
      <c r="F11700" s="1">
        <v>283.47660000000002</v>
      </c>
      <c r="G11700" s="1">
        <v>200.94829999999999</v>
      </c>
      <c r="H11700" s="1">
        <v>15.4008212110675</v>
      </c>
    </row>
    <row r="11701" spans="1:9" x14ac:dyDescent="0.25">
      <c r="A11701" s="1">
        <v>0</v>
      </c>
      <c r="B11701" s="1" t="s">
        <v>13726</v>
      </c>
      <c r="C11701" s="1" t="s">
        <v>13727</v>
      </c>
    </row>
    <row r="11702" spans="1:9" x14ac:dyDescent="0.25">
      <c r="A11702" s="1">
        <v>1</v>
      </c>
      <c r="B11702" s="1" t="s">
        <v>13728</v>
      </c>
      <c r="C11702" s="1" t="s">
        <v>13729</v>
      </c>
      <c r="D11702" s="1">
        <v>22276.55883211</v>
      </c>
      <c r="E11702" s="1">
        <v>1.8665000000000001E-4</v>
      </c>
      <c r="F11702" s="1" t="s">
        <v>3</v>
      </c>
      <c r="G11702" s="1" t="s">
        <v>13730</v>
      </c>
      <c r="H11702" s="1">
        <v>0</v>
      </c>
      <c r="I11702" s="1">
        <v>9999</v>
      </c>
    </row>
    <row r="11703" spans="1:9" x14ac:dyDescent="0.25">
      <c r="A11703" s="1">
        <v>2</v>
      </c>
      <c r="B11703" s="1">
        <v>46835</v>
      </c>
      <c r="C11703" s="1">
        <v>97.190899999999999</v>
      </c>
      <c r="D11703" s="1">
        <v>345.0514</v>
      </c>
      <c r="E11703" s="1">
        <v>5711</v>
      </c>
      <c r="F11703" s="1">
        <v>298.95400000000001</v>
      </c>
      <c r="G11703" s="1">
        <v>168.44659999999999</v>
      </c>
      <c r="H11703" s="1">
        <v>15.399073871067401</v>
      </c>
    </row>
    <row r="11704" spans="1:9" x14ac:dyDescent="0.25">
      <c r="A11704" s="1">
        <v>0</v>
      </c>
      <c r="B11704" s="1" t="s">
        <v>13731</v>
      </c>
      <c r="C11704" s="1" t="s">
        <v>13732</v>
      </c>
    </row>
    <row r="11705" spans="1:9" x14ac:dyDescent="0.25">
      <c r="A11705" s="1">
        <v>1</v>
      </c>
      <c r="B11705" s="1" t="s">
        <v>13733</v>
      </c>
      <c r="C11705" s="1" t="s">
        <v>13734</v>
      </c>
      <c r="D11705" s="1">
        <v>22276.510482500002</v>
      </c>
      <c r="E11705" s="1">
        <v>1.9324000000000001E-4</v>
      </c>
      <c r="F11705" s="1" t="s">
        <v>3</v>
      </c>
      <c r="G11705" s="1" t="s">
        <v>13735</v>
      </c>
      <c r="H11705" s="1">
        <v>0</v>
      </c>
      <c r="I11705" s="1">
        <v>9991</v>
      </c>
    </row>
    <row r="11706" spans="1:9" x14ac:dyDescent="0.25">
      <c r="A11706" s="1">
        <v>2</v>
      </c>
      <c r="B11706" s="1">
        <v>46836</v>
      </c>
      <c r="C11706" s="1">
        <v>97.192099999999996</v>
      </c>
      <c r="D11706" s="1">
        <v>345.49099999999999</v>
      </c>
      <c r="E11706" s="1">
        <v>6596</v>
      </c>
      <c r="F11706" s="1">
        <v>308.42540000000002</v>
      </c>
      <c r="G11706" s="1">
        <v>176.80070000000001</v>
      </c>
      <c r="H11706" s="1">
        <v>15.4046935410676</v>
      </c>
    </row>
    <row r="11707" spans="1:9" x14ac:dyDescent="0.25">
      <c r="A11707" s="1">
        <v>0</v>
      </c>
      <c r="B11707" s="1" t="s">
        <v>13736</v>
      </c>
      <c r="C11707" s="1" t="s">
        <v>13737</v>
      </c>
    </row>
    <row r="11708" spans="1:9" x14ac:dyDescent="0.25">
      <c r="A11708" s="1">
        <v>1</v>
      </c>
      <c r="B11708" s="1" t="s">
        <v>13738</v>
      </c>
      <c r="C11708" s="1" t="s">
        <v>13739</v>
      </c>
      <c r="D11708" s="1">
        <v>22276.538193010001</v>
      </c>
      <c r="E11708" s="1">
        <v>2.0049E-4</v>
      </c>
      <c r="F11708" s="1" t="s">
        <v>3</v>
      </c>
      <c r="G11708" s="1" t="s">
        <v>13740</v>
      </c>
      <c r="H11708" s="1">
        <v>0</v>
      </c>
      <c r="I11708" s="1">
        <v>9996</v>
      </c>
    </row>
    <row r="11709" spans="1:9" x14ac:dyDescent="0.25">
      <c r="A11709" s="1">
        <v>2</v>
      </c>
      <c r="B11709" s="1">
        <v>46840</v>
      </c>
      <c r="C11709" s="1">
        <v>97.196200000000005</v>
      </c>
      <c r="D11709" s="1">
        <v>345.66480000000001</v>
      </c>
      <c r="E11709" s="1">
        <v>3709</v>
      </c>
      <c r="F11709" s="1">
        <v>300.16759999999999</v>
      </c>
      <c r="G11709" s="1">
        <v>171.71270000000001</v>
      </c>
      <c r="H11709" s="1">
        <v>15.4051825310676</v>
      </c>
    </row>
    <row r="11710" spans="1:9" x14ac:dyDescent="0.25">
      <c r="A11710" s="1">
        <v>0</v>
      </c>
      <c r="B11710" s="1" t="s">
        <v>13741</v>
      </c>
    </row>
    <row r="11711" spans="1:9" x14ac:dyDescent="0.25">
      <c r="A11711" s="1">
        <v>1</v>
      </c>
      <c r="B11711" s="1" t="s">
        <v>13742</v>
      </c>
      <c r="C11711" s="1" t="s">
        <v>13743</v>
      </c>
      <c r="D11711" s="1">
        <v>22276.418681219999</v>
      </c>
      <c r="E11711" s="1">
        <v>1.8264999999999999E-4</v>
      </c>
      <c r="F11711" s="1" t="s">
        <v>3</v>
      </c>
      <c r="G11711" s="1" t="s">
        <v>13744</v>
      </c>
      <c r="H11711" s="1">
        <v>0</v>
      </c>
      <c r="I11711" s="1">
        <v>9990</v>
      </c>
    </row>
    <row r="11712" spans="1:9" x14ac:dyDescent="0.25">
      <c r="A11712" s="1">
        <v>2</v>
      </c>
      <c r="B11712" s="1">
        <v>46904</v>
      </c>
      <c r="C11712" s="1">
        <v>97.476200000000006</v>
      </c>
      <c r="D11712" s="1">
        <v>42.451700000000002</v>
      </c>
      <c r="E11712" s="1">
        <v>10009</v>
      </c>
      <c r="F11712" s="1">
        <v>10.2758</v>
      </c>
      <c r="G11712" s="1">
        <v>60.668999999999997</v>
      </c>
      <c r="H11712" s="1">
        <v>15.3280694210605</v>
      </c>
    </row>
    <row r="11713" spans="1:9" x14ac:dyDescent="0.25">
      <c r="A11713" s="1">
        <v>0</v>
      </c>
      <c r="B11713" s="1" t="s">
        <v>13745</v>
      </c>
    </row>
    <row r="11714" spans="1:9" x14ac:dyDescent="0.25">
      <c r="A11714" s="1">
        <v>1</v>
      </c>
      <c r="B11714" s="1" t="s">
        <v>13746</v>
      </c>
      <c r="C11714" s="1" t="s">
        <v>13747</v>
      </c>
      <c r="D11714" s="1">
        <v>22276.552763290001</v>
      </c>
      <c r="E11714" s="1">
        <v>3.0840000000000003E-5</v>
      </c>
      <c r="F11714" s="1" t="s">
        <v>3</v>
      </c>
      <c r="G11714" s="1" t="s">
        <v>13748</v>
      </c>
      <c r="H11714" s="1">
        <v>0</v>
      </c>
      <c r="I11714" s="1">
        <v>9992</v>
      </c>
    </row>
    <row r="11715" spans="1:9" x14ac:dyDescent="0.25">
      <c r="A11715" s="1">
        <v>2</v>
      </c>
      <c r="B11715" s="1">
        <v>46905</v>
      </c>
      <c r="C11715" s="1">
        <v>36.902900000000002</v>
      </c>
      <c r="D11715" s="1">
        <v>313.44150000000002</v>
      </c>
      <c r="E11715" s="1">
        <v>4623</v>
      </c>
      <c r="F11715" s="1">
        <v>171.9521</v>
      </c>
      <c r="G11715" s="1">
        <v>188.12950000000001</v>
      </c>
      <c r="H11715" s="1">
        <v>14.982995991043</v>
      </c>
    </row>
    <row r="11716" spans="1:9" x14ac:dyDescent="0.25">
      <c r="A11716" s="1">
        <v>0</v>
      </c>
      <c r="B11716" s="1" t="s">
        <v>13749</v>
      </c>
    </row>
    <row r="11717" spans="1:9" x14ac:dyDescent="0.25">
      <c r="A11717" s="1">
        <v>1</v>
      </c>
      <c r="B11717" s="1" t="s">
        <v>13750</v>
      </c>
      <c r="C11717" s="1" t="s">
        <v>13751</v>
      </c>
      <c r="D11717" s="1">
        <v>22276.541052280001</v>
      </c>
      <c r="E11717" s="1">
        <v>3.7160000000000003E-5</v>
      </c>
      <c r="F11717" s="1" t="s">
        <v>3</v>
      </c>
      <c r="G11717" s="1" t="s">
        <v>13752</v>
      </c>
      <c r="H11717" s="1">
        <v>0</v>
      </c>
      <c r="I11717" s="1">
        <v>9992</v>
      </c>
    </row>
    <row r="11718" spans="1:9" x14ac:dyDescent="0.25">
      <c r="A11718" s="1">
        <v>2</v>
      </c>
      <c r="B11718" s="1">
        <v>46906</v>
      </c>
      <c r="C11718" s="1">
        <v>36.895400000000002</v>
      </c>
      <c r="D11718" s="1">
        <v>303.07240000000002</v>
      </c>
      <c r="E11718" s="1">
        <v>5048</v>
      </c>
      <c r="F11718" s="1">
        <v>201.11580000000001</v>
      </c>
      <c r="G11718" s="1">
        <v>158.9375</v>
      </c>
      <c r="H11718" s="1">
        <v>15.0096943410433</v>
      </c>
    </row>
    <row r="11719" spans="1:9" x14ac:dyDescent="0.25">
      <c r="A11719" s="1">
        <v>0</v>
      </c>
      <c r="B11719" s="1" t="s">
        <v>13753</v>
      </c>
    </row>
    <row r="11720" spans="1:9" x14ac:dyDescent="0.25">
      <c r="A11720" s="1">
        <v>1</v>
      </c>
      <c r="B11720" s="1" t="s">
        <v>13754</v>
      </c>
      <c r="C11720" s="1" t="s">
        <v>13755</v>
      </c>
      <c r="D11720" s="1">
        <v>22276.539758170002</v>
      </c>
      <c r="E11720" s="1">
        <v>3.3290000000000001E-5</v>
      </c>
      <c r="F11720" s="1" t="s">
        <v>3</v>
      </c>
      <c r="G11720" s="1" t="s">
        <v>13756</v>
      </c>
      <c r="H11720" s="1">
        <v>0</v>
      </c>
      <c r="I11720" s="1">
        <v>9992</v>
      </c>
    </row>
    <row r="11721" spans="1:9" x14ac:dyDescent="0.25">
      <c r="A11721" s="1">
        <v>2</v>
      </c>
      <c r="B11721" s="1">
        <v>46907</v>
      </c>
      <c r="C11721" s="1">
        <v>36.9</v>
      </c>
      <c r="D11721" s="1">
        <v>303.23910000000001</v>
      </c>
      <c r="E11721" s="1">
        <v>7218</v>
      </c>
      <c r="F11721" s="1">
        <v>223.13079999999999</v>
      </c>
      <c r="G11721" s="1">
        <v>136.88679999999999</v>
      </c>
      <c r="H11721" s="1">
        <v>15.0098560210435</v>
      </c>
    </row>
    <row r="11722" spans="1:9" x14ac:dyDescent="0.25">
      <c r="A11722" s="1">
        <v>0</v>
      </c>
      <c r="B11722" s="1" t="s">
        <v>6600</v>
      </c>
      <c r="C11722" s="1">
        <v>2</v>
      </c>
      <c r="D11722" s="1" t="s">
        <v>13757</v>
      </c>
    </row>
    <row r="11723" spans="1:9" x14ac:dyDescent="0.25">
      <c r="A11723" s="1">
        <v>1</v>
      </c>
      <c r="B11723" s="1" t="s">
        <v>13758</v>
      </c>
      <c r="C11723" s="1" t="s">
        <v>13759</v>
      </c>
      <c r="D11723" s="1">
        <v>22276.436014769999</v>
      </c>
      <c r="E11723" s="1">
        <v>8.6219999999999998E-5</v>
      </c>
      <c r="F11723" s="1" t="s">
        <v>3</v>
      </c>
      <c r="G11723" s="1" t="s">
        <v>13760</v>
      </c>
      <c r="H11723" s="1">
        <v>0</v>
      </c>
      <c r="I11723" s="1">
        <v>9999</v>
      </c>
    </row>
    <row r="11724" spans="1:9" x14ac:dyDescent="0.25">
      <c r="A11724" s="1">
        <v>2</v>
      </c>
      <c r="B11724" s="1">
        <v>46908</v>
      </c>
      <c r="C11724" s="1">
        <v>36.8977</v>
      </c>
      <c r="D11724" s="1">
        <v>302.52480000000003</v>
      </c>
      <c r="E11724" s="1">
        <v>6929</v>
      </c>
      <c r="F11724" s="1">
        <v>236.3253</v>
      </c>
      <c r="G11724" s="1">
        <v>123.6829</v>
      </c>
      <c r="H11724" s="1">
        <v>15.0282826310441</v>
      </c>
    </row>
    <row r="11725" spans="1:9" x14ac:dyDescent="0.25">
      <c r="A11725" s="1">
        <v>0</v>
      </c>
      <c r="B11725" s="1" t="s">
        <v>6600</v>
      </c>
      <c r="C11725" s="1">
        <v>2</v>
      </c>
      <c r="D11725" s="1" t="s">
        <v>13761</v>
      </c>
    </row>
    <row r="11726" spans="1:9" x14ac:dyDescent="0.25">
      <c r="A11726" s="1">
        <v>1</v>
      </c>
      <c r="B11726" s="1" t="s">
        <v>13762</v>
      </c>
      <c r="C11726" s="1" t="s">
        <v>13763</v>
      </c>
      <c r="D11726" s="1">
        <v>22276.393843850001</v>
      </c>
      <c r="E11726" s="1">
        <v>9.768E-5</v>
      </c>
      <c r="F11726" s="1" t="s">
        <v>3</v>
      </c>
      <c r="G11726" s="1" t="s">
        <v>13764</v>
      </c>
      <c r="H11726" s="1">
        <v>0</v>
      </c>
      <c r="I11726" s="1">
        <v>9999</v>
      </c>
    </row>
    <row r="11727" spans="1:9" x14ac:dyDescent="0.25">
      <c r="A11727" s="1">
        <v>2</v>
      </c>
      <c r="B11727" s="1">
        <v>46909</v>
      </c>
      <c r="C11727" s="1">
        <v>36.896299999999997</v>
      </c>
      <c r="D11727" s="1">
        <v>301.27010000000001</v>
      </c>
      <c r="E11727" s="1">
        <v>6775</v>
      </c>
      <c r="F11727" s="1">
        <v>242.15450000000001</v>
      </c>
      <c r="G11727" s="1">
        <v>117.8546</v>
      </c>
      <c r="H11727" s="1">
        <v>15.034514911044299</v>
      </c>
    </row>
    <row r="11728" spans="1:9" x14ac:dyDescent="0.25">
      <c r="A11728" s="1">
        <v>0</v>
      </c>
      <c r="B11728" s="1" t="s">
        <v>6600</v>
      </c>
      <c r="C11728" s="1">
        <v>2</v>
      </c>
      <c r="D11728" s="1" t="s">
        <v>13765</v>
      </c>
    </row>
    <row r="11729" spans="1:9" x14ac:dyDescent="0.25">
      <c r="A11729" s="1">
        <v>1</v>
      </c>
      <c r="B11729" s="1" t="s">
        <v>13766</v>
      </c>
      <c r="C11729" s="1" t="s">
        <v>13767</v>
      </c>
      <c r="D11729" s="1">
        <v>22276.35008651</v>
      </c>
      <c r="E11729" s="1">
        <v>9.3889999999999997E-5</v>
      </c>
      <c r="F11729" s="1" t="s">
        <v>3</v>
      </c>
      <c r="G11729" s="1" t="s">
        <v>13768</v>
      </c>
      <c r="H11729" s="1">
        <v>0</v>
      </c>
      <c r="I11729" s="1">
        <v>9996</v>
      </c>
    </row>
    <row r="11730" spans="1:9" x14ac:dyDescent="0.25">
      <c r="A11730" s="1">
        <v>2</v>
      </c>
      <c r="B11730" s="1">
        <v>46910</v>
      </c>
      <c r="C11730" s="1">
        <v>36.894799999999996</v>
      </c>
      <c r="D11730" s="1">
        <v>301.83749999999998</v>
      </c>
      <c r="E11730" s="1">
        <v>7890</v>
      </c>
      <c r="F11730" s="1">
        <v>240.6318</v>
      </c>
      <c r="G11730" s="1">
        <v>119.38800000000001</v>
      </c>
      <c r="H11730" s="1">
        <v>15.0323113710441</v>
      </c>
    </row>
    <row r="11731" spans="1:9" x14ac:dyDescent="0.25">
      <c r="A11731" s="1">
        <v>0</v>
      </c>
      <c r="B11731" s="1" t="s">
        <v>6600</v>
      </c>
      <c r="C11731" s="1">
        <v>2</v>
      </c>
      <c r="D11731" s="1" t="s">
        <v>13769</v>
      </c>
    </row>
    <row r="11732" spans="1:9" x14ac:dyDescent="0.25">
      <c r="A11732" s="1">
        <v>1</v>
      </c>
      <c r="B11732" s="1" t="s">
        <v>13770</v>
      </c>
      <c r="C11732" s="1" t="s">
        <v>13771</v>
      </c>
      <c r="D11732" s="1">
        <v>22275.800451669998</v>
      </c>
      <c r="E11732" s="1">
        <v>7.9140000000000005E-5</v>
      </c>
      <c r="F11732" s="1" t="s">
        <v>3</v>
      </c>
      <c r="G11732" s="1" t="s">
        <v>13772</v>
      </c>
      <c r="H11732" s="1">
        <v>0</v>
      </c>
      <c r="I11732" s="1">
        <v>9998</v>
      </c>
    </row>
    <row r="11733" spans="1:9" x14ac:dyDescent="0.25">
      <c r="A11733" s="1">
        <v>2</v>
      </c>
      <c r="B11733" s="1">
        <v>46911</v>
      </c>
      <c r="C11733" s="1">
        <v>36.900500000000001</v>
      </c>
      <c r="D11733" s="1">
        <v>304.88229999999999</v>
      </c>
      <c r="E11733" s="1">
        <v>6660</v>
      </c>
      <c r="F11733" s="1">
        <v>238.29769999999999</v>
      </c>
      <c r="G11733" s="1">
        <v>121.7069</v>
      </c>
      <c r="H11733" s="1">
        <v>15.0307611110434</v>
      </c>
    </row>
    <row r="11734" spans="1:9" x14ac:dyDescent="0.25">
      <c r="A11734" s="1">
        <v>0</v>
      </c>
      <c r="B11734" s="1" t="s">
        <v>13773</v>
      </c>
    </row>
    <row r="11735" spans="1:9" x14ac:dyDescent="0.25">
      <c r="A11735" s="1">
        <v>1</v>
      </c>
      <c r="B11735" s="1" t="s">
        <v>13774</v>
      </c>
      <c r="C11735" s="1" t="s">
        <v>13775</v>
      </c>
      <c r="D11735" s="1">
        <v>22276.468210660001</v>
      </c>
      <c r="E11735" s="1">
        <v>2.6509999999999999E-5</v>
      </c>
      <c r="F11735" s="1" t="s">
        <v>3</v>
      </c>
      <c r="G11735" s="1" t="s">
        <v>13776</v>
      </c>
      <c r="H11735" s="1">
        <v>0</v>
      </c>
      <c r="I11735" s="1">
        <v>9996</v>
      </c>
    </row>
    <row r="11736" spans="1:9" x14ac:dyDescent="0.25">
      <c r="A11736" s="1">
        <v>2</v>
      </c>
      <c r="B11736" s="1">
        <v>46912</v>
      </c>
      <c r="C11736" s="1">
        <v>36.901400000000002</v>
      </c>
      <c r="D11736" s="1">
        <v>302.62419999999997</v>
      </c>
      <c r="E11736" s="1">
        <v>4979</v>
      </c>
      <c r="F11736" s="1">
        <v>293.54219999999998</v>
      </c>
      <c r="G11736" s="1">
        <v>66.482500000000002</v>
      </c>
      <c r="H11736" s="1">
        <v>15.0102166910441</v>
      </c>
    </row>
    <row r="11737" spans="1:9" x14ac:dyDescent="0.25">
      <c r="A11737" s="1">
        <v>0</v>
      </c>
      <c r="B11737" s="1" t="s">
        <v>13777</v>
      </c>
    </row>
    <row r="11738" spans="1:9" x14ac:dyDescent="0.25">
      <c r="A11738" s="1">
        <v>1</v>
      </c>
      <c r="B11738" s="1" t="s">
        <v>13778</v>
      </c>
      <c r="C11738" s="1" t="s">
        <v>13779</v>
      </c>
      <c r="D11738" s="1">
        <v>22276.459654980001</v>
      </c>
      <c r="E11738" s="1">
        <v>4.1829999999999998E-5</v>
      </c>
      <c r="F11738" s="1" t="s">
        <v>3</v>
      </c>
      <c r="G11738" s="1" t="s">
        <v>13780</v>
      </c>
      <c r="H11738" s="1">
        <v>0</v>
      </c>
      <c r="I11738" s="1">
        <v>9992</v>
      </c>
    </row>
    <row r="11739" spans="1:9" x14ac:dyDescent="0.25">
      <c r="A11739" s="1">
        <v>2</v>
      </c>
      <c r="B11739" s="1">
        <v>46913</v>
      </c>
      <c r="C11739" s="1">
        <v>36.9039</v>
      </c>
      <c r="D11739" s="1">
        <v>301.85629999999998</v>
      </c>
      <c r="E11739" s="1">
        <v>11969</v>
      </c>
      <c r="F11739" s="1">
        <v>240.56010000000001</v>
      </c>
      <c r="G11739" s="1">
        <v>119.3946</v>
      </c>
      <c r="H11739" s="1">
        <v>15.0122565010717</v>
      </c>
    </row>
    <row r="11740" spans="1:9" x14ac:dyDescent="0.25">
      <c r="A11740" s="1">
        <v>0</v>
      </c>
      <c r="B11740" s="1" t="s">
        <v>13781</v>
      </c>
    </row>
    <row r="11741" spans="1:9" x14ac:dyDescent="0.25">
      <c r="A11741" s="1">
        <v>1</v>
      </c>
      <c r="B11741" s="1" t="s">
        <v>13782</v>
      </c>
      <c r="C11741" s="1" t="s">
        <v>13783</v>
      </c>
      <c r="D11741" s="1">
        <v>22276.476272430002</v>
      </c>
      <c r="E11741" s="1">
        <v>2.7889999999999999E-5</v>
      </c>
      <c r="F11741" s="1" t="s">
        <v>3</v>
      </c>
      <c r="G11741" s="1" t="s">
        <v>13784</v>
      </c>
      <c r="H11741" s="1">
        <v>0</v>
      </c>
      <c r="I11741" s="1">
        <v>9990</v>
      </c>
    </row>
    <row r="11742" spans="1:9" x14ac:dyDescent="0.25">
      <c r="A11742" s="1">
        <v>2</v>
      </c>
      <c r="B11742" s="1">
        <v>46914</v>
      </c>
      <c r="C11742" s="1">
        <v>36.905200000000001</v>
      </c>
      <c r="D11742" s="1">
        <v>302.8587</v>
      </c>
      <c r="E11742" s="1">
        <v>9613</v>
      </c>
      <c r="F11742" s="1">
        <v>250.72970000000001</v>
      </c>
      <c r="G11742" s="1">
        <v>109.2415</v>
      </c>
      <c r="H11742" s="1">
        <v>15.0096872810368</v>
      </c>
    </row>
    <row r="11743" spans="1:9" x14ac:dyDescent="0.25">
      <c r="A11743" s="1">
        <v>0</v>
      </c>
      <c r="B11743" s="1" t="s">
        <v>8002</v>
      </c>
      <c r="C11743" s="1" t="s">
        <v>13785</v>
      </c>
    </row>
    <row r="11744" spans="1:9" x14ac:dyDescent="0.25">
      <c r="A11744" s="1">
        <v>1</v>
      </c>
      <c r="B11744" s="1" t="s">
        <v>13786</v>
      </c>
      <c r="C11744" s="1" t="s">
        <v>13787</v>
      </c>
      <c r="D11744" s="1">
        <v>22276.334416239999</v>
      </c>
      <c r="E11744" s="1">
        <v>1.429E-4</v>
      </c>
      <c r="F11744" s="1" t="s">
        <v>3</v>
      </c>
      <c r="G11744" s="1" t="s">
        <v>13788</v>
      </c>
      <c r="H11744" s="1">
        <v>0</v>
      </c>
      <c r="I11744" s="1">
        <v>9990</v>
      </c>
    </row>
    <row r="11745" spans="1:9" x14ac:dyDescent="0.25">
      <c r="A11745" s="1">
        <v>2</v>
      </c>
      <c r="B11745" s="1">
        <v>46931</v>
      </c>
      <c r="C11745" s="1">
        <v>97.4529</v>
      </c>
      <c r="D11745" s="1">
        <v>53.916800000000002</v>
      </c>
      <c r="E11745" s="1">
        <v>14283</v>
      </c>
      <c r="F11745" s="1">
        <v>48.082999999999998</v>
      </c>
      <c r="G11745" s="1">
        <v>312.16269999999997</v>
      </c>
      <c r="H11745" s="1">
        <v>15.2819982110389</v>
      </c>
    </row>
    <row r="11746" spans="1:9" x14ac:dyDescent="0.25">
      <c r="A11746" s="1">
        <v>0</v>
      </c>
      <c r="B11746" s="1" t="s">
        <v>13789</v>
      </c>
    </row>
    <row r="11747" spans="1:9" x14ac:dyDescent="0.25">
      <c r="A11747" s="1">
        <v>1</v>
      </c>
      <c r="B11747" s="1" t="s">
        <v>13790</v>
      </c>
      <c r="C11747" s="1" t="s">
        <v>13791</v>
      </c>
      <c r="D11747" s="1">
        <v>22275.66471424</v>
      </c>
      <c r="E11747" s="1">
        <v>8.2697199999999995E-3</v>
      </c>
      <c r="F11747" s="1" t="s">
        <v>3</v>
      </c>
      <c r="G11747" s="1" t="s">
        <v>13792</v>
      </c>
      <c r="H11747" s="1">
        <v>0</v>
      </c>
      <c r="I11747" s="1">
        <v>9991</v>
      </c>
    </row>
    <row r="11748" spans="1:9" x14ac:dyDescent="0.25">
      <c r="A11748" s="1">
        <v>2</v>
      </c>
      <c r="B11748" s="1">
        <v>46933</v>
      </c>
      <c r="C11748" s="1">
        <v>97.423500000000004</v>
      </c>
      <c r="D11748" s="1">
        <v>61.048099999999998</v>
      </c>
      <c r="E11748" s="1">
        <v>10565</v>
      </c>
      <c r="F11748" s="1">
        <v>313.43</v>
      </c>
      <c r="G11748" s="1">
        <v>46.608899999999998</v>
      </c>
      <c r="H11748" s="1">
        <v>15.826024841043401</v>
      </c>
    </row>
    <row r="11749" spans="1:9" x14ac:dyDescent="0.25">
      <c r="A11749" s="1">
        <v>0</v>
      </c>
      <c r="B11749" s="1" t="s">
        <v>13793</v>
      </c>
    </row>
    <row r="11750" spans="1:9" x14ac:dyDescent="0.25">
      <c r="A11750" s="1">
        <v>1</v>
      </c>
      <c r="B11750" s="1" t="s">
        <v>13794</v>
      </c>
      <c r="C11750" s="1" t="s">
        <v>13795</v>
      </c>
      <c r="D11750" s="1">
        <v>22276.372514030001</v>
      </c>
      <c r="E11750" s="1">
        <v>3.9473599999999996E-3</v>
      </c>
      <c r="F11750" s="1" t="s">
        <v>3</v>
      </c>
      <c r="G11750" s="1" t="s">
        <v>13796</v>
      </c>
      <c r="H11750" s="1">
        <v>0</v>
      </c>
      <c r="I11750" s="1">
        <v>9991</v>
      </c>
    </row>
    <row r="11751" spans="1:9" x14ac:dyDescent="0.25">
      <c r="A11751" s="1">
        <v>2</v>
      </c>
      <c r="B11751" s="1">
        <v>46934</v>
      </c>
      <c r="C11751" s="1">
        <v>97.425700000000006</v>
      </c>
      <c r="D11751" s="1">
        <v>60.930100000000003</v>
      </c>
      <c r="E11751" s="1">
        <v>6024</v>
      </c>
      <c r="F11751" s="1">
        <v>302.79239999999999</v>
      </c>
      <c r="G11751" s="1">
        <v>57.342300000000002</v>
      </c>
      <c r="H11751" s="1">
        <v>15.7051483410439</v>
      </c>
    </row>
    <row r="11752" spans="1:9" x14ac:dyDescent="0.25">
      <c r="A11752" s="1">
        <v>0</v>
      </c>
      <c r="B11752" s="1" t="s">
        <v>13797</v>
      </c>
    </row>
    <row r="11753" spans="1:9" x14ac:dyDescent="0.25">
      <c r="A11753" s="1">
        <v>1</v>
      </c>
      <c r="B11753" s="1" t="s">
        <v>13798</v>
      </c>
      <c r="C11753" s="1" t="s">
        <v>13799</v>
      </c>
      <c r="D11753" s="1">
        <v>22271.331205499999</v>
      </c>
      <c r="E11753" s="1">
        <v>2.45707E-3</v>
      </c>
      <c r="F11753" s="1" t="s">
        <v>3</v>
      </c>
      <c r="G11753" s="1" t="s">
        <v>13800</v>
      </c>
      <c r="H11753" s="1">
        <v>0</v>
      </c>
      <c r="I11753" s="1">
        <v>9997</v>
      </c>
    </row>
    <row r="11754" spans="1:9" x14ac:dyDescent="0.25">
      <c r="A11754" s="1">
        <v>2</v>
      </c>
      <c r="B11754" s="1">
        <v>46935</v>
      </c>
      <c r="C11754" s="1">
        <v>97.4358</v>
      </c>
      <c r="D11754" s="1">
        <v>55.445599999999999</v>
      </c>
      <c r="E11754" s="1">
        <v>4902</v>
      </c>
      <c r="F11754" s="1">
        <v>343.47820000000002</v>
      </c>
      <c r="G11754" s="1">
        <v>16.641300000000001</v>
      </c>
      <c r="H11754" s="1">
        <v>15.644328991035801</v>
      </c>
    </row>
    <row r="11755" spans="1:9" x14ac:dyDescent="0.25">
      <c r="A11755" s="1">
        <v>0</v>
      </c>
      <c r="B11755" s="1" t="s">
        <v>13801</v>
      </c>
    </row>
    <row r="11756" spans="1:9" x14ac:dyDescent="0.25">
      <c r="A11756" s="1">
        <v>1</v>
      </c>
      <c r="B11756" s="1" t="s">
        <v>13802</v>
      </c>
      <c r="C11756" s="1" t="s">
        <v>13803</v>
      </c>
      <c r="D11756" s="1">
        <v>22276.654304650001</v>
      </c>
      <c r="E11756" s="1">
        <v>1.8366299999999999E-3</v>
      </c>
      <c r="F11756" s="1" t="s">
        <v>3</v>
      </c>
      <c r="G11756" s="1" t="s">
        <v>13804</v>
      </c>
      <c r="H11756" s="1">
        <v>0</v>
      </c>
      <c r="I11756" s="1">
        <v>9996</v>
      </c>
    </row>
    <row r="11757" spans="1:9" x14ac:dyDescent="0.25">
      <c r="A11757" s="1">
        <v>2</v>
      </c>
      <c r="B11757" s="1">
        <v>46936</v>
      </c>
      <c r="C11757" s="1">
        <v>97.440799999999996</v>
      </c>
      <c r="D11757" s="1">
        <v>60.078699999999998</v>
      </c>
      <c r="E11757" s="1">
        <v>5879</v>
      </c>
      <c r="F11757" s="1">
        <v>344.86529999999999</v>
      </c>
      <c r="G11757" s="1">
        <v>15.3232</v>
      </c>
      <c r="H11757" s="1">
        <v>15.5819093910434</v>
      </c>
    </row>
    <row r="11758" spans="1:9" x14ac:dyDescent="0.25">
      <c r="A11758" s="1">
        <v>0</v>
      </c>
      <c r="B11758" s="1" t="s">
        <v>13805</v>
      </c>
    </row>
    <row r="11759" spans="1:9" x14ac:dyDescent="0.25">
      <c r="A11759" s="1">
        <v>1</v>
      </c>
      <c r="B11759" s="1" t="s">
        <v>13806</v>
      </c>
      <c r="C11759" s="1" t="s">
        <v>13807</v>
      </c>
      <c r="D11759" s="1">
        <v>22276.377608850002</v>
      </c>
      <c r="E11759" s="1">
        <v>1.8253799999999999E-3</v>
      </c>
      <c r="F11759" s="1" t="s">
        <v>3</v>
      </c>
      <c r="G11759" s="1" t="s">
        <v>13808</v>
      </c>
      <c r="H11759" s="1">
        <v>0</v>
      </c>
      <c r="I11759" s="1">
        <v>9991</v>
      </c>
    </row>
    <row r="11760" spans="1:9" x14ac:dyDescent="0.25">
      <c r="A11760" s="1">
        <v>2</v>
      </c>
      <c r="B11760" s="1">
        <v>46937</v>
      </c>
      <c r="C11760" s="1">
        <v>97.430099999999996</v>
      </c>
      <c r="D11760" s="1">
        <v>59.452100000000002</v>
      </c>
      <c r="E11760" s="1">
        <v>6475</v>
      </c>
      <c r="F11760" s="1">
        <v>355.3306</v>
      </c>
      <c r="G11760" s="1">
        <v>4.7937000000000003</v>
      </c>
      <c r="H11760" s="1">
        <v>15.5776233010429</v>
      </c>
    </row>
    <row r="11761" spans="1:9" x14ac:dyDescent="0.25">
      <c r="A11761" s="1">
        <v>0</v>
      </c>
      <c r="B11761" s="1" t="s">
        <v>13809</v>
      </c>
    </row>
    <row r="11762" spans="1:9" x14ac:dyDescent="0.25">
      <c r="A11762" s="1">
        <v>1</v>
      </c>
      <c r="B11762" s="1" t="s">
        <v>13810</v>
      </c>
      <c r="C11762" s="1" t="s">
        <v>13811</v>
      </c>
      <c r="D11762" s="1">
        <v>22276.659771049999</v>
      </c>
      <c r="E11762" s="1">
        <v>4.9240999999999998E-4</v>
      </c>
      <c r="F11762" s="1" t="s">
        <v>3</v>
      </c>
      <c r="G11762" s="1" t="s">
        <v>9395</v>
      </c>
      <c r="H11762" s="1">
        <v>0</v>
      </c>
      <c r="I11762" s="1">
        <v>9998</v>
      </c>
    </row>
    <row r="11763" spans="1:9" x14ac:dyDescent="0.25">
      <c r="A11763" s="1">
        <v>2</v>
      </c>
      <c r="B11763" s="1">
        <v>46938</v>
      </c>
      <c r="C11763" s="1">
        <v>97.447199999999995</v>
      </c>
      <c r="D11763" s="1">
        <v>56.202300000000001</v>
      </c>
      <c r="E11763" s="1">
        <v>10374</v>
      </c>
      <c r="F11763" s="1">
        <v>47.117100000000001</v>
      </c>
      <c r="G11763" s="1">
        <v>313.1207</v>
      </c>
      <c r="H11763" s="1">
        <v>15.381017731040799</v>
      </c>
    </row>
    <row r="11764" spans="1:9" x14ac:dyDescent="0.25">
      <c r="A11764" s="1">
        <v>0</v>
      </c>
      <c r="B11764" s="1" t="s">
        <v>13812</v>
      </c>
    </row>
    <row r="11765" spans="1:9" x14ac:dyDescent="0.25">
      <c r="A11765" s="1">
        <v>1</v>
      </c>
      <c r="B11765" s="1" t="s">
        <v>13813</v>
      </c>
      <c r="C11765" s="1" t="s">
        <v>13814</v>
      </c>
      <c r="D11765" s="1">
        <v>22276.360146260002</v>
      </c>
      <c r="E11765" s="1">
        <v>4.5143000000000001E-4</v>
      </c>
      <c r="F11765" s="1" t="s">
        <v>3</v>
      </c>
      <c r="G11765" s="1" t="s">
        <v>13815</v>
      </c>
      <c r="H11765" s="1">
        <v>0</v>
      </c>
      <c r="I11765" s="1">
        <v>9993</v>
      </c>
    </row>
    <row r="11766" spans="1:9" x14ac:dyDescent="0.25">
      <c r="A11766" s="1">
        <v>2</v>
      </c>
      <c r="B11766" s="1">
        <v>46939</v>
      </c>
      <c r="C11766" s="1">
        <v>97.442400000000006</v>
      </c>
      <c r="D11766" s="1">
        <v>55.694000000000003</v>
      </c>
      <c r="E11766" s="1">
        <v>10342</v>
      </c>
      <c r="F11766" s="1">
        <v>53.259700000000002</v>
      </c>
      <c r="G11766" s="1">
        <v>306.96069999999997</v>
      </c>
      <c r="H11766" s="1">
        <v>15.3725820410402</v>
      </c>
    </row>
    <row r="11767" spans="1:9" x14ac:dyDescent="0.25">
      <c r="A11767" s="1">
        <v>0</v>
      </c>
      <c r="B11767" s="1" t="s">
        <v>13816</v>
      </c>
    </row>
    <row r="11768" spans="1:9" x14ac:dyDescent="0.25">
      <c r="A11768" s="1">
        <v>1</v>
      </c>
      <c r="B11768" s="1" t="s">
        <v>13817</v>
      </c>
      <c r="C11768" s="1" t="s">
        <v>13818</v>
      </c>
      <c r="D11768" s="1">
        <v>22276.529068560001</v>
      </c>
      <c r="E11768" s="1">
        <v>9.4610000000000004E-5</v>
      </c>
      <c r="F11768" s="1" t="s">
        <v>3</v>
      </c>
      <c r="G11768" s="1" t="s">
        <v>13819</v>
      </c>
      <c r="H11768" s="1">
        <v>0</v>
      </c>
      <c r="I11768" s="1">
        <v>9995</v>
      </c>
    </row>
    <row r="11769" spans="1:9" x14ac:dyDescent="0.25">
      <c r="A11769" s="1">
        <v>2</v>
      </c>
      <c r="B11769" s="1">
        <v>46940</v>
      </c>
      <c r="C11769" s="1">
        <v>97.463899999999995</v>
      </c>
      <c r="D11769" s="1">
        <v>52.807699999999997</v>
      </c>
      <c r="E11769" s="1">
        <v>12157</v>
      </c>
      <c r="F11769" s="1">
        <v>69.694299999999998</v>
      </c>
      <c r="G11769" s="1">
        <v>354.63709999999998</v>
      </c>
      <c r="H11769" s="1">
        <v>15.252552491037999</v>
      </c>
    </row>
    <row r="11770" spans="1:9" x14ac:dyDescent="0.25">
      <c r="A11770" s="1">
        <v>0</v>
      </c>
      <c r="B11770" s="1" t="s">
        <v>13820</v>
      </c>
    </row>
    <row r="11771" spans="1:9" x14ac:dyDescent="0.25">
      <c r="A11771" s="1">
        <v>1</v>
      </c>
      <c r="B11771" s="1" t="s">
        <v>13821</v>
      </c>
      <c r="C11771" s="1" t="s">
        <v>13822</v>
      </c>
      <c r="D11771" s="1">
        <v>22276.354279589999</v>
      </c>
      <c r="E11771" s="1">
        <v>4.2790999999999999E-4</v>
      </c>
      <c r="F11771" s="1" t="s">
        <v>3</v>
      </c>
      <c r="G11771" s="1" t="s">
        <v>13823</v>
      </c>
      <c r="H11771" s="1">
        <v>0</v>
      </c>
      <c r="I11771" s="1">
        <v>9997</v>
      </c>
    </row>
    <row r="11772" spans="1:9" x14ac:dyDescent="0.25">
      <c r="A11772" s="1">
        <v>2</v>
      </c>
      <c r="B11772" s="1">
        <v>46941</v>
      </c>
      <c r="C11772" s="1">
        <v>97.443600000000004</v>
      </c>
      <c r="D11772" s="1">
        <v>55.5627</v>
      </c>
      <c r="E11772" s="1">
        <v>10994</v>
      </c>
      <c r="F11772" s="1">
        <v>52.396000000000001</v>
      </c>
      <c r="G11772" s="1">
        <v>307.82859999999999</v>
      </c>
      <c r="H11772" s="1">
        <v>15.3675700610401</v>
      </c>
    </row>
    <row r="11773" spans="1:9" x14ac:dyDescent="0.25">
      <c r="A11773" s="1">
        <v>0</v>
      </c>
      <c r="B11773" s="1" t="s">
        <v>13824</v>
      </c>
    </row>
    <row r="11774" spans="1:9" x14ac:dyDescent="0.25">
      <c r="A11774" s="1">
        <v>1</v>
      </c>
      <c r="B11774" s="1" t="s">
        <v>13825</v>
      </c>
      <c r="C11774" s="1" t="s">
        <v>13826</v>
      </c>
      <c r="D11774" s="1">
        <v>22276.344601429999</v>
      </c>
      <c r="E11774" s="1">
        <v>4.1758000000000002E-4</v>
      </c>
      <c r="F11774" s="1" t="s">
        <v>3</v>
      </c>
      <c r="G11774" s="1" t="s">
        <v>13827</v>
      </c>
      <c r="H11774" s="1">
        <v>0</v>
      </c>
      <c r="I11774" s="1">
        <v>9998</v>
      </c>
    </row>
    <row r="11775" spans="1:9" x14ac:dyDescent="0.25">
      <c r="A11775" s="1">
        <v>2</v>
      </c>
      <c r="B11775" s="1">
        <v>46942</v>
      </c>
      <c r="C11775" s="1">
        <v>97.444500000000005</v>
      </c>
      <c r="D11775" s="1">
        <v>55.468499999999999</v>
      </c>
      <c r="E11775" s="1">
        <v>11149</v>
      </c>
      <c r="F11775" s="1">
        <v>52.1004</v>
      </c>
      <c r="G11775" s="1">
        <v>308.12490000000003</v>
      </c>
      <c r="H11775" s="1">
        <v>15.362665871040001</v>
      </c>
    </row>
    <row r="11776" spans="1:9" x14ac:dyDescent="0.25">
      <c r="A11776" s="1">
        <v>0</v>
      </c>
      <c r="B11776" s="1" t="s">
        <v>13828</v>
      </c>
    </row>
    <row r="11777" spans="1:9" x14ac:dyDescent="0.25">
      <c r="A11777" s="1">
        <v>1</v>
      </c>
      <c r="B11777" s="1" t="s">
        <v>13829</v>
      </c>
      <c r="C11777" s="1" t="s">
        <v>13830</v>
      </c>
      <c r="D11777" s="1">
        <v>22276.48640292</v>
      </c>
      <c r="E11777" s="1">
        <v>1.6358E-4</v>
      </c>
      <c r="F11777" s="1" t="s">
        <v>3</v>
      </c>
      <c r="G11777" s="1" t="s">
        <v>13831</v>
      </c>
      <c r="H11777" s="1">
        <v>0</v>
      </c>
      <c r="I11777" s="1">
        <v>9999</v>
      </c>
    </row>
    <row r="11778" spans="1:9" x14ac:dyDescent="0.25">
      <c r="A11778" s="1">
        <v>2</v>
      </c>
      <c r="B11778" s="1">
        <v>46943</v>
      </c>
      <c r="C11778" s="1">
        <v>97.4452</v>
      </c>
      <c r="D11778" s="1">
        <v>52.098199999999999</v>
      </c>
      <c r="E11778" s="1">
        <v>11394</v>
      </c>
      <c r="F11778" s="1">
        <v>72.239599999999996</v>
      </c>
      <c r="G11778" s="1">
        <v>356.15390000000002</v>
      </c>
      <c r="H11778" s="1">
        <v>15.2790259410384</v>
      </c>
    </row>
    <row r="11779" spans="1:9" x14ac:dyDescent="0.25">
      <c r="A11779" s="1">
        <v>0</v>
      </c>
      <c r="B11779" s="1" t="s">
        <v>13832</v>
      </c>
    </row>
    <row r="11780" spans="1:9" x14ac:dyDescent="0.25">
      <c r="A11780" s="1">
        <v>1</v>
      </c>
      <c r="B11780" s="1" t="s">
        <v>13833</v>
      </c>
      <c r="C11780" s="1" t="s">
        <v>13834</v>
      </c>
      <c r="D11780" s="1">
        <v>22276.377046720001</v>
      </c>
      <c r="E11780" s="1">
        <v>1.26501E-3</v>
      </c>
      <c r="F11780" s="1" t="s">
        <v>3</v>
      </c>
      <c r="G11780" s="1" t="s">
        <v>13835</v>
      </c>
      <c r="H11780" s="1">
        <v>0</v>
      </c>
      <c r="I11780" s="1">
        <v>9994</v>
      </c>
    </row>
    <row r="11781" spans="1:9" x14ac:dyDescent="0.25">
      <c r="A11781" s="1">
        <v>2</v>
      </c>
      <c r="B11781" s="1">
        <v>46944</v>
      </c>
      <c r="C11781" s="1">
        <v>97.433800000000005</v>
      </c>
      <c r="D11781" s="1">
        <v>57.6965</v>
      </c>
      <c r="E11781" s="1">
        <v>6538</v>
      </c>
      <c r="F11781" s="1">
        <v>47.795900000000003</v>
      </c>
      <c r="G11781" s="1">
        <v>312.38549999999998</v>
      </c>
      <c r="H11781" s="1">
        <v>15.5082520410418</v>
      </c>
    </row>
    <row r="11782" spans="1:9" x14ac:dyDescent="0.25">
      <c r="A11782" s="1">
        <v>0</v>
      </c>
      <c r="B11782" s="1" t="s">
        <v>13836</v>
      </c>
    </row>
    <row r="11783" spans="1:9" x14ac:dyDescent="0.25">
      <c r="A11783" s="1">
        <v>1</v>
      </c>
      <c r="B11783" s="1" t="s">
        <v>13837</v>
      </c>
      <c r="C11783" s="1" t="s">
        <v>13838</v>
      </c>
      <c r="D11783" s="1">
        <v>22276.655635769999</v>
      </c>
      <c r="E11783" s="1">
        <v>1.7280799999999999E-3</v>
      </c>
      <c r="F11783" s="1" t="s">
        <v>3</v>
      </c>
      <c r="G11783" s="1" t="s">
        <v>13839</v>
      </c>
      <c r="H11783" s="1">
        <v>0</v>
      </c>
      <c r="I11783" s="1">
        <v>9991</v>
      </c>
    </row>
    <row r="11784" spans="1:9" x14ac:dyDescent="0.25">
      <c r="A11784" s="1">
        <v>2</v>
      </c>
      <c r="B11784" s="1">
        <v>46945</v>
      </c>
      <c r="C11784" s="1">
        <v>97.435900000000004</v>
      </c>
      <c r="D11784" s="1">
        <v>58.698599999999999</v>
      </c>
      <c r="E11784" s="1">
        <v>3121</v>
      </c>
      <c r="F11784" s="1">
        <v>6.6414</v>
      </c>
      <c r="G11784" s="1">
        <v>353.59120000000001</v>
      </c>
      <c r="H11784" s="1">
        <v>15.555449571042701</v>
      </c>
    </row>
    <row r="11785" spans="1:9" x14ac:dyDescent="0.25">
      <c r="A11785" s="1">
        <v>0</v>
      </c>
      <c r="B11785" s="1" t="s">
        <v>13840</v>
      </c>
    </row>
    <row r="11786" spans="1:9" x14ac:dyDescent="0.25">
      <c r="A11786" s="1">
        <v>1</v>
      </c>
      <c r="B11786" s="1" t="s">
        <v>13841</v>
      </c>
      <c r="C11786" s="1" t="s">
        <v>13842</v>
      </c>
      <c r="D11786" s="1">
        <v>22276.374294339999</v>
      </c>
      <c r="E11786" s="1">
        <v>1.3170600000000001E-3</v>
      </c>
      <c r="F11786" s="1" t="s">
        <v>3</v>
      </c>
      <c r="G11786" s="1" t="s">
        <v>13843</v>
      </c>
      <c r="H11786" s="1">
        <v>0</v>
      </c>
      <c r="I11786" s="1">
        <v>9998</v>
      </c>
    </row>
    <row r="11787" spans="1:9" x14ac:dyDescent="0.25">
      <c r="A11787" s="1">
        <v>2</v>
      </c>
      <c r="B11787" s="1">
        <v>46946</v>
      </c>
      <c r="C11787" s="1">
        <v>97.4315</v>
      </c>
      <c r="D11787" s="1">
        <v>57.853999999999999</v>
      </c>
      <c r="E11787" s="1">
        <v>6817</v>
      </c>
      <c r="F11787" s="1">
        <v>29.348800000000001</v>
      </c>
      <c r="G11787" s="1">
        <v>330.81849999999997</v>
      </c>
      <c r="H11787" s="1">
        <v>15.5166100810419</v>
      </c>
    </row>
    <row r="11788" spans="1:9" x14ac:dyDescent="0.25">
      <c r="A11788" s="1">
        <v>0</v>
      </c>
      <c r="B11788" s="1" t="s">
        <v>13844</v>
      </c>
    </row>
    <row r="11789" spans="1:9" x14ac:dyDescent="0.25">
      <c r="A11789" s="1">
        <v>1</v>
      </c>
      <c r="B11789" s="1" t="s">
        <v>13845</v>
      </c>
      <c r="C11789" s="1" t="s">
        <v>13846</v>
      </c>
      <c r="D11789" s="1">
        <v>22276.366273600001</v>
      </c>
      <c r="E11789" s="1">
        <v>1.46615E-3</v>
      </c>
      <c r="F11789" s="1" t="s">
        <v>3</v>
      </c>
      <c r="G11789" s="1" t="s">
        <v>13847</v>
      </c>
      <c r="H11789" s="1">
        <v>0</v>
      </c>
      <c r="I11789" s="1">
        <v>9995</v>
      </c>
    </row>
    <row r="11790" spans="1:9" x14ac:dyDescent="0.25">
      <c r="A11790" s="1">
        <v>2</v>
      </c>
      <c r="B11790" s="1">
        <v>46947</v>
      </c>
      <c r="C11790" s="1">
        <v>97.432900000000004</v>
      </c>
      <c r="D11790" s="1">
        <v>58.017499999999998</v>
      </c>
      <c r="E11790" s="1">
        <v>5988</v>
      </c>
      <c r="F11790" s="1">
        <v>37.3474</v>
      </c>
      <c r="G11790" s="1">
        <v>322.82</v>
      </c>
      <c r="H11790" s="1">
        <v>15.530711361042</v>
      </c>
    </row>
    <row r="11791" spans="1:9" x14ac:dyDescent="0.25">
      <c r="A11791" s="1">
        <v>0</v>
      </c>
      <c r="B11791" s="1" t="s">
        <v>13848</v>
      </c>
    </row>
    <row r="11792" spans="1:9" x14ac:dyDescent="0.25">
      <c r="A11792" s="1">
        <v>1</v>
      </c>
      <c r="B11792" s="1" t="s">
        <v>13849</v>
      </c>
      <c r="C11792" s="1" t="s">
        <v>13850</v>
      </c>
      <c r="D11792" s="1">
        <v>22276.334237499999</v>
      </c>
      <c r="E11792" s="1">
        <v>1.4505900000000001E-3</v>
      </c>
      <c r="F11792" s="1" t="s">
        <v>3</v>
      </c>
      <c r="G11792" s="1" t="s">
        <v>13851</v>
      </c>
      <c r="H11792" s="1">
        <v>0</v>
      </c>
      <c r="I11792" s="1">
        <v>9992</v>
      </c>
    </row>
    <row r="11793" spans="1:9" x14ac:dyDescent="0.25">
      <c r="A11793" s="1">
        <v>2</v>
      </c>
      <c r="B11793" s="1">
        <v>46948</v>
      </c>
      <c r="C11793" s="1">
        <v>97.433099999999996</v>
      </c>
      <c r="D11793" s="1">
        <v>58.506399999999999</v>
      </c>
      <c r="E11793" s="1">
        <v>4786</v>
      </c>
      <c r="F11793" s="1">
        <v>47.519599999999997</v>
      </c>
      <c r="G11793" s="1">
        <v>312.6463</v>
      </c>
      <c r="H11793" s="1">
        <v>15.562373851042301</v>
      </c>
    </row>
    <row r="11794" spans="1:9" x14ac:dyDescent="0.25">
      <c r="A11794" s="1">
        <v>0</v>
      </c>
      <c r="B11794" s="1" t="s">
        <v>13852</v>
      </c>
    </row>
    <row r="11795" spans="1:9" x14ac:dyDescent="0.25">
      <c r="A11795" s="1">
        <v>1</v>
      </c>
      <c r="B11795" s="1" t="s">
        <v>13853</v>
      </c>
      <c r="C11795" s="1" t="s">
        <v>13854</v>
      </c>
      <c r="D11795" s="1">
        <v>22276.350030450001</v>
      </c>
      <c r="E11795" s="1">
        <v>1.6206E-3</v>
      </c>
      <c r="F11795" s="1" t="s">
        <v>3</v>
      </c>
      <c r="G11795" s="1" t="s">
        <v>13855</v>
      </c>
      <c r="H11795" s="1">
        <v>0</v>
      </c>
      <c r="I11795" s="1">
        <v>9995</v>
      </c>
    </row>
    <row r="11796" spans="1:9" x14ac:dyDescent="0.25">
      <c r="A11796" s="1">
        <v>2</v>
      </c>
      <c r="B11796" s="1">
        <v>46949</v>
      </c>
      <c r="C11796" s="1">
        <v>97.4358</v>
      </c>
      <c r="D11796" s="1">
        <v>58.186</v>
      </c>
      <c r="E11796" s="1">
        <v>3928</v>
      </c>
      <c r="F11796" s="1">
        <v>58.122799999999998</v>
      </c>
      <c r="G11796" s="1">
        <v>302.04090000000002</v>
      </c>
      <c r="H11796" s="1">
        <v>15.5422646710421</v>
      </c>
    </row>
    <row r="11797" spans="1:9" x14ac:dyDescent="0.25">
      <c r="A11797" s="1">
        <v>0</v>
      </c>
      <c r="B11797" s="1" t="s">
        <v>13856</v>
      </c>
    </row>
    <row r="11798" spans="1:9" x14ac:dyDescent="0.25">
      <c r="A11798" s="1">
        <v>1</v>
      </c>
      <c r="B11798" s="1" t="s">
        <v>13857</v>
      </c>
      <c r="C11798" s="1" t="s">
        <v>13858</v>
      </c>
      <c r="D11798" s="1">
        <v>22271.595455670002</v>
      </c>
      <c r="E11798" s="1">
        <v>1.9325799999999999E-3</v>
      </c>
      <c r="F11798" s="1" t="s">
        <v>3</v>
      </c>
      <c r="G11798" s="1" t="s">
        <v>13859</v>
      </c>
      <c r="H11798" s="1">
        <v>0</v>
      </c>
      <c r="I11798" s="1">
        <v>9994</v>
      </c>
    </row>
    <row r="11799" spans="1:9" x14ac:dyDescent="0.25">
      <c r="A11799" s="1">
        <v>2</v>
      </c>
      <c r="B11799" s="1">
        <v>46950</v>
      </c>
      <c r="C11799" s="1">
        <v>97.432900000000004</v>
      </c>
      <c r="D11799" s="1">
        <v>54.241100000000003</v>
      </c>
      <c r="E11799" s="1">
        <v>3891</v>
      </c>
      <c r="F11799" s="1">
        <v>112.4036</v>
      </c>
      <c r="G11799" s="1">
        <v>247.77690000000001</v>
      </c>
      <c r="H11799" s="1">
        <v>15.6011755310354</v>
      </c>
    </row>
    <row r="11800" spans="1:9" x14ac:dyDescent="0.25">
      <c r="A11800" s="1">
        <v>0</v>
      </c>
      <c r="B11800" s="1" t="s">
        <v>13860</v>
      </c>
    </row>
    <row r="11801" spans="1:9" x14ac:dyDescent="0.25">
      <c r="A11801" s="1">
        <v>1</v>
      </c>
      <c r="B11801" s="1" t="s">
        <v>13861</v>
      </c>
      <c r="C11801" s="1" t="s">
        <v>13862</v>
      </c>
      <c r="D11801" s="1">
        <v>22274.35851066</v>
      </c>
      <c r="E11801" s="1">
        <v>3.0673900000000001E-3</v>
      </c>
      <c r="F11801" s="1" t="s">
        <v>3</v>
      </c>
      <c r="G11801" s="1" t="s">
        <v>13863</v>
      </c>
      <c r="H11801" s="1">
        <v>0</v>
      </c>
      <c r="I11801" s="1">
        <v>9997</v>
      </c>
    </row>
    <row r="11802" spans="1:9" x14ac:dyDescent="0.25">
      <c r="A11802" s="1">
        <v>2</v>
      </c>
      <c r="B11802" s="1">
        <v>46951</v>
      </c>
      <c r="C11802" s="1">
        <v>97.436800000000005</v>
      </c>
      <c r="D11802" s="1">
        <v>57.763800000000003</v>
      </c>
      <c r="E11802" s="1">
        <v>9956</v>
      </c>
      <c r="F11802" s="1">
        <v>349.90289999999999</v>
      </c>
      <c r="G11802" s="1">
        <v>10.2637</v>
      </c>
      <c r="H11802" s="1">
        <v>15.6631315610401</v>
      </c>
    </row>
    <row r="11803" spans="1:9" x14ac:dyDescent="0.25">
      <c r="A11803" s="1">
        <v>0</v>
      </c>
      <c r="B11803" s="1" t="s">
        <v>13864</v>
      </c>
    </row>
    <row r="11804" spans="1:9" x14ac:dyDescent="0.25">
      <c r="A11804" s="1">
        <v>1</v>
      </c>
      <c r="B11804" s="1" t="s">
        <v>13865</v>
      </c>
      <c r="C11804" s="1" t="s">
        <v>13866</v>
      </c>
      <c r="D11804" s="1">
        <v>22276.59120024</v>
      </c>
      <c r="E11804" s="1">
        <v>2.0043999999999999E-3</v>
      </c>
      <c r="F11804" s="1" t="s">
        <v>3</v>
      </c>
      <c r="G11804" s="1" t="s">
        <v>13867</v>
      </c>
      <c r="H11804" s="1">
        <v>0</v>
      </c>
      <c r="I11804" s="1">
        <v>9994</v>
      </c>
    </row>
    <row r="11805" spans="1:9" x14ac:dyDescent="0.25">
      <c r="A11805" s="1">
        <v>2</v>
      </c>
      <c r="B11805" s="1">
        <v>46952</v>
      </c>
      <c r="C11805" s="1">
        <v>97.432199999999995</v>
      </c>
      <c r="D11805" s="1">
        <v>58.898200000000003</v>
      </c>
      <c r="E11805" s="1">
        <v>3447</v>
      </c>
      <c r="F11805" s="1">
        <v>17.082999999999998</v>
      </c>
      <c r="G11805" s="1">
        <v>343.05739999999997</v>
      </c>
      <c r="H11805" s="1">
        <v>15.5776918410428</v>
      </c>
    </row>
    <row r="11806" spans="1:9" x14ac:dyDescent="0.25">
      <c r="A11806" s="1">
        <v>0</v>
      </c>
      <c r="B11806" s="1" t="s">
        <v>13868</v>
      </c>
    </row>
    <row r="11807" spans="1:9" x14ac:dyDescent="0.25">
      <c r="A11807" s="1">
        <v>1</v>
      </c>
      <c r="B11807" s="1" t="s">
        <v>13869</v>
      </c>
      <c r="C11807" s="1" t="s">
        <v>13870</v>
      </c>
      <c r="D11807" s="1">
        <v>22276.367086570001</v>
      </c>
      <c r="E11807" s="1">
        <v>4.1305100000000004E-3</v>
      </c>
      <c r="F11807" s="1" t="s">
        <v>3</v>
      </c>
      <c r="G11807" s="1" t="s">
        <v>13871</v>
      </c>
      <c r="H11807" s="1">
        <v>0</v>
      </c>
      <c r="I11807" s="1">
        <v>9990</v>
      </c>
    </row>
    <row r="11808" spans="1:9" x14ac:dyDescent="0.25">
      <c r="A11808" s="1">
        <v>2</v>
      </c>
      <c r="B11808" s="1">
        <v>46953</v>
      </c>
      <c r="C11808" s="1">
        <v>97.429900000000004</v>
      </c>
      <c r="D11808" s="1">
        <v>60.0563</v>
      </c>
      <c r="E11808" s="1">
        <v>7808</v>
      </c>
      <c r="F11808" s="1">
        <v>325.25760000000002</v>
      </c>
      <c r="G11808" s="1">
        <v>34.818600000000004</v>
      </c>
      <c r="H11808" s="1">
        <v>15.702252531043399</v>
      </c>
    </row>
    <row r="11809" spans="1:9" x14ac:dyDescent="0.25">
      <c r="A11809" s="1">
        <v>0</v>
      </c>
      <c r="B11809" s="1" t="s">
        <v>13872</v>
      </c>
      <c r="C11809" s="1" t="s">
        <v>13873</v>
      </c>
    </row>
    <row r="11810" spans="1:9" x14ac:dyDescent="0.25">
      <c r="A11810" s="1">
        <v>1</v>
      </c>
      <c r="B11810" s="1" t="s">
        <v>13874</v>
      </c>
      <c r="C11810" s="1" t="s">
        <v>13875</v>
      </c>
      <c r="D11810" s="1">
        <v>22276.599680849999</v>
      </c>
      <c r="E11810" s="1">
        <v>4.9110000000000002E-5</v>
      </c>
      <c r="F11810" s="1" t="s">
        <v>3</v>
      </c>
      <c r="G11810" s="1" t="s">
        <v>13876</v>
      </c>
      <c r="H11810" s="1">
        <v>0</v>
      </c>
      <c r="I11810" s="1">
        <v>9997</v>
      </c>
    </row>
    <row r="11811" spans="1:9" x14ac:dyDescent="0.25">
      <c r="A11811" s="1">
        <v>2</v>
      </c>
      <c r="B11811" s="1">
        <v>46955</v>
      </c>
      <c r="C11811" s="1">
        <v>97.456299999999999</v>
      </c>
      <c r="D11811" s="1">
        <v>51.012099999999997</v>
      </c>
      <c r="E11811" s="1">
        <v>14531</v>
      </c>
      <c r="F11811" s="1">
        <v>83.059399999999997</v>
      </c>
      <c r="G11811" s="1">
        <v>277.2294</v>
      </c>
      <c r="H11811" s="1">
        <v>15.223822691037199</v>
      </c>
    </row>
    <row r="11812" spans="1:9" x14ac:dyDescent="0.25">
      <c r="A11812" s="1">
        <v>0</v>
      </c>
      <c r="B11812" s="1" t="s">
        <v>13877</v>
      </c>
    </row>
    <row r="11813" spans="1:9" x14ac:dyDescent="0.25">
      <c r="A11813" s="1">
        <v>1</v>
      </c>
      <c r="B11813" s="1" t="s">
        <v>13878</v>
      </c>
      <c r="C11813" s="1" t="s">
        <v>13879</v>
      </c>
      <c r="D11813" s="1">
        <v>22276.348576659999</v>
      </c>
      <c r="E11813" s="1">
        <v>2.1224099999999999E-3</v>
      </c>
      <c r="F11813" s="1" t="s">
        <v>3</v>
      </c>
      <c r="G11813" s="1" t="s">
        <v>13880</v>
      </c>
      <c r="H11813" s="1">
        <v>0</v>
      </c>
      <c r="I11813" s="1">
        <v>9999</v>
      </c>
    </row>
    <row r="11814" spans="1:9" x14ac:dyDescent="0.25">
      <c r="A11814" s="1">
        <v>2</v>
      </c>
      <c r="B11814" s="1">
        <v>46956</v>
      </c>
      <c r="C11814" s="1">
        <v>97.437399999999997</v>
      </c>
      <c r="D11814" s="1">
        <v>58.774099999999997</v>
      </c>
      <c r="E11814" s="1">
        <v>4304</v>
      </c>
      <c r="F11814" s="1">
        <v>359.04899999999998</v>
      </c>
      <c r="G11814" s="1">
        <v>1.0798000000000001</v>
      </c>
      <c r="H11814" s="1">
        <v>15.5888709910417</v>
      </c>
    </row>
    <row r="11815" spans="1:9" x14ac:dyDescent="0.25">
      <c r="A11815" s="1">
        <v>0</v>
      </c>
      <c r="B11815" s="1" t="s">
        <v>13881</v>
      </c>
    </row>
    <row r="11816" spans="1:9" x14ac:dyDescent="0.25">
      <c r="A11816" s="1">
        <v>1</v>
      </c>
      <c r="B11816" s="1" t="s">
        <v>13882</v>
      </c>
      <c r="C11816" s="1" t="s">
        <v>13883</v>
      </c>
      <c r="D11816" s="1">
        <v>22276.379271940001</v>
      </c>
      <c r="E11816" s="1">
        <v>7.0109999999999997E-4</v>
      </c>
      <c r="F11816" s="1" t="s">
        <v>3</v>
      </c>
      <c r="G11816" s="1" t="s">
        <v>13884</v>
      </c>
      <c r="H11816" s="1">
        <v>0</v>
      </c>
      <c r="I11816" s="1">
        <v>9995</v>
      </c>
    </row>
    <row r="11817" spans="1:9" x14ac:dyDescent="0.25">
      <c r="A11817" s="1">
        <v>2</v>
      </c>
      <c r="B11817" s="1">
        <v>46957</v>
      </c>
      <c r="C11817" s="1">
        <v>97.448300000000003</v>
      </c>
      <c r="D11817" s="1">
        <v>56.111199999999997</v>
      </c>
      <c r="E11817" s="1">
        <v>10850</v>
      </c>
      <c r="F11817" s="1">
        <v>56.090899999999998</v>
      </c>
      <c r="G11817" s="1">
        <v>304.13670000000002</v>
      </c>
      <c r="H11817" s="1">
        <v>15.3889775310401</v>
      </c>
    </row>
    <row r="11818" spans="1:9" x14ac:dyDescent="0.25">
      <c r="A11818" s="1">
        <v>0</v>
      </c>
      <c r="B11818" s="1" t="s">
        <v>13885</v>
      </c>
    </row>
    <row r="11819" spans="1:9" x14ac:dyDescent="0.25">
      <c r="A11819" s="1">
        <v>1</v>
      </c>
      <c r="B11819" s="1" t="s">
        <v>13886</v>
      </c>
      <c r="C11819" s="1" t="s">
        <v>13887</v>
      </c>
      <c r="D11819" s="1">
        <v>22276.379468259998</v>
      </c>
      <c r="E11819" s="1">
        <v>1.6173400000000001E-3</v>
      </c>
      <c r="F11819" s="1" t="s">
        <v>3</v>
      </c>
      <c r="G11819" s="1" t="s">
        <v>13888</v>
      </c>
      <c r="H11819" s="1">
        <v>0</v>
      </c>
      <c r="I11819" s="1">
        <v>9994</v>
      </c>
    </row>
    <row r="11820" spans="1:9" x14ac:dyDescent="0.25">
      <c r="A11820" s="1">
        <v>2</v>
      </c>
      <c r="B11820" s="1">
        <v>46958</v>
      </c>
      <c r="C11820" s="1">
        <v>97.438900000000004</v>
      </c>
      <c r="D11820" s="1">
        <v>58.9679</v>
      </c>
      <c r="E11820" s="1">
        <v>8350</v>
      </c>
      <c r="F11820" s="1">
        <v>23.3185</v>
      </c>
      <c r="G11820" s="1">
        <v>336.84589999999997</v>
      </c>
      <c r="H11820" s="1">
        <v>15.551162251035599</v>
      </c>
    </row>
    <row r="11821" spans="1:9" x14ac:dyDescent="0.25">
      <c r="A11821" s="1">
        <v>0</v>
      </c>
      <c r="B11821" s="1" t="s">
        <v>13889</v>
      </c>
    </row>
    <row r="11822" spans="1:9" x14ac:dyDescent="0.25">
      <c r="A11822" s="1">
        <v>1</v>
      </c>
      <c r="B11822" s="1" t="s">
        <v>13890</v>
      </c>
      <c r="C11822" s="1" t="s">
        <v>13891</v>
      </c>
      <c r="D11822" s="1">
        <v>22276.335103180001</v>
      </c>
      <c r="E11822" s="1">
        <v>5.6240999999999995E-4</v>
      </c>
      <c r="F11822" s="1" t="s">
        <v>3</v>
      </c>
      <c r="G11822" s="1" t="s">
        <v>13892</v>
      </c>
      <c r="H11822" s="1">
        <v>0</v>
      </c>
      <c r="I11822" s="1">
        <v>9996</v>
      </c>
    </row>
    <row r="11823" spans="1:9" x14ac:dyDescent="0.25">
      <c r="A11823" s="1">
        <v>2</v>
      </c>
      <c r="B11823" s="1">
        <v>46959</v>
      </c>
      <c r="C11823" s="1">
        <v>97.440600000000003</v>
      </c>
      <c r="D11823" s="1">
        <v>56.328200000000002</v>
      </c>
      <c r="E11823" s="1">
        <v>11233</v>
      </c>
      <c r="F11823" s="1">
        <v>50.669600000000003</v>
      </c>
      <c r="G11823" s="1">
        <v>309.5788</v>
      </c>
      <c r="H11823" s="1">
        <v>15.398496041035401</v>
      </c>
    </row>
    <row r="11824" spans="1:9" x14ac:dyDescent="0.25">
      <c r="A11824" s="1">
        <v>0</v>
      </c>
      <c r="B11824" s="1" t="s">
        <v>13893</v>
      </c>
    </row>
    <row r="11825" spans="1:9" x14ac:dyDescent="0.25">
      <c r="A11825" s="1">
        <v>1</v>
      </c>
      <c r="B11825" s="1" t="s">
        <v>13894</v>
      </c>
      <c r="C11825" s="1" t="s">
        <v>13895</v>
      </c>
      <c r="D11825" s="1">
        <v>22276.39079605</v>
      </c>
      <c r="E11825" s="1">
        <v>4.1707300000000001E-3</v>
      </c>
      <c r="F11825" s="1" t="s">
        <v>3</v>
      </c>
      <c r="G11825" s="1" t="s">
        <v>13896</v>
      </c>
      <c r="H11825" s="1">
        <v>0</v>
      </c>
      <c r="I11825" s="1">
        <v>9991</v>
      </c>
    </row>
    <row r="11826" spans="1:9" x14ac:dyDescent="0.25">
      <c r="A11826" s="1">
        <v>2</v>
      </c>
      <c r="B11826" s="1">
        <v>46960</v>
      </c>
      <c r="C11826" s="1">
        <v>97.430499999999995</v>
      </c>
      <c r="D11826" s="1">
        <v>59.735399999999998</v>
      </c>
      <c r="E11826" s="1">
        <v>4677</v>
      </c>
      <c r="F11826" s="1">
        <v>355.07530000000003</v>
      </c>
      <c r="G11826" s="1">
        <v>5.0460000000000003</v>
      </c>
      <c r="H11826" s="1">
        <v>15.663385541034501</v>
      </c>
    </row>
    <row r="11827" spans="1:9" x14ac:dyDescent="0.25">
      <c r="A11827" s="1">
        <v>0</v>
      </c>
      <c r="B11827" s="1" t="s">
        <v>13897</v>
      </c>
      <c r="C11827" s="1" t="s">
        <v>13898</v>
      </c>
      <c r="D11827" s="1" t="s">
        <v>13899</v>
      </c>
    </row>
    <row r="11828" spans="1:9" x14ac:dyDescent="0.25">
      <c r="A11828" s="1">
        <v>1</v>
      </c>
      <c r="B11828" s="1" t="s">
        <v>13900</v>
      </c>
      <c r="C11828" s="1" t="s">
        <v>13901</v>
      </c>
      <c r="D11828" s="1">
        <v>22276.34182994</v>
      </c>
      <c r="E11828" s="1">
        <v>-6.0999999999999998E-7</v>
      </c>
      <c r="F11828" s="1" t="s">
        <v>3</v>
      </c>
      <c r="G11828" s="1" t="s">
        <v>3</v>
      </c>
      <c r="H11828" s="1">
        <v>0</v>
      </c>
      <c r="I11828" s="1">
        <v>9994</v>
      </c>
    </row>
    <row r="11829" spans="1:9" x14ac:dyDescent="0.25">
      <c r="A11829" s="1">
        <v>2</v>
      </c>
      <c r="B11829" s="1">
        <v>46984</v>
      </c>
      <c r="C11829" s="1">
        <v>66.039900000000003</v>
      </c>
      <c r="D11829" s="1">
        <v>64.929900000000004</v>
      </c>
      <c r="E11829" s="1">
        <v>7798</v>
      </c>
      <c r="F11829" s="1">
        <v>265.46839999999997</v>
      </c>
      <c r="G11829" s="1">
        <v>94.543599999999998</v>
      </c>
      <c r="H11829" s="1">
        <v>12.80931095</v>
      </c>
      <c r="I11829" s="1">
        <v>87184</v>
      </c>
    </row>
    <row r="11830" spans="1:9" x14ac:dyDescent="0.25">
      <c r="A11830" s="1">
        <v>0</v>
      </c>
      <c r="B11830" s="1" t="s">
        <v>13902</v>
      </c>
    </row>
    <row r="11831" spans="1:9" x14ac:dyDescent="0.25">
      <c r="A11831" s="1">
        <v>1</v>
      </c>
      <c r="B11831" s="1" t="s">
        <v>13903</v>
      </c>
      <c r="C11831" s="1" t="s">
        <v>13904</v>
      </c>
      <c r="D11831" s="1">
        <v>22275.990291030001</v>
      </c>
      <c r="E11831" s="1">
        <v>-5.7899999999999996E-6</v>
      </c>
      <c r="F11831" s="1" t="s">
        <v>3</v>
      </c>
      <c r="G11831" s="1">
        <f>-19995-4</f>
        <v>-19999</v>
      </c>
      <c r="H11831" s="1">
        <v>0</v>
      </c>
      <c r="I11831" s="1">
        <v>9995</v>
      </c>
    </row>
    <row r="11832" spans="1:9" x14ac:dyDescent="0.25">
      <c r="A11832" s="1">
        <v>2</v>
      </c>
      <c r="B11832" s="1">
        <v>47122</v>
      </c>
      <c r="C11832" s="1">
        <v>53.053199999999997</v>
      </c>
      <c r="D11832" s="1">
        <v>169.6841</v>
      </c>
      <c r="E11832" s="1">
        <v>1450</v>
      </c>
      <c r="F11832" s="1">
        <v>100.1606</v>
      </c>
      <c r="G11832" s="1">
        <v>259.95460000000003</v>
      </c>
      <c r="H11832" s="1">
        <v>15.0639562410287</v>
      </c>
    </row>
    <row r="11833" spans="1:9" x14ac:dyDescent="0.25">
      <c r="A11833" s="1">
        <v>0</v>
      </c>
      <c r="B11833" s="1" t="s">
        <v>13905</v>
      </c>
    </row>
    <row r="11834" spans="1:9" x14ac:dyDescent="0.25">
      <c r="A11834" s="1">
        <v>1</v>
      </c>
      <c r="B11834" s="1" t="s">
        <v>13906</v>
      </c>
      <c r="C11834" s="1" t="s">
        <v>13907</v>
      </c>
      <c r="D11834" s="1">
        <v>22276.507704650001</v>
      </c>
      <c r="E11834" s="1">
        <v>1.6394000000000001E-4</v>
      </c>
      <c r="F11834" s="1" t="s">
        <v>3</v>
      </c>
      <c r="G11834" s="1" t="s">
        <v>13908</v>
      </c>
      <c r="H11834" s="1">
        <v>0</v>
      </c>
      <c r="I11834" s="1">
        <v>9998</v>
      </c>
    </row>
    <row r="11835" spans="1:9" x14ac:dyDescent="0.25">
      <c r="A11835" s="1">
        <v>2</v>
      </c>
      <c r="B11835" s="1">
        <v>47124</v>
      </c>
      <c r="C11835" s="1">
        <v>53.052999999999997</v>
      </c>
      <c r="D11835" s="1">
        <v>172.386</v>
      </c>
      <c r="E11835" s="1">
        <v>1319</v>
      </c>
      <c r="F11835" s="1">
        <v>106.3438</v>
      </c>
      <c r="G11835" s="1">
        <v>253.7696</v>
      </c>
      <c r="H11835" s="1">
        <v>15.0641414110288</v>
      </c>
    </row>
    <row r="11836" spans="1:9" x14ac:dyDescent="0.25">
      <c r="A11836" s="1">
        <v>0</v>
      </c>
      <c r="B11836" s="1" t="s">
        <v>13909</v>
      </c>
    </row>
    <row r="11837" spans="1:9" x14ac:dyDescent="0.25">
      <c r="A11837" s="1">
        <v>1</v>
      </c>
      <c r="B11837" s="1" t="s">
        <v>13910</v>
      </c>
      <c r="C11837" s="1" t="s">
        <v>13911</v>
      </c>
      <c r="D11837" s="1">
        <v>22276.480516470001</v>
      </c>
      <c r="E11837" s="1">
        <v>1.5255999999999999E-4</v>
      </c>
      <c r="F11837" s="1" t="s">
        <v>3</v>
      </c>
      <c r="G11837" s="1" t="s">
        <v>13912</v>
      </c>
      <c r="H11837" s="1">
        <v>0</v>
      </c>
      <c r="I11837" s="1">
        <v>9995</v>
      </c>
    </row>
    <row r="11838" spans="1:9" x14ac:dyDescent="0.25">
      <c r="A11838" s="1">
        <v>2</v>
      </c>
      <c r="B11838" s="1">
        <v>47126</v>
      </c>
      <c r="C11838" s="1">
        <v>53.052799999999998</v>
      </c>
      <c r="D11838" s="1">
        <v>167.48320000000001</v>
      </c>
      <c r="E11838" s="1">
        <v>1424</v>
      </c>
      <c r="F11838" s="1">
        <v>93.116699999999994</v>
      </c>
      <c r="G11838" s="1">
        <v>266.99849999999998</v>
      </c>
      <c r="H11838" s="1">
        <v>15.0640541010295</v>
      </c>
    </row>
    <row r="11839" spans="1:9" x14ac:dyDescent="0.25">
      <c r="A11839" s="1">
        <v>0</v>
      </c>
      <c r="B11839" s="1" t="s">
        <v>13913</v>
      </c>
    </row>
    <row r="11840" spans="1:9" x14ac:dyDescent="0.25">
      <c r="A11840" s="1">
        <v>1</v>
      </c>
      <c r="B11840" s="1" t="s">
        <v>13914</v>
      </c>
      <c r="C11840" s="1" t="s">
        <v>13915</v>
      </c>
      <c r="D11840" s="1">
        <v>22276.371778960001</v>
      </c>
      <c r="E11840" s="1">
        <v>1.484E-5</v>
      </c>
      <c r="F11840" s="1" t="s">
        <v>3</v>
      </c>
      <c r="G11840" s="1" t="s">
        <v>13916</v>
      </c>
      <c r="H11840" s="1">
        <v>0</v>
      </c>
      <c r="I11840" s="1">
        <v>9992</v>
      </c>
    </row>
    <row r="11841" spans="1:9" x14ac:dyDescent="0.25">
      <c r="A11841" s="1">
        <v>2</v>
      </c>
      <c r="B11841" s="1">
        <v>47128</v>
      </c>
      <c r="C11841" s="1">
        <v>53.054200000000002</v>
      </c>
      <c r="D11841" s="1">
        <v>147.9796</v>
      </c>
      <c r="E11841" s="1">
        <v>1479</v>
      </c>
      <c r="F11841" s="1">
        <v>107.8242</v>
      </c>
      <c r="G11841" s="1">
        <v>252.29089999999999</v>
      </c>
      <c r="H11841" s="1">
        <v>15.064027501032101</v>
      </c>
    </row>
    <row r="11842" spans="1:9" x14ac:dyDescent="0.25">
      <c r="A11842" s="1">
        <v>0</v>
      </c>
      <c r="B11842" s="1" t="s">
        <v>13917</v>
      </c>
    </row>
    <row r="11843" spans="1:9" x14ac:dyDescent="0.25">
      <c r="A11843" s="1">
        <v>1</v>
      </c>
      <c r="B11843" s="1" t="s">
        <v>13918</v>
      </c>
      <c r="C11843" s="1" t="s">
        <v>13919</v>
      </c>
      <c r="D11843" s="1">
        <v>22276.5330331</v>
      </c>
      <c r="E11843" s="1">
        <v>6.7440000000000005E-5</v>
      </c>
      <c r="F11843" s="1" t="s">
        <v>3</v>
      </c>
      <c r="G11843" s="1" t="s">
        <v>13920</v>
      </c>
      <c r="H11843" s="1">
        <v>0</v>
      </c>
      <c r="I11843" s="1">
        <v>9995</v>
      </c>
    </row>
    <row r="11844" spans="1:9" x14ac:dyDescent="0.25">
      <c r="A11844" s="1">
        <v>2</v>
      </c>
      <c r="B11844" s="1">
        <v>47129</v>
      </c>
      <c r="C11844" s="1">
        <v>53.053100000000001</v>
      </c>
      <c r="D11844" s="1">
        <v>157.26179999999999</v>
      </c>
      <c r="E11844" s="1">
        <v>1445</v>
      </c>
      <c r="F11844" s="1">
        <v>83.805599999999998</v>
      </c>
      <c r="G11844" s="1">
        <v>276.3098</v>
      </c>
      <c r="H11844" s="1">
        <v>15.064072771031</v>
      </c>
    </row>
    <row r="11845" spans="1:9" x14ac:dyDescent="0.25">
      <c r="A11845" s="1">
        <v>0</v>
      </c>
      <c r="B11845" s="1" t="s">
        <v>13921</v>
      </c>
    </row>
    <row r="11846" spans="1:9" x14ac:dyDescent="0.25">
      <c r="A11846" s="1">
        <v>1</v>
      </c>
      <c r="B11846" s="1" t="s">
        <v>13922</v>
      </c>
      <c r="C11846" s="1" t="s">
        <v>13923</v>
      </c>
      <c r="D11846" s="1">
        <v>22276.45009455</v>
      </c>
      <c r="E11846" s="1">
        <v>4.0349999999999998E-5</v>
      </c>
      <c r="F11846" s="1" t="s">
        <v>3</v>
      </c>
      <c r="G11846" s="1" t="s">
        <v>13924</v>
      </c>
      <c r="H11846" s="1">
        <v>0</v>
      </c>
      <c r="I11846" s="1">
        <v>9996</v>
      </c>
    </row>
    <row r="11847" spans="1:9" x14ac:dyDescent="0.25">
      <c r="A11847" s="1">
        <v>2</v>
      </c>
      <c r="B11847" s="1">
        <v>47130</v>
      </c>
      <c r="C11847" s="1">
        <v>53.054299999999998</v>
      </c>
      <c r="D11847" s="1">
        <v>177.6241</v>
      </c>
      <c r="E11847" s="1">
        <v>1369</v>
      </c>
      <c r="F11847" s="1">
        <v>84.519099999999995</v>
      </c>
      <c r="G11847" s="1">
        <v>275.59539999999998</v>
      </c>
      <c r="H11847" s="1">
        <v>15.064079681028</v>
      </c>
    </row>
    <row r="11848" spans="1:9" x14ac:dyDescent="0.25">
      <c r="A11848" s="1">
        <v>0</v>
      </c>
      <c r="B11848" s="1" t="s">
        <v>13925</v>
      </c>
    </row>
    <row r="11849" spans="1:9" x14ac:dyDescent="0.25">
      <c r="A11849" s="1">
        <v>1</v>
      </c>
      <c r="B11849" s="1" t="s">
        <v>13926</v>
      </c>
      <c r="C11849" s="1" t="s">
        <v>13927</v>
      </c>
      <c r="D11849" s="1">
        <v>22276.5256687</v>
      </c>
      <c r="E11849" s="1">
        <v>1.1191E-4</v>
      </c>
      <c r="F11849" s="1" t="s">
        <v>3</v>
      </c>
      <c r="G11849" s="1" t="s">
        <v>13928</v>
      </c>
      <c r="H11849" s="1">
        <v>0</v>
      </c>
      <c r="I11849" s="1">
        <v>9991</v>
      </c>
    </row>
    <row r="11850" spans="1:9" x14ac:dyDescent="0.25">
      <c r="A11850" s="1">
        <v>2</v>
      </c>
      <c r="B11850" s="1">
        <v>47133</v>
      </c>
      <c r="C11850" s="1">
        <v>53.0548</v>
      </c>
      <c r="D11850" s="1">
        <v>157.30340000000001</v>
      </c>
      <c r="E11850" s="1">
        <v>1548</v>
      </c>
      <c r="F11850" s="1">
        <v>115.6905</v>
      </c>
      <c r="G11850" s="1">
        <v>244.42439999999999</v>
      </c>
      <c r="H11850" s="1">
        <v>15.0641528810309</v>
      </c>
    </row>
    <row r="11851" spans="1:9" x14ac:dyDescent="0.25">
      <c r="A11851" s="1">
        <v>0</v>
      </c>
      <c r="B11851" s="1" t="s">
        <v>13929</v>
      </c>
    </row>
    <row r="11852" spans="1:9" x14ac:dyDescent="0.25">
      <c r="A11852" s="1">
        <v>1</v>
      </c>
      <c r="B11852" s="1" t="s">
        <v>13930</v>
      </c>
      <c r="C11852" s="1" t="s">
        <v>13931</v>
      </c>
      <c r="D11852" s="1">
        <v>22276.100867339999</v>
      </c>
      <c r="E11852" s="1">
        <v>-9.5599999999999999E-6</v>
      </c>
      <c r="F11852" s="1" t="s">
        <v>3</v>
      </c>
      <c r="G11852" s="1">
        <f>-45262-4</f>
        <v>-45266</v>
      </c>
      <c r="H11852" s="1">
        <v>0</v>
      </c>
      <c r="I11852" s="1">
        <v>9990</v>
      </c>
    </row>
    <row r="11853" spans="1:9" x14ac:dyDescent="0.25">
      <c r="A11853" s="1">
        <v>2</v>
      </c>
      <c r="B11853" s="1">
        <v>47134</v>
      </c>
      <c r="C11853" s="1">
        <v>53.0548</v>
      </c>
      <c r="D11853" s="1">
        <v>169.20339999999999</v>
      </c>
      <c r="E11853" s="1">
        <v>1338</v>
      </c>
      <c r="F11853" s="1">
        <v>103.00069999999999</v>
      </c>
      <c r="G11853" s="1">
        <v>257.11320000000001</v>
      </c>
      <c r="H11853" s="1">
        <v>15.0639931810289</v>
      </c>
    </row>
    <row r="11854" spans="1:9" x14ac:dyDescent="0.25">
      <c r="A11854" s="1">
        <v>0</v>
      </c>
      <c r="B11854" s="1" t="s">
        <v>13932</v>
      </c>
    </row>
    <row r="11855" spans="1:9" x14ac:dyDescent="0.25">
      <c r="A11855" s="1">
        <v>1</v>
      </c>
      <c r="B11855" s="1" t="s">
        <v>13933</v>
      </c>
      <c r="C11855" s="1" t="s">
        <v>13934</v>
      </c>
      <c r="D11855" s="1">
        <v>22276.518291280001</v>
      </c>
      <c r="E11855" s="1">
        <v>5.0009999999999997E-5</v>
      </c>
      <c r="F11855" s="1" t="s">
        <v>3</v>
      </c>
      <c r="G11855" s="1" t="s">
        <v>13935</v>
      </c>
      <c r="H11855" s="1">
        <v>0</v>
      </c>
      <c r="I11855" s="1">
        <v>9999</v>
      </c>
    </row>
    <row r="11856" spans="1:9" x14ac:dyDescent="0.25">
      <c r="A11856" s="1">
        <v>2</v>
      </c>
      <c r="B11856" s="1">
        <v>47135</v>
      </c>
      <c r="C11856" s="1">
        <v>53.052700000000002</v>
      </c>
      <c r="D11856" s="1">
        <v>157.3279</v>
      </c>
      <c r="E11856" s="1">
        <v>1308</v>
      </c>
      <c r="F11856" s="1">
        <v>97.257400000000004</v>
      </c>
      <c r="G11856" s="1">
        <v>262.85640000000001</v>
      </c>
      <c r="H11856" s="1">
        <v>15.064053881030899</v>
      </c>
    </row>
    <row r="11857" spans="1:9" x14ac:dyDescent="0.25">
      <c r="A11857" s="1">
        <v>0</v>
      </c>
      <c r="B11857" s="1" t="s">
        <v>13936</v>
      </c>
    </row>
    <row r="11858" spans="1:9" x14ac:dyDescent="0.25">
      <c r="A11858" s="1">
        <v>1</v>
      </c>
      <c r="B11858" s="1" t="s">
        <v>13937</v>
      </c>
      <c r="C11858" s="1" t="s">
        <v>13938</v>
      </c>
      <c r="D11858" s="1">
        <v>22276.517368569999</v>
      </c>
      <c r="E11858" s="1">
        <v>1.3731E-4</v>
      </c>
      <c r="F11858" s="1" t="s">
        <v>3</v>
      </c>
      <c r="G11858" s="1" t="s">
        <v>13939</v>
      </c>
      <c r="H11858" s="1">
        <v>0</v>
      </c>
      <c r="I11858" s="1">
        <v>9991</v>
      </c>
    </row>
    <row r="11859" spans="1:9" x14ac:dyDescent="0.25">
      <c r="A11859" s="1">
        <v>2</v>
      </c>
      <c r="B11859" s="1">
        <v>47136</v>
      </c>
      <c r="C11859" s="1">
        <v>53.051499999999997</v>
      </c>
      <c r="D11859" s="1">
        <v>167.31909999999999</v>
      </c>
      <c r="E11859" s="1">
        <v>1414</v>
      </c>
      <c r="F11859" s="1">
        <v>109.7779</v>
      </c>
      <c r="G11859" s="1">
        <v>250.33619999999999</v>
      </c>
      <c r="H11859" s="1">
        <v>15.064126611029501</v>
      </c>
    </row>
    <row r="11860" spans="1:9" x14ac:dyDescent="0.25">
      <c r="A11860" s="1">
        <v>0</v>
      </c>
      <c r="B11860" s="1" t="s">
        <v>13940</v>
      </c>
    </row>
    <row r="11861" spans="1:9" x14ac:dyDescent="0.25">
      <c r="A11861" s="1">
        <v>1</v>
      </c>
      <c r="B11861" s="1" t="s">
        <v>13941</v>
      </c>
      <c r="C11861" s="1" t="s">
        <v>13942</v>
      </c>
      <c r="D11861" s="1">
        <v>22276.499852149998</v>
      </c>
      <c r="E11861" s="1">
        <v>8.8699999999999998E-6</v>
      </c>
      <c r="F11861" s="1" t="s">
        <v>3</v>
      </c>
      <c r="G11861" s="1" t="s">
        <v>13943</v>
      </c>
      <c r="H11861" s="1">
        <v>0</v>
      </c>
      <c r="I11861" s="1">
        <v>9996</v>
      </c>
    </row>
    <row r="11862" spans="1:9" x14ac:dyDescent="0.25">
      <c r="A11862" s="1">
        <v>2</v>
      </c>
      <c r="B11862" s="1">
        <v>47137</v>
      </c>
      <c r="C11862" s="1">
        <v>53.0548</v>
      </c>
      <c r="D11862" s="1">
        <v>157.4111</v>
      </c>
      <c r="E11862" s="1">
        <v>1113</v>
      </c>
      <c r="F11862" s="1">
        <v>82.3202</v>
      </c>
      <c r="G11862" s="1">
        <v>277.79129999999998</v>
      </c>
      <c r="H11862" s="1">
        <v>15.064111591030899</v>
      </c>
    </row>
    <row r="11863" spans="1:9" x14ac:dyDescent="0.25">
      <c r="A11863" s="1">
        <v>0</v>
      </c>
      <c r="B11863" s="1" t="s">
        <v>13944</v>
      </c>
    </row>
    <row r="11864" spans="1:9" x14ac:dyDescent="0.25">
      <c r="A11864" s="1">
        <v>1</v>
      </c>
      <c r="B11864" s="1" t="s">
        <v>13945</v>
      </c>
      <c r="C11864" s="1" t="s">
        <v>13946</v>
      </c>
      <c r="D11864" s="1">
        <v>22276.099527089998</v>
      </c>
      <c r="E11864" s="1">
        <v>-2.6299999999999998E-6</v>
      </c>
      <c r="F11864" s="1" t="s">
        <v>3</v>
      </c>
      <c r="G11864" s="1" t="s">
        <v>13947</v>
      </c>
      <c r="H11864" s="1">
        <v>0</v>
      </c>
      <c r="I11864" s="1">
        <v>9991</v>
      </c>
    </row>
    <row r="11865" spans="1:9" x14ac:dyDescent="0.25">
      <c r="A11865" s="1">
        <v>2</v>
      </c>
      <c r="B11865" s="1">
        <v>47138</v>
      </c>
      <c r="C11865" s="1">
        <v>53.055900000000001</v>
      </c>
      <c r="D11865" s="1">
        <v>164.53059999999999</v>
      </c>
      <c r="E11865" s="1">
        <v>1658</v>
      </c>
      <c r="F11865" s="1">
        <v>81.787899999999993</v>
      </c>
      <c r="G11865" s="1">
        <v>278.3297</v>
      </c>
      <c r="H11865" s="1">
        <v>15.063951671029599</v>
      </c>
    </row>
    <row r="11866" spans="1:9" x14ac:dyDescent="0.25">
      <c r="A11866" s="1">
        <v>0</v>
      </c>
      <c r="B11866" s="1" t="s">
        <v>13948</v>
      </c>
    </row>
    <row r="11867" spans="1:9" x14ac:dyDescent="0.25">
      <c r="A11867" s="1">
        <v>1</v>
      </c>
      <c r="B11867" s="1" t="s">
        <v>13949</v>
      </c>
      <c r="C11867" s="1" t="s">
        <v>13950</v>
      </c>
      <c r="D11867" s="1">
        <v>22276.34922941</v>
      </c>
      <c r="E11867" s="1">
        <v>1.171E-4</v>
      </c>
      <c r="F11867" s="1" t="s">
        <v>3</v>
      </c>
      <c r="G11867" s="1" t="s">
        <v>13951</v>
      </c>
      <c r="H11867" s="1">
        <v>0</v>
      </c>
      <c r="I11867" s="1">
        <v>9990</v>
      </c>
    </row>
    <row r="11868" spans="1:9" x14ac:dyDescent="0.25">
      <c r="A11868" s="1">
        <v>2</v>
      </c>
      <c r="B11868" s="1">
        <v>47139</v>
      </c>
      <c r="C11868" s="1">
        <v>53.052599999999998</v>
      </c>
      <c r="D11868" s="1">
        <v>173.27760000000001</v>
      </c>
      <c r="E11868" s="1">
        <v>1345</v>
      </c>
      <c r="F11868" s="1">
        <v>96.301900000000003</v>
      </c>
      <c r="G11868" s="1">
        <v>263.81229999999999</v>
      </c>
      <c r="H11868" s="1">
        <v>15.0640731710285</v>
      </c>
    </row>
    <row r="11869" spans="1:9" x14ac:dyDescent="0.25">
      <c r="A11869" s="1">
        <v>0</v>
      </c>
      <c r="B11869" s="1" t="s">
        <v>13952</v>
      </c>
    </row>
    <row r="11870" spans="1:9" x14ac:dyDescent="0.25">
      <c r="A11870" s="1">
        <v>1</v>
      </c>
      <c r="B11870" s="1" t="s">
        <v>13953</v>
      </c>
      <c r="C11870" s="1" t="s">
        <v>13954</v>
      </c>
      <c r="D11870" s="1">
        <v>22276.407713839999</v>
      </c>
      <c r="E11870" s="1">
        <v>7.1979999999999999E-5</v>
      </c>
      <c r="F11870" s="1" t="s">
        <v>3</v>
      </c>
      <c r="G11870" s="1" t="s">
        <v>13955</v>
      </c>
      <c r="H11870" s="1">
        <v>0</v>
      </c>
      <c r="I11870" s="1">
        <v>9998</v>
      </c>
    </row>
    <row r="11871" spans="1:9" x14ac:dyDescent="0.25">
      <c r="A11871" s="1">
        <v>2</v>
      </c>
      <c r="B11871" s="1">
        <v>47141</v>
      </c>
      <c r="C11871" s="1">
        <v>53.053100000000001</v>
      </c>
      <c r="D11871" s="1">
        <v>157.8297</v>
      </c>
      <c r="E11871" s="1">
        <v>1527</v>
      </c>
      <c r="F11871" s="1">
        <v>106.9092</v>
      </c>
      <c r="G11871" s="1">
        <v>253.20650000000001</v>
      </c>
      <c r="H11871" s="1">
        <v>15.0641399110308</v>
      </c>
    </row>
    <row r="11872" spans="1:9" x14ac:dyDescent="0.25">
      <c r="A11872" s="1">
        <v>0</v>
      </c>
      <c r="B11872" s="1" t="s">
        <v>13956</v>
      </c>
    </row>
    <row r="11873" spans="1:9" x14ac:dyDescent="0.25">
      <c r="A11873" s="1">
        <v>1</v>
      </c>
      <c r="B11873" s="1" t="s">
        <v>13957</v>
      </c>
      <c r="C11873" s="1" t="s">
        <v>13958</v>
      </c>
      <c r="D11873" s="1">
        <v>22276.521977740002</v>
      </c>
      <c r="E11873" s="1">
        <v>9.713E-5</v>
      </c>
      <c r="F11873" s="1" t="s">
        <v>3</v>
      </c>
      <c r="G11873" s="1" t="s">
        <v>13959</v>
      </c>
      <c r="H11873" s="1">
        <v>0</v>
      </c>
      <c r="I11873" s="1">
        <v>9999</v>
      </c>
    </row>
    <row r="11874" spans="1:9" x14ac:dyDescent="0.25">
      <c r="A11874" s="1">
        <v>2</v>
      </c>
      <c r="B11874" s="1">
        <v>47143</v>
      </c>
      <c r="C11874" s="1">
        <v>53.053899999999999</v>
      </c>
      <c r="D11874" s="1">
        <v>157.30760000000001</v>
      </c>
      <c r="E11874" s="1">
        <v>1307</v>
      </c>
      <c r="F11874" s="1">
        <v>97.043099999999995</v>
      </c>
      <c r="G11874" s="1">
        <v>263.07060000000001</v>
      </c>
      <c r="H11874" s="1">
        <v>15.064258031030899</v>
      </c>
    </row>
    <row r="11875" spans="1:9" x14ac:dyDescent="0.25">
      <c r="A11875" s="1">
        <v>0</v>
      </c>
      <c r="B11875" s="1" t="s">
        <v>13960</v>
      </c>
    </row>
    <row r="11876" spans="1:9" x14ac:dyDescent="0.25">
      <c r="A11876" s="1">
        <v>1</v>
      </c>
      <c r="B11876" s="1" t="s">
        <v>13961</v>
      </c>
      <c r="C11876" s="1" t="s">
        <v>13962</v>
      </c>
      <c r="D11876" s="1">
        <v>22276.441808259999</v>
      </c>
      <c r="E11876" s="1">
        <v>1.313E-5</v>
      </c>
      <c r="F11876" s="1" t="s">
        <v>3</v>
      </c>
      <c r="G11876" s="1" t="s">
        <v>13963</v>
      </c>
      <c r="H11876" s="1">
        <v>0</v>
      </c>
      <c r="I11876" s="1">
        <v>9991</v>
      </c>
    </row>
    <row r="11877" spans="1:9" x14ac:dyDescent="0.25">
      <c r="A11877" s="1">
        <v>2</v>
      </c>
      <c r="B11877" s="1">
        <v>47144</v>
      </c>
      <c r="C11877" s="1">
        <v>53.0535</v>
      </c>
      <c r="D11877" s="1">
        <v>147.6651</v>
      </c>
      <c r="E11877" s="1">
        <v>1283</v>
      </c>
      <c r="F11877" s="1">
        <v>87.337199999999996</v>
      </c>
      <c r="G11877" s="1">
        <v>272.77640000000002</v>
      </c>
      <c r="H11877" s="1">
        <v>15.0640120610322</v>
      </c>
    </row>
    <row r="11878" spans="1:9" x14ac:dyDescent="0.25">
      <c r="A11878" s="1">
        <v>0</v>
      </c>
      <c r="B11878" s="1" t="s">
        <v>13964</v>
      </c>
    </row>
    <row r="11879" spans="1:9" x14ac:dyDescent="0.25">
      <c r="A11879" s="1">
        <v>1</v>
      </c>
      <c r="B11879" s="1" t="s">
        <v>13965</v>
      </c>
      <c r="C11879" s="1" t="s">
        <v>13966</v>
      </c>
      <c r="D11879" s="1">
        <v>22276.532117729999</v>
      </c>
      <c r="E11879" s="1">
        <v>5.9799999999999997E-5</v>
      </c>
      <c r="F11879" s="1" t="s">
        <v>3</v>
      </c>
      <c r="G11879" s="1" t="s">
        <v>13967</v>
      </c>
      <c r="H11879" s="1">
        <v>0</v>
      </c>
      <c r="I11879" s="1">
        <v>9994</v>
      </c>
    </row>
    <row r="11880" spans="1:9" x14ac:dyDescent="0.25">
      <c r="A11880" s="1">
        <v>2</v>
      </c>
      <c r="B11880" s="1">
        <v>47147</v>
      </c>
      <c r="C11880" s="1">
        <v>53.052399999999999</v>
      </c>
      <c r="D11880" s="1">
        <v>167.26169999999999</v>
      </c>
      <c r="E11880" s="1">
        <v>1420</v>
      </c>
      <c r="F11880" s="1">
        <v>85.364900000000006</v>
      </c>
      <c r="G11880" s="1">
        <v>274.75020000000001</v>
      </c>
      <c r="H11880" s="1">
        <v>15.064131731029599</v>
      </c>
    </row>
    <row r="11881" spans="1:9" x14ac:dyDescent="0.25">
      <c r="A11881" s="1">
        <v>0</v>
      </c>
      <c r="B11881" s="1" t="s">
        <v>13968</v>
      </c>
    </row>
    <row r="11882" spans="1:9" x14ac:dyDescent="0.25">
      <c r="A11882" s="1">
        <v>1</v>
      </c>
      <c r="B11882" s="1" t="s">
        <v>13969</v>
      </c>
      <c r="C11882" s="1" t="s">
        <v>13970</v>
      </c>
      <c r="D11882" s="1">
        <v>22276.507231420001</v>
      </c>
      <c r="E11882" s="1">
        <v>9.0760000000000005E-5</v>
      </c>
      <c r="F11882" s="1" t="s">
        <v>3</v>
      </c>
      <c r="G11882" s="1" t="s">
        <v>13971</v>
      </c>
      <c r="H11882" s="1">
        <v>0</v>
      </c>
      <c r="I11882" s="1">
        <v>9990</v>
      </c>
    </row>
    <row r="11883" spans="1:9" x14ac:dyDescent="0.25">
      <c r="A11883" s="1">
        <v>2</v>
      </c>
      <c r="B11883" s="1">
        <v>47148</v>
      </c>
      <c r="C11883" s="1">
        <v>53.053199999999997</v>
      </c>
      <c r="D11883" s="1">
        <v>157.38480000000001</v>
      </c>
      <c r="E11883" s="1">
        <v>1300</v>
      </c>
      <c r="F11883" s="1">
        <v>89.826300000000003</v>
      </c>
      <c r="G11883" s="1">
        <v>270.28750000000002</v>
      </c>
      <c r="H11883" s="1">
        <v>15.0641524510309</v>
      </c>
    </row>
    <row r="11884" spans="1:9" x14ac:dyDescent="0.25">
      <c r="A11884" s="1">
        <v>0</v>
      </c>
      <c r="B11884" s="1" t="s">
        <v>13972</v>
      </c>
    </row>
    <row r="11885" spans="1:9" x14ac:dyDescent="0.25">
      <c r="A11885" s="1">
        <v>1</v>
      </c>
      <c r="B11885" s="1" t="s">
        <v>13973</v>
      </c>
      <c r="C11885" s="1" t="s">
        <v>13974</v>
      </c>
      <c r="D11885" s="1">
        <v>22276.403105720001</v>
      </c>
      <c r="E11885" s="1">
        <v>1.596E-5</v>
      </c>
      <c r="F11885" s="1" t="s">
        <v>3</v>
      </c>
      <c r="G11885" s="1" t="s">
        <v>13975</v>
      </c>
      <c r="H11885" s="1">
        <v>0</v>
      </c>
      <c r="I11885" s="1">
        <v>9994</v>
      </c>
    </row>
    <row r="11886" spans="1:9" x14ac:dyDescent="0.25">
      <c r="A11886" s="1">
        <v>2</v>
      </c>
      <c r="B11886" s="1">
        <v>47149</v>
      </c>
      <c r="C11886" s="1">
        <v>53.053899999999999</v>
      </c>
      <c r="D11886" s="1">
        <v>167.8407</v>
      </c>
      <c r="E11886" s="1">
        <v>1429</v>
      </c>
      <c r="F11886" s="1">
        <v>99.016400000000004</v>
      </c>
      <c r="G11886" s="1">
        <v>261.09870000000001</v>
      </c>
      <c r="H11886" s="1">
        <v>15.064050771036699</v>
      </c>
    </row>
    <row r="11887" spans="1:9" x14ac:dyDescent="0.25">
      <c r="A11887" s="1">
        <v>0</v>
      </c>
      <c r="B11887" s="1" t="s">
        <v>13976</v>
      </c>
    </row>
    <row r="11888" spans="1:9" x14ac:dyDescent="0.25">
      <c r="A11888" s="1">
        <v>1</v>
      </c>
      <c r="B11888" s="1" t="s">
        <v>13977</v>
      </c>
      <c r="C11888" s="1" t="s">
        <v>13978</v>
      </c>
      <c r="D11888" s="1">
        <v>22276.529346989999</v>
      </c>
      <c r="E11888" s="1">
        <v>3.0580000000000002E-5</v>
      </c>
      <c r="F11888" s="1" t="s">
        <v>3</v>
      </c>
      <c r="G11888" s="1" t="s">
        <v>13979</v>
      </c>
      <c r="H11888" s="1">
        <v>0</v>
      </c>
      <c r="I11888" s="1">
        <v>9991</v>
      </c>
    </row>
    <row r="11889" spans="1:9" x14ac:dyDescent="0.25">
      <c r="A11889" s="1">
        <v>2</v>
      </c>
      <c r="B11889" s="1">
        <v>47150</v>
      </c>
      <c r="C11889" s="1">
        <v>53.0535</v>
      </c>
      <c r="D11889" s="1">
        <v>157.26689999999999</v>
      </c>
      <c r="E11889" s="1">
        <v>1317</v>
      </c>
      <c r="F11889" s="1">
        <v>97.380300000000005</v>
      </c>
      <c r="G11889" s="1">
        <v>262.73349999999999</v>
      </c>
      <c r="H11889" s="1">
        <v>15.064121761031</v>
      </c>
    </row>
    <row r="11890" spans="1:9" x14ac:dyDescent="0.25">
      <c r="A11890" s="1">
        <v>0</v>
      </c>
      <c r="B11890" s="1" t="s">
        <v>13980</v>
      </c>
    </row>
    <row r="11891" spans="1:9" x14ac:dyDescent="0.25">
      <c r="A11891" s="1">
        <v>1</v>
      </c>
      <c r="B11891" s="1" t="s">
        <v>13981</v>
      </c>
      <c r="C11891" s="1" t="s">
        <v>13982</v>
      </c>
      <c r="D11891" s="1">
        <v>22276.064002229999</v>
      </c>
      <c r="E11891" s="1">
        <v>2.6900000000000001E-6</v>
      </c>
      <c r="F11891" s="1" t="s">
        <v>3</v>
      </c>
      <c r="G11891" s="1" t="s">
        <v>13983</v>
      </c>
      <c r="H11891" s="1">
        <v>0</v>
      </c>
      <c r="I11891" s="1">
        <v>9992</v>
      </c>
    </row>
    <row r="11892" spans="1:9" x14ac:dyDescent="0.25">
      <c r="A11892" s="1">
        <v>2</v>
      </c>
      <c r="B11892" s="1">
        <v>47151</v>
      </c>
      <c r="C11892" s="1">
        <v>53.054600000000001</v>
      </c>
      <c r="D11892" s="1">
        <v>169.369</v>
      </c>
      <c r="E11892" s="1">
        <v>1352</v>
      </c>
      <c r="F11892" s="1">
        <v>87.8262</v>
      </c>
      <c r="G11892" s="1">
        <v>272.28820000000002</v>
      </c>
      <c r="H11892" s="1">
        <v>15.0641248410288</v>
      </c>
    </row>
    <row r="11893" spans="1:9" x14ac:dyDescent="0.25">
      <c r="A11893" s="1">
        <v>0</v>
      </c>
      <c r="B11893" s="1" t="s">
        <v>13984</v>
      </c>
    </row>
    <row r="11894" spans="1:9" x14ac:dyDescent="0.25">
      <c r="A11894" s="1">
        <v>1</v>
      </c>
      <c r="B11894" s="1" t="s">
        <v>13985</v>
      </c>
      <c r="C11894" s="1" t="s">
        <v>13986</v>
      </c>
      <c r="D11894" s="1">
        <v>22276.512740049999</v>
      </c>
      <c r="E11894" s="1">
        <v>7.4439999999999999E-5</v>
      </c>
      <c r="F11894" s="1" t="s">
        <v>3</v>
      </c>
      <c r="G11894" s="1" t="s">
        <v>13987</v>
      </c>
      <c r="H11894" s="1">
        <v>0</v>
      </c>
      <c r="I11894" s="1">
        <v>9997</v>
      </c>
    </row>
    <row r="11895" spans="1:9" x14ac:dyDescent="0.25">
      <c r="A11895" s="1">
        <v>2</v>
      </c>
      <c r="B11895" s="1">
        <v>47152</v>
      </c>
      <c r="C11895" s="1">
        <v>53.052199999999999</v>
      </c>
      <c r="D11895" s="1">
        <v>167.32640000000001</v>
      </c>
      <c r="E11895" s="1">
        <v>1450</v>
      </c>
      <c r="F11895" s="1">
        <v>102.4365</v>
      </c>
      <c r="G11895" s="1">
        <v>257.67869999999999</v>
      </c>
      <c r="H11895" s="1">
        <v>15.0641822710295</v>
      </c>
    </row>
    <row r="11896" spans="1:9" x14ac:dyDescent="0.25">
      <c r="A11896" s="1">
        <v>0</v>
      </c>
      <c r="B11896" s="1" t="s">
        <v>13988</v>
      </c>
    </row>
    <row r="11897" spans="1:9" x14ac:dyDescent="0.25">
      <c r="A11897" s="1">
        <v>1</v>
      </c>
      <c r="B11897" s="1" t="s">
        <v>13989</v>
      </c>
      <c r="C11897" s="1" t="s">
        <v>13990</v>
      </c>
      <c r="D11897" s="1">
        <v>22276.445062179999</v>
      </c>
      <c r="E11897" s="1">
        <v>3.1000000000000001E-5</v>
      </c>
      <c r="F11897" s="1" t="s">
        <v>3</v>
      </c>
      <c r="G11897" s="1" t="s">
        <v>13991</v>
      </c>
      <c r="H11897" s="1">
        <v>0</v>
      </c>
      <c r="I11897" s="1">
        <v>9995</v>
      </c>
    </row>
    <row r="11898" spans="1:9" x14ac:dyDescent="0.25">
      <c r="A11898" s="1">
        <v>2</v>
      </c>
      <c r="B11898" s="1">
        <v>47153</v>
      </c>
      <c r="C11898" s="1">
        <v>53.053800000000003</v>
      </c>
      <c r="D11898" s="1">
        <v>172.8946</v>
      </c>
      <c r="E11898" s="1">
        <v>1321</v>
      </c>
      <c r="F11898" s="1">
        <v>89.421899999999994</v>
      </c>
      <c r="G11898" s="1">
        <v>270.69209999999998</v>
      </c>
      <c r="H11898" s="1">
        <v>15.064124651028701</v>
      </c>
    </row>
    <row r="11899" spans="1:9" x14ac:dyDescent="0.25">
      <c r="A11899" s="1">
        <v>0</v>
      </c>
      <c r="B11899" s="1" t="s">
        <v>13992</v>
      </c>
    </row>
    <row r="11900" spans="1:9" x14ac:dyDescent="0.25">
      <c r="A11900" s="1">
        <v>1</v>
      </c>
      <c r="B11900" s="1" t="s">
        <v>13993</v>
      </c>
      <c r="C11900" s="1" t="s">
        <v>13994</v>
      </c>
      <c r="D11900" s="1">
        <v>22276.087046500001</v>
      </c>
      <c r="E11900" s="1">
        <v>-9.5699999999999999E-6</v>
      </c>
      <c r="F11900" s="1" t="s">
        <v>3</v>
      </c>
      <c r="G11900" s="1">
        <f>-45365-4</f>
        <v>-45369</v>
      </c>
      <c r="H11900" s="1">
        <v>0</v>
      </c>
      <c r="I11900" s="1">
        <v>9998</v>
      </c>
    </row>
    <row r="11901" spans="1:9" x14ac:dyDescent="0.25">
      <c r="A11901" s="1">
        <v>2</v>
      </c>
      <c r="B11901" s="1">
        <v>47154</v>
      </c>
      <c r="C11901" s="1">
        <v>53.054299999999998</v>
      </c>
      <c r="D11901" s="1">
        <v>159.2474</v>
      </c>
      <c r="E11901" s="1">
        <v>1350</v>
      </c>
      <c r="F11901" s="1">
        <v>90.635400000000004</v>
      </c>
      <c r="G11901" s="1">
        <v>269.47899999999998</v>
      </c>
      <c r="H11901" s="1">
        <v>15.063886901030299</v>
      </c>
    </row>
    <row r="11902" spans="1:9" x14ac:dyDescent="0.25">
      <c r="A11902" s="1">
        <v>0</v>
      </c>
      <c r="B11902" s="1" t="s">
        <v>13995</v>
      </c>
    </row>
    <row r="11903" spans="1:9" x14ac:dyDescent="0.25">
      <c r="A11903" s="1">
        <v>1</v>
      </c>
      <c r="B11903" s="1" t="s">
        <v>13996</v>
      </c>
      <c r="C11903" s="1" t="s">
        <v>13997</v>
      </c>
      <c r="D11903" s="1">
        <v>22276.45377905</v>
      </c>
      <c r="E11903" s="1">
        <v>5.93E-6</v>
      </c>
      <c r="F11903" s="1" t="s">
        <v>3</v>
      </c>
      <c r="G11903" s="1" t="s">
        <v>13998</v>
      </c>
      <c r="H11903" s="1">
        <v>0</v>
      </c>
      <c r="I11903" s="1">
        <v>9994</v>
      </c>
    </row>
    <row r="11904" spans="1:9" x14ac:dyDescent="0.25">
      <c r="A11904" s="1">
        <v>2</v>
      </c>
      <c r="B11904" s="1">
        <v>47155</v>
      </c>
      <c r="C11904" s="1">
        <v>53.054699999999997</v>
      </c>
      <c r="D11904" s="1">
        <v>177.62649999999999</v>
      </c>
      <c r="E11904" s="1">
        <v>1269</v>
      </c>
      <c r="F11904" s="1">
        <v>94.921899999999994</v>
      </c>
      <c r="G11904" s="1">
        <v>265.19139999999999</v>
      </c>
      <c r="H11904" s="1">
        <v>15.064100061028</v>
      </c>
    </row>
    <row r="11905" spans="1:9" x14ac:dyDescent="0.25">
      <c r="A11905" s="1">
        <v>0</v>
      </c>
      <c r="B11905" s="1" t="s">
        <v>13999</v>
      </c>
    </row>
    <row r="11906" spans="1:9" x14ac:dyDescent="0.25">
      <c r="A11906" s="1">
        <v>1</v>
      </c>
      <c r="B11906" s="1" t="s">
        <v>14000</v>
      </c>
      <c r="C11906" s="1" t="s">
        <v>14001</v>
      </c>
      <c r="D11906" s="1">
        <v>22276.425222639999</v>
      </c>
      <c r="E11906" s="1">
        <v>3.8949999999999998E-5</v>
      </c>
      <c r="F11906" s="1" t="s">
        <v>3</v>
      </c>
      <c r="G11906" s="1" t="s">
        <v>14002</v>
      </c>
      <c r="H11906" s="1">
        <v>0</v>
      </c>
      <c r="I11906" s="1">
        <v>9996</v>
      </c>
    </row>
    <row r="11907" spans="1:9" x14ac:dyDescent="0.25">
      <c r="A11907" s="1">
        <v>2</v>
      </c>
      <c r="B11907" s="1">
        <v>47157</v>
      </c>
      <c r="C11907" s="1">
        <v>53.055100000000003</v>
      </c>
      <c r="D11907" s="1">
        <v>167.74180000000001</v>
      </c>
      <c r="E11907" s="1">
        <v>1386</v>
      </c>
      <c r="F11907" s="1">
        <v>98.970600000000005</v>
      </c>
      <c r="G11907" s="1">
        <v>261.14400000000001</v>
      </c>
      <c r="H11907" s="1">
        <v>15.0641014510294</v>
      </c>
    </row>
    <row r="11908" spans="1:9" x14ac:dyDescent="0.25">
      <c r="A11908" s="1">
        <v>0</v>
      </c>
      <c r="B11908" s="1" t="s">
        <v>14003</v>
      </c>
    </row>
    <row r="11909" spans="1:9" x14ac:dyDescent="0.25">
      <c r="A11909" s="1">
        <v>1</v>
      </c>
      <c r="B11909" s="1" t="s">
        <v>14004</v>
      </c>
      <c r="C11909" s="1" t="s">
        <v>14005</v>
      </c>
      <c r="D11909" s="1">
        <v>22276.514606860001</v>
      </c>
      <c r="E11909" s="1">
        <v>1.3447000000000001E-4</v>
      </c>
      <c r="F11909" s="1" t="s">
        <v>3</v>
      </c>
      <c r="G11909" s="1" t="s">
        <v>14006</v>
      </c>
      <c r="H11909" s="1">
        <v>0</v>
      </c>
      <c r="I11909" s="1">
        <v>9997</v>
      </c>
    </row>
    <row r="11910" spans="1:9" x14ac:dyDescent="0.25">
      <c r="A11910" s="1">
        <v>2</v>
      </c>
      <c r="B11910" s="1">
        <v>47158</v>
      </c>
      <c r="C11910" s="1">
        <v>53.054200000000002</v>
      </c>
      <c r="D11910" s="1">
        <v>157.3492</v>
      </c>
      <c r="E11910" s="1">
        <v>1252</v>
      </c>
      <c r="F11910" s="1">
        <v>98.588499999999996</v>
      </c>
      <c r="G11910" s="1">
        <v>261.52460000000002</v>
      </c>
      <c r="H11910" s="1">
        <v>15.0641792310309</v>
      </c>
    </row>
    <row r="11911" spans="1:9" x14ac:dyDescent="0.25">
      <c r="A11911" s="1">
        <v>0</v>
      </c>
      <c r="B11911" s="1" t="s">
        <v>14007</v>
      </c>
    </row>
    <row r="11912" spans="1:9" x14ac:dyDescent="0.25">
      <c r="A11912" s="1">
        <v>1</v>
      </c>
      <c r="B11912" s="1" t="s">
        <v>14008</v>
      </c>
      <c r="C11912" s="1" t="s">
        <v>14009</v>
      </c>
      <c r="D11912" s="1">
        <v>22276.41509029</v>
      </c>
      <c r="E11912" s="1">
        <v>2.4117999999999999E-4</v>
      </c>
      <c r="F11912" s="1" t="s">
        <v>3</v>
      </c>
      <c r="G11912" s="1" t="s">
        <v>14010</v>
      </c>
      <c r="H11912" s="1">
        <v>0</v>
      </c>
      <c r="I11912" s="1">
        <v>9997</v>
      </c>
    </row>
    <row r="11913" spans="1:9" x14ac:dyDescent="0.25">
      <c r="A11913" s="1">
        <v>2</v>
      </c>
      <c r="B11913" s="1">
        <v>47161</v>
      </c>
      <c r="C11913" s="1">
        <v>53.053800000000003</v>
      </c>
      <c r="D11913" s="1">
        <v>157.78790000000001</v>
      </c>
      <c r="E11913" s="1">
        <v>1305</v>
      </c>
      <c r="F11913" s="1">
        <v>88.887299999999996</v>
      </c>
      <c r="G11913" s="1">
        <v>271.22660000000002</v>
      </c>
      <c r="H11913" s="1">
        <v>15.0642961010308</v>
      </c>
    </row>
    <row r="11914" spans="1:9" x14ac:dyDescent="0.25">
      <c r="A11914" s="1">
        <v>0</v>
      </c>
      <c r="B11914" s="1" t="s">
        <v>14011</v>
      </c>
    </row>
    <row r="11915" spans="1:9" x14ac:dyDescent="0.25">
      <c r="A11915" s="1">
        <v>1</v>
      </c>
      <c r="B11915" s="1" t="s">
        <v>14012</v>
      </c>
      <c r="C11915" s="1" t="s">
        <v>14013</v>
      </c>
      <c r="D11915" s="1">
        <v>22276.078753170001</v>
      </c>
      <c r="E11915" s="1">
        <v>-9.9699999999999994E-6</v>
      </c>
      <c r="F11915" s="1" t="s">
        <v>3</v>
      </c>
      <c r="G11915" s="1">
        <f>-48050-4</f>
        <v>-48054</v>
      </c>
      <c r="H11915" s="1">
        <v>0</v>
      </c>
      <c r="I11915" s="1">
        <v>9993</v>
      </c>
    </row>
    <row r="11916" spans="1:9" x14ac:dyDescent="0.25">
      <c r="A11916" s="1">
        <v>2</v>
      </c>
      <c r="B11916" s="1">
        <v>47162</v>
      </c>
      <c r="C11916" s="1">
        <v>53.055</v>
      </c>
      <c r="D11916" s="1">
        <v>169.3099</v>
      </c>
      <c r="E11916" s="1">
        <v>1444</v>
      </c>
      <c r="F11916" s="1">
        <v>95.154399999999995</v>
      </c>
      <c r="G11916" s="1">
        <v>264.96100000000001</v>
      </c>
      <c r="H11916" s="1">
        <v>15.064049501028901</v>
      </c>
    </row>
    <row r="11917" spans="1:9" x14ac:dyDescent="0.25">
      <c r="A11917" s="1">
        <v>0</v>
      </c>
      <c r="B11917" s="1" t="s">
        <v>14014</v>
      </c>
    </row>
    <row r="11918" spans="1:9" x14ac:dyDescent="0.25">
      <c r="A11918" s="1">
        <v>1</v>
      </c>
      <c r="B11918" s="1" t="s">
        <v>14015</v>
      </c>
      <c r="C11918" s="1" t="s">
        <v>14016</v>
      </c>
      <c r="D11918" s="1">
        <v>22276.442732020001</v>
      </c>
      <c r="E11918" s="1">
        <v>1.113E-5</v>
      </c>
      <c r="F11918" s="1" t="s">
        <v>3</v>
      </c>
      <c r="G11918" s="1" t="s">
        <v>14017</v>
      </c>
      <c r="H11918" s="1">
        <v>0</v>
      </c>
      <c r="I11918" s="1">
        <v>9992</v>
      </c>
    </row>
    <row r="11919" spans="1:9" x14ac:dyDescent="0.25">
      <c r="A11919" s="1">
        <v>2</v>
      </c>
      <c r="B11919" s="1">
        <v>47163</v>
      </c>
      <c r="C11919" s="1">
        <v>53.055799999999998</v>
      </c>
      <c r="D11919" s="1">
        <v>177.66399999999999</v>
      </c>
      <c r="E11919" s="1">
        <v>1368</v>
      </c>
      <c r="F11919" s="1">
        <v>110.6987</v>
      </c>
      <c r="G11919" s="1">
        <v>249.41480000000001</v>
      </c>
      <c r="H11919" s="1">
        <v>15.064175291028</v>
      </c>
    </row>
    <row r="11920" spans="1:9" x14ac:dyDescent="0.25">
      <c r="A11920" s="1">
        <v>0</v>
      </c>
      <c r="B11920" s="1" t="s">
        <v>14018</v>
      </c>
    </row>
    <row r="11921" spans="1:9" x14ac:dyDescent="0.25">
      <c r="A11921" s="1">
        <v>1</v>
      </c>
      <c r="B11921" s="1" t="s">
        <v>14019</v>
      </c>
      <c r="C11921" s="1" t="s">
        <v>14020</v>
      </c>
      <c r="D11921" s="1">
        <v>22276.364396929999</v>
      </c>
      <c r="E11921" s="1">
        <v>7.96E-6</v>
      </c>
      <c r="F11921" s="1" t="s">
        <v>3</v>
      </c>
      <c r="G11921" s="1" t="s">
        <v>14021</v>
      </c>
      <c r="H11921" s="1">
        <v>0</v>
      </c>
      <c r="I11921" s="1">
        <v>9992</v>
      </c>
    </row>
    <row r="11922" spans="1:9" x14ac:dyDescent="0.25">
      <c r="A11922" s="1">
        <v>2</v>
      </c>
      <c r="B11922" s="1">
        <v>47164</v>
      </c>
      <c r="C11922" s="1">
        <v>53.054000000000002</v>
      </c>
      <c r="D11922" s="1">
        <v>148.01679999999999</v>
      </c>
      <c r="E11922" s="1">
        <v>1239</v>
      </c>
      <c r="F11922" s="1">
        <v>88.804299999999998</v>
      </c>
      <c r="G11922" s="1">
        <v>271.30880000000002</v>
      </c>
      <c r="H11922" s="1">
        <v>15.0641659310321</v>
      </c>
    </row>
    <row r="11923" spans="1:9" x14ac:dyDescent="0.25">
      <c r="A11923" s="1">
        <v>0</v>
      </c>
      <c r="B11923" s="1" t="s">
        <v>14022</v>
      </c>
    </row>
    <row r="11924" spans="1:9" x14ac:dyDescent="0.25">
      <c r="A11924" s="1">
        <v>1</v>
      </c>
      <c r="B11924" s="1" t="s">
        <v>14023</v>
      </c>
      <c r="C11924" s="1" t="s">
        <v>14024</v>
      </c>
      <c r="D11924" s="1">
        <v>22276.436273619998</v>
      </c>
      <c r="E11924" s="1">
        <v>3.5580000000000002E-5</v>
      </c>
      <c r="F11924" s="1" t="s">
        <v>3</v>
      </c>
      <c r="G11924" s="1" t="s">
        <v>14025</v>
      </c>
      <c r="H11924" s="1">
        <v>0</v>
      </c>
      <c r="I11924" s="1">
        <v>9991</v>
      </c>
    </row>
    <row r="11925" spans="1:9" x14ac:dyDescent="0.25">
      <c r="A11925" s="1">
        <v>2</v>
      </c>
      <c r="B11925" s="1">
        <v>47165</v>
      </c>
      <c r="C11925" s="1">
        <v>53.054299999999998</v>
      </c>
      <c r="D11925" s="1">
        <v>167.68510000000001</v>
      </c>
      <c r="E11925" s="1">
        <v>1349</v>
      </c>
      <c r="F11925" s="1">
        <v>85.060299999999998</v>
      </c>
      <c r="G11925" s="1">
        <v>275.0539</v>
      </c>
      <c r="H11925" s="1">
        <v>15.0641461110294</v>
      </c>
    </row>
    <row r="11926" spans="1:9" x14ac:dyDescent="0.25">
      <c r="A11926" s="1">
        <v>0</v>
      </c>
      <c r="B11926" s="1" t="s">
        <v>14026</v>
      </c>
    </row>
    <row r="11927" spans="1:9" x14ac:dyDescent="0.25">
      <c r="A11927" s="1">
        <v>1</v>
      </c>
      <c r="B11927" s="1" t="s">
        <v>14027</v>
      </c>
      <c r="C11927" s="1" t="s">
        <v>14028</v>
      </c>
      <c r="D11927" s="1">
        <v>22276.082868720001</v>
      </c>
      <c r="E11927" s="1">
        <v>5.6990000000000003E-4</v>
      </c>
      <c r="F11927" s="1" t="s">
        <v>3</v>
      </c>
      <c r="G11927" s="1" t="s">
        <v>14029</v>
      </c>
      <c r="H11927" s="1">
        <v>0</v>
      </c>
      <c r="I11927" s="1">
        <v>9993</v>
      </c>
    </row>
    <row r="11928" spans="1:9" x14ac:dyDescent="0.25">
      <c r="A11928" s="1">
        <v>2</v>
      </c>
      <c r="B11928" s="1">
        <v>47166</v>
      </c>
      <c r="C11928" s="1">
        <v>53.048299999999998</v>
      </c>
      <c r="D11928" s="1">
        <v>46.905000000000001</v>
      </c>
      <c r="E11928" s="1">
        <v>1573</v>
      </c>
      <c r="F11928" s="1">
        <v>267.79700000000003</v>
      </c>
      <c r="G11928" s="1">
        <v>92.285899999999998</v>
      </c>
      <c r="H11928" s="1">
        <v>15.531418741046201</v>
      </c>
    </row>
    <row r="11929" spans="1:9" x14ac:dyDescent="0.25">
      <c r="A11929" s="1">
        <v>0</v>
      </c>
      <c r="B11929" s="1" t="s">
        <v>14030</v>
      </c>
    </row>
    <row r="11930" spans="1:9" x14ac:dyDescent="0.25">
      <c r="A11930" s="1">
        <v>1</v>
      </c>
      <c r="B11930" s="1" t="s">
        <v>14031</v>
      </c>
      <c r="C11930" s="1" t="s">
        <v>14032</v>
      </c>
      <c r="D11930" s="1">
        <v>22276.48787112</v>
      </c>
      <c r="E11930" s="1">
        <v>2.6290000000000001E-5</v>
      </c>
      <c r="F11930" s="1" t="s">
        <v>3</v>
      </c>
      <c r="G11930" s="1" t="s">
        <v>14033</v>
      </c>
      <c r="H11930" s="1">
        <v>0</v>
      </c>
      <c r="I11930" s="1">
        <v>9999</v>
      </c>
    </row>
    <row r="11931" spans="1:9" x14ac:dyDescent="0.25">
      <c r="A11931" s="1">
        <v>2</v>
      </c>
      <c r="B11931" s="1">
        <v>47167</v>
      </c>
      <c r="C11931" s="1">
        <v>53.054299999999998</v>
      </c>
      <c r="D11931" s="1">
        <v>167.4479</v>
      </c>
      <c r="E11931" s="1">
        <v>1410</v>
      </c>
      <c r="F11931" s="1">
        <v>83.440799999999996</v>
      </c>
      <c r="G11931" s="1">
        <v>276.67419999999998</v>
      </c>
      <c r="H11931" s="1">
        <v>15.0642499210295</v>
      </c>
    </row>
    <row r="11932" spans="1:9" x14ac:dyDescent="0.25">
      <c r="A11932" s="1">
        <v>0</v>
      </c>
      <c r="B11932" s="1" t="s">
        <v>14034</v>
      </c>
    </row>
    <row r="11933" spans="1:9" x14ac:dyDescent="0.25">
      <c r="A11933" s="1">
        <v>1</v>
      </c>
      <c r="B11933" s="1" t="s">
        <v>14035</v>
      </c>
      <c r="C11933" s="1" t="s">
        <v>14036</v>
      </c>
      <c r="D11933" s="1">
        <v>22276.47313767</v>
      </c>
      <c r="E11933" s="1">
        <v>1.269E-5</v>
      </c>
      <c r="F11933" s="1" t="s">
        <v>3</v>
      </c>
      <c r="G11933" s="1" t="s">
        <v>14037</v>
      </c>
      <c r="H11933" s="1">
        <v>0</v>
      </c>
      <c r="I11933" s="1">
        <v>9994</v>
      </c>
    </row>
    <row r="11934" spans="1:9" x14ac:dyDescent="0.25">
      <c r="A11934" s="1">
        <v>2</v>
      </c>
      <c r="B11934" s="1">
        <v>47170</v>
      </c>
      <c r="C11934" s="1">
        <v>53.054499999999997</v>
      </c>
      <c r="D11934" s="1">
        <v>167.5248</v>
      </c>
      <c r="E11934" s="1">
        <v>1394</v>
      </c>
      <c r="F11934" s="1">
        <v>83.387900000000002</v>
      </c>
      <c r="G11934" s="1">
        <v>276.7269</v>
      </c>
      <c r="H11934" s="1">
        <v>15.0640526210295</v>
      </c>
    </row>
    <row r="11935" spans="1:9" x14ac:dyDescent="0.25">
      <c r="A11935" s="1">
        <v>0</v>
      </c>
      <c r="B11935" s="1" t="s">
        <v>14038</v>
      </c>
    </row>
    <row r="11936" spans="1:9" x14ac:dyDescent="0.25">
      <c r="A11936" s="1">
        <v>1</v>
      </c>
      <c r="B11936" s="1" t="s">
        <v>14039</v>
      </c>
      <c r="C11936" s="1" t="s">
        <v>14040</v>
      </c>
      <c r="D11936" s="1">
        <v>22276.094410739999</v>
      </c>
      <c r="E11936" s="1">
        <v>1.33E-6</v>
      </c>
      <c r="F11936" s="1" t="s">
        <v>3</v>
      </c>
      <c r="G11936" s="1" t="s">
        <v>14041</v>
      </c>
      <c r="H11936" s="1">
        <v>0</v>
      </c>
      <c r="I11936" s="1">
        <v>9990</v>
      </c>
    </row>
    <row r="11937" spans="1:9" x14ac:dyDescent="0.25">
      <c r="A11937" s="1">
        <v>2</v>
      </c>
      <c r="B11937" s="1">
        <v>47171</v>
      </c>
      <c r="C11937" s="1">
        <v>53.0548</v>
      </c>
      <c r="D11937" s="1">
        <v>159.2217</v>
      </c>
      <c r="E11937" s="1">
        <v>1410</v>
      </c>
      <c r="F11937" s="1">
        <v>89.582800000000006</v>
      </c>
      <c r="G11937" s="1">
        <v>270.53219999999999</v>
      </c>
      <c r="H11937" s="1">
        <v>15.0640350510303</v>
      </c>
    </row>
    <row r="11938" spans="1:9" x14ac:dyDescent="0.25">
      <c r="A11938" s="1">
        <v>0</v>
      </c>
      <c r="B11938" s="1" t="s">
        <v>14042</v>
      </c>
    </row>
    <row r="11939" spans="1:9" x14ac:dyDescent="0.25">
      <c r="A11939" s="1">
        <v>1</v>
      </c>
      <c r="B11939" s="1" t="s">
        <v>14043</v>
      </c>
      <c r="C11939" s="1" t="s">
        <v>14044</v>
      </c>
      <c r="D11939" s="1">
        <v>22276.417845920001</v>
      </c>
      <c r="E11939" s="1">
        <v>1.062E-5</v>
      </c>
      <c r="F11939" s="1" t="s">
        <v>3</v>
      </c>
      <c r="G11939" s="1" t="s">
        <v>14045</v>
      </c>
      <c r="H11939" s="1">
        <v>0</v>
      </c>
      <c r="I11939" s="1">
        <v>9998</v>
      </c>
    </row>
    <row r="11940" spans="1:9" x14ac:dyDescent="0.25">
      <c r="A11940" s="1">
        <v>2</v>
      </c>
      <c r="B11940" s="1">
        <v>47173</v>
      </c>
      <c r="C11940" s="1">
        <v>53.054600000000001</v>
      </c>
      <c r="D11940" s="1">
        <v>167.7842</v>
      </c>
      <c r="E11940" s="1">
        <v>1446</v>
      </c>
      <c r="F11940" s="1">
        <v>92.2727</v>
      </c>
      <c r="G11940" s="1">
        <v>267.84280000000001</v>
      </c>
      <c r="H11940" s="1">
        <v>15.064106231029401</v>
      </c>
    </row>
    <row r="11941" spans="1:9" x14ac:dyDescent="0.25">
      <c r="A11941" s="1">
        <v>0</v>
      </c>
      <c r="B11941" s="1" t="s">
        <v>14046</v>
      </c>
    </row>
    <row r="11942" spans="1:9" x14ac:dyDescent="0.25">
      <c r="A11942" s="1">
        <v>1</v>
      </c>
      <c r="B11942" s="1" t="s">
        <v>14047</v>
      </c>
      <c r="C11942" s="1" t="s">
        <v>14048</v>
      </c>
      <c r="D11942" s="1">
        <v>22276.428909800001</v>
      </c>
      <c r="E11942" s="1">
        <v>1.5312E-4</v>
      </c>
      <c r="F11942" s="1" t="s">
        <v>3</v>
      </c>
      <c r="G11942" s="1" t="s">
        <v>14049</v>
      </c>
      <c r="H11942" s="1">
        <v>0</v>
      </c>
      <c r="I11942" s="1">
        <v>9995</v>
      </c>
    </row>
    <row r="11943" spans="1:9" x14ac:dyDescent="0.25">
      <c r="A11943" s="1">
        <v>2</v>
      </c>
      <c r="B11943" s="1">
        <v>47174</v>
      </c>
      <c r="C11943" s="1">
        <v>53.054099999999998</v>
      </c>
      <c r="D11943" s="1">
        <v>167.71360000000001</v>
      </c>
      <c r="E11943" s="1">
        <v>1269</v>
      </c>
      <c r="F11943" s="1">
        <v>90.416399999999996</v>
      </c>
      <c r="G11943" s="1">
        <v>269.697</v>
      </c>
      <c r="H11943" s="1">
        <v>15.0641500010294</v>
      </c>
    </row>
    <row r="11944" spans="1:9" x14ac:dyDescent="0.25">
      <c r="A11944" s="1">
        <v>0</v>
      </c>
      <c r="B11944" s="1" t="s">
        <v>14050</v>
      </c>
    </row>
    <row r="11945" spans="1:9" x14ac:dyDescent="0.25">
      <c r="A11945" s="1">
        <v>1</v>
      </c>
      <c r="B11945" s="1" t="s">
        <v>14051</v>
      </c>
      <c r="C11945" s="1" t="s">
        <v>14052</v>
      </c>
      <c r="D11945" s="1">
        <v>22276.360742019999</v>
      </c>
      <c r="E11945" s="1">
        <v>1.3851E-4</v>
      </c>
      <c r="F11945" s="1" t="s">
        <v>3</v>
      </c>
      <c r="G11945" s="1" t="s">
        <v>14053</v>
      </c>
      <c r="H11945" s="1">
        <v>0</v>
      </c>
      <c r="I11945" s="1">
        <v>9996</v>
      </c>
    </row>
    <row r="11946" spans="1:9" x14ac:dyDescent="0.25">
      <c r="A11946" s="1">
        <v>2</v>
      </c>
      <c r="B11946" s="1">
        <v>47175</v>
      </c>
      <c r="C11946" s="1">
        <v>53.052799999999998</v>
      </c>
      <c r="D11946" s="1">
        <v>148.04</v>
      </c>
      <c r="E11946" s="1">
        <v>1398</v>
      </c>
      <c r="F11946" s="1">
        <v>88.875699999999995</v>
      </c>
      <c r="G11946" s="1">
        <v>271.23919999999998</v>
      </c>
      <c r="H11946" s="1">
        <v>15.0640984010321</v>
      </c>
    </row>
    <row r="11947" spans="1:9" x14ac:dyDescent="0.25">
      <c r="A11947" s="1">
        <v>0</v>
      </c>
      <c r="B11947" s="1" t="s">
        <v>14054</v>
      </c>
    </row>
    <row r="11948" spans="1:9" x14ac:dyDescent="0.25">
      <c r="A11948" s="1">
        <v>1</v>
      </c>
      <c r="B11948" s="1" t="s">
        <v>14055</v>
      </c>
      <c r="C11948" s="1" t="s">
        <v>14056</v>
      </c>
      <c r="D11948" s="1">
        <v>22276.544113</v>
      </c>
      <c r="E11948" s="1">
        <v>2.6862000000000001E-4</v>
      </c>
      <c r="F11948" s="1" t="s">
        <v>3</v>
      </c>
      <c r="G11948" s="1" t="s">
        <v>14057</v>
      </c>
      <c r="H11948" s="1">
        <v>0</v>
      </c>
      <c r="I11948" s="1">
        <v>9992</v>
      </c>
    </row>
    <row r="11949" spans="1:9" x14ac:dyDescent="0.25">
      <c r="A11949" s="1">
        <v>2</v>
      </c>
      <c r="B11949" s="1">
        <v>47177</v>
      </c>
      <c r="C11949" s="1">
        <v>53.052399999999999</v>
      </c>
      <c r="D11949" s="1">
        <v>157.21889999999999</v>
      </c>
      <c r="E11949" s="1">
        <v>1683</v>
      </c>
      <c r="F11949" s="1">
        <v>78.750299999999996</v>
      </c>
      <c r="G11949" s="1">
        <v>281.36750000000001</v>
      </c>
      <c r="H11949" s="1">
        <v>15.064261671031</v>
      </c>
    </row>
    <row r="11950" spans="1:9" x14ac:dyDescent="0.25">
      <c r="A11950" s="1">
        <v>0</v>
      </c>
      <c r="B11950" s="1" t="s">
        <v>14058</v>
      </c>
    </row>
    <row r="11951" spans="1:9" x14ac:dyDescent="0.25">
      <c r="A11951" s="1">
        <v>1</v>
      </c>
      <c r="B11951" s="1" t="s">
        <v>14059</v>
      </c>
      <c r="C11951" s="1" t="s">
        <v>14060</v>
      </c>
      <c r="D11951" s="1">
        <v>22276.193029030001</v>
      </c>
      <c r="E11951" s="1">
        <v>9.8029999999999995E-5</v>
      </c>
      <c r="F11951" s="1" t="s">
        <v>3</v>
      </c>
      <c r="G11951" s="1" t="s">
        <v>14061</v>
      </c>
      <c r="H11951" s="1">
        <v>0</v>
      </c>
      <c r="I11951" s="1">
        <v>9998</v>
      </c>
    </row>
    <row r="11952" spans="1:9" x14ac:dyDescent="0.25">
      <c r="A11952" s="1">
        <v>2</v>
      </c>
      <c r="B11952" s="1">
        <v>47178</v>
      </c>
      <c r="C11952" s="1">
        <v>53.055799999999998</v>
      </c>
      <c r="D11952" s="1">
        <v>168.79249999999999</v>
      </c>
      <c r="E11952" s="1">
        <v>1651</v>
      </c>
      <c r="F11952" s="1">
        <v>152.29490000000001</v>
      </c>
      <c r="G11952" s="1">
        <v>207.81280000000001</v>
      </c>
      <c r="H11952" s="1">
        <v>15.063622651029</v>
      </c>
    </row>
    <row r="11953" spans="1:9" x14ac:dyDescent="0.25">
      <c r="A11953" s="1">
        <v>0</v>
      </c>
      <c r="B11953" s="1" t="s">
        <v>14062</v>
      </c>
    </row>
    <row r="11954" spans="1:9" x14ac:dyDescent="0.25">
      <c r="A11954" s="1">
        <v>1</v>
      </c>
      <c r="B11954" s="1" t="s">
        <v>14063</v>
      </c>
      <c r="C11954" s="1" t="s">
        <v>14064</v>
      </c>
      <c r="D11954" s="1">
        <v>22276.51276836</v>
      </c>
      <c r="E11954" s="1">
        <v>1.9264E-4</v>
      </c>
      <c r="F11954" s="1" t="s">
        <v>3</v>
      </c>
      <c r="G11954" s="1" t="s">
        <v>14065</v>
      </c>
      <c r="H11954" s="1">
        <v>0</v>
      </c>
      <c r="I11954" s="1">
        <v>9991</v>
      </c>
    </row>
    <row r="11955" spans="1:9" x14ac:dyDescent="0.25">
      <c r="A11955" s="1">
        <v>2</v>
      </c>
      <c r="B11955" s="1">
        <v>47179</v>
      </c>
      <c r="C11955" s="1">
        <v>53.053199999999997</v>
      </c>
      <c r="D11955" s="1">
        <v>177.35919999999999</v>
      </c>
      <c r="E11955" s="1">
        <v>1436</v>
      </c>
      <c r="F11955" s="1">
        <v>86.390500000000003</v>
      </c>
      <c r="G11955" s="1">
        <v>273.72480000000002</v>
      </c>
      <c r="H11955" s="1">
        <v>15.0641106010281</v>
      </c>
    </row>
    <row r="11956" spans="1:9" x14ac:dyDescent="0.25">
      <c r="A11956" s="1">
        <v>0</v>
      </c>
      <c r="B11956" s="1" t="s">
        <v>14066</v>
      </c>
    </row>
    <row r="11957" spans="1:9" x14ac:dyDescent="0.25">
      <c r="A11957" s="1">
        <v>1</v>
      </c>
      <c r="B11957" s="1" t="s">
        <v>14067</v>
      </c>
      <c r="C11957" s="1" t="s">
        <v>14068</v>
      </c>
      <c r="D11957" s="1">
        <v>22276.353351490001</v>
      </c>
      <c r="E11957" s="1">
        <v>3.5259999999999998E-5</v>
      </c>
      <c r="F11957" s="1" t="s">
        <v>3</v>
      </c>
      <c r="G11957" s="1" t="s">
        <v>14069</v>
      </c>
      <c r="H11957" s="1">
        <v>0</v>
      </c>
      <c r="I11957" s="1">
        <v>9990</v>
      </c>
    </row>
    <row r="11958" spans="1:9" x14ac:dyDescent="0.25">
      <c r="A11958" s="1">
        <v>2</v>
      </c>
      <c r="B11958" s="1">
        <v>47181</v>
      </c>
      <c r="C11958" s="1">
        <v>53.0535</v>
      </c>
      <c r="D11958" s="1">
        <v>148.07980000000001</v>
      </c>
      <c r="E11958" s="1">
        <v>1455</v>
      </c>
      <c r="F11958" s="1">
        <v>107.0304</v>
      </c>
      <c r="G11958" s="1">
        <v>253.08449999999999</v>
      </c>
      <c r="H11958" s="1">
        <v>15.064085801032</v>
      </c>
    </row>
    <row r="11959" spans="1:9" x14ac:dyDescent="0.25">
      <c r="A11959" s="1">
        <v>0</v>
      </c>
      <c r="B11959" s="1" t="s">
        <v>14070</v>
      </c>
      <c r="C11959" s="1" t="s">
        <v>14071</v>
      </c>
      <c r="D11959" s="1">
        <v>2</v>
      </c>
    </row>
    <row r="11960" spans="1:9" x14ac:dyDescent="0.25">
      <c r="A11960" s="1">
        <v>1</v>
      </c>
      <c r="B11960" s="1" t="s">
        <v>14072</v>
      </c>
      <c r="C11960" s="1" t="s">
        <v>14073</v>
      </c>
      <c r="D11960" s="1">
        <v>22276.47393874</v>
      </c>
      <c r="E11960" s="1">
        <v>1.027E-5</v>
      </c>
      <c r="F11960" s="1" t="s">
        <v>3</v>
      </c>
      <c r="G11960" s="1" t="s">
        <v>14074</v>
      </c>
      <c r="H11960" s="1">
        <v>0</v>
      </c>
      <c r="I11960" s="1">
        <v>9995</v>
      </c>
    </row>
    <row r="11961" spans="1:9" x14ac:dyDescent="0.25">
      <c r="A11961" s="1">
        <v>2</v>
      </c>
      <c r="B11961" s="1">
        <v>47226</v>
      </c>
      <c r="C11961" s="1">
        <v>97.856399999999994</v>
      </c>
      <c r="D11961" s="1">
        <v>349.66520000000003</v>
      </c>
      <c r="E11961" s="1">
        <v>1378</v>
      </c>
      <c r="F11961" s="1">
        <v>103.8567</v>
      </c>
      <c r="G11961" s="1">
        <v>256.28030000000001</v>
      </c>
      <c r="H11961" s="1">
        <v>14.84914171</v>
      </c>
      <c r="I11961" s="1">
        <v>99493</v>
      </c>
    </row>
    <row r="11962" spans="1:9" x14ac:dyDescent="0.25">
      <c r="A11962" s="1">
        <v>0</v>
      </c>
      <c r="B11962" s="1" t="s">
        <v>3836</v>
      </c>
      <c r="C11962" s="1" t="s">
        <v>5986</v>
      </c>
      <c r="D11962" s="1">
        <v>20</v>
      </c>
    </row>
    <row r="11963" spans="1:9" x14ac:dyDescent="0.25">
      <c r="A11963" s="1">
        <v>1</v>
      </c>
      <c r="B11963" s="1" t="s">
        <v>14075</v>
      </c>
      <c r="C11963" s="1" t="s">
        <v>14076</v>
      </c>
      <c r="D11963" s="1">
        <v>22276.488832530002</v>
      </c>
      <c r="E11963" s="1">
        <v>2.3999999999999998E-7</v>
      </c>
      <c r="F11963" s="1" t="s">
        <v>3</v>
      </c>
      <c r="G11963" s="1" t="s">
        <v>3742</v>
      </c>
      <c r="H11963" s="1">
        <v>0</v>
      </c>
      <c r="I11963" s="1">
        <v>9994</v>
      </c>
    </row>
    <row r="11964" spans="1:9" x14ac:dyDescent="0.25">
      <c r="A11964" s="1">
        <v>2</v>
      </c>
      <c r="B11964" s="1">
        <v>47227</v>
      </c>
      <c r="C11964" s="1">
        <v>82.501800000000003</v>
      </c>
      <c r="D11964" s="1">
        <v>63.2194</v>
      </c>
      <c r="E11964" s="1">
        <v>20036</v>
      </c>
      <c r="F11964" s="1">
        <v>252.5804</v>
      </c>
      <c r="G11964" s="1">
        <v>107.30840000000001</v>
      </c>
      <c r="H11964" s="1">
        <v>12.428782630000001</v>
      </c>
      <c r="I11964" s="1">
        <v>83164</v>
      </c>
    </row>
    <row r="11965" spans="1:9" x14ac:dyDescent="0.25">
      <c r="A11965" s="1">
        <v>0</v>
      </c>
      <c r="B11965" s="1" t="s">
        <v>3836</v>
      </c>
      <c r="C11965" s="1" t="s">
        <v>5986</v>
      </c>
      <c r="D11965" s="1">
        <v>21</v>
      </c>
    </row>
    <row r="11966" spans="1:9" x14ac:dyDescent="0.25">
      <c r="A11966" s="1">
        <v>1</v>
      </c>
      <c r="B11966" s="1" t="s">
        <v>14077</v>
      </c>
      <c r="C11966" s="1" t="s">
        <v>14078</v>
      </c>
      <c r="D11966" s="1">
        <v>22276.462385880001</v>
      </c>
      <c r="E11966" s="1">
        <v>2.3999999999999998E-7</v>
      </c>
      <c r="F11966" s="1" t="s">
        <v>3</v>
      </c>
      <c r="G11966" s="1" t="s">
        <v>3742</v>
      </c>
      <c r="H11966" s="1">
        <v>0</v>
      </c>
      <c r="I11966" s="1">
        <v>9998</v>
      </c>
    </row>
    <row r="11967" spans="1:9" x14ac:dyDescent="0.25">
      <c r="A11967" s="1">
        <v>2</v>
      </c>
      <c r="B11967" s="1">
        <v>47228</v>
      </c>
      <c r="C11967" s="1">
        <v>82.494299999999996</v>
      </c>
      <c r="D11967" s="1">
        <v>62.7834</v>
      </c>
      <c r="E11967" s="1">
        <v>13946</v>
      </c>
      <c r="F11967" s="1">
        <v>265.22980000000001</v>
      </c>
      <c r="G11967" s="1">
        <v>94.719099999999997</v>
      </c>
      <c r="H11967" s="1">
        <v>12.42895629</v>
      </c>
      <c r="I11967" s="1">
        <v>83158</v>
      </c>
    </row>
    <row r="11968" spans="1:9" x14ac:dyDescent="0.25">
      <c r="A11968" s="1">
        <v>0</v>
      </c>
      <c r="B11968" s="1" t="s">
        <v>3836</v>
      </c>
      <c r="C11968" s="1" t="s">
        <v>5986</v>
      </c>
      <c r="D11968" s="1">
        <v>22</v>
      </c>
    </row>
    <row r="11969" spans="1:9" x14ac:dyDescent="0.25">
      <c r="A11969" s="1">
        <v>1</v>
      </c>
      <c r="B11969" s="1" t="s">
        <v>14079</v>
      </c>
      <c r="C11969" s="1" t="s">
        <v>14080</v>
      </c>
      <c r="D11969" s="1">
        <v>22276.5164396</v>
      </c>
      <c r="E11969" s="1">
        <v>2.3999999999999998E-7</v>
      </c>
      <c r="F11969" s="1" t="s">
        <v>3</v>
      </c>
      <c r="G11969" s="1" t="s">
        <v>3742</v>
      </c>
      <c r="H11969" s="1">
        <v>0</v>
      </c>
      <c r="I11969" s="1">
        <v>9999</v>
      </c>
    </row>
    <row r="11970" spans="1:9" x14ac:dyDescent="0.25">
      <c r="A11970" s="1">
        <v>2</v>
      </c>
      <c r="B11970" s="1">
        <v>47229</v>
      </c>
      <c r="C11970" s="1">
        <v>82.500600000000006</v>
      </c>
      <c r="D11970" s="1">
        <v>63.018999999999998</v>
      </c>
      <c r="E11970" s="1">
        <v>21070</v>
      </c>
      <c r="F11970" s="1">
        <v>245.68219999999999</v>
      </c>
      <c r="G11970" s="1">
        <v>114.2058</v>
      </c>
      <c r="H11970" s="1">
        <v>12.428888710000001</v>
      </c>
      <c r="I11970" s="1">
        <v>83152</v>
      </c>
    </row>
    <row r="11971" spans="1:9" x14ac:dyDescent="0.25">
      <c r="A11971" s="1">
        <v>0</v>
      </c>
      <c r="B11971" s="1" t="s">
        <v>145</v>
      </c>
      <c r="C11971" s="1">
        <v>2548</v>
      </c>
    </row>
    <row r="11972" spans="1:9" x14ac:dyDescent="0.25">
      <c r="A11972" s="1">
        <v>1</v>
      </c>
      <c r="B11972" s="1" t="s">
        <v>14081</v>
      </c>
      <c r="C11972" s="1" t="s">
        <v>14082</v>
      </c>
      <c r="D11972" s="1">
        <v>22276.519677849999</v>
      </c>
      <c r="E11972" s="1">
        <v>2.3999999999999998E-7</v>
      </c>
      <c r="F11972" s="1" t="s">
        <v>3</v>
      </c>
      <c r="G11972" s="1" t="s">
        <v>3742</v>
      </c>
      <c r="H11972" s="1">
        <v>0</v>
      </c>
      <c r="I11972" s="1">
        <v>9995</v>
      </c>
    </row>
    <row r="11973" spans="1:9" x14ac:dyDescent="0.25">
      <c r="A11973" s="1">
        <v>2</v>
      </c>
      <c r="B11973" s="1">
        <v>47230</v>
      </c>
      <c r="C11973" s="1">
        <v>82.498699999999999</v>
      </c>
      <c r="D11973" s="1">
        <v>62.909399999999998</v>
      </c>
      <c r="E11973" s="1">
        <v>14235</v>
      </c>
      <c r="F11973" s="1">
        <v>263.70909999999998</v>
      </c>
      <c r="G11973" s="1">
        <v>96.236599999999996</v>
      </c>
      <c r="H11973" s="1">
        <v>12.428908679999999</v>
      </c>
      <c r="I11973" s="1">
        <v>83167</v>
      </c>
    </row>
    <row r="11974" spans="1:9" x14ac:dyDescent="0.25">
      <c r="A11974" s="1">
        <v>0</v>
      </c>
      <c r="B11974" s="1" t="s">
        <v>6146</v>
      </c>
      <c r="C11974" s="1">
        <v>14</v>
      </c>
    </row>
    <row r="11975" spans="1:9" x14ac:dyDescent="0.25">
      <c r="A11975" s="1">
        <v>1</v>
      </c>
      <c r="B11975" s="1" t="s">
        <v>14083</v>
      </c>
      <c r="C11975" s="1" t="s">
        <v>14084</v>
      </c>
      <c r="D11975" s="1">
        <v>22276.493098940002</v>
      </c>
      <c r="E11975" s="1">
        <v>4.8866000000000003E-4</v>
      </c>
      <c r="F11975" s="1" t="s">
        <v>3</v>
      </c>
      <c r="G11975" s="1" t="s">
        <v>14085</v>
      </c>
      <c r="H11975" s="1">
        <v>0</v>
      </c>
      <c r="I11975" s="1">
        <v>9999</v>
      </c>
    </row>
    <row r="11976" spans="1:9" x14ac:dyDescent="0.25">
      <c r="A11976" s="1">
        <v>2</v>
      </c>
      <c r="B11976" s="1">
        <v>47231</v>
      </c>
      <c r="C11976" s="1">
        <v>97.377899999999997</v>
      </c>
      <c r="D11976" s="1">
        <v>352.84059999999999</v>
      </c>
      <c r="E11976" s="1">
        <v>5884</v>
      </c>
      <c r="F11976" s="1">
        <v>45.240900000000003</v>
      </c>
      <c r="G11976" s="1">
        <v>93.312299999999993</v>
      </c>
      <c r="H11976" s="1">
        <v>15.254151561015799</v>
      </c>
    </row>
    <row r="11977" spans="1:9" x14ac:dyDescent="0.25">
      <c r="A11977" s="1">
        <v>0</v>
      </c>
      <c r="B11977" s="1" t="s">
        <v>14086</v>
      </c>
    </row>
    <row r="11978" spans="1:9" x14ac:dyDescent="0.25">
      <c r="A11978" s="1">
        <v>1</v>
      </c>
      <c r="B11978" s="1" t="s">
        <v>14087</v>
      </c>
      <c r="C11978" s="1" t="s">
        <v>14088</v>
      </c>
      <c r="D11978" s="1">
        <v>22276.576417870001</v>
      </c>
      <c r="E11978" s="1">
        <v>1.5760000000000002E-5</v>
      </c>
      <c r="F11978" s="1" t="s">
        <v>3</v>
      </c>
      <c r="G11978" s="1" t="s">
        <v>14089</v>
      </c>
      <c r="H11978" s="1">
        <v>0</v>
      </c>
      <c r="I11978" s="1">
        <v>9991</v>
      </c>
    </row>
    <row r="11979" spans="1:9" x14ac:dyDescent="0.25">
      <c r="A11979" s="1">
        <v>2</v>
      </c>
      <c r="B11979" s="1">
        <v>47234</v>
      </c>
      <c r="C11979" s="1">
        <v>28.997299999999999</v>
      </c>
      <c r="D11979" s="1">
        <v>102.791</v>
      </c>
      <c r="E11979" s="1">
        <v>12422</v>
      </c>
      <c r="F11979" s="1">
        <v>288.10169999999999</v>
      </c>
      <c r="G11979" s="1">
        <v>71.823099999999997</v>
      </c>
      <c r="H11979" s="1">
        <v>14.9143043</v>
      </c>
      <c r="I11979" s="1">
        <v>98950</v>
      </c>
    </row>
    <row r="11980" spans="1:9" x14ac:dyDescent="0.25">
      <c r="A11980" s="1">
        <v>0</v>
      </c>
      <c r="B11980" s="1" t="s">
        <v>14090</v>
      </c>
    </row>
    <row r="11981" spans="1:9" x14ac:dyDescent="0.25">
      <c r="A11981" s="1">
        <v>1</v>
      </c>
      <c r="B11981" s="1" t="s">
        <v>14091</v>
      </c>
      <c r="C11981" s="1" t="s">
        <v>14092</v>
      </c>
      <c r="D11981" s="1">
        <v>22275.92994138</v>
      </c>
      <c r="E11981" s="1">
        <v>1.5719999999999999E-5</v>
      </c>
      <c r="F11981" s="1" t="s">
        <v>3</v>
      </c>
      <c r="G11981" s="1" t="s">
        <v>14093</v>
      </c>
      <c r="H11981" s="1">
        <v>0</v>
      </c>
      <c r="I11981" s="1">
        <v>9998</v>
      </c>
    </row>
    <row r="11982" spans="1:9" x14ac:dyDescent="0.25">
      <c r="A11982" s="1">
        <v>2</v>
      </c>
      <c r="B11982" s="1">
        <v>47235</v>
      </c>
      <c r="C11982" s="1">
        <v>28.997699999999998</v>
      </c>
      <c r="D11982" s="1">
        <v>106.2748</v>
      </c>
      <c r="E11982" s="1">
        <v>12740</v>
      </c>
      <c r="F11982" s="1">
        <v>281.54259999999999</v>
      </c>
      <c r="G11982" s="1">
        <v>78.375200000000007</v>
      </c>
      <c r="H11982" s="1">
        <v>14.91565542</v>
      </c>
      <c r="I11982" s="1">
        <v>98860</v>
      </c>
    </row>
    <row r="11983" spans="1:9" x14ac:dyDescent="0.25">
      <c r="A11983" s="1">
        <v>0</v>
      </c>
      <c r="B11983" s="1" t="s">
        <v>14094</v>
      </c>
    </row>
    <row r="11984" spans="1:9" x14ac:dyDescent="0.25">
      <c r="A11984" s="1">
        <v>1</v>
      </c>
      <c r="B11984" s="1" t="s">
        <v>14095</v>
      </c>
      <c r="C11984" s="1" t="s">
        <v>14096</v>
      </c>
      <c r="D11984" s="1">
        <v>22276.459842749999</v>
      </c>
      <c r="E11984" s="1">
        <v>1.9002999999999999E-4</v>
      </c>
      <c r="F11984" s="1" t="s">
        <v>3</v>
      </c>
      <c r="G11984" s="1" t="s">
        <v>13446</v>
      </c>
      <c r="H11984" s="1">
        <v>0</v>
      </c>
      <c r="I11984" s="1">
        <v>9992</v>
      </c>
    </row>
    <row r="11985" spans="1:9" x14ac:dyDescent="0.25">
      <c r="A11985" s="1">
        <v>2</v>
      </c>
      <c r="B11985" s="1">
        <v>47253</v>
      </c>
      <c r="C11985" s="1">
        <v>97.304000000000002</v>
      </c>
      <c r="D11985" s="1">
        <v>164.77719999999999</v>
      </c>
      <c r="E11985" s="1">
        <v>12716</v>
      </c>
      <c r="F11985" s="1">
        <v>138.4179</v>
      </c>
      <c r="G11985" s="1">
        <v>43.819299999999998</v>
      </c>
      <c r="H11985" s="1">
        <v>15.2884158210001</v>
      </c>
    </row>
    <row r="11986" spans="1:9" x14ac:dyDescent="0.25">
      <c r="A11986" s="1">
        <v>0</v>
      </c>
      <c r="B11986" s="1" t="s">
        <v>14097</v>
      </c>
    </row>
    <row r="11987" spans="1:9" x14ac:dyDescent="0.25">
      <c r="A11987" s="1">
        <v>1</v>
      </c>
      <c r="B11987" s="1" t="s">
        <v>14098</v>
      </c>
      <c r="C11987" s="1" t="s">
        <v>14099</v>
      </c>
      <c r="D11987" s="1">
        <v>22276.458365300001</v>
      </c>
      <c r="E11987" s="1">
        <v>-1.02E-6</v>
      </c>
      <c r="F11987" s="1" t="s">
        <v>3</v>
      </c>
      <c r="G11987" s="1">
        <f>-31792-3</f>
        <v>-31795</v>
      </c>
      <c r="H11987" s="1">
        <v>0</v>
      </c>
      <c r="I11987" s="1">
        <v>9992</v>
      </c>
    </row>
    <row r="11988" spans="1:9" x14ac:dyDescent="0.25">
      <c r="A11988" s="1">
        <v>2</v>
      </c>
      <c r="B11988" s="1">
        <v>47258</v>
      </c>
      <c r="C11988" s="1">
        <v>87.889499999999998</v>
      </c>
      <c r="D11988" s="1">
        <v>259.34969999999998</v>
      </c>
      <c r="E11988" s="1">
        <v>1545</v>
      </c>
      <c r="F11988" s="1">
        <v>92.740300000000005</v>
      </c>
      <c r="G11988" s="1">
        <v>267.39019999999999</v>
      </c>
      <c r="H11988" s="1">
        <v>13.124419830000001</v>
      </c>
      <c r="I11988" s="1">
        <v>87293</v>
      </c>
    </row>
    <row r="11989" spans="1:9" x14ac:dyDescent="0.25">
      <c r="A11989" s="1">
        <v>0</v>
      </c>
      <c r="B11989" s="1" t="s">
        <v>14100</v>
      </c>
    </row>
    <row r="11990" spans="1:9" x14ac:dyDescent="0.25">
      <c r="A11990" s="1">
        <v>1</v>
      </c>
      <c r="B11990" s="1" t="s">
        <v>14101</v>
      </c>
      <c r="C11990" s="1" t="s">
        <v>14102</v>
      </c>
      <c r="D11990" s="1">
        <v>22276.46895092</v>
      </c>
      <c r="E11990" s="1">
        <v>2.5100000000000001E-6</v>
      </c>
      <c r="F11990" s="1" t="s">
        <v>3</v>
      </c>
      <c r="G11990" s="1" t="s">
        <v>14103</v>
      </c>
      <c r="H11990" s="1">
        <v>0</v>
      </c>
      <c r="I11990" s="1">
        <v>9996</v>
      </c>
    </row>
    <row r="11991" spans="1:9" x14ac:dyDescent="0.25">
      <c r="A11991" s="1">
        <v>2</v>
      </c>
      <c r="B11991" s="1">
        <v>47259</v>
      </c>
      <c r="C11991" s="1">
        <v>87.885900000000007</v>
      </c>
      <c r="D11991" s="1">
        <v>259.41309999999999</v>
      </c>
      <c r="E11991" s="1">
        <v>1824</v>
      </c>
      <c r="F11991" s="1">
        <v>84.455100000000002</v>
      </c>
      <c r="G11991" s="1">
        <v>275.67849999999999</v>
      </c>
      <c r="H11991" s="1">
        <v>13.12442968</v>
      </c>
      <c r="I11991" s="1">
        <v>87129</v>
      </c>
    </row>
    <row r="11992" spans="1:9" x14ac:dyDescent="0.25">
      <c r="A11992" s="1">
        <v>0</v>
      </c>
      <c r="B11992" s="1" t="s">
        <v>14104</v>
      </c>
    </row>
    <row r="11993" spans="1:9" x14ac:dyDescent="0.25">
      <c r="A11993" s="1">
        <v>1</v>
      </c>
      <c r="B11993" s="1" t="s">
        <v>14105</v>
      </c>
      <c r="C11993" s="1" t="s">
        <v>14106</v>
      </c>
      <c r="D11993" s="1">
        <v>22276.49224539</v>
      </c>
      <c r="E11993" s="1">
        <v>4.3800000000000004E-6</v>
      </c>
      <c r="F11993" s="1" t="s">
        <v>3</v>
      </c>
      <c r="G11993" s="1" t="s">
        <v>14107</v>
      </c>
      <c r="H11993" s="1">
        <v>0</v>
      </c>
      <c r="I11993" s="1">
        <v>9996</v>
      </c>
    </row>
    <row r="11994" spans="1:9" x14ac:dyDescent="0.25">
      <c r="A11994" s="1">
        <v>2</v>
      </c>
      <c r="B11994" s="1">
        <v>47260</v>
      </c>
      <c r="C11994" s="1">
        <v>87.885599999999997</v>
      </c>
      <c r="D11994" s="1">
        <v>259.3836</v>
      </c>
      <c r="E11994" s="1">
        <v>1577</v>
      </c>
      <c r="F11994" s="1">
        <v>85.613699999999994</v>
      </c>
      <c r="G11994" s="1">
        <v>274.5172</v>
      </c>
      <c r="H11994" s="1">
        <v>13.12444459</v>
      </c>
      <c r="I11994" s="1">
        <v>87290</v>
      </c>
    </row>
    <row r="11995" spans="1:9" x14ac:dyDescent="0.25">
      <c r="A11995" s="1">
        <v>0</v>
      </c>
      <c r="B11995" s="1" t="s">
        <v>14108</v>
      </c>
    </row>
    <row r="11996" spans="1:9" x14ac:dyDescent="0.25">
      <c r="A11996" s="1">
        <v>1</v>
      </c>
      <c r="B11996" s="1" t="s">
        <v>14109</v>
      </c>
      <c r="C11996" s="1" t="s">
        <v>14110</v>
      </c>
      <c r="D11996" s="1">
        <v>22276.447755149999</v>
      </c>
      <c r="E11996" s="1">
        <v>-3.3400000000000002E-6</v>
      </c>
      <c r="F11996" s="1" t="s">
        <v>3</v>
      </c>
      <c r="G11996" s="1">
        <f>-96262-3</f>
        <v>-96265</v>
      </c>
      <c r="H11996" s="1">
        <v>0</v>
      </c>
      <c r="I11996" s="1">
        <v>9990</v>
      </c>
    </row>
    <row r="11997" spans="1:9" x14ac:dyDescent="0.25">
      <c r="A11997" s="1">
        <v>2</v>
      </c>
      <c r="B11997" s="1">
        <v>47261</v>
      </c>
      <c r="C11997" s="1">
        <v>87.885599999999997</v>
      </c>
      <c r="D11997" s="1">
        <v>259.37520000000001</v>
      </c>
      <c r="E11997" s="1">
        <v>1657</v>
      </c>
      <c r="F11997" s="1">
        <v>89.419799999999995</v>
      </c>
      <c r="G11997" s="1">
        <v>270.71210000000002</v>
      </c>
      <c r="H11997" s="1">
        <v>13.12440492</v>
      </c>
      <c r="I11997" s="1">
        <v>87123</v>
      </c>
    </row>
    <row r="11998" spans="1:9" x14ac:dyDescent="0.25">
      <c r="A11998" s="1">
        <v>0</v>
      </c>
      <c r="B11998" s="1" t="s">
        <v>14111</v>
      </c>
    </row>
    <row r="11999" spans="1:9" x14ac:dyDescent="0.25">
      <c r="A11999" s="1">
        <v>1</v>
      </c>
      <c r="B11999" s="1" t="s">
        <v>14112</v>
      </c>
      <c r="C11999" s="1" t="s">
        <v>14113</v>
      </c>
      <c r="D11999" s="1">
        <v>22276.47956534</v>
      </c>
      <c r="E11999" s="1">
        <v>-2.6069999999999999E-5</v>
      </c>
      <c r="F11999" s="1" t="s">
        <v>3</v>
      </c>
      <c r="G11999" s="1">
        <f>-72874-2</f>
        <v>-72876</v>
      </c>
      <c r="H11999" s="1">
        <v>0</v>
      </c>
      <c r="I11999" s="1">
        <v>9993</v>
      </c>
    </row>
    <row r="12000" spans="1:9" x14ac:dyDescent="0.25">
      <c r="A12000" s="1">
        <v>2</v>
      </c>
      <c r="B12000" s="1">
        <v>47262</v>
      </c>
      <c r="C12000" s="1">
        <v>87.8857</v>
      </c>
      <c r="D12000" s="1">
        <v>259.3922</v>
      </c>
      <c r="E12000" s="1">
        <v>1777</v>
      </c>
      <c r="F12000" s="1">
        <v>108.09269999999999</v>
      </c>
      <c r="G12000" s="1">
        <v>252.0395</v>
      </c>
      <c r="H12000" s="1">
        <v>13.124179270000001</v>
      </c>
      <c r="I12000" s="1">
        <v>87083</v>
      </c>
    </row>
    <row r="12001" spans="1:9" x14ac:dyDescent="0.25">
      <c r="A12001" s="1">
        <v>0</v>
      </c>
      <c r="B12001" s="1" t="s">
        <v>14114</v>
      </c>
    </row>
    <row r="12002" spans="1:9" x14ac:dyDescent="0.25">
      <c r="A12002" s="1">
        <v>1</v>
      </c>
      <c r="B12002" s="1" t="s">
        <v>14115</v>
      </c>
      <c r="C12002" s="1" t="s">
        <v>14116</v>
      </c>
      <c r="D12002" s="1">
        <v>22276.47108023</v>
      </c>
      <c r="E12002" s="1">
        <v>2.7199999999999998E-6</v>
      </c>
      <c r="F12002" s="1" t="s">
        <v>3</v>
      </c>
      <c r="G12002" s="1" t="s">
        <v>14117</v>
      </c>
      <c r="H12002" s="1">
        <v>0</v>
      </c>
      <c r="I12002" s="1">
        <v>9994</v>
      </c>
    </row>
    <row r="12003" spans="1:9" x14ac:dyDescent="0.25">
      <c r="A12003" s="1">
        <v>2</v>
      </c>
      <c r="B12003" s="1">
        <v>47263</v>
      </c>
      <c r="C12003" s="1">
        <v>87.885900000000007</v>
      </c>
      <c r="D12003" s="1">
        <v>259.4169</v>
      </c>
      <c r="E12003" s="1">
        <v>1753</v>
      </c>
      <c r="F12003" s="1">
        <v>81.083799999999997</v>
      </c>
      <c r="G12003" s="1">
        <v>279.0489</v>
      </c>
      <c r="H12003" s="1">
        <v>13.124449200000001</v>
      </c>
      <c r="I12003" s="1">
        <v>87092</v>
      </c>
    </row>
    <row r="12004" spans="1:9" x14ac:dyDescent="0.25">
      <c r="A12004" s="1">
        <v>0</v>
      </c>
      <c r="B12004" s="1" t="s">
        <v>14118</v>
      </c>
    </row>
    <row r="12005" spans="1:9" x14ac:dyDescent="0.25">
      <c r="A12005" s="1">
        <v>1</v>
      </c>
      <c r="B12005" s="1" t="s">
        <v>14119</v>
      </c>
      <c r="C12005" s="1" t="s">
        <v>14120</v>
      </c>
      <c r="D12005" s="1">
        <v>22276.502827019998</v>
      </c>
      <c r="E12005" s="1">
        <v>1.24E-6</v>
      </c>
      <c r="F12005" s="1" t="s">
        <v>3</v>
      </c>
      <c r="G12005" s="1" t="s">
        <v>14121</v>
      </c>
      <c r="H12005" s="1">
        <v>0</v>
      </c>
      <c r="I12005" s="1">
        <v>9998</v>
      </c>
    </row>
    <row r="12006" spans="1:9" x14ac:dyDescent="0.25">
      <c r="A12006" s="1">
        <v>2</v>
      </c>
      <c r="B12006" s="1">
        <v>47264</v>
      </c>
      <c r="C12006" s="1">
        <v>87.886099999999999</v>
      </c>
      <c r="D12006" s="1">
        <v>259.36279999999999</v>
      </c>
      <c r="E12006" s="1">
        <v>2393</v>
      </c>
      <c r="F12006" s="1">
        <v>101.9718</v>
      </c>
      <c r="G12006" s="1">
        <v>258.16789999999997</v>
      </c>
      <c r="H12006" s="1">
        <v>13.124403940000001</v>
      </c>
      <c r="I12006" s="1">
        <v>87297</v>
      </c>
    </row>
    <row r="12007" spans="1:9" x14ac:dyDescent="0.25">
      <c r="A12007" s="1">
        <v>0</v>
      </c>
      <c r="B12007" s="1" t="s">
        <v>14122</v>
      </c>
    </row>
    <row r="12008" spans="1:9" x14ac:dyDescent="0.25">
      <c r="A12008" s="1">
        <v>1</v>
      </c>
      <c r="B12008" s="1" t="s">
        <v>14123</v>
      </c>
      <c r="C12008" s="1" t="s">
        <v>14124</v>
      </c>
      <c r="D12008" s="1">
        <v>22276.454132629999</v>
      </c>
      <c r="E12008" s="1">
        <v>-1.5E-6</v>
      </c>
      <c r="F12008" s="1" t="s">
        <v>3</v>
      </c>
      <c r="G12008" s="1">
        <f>-45350-3</f>
        <v>-45353</v>
      </c>
      <c r="H12008" s="1">
        <v>0</v>
      </c>
      <c r="I12008" s="1">
        <v>9992</v>
      </c>
    </row>
    <row r="12009" spans="1:9" x14ac:dyDescent="0.25">
      <c r="A12009" s="1">
        <v>2</v>
      </c>
      <c r="B12009" s="1">
        <v>47265</v>
      </c>
      <c r="C12009" s="1">
        <v>87.889600000000002</v>
      </c>
      <c r="D12009" s="1">
        <v>259.35270000000003</v>
      </c>
      <c r="E12009" s="1">
        <v>1786</v>
      </c>
      <c r="F12009" s="1">
        <v>82.519800000000004</v>
      </c>
      <c r="G12009" s="1">
        <v>277.61329999999998</v>
      </c>
      <c r="H12009" s="1">
        <v>13.124441320000001</v>
      </c>
      <c r="I12009" s="1">
        <v>87267</v>
      </c>
    </row>
    <row r="12010" spans="1:9" x14ac:dyDescent="0.25">
      <c r="A12010" s="1">
        <v>0</v>
      </c>
      <c r="B12010" s="1" t="s">
        <v>14125</v>
      </c>
    </row>
    <row r="12011" spans="1:9" x14ac:dyDescent="0.25">
      <c r="A12011" s="1">
        <v>1</v>
      </c>
      <c r="B12011" s="1" t="s">
        <v>14126</v>
      </c>
      <c r="C12011" s="1" t="s">
        <v>14127</v>
      </c>
      <c r="D12011" s="1">
        <v>22276.483777239999</v>
      </c>
      <c r="E12011" s="1">
        <v>5.66E-6</v>
      </c>
      <c r="F12011" s="1" t="s">
        <v>3</v>
      </c>
      <c r="G12011" s="1" t="s">
        <v>14128</v>
      </c>
      <c r="H12011" s="1">
        <v>0</v>
      </c>
      <c r="I12011" s="1">
        <v>9992</v>
      </c>
    </row>
    <row r="12012" spans="1:9" x14ac:dyDescent="0.25">
      <c r="A12012" s="1">
        <v>2</v>
      </c>
      <c r="B12012" s="1">
        <v>47266</v>
      </c>
      <c r="C12012" s="1">
        <v>87.882199999999997</v>
      </c>
      <c r="D12012" s="1">
        <v>259.4674</v>
      </c>
      <c r="E12012" s="1">
        <v>1940</v>
      </c>
      <c r="F12012" s="1">
        <v>96.596000000000004</v>
      </c>
      <c r="G12012" s="1">
        <v>263.53890000000001</v>
      </c>
      <c r="H12012" s="1">
        <v>13.12441757</v>
      </c>
      <c r="I12012" s="1">
        <v>87295</v>
      </c>
    </row>
    <row r="12013" spans="1:9" x14ac:dyDescent="0.25">
      <c r="A12013" s="1">
        <v>0</v>
      </c>
      <c r="B12013" s="1" t="s">
        <v>14129</v>
      </c>
    </row>
    <row r="12014" spans="1:9" x14ac:dyDescent="0.25">
      <c r="A12014" s="1">
        <v>1</v>
      </c>
      <c r="B12014" s="1" t="s">
        <v>14130</v>
      </c>
      <c r="C12014" s="1" t="s">
        <v>14131</v>
      </c>
      <c r="D12014" s="1">
        <v>22276.466831950002</v>
      </c>
      <c r="E12014" s="1">
        <v>1.9E-6</v>
      </c>
      <c r="F12014" s="1" t="s">
        <v>3</v>
      </c>
      <c r="G12014" s="1" t="s">
        <v>14132</v>
      </c>
      <c r="H12014" s="1">
        <v>0</v>
      </c>
      <c r="I12014" s="1">
        <v>9990</v>
      </c>
    </row>
    <row r="12015" spans="1:9" x14ac:dyDescent="0.25">
      <c r="A12015" s="1">
        <v>2</v>
      </c>
      <c r="B12015" s="1">
        <v>47267</v>
      </c>
      <c r="C12015" s="1">
        <v>87.879599999999996</v>
      </c>
      <c r="D12015" s="1">
        <v>259.47109999999998</v>
      </c>
      <c r="E12015" s="1">
        <v>1802</v>
      </c>
      <c r="F12015" s="1">
        <v>79.613399999999999</v>
      </c>
      <c r="G12015" s="1">
        <v>280.51979999999998</v>
      </c>
      <c r="H12015" s="1">
        <v>13.124459359999999</v>
      </c>
      <c r="I12015" s="1">
        <v>87201</v>
      </c>
    </row>
    <row r="12016" spans="1:9" x14ac:dyDescent="0.25">
      <c r="A12016" s="1">
        <v>0</v>
      </c>
      <c r="B12016" s="1" t="s">
        <v>14133</v>
      </c>
    </row>
    <row r="12017" spans="1:9" x14ac:dyDescent="0.25">
      <c r="A12017" s="1">
        <v>1</v>
      </c>
      <c r="B12017" s="1" t="s">
        <v>14134</v>
      </c>
      <c r="C12017" s="1" t="s">
        <v>14135</v>
      </c>
      <c r="D12017" s="1">
        <v>22276.460473930001</v>
      </c>
      <c r="E12017" s="1">
        <v>-1.6999999999999999E-7</v>
      </c>
      <c r="F12017" s="1" t="s">
        <v>3</v>
      </c>
      <c r="G12017" s="1">
        <f>-83494-4</f>
        <v>-83498</v>
      </c>
      <c r="H12017" s="1">
        <v>0</v>
      </c>
      <c r="I12017" s="1">
        <v>9997</v>
      </c>
    </row>
    <row r="12018" spans="1:9" x14ac:dyDescent="0.25">
      <c r="A12018" s="1">
        <v>2</v>
      </c>
      <c r="B12018" s="1">
        <v>47268</v>
      </c>
      <c r="C12018" s="1">
        <v>87.885599999999997</v>
      </c>
      <c r="D12018" s="1">
        <v>259.39440000000002</v>
      </c>
      <c r="E12018" s="1">
        <v>1688</v>
      </c>
      <c r="F12018" s="1">
        <v>90.063599999999994</v>
      </c>
      <c r="G12018" s="1">
        <v>270.0686</v>
      </c>
      <c r="H12018" s="1">
        <v>13.12445683</v>
      </c>
      <c r="I12018" s="1">
        <v>87117</v>
      </c>
    </row>
    <row r="12019" spans="1:9" x14ac:dyDescent="0.25">
      <c r="A12019" s="1">
        <v>0</v>
      </c>
      <c r="B12019" s="1" t="s">
        <v>14136</v>
      </c>
    </row>
    <row r="12020" spans="1:9" x14ac:dyDescent="0.25">
      <c r="A12020" s="1">
        <v>1</v>
      </c>
      <c r="B12020" s="1" t="s">
        <v>14137</v>
      </c>
      <c r="C12020" s="1" t="s">
        <v>14138</v>
      </c>
      <c r="D12020" s="1">
        <v>22276.45624585</v>
      </c>
      <c r="E12020" s="1">
        <v>-1.7799999999999999E-6</v>
      </c>
      <c r="F12020" s="1" t="s">
        <v>3</v>
      </c>
      <c r="G12020" s="1">
        <f>-53044-3</f>
        <v>-53047</v>
      </c>
      <c r="H12020" s="1">
        <v>0</v>
      </c>
      <c r="I12020" s="1">
        <v>9996</v>
      </c>
    </row>
    <row r="12021" spans="1:9" x14ac:dyDescent="0.25">
      <c r="A12021" s="1">
        <v>2</v>
      </c>
      <c r="B12021" s="1">
        <v>47269</v>
      </c>
      <c r="C12021" s="1">
        <v>87.888599999999997</v>
      </c>
      <c r="D12021" s="1">
        <v>259.36529999999999</v>
      </c>
      <c r="E12021" s="1">
        <v>1864</v>
      </c>
      <c r="F12021" s="1">
        <v>86.677099999999996</v>
      </c>
      <c r="G12021" s="1">
        <v>273.45710000000003</v>
      </c>
      <c r="H12021" s="1">
        <v>13.12446506</v>
      </c>
      <c r="I12021" s="1">
        <v>87255</v>
      </c>
    </row>
    <row r="12022" spans="1:9" x14ac:dyDescent="0.25">
      <c r="A12022" s="1">
        <v>0</v>
      </c>
      <c r="B12022" s="1" t="s">
        <v>14139</v>
      </c>
    </row>
    <row r="12023" spans="1:9" x14ac:dyDescent="0.25">
      <c r="A12023" s="1">
        <v>1</v>
      </c>
      <c r="B12023" s="1" t="s">
        <v>14140</v>
      </c>
      <c r="C12023" s="1" t="s">
        <v>14141</v>
      </c>
      <c r="D12023" s="1">
        <v>22276.443527719999</v>
      </c>
      <c r="E12023" s="1">
        <v>-3.3000000000000002E-6</v>
      </c>
      <c r="F12023" s="1" t="s">
        <v>3</v>
      </c>
      <c r="G12023" s="1">
        <f>-95295-3</f>
        <v>-95298</v>
      </c>
      <c r="H12023" s="1">
        <v>0</v>
      </c>
      <c r="I12023" s="1">
        <v>9997</v>
      </c>
    </row>
    <row r="12024" spans="1:9" x14ac:dyDescent="0.25">
      <c r="A12024" s="1">
        <v>2</v>
      </c>
      <c r="B12024" s="1">
        <v>47270</v>
      </c>
      <c r="C12024" s="1">
        <v>87.885499999999993</v>
      </c>
      <c r="D12024" s="1">
        <v>259.40690000000001</v>
      </c>
      <c r="E12024" s="1">
        <v>1797</v>
      </c>
      <c r="F12024" s="1">
        <v>72.952100000000002</v>
      </c>
      <c r="G12024" s="1">
        <v>287.18040000000002</v>
      </c>
      <c r="H12024" s="1">
        <v>13.12443465</v>
      </c>
      <c r="I12024" s="1">
        <v>87130</v>
      </c>
    </row>
    <row r="12025" spans="1:9" x14ac:dyDescent="0.25">
      <c r="A12025" s="1">
        <v>0</v>
      </c>
      <c r="B12025" s="1" t="s">
        <v>14142</v>
      </c>
    </row>
    <row r="12026" spans="1:9" x14ac:dyDescent="0.25">
      <c r="A12026" s="1">
        <v>1</v>
      </c>
      <c r="B12026" s="1" t="s">
        <v>14143</v>
      </c>
      <c r="C12026" s="1" t="s">
        <v>14144</v>
      </c>
      <c r="D12026" s="1">
        <v>22276.496489749999</v>
      </c>
      <c r="E12026" s="1">
        <v>3.0900000000000001E-6</v>
      </c>
      <c r="F12026" s="1" t="s">
        <v>3</v>
      </c>
      <c r="G12026" s="1" t="s">
        <v>14145</v>
      </c>
      <c r="H12026" s="1">
        <v>0</v>
      </c>
      <c r="I12026" s="1">
        <v>9992</v>
      </c>
    </row>
    <row r="12027" spans="1:9" x14ac:dyDescent="0.25">
      <c r="A12027" s="1">
        <v>2</v>
      </c>
      <c r="B12027" s="1">
        <v>47271</v>
      </c>
      <c r="C12027" s="1">
        <v>87.885800000000003</v>
      </c>
      <c r="D12027" s="1">
        <v>259.41039999999998</v>
      </c>
      <c r="E12027" s="1">
        <v>1901</v>
      </c>
      <c r="F12027" s="1">
        <v>90.761099999999999</v>
      </c>
      <c r="G12027" s="1">
        <v>269.37349999999998</v>
      </c>
      <c r="H12027" s="1">
        <v>13.124430869999999</v>
      </c>
      <c r="I12027" s="1">
        <v>87202</v>
      </c>
    </row>
    <row r="12028" spans="1:9" x14ac:dyDescent="0.25">
      <c r="A12028" s="1">
        <v>0</v>
      </c>
      <c r="B12028" s="1" t="s">
        <v>14146</v>
      </c>
    </row>
    <row r="12029" spans="1:9" x14ac:dyDescent="0.25">
      <c r="A12029" s="1">
        <v>1</v>
      </c>
      <c r="B12029" s="1" t="s">
        <v>14147</v>
      </c>
      <c r="C12029" s="1" t="s">
        <v>14148</v>
      </c>
      <c r="D12029" s="1">
        <v>22276.446691739999</v>
      </c>
      <c r="E12029" s="1">
        <v>-3.4699999999999998E-6</v>
      </c>
      <c r="F12029" s="1" t="s">
        <v>3</v>
      </c>
      <c r="G12029" s="1">
        <f>-99873-3</f>
        <v>-99876</v>
      </c>
      <c r="H12029" s="1">
        <v>0</v>
      </c>
      <c r="I12029" s="1">
        <v>9990</v>
      </c>
    </row>
    <row r="12030" spans="1:9" x14ac:dyDescent="0.25">
      <c r="A12030" s="1">
        <v>2</v>
      </c>
      <c r="B12030" s="1">
        <v>47272</v>
      </c>
      <c r="C12030" s="1">
        <v>87.885800000000003</v>
      </c>
      <c r="D12030" s="1">
        <v>259.4169</v>
      </c>
      <c r="E12030" s="1">
        <v>1785</v>
      </c>
      <c r="F12030" s="1">
        <v>94.678600000000003</v>
      </c>
      <c r="G12030" s="1">
        <v>265.45460000000003</v>
      </c>
      <c r="H12030" s="1">
        <v>13.12434189</v>
      </c>
      <c r="I12030" s="1">
        <v>87266</v>
      </c>
    </row>
    <row r="12031" spans="1:9" x14ac:dyDescent="0.25">
      <c r="A12031" s="1">
        <v>0</v>
      </c>
      <c r="B12031" s="1" t="s">
        <v>14149</v>
      </c>
    </row>
    <row r="12032" spans="1:9" x14ac:dyDescent="0.25">
      <c r="A12032" s="1">
        <v>1</v>
      </c>
      <c r="B12032" s="1" t="s">
        <v>14150</v>
      </c>
      <c r="C12032" s="1" t="s">
        <v>14151</v>
      </c>
      <c r="D12032" s="1">
        <v>22276.485897030001</v>
      </c>
      <c r="E12032" s="1">
        <v>5.9000000000000003E-6</v>
      </c>
      <c r="F12032" s="1" t="s">
        <v>3</v>
      </c>
      <c r="G12032" s="1" t="s">
        <v>14152</v>
      </c>
      <c r="H12032" s="1">
        <v>0</v>
      </c>
      <c r="I12032" s="1">
        <v>9992</v>
      </c>
    </row>
    <row r="12033" spans="1:9" x14ac:dyDescent="0.25">
      <c r="A12033" s="1">
        <v>2</v>
      </c>
      <c r="B12033" s="1">
        <v>47273</v>
      </c>
      <c r="C12033" s="1">
        <v>87.889300000000006</v>
      </c>
      <c r="D12033" s="1">
        <v>259.33580000000001</v>
      </c>
      <c r="E12033" s="1">
        <v>1827</v>
      </c>
      <c r="F12033" s="1">
        <v>88.329599999999999</v>
      </c>
      <c r="G12033" s="1">
        <v>271.80419999999998</v>
      </c>
      <c r="H12033" s="1">
        <v>13.12443199</v>
      </c>
      <c r="I12033" s="1">
        <v>87294</v>
      </c>
    </row>
    <row r="12034" spans="1:9" x14ac:dyDescent="0.25">
      <c r="A12034" s="1">
        <v>0</v>
      </c>
      <c r="B12034" s="1" t="s">
        <v>14153</v>
      </c>
    </row>
    <row r="12035" spans="1:9" x14ac:dyDescent="0.25">
      <c r="A12035" s="1">
        <v>1</v>
      </c>
      <c r="B12035" s="1" t="s">
        <v>14154</v>
      </c>
      <c r="C12035" s="1" t="s">
        <v>14155</v>
      </c>
      <c r="D12035" s="1">
        <v>22276.50705724</v>
      </c>
      <c r="E12035" s="1">
        <v>-4.9999999999999998E-8</v>
      </c>
      <c r="F12035" s="1" t="s">
        <v>3</v>
      </c>
      <c r="G12035" s="1">
        <f>-49035-4</f>
        <v>-49039</v>
      </c>
      <c r="H12035" s="1">
        <v>0</v>
      </c>
      <c r="I12035" s="1">
        <v>9998</v>
      </c>
    </row>
    <row r="12036" spans="1:9" x14ac:dyDescent="0.25">
      <c r="A12036" s="1">
        <v>2</v>
      </c>
      <c r="B12036" s="1">
        <v>47274</v>
      </c>
      <c r="C12036" s="1">
        <v>87.886399999999995</v>
      </c>
      <c r="D12036" s="1">
        <v>259.36529999999999</v>
      </c>
      <c r="E12036" s="1">
        <v>1430</v>
      </c>
      <c r="F12036" s="1">
        <v>79.815299999999993</v>
      </c>
      <c r="G12036" s="1">
        <v>280.31369999999998</v>
      </c>
      <c r="H12036" s="1">
        <v>13.12440424</v>
      </c>
      <c r="I12036" s="1">
        <v>87319</v>
      </c>
    </row>
    <row r="12037" spans="1:9" x14ac:dyDescent="0.25">
      <c r="A12037" s="1">
        <v>0</v>
      </c>
      <c r="B12037" s="1" t="s">
        <v>14156</v>
      </c>
    </row>
    <row r="12038" spans="1:9" x14ac:dyDescent="0.25">
      <c r="A12038" s="1">
        <v>1</v>
      </c>
      <c r="B12038" s="1" t="s">
        <v>14157</v>
      </c>
      <c r="C12038" s="1" t="s">
        <v>14158</v>
      </c>
      <c r="D12038" s="1">
        <v>22276.488025449999</v>
      </c>
      <c r="E12038" s="1">
        <v>5.6699999999999999E-6</v>
      </c>
      <c r="F12038" s="1" t="s">
        <v>3</v>
      </c>
      <c r="G12038" s="1" t="s">
        <v>14159</v>
      </c>
      <c r="H12038" s="1">
        <v>0</v>
      </c>
      <c r="I12038" s="1">
        <v>9995</v>
      </c>
    </row>
    <row r="12039" spans="1:9" x14ac:dyDescent="0.25">
      <c r="A12039" s="1">
        <v>2</v>
      </c>
      <c r="B12039" s="1">
        <v>47275</v>
      </c>
      <c r="C12039" s="1">
        <v>87.885499999999993</v>
      </c>
      <c r="D12039" s="1">
        <v>259.42439999999999</v>
      </c>
      <c r="E12039" s="1">
        <v>2337</v>
      </c>
      <c r="F12039" s="1">
        <v>134.6542</v>
      </c>
      <c r="G12039" s="1">
        <v>225.4777</v>
      </c>
      <c r="H12039" s="1">
        <v>13.12444348</v>
      </c>
      <c r="I12039" s="1">
        <v>87247</v>
      </c>
    </row>
    <row r="12040" spans="1:9" x14ac:dyDescent="0.25">
      <c r="A12040" s="1">
        <v>0</v>
      </c>
      <c r="B12040" s="1" t="s">
        <v>14160</v>
      </c>
    </row>
    <row r="12041" spans="1:9" x14ac:dyDescent="0.25">
      <c r="A12041" s="1">
        <v>1</v>
      </c>
      <c r="B12041" s="1" t="s">
        <v>14161</v>
      </c>
      <c r="C12041" s="1" t="s">
        <v>14162</v>
      </c>
      <c r="D12041" s="1">
        <v>22276.513428400001</v>
      </c>
      <c r="E12041" s="1">
        <v>-2.5399999999999998E-6</v>
      </c>
      <c r="F12041" s="1" t="s">
        <v>3</v>
      </c>
      <c r="G12041" s="1">
        <f>-74156-3</f>
        <v>-74159</v>
      </c>
      <c r="H12041" s="1">
        <v>0</v>
      </c>
      <c r="I12041" s="1">
        <v>9994</v>
      </c>
    </row>
    <row r="12042" spans="1:9" x14ac:dyDescent="0.25">
      <c r="A12042" s="1">
        <v>2</v>
      </c>
      <c r="B12042" s="1">
        <v>47276</v>
      </c>
      <c r="C12042" s="1">
        <v>87.885599999999997</v>
      </c>
      <c r="D12042" s="1">
        <v>259.411</v>
      </c>
      <c r="E12042" s="1">
        <v>1770</v>
      </c>
      <c r="F12042" s="1">
        <v>85.713300000000004</v>
      </c>
      <c r="G12042" s="1">
        <v>274.41980000000001</v>
      </c>
      <c r="H12042" s="1">
        <v>13.124431080000001</v>
      </c>
      <c r="I12042" s="1">
        <v>87214</v>
      </c>
    </row>
    <row r="12043" spans="1:9" x14ac:dyDescent="0.25">
      <c r="A12043" s="1">
        <v>0</v>
      </c>
      <c r="B12043" s="1" t="s">
        <v>14163</v>
      </c>
    </row>
    <row r="12044" spans="1:9" x14ac:dyDescent="0.25">
      <c r="A12044" s="1">
        <v>1</v>
      </c>
      <c r="B12044" s="1" t="s">
        <v>14164</v>
      </c>
      <c r="C12044" s="1" t="s">
        <v>14165</v>
      </c>
      <c r="D12044" s="1">
        <v>22276.511291890001</v>
      </c>
      <c r="E12044" s="1">
        <v>-1.84E-6</v>
      </c>
      <c r="F12044" s="1" t="s">
        <v>3</v>
      </c>
      <c r="G12044" s="1">
        <f>-54689-3</f>
        <v>-54692</v>
      </c>
      <c r="H12044" s="1">
        <v>0</v>
      </c>
      <c r="I12044" s="1">
        <v>9995</v>
      </c>
    </row>
    <row r="12045" spans="1:9" x14ac:dyDescent="0.25">
      <c r="A12045" s="1">
        <v>2</v>
      </c>
      <c r="B12045" s="1">
        <v>47277</v>
      </c>
      <c r="C12045" s="1">
        <v>87.885499999999993</v>
      </c>
      <c r="D12045" s="1">
        <v>259.35730000000001</v>
      </c>
      <c r="E12045" s="1">
        <v>1767</v>
      </c>
      <c r="F12045" s="1">
        <v>79.858900000000006</v>
      </c>
      <c r="G12045" s="1">
        <v>280.27379999999999</v>
      </c>
      <c r="H12045" s="1">
        <v>13.124440679999999</v>
      </c>
      <c r="I12045" s="1">
        <v>87256</v>
      </c>
    </row>
    <row r="12046" spans="1:9" x14ac:dyDescent="0.25">
      <c r="A12046" s="1">
        <v>0</v>
      </c>
      <c r="B12046" s="1" t="s">
        <v>14166</v>
      </c>
    </row>
    <row r="12047" spans="1:9" x14ac:dyDescent="0.25">
      <c r="A12047" s="1">
        <v>1</v>
      </c>
      <c r="B12047" s="1" t="s">
        <v>14167</v>
      </c>
      <c r="C12047" s="1" t="s">
        <v>14168</v>
      </c>
      <c r="D12047" s="1">
        <v>22276.464714320002</v>
      </c>
      <c r="E12047" s="1">
        <v>1.4100000000000001E-6</v>
      </c>
      <c r="F12047" s="1" t="s">
        <v>3</v>
      </c>
      <c r="G12047" s="1" t="s">
        <v>14169</v>
      </c>
      <c r="H12047" s="1">
        <v>0</v>
      </c>
      <c r="I12047" s="1">
        <v>9999</v>
      </c>
    </row>
    <row r="12048" spans="1:9" x14ac:dyDescent="0.25">
      <c r="A12048" s="1">
        <v>2</v>
      </c>
      <c r="B12048" s="1">
        <v>47278</v>
      </c>
      <c r="C12048" s="1">
        <v>87.885499999999993</v>
      </c>
      <c r="D12048" s="1">
        <v>259.36720000000003</v>
      </c>
      <c r="E12048" s="1">
        <v>1804</v>
      </c>
      <c r="F12048" s="1">
        <v>95.399900000000002</v>
      </c>
      <c r="G12048" s="1">
        <v>264.73349999999999</v>
      </c>
      <c r="H12048" s="1">
        <v>13.12442922</v>
      </c>
      <c r="I12048" s="1">
        <v>87142</v>
      </c>
    </row>
    <row r="12049" spans="1:9" x14ac:dyDescent="0.25">
      <c r="A12049" s="1">
        <v>0</v>
      </c>
      <c r="B12049" s="1" t="s">
        <v>14170</v>
      </c>
    </row>
    <row r="12050" spans="1:9" x14ac:dyDescent="0.25">
      <c r="A12050" s="1">
        <v>1</v>
      </c>
      <c r="B12050" s="1" t="s">
        <v>14171</v>
      </c>
      <c r="C12050" s="1" t="s">
        <v>14172</v>
      </c>
      <c r="D12050" s="1">
        <v>22276.48166782</v>
      </c>
      <c r="E12050" s="1">
        <v>5.8599999999999998E-6</v>
      </c>
      <c r="F12050" s="1" t="s">
        <v>3</v>
      </c>
      <c r="G12050" s="1" t="s">
        <v>14173</v>
      </c>
      <c r="H12050" s="1">
        <v>0</v>
      </c>
      <c r="I12050" s="1">
        <v>9998</v>
      </c>
    </row>
    <row r="12051" spans="1:9" x14ac:dyDescent="0.25">
      <c r="A12051" s="1">
        <v>2</v>
      </c>
      <c r="B12051" s="1">
        <v>47279</v>
      </c>
      <c r="C12051" s="1">
        <v>87.889099999999999</v>
      </c>
      <c r="D12051" s="1">
        <v>259.3535</v>
      </c>
      <c r="E12051" s="1">
        <v>1799</v>
      </c>
      <c r="F12051" s="1">
        <v>83.263599999999997</v>
      </c>
      <c r="G12051" s="1">
        <v>276.86970000000002</v>
      </c>
      <c r="H12051" s="1">
        <v>13.12444002</v>
      </c>
      <c r="I12051" s="1">
        <v>87302</v>
      </c>
    </row>
    <row r="12052" spans="1:9" x14ac:dyDescent="0.25">
      <c r="A12052" s="1">
        <v>0</v>
      </c>
      <c r="B12052" s="1" t="s">
        <v>14174</v>
      </c>
    </row>
    <row r="12053" spans="1:9" x14ac:dyDescent="0.25">
      <c r="A12053" s="1">
        <v>1</v>
      </c>
      <c r="B12053" s="1" t="s">
        <v>14175</v>
      </c>
      <c r="C12053" s="1" t="s">
        <v>14176</v>
      </c>
      <c r="D12053" s="1">
        <v>22276.44988688</v>
      </c>
      <c r="E12053" s="1">
        <v>-3.2399999999999999E-6</v>
      </c>
      <c r="F12053" s="1" t="s">
        <v>3</v>
      </c>
      <c r="G12053" s="1">
        <f>-93712-3</f>
        <v>-93715</v>
      </c>
      <c r="H12053" s="1">
        <v>0</v>
      </c>
      <c r="I12053" s="1">
        <v>9994</v>
      </c>
    </row>
    <row r="12054" spans="1:9" x14ac:dyDescent="0.25">
      <c r="A12054" s="1">
        <v>2</v>
      </c>
      <c r="B12054" s="1">
        <v>47280</v>
      </c>
      <c r="C12054" s="1">
        <v>87.887100000000004</v>
      </c>
      <c r="D12054" s="1">
        <v>259.37740000000002</v>
      </c>
      <c r="E12054" s="1">
        <v>1519</v>
      </c>
      <c r="F12054" s="1">
        <v>87.820599999999999</v>
      </c>
      <c r="G12054" s="1">
        <v>272.30970000000002</v>
      </c>
      <c r="H12054" s="1">
        <v>13.124422539999999</v>
      </c>
      <c r="I12054" s="1">
        <v>87278</v>
      </c>
    </row>
    <row r="12055" spans="1:9" x14ac:dyDescent="0.25">
      <c r="A12055" s="1">
        <v>0</v>
      </c>
      <c r="B12055" s="1" t="s">
        <v>14177</v>
      </c>
    </row>
    <row r="12056" spans="1:9" x14ac:dyDescent="0.25">
      <c r="A12056" s="1">
        <v>1</v>
      </c>
      <c r="B12056" s="1" t="s">
        <v>14178</v>
      </c>
      <c r="C12056" s="1" t="s">
        <v>14179</v>
      </c>
      <c r="D12056" s="1">
        <v>22276.494360339999</v>
      </c>
      <c r="E12056" s="1">
        <v>4.3200000000000001E-6</v>
      </c>
      <c r="F12056" s="1" t="s">
        <v>3</v>
      </c>
      <c r="G12056" s="1" t="s">
        <v>14180</v>
      </c>
      <c r="H12056" s="1">
        <v>0</v>
      </c>
      <c r="I12056" s="1">
        <v>9991</v>
      </c>
    </row>
    <row r="12057" spans="1:9" x14ac:dyDescent="0.25">
      <c r="A12057" s="1">
        <v>2</v>
      </c>
      <c r="B12057" s="1">
        <v>47281</v>
      </c>
      <c r="C12057" s="1">
        <v>87.888999999999996</v>
      </c>
      <c r="D12057" s="1">
        <v>259.3372</v>
      </c>
      <c r="E12057" s="1">
        <v>1706</v>
      </c>
      <c r="F12057" s="1">
        <v>89.421400000000006</v>
      </c>
      <c r="G12057" s="1">
        <v>270.71100000000001</v>
      </c>
      <c r="H12057" s="1">
        <v>13.12440947</v>
      </c>
      <c r="I12057" s="1">
        <v>87308</v>
      </c>
    </row>
    <row r="12058" spans="1:9" x14ac:dyDescent="0.25">
      <c r="A12058" s="1">
        <v>0</v>
      </c>
      <c r="B12058" s="1" t="s">
        <v>14181</v>
      </c>
    </row>
    <row r="12059" spans="1:9" x14ac:dyDescent="0.25">
      <c r="A12059" s="1">
        <v>1</v>
      </c>
      <c r="B12059" s="1" t="s">
        <v>14182</v>
      </c>
      <c r="C12059" s="1" t="s">
        <v>14183</v>
      </c>
      <c r="D12059" s="1">
        <v>22276.515522310001</v>
      </c>
      <c r="E12059" s="1">
        <v>-2.2900000000000001E-6</v>
      </c>
      <c r="F12059" s="1" t="s">
        <v>3</v>
      </c>
      <c r="G12059" s="1">
        <f>-67135-3</f>
        <v>-67138</v>
      </c>
      <c r="H12059" s="1">
        <v>0</v>
      </c>
      <c r="I12059" s="1">
        <v>9999</v>
      </c>
    </row>
    <row r="12060" spans="1:9" x14ac:dyDescent="0.25">
      <c r="A12060" s="1">
        <v>2</v>
      </c>
      <c r="B12060" s="1">
        <v>47282</v>
      </c>
      <c r="C12060" s="1">
        <v>87.885499999999993</v>
      </c>
      <c r="D12060" s="1">
        <v>259.41969999999998</v>
      </c>
      <c r="E12060" s="1">
        <v>926</v>
      </c>
      <c r="F12060" s="1">
        <v>102.37520000000001</v>
      </c>
      <c r="G12060" s="1">
        <v>257.74799999999999</v>
      </c>
      <c r="H12060" s="1">
        <v>13.12441031</v>
      </c>
      <c r="I12060" s="1">
        <v>87233</v>
      </c>
    </row>
    <row r="12061" spans="1:9" x14ac:dyDescent="0.25">
      <c r="A12061" s="1">
        <v>0</v>
      </c>
      <c r="B12061" s="1" t="s">
        <v>14184</v>
      </c>
    </row>
    <row r="12062" spans="1:9" x14ac:dyDescent="0.25">
      <c r="A12062" s="1">
        <v>1</v>
      </c>
      <c r="B12062" s="1" t="s">
        <v>14185</v>
      </c>
      <c r="C12062" s="1" t="s">
        <v>14186</v>
      </c>
      <c r="D12062" s="1">
        <v>22276.47530676</v>
      </c>
      <c r="E12062" s="1">
        <v>4.8300000000000003E-6</v>
      </c>
      <c r="F12062" s="1" t="s">
        <v>3</v>
      </c>
      <c r="G12062" s="1" t="s">
        <v>14187</v>
      </c>
      <c r="H12062" s="1">
        <v>0</v>
      </c>
      <c r="I12062" s="1">
        <v>9991</v>
      </c>
    </row>
    <row r="12063" spans="1:9" x14ac:dyDescent="0.25">
      <c r="A12063" s="1">
        <v>2</v>
      </c>
      <c r="B12063" s="1">
        <v>47283</v>
      </c>
      <c r="C12063" s="1">
        <v>87.885499999999993</v>
      </c>
      <c r="D12063" s="1">
        <v>259.39089999999999</v>
      </c>
      <c r="E12063" s="1">
        <v>1896</v>
      </c>
      <c r="F12063" s="1">
        <v>92.364400000000003</v>
      </c>
      <c r="G12063" s="1">
        <v>267.77010000000001</v>
      </c>
      <c r="H12063" s="1">
        <v>13.12442304</v>
      </c>
      <c r="I12063" s="1">
        <v>87139</v>
      </c>
    </row>
    <row r="12064" spans="1:9" x14ac:dyDescent="0.25">
      <c r="A12064" s="1">
        <v>0</v>
      </c>
      <c r="B12064" s="1" t="s">
        <v>14188</v>
      </c>
    </row>
    <row r="12065" spans="1:9" x14ac:dyDescent="0.25">
      <c r="A12065" s="1">
        <v>1</v>
      </c>
      <c r="B12065" s="1" t="s">
        <v>14189</v>
      </c>
      <c r="C12065" s="1" t="s">
        <v>14190</v>
      </c>
      <c r="D12065" s="1">
        <v>22276.45200343</v>
      </c>
      <c r="E12065" s="1">
        <v>-2.5100000000000001E-6</v>
      </c>
      <c r="F12065" s="1" t="s">
        <v>3</v>
      </c>
      <c r="G12065" s="1">
        <f>-73448-3</f>
        <v>-73451</v>
      </c>
      <c r="H12065" s="1">
        <v>0</v>
      </c>
      <c r="I12065" s="1">
        <v>9997</v>
      </c>
    </row>
    <row r="12066" spans="1:9" x14ac:dyDescent="0.25">
      <c r="A12066" s="1">
        <v>2</v>
      </c>
      <c r="B12066" s="1">
        <v>47284</v>
      </c>
      <c r="C12066" s="1">
        <v>87.885599999999997</v>
      </c>
      <c r="D12066" s="1">
        <v>259.40780000000001</v>
      </c>
      <c r="E12066" s="1">
        <v>1696</v>
      </c>
      <c r="F12066" s="1">
        <v>89.878699999999995</v>
      </c>
      <c r="G12066" s="1">
        <v>270.25360000000001</v>
      </c>
      <c r="H12066" s="1">
        <v>13.12442534</v>
      </c>
      <c r="I12066" s="1">
        <v>87215</v>
      </c>
    </row>
    <row r="12067" spans="1:9" x14ac:dyDescent="0.25">
      <c r="A12067" s="1">
        <v>0</v>
      </c>
      <c r="B12067" s="1" t="s">
        <v>14191</v>
      </c>
    </row>
    <row r="12068" spans="1:9" x14ac:dyDescent="0.25">
      <c r="A12068" s="1">
        <v>1</v>
      </c>
      <c r="B12068" s="1" t="s">
        <v>14192</v>
      </c>
      <c r="C12068" s="1" t="s">
        <v>14193</v>
      </c>
      <c r="D12068" s="1">
        <v>22276.500722559998</v>
      </c>
      <c r="E12068" s="1">
        <v>1.42E-6</v>
      </c>
      <c r="F12068" s="1" t="s">
        <v>3</v>
      </c>
      <c r="G12068" s="1" t="s">
        <v>14194</v>
      </c>
      <c r="H12068" s="1">
        <v>0</v>
      </c>
      <c r="I12068" s="1">
        <v>9991</v>
      </c>
    </row>
    <row r="12069" spans="1:9" x14ac:dyDescent="0.25">
      <c r="A12069" s="1">
        <v>2</v>
      </c>
      <c r="B12069" s="1">
        <v>47285</v>
      </c>
      <c r="C12069" s="1">
        <v>87.885800000000003</v>
      </c>
      <c r="D12069" s="1">
        <v>259.4359</v>
      </c>
      <c r="E12069" s="1">
        <v>1551</v>
      </c>
      <c r="F12069" s="1">
        <v>85.009</v>
      </c>
      <c r="G12069" s="1">
        <v>275.12150000000003</v>
      </c>
      <c r="H12069" s="1">
        <v>13.124496690000001</v>
      </c>
      <c r="I12069" s="1">
        <v>87297</v>
      </c>
    </row>
    <row r="12070" spans="1:9" x14ac:dyDescent="0.25">
      <c r="A12070" s="1">
        <v>0</v>
      </c>
      <c r="B12070" s="1" t="s">
        <v>14195</v>
      </c>
    </row>
    <row r="12071" spans="1:9" x14ac:dyDescent="0.25">
      <c r="A12071" s="1">
        <v>1</v>
      </c>
      <c r="B12071" s="1" t="s">
        <v>14196</v>
      </c>
      <c r="C12071" s="1" t="s">
        <v>14197</v>
      </c>
      <c r="D12071" s="1">
        <v>22276.445638320001</v>
      </c>
      <c r="E12071" s="1">
        <v>-3.3299999999999999E-6</v>
      </c>
      <c r="F12071" s="1" t="s">
        <v>3</v>
      </c>
      <c r="G12071" s="1">
        <f>-96152-3</f>
        <v>-96155</v>
      </c>
      <c r="H12071" s="1">
        <v>0</v>
      </c>
      <c r="I12071" s="1">
        <v>9991</v>
      </c>
    </row>
    <row r="12072" spans="1:9" x14ac:dyDescent="0.25">
      <c r="A12072" s="1">
        <v>2</v>
      </c>
      <c r="B12072" s="1">
        <v>47286</v>
      </c>
      <c r="C12072" s="1">
        <v>87.8857</v>
      </c>
      <c r="D12072" s="1">
        <v>259.3809</v>
      </c>
      <c r="E12072" s="1">
        <v>1674</v>
      </c>
      <c r="F12072" s="1">
        <v>87.675399999999996</v>
      </c>
      <c r="G12072" s="1">
        <v>272.45659999999998</v>
      </c>
      <c r="H12072" s="1">
        <v>13.124403040000001</v>
      </c>
      <c r="I12072" s="1">
        <v>87259</v>
      </c>
    </row>
    <row r="12073" spans="1:9" x14ac:dyDescent="0.25">
      <c r="A12073" s="1">
        <v>0</v>
      </c>
      <c r="B12073" s="1" t="s">
        <v>14198</v>
      </c>
    </row>
    <row r="12074" spans="1:9" x14ac:dyDescent="0.25">
      <c r="A12074" s="1">
        <v>1</v>
      </c>
      <c r="B12074" s="1" t="s">
        <v>14199</v>
      </c>
      <c r="C12074" s="1" t="s">
        <v>14200</v>
      </c>
      <c r="D12074" s="1">
        <v>22276.467872959998</v>
      </c>
      <c r="E12074" s="1">
        <v>2.12E-6</v>
      </c>
      <c r="F12074" s="1" t="s">
        <v>3</v>
      </c>
      <c r="G12074" s="1" t="s">
        <v>14201</v>
      </c>
      <c r="H12074" s="1">
        <v>0</v>
      </c>
      <c r="I12074" s="1">
        <v>9990</v>
      </c>
    </row>
    <row r="12075" spans="1:9" x14ac:dyDescent="0.25">
      <c r="A12075" s="1">
        <v>2</v>
      </c>
      <c r="B12075" s="1">
        <v>47287</v>
      </c>
      <c r="C12075" s="1">
        <v>87.8857</v>
      </c>
      <c r="D12075" s="1">
        <v>259.37650000000002</v>
      </c>
      <c r="E12075" s="1">
        <v>2111</v>
      </c>
      <c r="F12075" s="1">
        <v>95.188199999999995</v>
      </c>
      <c r="G12075" s="1">
        <v>264.94869999999997</v>
      </c>
      <c r="H12075" s="1">
        <v>13.124323459999999</v>
      </c>
      <c r="I12075" s="1">
        <v>87248</v>
      </c>
    </row>
    <row r="12076" spans="1:9" x14ac:dyDescent="0.25">
      <c r="A12076" s="1">
        <v>0</v>
      </c>
      <c r="B12076" s="1" t="s">
        <v>14202</v>
      </c>
    </row>
    <row r="12077" spans="1:9" x14ac:dyDescent="0.25">
      <c r="A12077" s="1">
        <v>1</v>
      </c>
      <c r="B12077" s="1" t="s">
        <v>14203</v>
      </c>
      <c r="C12077" s="1" t="s">
        <v>14204</v>
      </c>
      <c r="D12077" s="1">
        <v>22276.459460950002</v>
      </c>
      <c r="E12077" s="1">
        <v>1.0558E-4</v>
      </c>
      <c r="F12077" s="1" t="s">
        <v>3</v>
      </c>
      <c r="G12077" s="1" t="s">
        <v>14205</v>
      </c>
      <c r="H12077" s="1">
        <v>0</v>
      </c>
      <c r="I12077" s="1">
        <v>9997</v>
      </c>
    </row>
    <row r="12078" spans="1:9" x14ac:dyDescent="0.25">
      <c r="A12078" s="1">
        <v>2</v>
      </c>
      <c r="B12078" s="1">
        <v>47288</v>
      </c>
      <c r="C12078" s="1">
        <v>87.885599999999997</v>
      </c>
      <c r="D12078" s="1">
        <v>259.4273</v>
      </c>
      <c r="E12078" s="1">
        <v>1825</v>
      </c>
      <c r="F12078" s="1">
        <v>100.28319999999999</v>
      </c>
      <c r="G12078" s="1">
        <v>259.8503</v>
      </c>
      <c r="H12078" s="1">
        <v>13.123947129999999</v>
      </c>
      <c r="I12078" s="1">
        <v>87233</v>
      </c>
    </row>
    <row r="12079" spans="1:9" x14ac:dyDescent="0.25">
      <c r="A12079" s="1">
        <v>0</v>
      </c>
      <c r="B12079" s="1" t="s">
        <v>14206</v>
      </c>
    </row>
    <row r="12080" spans="1:9" x14ac:dyDescent="0.25">
      <c r="A12080" s="1">
        <v>1</v>
      </c>
      <c r="B12080" s="1" t="s">
        <v>14207</v>
      </c>
      <c r="C12080" s="1" t="s">
        <v>14208</v>
      </c>
      <c r="D12080" s="1">
        <v>22276.490098540002</v>
      </c>
      <c r="E12080" s="1">
        <v>8.9999999999999999E-8</v>
      </c>
      <c r="F12080" s="1" t="s">
        <v>3</v>
      </c>
      <c r="G12080" s="1">
        <f>-10533-4</f>
        <v>-10537</v>
      </c>
      <c r="H12080" s="1">
        <v>0</v>
      </c>
      <c r="I12080" s="1">
        <v>9997</v>
      </c>
    </row>
    <row r="12081" spans="1:9" x14ac:dyDescent="0.25">
      <c r="A12081" s="1">
        <v>2</v>
      </c>
      <c r="B12081" s="1">
        <v>47289</v>
      </c>
      <c r="C12081" s="1">
        <v>87.885499999999993</v>
      </c>
      <c r="D12081" s="1">
        <v>259.38459999999998</v>
      </c>
      <c r="E12081" s="1">
        <v>1909</v>
      </c>
      <c r="F12081" s="1">
        <v>82.543700000000001</v>
      </c>
      <c r="G12081" s="1">
        <v>277.59089999999998</v>
      </c>
      <c r="H12081" s="1">
        <v>13.12437049</v>
      </c>
      <c r="I12081" s="1">
        <v>87219</v>
      </c>
    </row>
    <row r="12082" spans="1:9" x14ac:dyDescent="0.25">
      <c r="A12082" s="1">
        <v>0</v>
      </c>
      <c r="B12082" s="1" t="s">
        <v>14209</v>
      </c>
    </row>
    <row r="12083" spans="1:9" x14ac:dyDescent="0.25">
      <c r="A12083" s="1">
        <v>1</v>
      </c>
      <c r="B12083" s="1" t="s">
        <v>14210</v>
      </c>
      <c r="C12083" s="1" t="s">
        <v>14211</v>
      </c>
      <c r="D12083" s="1">
        <v>22276.462587369999</v>
      </c>
      <c r="E12083" s="1">
        <v>1.02E-6</v>
      </c>
      <c r="F12083" s="1" t="s">
        <v>3</v>
      </c>
      <c r="G12083" s="1" t="s">
        <v>14212</v>
      </c>
      <c r="H12083" s="1">
        <v>0</v>
      </c>
      <c r="I12083" s="1">
        <v>9999</v>
      </c>
    </row>
    <row r="12084" spans="1:9" x14ac:dyDescent="0.25">
      <c r="A12084" s="1">
        <v>2</v>
      </c>
      <c r="B12084" s="1">
        <v>47290</v>
      </c>
      <c r="C12084" s="1">
        <v>87.885300000000001</v>
      </c>
      <c r="D12084" s="1">
        <v>259.404</v>
      </c>
      <c r="E12084" s="1">
        <v>1651</v>
      </c>
      <c r="F12084" s="1">
        <v>91.293199999999999</v>
      </c>
      <c r="G12084" s="1">
        <v>268.83859999999999</v>
      </c>
      <c r="H12084" s="1">
        <v>13.124449459999999</v>
      </c>
      <c r="I12084" s="1">
        <v>87134</v>
      </c>
    </row>
    <row r="12085" spans="1:9" x14ac:dyDescent="0.25">
      <c r="A12085" s="1">
        <v>0</v>
      </c>
      <c r="B12085" s="1" t="s">
        <v>14213</v>
      </c>
    </row>
    <row r="12086" spans="1:9" x14ac:dyDescent="0.25">
      <c r="A12086" s="1">
        <v>1</v>
      </c>
      <c r="B12086" s="1" t="s">
        <v>14214</v>
      </c>
      <c r="C12086" s="1" t="s">
        <v>14215</v>
      </c>
      <c r="D12086" s="1">
        <v>22276.509179969999</v>
      </c>
      <c r="E12086" s="1">
        <v>-1.02E-6</v>
      </c>
      <c r="F12086" s="1" t="s">
        <v>3</v>
      </c>
      <c r="G12086" s="1">
        <f>-31855-3</f>
        <v>-31858</v>
      </c>
      <c r="H12086" s="1">
        <v>0</v>
      </c>
      <c r="I12086" s="1">
        <v>9992</v>
      </c>
    </row>
    <row r="12087" spans="1:9" x14ac:dyDescent="0.25">
      <c r="A12087" s="1">
        <v>2</v>
      </c>
      <c r="B12087" s="1">
        <v>47291</v>
      </c>
      <c r="C12087" s="1">
        <v>87.888999999999996</v>
      </c>
      <c r="D12087" s="1">
        <v>259.34730000000002</v>
      </c>
      <c r="E12087" s="1">
        <v>1863</v>
      </c>
      <c r="F12087" s="1">
        <v>88.1447</v>
      </c>
      <c r="G12087" s="1">
        <v>271.98950000000002</v>
      </c>
      <c r="H12087" s="1">
        <v>13.12444103</v>
      </c>
      <c r="I12087" s="1">
        <v>87333</v>
      </c>
    </row>
    <row r="12088" spans="1:9" x14ac:dyDescent="0.25">
      <c r="A12088" s="1">
        <v>0</v>
      </c>
      <c r="B12088" s="1" t="s">
        <v>14216</v>
      </c>
    </row>
    <row r="12089" spans="1:9" x14ac:dyDescent="0.25">
      <c r="A12089" s="1">
        <v>1</v>
      </c>
      <c r="B12089" s="1" t="s">
        <v>14217</v>
      </c>
      <c r="C12089" s="1" t="s">
        <v>14218</v>
      </c>
      <c r="D12089" s="1">
        <v>22276.504944979999</v>
      </c>
      <c r="E12089" s="1">
        <v>2.9999999999999997E-8</v>
      </c>
      <c r="F12089" s="1" t="s">
        <v>3</v>
      </c>
      <c r="G12089" s="1">
        <f>-25829-4</f>
        <v>-25833</v>
      </c>
      <c r="H12089" s="1">
        <v>0</v>
      </c>
      <c r="I12089" s="1">
        <v>9993</v>
      </c>
    </row>
    <row r="12090" spans="1:9" x14ac:dyDescent="0.25">
      <c r="A12090" s="1">
        <v>2</v>
      </c>
      <c r="B12090" s="1">
        <v>47292</v>
      </c>
      <c r="C12090" s="1">
        <v>87.885999999999996</v>
      </c>
      <c r="D12090" s="1">
        <v>259.40370000000001</v>
      </c>
      <c r="E12090" s="1">
        <v>2192</v>
      </c>
      <c r="F12090" s="1">
        <v>71.034899999999993</v>
      </c>
      <c r="G12090" s="1">
        <v>289.10169999999999</v>
      </c>
      <c r="H12090" s="1">
        <v>13.12440159</v>
      </c>
      <c r="I12090" s="1">
        <v>87240</v>
      </c>
    </row>
    <row r="12091" spans="1:9" x14ac:dyDescent="0.25">
      <c r="A12091" s="1">
        <v>0</v>
      </c>
      <c r="B12091" s="1" t="s">
        <v>14219</v>
      </c>
    </row>
    <row r="12092" spans="1:9" x14ac:dyDescent="0.25">
      <c r="A12092" s="1">
        <v>1</v>
      </c>
      <c r="B12092" s="1" t="s">
        <v>14220</v>
      </c>
      <c r="C12092" s="1" t="s">
        <v>14221</v>
      </c>
      <c r="D12092" s="1">
        <v>22276.473186359999</v>
      </c>
      <c r="E12092" s="1">
        <v>3.8500000000000004E-6</v>
      </c>
      <c r="F12092" s="1" t="s">
        <v>3</v>
      </c>
      <c r="G12092" s="1" t="s">
        <v>14222</v>
      </c>
      <c r="H12092" s="1">
        <v>0</v>
      </c>
      <c r="I12092" s="1">
        <v>9992</v>
      </c>
    </row>
    <row r="12093" spans="1:9" x14ac:dyDescent="0.25">
      <c r="A12093" s="1">
        <v>2</v>
      </c>
      <c r="B12093" s="1">
        <v>47293</v>
      </c>
      <c r="C12093" s="1">
        <v>87.885599999999997</v>
      </c>
      <c r="D12093" s="1">
        <v>259.37790000000001</v>
      </c>
      <c r="E12093" s="1">
        <v>1417</v>
      </c>
      <c r="F12093" s="1">
        <v>92.687899999999999</v>
      </c>
      <c r="G12093" s="1">
        <v>267.44119999999998</v>
      </c>
      <c r="H12093" s="1">
        <v>13.12442495</v>
      </c>
      <c r="I12093" s="1">
        <v>87135</v>
      </c>
    </row>
    <row r="12094" spans="1:9" x14ac:dyDescent="0.25">
      <c r="A12094" s="1">
        <v>0</v>
      </c>
      <c r="B12094" s="1" t="s">
        <v>14223</v>
      </c>
    </row>
    <row r="12095" spans="1:9" x14ac:dyDescent="0.25">
      <c r="A12095" s="1">
        <v>1</v>
      </c>
      <c r="B12095" s="1" t="s">
        <v>14224</v>
      </c>
      <c r="C12095" s="1" t="s">
        <v>14225</v>
      </c>
      <c r="D12095" s="1">
        <v>22276.583286419998</v>
      </c>
      <c r="E12095" s="1">
        <v>1.0895000000000001E-4</v>
      </c>
      <c r="F12095" s="1" t="s">
        <v>3</v>
      </c>
      <c r="G12095" s="1" t="s">
        <v>14226</v>
      </c>
      <c r="H12095" s="1">
        <v>0</v>
      </c>
      <c r="I12095" s="1">
        <v>9992</v>
      </c>
    </row>
    <row r="12096" spans="1:9" x14ac:dyDescent="0.25">
      <c r="A12096" s="1">
        <v>2</v>
      </c>
      <c r="B12096" s="1">
        <v>47296</v>
      </c>
      <c r="C12096" s="1">
        <v>97.433199999999999</v>
      </c>
      <c r="D12096" s="1">
        <v>12.752599999999999</v>
      </c>
      <c r="E12096" s="1">
        <v>8142</v>
      </c>
      <c r="F12096" s="1">
        <v>78.691100000000006</v>
      </c>
      <c r="G12096" s="1">
        <v>46.587600000000002</v>
      </c>
      <c r="H12096" s="1">
        <v>15.23909287</v>
      </c>
      <c r="I12096" s="1">
        <v>98827</v>
      </c>
    </row>
    <row r="12097" spans="1:9" x14ac:dyDescent="0.25">
      <c r="A12097" s="1">
        <v>0</v>
      </c>
      <c r="B12097" s="1" t="s">
        <v>14227</v>
      </c>
      <c r="C12097" s="1">
        <v>1</v>
      </c>
    </row>
    <row r="12098" spans="1:9" x14ac:dyDescent="0.25">
      <c r="A12098" s="1">
        <v>1</v>
      </c>
      <c r="B12098" s="1" t="s">
        <v>14228</v>
      </c>
      <c r="C12098" s="1" t="s">
        <v>14229</v>
      </c>
      <c r="D12098" s="1">
        <v>22276.595505090001</v>
      </c>
      <c r="E12098" s="1">
        <v>1.1223E-4</v>
      </c>
      <c r="F12098" s="1" t="s">
        <v>3</v>
      </c>
      <c r="G12098" s="1" t="s">
        <v>14230</v>
      </c>
      <c r="H12098" s="1">
        <v>0</v>
      </c>
      <c r="I12098" s="1">
        <v>9996</v>
      </c>
    </row>
    <row r="12099" spans="1:9" x14ac:dyDescent="0.25">
      <c r="A12099" s="1">
        <v>2</v>
      </c>
      <c r="B12099" s="1">
        <v>47297</v>
      </c>
      <c r="C12099" s="1">
        <v>97.431799999999996</v>
      </c>
      <c r="D12099" s="1">
        <v>12.2865</v>
      </c>
      <c r="E12099" s="1">
        <v>7188</v>
      </c>
      <c r="F12099" s="1">
        <v>66.645799999999994</v>
      </c>
      <c r="G12099" s="1">
        <v>57.208599999999997</v>
      </c>
      <c r="H12099" s="1">
        <v>15.21255625</v>
      </c>
      <c r="I12099" s="1">
        <v>98780</v>
      </c>
    </row>
    <row r="12100" spans="1:9" x14ac:dyDescent="0.25">
      <c r="A12100" s="1">
        <v>0</v>
      </c>
      <c r="B12100" s="1" t="s">
        <v>14231</v>
      </c>
    </row>
    <row r="12101" spans="1:9" x14ac:dyDescent="0.25">
      <c r="A12101" s="1">
        <v>1</v>
      </c>
      <c r="B12101" s="1" t="s">
        <v>14232</v>
      </c>
      <c r="C12101" s="1" t="s">
        <v>14233</v>
      </c>
      <c r="D12101" s="1">
        <v>22276.60639153</v>
      </c>
      <c r="E12101" s="1">
        <v>1.2949000000000001E-4</v>
      </c>
      <c r="F12101" s="1" t="s">
        <v>3</v>
      </c>
      <c r="G12101" s="1" t="s">
        <v>14234</v>
      </c>
      <c r="H12101" s="1">
        <v>0</v>
      </c>
      <c r="I12101" s="1">
        <v>9999</v>
      </c>
    </row>
    <row r="12102" spans="1:9" x14ac:dyDescent="0.25">
      <c r="A12102" s="1">
        <v>2</v>
      </c>
      <c r="B12102" s="1">
        <v>47298</v>
      </c>
      <c r="C12102" s="1">
        <v>97.3917</v>
      </c>
      <c r="D12102" s="1">
        <v>12.476100000000001</v>
      </c>
      <c r="E12102" s="1">
        <v>4759</v>
      </c>
      <c r="F12102" s="1">
        <v>35.2699</v>
      </c>
      <c r="G12102" s="1">
        <v>77.417400000000001</v>
      </c>
      <c r="H12102" s="1">
        <v>15.24023264</v>
      </c>
      <c r="I12102" s="1">
        <v>99038</v>
      </c>
    </row>
    <row r="12103" spans="1:9" x14ac:dyDescent="0.25">
      <c r="A12103" s="1">
        <v>0</v>
      </c>
      <c r="B12103" s="1" t="s">
        <v>14235</v>
      </c>
    </row>
    <row r="12104" spans="1:9" x14ac:dyDescent="0.25">
      <c r="A12104" s="1">
        <v>1</v>
      </c>
      <c r="B12104" s="1" t="s">
        <v>14236</v>
      </c>
      <c r="C12104" s="1" t="s">
        <v>14237</v>
      </c>
      <c r="D12104" s="1">
        <v>22276.583884780001</v>
      </c>
      <c r="E12104" s="1">
        <v>1.0344999999999999E-4</v>
      </c>
      <c r="F12104" s="1" t="s">
        <v>3</v>
      </c>
      <c r="G12104" s="1" t="s">
        <v>14238</v>
      </c>
      <c r="H12104" s="1">
        <v>0</v>
      </c>
      <c r="I12104" s="1">
        <v>9995</v>
      </c>
    </row>
    <row r="12105" spans="1:9" x14ac:dyDescent="0.25">
      <c r="A12105" s="1">
        <v>2</v>
      </c>
      <c r="B12105" s="1">
        <v>47299</v>
      </c>
      <c r="C12105" s="1">
        <v>97.434600000000003</v>
      </c>
      <c r="D12105" s="1">
        <v>13.68</v>
      </c>
      <c r="E12105" s="1">
        <v>5439</v>
      </c>
      <c r="F12105" s="1">
        <v>55.264200000000002</v>
      </c>
      <c r="G12105" s="1">
        <v>72.178600000000003</v>
      </c>
      <c r="H12105" s="1">
        <v>15.24695271</v>
      </c>
      <c r="I12105" s="1">
        <v>98874</v>
      </c>
    </row>
    <row r="12106" spans="1:9" x14ac:dyDescent="0.25">
      <c r="A12106" s="1">
        <v>0</v>
      </c>
      <c r="B12106" s="1" t="s">
        <v>14239</v>
      </c>
    </row>
    <row r="12107" spans="1:9" x14ac:dyDescent="0.25">
      <c r="A12107" s="1">
        <v>1</v>
      </c>
      <c r="B12107" s="1" t="s">
        <v>14240</v>
      </c>
      <c r="C12107" s="1" t="s">
        <v>14241</v>
      </c>
      <c r="D12107" s="1">
        <v>22276.60125969</v>
      </c>
      <c r="E12107" s="1">
        <v>1.8881E-4</v>
      </c>
      <c r="F12107" s="1" t="s">
        <v>3</v>
      </c>
      <c r="G12107" s="1" t="s">
        <v>14242</v>
      </c>
      <c r="H12107" s="1">
        <v>0</v>
      </c>
      <c r="I12107" s="1">
        <v>9995</v>
      </c>
    </row>
    <row r="12108" spans="1:9" x14ac:dyDescent="0.25">
      <c r="A12108" s="1">
        <v>2</v>
      </c>
      <c r="B12108" s="1">
        <v>47300</v>
      </c>
      <c r="C12108" s="1">
        <v>97.435500000000005</v>
      </c>
      <c r="D12108" s="1">
        <v>15.5388</v>
      </c>
      <c r="E12108" s="1">
        <v>3453</v>
      </c>
      <c r="F12108" s="1">
        <v>12.2622</v>
      </c>
      <c r="G12108" s="1">
        <v>111.88590000000001</v>
      </c>
      <c r="H12108" s="1">
        <v>15.29000186</v>
      </c>
      <c r="I12108" s="1">
        <v>98999</v>
      </c>
    </row>
    <row r="12109" spans="1:9" x14ac:dyDescent="0.25">
      <c r="A12109" s="1">
        <v>0</v>
      </c>
      <c r="B12109" s="1" t="s">
        <v>14243</v>
      </c>
    </row>
    <row r="12110" spans="1:9" x14ac:dyDescent="0.25">
      <c r="A12110" s="1">
        <v>1</v>
      </c>
      <c r="B12110" s="1" t="s">
        <v>14244</v>
      </c>
      <c r="C12110" s="1" t="s">
        <v>14245</v>
      </c>
      <c r="D12110" s="1">
        <v>22276.48510939</v>
      </c>
      <c r="E12110" s="1">
        <v>4.0600000000000001E-6</v>
      </c>
      <c r="F12110" s="1" t="s">
        <v>3</v>
      </c>
      <c r="G12110" s="1" t="s">
        <v>14246</v>
      </c>
      <c r="H12110" s="1">
        <v>0</v>
      </c>
      <c r="I12110" s="1">
        <v>9998</v>
      </c>
    </row>
    <row r="12111" spans="1:9" x14ac:dyDescent="0.25">
      <c r="A12111" s="1">
        <v>2</v>
      </c>
      <c r="B12111" s="1">
        <v>47302</v>
      </c>
      <c r="C12111" s="1">
        <v>98.1952</v>
      </c>
      <c r="D12111" s="1">
        <v>166.21170000000001</v>
      </c>
      <c r="E12111" s="1">
        <v>2445</v>
      </c>
      <c r="F12111" s="1">
        <v>47.2042</v>
      </c>
      <c r="G12111" s="1">
        <v>312.93639999999999</v>
      </c>
      <c r="H12111" s="1">
        <v>14.59066932</v>
      </c>
      <c r="I12111" s="1">
        <v>94040</v>
      </c>
    </row>
    <row r="12112" spans="1:9" x14ac:dyDescent="0.25">
      <c r="A12112" s="1">
        <v>0</v>
      </c>
      <c r="B12112" s="1" t="s">
        <v>8377</v>
      </c>
      <c r="C12112" s="1">
        <v>2</v>
      </c>
    </row>
    <row r="12113" spans="1:9" x14ac:dyDescent="0.25">
      <c r="A12113" s="1">
        <v>1</v>
      </c>
      <c r="B12113" s="1" t="s">
        <v>14247</v>
      </c>
      <c r="C12113" s="1" t="s">
        <v>14248</v>
      </c>
      <c r="D12113" s="1">
        <v>22276.463361940001</v>
      </c>
      <c r="E12113" s="1">
        <v>1.628E-5</v>
      </c>
      <c r="F12113" s="1" t="s">
        <v>3</v>
      </c>
      <c r="G12113" s="1" t="s">
        <v>14249</v>
      </c>
      <c r="H12113" s="1">
        <v>0</v>
      </c>
      <c r="I12113" s="1">
        <v>9996</v>
      </c>
    </row>
    <row r="12114" spans="1:9" x14ac:dyDescent="0.25">
      <c r="A12114" s="1">
        <v>2</v>
      </c>
      <c r="B12114" s="1">
        <v>47303</v>
      </c>
      <c r="C12114" s="1">
        <v>98.197599999999994</v>
      </c>
      <c r="D12114" s="1">
        <v>166.3835</v>
      </c>
      <c r="E12114" s="1">
        <v>3940</v>
      </c>
      <c r="F12114" s="1">
        <v>106.30540000000001</v>
      </c>
      <c r="G12114" s="1">
        <v>253.85820000000001</v>
      </c>
      <c r="H12114" s="1">
        <v>14.589814560000001</v>
      </c>
      <c r="I12114" s="1">
        <v>94047</v>
      </c>
    </row>
    <row r="12115" spans="1:9" x14ac:dyDescent="0.25">
      <c r="A12115" s="1">
        <v>0</v>
      </c>
      <c r="B12115" s="1" t="s">
        <v>14250</v>
      </c>
    </row>
    <row r="12116" spans="1:9" x14ac:dyDescent="0.25">
      <c r="A12116" s="1">
        <v>1</v>
      </c>
      <c r="B12116" s="1" t="s">
        <v>14251</v>
      </c>
      <c r="C12116" s="1" t="s">
        <v>14252</v>
      </c>
      <c r="D12116" s="1">
        <v>22276.490236900001</v>
      </c>
      <c r="E12116" s="1">
        <v>1.6208999999999999E-4</v>
      </c>
      <c r="F12116" s="1" t="s">
        <v>3</v>
      </c>
      <c r="G12116" s="1" t="s">
        <v>14253</v>
      </c>
      <c r="H12116" s="1">
        <v>0</v>
      </c>
      <c r="I12116" s="1">
        <v>9997</v>
      </c>
    </row>
    <row r="12117" spans="1:9" x14ac:dyDescent="0.25">
      <c r="A12117" s="1">
        <v>2</v>
      </c>
      <c r="B12117" s="1">
        <v>47309</v>
      </c>
      <c r="C12117" s="1">
        <v>60.683300000000003</v>
      </c>
      <c r="D12117" s="1">
        <v>317.63909999999998</v>
      </c>
      <c r="E12117" s="1">
        <v>38489</v>
      </c>
      <c r="F12117" s="1">
        <v>46.558500000000002</v>
      </c>
      <c r="G12117" s="1">
        <v>313.86950000000002</v>
      </c>
      <c r="H12117" s="1">
        <v>15.2660614</v>
      </c>
      <c r="I12117" s="1">
        <v>94937</v>
      </c>
    </row>
    <row r="12118" spans="1:9" x14ac:dyDescent="0.25">
      <c r="A12118" s="1">
        <v>0</v>
      </c>
      <c r="B12118" s="1" t="s">
        <v>14254</v>
      </c>
    </row>
    <row r="12119" spans="1:9" x14ac:dyDescent="0.25">
      <c r="A12119" s="1">
        <v>1</v>
      </c>
      <c r="B12119" s="1" t="s">
        <v>14255</v>
      </c>
      <c r="C12119" s="1" t="s">
        <v>14256</v>
      </c>
      <c r="D12119" s="1">
        <v>22276.529802509998</v>
      </c>
      <c r="E12119" s="1">
        <v>4.0184999999999998E-4</v>
      </c>
      <c r="F12119" s="1" t="s">
        <v>3</v>
      </c>
      <c r="G12119" s="1" t="s">
        <v>14257</v>
      </c>
      <c r="H12119" s="1">
        <v>0</v>
      </c>
      <c r="I12119" s="1">
        <v>9997</v>
      </c>
    </row>
    <row r="12120" spans="1:9" x14ac:dyDescent="0.25">
      <c r="A12120" s="1">
        <v>2</v>
      </c>
      <c r="B12120" s="1">
        <v>47310</v>
      </c>
      <c r="C12120" s="1">
        <v>60.680100000000003</v>
      </c>
      <c r="D12120" s="1">
        <v>310.82889999999998</v>
      </c>
      <c r="E12120" s="1">
        <v>34554</v>
      </c>
      <c r="F12120" s="1">
        <v>47.363300000000002</v>
      </c>
      <c r="G12120" s="1">
        <v>313.03620000000001</v>
      </c>
      <c r="H12120" s="1">
        <v>15.320519579999999</v>
      </c>
      <c r="I12120" s="1">
        <v>95030</v>
      </c>
    </row>
    <row r="12121" spans="1:9" x14ac:dyDescent="0.25">
      <c r="A12121" s="1">
        <v>0</v>
      </c>
      <c r="B12121" s="1" t="s">
        <v>14258</v>
      </c>
    </row>
    <row r="12122" spans="1:9" x14ac:dyDescent="0.25">
      <c r="A12122" s="1">
        <v>1</v>
      </c>
      <c r="B12122" s="1" t="s">
        <v>14259</v>
      </c>
      <c r="C12122" s="1" t="s">
        <v>14260</v>
      </c>
      <c r="D12122" s="1">
        <v>22276.577622379999</v>
      </c>
      <c r="E12122" s="1">
        <v>1.4709E-4</v>
      </c>
      <c r="F12122" s="1" t="s">
        <v>3</v>
      </c>
      <c r="G12122" s="1" t="s">
        <v>14261</v>
      </c>
      <c r="H12122" s="1">
        <v>0</v>
      </c>
      <c r="I12122" s="1">
        <v>9994</v>
      </c>
    </row>
    <row r="12123" spans="1:9" x14ac:dyDescent="0.25">
      <c r="A12123" s="1">
        <v>2</v>
      </c>
      <c r="B12123" s="1">
        <v>47311</v>
      </c>
      <c r="C12123" s="1">
        <v>60.685600000000001</v>
      </c>
      <c r="D12123" s="1">
        <v>314.76060000000001</v>
      </c>
      <c r="E12123" s="1">
        <v>34906</v>
      </c>
      <c r="F12123" s="1">
        <v>47.193600000000004</v>
      </c>
      <c r="G12123" s="1">
        <v>313.20780000000002</v>
      </c>
      <c r="H12123" s="1">
        <v>15.26908182</v>
      </c>
      <c r="I12123" s="1">
        <v>94962</v>
      </c>
    </row>
    <row r="12124" spans="1:9" x14ac:dyDescent="0.25">
      <c r="A12124" s="1">
        <v>0</v>
      </c>
      <c r="B12124" s="1" t="s">
        <v>7301</v>
      </c>
      <c r="C12124" s="2">
        <v>44603</v>
      </c>
    </row>
    <row r="12125" spans="1:9" x14ac:dyDescent="0.25">
      <c r="A12125" s="1">
        <v>1</v>
      </c>
      <c r="B12125" s="1" t="s">
        <v>14262</v>
      </c>
      <c r="C12125" s="1" t="s">
        <v>14263</v>
      </c>
      <c r="D12125" s="1">
        <v>22276.53787547</v>
      </c>
      <c r="E12125" s="1">
        <v>4.0722000000000002E-4</v>
      </c>
      <c r="F12125" s="1" t="s">
        <v>3</v>
      </c>
      <c r="G12125" s="1" t="s">
        <v>14264</v>
      </c>
      <c r="H12125" s="1">
        <v>0</v>
      </c>
      <c r="I12125" s="1">
        <v>9996</v>
      </c>
    </row>
    <row r="12126" spans="1:9" x14ac:dyDescent="0.25">
      <c r="A12126" s="1">
        <v>2</v>
      </c>
      <c r="B12126" s="1">
        <v>47313</v>
      </c>
      <c r="C12126" s="1">
        <v>60.682600000000001</v>
      </c>
      <c r="D12126" s="1">
        <v>305.21690000000001</v>
      </c>
      <c r="E12126" s="1">
        <v>33766</v>
      </c>
      <c r="F12126" s="1">
        <v>40.852899999999998</v>
      </c>
      <c r="G12126" s="1">
        <v>319.50850000000003</v>
      </c>
      <c r="H12126" s="1">
        <v>15.34827954</v>
      </c>
      <c r="I12126" s="1">
        <v>95123</v>
      </c>
    </row>
    <row r="12127" spans="1:9" x14ac:dyDescent="0.25">
      <c r="A12127" s="1">
        <v>0</v>
      </c>
      <c r="B12127" s="1" t="s">
        <v>14265</v>
      </c>
      <c r="C12127" s="1">
        <v>1</v>
      </c>
    </row>
    <row r="12128" spans="1:9" x14ac:dyDescent="0.25">
      <c r="A12128" s="1">
        <v>1</v>
      </c>
      <c r="B12128" s="1" t="s">
        <v>14266</v>
      </c>
      <c r="C12128" s="1" t="s">
        <v>14267</v>
      </c>
      <c r="D12128" s="1">
        <v>22276.424361670001</v>
      </c>
      <c r="E12128" s="1">
        <v>3.9049000000000001E-4</v>
      </c>
      <c r="F12128" s="1" t="s">
        <v>3</v>
      </c>
      <c r="G12128" s="1" t="s">
        <v>14268</v>
      </c>
      <c r="H12128" s="1">
        <v>0</v>
      </c>
      <c r="I12128" s="1">
        <v>9997</v>
      </c>
    </row>
    <row r="12129" spans="1:9" x14ac:dyDescent="0.25">
      <c r="A12129" s="1">
        <v>2</v>
      </c>
      <c r="B12129" s="1">
        <v>47314</v>
      </c>
      <c r="C12129" s="1">
        <v>60.6815</v>
      </c>
      <c r="D12129" s="1">
        <v>305.20589999999999</v>
      </c>
      <c r="E12129" s="1">
        <v>32588</v>
      </c>
      <c r="F12129" s="1">
        <v>39.6721</v>
      </c>
      <c r="G12129" s="1">
        <v>320.6746</v>
      </c>
      <c r="H12129" s="1">
        <v>15.33658181</v>
      </c>
      <c r="I12129" s="1">
        <v>95132</v>
      </c>
    </row>
    <row r="12130" spans="1:9" x14ac:dyDescent="0.25">
      <c r="A12130" s="1">
        <v>0</v>
      </c>
      <c r="B12130" s="1" t="s">
        <v>6808</v>
      </c>
      <c r="C12130" s="1">
        <v>2</v>
      </c>
    </row>
    <row r="12131" spans="1:9" x14ac:dyDescent="0.25">
      <c r="A12131" s="1">
        <v>1</v>
      </c>
      <c r="B12131" s="1" t="s">
        <v>14269</v>
      </c>
      <c r="C12131" s="1" t="s">
        <v>14270</v>
      </c>
      <c r="D12131" s="1">
        <v>22276.477116459999</v>
      </c>
      <c r="E12131" s="1">
        <v>1.3611999999999999E-4</v>
      </c>
      <c r="F12131" s="1" t="s">
        <v>3</v>
      </c>
      <c r="G12131" s="1" t="s">
        <v>14271</v>
      </c>
      <c r="H12131" s="1">
        <v>0</v>
      </c>
      <c r="I12131" s="1">
        <v>9998</v>
      </c>
    </row>
    <row r="12132" spans="1:9" x14ac:dyDescent="0.25">
      <c r="A12132" s="1">
        <v>2</v>
      </c>
      <c r="B12132" s="1">
        <v>47319</v>
      </c>
      <c r="C12132" s="1">
        <v>60.683599999999998</v>
      </c>
      <c r="D12132" s="1">
        <v>316.46080000000001</v>
      </c>
      <c r="E12132" s="1">
        <v>35821</v>
      </c>
      <c r="F12132" s="1">
        <v>47.686599999999999</v>
      </c>
      <c r="G12132" s="1">
        <v>312.72480000000002</v>
      </c>
      <c r="H12132" s="1">
        <v>15.26431367</v>
      </c>
      <c r="I12132" s="1">
        <v>94894</v>
      </c>
    </row>
    <row r="12133" spans="1:9" x14ac:dyDescent="0.25">
      <c r="A12133" s="1">
        <v>0</v>
      </c>
      <c r="B12133" s="1" t="s">
        <v>7301</v>
      </c>
      <c r="C12133" s="2">
        <v>44600</v>
      </c>
    </row>
    <row r="12134" spans="1:9" x14ac:dyDescent="0.25">
      <c r="A12134" s="1">
        <v>1</v>
      </c>
      <c r="B12134" s="1" t="s">
        <v>14272</v>
      </c>
      <c r="C12134" s="1" t="s">
        <v>14273</v>
      </c>
      <c r="D12134" s="1">
        <v>22276.52113044</v>
      </c>
      <c r="E12134" s="1">
        <v>4.2316000000000001E-4</v>
      </c>
      <c r="F12134" s="1" t="s">
        <v>3</v>
      </c>
      <c r="G12134" s="1" t="s">
        <v>14274</v>
      </c>
      <c r="H12134" s="1">
        <v>0</v>
      </c>
      <c r="I12134" s="1">
        <v>9997</v>
      </c>
    </row>
    <row r="12135" spans="1:9" x14ac:dyDescent="0.25">
      <c r="A12135" s="1">
        <v>2</v>
      </c>
      <c r="B12135" s="1">
        <v>47345</v>
      </c>
      <c r="C12135" s="1">
        <v>60.681600000000003</v>
      </c>
      <c r="D12135" s="1">
        <v>305.11619999999999</v>
      </c>
      <c r="E12135" s="1">
        <v>33553</v>
      </c>
      <c r="F12135" s="1">
        <v>40.862000000000002</v>
      </c>
      <c r="G12135" s="1">
        <v>319.49790000000002</v>
      </c>
      <c r="H12135" s="1">
        <v>15.34985159</v>
      </c>
      <c r="I12135" s="1">
        <v>94868</v>
      </c>
    </row>
    <row r="12136" spans="1:9" x14ac:dyDescent="0.25">
      <c r="A12136" s="1">
        <v>0</v>
      </c>
      <c r="B12136" s="1" t="s">
        <v>14275</v>
      </c>
    </row>
    <row r="12137" spans="1:9" x14ac:dyDescent="0.25">
      <c r="A12137" s="1">
        <v>1</v>
      </c>
      <c r="B12137" s="1" t="s">
        <v>14276</v>
      </c>
      <c r="C12137" s="1" t="s">
        <v>14277</v>
      </c>
      <c r="D12137" s="1">
        <v>22276.373318009999</v>
      </c>
      <c r="E12137" s="1">
        <v>-1.6E-7</v>
      </c>
      <c r="F12137" s="1" t="s">
        <v>3</v>
      </c>
      <c r="G12137" s="1">
        <f>-64200-4</f>
        <v>-64204</v>
      </c>
      <c r="H12137" s="1">
        <v>0</v>
      </c>
      <c r="I12137" s="1">
        <v>9991</v>
      </c>
    </row>
    <row r="12138" spans="1:9" x14ac:dyDescent="0.25">
      <c r="A12138" s="1">
        <v>2</v>
      </c>
      <c r="B12138" s="1">
        <v>47346</v>
      </c>
      <c r="C12138" s="1">
        <v>90.035300000000007</v>
      </c>
      <c r="D12138" s="1">
        <v>230.97280000000001</v>
      </c>
      <c r="E12138" s="1">
        <v>4213</v>
      </c>
      <c r="F12138" s="1">
        <v>107.4464</v>
      </c>
      <c r="G12138" s="1">
        <v>252.71369999999999</v>
      </c>
      <c r="H12138" s="1">
        <v>13.166016340000001</v>
      </c>
      <c r="I12138" s="1">
        <v>81718</v>
      </c>
    </row>
    <row r="12139" spans="1:9" x14ac:dyDescent="0.25">
      <c r="A12139" s="1">
        <v>0</v>
      </c>
      <c r="B12139" s="1" t="s">
        <v>14278</v>
      </c>
    </row>
    <row r="12140" spans="1:9" x14ac:dyDescent="0.25">
      <c r="A12140" s="1">
        <v>1</v>
      </c>
      <c r="B12140" s="1" t="s">
        <v>14279</v>
      </c>
      <c r="C12140" s="1" t="s">
        <v>14280</v>
      </c>
      <c r="D12140" s="1">
        <v>22259.887384850001</v>
      </c>
      <c r="E12140" s="1">
        <v>0.56946081999999998</v>
      </c>
      <c r="F12140" s="1" t="s">
        <v>14281</v>
      </c>
      <c r="G12140" s="1" t="s">
        <v>14282</v>
      </c>
      <c r="H12140" s="1">
        <v>0</v>
      </c>
      <c r="I12140" s="1">
        <v>9998</v>
      </c>
    </row>
    <row r="12141" spans="1:9" x14ac:dyDescent="0.25">
      <c r="A12141" s="1">
        <v>2</v>
      </c>
      <c r="B12141" s="1">
        <v>47349</v>
      </c>
      <c r="C12141" s="1">
        <v>53.001600000000003</v>
      </c>
      <c r="D12141" s="1">
        <v>173.85769999999999</v>
      </c>
      <c r="E12141" s="1">
        <v>6623</v>
      </c>
      <c r="F12141" s="1">
        <v>245.04759999999999</v>
      </c>
      <c r="G12141" s="1">
        <v>193.81950000000001</v>
      </c>
      <c r="H12141" s="1">
        <v>16.44537875</v>
      </c>
      <c r="I12141" s="1">
        <v>94938</v>
      </c>
    </row>
    <row r="12142" spans="1:9" x14ac:dyDescent="0.25">
      <c r="A12142" s="1">
        <v>0</v>
      </c>
      <c r="B12142" s="1" t="s">
        <v>14283</v>
      </c>
    </row>
    <row r="12143" spans="1:9" x14ac:dyDescent="0.25">
      <c r="A12143" s="1">
        <v>1</v>
      </c>
      <c r="B12143" s="1" t="s">
        <v>14284</v>
      </c>
      <c r="C12143" s="1" t="s">
        <v>14285</v>
      </c>
      <c r="D12143" s="1">
        <v>22276.325702089998</v>
      </c>
      <c r="E12143" s="1">
        <v>3.7200000000000003E-5</v>
      </c>
      <c r="F12143" s="1" t="s">
        <v>3</v>
      </c>
      <c r="G12143" s="1" t="s">
        <v>14286</v>
      </c>
      <c r="H12143" s="1">
        <v>0</v>
      </c>
      <c r="I12143" s="1">
        <v>9993</v>
      </c>
    </row>
    <row r="12144" spans="1:9" x14ac:dyDescent="0.25">
      <c r="A12144" s="1">
        <v>2</v>
      </c>
      <c r="B12144" s="1">
        <v>47350</v>
      </c>
      <c r="C12144" s="1">
        <v>53.054200000000002</v>
      </c>
      <c r="D12144" s="1">
        <v>288.1979</v>
      </c>
      <c r="E12144" s="1">
        <v>1730</v>
      </c>
      <c r="F12144" s="1">
        <v>50.860199999999999</v>
      </c>
      <c r="G12144" s="1">
        <v>309.25409999999999</v>
      </c>
      <c r="H12144" s="1">
        <v>15.06412375</v>
      </c>
      <c r="I12144" s="1">
        <v>94131</v>
      </c>
    </row>
    <row r="12145" spans="1:9" x14ac:dyDescent="0.25">
      <c r="A12145" s="1">
        <v>0</v>
      </c>
      <c r="B12145" s="1" t="s">
        <v>14287</v>
      </c>
    </row>
    <row r="12146" spans="1:9" x14ac:dyDescent="0.25">
      <c r="A12146" s="1">
        <v>1</v>
      </c>
      <c r="B12146" s="1" t="s">
        <v>14288</v>
      </c>
      <c r="C12146" s="1" t="s">
        <v>14289</v>
      </c>
      <c r="D12146" s="1">
        <v>22276.420592120001</v>
      </c>
      <c r="E12146" s="1">
        <v>1.6673E-4</v>
      </c>
      <c r="F12146" s="1" t="s">
        <v>3</v>
      </c>
      <c r="G12146" s="1" t="s">
        <v>14290</v>
      </c>
      <c r="H12146" s="1">
        <v>0</v>
      </c>
      <c r="I12146" s="1">
        <v>9998</v>
      </c>
    </row>
    <row r="12147" spans="1:9" x14ac:dyDescent="0.25">
      <c r="A12147" s="1">
        <v>2</v>
      </c>
      <c r="B12147" s="1">
        <v>47351</v>
      </c>
      <c r="C12147" s="1">
        <v>53.054099999999998</v>
      </c>
      <c r="D12147" s="1">
        <v>247.75069999999999</v>
      </c>
      <c r="E12147" s="1">
        <v>1552</v>
      </c>
      <c r="F12147" s="1">
        <v>72.491100000000003</v>
      </c>
      <c r="G12147" s="1">
        <v>287.62470000000002</v>
      </c>
      <c r="H12147" s="1">
        <v>15.06414947</v>
      </c>
      <c r="I12147" s="1">
        <v>94706</v>
      </c>
    </row>
    <row r="12148" spans="1:9" x14ac:dyDescent="0.25">
      <c r="A12148" s="1">
        <v>0</v>
      </c>
      <c r="B12148" s="1" t="s">
        <v>14291</v>
      </c>
    </row>
    <row r="12149" spans="1:9" x14ac:dyDescent="0.25">
      <c r="A12149" s="1">
        <v>1</v>
      </c>
      <c r="B12149" s="1" t="s">
        <v>14292</v>
      </c>
      <c r="C12149" s="1" t="s">
        <v>14293</v>
      </c>
      <c r="D12149" s="1">
        <v>22276.30727437</v>
      </c>
      <c r="E12149" s="1">
        <v>-3.8099999999999999E-6</v>
      </c>
      <c r="F12149" s="1" t="s">
        <v>3</v>
      </c>
      <c r="G12149" s="1">
        <f>-66531-5</f>
        <v>-66536</v>
      </c>
      <c r="H12149" s="1">
        <v>0</v>
      </c>
      <c r="I12149" s="1">
        <v>9991</v>
      </c>
    </row>
    <row r="12150" spans="1:9" x14ac:dyDescent="0.25">
      <c r="A12150" s="1">
        <v>2</v>
      </c>
      <c r="B12150" s="1">
        <v>47352</v>
      </c>
      <c r="C12150" s="1">
        <v>53.055</v>
      </c>
      <c r="D12150" s="1">
        <v>288.28039999999999</v>
      </c>
      <c r="E12150" s="1">
        <v>1887</v>
      </c>
      <c r="F12150" s="1">
        <v>62.094000000000001</v>
      </c>
      <c r="G12150" s="1">
        <v>298.024</v>
      </c>
      <c r="H12150" s="1">
        <v>15.064070470000001</v>
      </c>
      <c r="I12150" s="1">
        <v>94123</v>
      </c>
    </row>
    <row r="12151" spans="1:9" x14ac:dyDescent="0.25">
      <c r="A12151" s="1">
        <v>0</v>
      </c>
      <c r="B12151" s="1" t="s">
        <v>14294</v>
      </c>
    </row>
    <row r="12152" spans="1:9" x14ac:dyDescent="0.25">
      <c r="A12152" s="1">
        <v>1</v>
      </c>
      <c r="B12152" s="1" t="s">
        <v>14295</v>
      </c>
      <c r="C12152" s="1" t="s">
        <v>14296</v>
      </c>
      <c r="D12152" s="1">
        <v>22276.262579869999</v>
      </c>
      <c r="E12152" s="1">
        <v>8.4999999999999999E-6</v>
      </c>
      <c r="F12152" s="1" t="s">
        <v>3</v>
      </c>
      <c r="G12152" s="1" t="s">
        <v>14297</v>
      </c>
      <c r="H12152" s="1">
        <v>0</v>
      </c>
      <c r="I12152" s="1">
        <v>9990</v>
      </c>
    </row>
    <row r="12153" spans="1:9" x14ac:dyDescent="0.25">
      <c r="A12153" s="1">
        <v>2</v>
      </c>
      <c r="B12153" s="1">
        <v>47353</v>
      </c>
      <c r="C12153" s="1">
        <v>53.055300000000003</v>
      </c>
      <c r="D12153" s="1">
        <v>233.47880000000001</v>
      </c>
      <c r="E12153" s="1">
        <v>1403</v>
      </c>
      <c r="F12153" s="1">
        <v>73.283100000000005</v>
      </c>
      <c r="G12153" s="1">
        <v>286.83120000000002</v>
      </c>
      <c r="H12153" s="1">
        <v>15.06403778</v>
      </c>
      <c r="I12153" s="1">
        <v>94893</v>
      </c>
    </row>
    <row r="12154" spans="1:9" x14ac:dyDescent="0.25">
      <c r="A12154" s="1">
        <v>0</v>
      </c>
      <c r="B12154" s="1" t="s">
        <v>14298</v>
      </c>
    </row>
    <row r="12155" spans="1:9" x14ac:dyDescent="0.25">
      <c r="A12155" s="1">
        <v>1</v>
      </c>
      <c r="B12155" s="1" t="s">
        <v>14299</v>
      </c>
      <c r="C12155" s="1" t="s">
        <v>14300</v>
      </c>
      <c r="D12155" s="1">
        <v>22276.341825219999</v>
      </c>
      <c r="E12155" s="1">
        <v>1.734E-5</v>
      </c>
      <c r="F12155" s="1" t="s">
        <v>3</v>
      </c>
      <c r="G12155" s="1" t="s">
        <v>14301</v>
      </c>
      <c r="H12155" s="1">
        <v>0</v>
      </c>
      <c r="I12155" s="1">
        <v>9992</v>
      </c>
    </row>
    <row r="12156" spans="1:9" x14ac:dyDescent="0.25">
      <c r="A12156" s="1">
        <v>2</v>
      </c>
      <c r="B12156" s="1">
        <v>47354</v>
      </c>
      <c r="C12156" s="1">
        <v>53.054000000000002</v>
      </c>
      <c r="D12156" s="1">
        <v>253.10810000000001</v>
      </c>
      <c r="E12156" s="1">
        <v>1547</v>
      </c>
      <c r="F12156" s="1">
        <v>60.474499999999999</v>
      </c>
      <c r="G12156" s="1">
        <v>299.63979999999998</v>
      </c>
      <c r="H12156" s="1">
        <v>15.064078670000001</v>
      </c>
      <c r="I12156" s="1">
        <v>94626</v>
      </c>
    </row>
    <row r="12157" spans="1:9" x14ac:dyDescent="0.25">
      <c r="A12157" s="1">
        <v>0</v>
      </c>
      <c r="B12157" s="1" t="s">
        <v>14302</v>
      </c>
    </row>
    <row r="12158" spans="1:9" x14ac:dyDescent="0.25">
      <c r="A12158" s="1">
        <v>1</v>
      </c>
      <c r="B12158" s="1" t="s">
        <v>14303</v>
      </c>
      <c r="C12158" s="1" t="s">
        <v>14304</v>
      </c>
      <c r="D12158" s="1">
        <v>22276.29713381</v>
      </c>
      <c r="E12158" s="1">
        <v>1.7669999999999999E-5</v>
      </c>
      <c r="F12158" s="1" t="s">
        <v>3</v>
      </c>
      <c r="G12158" s="1" t="s">
        <v>14305</v>
      </c>
      <c r="H12158" s="1">
        <v>0</v>
      </c>
      <c r="I12158" s="1">
        <v>9992</v>
      </c>
    </row>
    <row r="12159" spans="1:9" x14ac:dyDescent="0.25">
      <c r="A12159" s="1">
        <v>2</v>
      </c>
      <c r="B12159" s="1">
        <v>47355</v>
      </c>
      <c r="C12159" s="1">
        <v>53.052900000000001</v>
      </c>
      <c r="D12159" s="1">
        <v>238.30529999999999</v>
      </c>
      <c r="E12159" s="1">
        <v>1553</v>
      </c>
      <c r="F12159" s="1">
        <v>65.517600000000002</v>
      </c>
      <c r="G12159" s="1">
        <v>294.59739999999999</v>
      </c>
      <c r="H12159" s="1">
        <v>15.06411917</v>
      </c>
      <c r="I12159" s="1">
        <v>94826</v>
      </c>
    </row>
    <row r="12160" spans="1:9" x14ac:dyDescent="0.25">
      <c r="A12160" s="1">
        <v>0</v>
      </c>
      <c r="B12160" s="1" t="s">
        <v>14306</v>
      </c>
    </row>
    <row r="12161" spans="1:9" x14ac:dyDescent="0.25">
      <c r="A12161" s="1">
        <v>1</v>
      </c>
      <c r="B12161" s="1" t="s">
        <v>14307</v>
      </c>
      <c r="C12161" s="1" t="s">
        <v>14308</v>
      </c>
      <c r="D12161" s="1">
        <v>22276.343203519998</v>
      </c>
      <c r="E12161" s="1">
        <v>2.0979999999999999E-5</v>
      </c>
      <c r="F12161" s="1" t="s">
        <v>3</v>
      </c>
      <c r="G12161" s="1" t="s">
        <v>14309</v>
      </c>
      <c r="H12161" s="1">
        <v>0</v>
      </c>
      <c r="I12161" s="1">
        <v>9999</v>
      </c>
    </row>
    <row r="12162" spans="1:9" x14ac:dyDescent="0.25">
      <c r="A12162" s="1">
        <v>2</v>
      </c>
      <c r="B12162" s="1">
        <v>47356</v>
      </c>
      <c r="C12162" s="1">
        <v>53.053699999999999</v>
      </c>
      <c r="D12162" s="1">
        <v>258.10950000000003</v>
      </c>
      <c r="E12162" s="1">
        <v>1607</v>
      </c>
      <c r="F12162" s="1">
        <v>61.798099999999998</v>
      </c>
      <c r="G12162" s="1">
        <v>298.31700000000001</v>
      </c>
      <c r="H12162" s="1">
        <v>15.06414079</v>
      </c>
      <c r="I12162" s="1">
        <v>94556</v>
      </c>
    </row>
    <row r="12163" spans="1:9" x14ac:dyDescent="0.25">
      <c r="A12163" s="1">
        <v>0</v>
      </c>
      <c r="B12163" s="1" t="s">
        <v>14310</v>
      </c>
    </row>
    <row r="12164" spans="1:9" x14ac:dyDescent="0.25">
      <c r="A12164" s="1">
        <v>1</v>
      </c>
      <c r="B12164" s="1" t="s">
        <v>14311</v>
      </c>
      <c r="C12164" s="1" t="s">
        <v>14312</v>
      </c>
      <c r="D12164" s="1">
        <v>22276.351507430001</v>
      </c>
      <c r="E12164" s="1">
        <v>1.4899999999999999E-6</v>
      </c>
      <c r="F12164" s="1" t="s">
        <v>3</v>
      </c>
      <c r="G12164" s="1" t="s">
        <v>14313</v>
      </c>
      <c r="H12164" s="1">
        <v>0</v>
      </c>
      <c r="I12164" s="1">
        <v>9998</v>
      </c>
    </row>
    <row r="12165" spans="1:9" x14ac:dyDescent="0.25">
      <c r="A12165" s="1">
        <v>2</v>
      </c>
      <c r="B12165" s="1">
        <v>47357</v>
      </c>
      <c r="C12165" s="1">
        <v>53.055700000000002</v>
      </c>
      <c r="D12165" s="1">
        <v>288.0772</v>
      </c>
      <c r="E12165" s="1">
        <v>1492</v>
      </c>
      <c r="F12165" s="1">
        <v>70.132099999999994</v>
      </c>
      <c r="G12165" s="1">
        <v>289.98289999999997</v>
      </c>
      <c r="H12165" s="1">
        <v>15.064061580000001</v>
      </c>
      <c r="I12165" s="1">
        <v>94137</v>
      </c>
    </row>
    <row r="12166" spans="1:9" x14ac:dyDescent="0.25">
      <c r="A12166" s="1">
        <v>0</v>
      </c>
      <c r="B12166" s="1" t="s">
        <v>14314</v>
      </c>
    </row>
    <row r="12167" spans="1:9" x14ac:dyDescent="0.25">
      <c r="A12167" s="1">
        <v>1</v>
      </c>
      <c r="B12167" s="1" t="s">
        <v>14315</v>
      </c>
      <c r="C12167" s="1" t="s">
        <v>14316</v>
      </c>
      <c r="D12167" s="1">
        <v>22276.419666530001</v>
      </c>
      <c r="E12167" s="1">
        <v>1.8749999999999998E-5</v>
      </c>
      <c r="F12167" s="1" t="s">
        <v>3</v>
      </c>
      <c r="G12167" s="1" t="s">
        <v>14317</v>
      </c>
      <c r="H12167" s="1">
        <v>0</v>
      </c>
      <c r="I12167" s="1">
        <v>9994</v>
      </c>
    </row>
    <row r="12168" spans="1:9" x14ac:dyDescent="0.25">
      <c r="A12168" s="1">
        <v>2</v>
      </c>
      <c r="B12168" s="1">
        <v>47358</v>
      </c>
      <c r="C12168" s="1">
        <v>53.054099999999998</v>
      </c>
      <c r="D12168" s="1">
        <v>257.77089999999998</v>
      </c>
      <c r="E12168" s="1">
        <v>1565</v>
      </c>
      <c r="F12168" s="1">
        <v>64.603800000000007</v>
      </c>
      <c r="G12168" s="1">
        <v>295.51130000000001</v>
      </c>
      <c r="H12168" s="1">
        <v>15.064071220000001</v>
      </c>
      <c r="I12168" s="1">
        <v>94566</v>
      </c>
    </row>
    <row r="12169" spans="1:9" x14ac:dyDescent="0.25">
      <c r="A12169" s="1">
        <v>0</v>
      </c>
      <c r="B12169" s="1" t="s">
        <v>14318</v>
      </c>
    </row>
    <row r="12170" spans="1:9" x14ac:dyDescent="0.25">
      <c r="A12170" s="1">
        <v>1</v>
      </c>
      <c r="B12170" s="1" t="s">
        <v>14319</v>
      </c>
      <c r="C12170" s="1" t="s">
        <v>14320</v>
      </c>
      <c r="D12170" s="1">
        <v>22276.431216590001</v>
      </c>
      <c r="E12170" s="1">
        <v>8.6200000000000005E-6</v>
      </c>
      <c r="F12170" s="1" t="s">
        <v>3</v>
      </c>
      <c r="G12170" s="1" t="s">
        <v>14321</v>
      </c>
      <c r="H12170" s="1">
        <v>0</v>
      </c>
      <c r="I12170" s="1">
        <v>9994</v>
      </c>
    </row>
    <row r="12171" spans="1:9" x14ac:dyDescent="0.25">
      <c r="A12171" s="1">
        <v>2</v>
      </c>
      <c r="B12171" s="1">
        <v>47359</v>
      </c>
      <c r="C12171" s="1">
        <v>53.0548</v>
      </c>
      <c r="D12171" s="1">
        <v>282.71019999999999</v>
      </c>
      <c r="E12171" s="1">
        <v>1561</v>
      </c>
      <c r="F12171" s="1">
        <v>59.027900000000002</v>
      </c>
      <c r="G12171" s="1">
        <v>301.08629999999999</v>
      </c>
      <c r="H12171" s="1">
        <v>15.0640096</v>
      </c>
      <c r="I12171" s="1">
        <v>94210</v>
      </c>
    </row>
    <row r="12172" spans="1:9" x14ac:dyDescent="0.25">
      <c r="A12172" s="1">
        <v>0</v>
      </c>
      <c r="B12172" s="1" t="s">
        <v>14322</v>
      </c>
    </row>
    <row r="12173" spans="1:9" x14ac:dyDescent="0.25">
      <c r="A12173" s="1">
        <v>1</v>
      </c>
      <c r="B12173" s="1" t="s">
        <v>14323</v>
      </c>
      <c r="C12173" s="1" t="s">
        <v>14324</v>
      </c>
      <c r="D12173" s="1">
        <v>22276.371311999999</v>
      </c>
      <c r="E12173" s="1">
        <v>3.0029999999999999E-5</v>
      </c>
      <c r="F12173" s="1" t="s">
        <v>3</v>
      </c>
      <c r="G12173" s="1" t="s">
        <v>14325</v>
      </c>
      <c r="H12173" s="1">
        <v>0</v>
      </c>
      <c r="I12173" s="1">
        <v>9993</v>
      </c>
    </row>
    <row r="12174" spans="1:9" x14ac:dyDescent="0.25">
      <c r="A12174" s="1">
        <v>2</v>
      </c>
      <c r="B12174" s="1">
        <v>47360</v>
      </c>
      <c r="C12174" s="1">
        <v>53.053699999999999</v>
      </c>
      <c r="D12174" s="1">
        <v>252.9913</v>
      </c>
      <c r="E12174" s="1">
        <v>1550</v>
      </c>
      <c r="F12174" s="1">
        <v>70.072500000000005</v>
      </c>
      <c r="G12174" s="1">
        <v>290.04309999999998</v>
      </c>
      <c r="H12174" s="1">
        <v>15.06409536</v>
      </c>
      <c r="I12174" s="1">
        <v>94638</v>
      </c>
    </row>
    <row r="12175" spans="1:9" x14ac:dyDescent="0.25">
      <c r="A12175" s="1">
        <v>0</v>
      </c>
      <c r="B12175" s="1" t="s">
        <v>14326</v>
      </c>
    </row>
    <row r="12176" spans="1:9" x14ac:dyDescent="0.25">
      <c r="A12176" s="1">
        <v>1</v>
      </c>
      <c r="B12176" s="1" t="s">
        <v>14327</v>
      </c>
      <c r="C12176" s="1" t="s">
        <v>14328</v>
      </c>
      <c r="D12176" s="1">
        <v>22276.36165011</v>
      </c>
      <c r="E12176" s="1">
        <v>2.7399999999999999E-5</v>
      </c>
      <c r="F12176" s="1" t="s">
        <v>3</v>
      </c>
      <c r="G12176" s="1" t="s">
        <v>409</v>
      </c>
      <c r="H12176" s="1">
        <v>0</v>
      </c>
      <c r="I12176" s="1">
        <v>9996</v>
      </c>
    </row>
    <row r="12177" spans="1:9" x14ac:dyDescent="0.25">
      <c r="A12177" s="1">
        <v>2</v>
      </c>
      <c r="B12177" s="1">
        <v>47361</v>
      </c>
      <c r="C12177" s="1">
        <v>53.053800000000003</v>
      </c>
      <c r="D12177" s="1">
        <v>258.03620000000001</v>
      </c>
      <c r="E12177" s="1">
        <v>1751</v>
      </c>
      <c r="F12177" s="1">
        <v>75.092799999999997</v>
      </c>
      <c r="G12177" s="1">
        <v>285.02539999999999</v>
      </c>
      <c r="H12177" s="1">
        <v>15.064138249999999</v>
      </c>
      <c r="I12177" s="1">
        <v>94552</v>
      </c>
    </row>
    <row r="12178" spans="1:9" x14ac:dyDescent="0.25">
      <c r="A12178" s="1">
        <v>0</v>
      </c>
      <c r="B12178" s="1" t="s">
        <v>14329</v>
      </c>
    </row>
    <row r="12179" spans="1:9" x14ac:dyDescent="0.25">
      <c r="A12179" s="1">
        <v>1</v>
      </c>
      <c r="B12179" s="1" t="s">
        <v>14330</v>
      </c>
      <c r="C12179" s="1" t="s">
        <v>14331</v>
      </c>
      <c r="D12179" s="1">
        <v>22276.406795750001</v>
      </c>
      <c r="E12179" s="1">
        <v>-1.1200000000000001E-6</v>
      </c>
      <c r="F12179" s="1" t="s">
        <v>3</v>
      </c>
      <c r="G12179" s="1" t="s">
        <v>14332</v>
      </c>
      <c r="H12179" s="1">
        <v>0</v>
      </c>
      <c r="I12179" s="1">
        <v>9994</v>
      </c>
    </row>
    <row r="12180" spans="1:9" x14ac:dyDescent="0.25">
      <c r="A12180" s="1">
        <v>2</v>
      </c>
      <c r="B12180" s="1">
        <v>47362</v>
      </c>
      <c r="C12180" s="1">
        <v>53.055100000000003</v>
      </c>
      <c r="D12180" s="1">
        <v>287.83100000000002</v>
      </c>
      <c r="E12180" s="1">
        <v>1581</v>
      </c>
      <c r="F12180" s="1">
        <v>65.612799999999993</v>
      </c>
      <c r="G12180" s="1">
        <v>294.5025</v>
      </c>
      <c r="H12180" s="1">
        <v>15.06398819</v>
      </c>
      <c r="I12180" s="1">
        <v>94140</v>
      </c>
    </row>
    <row r="12181" spans="1:9" x14ac:dyDescent="0.25">
      <c r="A12181" s="1">
        <v>0</v>
      </c>
      <c r="B12181" s="1" t="s">
        <v>14333</v>
      </c>
    </row>
    <row r="12182" spans="1:9" x14ac:dyDescent="0.25">
      <c r="A12182" s="1">
        <v>1</v>
      </c>
      <c r="B12182" s="1" t="s">
        <v>14334</v>
      </c>
      <c r="C12182" s="1" t="s">
        <v>14335</v>
      </c>
      <c r="D12182" s="1">
        <v>22276.41048074</v>
      </c>
      <c r="E12182" s="1">
        <v>-5.8000000000000004E-6</v>
      </c>
      <c r="F12182" s="1" t="s">
        <v>3</v>
      </c>
      <c r="G12182" s="1">
        <f>-19987-4</f>
        <v>-19991</v>
      </c>
      <c r="H12182" s="1">
        <v>0</v>
      </c>
      <c r="I12182" s="1">
        <v>9991</v>
      </c>
    </row>
    <row r="12183" spans="1:9" x14ac:dyDescent="0.25">
      <c r="A12183" s="1">
        <v>2</v>
      </c>
      <c r="B12183" s="1">
        <v>47363</v>
      </c>
      <c r="C12183" s="1">
        <v>53.053699999999999</v>
      </c>
      <c r="D12183" s="1">
        <v>287.79480000000001</v>
      </c>
      <c r="E12183" s="1">
        <v>2290</v>
      </c>
      <c r="F12183" s="1">
        <v>39.750599999999999</v>
      </c>
      <c r="G12183" s="1">
        <v>320.36500000000001</v>
      </c>
      <c r="H12183" s="1">
        <v>15.064037580000001</v>
      </c>
      <c r="I12183" s="1">
        <v>94142</v>
      </c>
    </row>
    <row r="12184" spans="1:9" x14ac:dyDescent="0.25">
      <c r="A12184" s="1">
        <v>0</v>
      </c>
      <c r="B12184" s="1" t="s">
        <v>14336</v>
      </c>
    </row>
    <row r="12185" spans="1:9" x14ac:dyDescent="0.25">
      <c r="A12185" s="1">
        <v>1</v>
      </c>
      <c r="B12185" s="1" t="s">
        <v>14337</v>
      </c>
      <c r="C12185" s="1" t="s">
        <v>14338</v>
      </c>
      <c r="D12185" s="1">
        <v>22276.502633389999</v>
      </c>
      <c r="E12185" s="1">
        <v>1.8669999999999999E-5</v>
      </c>
      <c r="F12185" s="1" t="s">
        <v>3</v>
      </c>
      <c r="G12185" s="1" t="s">
        <v>14339</v>
      </c>
      <c r="H12185" s="1">
        <v>0</v>
      </c>
      <c r="I12185" s="1">
        <v>9996</v>
      </c>
    </row>
    <row r="12186" spans="1:9" x14ac:dyDescent="0.25">
      <c r="A12186" s="1">
        <v>2</v>
      </c>
      <c r="B12186" s="1">
        <v>47366</v>
      </c>
      <c r="C12186" s="1">
        <v>53.055300000000003</v>
      </c>
      <c r="D12186" s="1">
        <v>287.40269999999998</v>
      </c>
      <c r="E12186" s="1">
        <v>1700</v>
      </c>
      <c r="F12186" s="1">
        <v>65.924300000000002</v>
      </c>
      <c r="G12186" s="1">
        <v>294.19229999999999</v>
      </c>
      <c r="H12186" s="1">
        <v>15.06402072</v>
      </c>
      <c r="I12186" s="1">
        <v>94152</v>
      </c>
    </row>
    <row r="12187" spans="1:9" x14ac:dyDescent="0.25">
      <c r="A12187" s="1">
        <v>0</v>
      </c>
      <c r="B12187" s="1" t="s">
        <v>14340</v>
      </c>
    </row>
    <row r="12188" spans="1:9" x14ac:dyDescent="0.25">
      <c r="A12188" s="1">
        <v>1</v>
      </c>
      <c r="B12188" s="1" t="s">
        <v>14341</v>
      </c>
      <c r="C12188" s="1" t="s">
        <v>14342</v>
      </c>
      <c r="D12188" s="1">
        <v>22276.462083070001</v>
      </c>
      <c r="E12188" s="1">
        <v>3.0360000000000001E-5</v>
      </c>
      <c r="F12188" s="1" t="s">
        <v>3</v>
      </c>
      <c r="G12188" s="1" t="s">
        <v>14343</v>
      </c>
      <c r="H12188" s="1">
        <v>0</v>
      </c>
      <c r="I12188" s="1">
        <v>9991</v>
      </c>
    </row>
    <row r="12189" spans="1:9" x14ac:dyDescent="0.25">
      <c r="A12189" s="1">
        <v>2</v>
      </c>
      <c r="B12189" s="1">
        <v>47367</v>
      </c>
      <c r="C12189" s="1">
        <v>53.052599999999998</v>
      </c>
      <c r="D12189" s="1">
        <v>287.56659999999999</v>
      </c>
      <c r="E12189" s="1">
        <v>1600</v>
      </c>
      <c r="F12189" s="1">
        <v>60.662799999999997</v>
      </c>
      <c r="G12189" s="1">
        <v>299.452</v>
      </c>
      <c r="H12189" s="1">
        <v>15.064064119999999</v>
      </c>
      <c r="I12189" s="1">
        <v>94154</v>
      </c>
    </row>
    <row r="12190" spans="1:9" x14ac:dyDescent="0.25">
      <c r="A12190" s="1">
        <v>0</v>
      </c>
      <c r="B12190" s="1" t="s">
        <v>14344</v>
      </c>
    </row>
    <row r="12191" spans="1:9" x14ac:dyDescent="0.25">
      <c r="A12191" s="1">
        <v>1</v>
      </c>
      <c r="B12191" s="1" t="s">
        <v>14345</v>
      </c>
      <c r="C12191" s="1" t="s">
        <v>14346</v>
      </c>
      <c r="D12191" s="1">
        <v>22276.521053230001</v>
      </c>
      <c r="E12191" s="1">
        <v>3.8050000000000003E-5</v>
      </c>
      <c r="F12191" s="1" t="s">
        <v>3</v>
      </c>
      <c r="G12191" s="1" t="s">
        <v>14347</v>
      </c>
      <c r="H12191" s="1">
        <v>0</v>
      </c>
      <c r="I12191" s="1">
        <v>9997</v>
      </c>
    </row>
    <row r="12192" spans="1:9" x14ac:dyDescent="0.25">
      <c r="A12192" s="1">
        <v>2</v>
      </c>
      <c r="B12192" s="1">
        <v>47368</v>
      </c>
      <c r="C12192" s="1">
        <v>53.054200000000002</v>
      </c>
      <c r="D12192" s="1">
        <v>287.30720000000002</v>
      </c>
      <c r="E12192" s="1">
        <v>1504</v>
      </c>
      <c r="F12192" s="1">
        <v>64.0047</v>
      </c>
      <c r="G12192" s="1">
        <v>296.10969999999998</v>
      </c>
      <c r="H12192" s="1">
        <v>15.06410996</v>
      </c>
      <c r="I12192" s="1">
        <v>94164</v>
      </c>
    </row>
    <row r="12193" spans="1:9" x14ac:dyDescent="0.25">
      <c r="A12193" s="1">
        <v>0</v>
      </c>
      <c r="B12193" s="1" t="s">
        <v>14348</v>
      </c>
    </row>
    <row r="12194" spans="1:9" x14ac:dyDescent="0.25">
      <c r="A12194" s="1">
        <v>1</v>
      </c>
      <c r="B12194" s="1" t="s">
        <v>14349</v>
      </c>
      <c r="C12194" s="1" t="s">
        <v>14350</v>
      </c>
      <c r="D12194" s="1">
        <v>22276.52564091</v>
      </c>
      <c r="E12194" s="1">
        <v>3.025E-5</v>
      </c>
      <c r="F12194" s="1" t="s">
        <v>3</v>
      </c>
      <c r="G12194" s="1" t="s">
        <v>14351</v>
      </c>
      <c r="H12194" s="1">
        <v>0</v>
      </c>
      <c r="I12194" s="1">
        <v>9990</v>
      </c>
    </row>
    <row r="12195" spans="1:9" x14ac:dyDescent="0.25">
      <c r="A12195" s="1">
        <v>2</v>
      </c>
      <c r="B12195" s="1">
        <v>47369</v>
      </c>
      <c r="C12195" s="1">
        <v>53.052700000000002</v>
      </c>
      <c r="D12195" s="1">
        <v>267.27269999999999</v>
      </c>
      <c r="E12195" s="1">
        <v>1720</v>
      </c>
      <c r="F12195" s="1">
        <v>65.332400000000007</v>
      </c>
      <c r="G12195" s="1">
        <v>294.78440000000001</v>
      </c>
      <c r="H12195" s="1">
        <v>15.06403774</v>
      </c>
      <c r="I12195" s="1">
        <v>94445</v>
      </c>
    </row>
    <row r="12196" spans="1:9" x14ac:dyDescent="0.25">
      <c r="A12196" s="1">
        <v>0</v>
      </c>
      <c r="B12196" s="1" t="s">
        <v>14352</v>
      </c>
    </row>
    <row r="12197" spans="1:9" x14ac:dyDescent="0.25">
      <c r="A12197" s="1">
        <v>1</v>
      </c>
      <c r="B12197" s="1" t="s">
        <v>14353</v>
      </c>
      <c r="C12197" s="1" t="s">
        <v>14354</v>
      </c>
      <c r="D12197" s="1">
        <v>22276.351504459999</v>
      </c>
      <c r="E12197" s="1">
        <v>-3.3500000000000001E-6</v>
      </c>
      <c r="F12197" s="1" t="s">
        <v>3</v>
      </c>
      <c r="G12197" s="1">
        <f>-36089-5</f>
        <v>-36094</v>
      </c>
      <c r="H12197" s="1">
        <v>0</v>
      </c>
      <c r="I12197" s="1">
        <v>9990</v>
      </c>
    </row>
    <row r="12198" spans="1:9" x14ac:dyDescent="0.25">
      <c r="A12198" s="1">
        <v>2</v>
      </c>
      <c r="B12198" s="1">
        <v>47370</v>
      </c>
      <c r="C12198" s="1">
        <v>53.055199999999999</v>
      </c>
      <c r="D12198" s="1">
        <v>248.08619999999999</v>
      </c>
      <c r="E12198" s="1">
        <v>1667</v>
      </c>
      <c r="F12198" s="1">
        <v>59.503900000000002</v>
      </c>
      <c r="G12198" s="1">
        <v>300.6114</v>
      </c>
      <c r="H12198" s="1">
        <v>15.064011389999999</v>
      </c>
      <c r="I12198" s="1">
        <v>94709</v>
      </c>
    </row>
    <row r="12199" spans="1:9" x14ac:dyDescent="0.25">
      <c r="A12199" s="1">
        <v>0</v>
      </c>
      <c r="B12199" s="1" t="s">
        <v>14355</v>
      </c>
    </row>
    <row r="12200" spans="1:9" x14ac:dyDescent="0.25">
      <c r="A12200" s="1">
        <v>1</v>
      </c>
      <c r="B12200" s="1" t="s">
        <v>14356</v>
      </c>
      <c r="C12200" s="1" t="s">
        <v>14357</v>
      </c>
      <c r="D12200" s="1">
        <v>22276.469467350002</v>
      </c>
      <c r="E12200" s="1">
        <v>-1.681E-5</v>
      </c>
      <c r="F12200" s="1" t="s">
        <v>3</v>
      </c>
      <c r="G12200" s="1">
        <f>-94010-4</f>
        <v>-94014</v>
      </c>
      <c r="H12200" s="1">
        <v>0</v>
      </c>
      <c r="I12200" s="1">
        <v>9999</v>
      </c>
    </row>
    <row r="12201" spans="1:9" x14ac:dyDescent="0.25">
      <c r="A12201" s="1">
        <v>2</v>
      </c>
      <c r="B12201" s="1">
        <v>47371</v>
      </c>
      <c r="C12201" s="1">
        <v>53.054200000000002</v>
      </c>
      <c r="D12201" s="1">
        <v>287.55590000000001</v>
      </c>
      <c r="E12201" s="1">
        <v>1569</v>
      </c>
      <c r="F12201" s="1">
        <v>59.985399999999998</v>
      </c>
      <c r="G12201" s="1">
        <v>300.12900000000002</v>
      </c>
      <c r="H12201" s="1">
        <v>15.063986079999999</v>
      </c>
      <c r="I12201" s="1">
        <v>94155</v>
      </c>
    </row>
    <row r="12202" spans="1:9" x14ac:dyDescent="0.25">
      <c r="A12202" s="1">
        <v>0</v>
      </c>
      <c r="B12202" s="1" t="s">
        <v>14358</v>
      </c>
    </row>
    <row r="12203" spans="1:9" x14ac:dyDescent="0.25">
      <c r="A12203" s="1">
        <v>1</v>
      </c>
      <c r="B12203" s="1" t="s">
        <v>14359</v>
      </c>
      <c r="C12203" s="1" t="s">
        <v>14360</v>
      </c>
      <c r="D12203" s="1">
        <v>22276.39807956</v>
      </c>
      <c r="E12203" s="1">
        <v>4.0400000000000003E-6</v>
      </c>
      <c r="F12203" s="1" t="s">
        <v>3</v>
      </c>
      <c r="G12203" s="1" t="s">
        <v>14361</v>
      </c>
      <c r="H12203" s="1">
        <v>0</v>
      </c>
      <c r="I12203" s="1">
        <v>9996</v>
      </c>
    </row>
    <row r="12204" spans="1:9" x14ac:dyDescent="0.25">
      <c r="A12204" s="1">
        <v>2</v>
      </c>
      <c r="B12204" s="1">
        <v>47372</v>
      </c>
      <c r="C12204" s="1">
        <v>53.053800000000003</v>
      </c>
      <c r="D12204" s="1">
        <v>283.18959999999998</v>
      </c>
      <c r="E12204" s="1">
        <v>2210</v>
      </c>
      <c r="F12204" s="1">
        <v>44.383000000000003</v>
      </c>
      <c r="G12204" s="1">
        <v>315.73360000000002</v>
      </c>
      <c r="H12204" s="1">
        <v>15.06402838</v>
      </c>
      <c r="I12204" s="1">
        <v>94203</v>
      </c>
    </row>
    <row r="12205" spans="1:9" x14ac:dyDescent="0.25">
      <c r="A12205" s="1">
        <v>0</v>
      </c>
      <c r="B12205" s="1" t="s">
        <v>14362</v>
      </c>
    </row>
    <row r="12206" spans="1:9" x14ac:dyDescent="0.25">
      <c r="A12206" s="1">
        <v>1</v>
      </c>
      <c r="B12206" s="1" t="s">
        <v>14363</v>
      </c>
      <c r="C12206" s="1" t="s">
        <v>14364</v>
      </c>
      <c r="D12206" s="1">
        <v>22276.465776249999</v>
      </c>
      <c r="E12206" s="1">
        <v>5.1499999999999998E-6</v>
      </c>
      <c r="F12206" s="1" t="s">
        <v>3</v>
      </c>
      <c r="G12206" s="1" t="s">
        <v>14365</v>
      </c>
      <c r="H12206" s="1">
        <v>0</v>
      </c>
      <c r="I12206" s="1">
        <v>9995</v>
      </c>
    </row>
    <row r="12207" spans="1:9" x14ac:dyDescent="0.25">
      <c r="A12207" s="1">
        <v>2</v>
      </c>
      <c r="B12207" s="1">
        <v>47373</v>
      </c>
      <c r="C12207" s="1">
        <v>53.054699999999997</v>
      </c>
      <c r="D12207" s="1">
        <v>287.55700000000002</v>
      </c>
      <c r="E12207" s="1">
        <v>1737</v>
      </c>
      <c r="F12207" s="1">
        <v>55.191000000000003</v>
      </c>
      <c r="G12207" s="1">
        <v>304.92419999999998</v>
      </c>
      <c r="H12207" s="1">
        <v>15.06397286</v>
      </c>
      <c r="I12207" s="1">
        <v>94153</v>
      </c>
    </row>
    <row r="12208" spans="1:9" x14ac:dyDescent="0.25">
      <c r="A12208" s="1">
        <v>0</v>
      </c>
      <c r="B12208" s="1" t="s">
        <v>14366</v>
      </c>
    </row>
    <row r="12209" spans="1:9" x14ac:dyDescent="0.25">
      <c r="A12209" s="1">
        <v>1</v>
      </c>
      <c r="B12209" s="1" t="s">
        <v>14367</v>
      </c>
      <c r="C12209" s="1" t="s">
        <v>14368</v>
      </c>
      <c r="D12209" s="1">
        <v>22276.35424932</v>
      </c>
      <c r="E12209" s="1">
        <v>1.382E-5</v>
      </c>
      <c r="F12209" s="1" t="s">
        <v>3</v>
      </c>
      <c r="G12209" s="1" t="s">
        <v>14369</v>
      </c>
      <c r="H12209" s="1">
        <v>0</v>
      </c>
      <c r="I12209" s="1">
        <v>9994</v>
      </c>
    </row>
    <row r="12210" spans="1:9" x14ac:dyDescent="0.25">
      <c r="A12210" s="1">
        <v>2</v>
      </c>
      <c r="B12210" s="1">
        <v>47374</v>
      </c>
      <c r="C12210" s="1">
        <v>53.054699999999997</v>
      </c>
      <c r="D12210" s="1">
        <v>288.04829999999998</v>
      </c>
      <c r="E12210" s="1">
        <v>1470</v>
      </c>
      <c r="F12210" s="1">
        <v>69.227099999999993</v>
      </c>
      <c r="G12210" s="1">
        <v>290.88749999999999</v>
      </c>
      <c r="H12210" s="1">
        <v>15.064059650000001</v>
      </c>
      <c r="I12210" s="1">
        <v>94130</v>
      </c>
    </row>
    <row r="12211" spans="1:9" x14ac:dyDescent="0.25">
      <c r="A12211" s="1">
        <v>0</v>
      </c>
      <c r="B12211" s="1" t="s">
        <v>14370</v>
      </c>
    </row>
    <row r="12212" spans="1:9" x14ac:dyDescent="0.25">
      <c r="A12212" s="1">
        <v>1</v>
      </c>
      <c r="B12212" s="1" t="s">
        <v>14371</v>
      </c>
      <c r="C12212" s="1" t="s">
        <v>14372</v>
      </c>
      <c r="D12212" s="1">
        <v>22276.35888272</v>
      </c>
      <c r="E12212" s="1">
        <v>1.431E-5</v>
      </c>
      <c r="F12212" s="1" t="s">
        <v>3</v>
      </c>
      <c r="G12212" s="1" t="s">
        <v>14373</v>
      </c>
      <c r="H12212" s="1">
        <v>0</v>
      </c>
      <c r="I12212" s="1">
        <v>9991</v>
      </c>
    </row>
    <row r="12213" spans="1:9" x14ac:dyDescent="0.25">
      <c r="A12213" s="1">
        <v>2</v>
      </c>
      <c r="B12213" s="1">
        <v>47375</v>
      </c>
      <c r="C12213" s="1">
        <v>53.053899999999999</v>
      </c>
      <c r="D12213" s="1">
        <v>288.03680000000003</v>
      </c>
      <c r="E12213" s="1">
        <v>1535</v>
      </c>
      <c r="F12213" s="1">
        <v>59.144599999999997</v>
      </c>
      <c r="G12213" s="1">
        <v>300.96940000000001</v>
      </c>
      <c r="H12213" s="1">
        <v>15.06398325</v>
      </c>
      <c r="I12213" s="1">
        <v>94131</v>
      </c>
    </row>
    <row r="12214" spans="1:9" x14ac:dyDescent="0.25">
      <c r="A12214" s="1">
        <v>0</v>
      </c>
      <c r="B12214" s="1" t="s">
        <v>14374</v>
      </c>
    </row>
    <row r="12215" spans="1:9" x14ac:dyDescent="0.25">
      <c r="A12215" s="1">
        <v>1</v>
      </c>
      <c r="B12215" s="1" t="s">
        <v>14375</v>
      </c>
      <c r="C12215" s="1" t="s">
        <v>14376</v>
      </c>
      <c r="D12215" s="1">
        <v>22276.36256935</v>
      </c>
      <c r="E12215" s="1">
        <v>1.9179999999999999E-5</v>
      </c>
      <c r="F12215" s="1" t="s">
        <v>3</v>
      </c>
      <c r="G12215" s="1" t="s">
        <v>3976</v>
      </c>
      <c r="H12215" s="1">
        <v>0</v>
      </c>
      <c r="I12215" s="1">
        <v>9991</v>
      </c>
    </row>
    <row r="12216" spans="1:9" x14ac:dyDescent="0.25">
      <c r="A12216" s="1">
        <v>2</v>
      </c>
      <c r="B12216" s="1">
        <v>47376</v>
      </c>
      <c r="C12216" s="1">
        <v>53.054099999999998</v>
      </c>
      <c r="D12216" s="1">
        <v>288.02510000000001</v>
      </c>
      <c r="E12216" s="1">
        <v>1775</v>
      </c>
      <c r="F12216" s="1">
        <v>55.665500000000002</v>
      </c>
      <c r="G12216" s="1">
        <v>304.4502</v>
      </c>
      <c r="H12216" s="1">
        <v>15.06401924</v>
      </c>
      <c r="I12216" s="1">
        <v>94132</v>
      </c>
    </row>
    <row r="12217" spans="1:9" x14ac:dyDescent="0.25">
      <c r="A12217" s="1">
        <v>0</v>
      </c>
      <c r="B12217" s="1" t="s">
        <v>14377</v>
      </c>
    </row>
    <row r="12218" spans="1:9" x14ac:dyDescent="0.25">
      <c r="A12218" s="1">
        <v>1</v>
      </c>
      <c r="B12218" s="1" t="s">
        <v>14378</v>
      </c>
      <c r="C12218" s="1" t="s">
        <v>14379</v>
      </c>
      <c r="D12218" s="1">
        <v>22276.480527299998</v>
      </c>
      <c r="E12218" s="1">
        <v>1.4603000000000001E-4</v>
      </c>
      <c r="F12218" s="1" t="s">
        <v>3</v>
      </c>
      <c r="G12218" s="1" t="s">
        <v>14380</v>
      </c>
      <c r="H12218" s="1">
        <v>0</v>
      </c>
      <c r="I12218" s="1">
        <v>9997</v>
      </c>
    </row>
    <row r="12219" spans="1:9" x14ac:dyDescent="0.25">
      <c r="A12219" s="1">
        <v>2</v>
      </c>
      <c r="B12219" s="1">
        <v>47377</v>
      </c>
      <c r="C12219" s="1">
        <v>53.052999999999997</v>
      </c>
      <c r="D12219" s="1">
        <v>287.49599999999998</v>
      </c>
      <c r="E12219" s="1">
        <v>1909</v>
      </c>
      <c r="F12219" s="1">
        <v>68.138400000000004</v>
      </c>
      <c r="G12219" s="1">
        <v>291.98079999999999</v>
      </c>
      <c r="H12219" s="1">
        <v>15.063925830000001</v>
      </c>
      <c r="I12219" s="1">
        <v>94159</v>
      </c>
    </row>
    <row r="12220" spans="1:9" x14ac:dyDescent="0.25">
      <c r="A12220" s="1">
        <v>0</v>
      </c>
      <c r="B12220" s="1" t="s">
        <v>14381</v>
      </c>
    </row>
    <row r="12221" spans="1:9" x14ac:dyDescent="0.25">
      <c r="A12221" s="1">
        <v>1</v>
      </c>
      <c r="B12221" s="1" t="s">
        <v>14382</v>
      </c>
      <c r="C12221" s="1" t="s">
        <v>14383</v>
      </c>
      <c r="D12221" s="1">
        <v>22276.34045186</v>
      </c>
      <c r="E12221" s="1">
        <v>6.1329999999999997E-5</v>
      </c>
      <c r="F12221" s="1" t="s">
        <v>3</v>
      </c>
      <c r="G12221" s="1" t="s">
        <v>14384</v>
      </c>
      <c r="H12221" s="1">
        <v>0</v>
      </c>
      <c r="I12221" s="1">
        <v>9997</v>
      </c>
    </row>
    <row r="12222" spans="1:9" x14ac:dyDescent="0.25">
      <c r="A12222" s="1">
        <v>2</v>
      </c>
      <c r="B12222" s="1">
        <v>47378</v>
      </c>
      <c r="C12222" s="1">
        <v>53.052599999999998</v>
      </c>
      <c r="D12222" s="1">
        <v>248.13220000000001</v>
      </c>
      <c r="E12222" s="1">
        <v>1442</v>
      </c>
      <c r="F12222" s="1">
        <v>67.790700000000001</v>
      </c>
      <c r="G12222" s="1">
        <v>292.32350000000002</v>
      </c>
      <c r="H12222" s="1">
        <v>15.06409788</v>
      </c>
      <c r="I12222" s="1">
        <v>94693</v>
      </c>
    </row>
    <row r="12223" spans="1:9" x14ac:dyDescent="0.25">
      <c r="A12223" s="1">
        <v>0</v>
      </c>
      <c r="B12223" s="1" t="s">
        <v>14385</v>
      </c>
    </row>
    <row r="12224" spans="1:9" x14ac:dyDescent="0.25">
      <c r="A12224" s="1">
        <v>1</v>
      </c>
      <c r="B12224" s="1" t="s">
        <v>14386</v>
      </c>
      <c r="C12224" s="1" t="s">
        <v>14387</v>
      </c>
      <c r="D12224" s="1">
        <v>22276.215128020001</v>
      </c>
      <c r="E12224" s="1">
        <v>-7.8000000000000005E-7</v>
      </c>
      <c r="F12224" s="1" t="s">
        <v>3</v>
      </c>
      <c r="G12224" s="1" t="s">
        <v>14388</v>
      </c>
      <c r="H12224" s="1">
        <v>0</v>
      </c>
      <c r="I12224" s="1">
        <v>9999</v>
      </c>
    </row>
    <row r="12225" spans="1:9" x14ac:dyDescent="0.25">
      <c r="A12225" s="1">
        <v>2</v>
      </c>
      <c r="B12225" s="1">
        <v>47379</v>
      </c>
      <c r="C12225" s="1">
        <v>53.053800000000003</v>
      </c>
      <c r="D12225" s="1">
        <v>248.69560000000001</v>
      </c>
      <c r="E12225" s="1">
        <v>1482</v>
      </c>
      <c r="F12225" s="1">
        <v>83.372100000000003</v>
      </c>
      <c r="G12225" s="1">
        <v>276.74360000000001</v>
      </c>
      <c r="H12225" s="1">
        <v>15.06402608</v>
      </c>
      <c r="I12225" s="1">
        <v>94678</v>
      </c>
    </row>
    <row r="12226" spans="1:9" x14ac:dyDescent="0.25">
      <c r="A12226" s="1">
        <v>0</v>
      </c>
      <c r="B12226" s="1" t="s">
        <v>14389</v>
      </c>
    </row>
    <row r="12227" spans="1:9" x14ac:dyDescent="0.25">
      <c r="A12227" s="1">
        <v>1</v>
      </c>
      <c r="B12227" s="1" t="s">
        <v>14390</v>
      </c>
      <c r="C12227" s="1" t="s">
        <v>14391</v>
      </c>
      <c r="D12227" s="1">
        <v>22276.376381220001</v>
      </c>
      <c r="E12227" s="1">
        <v>1.219E-5</v>
      </c>
      <c r="F12227" s="1" t="s">
        <v>3</v>
      </c>
      <c r="G12227" s="1" t="s">
        <v>14392</v>
      </c>
      <c r="H12227" s="1">
        <v>0</v>
      </c>
      <c r="I12227" s="1">
        <v>9998</v>
      </c>
    </row>
    <row r="12228" spans="1:9" x14ac:dyDescent="0.25">
      <c r="A12228" s="1">
        <v>2</v>
      </c>
      <c r="B12228" s="1">
        <v>47380</v>
      </c>
      <c r="C12228" s="1">
        <v>53.055</v>
      </c>
      <c r="D12228" s="1">
        <v>257.95530000000002</v>
      </c>
      <c r="E12228" s="1">
        <v>1475</v>
      </c>
      <c r="F12228" s="1">
        <v>64.745199999999997</v>
      </c>
      <c r="G12228" s="1">
        <v>295.36900000000003</v>
      </c>
      <c r="H12228" s="1">
        <v>15.06401166</v>
      </c>
      <c r="I12228" s="1">
        <v>94561</v>
      </c>
    </row>
    <row r="12229" spans="1:9" x14ac:dyDescent="0.25">
      <c r="A12229" s="1">
        <v>0</v>
      </c>
      <c r="B12229" s="1" t="s">
        <v>14393</v>
      </c>
    </row>
    <row r="12230" spans="1:9" x14ac:dyDescent="0.25">
      <c r="A12230" s="1">
        <v>1</v>
      </c>
      <c r="B12230" s="1" t="s">
        <v>14394</v>
      </c>
      <c r="C12230" s="1" t="s">
        <v>14395</v>
      </c>
      <c r="D12230" s="1">
        <v>22276.259826789999</v>
      </c>
      <c r="E12230" s="1">
        <v>4.6780000000000003E-5</v>
      </c>
      <c r="F12230" s="1" t="s">
        <v>3</v>
      </c>
      <c r="G12230" s="1" t="s">
        <v>14396</v>
      </c>
      <c r="H12230" s="1">
        <v>0</v>
      </c>
      <c r="I12230" s="1">
        <v>9993</v>
      </c>
    </row>
    <row r="12231" spans="1:9" x14ac:dyDescent="0.25">
      <c r="A12231" s="1">
        <v>2</v>
      </c>
      <c r="B12231" s="1">
        <v>47381</v>
      </c>
      <c r="C12231" s="1">
        <v>53.053199999999997</v>
      </c>
      <c r="D12231" s="1">
        <v>263.56420000000003</v>
      </c>
      <c r="E12231" s="1">
        <v>1621</v>
      </c>
      <c r="F12231" s="1">
        <v>62.905999999999999</v>
      </c>
      <c r="G12231" s="1">
        <v>297.20940000000002</v>
      </c>
      <c r="H12231" s="1">
        <v>15.06411917</v>
      </c>
      <c r="I12231" s="1">
        <v>94476</v>
      </c>
    </row>
    <row r="12232" spans="1:9" x14ac:dyDescent="0.25">
      <c r="A12232" s="1">
        <v>0</v>
      </c>
      <c r="B12232" s="1" t="s">
        <v>14397</v>
      </c>
    </row>
    <row r="12233" spans="1:9" x14ac:dyDescent="0.25">
      <c r="A12233" s="1">
        <v>1</v>
      </c>
      <c r="B12233" s="1" t="s">
        <v>14398</v>
      </c>
      <c r="C12233" s="1" t="s">
        <v>14399</v>
      </c>
      <c r="D12233" s="1">
        <v>22276.369010440001</v>
      </c>
      <c r="E12233" s="1">
        <v>7.258E-5</v>
      </c>
      <c r="F12233" s="1" t="s">
        <v>3</v>
      </c>
      <c r="G12233" s="1" t="s">
        <v>14400</v>
      </c>
      <c r="H12233" s="1">
        <v>0</v>
      </c>
      <c r="I12233" s="1">
        <v>9994</v>
      </c>
    </row>
    <row r="12234" spans="1:9" x14ac:dyDescent="0.25">
      <c r="A12234" s="1">
        <v>2</v>
      </c>
      <c r="B12234" s="1">
        <v>47382</v>
      </c>
      <c r="C12234" s="1">
        <v>53.0535</v>
      </c>
      <c r="D12234" s="1">
        <v>258.00200000000001</v>
      </c>
      <c r="E12234" s="1">
        <v>1539</v>
      </c>
      <c r="F12234" s="1">
        <v>73.189099999999996</v>
      </c>
      <c r="G12234" s="1">
        <v>286.92669999999998</v>
      </c>
      <c r="H12234" s="1">
        <v>15.064122319999999</v>
      </c>
      <c r="I12234" s="1">
        <v>94550</v>
      </c>
    </row>
    <row r="12235" spans="1:9" x14ac:dyDescent="0.25">
      <c r="A12235" s="1">
        <v>0</v>
      </c>
      <c r="B12235" s="1" t="s">
        <v>14401</v>
      </c>
    </row>
    <row r="12236" spans="1:9" x14ac:dyDescent="0.25">
      <c r="A12236" s="1">
        <v>1</v>
      </c>
      <c r="B12236" s="1" t="s">
        <v>14402</v>
      </c>
      <c r="C12236" s="1" t="s">
        <v>14403</v>
      </c>
      <c r="D12236" s="1">
        <v>22276.321074470001</v>
      </c>
      <c r="E12236" s="1">
        <v>2.3969999999999999E-5</v>
      </c>
      <c r="F12236" s="1" t="s">
        <v>3</v>
      </c>
      <c r="G12236" s="1" t="s">
        <v>14404</v>
      </c>
      <c r="H12236" s="1">
        <v>0</v>
      </c>
      <c r="I12236" s="1">
        <v>9993</v>
      </c>
    </row>
    <row r="12237" spans="1:9" x14ac:dyDescent="0.25">
      <c r="A12237" s="1">
        <v>2</v>
      </c>
      <c r="B12237" s="1">
        <v>47383</v>
      </c>
      <c r="C12237" s="1">
        <v>53.053199999999997</v>
      </c>
      <c r="D12237" s="1">
        <v>248.21289999999999</v>
      </c>
      <c r="E12237" s="1">
        <v>1714</v>
      </c>
      <c r="F12237" s="1">
        <v>64.666200000000003</v>
      </c>
      <c r="G12237" s="1">
        <v>295.45049999999998</v>
      </c>
      <c r="H12237" s="1">
        <v>15.06408996</v>
      </c>
      <c r="I12237" s="1">
        <v>94692</v>
      </c>
    </row>
    <row r="12238" spans="1:9" x14ac:dyDescent="0.25">
      <c r="A12238" s="1">
        <v>0</v>
      </c>
      <c r="B12238" s="1" t="s">
        <v>14405</v>
      </c>
    </row>
    <row r="12239" spans="1:9" x14ac:dyDescent="0.25">
      <c r="A12239" s="1">
        <v>1</v>
      </c>
      <c r="B12239" s="1" t="s">
        <v>14406</v>
      </c>
      <c r="C12239" s="1" t="s">
        <v>14407</v>
      </c>
      <c r="D12239" s="1">
        <v>22276.221606949999</v>
      </c>
      <c r="E12239" s="1">
        <v>2.0999999999999999E-5</v>
      </c>
      <c r="F12239" s="1" t="s">
        <v>3</v>
      </c>
      <c r="G12239" s="1" t="s">
        <v>14408</v>
      </c>
      <c r="H12239" s="1">
        <v>0</v>
      </c>
      <c r="I12239" s="1">
        <v>9998</v>
      </c>
    </row>
    <row r="12240" spans="1:9" x14ac:dyDescent="0.25">
      <c r="A12240" s="1">
        <v>2</v>
      </c>
      <c r="B12240" s="1">
        <v>47384</v>
      </c>
      <c r="C12240" s="1">
        <v>53.053400000000003</v>
      </c>
      <c r="D12240" s="1">
        <v>258.89069999999998</v>
      </c>
      <c r="E12240" s="1">
        <v>1575</v>
      </c>
      <c r="F12240" s="1">
        <v>69.240700000000004</v>
      </c>
      <c r="G12240" s="1">
        <v>290.87509999999997</v>
      </c>
      <c r="H12240" s="1">
        <v>15.06402027</v>
      </c>
      <c r="I12240" s="1">
        <v>94533</v>
      </c>
    </row>
    <row r="12241" spans="1:9" x14ac:dyDescent="0.25">
      <c r="A12241" s="1">
        <v>0</v>
      </c>
      <c r="B12241" s="1" t="s">
        <v>14409</v>
      </c>
    </row>
    <row r="12242" spans="1:9" x14ac:dyDescent="0.25">
      <c r="A12242" s="1">
        <v>1</v>
      </c>
      <c r="B12242" s="1" t="s">
        <v>14410</v>
      </c>
      <c r="C12242" s="1" t="s">
        <v>14411</v>
      </c>
      <c r="D12242" s="1">
        <v>22276.217892109999</v>
      </c>
      <c r="E12242" s="1">
        <v>6.3400000000000003E-6</v>
      </c>
      <c r="F12242" s="1" t="s">
        <v>3</v>
      </c>
      <c r="G12242" s="1" t="s">
        <v>14412</v>
      </c>
      <c r="H12242" s="1">
        <v>0</v>
      </c>
      <c r="I12242" s="1">
        <v>9997</v>
      </c>
    </row>
    <row r="12243" spans="1:9" x14ac:dyDescent="0.25">
      <c r="A12243" s="1">
        <v>2</v>
      </c>
      <c r="B12243" s="1">
        <v>47385</v>
      </c>
      <c r="C12243" s="1">
        <v>53.054299999999998</v>
      </c>
      <c r="D12243" s="1">
        <v>258.67489999999998</v>
      </c>
      <c r="E12243" s="1">
        <v>1570</v>
      </c>
      <c r="F12243" s="1">
        <v>62.874000000000002</v>
      </c>
      <c r="G12243" s="1">
        <v>297.24090000000001</v>
      </c>
      <c r="H12243" s="1">
        <v>15.064013620000001</v>
      </c>
      <c r="I12243" s="1">
        <v>94532</v>
      </c>
    </row>
    <row r="12244" spans="1:9" x14ac:dyDescent="0.25">
      <c r="A12244" s="1">
        <v>0</v>
      </c>
      <c r="B12244" s="1" t="s">
        <v>14413</v>
      </c>
    </row>
    <row r="12245" spans="1:9" x14ac:dyDescent="0.25">
      <c r="A12245" s="1">
        <v>1</v>
      </c>
      <c r="B12245" s="1" t="s">
        <v>14414</v>
      </c>
      <c r="C12245" s="1" t="s">
        <v>14415</v>
      </c>
      <c r="D12245" s="1">
        <v>22276.247377510001</v>
      </c>
      <c r="E12245" s="1">
        <v>1.33E-6</v>
      </c>
      <c r="F12245" s="1" t="s">
        <v>3</v>
      </c>
      <c r="G12245" s="1" t="s">
        <v>14416</v>
      </c>
      <c r="H12245" s="1">
        <v>0</v>
      </c>
      <c r="I12245" s="1">
        <v>9992</v>
      </c>
    </row>
    <row r="12246" spans="1:9" x14ac:dyDescent="0.25">
      <c r="A12246" s="1">
        <v>2</v>
      </c>
      <c r="B12246" s="1">
        <v>47386</v>
      </c>
      <c r="C12246" s="1">
        <v>53.054900000000004</v>
      </c>
      <c r="D12246" s="1">
        <v>258.54689999999999</v>
      </c>
      <c r="E12246" s="1">
        <v>1780</v>
      </c>
      <c r="F12246" s="1">
        <v>64.449299999999994</v>
      </c>
      <c r="G12246" s="1">
        <v>295.66800000000001</v>
      </c>
      <c r="H12246" s="1">
        <v>15.0640755</v>
      </c>
      <c r="I12246" s="1">
        <v>94542</v>
      </c>
    </row>
    <row r="12247" spans="1:9" x14ac:dyDescent="0.25">
      <c r="A12247" s="1">
        <v>0</v>
      </c>
      <c r="B12247" s="1" t="s">
        <v>14417</v>
      </c>
    </row>
    <row r="12248" spans="1:9" x14ac:dyDescent="0.25">
      <c r="A12248" s="1">
        <v>1</v>
      </c>
      <c r="B12248" s="1" t="s">
        <v>14418</v>
      </c>
      <c r="C12248" s="1" t="s">
        <v>14419</v>
      </c>
      <c r="D12248" s="1">
        <v>22276.299898590001</v>
      </c>
      <c r="E12248" s="1">
        <v>1.027E-5</v>
      </c>
      <c r="F12248" s="1" t="s">
        <v>3</v>
      </c>
      <c r="G12248" s="1" t="s">
        <v>14420</v>
      </c>
      <c r="H12248" s="1">
        <v>0</v>
      </c>
      <c r="I12248" s="1">
        <v>9997</v>
      </c>
    </row>
    <row r="12249" spans="1:9" x14ac:dyDescent="0.25">
      <c r="A12249" s="1">
        <v>2</v>
      </c>
      <c r="B12249" s="1">
        <v>47387</v>
      </c>
      <c r="C12249" s="1">
        <v>53.054699999999997</v>
      </c>
      <c r="D12249" s="1">
        <v>288.30099999999999</v>
      </c>
      <c r="E12249" s="1">
        <v>1531</v>
      </c>
      <c r="F12249" s="1">
        <v>75.430499999999995</v>
      </c>
      <c r="G12249" s="1">
        <v>284.68540000000002</v>
      </c>
      <c r="H12249" s="1">
        <v>15.064007439999999</v>
      </c>
      <c r="I12249" s="1">
        <v>94125</v>
      </c>
    </row>
    <row r="12250" spans="1:9" x14ac:dyDescent="0.25">
      <c r="A12250" s="1">
        <v>0</v>
      </c>
      <c r="B12250" s="1" t="s">
        <v>14421</v>
      </c>
    </row>
    <row r="12251" spans="1:9" x14ac:dyDescent="0.25">
      <c r="A12251" s="1">
        <v>1</v>
      </c>
      <c r="B12251" s="1" t="s">
        <v>14422</v>
      </c>
      <c r="C12251" s="1" t="s">
        <v>14423</v>
      </c>
      <c r="D12251" s="1">
        <v>22276.314644739999</v>
      </c>
      <c r="E12251" s="1">
        <v>3.4940000000000001E-5</v>
      </c>
      <c r="F12251" s="1" t="s">
        <v>3</v>
      </c>
      <c r="G12251" s="1" t="s">
        <v>14424</v>
      </c>
      <c r="H12251" s="1">
        <v>0</v>
      </c>
      <c r="I12251" s="1">
        <v>9991</v>
      </c>
    </row>
    <row r="12252" spans="1:9" x14ac:dyDescent="0.25">
      <c r="A12252" s="1">
        <v>2</v>
      </c>
      <c r="B12252" s="1">
        <v>47388</v>
      </c>
      <c r="C12252" s="1">
        <v>53.053899999999999</v>
      </c>
      <c r="D12252" s="1">
        <v>288.2353</v>
      </c>
      <c r="E12252" s="1">
        <v>1692</v>
      </c>
      <c r="F12252" s="1">
        <v>59.153100000000002</v>
      </c>
      <c r="G12252" s="1">
        <v>300.96249999999998</v>
      </c>
      <c r="H12252" s="1">
        <v>15.064091400000001</v>
      </c>
      <c r="I12252" s="1">
        <v>94121</v>
      </c>
    </row>
    <row r="12253" spans="1:9" x14ac:dyDescent="0.25">
      <c r="A12253" s="1">
        <v>0</v>
      </c>
      <c r="B12253" s="1" t="s">
        <v>14425</v>
      </c>
    </row>
    <row r="12254" spans="1:9" x14ac:dyDescent="0.25">
      <c r="A12254" s="1">
        <v>1</v>
      </c>
      <c r="B12254" s="1" t="s">
        <v>14426</v>
      </c>
      <c r="C12254" s="1" t="s">
        <v>14427</v>
      </c>
      <c r="D12254" s="1">
        <v>22276.359777000001</v>
      </c>
      <c r="E12254" s="1">
        <v>1.6390000000000001E-5</v>
      </c>
      <c r="F12254" s="1" t="s">
        <v>3</v>
      </c>
      <c r="G12254" s="1" t="s">
        <v>14428</v>
      </c>
      <c r="H12254" s="1">
        <v>0</v>
      </c>
      <c r="I12254" s="1">
        <v>9994</v>
      </c>
    </row>
    <row r="12255" spans="1:9" x14ac:dyDescent="0.25">
      <c r="A12255" s="1">
        <v>2</v>
      </c>
      <c r="B12255" s="1">
        <v>47389</v>
      </c>
      <c r="C12255" s="1">
        <v>53.053600000000003</v>
      </c>
      <c r="D12255" s="1">
        <v>268.03710000000001</v>
      </c>
      <c r="E12255" s="1">
        <v>1599</v>
      </c>
      <c r="F12255" s="1">
        <v>62.602400000000003</v>
      </c>
      <c r="G12255" s="1">
        <v>297.5127</v>
      </c>
      <c r="H12255" s="1">
        <v>15.06401305</v>
      </c>
      <c r="I12255" s="1">
        <v>94412</v>
      </c>
    </row>
    <row r="12256" spans="1:9" x14ac:dyDescent="0.25">
      <c r="A12256" s="1">
        <v>0</v>
      </c>
      <c r="B12256" s="1" t="s">
        <v>14429</v>
      </c>
    </row>
    <row r="12257" spans="1:9" x14ac:dyDescent="0.25">
      <c r="A12257" s="1">
        <v>1</v>
      </c>
      <c r="B12257" s="1" t="s">
        <v>14430</v>
      </c>
      <c r="C12257" s="1" t="s">
        <v>14431</v>
      </c>
      <c r="D12257" s="1">
        <v>22276.421537390001</v>
      </c>
      <c r="E12257" s="1">
        <v>1.238E-5</v>
      </c>
      <c r="F12257" s="1" t="s">
        <v>3</v>
      </c>
      <c r="G12257" s="1" t="s">
        <v>14432</v>
      </c>
      <c r="H12257" s="1">
        <v>0</v>
      </c>
      <c r="I12257" s="1">
        <v>9995</v>
      </c>
    </row>
    <row r="12258" spans="1:9" x14ac:dyDescent="0.25">
      <c r="A12258" s="1">
        <v>2</v>
      </c>
      <c r="B12258" s="1">
        <v>47390</v>
      </c>
      <c r="C12258" s="1">
        <v>53.054299999999998</v>
      </c>
      <c r="D12258" s="1">
        <v>287.76620000000003</v>
      </c>
      <c r="E12258" s="1">
        <v>1597</v>
      </c>
      <c r="F12258" s="1">
        <v>61.139099999999999</v>
      </c>
      <c r="G12258" s="1">
        <v>298.97579999999999</v>
      </c>
      <c r="H12258" s="1">
        <v>15.064049969999999</v>
      </c>
      <c r="I12258" s="1">
        <v>94147</v>
      </c>
    </row>
    <row r="12259" spans="1:9" x14ac:dyDescent="0.25">
      <c r="A12259" s="1">
        <v>0</v>
      </c>
      <c r="B12259" s="1" t="s">
        <v>14433</v>
      </c>
    </row>
    <row r="12260" spans="1:9" x14ac:dyDescent="0.25">
      <c r="A12260" s="1">
        <v>1</v>
      </c>
      <c r="B12260" s="1" t="s">
        <v>14434</v>
      </c>
      <c r="C12260" s="1" t="s">
        <v>14435</v>
      </c>
      <c r="D12260" s="1">
        <v>22276.364378769998</v>
      </c>
      <c r="E12260" s="1">
        <v>9.5899999999999997E-6</v>
      </c>
      <c r="F12260" s="1" t="s">
        <v>3</v>
      </c>
      <c r="G12260" s="1" t="s">
        <v>14436</v>
      </c>
      <c r="H12260" s="1">
        <v>0</v>
      </c>
      <c r="I12260" s="1">
        <v>9997</v>
      </c>
    </row>
    <row r="12261" spans="1:9" x14ac:dyDescent="0.25">
      <c r="A12261" s="1">
        <v>2</v>
      </c>
      <c r="B12261" s="1">
        <v>47391</v>
      </c>
      <c r="C12261" s="1">
        <v>53.054299999999998</v>
      </c>
      <c r="D12261" s="1">
        <v>258.01729999999998</v>
      </c>
      <c r="E12261" s="1">
        <v>1620</v>
      </c>
      <c r="F12261" s="1">
        <v>60.2254</v>
      </c>
      <c r="G12261" s="1">
        <v>299.88959999999997</v>
      </c>
      <c r="H12261" s="1">
        <v>15.06413599</v>
      </c>
      <c r="I12261" s="1">
        <v>94557</v>
      </c>
    </row>
    <row r="12262" spans="1:9" x14ac:dyDescent="0.25">
      <c r="A12262" s="1">
        <v>0</v>
      </c>
      <c r="B12262" s="1" t="s">
        <v>14437</v>
      </c>
    </row>
    <row r="12263" spans="1:9" x14ac:dyDescent="0.25">
      <c r="A12263" s="1">
        <v>1</v>
      </c>
      <c r="B12263" s="1" t="s">
        <v>14438</v>
      </c>
      <c r="C12263" s="1" t="s">
        <v>14439</v>
      </c>
      <c r="D12263" s="1">
        <v>22276.365330289998</v>
      </c>
      <c r="E12263" s="1">
        <v>1.0204000000000001E-4</v>
      </c>
      <c r="F12263" s="1" t="s">
        <v>3</v>
      </c>
      <c r="G12263" s="1" t="s">
        <v>14440</v>
      </c>
      <c r="H12263" s="1">
        <v>0</v>
      </c>
      <c r="I12263" s="1">
        <v>9996</v>
      </c>
    </row>
    <row r="12264" spans="1:9" x14ac:dyDescent="0.25">
      <c r="A12264" s="1">
        <v>2</v>
      </c>
      <c r="B12264" s="1">
        <v>47392</v>
      </c>
      <c r="C12264" s="1">
        <v>53.0535</v>
      </c>
      <c r="D12264" s="1">
        <v>258.01729999999998</v>
      </c>
      <c r="E12264" s="1">
        <v>1655</v>
      </c>
      <c r="F12264" s="1">
        <v>74.567999999999998</v>
      </c>
      <c r="G12264" s="1">
        <v>285.54919999999998</v>
      </c>
      <c r="H12264" s="1">
        <v>15.064186680000001</v>
      </c>
      <c r="I12264" s="1">
        <v>94554</v>
      </c>
    </row>
    <row r="12265" spans="1:9" x14ac:dyDescent="0.25">
      <c r="A12265" s="1">
        <v>0</v>
      </c>
      <c r="B12265" s="1" t="s">
        <v>14441</v>
      </c>
    </row>
    <row r="12266" spans="1:9" x14ac:dyDescent="0.25">
      <c r="A12266" s="1">
        <v>1</v>
      </c>
      <c r="B12266" s="1" t="s">
        <v>14442</v>
      </c>
      <c r="C12266" s="1" t="s">
        <v>14443</v>
      </c>
      <c r="D12266" s="1">
        <v>22276.32528461</v>
      </c>
      <c r="E12266" s="1">
        <v>1.1585E-4</v>
      </c>
      <c r="F12266" s="1" t="s">
        <v>3</v>
      </c>
      <c r="G12266" s="1" t="s">
        <v>14444</v>
      </c>
      <c r="H12266" s="1">
        <v>0</v>
      </c>
      <c r="I12266" s="1">
        <v>9997</v>
      </c>
    </row>
    <row r="12267" spans="1:9" x14ac:dyDescent="0.25">
      <c r="A12267" s="1">
        <v>2</v>
      </c>
      <c r="B12267" s="1">
        <v>47393</v>
      </c>
      <c r="C12267" s="1">
        <v>53.052999999999997</v>
      </c>
      <c r="D12267" s="1">
        <v>233.53380000000001</v>
      </c>
      <c r="E12267" s="1">
        <v>1795</v>
      </c>
      <c r="F12267" s="1">
        <v>87.8172</v>
      </c>
      <c r="G12267" s="1">
        <v>272.3023</v>
      </c>
      <c r="H12267" s="1">
        <v>15.064130889999999</v>
      </c>
      <c r="I12267" s="1">
        <v>94892</v>
      </c>
    </row>
    <row r="12268" spans="1:9" x14ac:dyDescent="0.25">
      <c r="A12268" s="1">
        <v>0</v>
      </c>
      <c r="B12268" s="1" t="s">
        <v>14445</v>
      </c>
    </row>
    <row r="12269" spans="1:9" x14ac:dyDescent="0.25">
      <c r="A12269" s="1">
        <v>1</v>
      </c>
      <c r="B12269" s="1" t="s">
        <v>14446</v>
      </c>
      <c r="C12269" s="1" t="s">
        <v>14447</v>
      </c>
      <c r="D12269" s="1">
        <v>22276.323423220001</v>
      </c>
      <c r="E12269" s="1">
        <v>-4.0600000000000001E-6</v>
      </c>
      <c r="F12269" s="1" t="s">
        <v>3</v>
      </c>
      <c r="G12269" s="1">
        <f>-83517-5</f>
        <v>-83522</v>
      </c>
      <c r="H12269" s="1">
        <v>0</v>
      </c>
      <c r="I12269" s="1">
        <v>9996</v>
      </c>
    </row>
    <row r="12270" spans="1:9" x14ac:dyDescent="0.25">
      <c r="A12270" s="1">
        <v>2</v>
      </c>
      <c r="B12270" s="1">
        <v>47394</v>
      </c>
      <c r="C12270" s="1">
        <v>53.056199999999997</v>
      </c>
      <c r="D12270" s="1">
        <v>253.3689</v>
      </c>
      <c r="E12270" s="1">
        <v>1856</v>
      </c>
      <c r="F12270" s="1">
        <v>55.3568</v>
      </c>
      <c r="G12270" s="1">
        <v>304.7595</v>
      </c>
      <c r="H12270" s="1">
        <v>15.06402084</v>
      </c>
      <c r="I12270" s="1">
        <v>94622</v>
      </c>
    </row>
    <row r="12271" spans="1:9" x14ac:dyDescent="0.25">
      <c r="A12271" s="1">
        <v>0</v>
      </c>
      <c r="B12271" s="1" t="s">
        <v>14448</v>
      </c>
    </row>
    <row r="12272" spans="1:9" x14ac:dyDescent="0.25">
      <c r="A12272" s="1">
        <v>1</v>
      </c>
      <c r="B12272" s="1" t="s">
        <v>14449</v>
      </c>
      <c r="C12272" s="1" t="s">
        <v>14450</v>
      </c>
      <c r="D12272" s="1">
        <v>22276.344132459999</v>
      </c>
      <c r="E12272" s="1">
        <v>1.6909999999999999E-5</v>
      </c>
      <c r="F12272" s="1" t="s">
        <v>3</v>
      </c>
      <c r="G12272" s="1" t="s">
        <v>14451</v>
      </c>
      <c r="H12272" s="1">
        <v>0</v>
      </c>
      <c r="I12272" s="1">
        <v>9990</v>
      </c>
    </row>
    <row r="12273" spans="1:9" x14ac:dyDescent="0.25">
      <c r="A12273" s="1">
        <v>2</v>
      </c>
      <c r="B12273" s="1">
        <v>47395</v>
      </c>
      <c r="C12273" s="1">
        <v>53.054200000000002</v>
      </c>
      <c r="D12273" s="1">
        <v>248.1105</v>
      </c>
      <c r="E12273" s="1">
        <v>1735</v>
      </c>
      <c r="F12273" s="1">
        <v>75.586100000000002</v>
      </c>
      <c r="G12273" s="1">
        <v>284.53199999999998</v>
      </c>
      <c r="H12273" s="1">
        <v>15.064110729999999</v>
      </c>
      <c r="I12273" s="1">
        <v>94698</v>
      </c>
    </row>
    <row r="12274" spans="1:9" x14ac:dyDescent="0.25">
      <c r="A12274" s="1">
        <v>0</v>
      </c>
      <c r="B12274" s="1" t="s">
        <v>14452</v>
      </c>
    </row>
    <row r="12275" spans="1:9" x14ac:dyDescent="0.25">
      <c r="A12275" s="1">
        <v>1</v>
      </c>
      <c r="B12275" s="1" t="s">
        <v>14453</v>
      </c>
      <c r="C12275" s="1" t="s">
        <v>14454</v>
      </c>
      <c r="D12275" s="1">
        <v>22276.3210961</v>
      </c>
      <c r="E12275" s="1">
        <v>3.4159999999999998E-5</v>
      </c>
      <c r="F12275" s="1" t="s">
        <v>3</v>
      </c>
      <c r="G12275" s="1" t="s">
        <v>14455</v>
      </c>
      <c r="H12275" s="1">
        <v>0</v>
      </c>
      <c r="I12275" s="1">
        <v>9990</v>
      </c>
    </row>
    <row r="12276" spans="1:9" x14ac:dyDescent="0.25">
      <c r="A12276" s="1">
        <v>2</v>
      </c>
      <c r="B12276" s="1">
        <v>47396</v>
      </c>
      <c r="C12276" s="1">
        <v>53.054000000000002</v>
      </c>
      <c r="D12276" s="1">
        <v>258.21379999999999</v>
      </c>
      <c r="E12276" s="1">
        <v>1422</v>
      </c>
      <c r="F12276" s="1">
        <v>77.170500000000004</v>
      </c>
      <c r="G12276" s="1">
        <v>282.9443</v>
      </c>
      <c r="H12276" s="1">
        <v>15.064137499999999</v>
      </c>
      <c r="I12276" s="1">
        <v>94550</v>
      </c>
    </row>
    <row r="12277" spans="1:9" x14ac:dyDescent="0.25">
      <c r="A12277" s="1">
        <v>0</v>
      </c>
      <c r="B12277" s="1" t="s">
        <v>14456</v>
      </c>
    </row>
    <row r="12278" spans="1:9" x14ac:dyDescent="0.25">
      <c r="A12278" s="1">
        <v>1</v>
      </c>
      <c r="B12278" s="1" t="s">
        <v>14457</v>
      </c>
      <c r="C12278" s="1" t="s">
        <v>14458</v>
      </c>
      <c r="D12278" s="1">
        <v>22276.451027489999</v>
      </c>
      <c r="E12278" s="1">
        <v>4.7929999999999997E-5</v>
      </c>
      <c r="F12278" s="1" t="s">
        <v>3</v>
      </c>
      <c r="G12278" s="1" t="s">
        <v>14459</v>
      </c>
      <c r="H12278" s="1">
        <v>0</v>
      </c>
      <c r="I12278" s="1">
        <v>9992</v>
      </c>
    </row>
    <row r="12279" spans="1:9" x14ac:dyDescent="0.25">
      <c r="A12279" s="1">
        <v>2</v>
      </c>
      <c r="B12279" s="1">
        <v>47397</v>
      </c>
      <c r="C12279" s="1">
        <v>53.053800000000003</v>
      </c>
      <c r="D12279" s="1">
        <v>287.6182</v>
      </c>
      <c r="E12279" s="1">
        <v>1799</v>
      </c>
      <c r="F12279" s="1">
        <v>52.744300000000003</v>
      </c>
      <c r="G12279" s="1">
        <v>307.37099999999998</v>
      </c>
      <c r="H12279" s="1">
        <v>15.06407696</v>
      </c>
      <c r="I12279" s="1">
        <v>94155</v>
      </c>
    </row>
    <row r="12280" spans="1:9" x14ac:dyDescent="0.25">
      <c r="A12280" s="1">
        <v>0</v>
      </c>
      <c r="B12280" s="1" t="s">
        <v>14460</v>
      </c>
    </row>
    <row r="12281" spans="1:9" x14ac:dyDescent="0.25">
      <c r="A12281" s="1">
        <v>1</v>
      </c>
      <c r="B12281" s="1" t="s">
        <v>14461</v>
      </c>
      <c r="C12281" s="1" t="s">
        <v>14462</v>
      </c>
      <c r="D12281" s="1">
        <v>22276.424302799998</v>
      </c>
      <c r="E12281" s="1">
        <v>5.3229999999999997E-5</v>
      </c>
      <c r="F12281" s="1" t="s">
        <v>3</v>
      </c>
      <c r="G12281" s="1" t="s">
        <v>14463</v>
      </c>
      <c r="H12281" s="1">
        <v>0</v>
      </c>
      <c r="I12281" s="1">
        <v>9991</v>
      </c>
    </row>
    <row r="12282" spans="1:9" x14ac:dyDescent="0.25">
      <c r="A12282" s="1">
        <v>2</v>
      </c>
      <c r="B12282" s="1">
        <v>47398</v>
      </c>
      <c r="C12282" s="1">
        <v>53.053699999999999</v>
      </c>
      <c r="D12282" s="1">
        <v>257.75830000000002</v>
      </c>
      <c r="E12282" s="1">
        <v>1572</v>
      </c>
      <c r="F12282" s="1">
        <v>68.219200000000001</v>
      </c>
      <c r="G12282" s="1">
        <v>291.89640000000003</v>
      </c>
      <c r="H12282" s="1">
        <v>15.06408222</v>
      </c>
      <c r="I12282" s="1">
        <v>94569</v>
      </c>
    </row>
    <row r="12283" spans="1:9" x14ac:dyDescent="0.25">
      <c r="A12283" s="1">
        <v>0</v>
      </c>
      <c r="B12283" s="1" t="s">
        <v>14464</v>
      </c>
    </row>
    <row r="12284" spans="1:9" x14ac:dyDescent="0.25">
      <c r="A12284" s="1">
        <v>1</v>
      </c>
      <c r="B12284" s="1" t="s">
        <v>14465</v>
      </c>
      <c r="C12284" s="1" t="s">
        <v>14466</v>
      </c>
      <c r="D12284" s="1">
        <v>22276.2612228</v>
      </c>
      <c r="E12284" s="1">
        <v>4.7600000000000002E-6</v>
      </c>
      <c r="F12284" s="1" t="s">
        <v>3</v>
      </c>
      <c r="G12284" s="1" t="s">
        <v>14467</v>
      </c>
      <c r="H12284" s="1">
        <v>0</v>
      </c>
      <c r="I12284" s="1">
        <v>9999</v>
      </c>
    </row>
    <row r="12285" spans="1:9" x14ac:dyDescent="0.25">
      <c r="A12285" s="1">
        <v>2</v>
      </c>
      <c r="B12285" s="1">
        <v>47399</v>
      </c>
      <c r="C12285" s="1">
        <v>53.055199999999999</v>
      </c>
      <c r="D12285" s="1">
        <v>268.71949999999998</v>
      </c>
      <c r="E12285" s="1">
        <v>1358</v>
      </c>
      <c r="F12285" s="1">
        <v>70.404399999999995</v>
      </c>
      <c r="G12285" s="1">
        <v>289.70909999999998</v>
      </c>
      <c r="H12285" s="1">
        <v>15.06407508</v>
      </c>
      <c r="I12285" s="1">
        <v>94395</v>
      </c>
    </row>
    <row r="12286" spans="1:9" x14ac:dyDescent="0.25">
      <c r="A12286" s="1">
        <v>0</v>
      </c>
      <c r="B12286" s="1" t="s">
        <v>14468</v>
      </c>
    </row>
    <row r="12287" spans="1:9" x14ac:dyDescent="0.25">
      <c r="A12287" s="1">
        <v>1</v>
      </c>
      <c r="B12287" s="1" t="s">
        <v>14469</v>
      </c>
      <c r="C12287" s="1" t="s">
        <v>14470</v>
      </c>
      <c r="D12287" s="1">
        <v>22276.22249683</v>
      </c>
      <c r="E12287" s="1">
        <v>6.7089999999999996E-5</v>
      </c>
      <c r="F12287" s="1" t="s">
        <v>3</v>
      </c>
      <c r="G12287" s="1" t="s">
        <v>14471</v>
      </c>
      <c r="H12287" s="1">
        <v>0</v>
      </c>
      <c r="I12287" s="1">
        <v>9994</v>
      </c>
    </row>
    <row r="12288" spans="1:9" x14ac:dyDescent="0.25">
      <c r="A12288" s="1">
        <v>2</v>
      </c>
      <c r="B12288" s="1">
        <v>47400</v>
      </c>
      <c r="C12288" s="1">
        <v>53.054600000000001</v>
      </c>
      <c r="D12288" s="1">
        <v>248.6651</v>
      </c>
      <c r="E12288" s="1">
        <v>1620</v>
      </c>
      <c r="F12288" s="1">
        <v>71.820400000000006</v>
      </c>
      <c r="G12288" s="1">
        <v>288.29610000000002</v>
      </c>
      <c r="H12288" s="1">
        <v>15.06410515</v>
      </c>
      <c r="I12288" s="1">
        <v>94673</v>
      </c>
    </row>
    <row r="12289" spans="1:9" x14ac:dyDescent="0.25">
      <c r="A12289" s="1">
        <v>0</v>
      </c>
      <c r="B12289" s="1" t="s">
        <v>14472</v>
      </c>
    </row>
    <row r="12290" spans="1:9" x14ac:dyDescent="0.25">
      <c r="A12290" s="1">
        <v>1</v>
      </c>
      <c r="B12290" s="1" t="s">
        <v>14473</v>
      </c>
      <c r="C12290" s="1" t="s">
        <v>14474</v>
      </c>
      <c r="D12290" s="1">
        <v>22276.372699610001</v>
      </c>
      <c r="E12290" s="1">
        <v>1.3859999999999999E-5</v>
      </c>
      <c r="F12290" s="1" t="s">
        <v>3</v>
      </c>
      <c r="G12290" s="1" t="s">
        <v>14475</v>
      </c>
      <c r="H12290" s="1">
        <v>0</v>
      </c>
      <c r="I12290" s="1">
        <v>9997</v>
      </c>
    </row>
    <row r="12291" spans="1:9" x14ac:dyDescent="0.25">
      <c r="A12291" s="1">
        <v>2</v>
      </c>
      <c r="B12291" s="1">
        <v>47401</v>
      </c>
      <c r="C12291" s="1">
        <v>53.052900000000001</v>
      </c>
      <c r="D12291" s="1">
        <v>257.98899999999998</v>
      </c>
      <c r="E12291" s="1">
        <v>1746</v>
      </c>
      <c r="F12291" s="1">
        <v>61.339700000000001</v>
      </c>
      <c r="G12291" s="1">
        <v>298.77679999999998</v>
      </c>
      <c r="H12291" s="1">
        <v>15.06406748</v>
      </c>
      <c r="I12291" s="1">
        <v>94561</v>
      </c>
    </row>
    <row r="12292" spans="1:9" x14ac:dyDescent="0.25">
      <c r="A12292" s="1">
        <v>0</v>
      </c>
      <c r="B12292" s="1" t="s">
        <v>14476</v>
      </c>
    </row>
    <row r="12293" spans="1:9" x14ac:dyDescent="0.25">
      <c r="A12293" s="1">
        <v>1</v>
      </c>
      <c r="B12293" s="1" t="s">
        <v>14477</v>
      </c>
      <c r="C12293" s="1" t="s">
        <v>14478</v>
      </c>
      <c r="D12293" s="1">
        <v>22276.32478657</v>
      </c>
      <c r="E12293" s="1">
        <v>8.5809999999999993E-5</v>
      </c>
      <c r="F12293" s="1" t="s">
        <v>3</v>
      </c>
      <c r="G12293" s="1" t="s">
        <v>14479</v>
      </c>
      <c r="H12293" s="1">
        <v>0</v>
      </c>
      <c r="I12293" s="1">
        <v>9996</v>
      </c>
    </row>
    <row r="12294" spans="1:9" x14ac:dyDescent="0.25">
      <c r="A12294" s="1">
        <v>2</v>
      </c>
      <c r="B12294" s="1">
        <v>47402</v>
      </c>
      <c r="C12294" s="1">
        <v>53.054000000000002</v>
      </c>
      <c r="D12294" s="1">
        <v>258.1952</v>
      </c>
      <c r="E12294" s="1">
        <v>1693</v>
      </c>
      <c r="F12294" s="1">
        <v>67.108699999999999</v>
      </c>
      <c r="G12294" s="1">
        <v>293.00799999999998</v>
      </c>
      <c r="H12294" s="1">
        <v>15.06417362</v>
      </c>
      <c r="I12294" s="1">
        <v>94556</v>
      </c>
    </row>
    <row r="12295" spans="1:9" x14ac:dyDescent="0.25">
      <c r="A12295" s="1">
        <v>0</v>
      </c>
      <c r="B12295" s="1" t="s">
        <v>14480</v>
      </c>
    </row>
    <row r="12296" spans="1:9" x14ac:dyDescent="0.25">
      <c r="A12296" s="1">
        <v>1</v>
      </c>
      <c r="B12296" s="1" t="s">
        <v>14481</v>
      </c>
      <c r="C12296" s="1" t="s">
        <v>14482</v>
      </c>
      <c r="D12296" s="1">
        <v>22276.332148689999</v>
      </c>
      <c r="E12296" s="1">
        <v>-2.1129999999999999E-5</v>
      </c>
      <c r="F12296" s="1" t="s">
        <v>3</v>
      </c>
      <c r="G12296" s="1">
        <f>-12295-3</f>
        <v>-12298</v>
      </c>
      <c r="H12296" s="1">
        <v>0</v>
      </c>
      <c r="I12296" s="1">
        <v>9992</v>
      </c>
    </row>
    <row r="12297" spans="1:9" x14ac:dyDescent="0.25">
      <c r="A12297" s="1">
        <v>2</v>
      </c>
      <c r="B12297" s="1">
        <v>47403</v>
      </c>
      <c r="C12297" s="1">
        <v>53.052799999999998</v>
      </c>
      <c r="D12297" s="1">
        <v>258.1696</v>
      </c>
      <c r="E12297" s="1">
        <v>1938</v>
      </c>
      <c r="F12297" s="1">
        <v>65.850999999999999</v>
      </c>
      <c r="G12297" s="1">
        <v>294.2681</v>
      </c>
      <c r="H12297" s="1">
        <v>15.0640064</v>
      </c>
      <c r="I12297" s="1">
        <v>94557</v>
      </c>
    </row>
    <row r="12298" spans="1:9" x14ac:dyDescent="0.25">
      <c r="A12298" s="1">
        <v>0</v>
      </c>
      <c r="B12298" s="1" t="s">
        <v>14483</v>
      </c>
    </row>
    <row r="12299" spans="1:9" x14ac:dyDescent="0.25">
      <c r="A12299" s="1">
        <v>1</v>
      </c>
      <c r="B12299" s="1" t="s">
        <v>14484</v>
      </c>
      <c r="C12299" s="1" t="s">
        <v>14485</v>
      </c>
      <c r="D12299" s="1">
        <v>22276.461158360002</v>
      </c>
      <c r="E12299" s="1">
        <v>8.2449999999999998E-5</v>
      </c>
      <c r="F12299" s="1" t="s">
        <v>3</v>
      </c>
      <c r="G12299" s="1" t="s">
        <v>14486</v>
      </c>
      <c r="H12299" s="1">
        <v>0</v>
      </c>
      <c r="I12299" s="1">
        <v>9994</v>
      </c>
    </row>
    <row r="12300" spans="1:9" x14ac:dyDescent="0.25">
      <c r="A12300" s="1">
        <v>2</v>
      </c>
      <c r="B12300" s="1">
        <v>47404</v>
      </c>
      <c r="C12300" s="1">
        <v>53.053899999999999</v>
      </c>
      <c r="D12300" s="1">
        <v>257.59140000000002</v>
      </c>
      <c r="E12300" s="1">
        <v>1531</v>
      </c>
      <c r="F12300" s="1">
        <v>68.977000000000004</v>
      </c>
      <c r="G12300" s="1">
        <v>291.13830000000002</v>
      </c>
      <c r="H12300" s="1">
        <v>15.064147630000001</v>
      </c>
      <c r="I12300" s="1">
        <v>94575</v>
      </c>
    </row>
    <row r="12301" spans="1:9" x14ac:dyDescent="0.25">
      <c r="A12301" s="1">
        <v>0</v>
      </c>
      <c r="B12301" s="1" t="s">
        <v>14487</v>
      </c>
    </row>
    <row r="12302" spans="1:9" x14ac:dyDescent="0.25">
      <c r="A12302" s="1">
        <v>1</v>
      </c>
      <c r="B12302" s="1" t="s">
        <v>14488</v>
      </c>
      <c r="C12302" s="1" t="s">
        <v>14489</v>
      </c>
      <c r="D12302" s="1">
        <v>22276.44365333</v>
      </c>
      <c r="E12302" s="1">
        <v>5.8869999999999997E-5</v>
      </c>
      <c r="F12302" s="1" t="s">
        <v>3</v>
      </c>
      <c r="G12302" s="1" t="s">
        <v>14490</v>
      </c>
      <c r="H12302" s="1">
        <v>0</v>
      </c>
      <c r="I12302" s="1">
        <v>9997</v>
      </c>
    </row>
    <row r="12303" spans="1:9" x14ac:dyDescent="0.25">
      <c r="A12303" s="1">
        <v>2</v>
      </c>
      <c r="B12303" s="1">
        <v>47405</v>
      </c>
      <c r="C12303" s="1">
        <v>53.054499999999997</v>
      </c>
      <c r="D12303" s="1">
        <v>287.65440000000001</v>
      </c>
      <c r="E12303" s="1">
        <v>1804</v>
      </c>
      <c r="F12303" s="1">
        <v>53.5715</v>
      </c>
      <c r="G12303" s="1">
        <v>306.54399999999998</v>
      </c>
      <c r="H12303" s="1">
        <v>15.064157549999999</v>
      </c>
      <c r="I12303" s="1">
        <v>94148</v>
      </c>
    </row>
    <row r="12304" spans="1:9" x14ac:dyDescent="0.25">
      <c r="A12304" s="1">
        <v>0</v>
      </c>
      <c r="B12304" s="1" t="s">
        <v>14491</v>
      </c>
    </row>
    <row r="12305" spans="1:9" x14ac:dyDescent="0.25">
      <c r="A12305" s="1">
        <v>1</v>
      </c>
      <c r="B12305" s="1" t="s">
        <v>14492</v>
      </c>
      <c r="C12305" s="1" t="s">
        <v>14493</v>
      </c>
      <c r="D12305" s="1">
        <v>22276.339529389999</v>
      </c>
      <c r="E12305" s="1">
        <v>5.4559999999999999E-5</v>
      </c>
      <c r="F12305" s="1" t="s">
        <v>3</v>
      </c>
      <c r="G12305" s="1" t="s">
        <v>14494</v>
      </c>
      <c r="H12305" s="1">
        <v>0</v>
      </c>
      <c r="I12305" s="1">
        <v>9992</v>
      </c>
    </row>
    <row r="12306" spans="1:9" x14ac:dyDescent="0.25">
      <c r="A12306" s="1">
        <v>2</v>
      </c>
      <c r="B12306" s="1">
        <v>47406</v>
      </c>
      <c r="C12306" s="1">
        <v>53.0535</v>
      </c>
      <c r="D12306" s="1">
        <v>258.13720000000001</v>
      </c>
      <c r="E12306" s="1">
        <v>1520</v>
      </c>
      <c r="F12306" s="1">
        <v>81.577699999999993</v>
      </c>
      <c r="G12306" s="1">
        <v>278.53840000000002</v>
      </c>
      <c r="H12306" s="1">
        <v>15.064064399999999</v>
      </c>
      <c r="I12306" s="1">
        <v>94555</v>
      </c>
    </row>
    <row r="12307" spans="1:9" x14ac:dyDescent="0.25">
      <c r="A12307" s="1">
        <v>0</v>
      </c>
      <c r="B12307" s="1" t="s">
        <v>14495</v>
      </c>
    </row>
    <row r="12308" spans="1:9" x14ac:dyDescent="0.25">
      <c r="A12308" s="1">
        <v>1</v>
      </c>
      <c r="B12308" s="1" t="s">
        <v>14496</v>
      </c>
      <c r="C12308" s="1" t="s">
        <v>14497</v>
      </c>
      <c r="D12308" s="1">
        <v>22276.214213290001</v>
      </c>
      <c r="E12308" s="1">
        <v>2.3200000000000001E-5</v>
      </c>
      <c r="F12308" s="1" t="s">
        <v>3</v>
      </c>
      <c r="G12308" s="1" t="s">
        <v>14498</v>
      </c>
      <c r="H12308" s="1">
        <v>0</v>
      </c>
      <c r="I12308" s="1">
        <v>9997</v>
      </c>
    </row>
    <row r="12309" spans="1:9" x14ac:dyDescent="0.25">
      <c r="A12309" s="1">
        <v>2</v>
      </c>
      <c r="B12309" s="1">
        <v>47407</v>
      </c>
      <c r="C12309" s="1">
        <v>53.053800000000003</v>
      </c>
      <c r="D12309" s="1">
        <v>258.69799999999998</v>
      </c>
      <c r="E12309" s="1">
        <v>1395</v>
      </c>
      <c r="F12309" s="1">
        <v>70.640199999999993</v>
      </c>
      <c r="G12309" s="1">
        <v>289.47379999999998</v>
      </c>
      <c r="H12309" s="1">
        <v>15.06400947</v>
      </c>
      <c r="I12309" s="1">
        <v>94531</v>
      </c>
    </row>
    <row r="12310" spans="1:9" x14ac:dyDescent="0.25">
      <c r="A12310" s="1">
        <v>0</v>
      </c>
      <c r="B12310" s="1" t="s">
        <v>14499</v>
      </c>
    </row>
    <row r="12311" spans="1:9" x14ac:dyDescent="0.25">
      <c r="A12311" s="1">
        <v>1</v>
      </c>
      <c r="B12311" s="1" t="s">
        <v>14500</v>
      </c>
      <c r="C12311" s="1" t="s">
        <v>14501</v>
      </c>
      <c r="D12311" s="1">
        <v>22276.450104119998</v>
      </c>
      <c r="E12311" s="1">
        <v>3.1499999999999999E-6</v>
      </c>
      <c r="F12311" s="1" t="s">
        <v>3</v>
      </c>
      <c r="G12311" s="1" t="s">
        <v>14502</v>
      </c>
      <c r="H12311" s="1">
        <v>0</v>
      </c>
      <c r="I12311" s="1">
        <v>9995</v>
      </c>
    </row>
    <row r="12312" spans="1:9" x14ac:dyDescent="0.25">
      <c r="A12312" s="1">
        <v>2</v>
      </c>
      <c r="B12312" s="1">
        <v>47408</v>
      </c>
      <c r="C12312" s="1">
        <v>53.055</v>
      </c>
      <c r="D12312" s="1">
        <v>257.64120000000003</v>
      </c>
      <c r="E12312" s="1">
        <v>1366</v>
      </c>
      <c r="F12312" s="1">
        <v>80.799499999999995</v>
      </c>
      <c r="G12312" s="1">
        <v>279.31479999999999</v>
      </c>
      <c r="H12312" s="1">
        <v>15.064087109999999</v>
      </c>
      <c r="I12312" s="1">
        <v>94576</v>
      </c>
    </row>
    <row r="12313" spans="1:9" x14ac:dyDescent="0.25">
      <c r="A12313" s="1">
        <v>0</v>
      </c>
      <c r="B12313" s="1" t="s">
        <v>14503</v>
      </c>
    </row>
    <row r="12314" spans="1:9" x14ac:dyDescent="0.25">
      <c r="A12314" s="1">
        <v>1</v>
      </c>
      <c r="B12314" s="1" t="s">
        <v>14504</v>
      </c>
      <c r="C12314" s="1" t="s">
        <v>14505</v>
      </c>
      <c r="D12314" s="1">
        <v>22276.441967660001</v>
      </c>
      <c r="E12314" s="1">
        <v>8.2255999999999996E-4</v>
      </c>
      <c r="F12314" s="1" t="s">
        <v>3</v>
      </c>
      <c r="G12314" s="1" t="s">
        <v>14506</v>
      </c>
      <c r="H12314" s="1">
        <v>0</v>
      </c>
      <c r="I12314" s="1">
        <v>9997</v>
      </c>
    </row>
    <row r="12315" spans="1:9" x14ac:dyDescent="0.25">
      <c r="A12315" s="1">
        <v>2</v>
      </c>
      <c r="B12315" s="1">
        <v>47425</v>
      </c>
      <c r="C12315" s="1">
        <v>97.433099999999996</v>
      </c>
      <c r="D12315" s="1">
        <v>338.29849999999999</v>
      </c>
      <c r="E12315" s="1">
        <v>8869</v>
      </c>
      <c r="F12315" s="1">
        <v>239.124</v>
      </c>
      <c r="G12315" s="1">
        <v>120.913</v>
      </c>
      <c r="H12315" s="1">
        <v>15.318809679999999</v>
      </c>
      <c r="I12315" s="1">
        <v>94908</v>
      </c>
    </row>
    <row r="12316" spans="1:9" x14ac:dyDescent="0.25">
      <c r="A12316" s="1">
        <v>0</v>
      </c>
      <c r="B12316" s="1" t="s">
        <v>14507</v>
      </c>
    </row>
    <row r="12317" spans="1:9" x14ac:dyDescent="0.25">
      <c r="A12317" s="1">
        <v>1</v>
      </c>
      <c r="B12317" s="1" t="s">
        <v>14508</v>
      </c>
      <c r="C12317" s="1" t="s">
        <v>14509</v>
      </c>
      <c r="D12317" s="1">
        <v>22276.133142170002</v>
      </c>
      <c r="E12317" s="1">
        <v>5.7368999999999996E-4</v>
      </c>
      <c r="F12317" s="1" t="s">
        <v>3</v>
      </c>
      <c r="G12317" s="1" t="s">
        <v>14510</v>
      </c>
      <c r="H12317" s="1">
        <v>0</v>
      </c>
      <c r="I12317" s="1">
        <v>9994</v>
      </c>
    </row>
    <row r="12318" spans="1:9" x14ac:dyDescent="0.25">
      <c r="A12318" s="1">
        <v>2</v>
      </c>
      <c r="B12318" s="1">
        <v>47426</v>
      </c>
      <c r="C12318" s="1">
        <v>97.432500000000005</v>
      </c>
      <c r="D12318" s="1">
        <v>337.13499999999999</v>
      </c>
      <c r="E12318" s="1">
        <v>9458</v>
      </c>
      <c r="F12318" s="1">
        <v>245.4571</v>
      </c>
      <c r="G12318" s="1">
        <v>114.56829999999999</v>
      </c>
      <c r="H12318" s="1">
        <v>15.28406492</v>
      </c>
      <c r="I12318" s="1">
        <v>93844</v>
      </c>
    </row>
    <row r="12319" spans="1:9" x14ac:dyDescent="0.25">
      <c r="A12319" s="1">
        <v>0</v>
      </c>
      <c r="B12319" s="1" t="s">
        <v>14511</v>
      </c>
    </row>
    <row r="12320" spans="1:9" x14ac:dyDescent="0.25">
      <c r="A12320" s="1">
        <v>1</v>
      </c>
      <c r="B12320" s="1" t="s">
        <v>14512</v>
      </c>
      <c r="C12320" s="1" t="s">
        <v>14513</v>
      </c>
      <c r="D12320" s="1">
        <v>22276.130032190002</v>
      </c>
      <c r="E12320" s="1">
        <v>5.4874999999999998E-4</v>
      </c>
      <c r="F12320" s="1" t="s">
        <v>3</v>
      </c>
      <c r="G12320" s="1" t="s">
        <v>14514</v>
      </c>
      <c r="H12320" s="1">
        <v>0</v>
      </c>
      <c r="I12320" s="1">
        <v>9993</v>
      </c>
    </row>
    <row r="12321" spans="1:9" x14ac:dyDescent="0.25">
      <c r="A12321" s="1">
        <v>2</v>
      </c>
      <c r="B12321" s="1">
        <v>47427</v>
      </c>
      <c r="C12321" s="1">
        <v>97.4328</v>
      </c>
      <c r="D12321" s="1">
        <v>336.98439999999999</v>
      </c>
      <c r="E12321" s="1">
        <v>9478</v>
      </c>
      <c r="F12321" s="1">
        <v>246.77619999999999</v>
      </c>
      <c r="G12321" s="1">
        <v>113.2479</v>
      </c>
      <c r="H12321" s="1">
        <v>15.27900511</v>
      </c>
      <c r="I12321" s="1">
        <v>93839</v>
      </c>
    </row>
    <row r="12322" spans="1:9" x14ac:dyDescent="0.25">
      <c r="A12322" s="1">
        <v>0</v>
      </c>
      <c r="B12322" s="1" t="s">
        <v>14515</v>
      </c>
    </row>
    <row r="12323" spans="1:9" x14ac:dyDescent="0.25">
      <c r="A12323" s="1">
        <v>1</v>
      </c>
      <c r="B12323" s="1" t="s">
        <v>14516</v>
      </c>
      <c r="C12323" s="1" t="s">
        <v>14517</v>
      </c>
      <c r="D12323" s="1">
        <v>22276.12416902</v>
      </c>
      <c r="E12323" s="1">
        <v>4.7088000000000002E-4</v>
      </c>
      <c r="F12323" s="1" t="s">
        <v>3</v>
      </c>
      <c r="G12323" s="1" t="s">
        <v>14518</v>
      </c>
      <c r="H12323" s="1">
        <v>0</v>
      </c>
      <c r="I12323" s="1">
        <v>9990</v>
      </c>
    </row>
    <row r="12324" spans="1:9" x14ac:dyDescent="0.25">
      <c r="A12324" s="1">
        <v>2</v>
      </c>
      <c r="B12324" s="1">
        <v>47428</v>
      </c>
      <c r="C12324" s="1">
        <v>97.432599999999994</v>
      </c>
      <c r="D12324" s="1">
        <v>336.84780000000001</v>
      </c>
      <c r="E12324" s="1">
        <v>9372</v>
      </c>
      <c r="F12324" s="1">
        <v>248.5171</v>
      </c>
      <c r="G12324" s="1">
        <v>111.5069</v>
      </c>
      <c r="H12324" s="1">
        <v>15.27410182</v>
      </c>
      <c r="I12324" s="1">
        <v>94788</v>
      </c>
    </row>
    <row r="12325" spans="1:9" x14ac:dyDescent="0.25">
      <c r="A12325" s="1">
        <v>0</v>
      </c>
      <c r="B12325" s="1" t="s">
        <v>14519</v>
      </c>
    </row>
    <row r="12326" spans="1:9" x14ac:dyDescent="0.25">
      <c r="A12326" s="1">
        <v>1</v>
      </c>
      <c r="B12326" s="1" t="s">
        <v>14520</v>
      </c>
      <c r="C12326" s="1" t="s">
        <v>14521</v>
      </c>
      <c r="D12326" s="1">
        <v>22276.415911420001</v>
      </c>
      <c r="E12326" s="1">
        <v>1.7808E-4</v>
      </c>
      <c r="F12326" s="1" t="s">
        <v>3</v>
      </c>
      <c r="G12326" s="1" t="s">
        <v>14522</v>
      </c>
      <c r="H12326" s="1">
        <v>0</v>
      </c>
      <c r="I12326" s="1">
        <v>9997</v>
      </c>
    </row>
    <row r="12327" spans="1:9" x14ac:dyDescent="0.25">
      <c r="A12327" s="1">
        <v>2</v>
      </c>
      <c r="B12327" s="1">
        <v>47429</v>
      </c>
      <c r="C12327" s="1">
        <v>97.428600000000003</v>
      </c>
      <c r="D12327" s="1">
        <v>334.67869999999999</v>
      </c>
      <c r="E12327" s="1">
        <v>11138</v>
      </c>
      <c r="F12327" s="1">
        <v>254.0412</v>
      </c>
      <c r="G12327" s="1">
        <v>105.95950000000001</v>
      </c>
      <c r="H12327" s="1">
        <v>15.194011529999999</v>
      </c>
      <c r="I12327" s="1">
        <v>93729</v>
      </c>
    </row>
    <row r="12328" spans="1:9" x14ac:dyDescent="0.25">
      <c r="A12328" s="1">
        <v>0</v>
      </c>
      <c r="B12328" s="1" t="s">
        <v>14523</v>
      </c>
    </row>
    <row r="12329" spans="1:9" x14ac:dyDescent="0.25">
      <c r="A12329" s="1">
        <v>1</v>
      </c>
      <c r="B12329" s="1" t="s">
        <v>14524</v>
      </c>
      <c r="C12329" s="1" t="s">
        <v>14525</v>
      </c>
      <c r="D12329" s="1">
        <v>22276.525036409999</v>
      </c>
      <c r="E12329" s="1">
        <v>6.2539999999999994E-5</v>
      </c>
      <c r="F12329" s="1" t="s">
        <v>3</v>
      </c>
      <c r="G12329" s="1" t="s">
        <v>14526</v>
      </c>
      <c r="H12329" s="1">
        <v>0</v>
      </c>
      <c r="I12329" s="1">
        <v>9998</v>
      </c>
    </row>
    <row r="12330" spans="1:9" x14ac:dyDescent="0.25">
      <c r="A12330" s="1">
        <v>2</v>
      </c>
      <c r="B12330" s="1">
        <v>47430</v>
      </c>
      <c r="C12330" s="1">
        <v>97.431799999999996</v>
      </c>
      <c r="D12330" s="1">
        <v>332.63330000000002</v>
      </c>
      <c r="E12330" s="1">
        <v>8170</v>
      </c>
      <c r="F12330" s="1">
        <v>279.19619999999998</v>
      </c>
      <c r="G12330" s="1">
        <v>80.834500000000006</v>
      </c>
      <c r="H12330" s="1">
        <v>15.14501774</v>
      </c>
      <c r="I12330" s="1">
        <v>92539</v>
      </c>
    </row>
    <row r="12331" spans="1:9" x14ac:dyDescent="0.25">
      <c r="A12331" s="1">
        <v>0</v>
      </c>
      <c r="B12331" s="1" t="s">
        <v>14527</v>
      </c>
    </row>
    <row r="12332" spans="1:9" x14ac:dyDescent="0.25">
      <c r="A12332" s="1">
        <v>1</v>
      </c>
      <c r="B12332" s="1" t="s">
        <v>14528</v>
      </c>
      <c r="C12332" s="1" t="s">
        <v>14529</v>
      </c>
      <c r="D12332" s="1">
        <v>22276.132506260001</v>
      </c>
      <c r="E12332" s="1">
        <v>4.1784999999999999E-4</v>
      </c>
      <c r="F12332" s="1" t="s">
        <v>3</v>
      </c>
      <c r="G12332" s="1" t="s">
        <v>14530</v>
      </c>
      <c r="H12332" s="1">
        <v>0</v>
      </c>
      <c r="I12332" s="1">
        <v>9998</v>
      </c>
    </row>
    <row r="12333" spans="1:9" x14ac:dyDescent="0.25">
      <c r="A12333" s="1">
        <v>2</v>
      </c>
      <c r="B12333" s="1">
        <v>47431</v>
      </c>
      <c r="C12333" s="1">
        <v>97.436599999999999</v>
      </c>
      <c r="D12333" s="1">
        <v>334.41520000000003</v>
      </c>
      <c r="E12333" s="1">
        <v>3695</v>
      </c>
      <c r="F12333" s="1">
        <v>256.6814</v>
      </c>
      <c r="G12333" s="1">
        <v>103.401</v>
      </c>
      <c r="H12333" s="1">
        <v>15.228097119999999</v>
      </c>
      <c r="I12333" s="1">
        <v>93641</v>
      </c>
    </row>
    <row r="12334" spans="1:9" x14ac:dyDescent="0.25">
      <c r="A12334" s="1">
        <v>0</v>
      </c>
      <c r="B12334" s="1" t="s">
        <v>14531</v>
      </c>
    </row>
    <row r="12335" spans="1:9" x14ac:dyDescent="0.25">
      <c r="A12335" s="1">
        <v>1</v>
      </c>
      <c r="B12335" s="1" t="s">
        <v>14532</v>
      </c>
      <c r="C12335" s="1" t="s">
        <v>14533</v>
      </c>
      <c r="D12335" s="1">
        <v>22276.116137599998</v>
      </c>
      <c r="E12335" s="1">
        <v>4.2408000000000002E-4</v>
      </c>
      <c r="F12335" s="1" t="s">
        <v>3</v>
      </c>
      <c r="G12335" s="1" t="s">
        <v>14534</v>
      </c>
      <c r="H12335" s="1">
        <v>0</v>
      </c>
      <c r="I12335" s="1">
        <v>9998</v>
      </c>
    </row>
    <row r="12336" spans="1:9" x14ac:dyDescent="0.25">
      <c r="A12336" s="1">
        <v>2</v>
      </c>
      <c r="B12336" s="1">
        <v>47432</v>
      </c>
      <c r="C12336" s="1">
        <v>97.437299999999993</v>
      </c>
      <c r="D12336" s="1">
        <v>334.3227</v>
      </c>
      <c r="E12336" s="1">
        <v>3580</v>
      </c>
      <c r="F12336" s="1">
        <v>258.8415</v>
      </c>
      <c r="G12336" s="1">
        <v>101.2419</v>
      </c>
      <c r="H12336" s="1">
        <v>15.225693740000001</v>
      </c>
      <c r="I12336" s="1">
        <v>93631</v>
      </c>
    </row>
    <row r="12337" spans="1:9" x14ac:dyDescent="0.25">
      <c r="A12337" s="1">
        <v>0</v>
      </c>
      <c r="B12337" s="1" t="s">
        <v>14535</v>
      </c>
    </row>
    <row r="12338" spans="1:9" x14ac:dyDescent="0.25">
      <c r="A12338" s="1">
        <v>1</v>
      </c>
      <c r="B12338" s="1" t="s">
        <v>14536</v>
      </c>
      <c r="C12338" s="1" t="s">
        <v>14537</v>
      </c>
      <c r="D12338" s="1">
        <v>22276.097931609998</v>
      </c>
      <c r="E12338" s="1">
        <v>3.8214999999999999E-4</v>
      </c>
      <c r="F12338" s="1" t="s">
        <v>3</v>
      </c>
      <c r="G12338" s="1" t="s">
        <v>14538</v>
      </c>
      <c r="H12338" s="1">
        <v>0</v>
      </c>
      <c r="I12338" s="1">
        <v>9997</v>
      </c>
    </row>
    <row r="12339" spans="1:9" x14ac:dyDescent="0.25">
      <c r="A12339" s="1">
        <v>2</v>
      </c>
      <c r="B12339" s="1">
        <v>47433</v>
      </c>
      <c r="C12339" s="1">
        <v>97.437799999999996</v>
      </c>
      <c r="D12339" s="1">
        <v>334.3655</v>
      </c>
      <c r="E12339" s="1">
        <v>3150</v>
      </c>
      <c r="F12339" s="1">
        <v>256.15570000000002</v>
      </c>
      <c r="G12339" s="1">
        <v>103.9329</v>
      </c>
      <c r="H12339" s="1">
        <v>15.22845912</v>
      </c>
      <c r="I12339" s="1">
        <v>94593</v>
      </c>
    </row>
    <row r="12340" spans="1:9" x14ac:dyDescent="0.25">
      <c r="A12340" s="1">
        <v>0</v>
      </c>
      <c r="B12340" s="1" t="s">
        <v>14539</v>
      </c>
    </row>
    <row r="12341" spans="1:9" x14ac:dyDescent="0.25">
      <c r="A12341" s="1">
        <v>1</v>
      </c>
      <c r="B12341" s="1" t="s">
        <v>14540</v>
      </c>
      <c r="C12341" s="1" t="s">
        <v>14541</v>
      </c>
      <c r="D12341" s="1">
        <v>22276.419666319998</v>
      </c>
      <c r="E12341" s="1">
        <v>5.6174000000000003E-4</v>
      </c>
      <c r="F12341" s="1" t="s">
        <v>3</v>
      </c>
      <c r="G12341" s="1" t="s">
        <v>14542</v>
      </c>
      <c r="H12341" s="1">
        <v>0</v>
      </c>
      <c r="I12341" s="1">
        <v>9990</v>
      </c>
    </row>
    <row r="12342" spans="1:9" x14ac:dyDescent="0.25">
      <c r="A12342" s="1">
        <v>2</v>
      </c>
      <c r="B12342" s="1">
        <v>47434</v>
      </c>
      <c r="C12342" s="1">
        <v>97.438900000000004</v>
      </c>
      <c r="D12342" s="1">
        <v>335.37439999999998</v>
      </c>
      <c r="E12342" s="1">
        <v>3117</v>
      </c>
      <c r="F12342" s="1">
        <v>250.63480000000001</v>
      </c>
      <c r="G12342" s="1">
        <v>109.45529999999999</v>
      </c>
      <c r="H12342" s="1">
        <v>15.25484617</v>
      </c>
      <c r="I12342" s="1">
        <v>94680</v>
      </c>
    </row>
    <row r="12343" spans="1:9" x14ac:dyDescent="0.25">
      <c r="A12343" s="1">
        <v>0</v>
      </c>
      <c r="B12343" s="1" t="s">
        <v>14543</v>
      </c>
      <c r="C12343" s="1" t="s">
        <v>14544</v>
      </c>
    </row>
    <row r="12344" spans="1:9" x14ac:dyDescent="0.25">
      <c r="A12344" s="1">
        <v>1</v>
      </c>
      <c r="B12344" s="1" t="s">
        <v>14545</v>
      </c>
      <c r="C12344" s="1" t="s">
        <v>14546</v>
      </c>
      <c r="D12344" s="1">
        <v>22276.123081729998</v>
      </c>
      <c r="E12344" s="1">
        <v>4.706E-5</v>
      </c>
      <c r="F12344" s="1" t="s">
        <v>3</v>
      </c>
      <c r="G12344" s="1" t="s">
        <v>14547</v>
      </c>
      <c r="H12344" s="1">
        <v>0</v>
      </c>
      <c r="I12344" s="1">
        <v>9995</v>
      </c>
    </row>
    <row r="12345" spans="1:9" x14ac:dyDescent="0.25">
      <c r="A12345" s="1">
        <v>2</v>
      </c>
      <c r="B12345" s="1">
        <v>47435</v>
      </c>
      <c r="C12345" s="1">
        <v>97.428100000000001</v>
      </c>
      <c r="D12345" s="1">
        <v>332.85579999999999</v>
      </c>
      <c r="E12345" s="1">
        <v>12358</v>
      </c>
      <c r="F12345" s="1">
        <v>278.91160000000002</v>
      </c>
      <c r="G12345" s="1">
        <v>81.071700000000007</v>
      </c>
      <c r="H12345" s="1">
        <v>15.15018471</v>
      </c>
      <c r="I12345" s="1">
        <v>93574</v>
      </c>
    </row>
    <row r="12346" spans="1:9" x14ac:dyDescent="0.25">
      <c r="A12346" s="1">
        <v>0</v>
      </c>
      <c r="B12346" s="1" t="s">
        <v>14548</v>
      </c>
    </row>
    <row r="12347" spans="1:9" x14ac:dyDescent="0.25">
      <c r="A12347" s="1">
        <v>1</v>
      </c>
      <c r="B12347" s="1" t="s">
        <v>14549</v>
      </c>
      <c r="C12347" s="1" t="s">
        <v>14550</v>
      </c>
      <c r="D12347" s="1">
        <v>22276.11712028</v>
      </c>
      <c r="E12347" s="1">
        <v>1.1786999999999999E-4</v>
      </c>
      <c r="F12347" s="1" t="s">
        <v>3</v>
      </c>
      <c r="G12347" s="1" t="s">
        <v>14551</v>
      </c>
      <c r="H12347" s="1">
        <v>0</v>
      </c>
      <c r="I12347" s="1">
        <v>9993</v>
      </c>
    </row>
    <row r="12348" spans="1:9" x14ac:dyDescent="0.25">
      <c r="A12348" s="1">
        <v>2</v>
      </c>
      <c r="B12348" s="1">
        <v>47438</v>
      </c>
      <c r="C12348" s="1">
        <v>97.425700000000006</v>
      </c>
      <c r="D12348" s="1">
        <v>332.92739999999998</v>
      </c>
      <c r="E12348" s="1">
        <v>10128</v>
      </c>
      <c r="F12348" s="1">
        <v>259.20549999999997</v>
      </c>
      <c r="G12348" s="1">
        <v>100.8039</v>
      </c>
      <c r="H12348" s="1">
        <v>15.16811309</v>
      </c>
      <c r="I12348" s="1">
        <v>93594</v>
      </c>
    </row>
    <row r="12349" spans="1:9" x14ac:dyDescent="0.25">
      <c r="A12349" s="1">
        <v>0</v>
      </c>
      <c r="B12349" s="1" t="s">
        <v>14552</v>
      </c>
    </row>
    <row r="12350" spans="1:9" x14ac:dyDescent="0.25">
      <c r="A12350" s="1">
        <v>1</v>
      </c>
      <c r="B12350" s="1" t="s">
        <v>14553</v>
      </c>
      <c r="C12350" s="1" t="s">
        <v>14554</v>
      </c>
      <c r="D12350" s="1">
        <v>22276.11582123</v>
      </c>
      <c r="E12350" s="1">
        <v>1.3977E-4</v>
      </c>
      <c r="F12350" s="1" t="s">
        <v>3</v>
      </c>
      <c r="G12350" s="1" t="s">
        <v>14555</v>
      </c>
      <c r="H12350" s="1">
        <v>0</v>
      </c>
      <c r="I12350" s="1">
        <v>9998</v>
      </c>
    </row>
    <row r="12351" spans="1:9" x14ac:dyDescent="0.25">
      <c r="A12351" s="1">
        <v>2</v>
      </c>
      <c r="B12351" s="1">
        <v>47439</v>
      </c>
      <c r="C12351" s="1">
        <v>97.426400000000001</v>
      </c>
      <c r="D12351" s="1">
        <v>333.1164</v>
      </c>
      <c r="E12351" s="1">
        <v>9872</v>
      </c>
      <c r="F12351" s="1">
        <v>258.26159999999999</v>
      </c>
      <c r="G12351" s="1">
        <v>101.751</v>
      </c>
      <c r="H12351" s="1">
        <v>15.174547860000001</v>
      </c>
      <c r="I12351" s="1">
        <v>93609</v>
      </c>
    </row>
    <row r="12352" spans="1:9" x14ac:dyDescent="0.25">
      <c r="A12352" s="1">
        <v>0</v>
      </c>
      <c r="B12352" s="1" t="s">
        <v>14556</v>
      </c>
    </row>
    <row r="12353" spans="1:9" x14ac:dyDescent="0.25">
      <c r="A12353" s="1">
        <v>1</v>
      </c>
      <c r="B12353" s="1" t="s">
        <v>14557</v>
      </c>
      <c r="C12353" s="1" t="s">
        <v>14558</v>
      </c>
      <c r="D12353" s="1">
        <v>22276.393055929999</v>
      </c>
      <c r="E12353" s="1">
        <v>1.4689E-4</v>
      </c>
      <c r="F12353" s="1" t="s">
        <v>3</v>
      </c>
      <c r="G12353" s="1" t="s">
        <v>14559</v>
      </c>
      <c r="H12353" s="1">
        <v>0</v>
      </c>
      <c r="I12353" s="1">
        <v>9993</v>
      </c>
    </row>
    <row r="12354" spans="1:9" x14ac:dyDescent="0.25">
      <c r="A12354" s="1">
        <v>2</v>
      </c>
      <c r="B12354" s="1">
        <v>47440</v>
      </c>
      <c r="C12354" s="1">
        <v>97.426500000000004</v>
      </c>
      <c r="D12354" s="1">
        <v>333.31459999999998</v>
      </c>
      <c r="E12354" s="1">
        <v>9733</v>
      </c>
      <c r="F12354" s="1">
        <v>260.3365</v>
      </c>
      <c r="G12354" s="1">
        <v>99.676900000000003</v>
      </c>
      <c r="H12354" s="1">
        <v>15.17534931</v>
      </c>
      <c r="I12354" s="1">
        <v>93641</v>
      </c>
    </row>
    <row r="12355" spans="1:9" x14ac:dyDescent="0.25">
      <c r="A12355" s="1">
        <v>0</v>
      </c>
      <c r="B12355" s="1" t="s">
        <v>14560</v>
      </c>
    </row>
    <row r="12356" spans="1:9" x14ac:dyDescent="0.25">
      <c r="A12356" s="1">
        <v>1</v>
      </c>
      <c r="B12356" s="1" t="s">
        <v>14561</v>
      </c>
      <c r="C12356" s="1" t="s">
        <v>14562</v>
      </c>
      <c r="D12356" s="1">
        <v>22276.131274169999</v>
      </c>
      <c r="E12356" s="1">
        <v>1.4213999999999999E-4</v>
      </c>
      <c r="F12356" s="1" t="s">
        <v>3</v>
      </c>
      <c r="G12356" s="1" t="s">
        <v>14563</v>
      </c>
      <c r="H12356" s="1">
        <v>0</v>
      </c>
      <c r="I12356" s="1">
        <v>9999</v>
      </c>
    </row>
    <row r="12357" spans="1:9" x14ac:dyDescent="0.25">
      <c r="A12357" s="1">
        <v>2</v>
      </c>
      <c r="B12357" s="1">
        <v>47442</v>
      </c>
      <c r="C12357" s="1">
        <v>97.432299999999998</v>
      </c>
      <c r="D12357" s="1">
        <v>332.36349999999999</v>
      </c>
      <c r="E12357" s="1">
        <v>4289</v>
      </c>
      <c r="F12357" s="1">
        <v>275.77100000000002</v>
      </c>
      <c r="G12357" s="1">
        <v>84.303399999999996</v>
      </c>
      <c r="H12357" s="1">
        <v>15.163210579999999</v>
      </c>
      <c r="I12357" s="1">
        <v>93521</v>
      </c>
    </row>
    <row r="12358" spans="1:9" x14ac:dyDescent="0.25">
      <c r="A12358" s="1">
        <v>0</v>
      </c>
      <c r="B12358" s="1" t="s">
        <v>14564</v>
      </c>
    </row>
    <row r="12359" spans="1:9" x14ac:dyDescent="0.25">
      <c r="A12359" s="1">
        <v>1</v>
      </c>
      <c r="B12359" s="1" t="s">
        <v>14565</v>
      </c>
      <c r="C12359" s="1" t="s">
        <v>14566</v>
      </c>
      <c r="D12359" s="1">
        <v>22276.135695739998</v>
      </c>
      <c r="E12359" s="1">
        <v>4.1287000000000002E-4</v>
      </c>
      <c r="F12359" s="1" t="s">
        <v>3</v>
      </c>
      <c r="G12359" s="1" t="s">
        <v>14567</v>
      </c>
      <c r="H12359" s="1">
        <v>0</v>
      </c>
      <c r="I12359" s="1">
        <v>9998</v>
      </c>
    </row>
    <row r="12360" spans="1:9" x14ac:dyDescent="0.25">
      <c r="A12360" s="1">
        <v>2</v>
      </c>
      <c r="B12360" s="1">
        <v>47443</v>
      </c>
      <c r="C12360" s="1">
        <v>97.436599999999999</v>
      </c>
      <c r="D12360" s="1">
        <v>334.4033</v>
      </c>
      <c r="E12360" s="1">
        <v>3765</v>
      </c>
      <c r="F12360" s="1">
        <v>256.80090000000001</v>
      </c>
      <c r="G12360" s="1">
        <v>103.2807</v>
      </c>
      <c r="H12360" s="1">
        <v>15.22654369</v>
      </c>
      <c r="I12360" s="1">
        <v>93646</v>
      </c>
    </row>
    <row r="12361" spans="1:9" x14ac:dyDescent="0.25">
      <c r="A12361" s="1">
        <v>0</v>
      </c>
      <c r="B12361" s="1" t="s">
        <v>14568</v>
      </c>
    </row>
    <row r="12362" spans="1:9" x14ac:dyDescent="0.25">
      <c r="A12362" s="1">
        <v>1</v>
      </c>
      <c r="B12362" s="1" t="s">
        <v>14569</v>
      </c>
      <c r="C12362" s="1" t="s">
        <v>14570</v>
      </c>
      <c r="D12362" s="1">
        <v>22276.155681749999</v>
      </c>
      <c r="E12362" s="1">
        <v>5.9898999999999998E-4</v>
      </c>
      <c r="F12362" s="1" t="s">
        <v>3</v>
      </c>
      <c r="G12362" s="1" t="s">
        <v>14571</v>
      </c>
      <c r="H12362" s="1">
        <v>0</v>
      </c>
      <c r="I12362" s="1">
        <v>9993</v>
      </c>
    </row>
    <row r="12363" spans="1:9" x14ac:dyDescent="0.25">
      <c r="A12363" s="1">
        <v>2</v>
      </c>
      <c r="B12363" s="1">
        <v>47444</v>
      </c>
      <c r="C12363" s="1">
        <v>97.429500000000004</v>
      </c>
      <c r="D12363" s="1">
        <v>334.69709999999998</v>
      </c>
      <c r="E12363" s="1">
        <v>3286</v>
      </c>
      <c r="F12363" s="1">
        <v>249.97829999999999</v>
      </c>
      <c r="G12363" s="1">
        <v>110.11020000000001</v>
      </c>
      <c r="H12363" s="1">
        <v>15.2629394</v>
      </c>
      <c r="I12363" s="1">
        <v>93701</v>
      </c>
    </row>
    <row r="12364" spans="1:9" x14ac:dyDescent="0.25">
      <c r="A12364" s="1">
        <v>0</v>
      </c>
      <c r="B12364" s="1" t="s">
        <v>14572</v>
      </c>
      <c r="C12364" s="1" t="s">
        <v>14573</v>
      </c>
    </row>
    <row r="12365" spans="1:9" x14ac:dyDescent="0.25">
      <c r="A12365" s="1">
        <v>1</v>
      </c>
      <c r="B12365" s="1" t="s">
        <v>14574</v>
      </c>
      <c r="C12365" s="1" t="s">
        <v>14575</v>
      </c>
      <c r="D12365" s="1">
        <v>22276.11095622</v>
      </c>
      <c r="E12365" s="1">
        <v>9.9309999999999996E-5</v>
      </c>
      <c r="F12365" s="1" t="s">
        <v>3</v>
      </c>
      <c r="G12365" s="1" t="s">
        <v>14576</v>
      </c>
      <c r="H12365" s="1">
        <v>0</v>
      </c>
      <c r="I12365" s="1">
        <v>9991</v>
      </c>
    </row>
    <row r="12366" spans="1:9" x14ac:dyDescent="0.25">
      <c r="A12366" s="1">
        <v>2</v>
      </c>
      <c r="B12366" s="1">
        <v>47446</v>
      </c>
      <c r="C12366" s="1">
        <v>97.428899999999999</v>
      </c>
      <c r="D12366" s="1">
        <v>333.09269999999998</v>
      </c>
      <c r="E12366" s="1">
        <v>9407</v>
      </c>
      <c r="F12366" s="1">
        <v>259.0394</v>
      </c>
      <c r="G12366" s="1">
        <v>100.9781</v>
      </c>
      <c r="H12366" s="1">
        <v>15.169853809999999</v>
      </c>
      <c r="I12366" s="1">
        <v>93594</v>
      </c>
    </row>
    <row r="12367" spans="1:9" x14ac:dyDescent="0.25">
      <c r="A12367" s="1">
        <v>0</v>
      </c>
      <c r="B12367" s="1" t="s">
        <v>14577</v>
      </c>
    </row>
    <row r="12368" spans="1:9" x14ac:dyDescent="0.25">
      <c r="A12368" s="1">
        <v>1</v>
      </c>
      <c r="B12368" s="1" t="s">
        <v>14578</v>
      </c>
      <c r="C12368" s="1" t="s">
        <v>14579</v>
      </c>
      <c r="D12368" s="1">
        <v>22276.109151979999</v>
      </c>
      <c r="E12368" s="1">
        <v>6.1786999999999996E-4</v>
      </c>
      <c r="F12368" s="1" t="s">
        <v>3</v>
      </c>
      <c r="G12368" s="1" t="s">
        <v>14580</v>
      </c>
      <c r="H12368" s="1">
        <v>0</v>
      </c>
      <c r="I12368" s="1">
        <v>9997</v>
      </c>
    </row>
    <row r="12369" spans="1:9" x14ac:dyDescent="0.25">
      <c r="A12369" s="1">
        <v>2</v>
      </c>
      <c r="B12369" s="1">
        <v>47447</v>
      </c>
      <c r="C12369" s="1">
        <v>97.427700000000002</v>
      </c>
      <c r="D12369" s="1">
        <v>336.0111</v>
      </c>
      <c r="E12369" s="1">
        <v>7164</v>
      </c>
      <c r="F12369" s="1">
        <v>245</v>
      </c>
      <c r="G12369" s="1">
        <v>115.0496</v>
      </c>
      <c r="H12369" s="1">
        <v>15.28834904</v>
      </c>
      <c r="I12369" s="1">
        <v>93796</v>
      </c>
    </row>
    <row r="12370" spans="1:9" x14ac:dyDescent="0.25">
      <c r="A12370" s="1">
        <v>0</v>
      </c>
      <c r="B12370" s="1" t="s">
        <v>14581</v>
      </c>
    </row>
    <row r="12371" spans="1:9" x14ac:dyDescent="0.25">
      <c r="A12371" s="1">
        <v>1</v>
      </c>
      <c r="B12371" s="1" t="s">
        <v>14582</v>
      </c>
      <c r="C12371" s="1" t="s">
        <v>14583</v>
      </c>
      <c r="D12371" s="1">
        <v>22276.423790950001</v>
      </c>
      <c r="E12371" s="1">
        <v>7.8139999999999994E-5</v>
      </c>
      <c r="F12371" s="1" t="s">
        <v>3</v>
      </c>
      <c r="G12371" s="1" t="s">
        <v>14584</v>
      </c>
      <c r="H12371" s="1">
        <v>0</v>
      </c>
      <c r="I12371" s="1">
        <v>9999</v>
      </c>
    </row>
    <row r="12372" spans="1:9" x14ac:dyDescent="0.25">
      <c r="A12372" s="1">
        <v>2</v>
      </c>
      <c r="B12372" s="1">
        <v>47448</v>
      </c>
      <c r="C12372" s="1">
        <v>97.436499999999995</v>
      </c>
      <c r="D12372" s="1">
        <v>333.18990000000002</v>
      </c>
      <c r="E12372" s="1">
        <v>10421</v>
      </c>
      <c r="F12372" s="1">
        <v>265.34230000000002</v>
      </c>
      <c r="G12372" s="1">
        <v>94.661900000000003</v>
      </c>
      <c r="H12372" s="1">
        <v>15.14241109</v>
      </c>
      <c r="I12372" s="1">
        <v>93580</v>
      </c>
    </row>
    <row r="12373" spans="1:9" x14ac:dyDescent="0.25">
      <c r="A12373" s="1">
        <v>0</v>
      </c>
      <c r="B12373" s="1" t="s">
        <v>14585</v>
      </c>
    </row>
    <row r="12374" spans="1:9" x14ac:dyDescent="0.25">
      <c r="A12374" s="1">
        <v>1</v>
      </c>
      <c r="B12374" s="1" t="s">
        <v>14586</v>
      </c>
      <c r="C12374" s="1" t="s">
        <v>14587</v>
      </c>
      <c r="D12374" s="1">
        <v>22276.111416930002</v>
      </c>
      <c r="E12374" s="1">
        <v>5.1553000000000005E-4</v>
      </c>
      <c r="F12374" s="1" t="s">
        <v>3</v>
      </c>
      <c r="G12374" s="1" t="s">
        <v>14588</v>
      </c>
      <c r="H12374" s="1">
        <v>0</v>
      </c>
      <c r="I12374" s="1">
        <v>9990</v>
      </c>
    </row>
    <row r="12375" spans="1:9" x14ac:dyDescent="0.25">
      <c r="A12375" s="1">
        <v>2</v>
      </c>
      <c r="B12375" s="1">
        <v>47449</v>
      </c>
      <c r="C12375" s="1">
        <v>97.428200000000004</v>
      </c>
      <c r="D12375" s="1">
        <v>335.55439999999999</v>
      </c>
      <c r="E12375" s="1">
        <v>7485</v>
      </c>
      <c r="F12375" s="1">
        <v>248.55590000000001</v>
      </c>
      <c r="G12375" s="1">
        <v>111.48820000000001</v>
      </c>
      <c r="H12375" s="1">
        <v>15.269451249999999</v>
      </c>
      <c r="I12375" s="1">
        <v>93763</v>
      </c>
    </row>
    <row r="12376" spans="1:9" x14ac:dyDescent="0.25">
      <c r="A12376" s="1">
        <v>0</v>
      </c>
      <c r="B12376" s="1" t="s">
        <v>6600</v>
      </c>
      <c r="C12376" s="1">
        <v>2</v>
      </c>
      <c r="D12376" s="1" t="s">
        <v>14589</v>
      </c>
    </row>
    <row r="12377" spans="1:9" x14ac:dyDescent="0.25">
      <c r="A12377" s="1">
        <v>1</v>
      </c>
      <c r="B12377" s="1" t="s">
        <v>14590</v>
      </c>
      <c r="C12377" s="1" t="s">
        <v>14591</v>
      </c>
      <c r="D12377" s="1">
        <v>22276.389576080001</v>
      </c>
      <c r="E12377" s="1">
        <v>2.1368E-4</v>
      </c>
      <c r="F12377" s="1" t="s">
        <v>3</v>
      </c>
      <c r="G12377" s="1" t="s">
        <v>14592</v>
      </c>
      <c r="H12377" s="1">
        <v>0</v>
      </c>
      <c r="I12377" s="1">
        <v>9992</v>
      </c>
    </row>
    <row r="12378" spans="1:9" x14ac:dyDescent="0.25">
      <c r="A12378" s="1">
        <v>2</v>
      </c>
      <c r="B12378" s="1">
        <v>47450</v>
      </c>
      <c r="C12378" s="1">
        <v>97.433800000000005</v>
      </c>
      <c r="D12378" s="1">
        <v>334.34039999999999</v>
      </c>
      <c r="E12378" s="1">
        <v>8724</v>
      </c>
      <c r="F12378" s="1">
        <v>258.75150000000002</v>
      </c>
      <c r="G12378" s="1">
        <v>101.2739</v>
      </c>
      <c r="H12378" s="1">
        <v>15.1928012</v>
      </c>
      <c r="I12378" s="1">
        <v>93678</v>
      </c>
    </row>
    <row r="12379" spans="1:9" x14ac:dyDescent="0.25">
      <c r="A12379" s="1">
        <v>0</v>
      </c>
      <c r="B12379" s="1" t="s">
        <v>14593</v>
      </c>
    </row>
    <row r="12380" spans="1:9" x14ac:dyDescent="0.25">
      <c r="A12380" s="1">
        <v>1</v>
      </c>
      <c r="B12380" s="1" t="s">
        <v>14594</v>
      </c>
      <c r="C12380" s="1" t="s">
        <v>14595</v>
      </c>
      <c r="D12380" s="1">
        <v>22276.130086040001</v>
      </c>
      <c r="E12380" s="1">
        <v>5.5427000000000004E-4</v>
      </c>
      <c r="F12380" s="1" t="s">
        <v>3</v>
      </c>
      <c r="G12380" s="1" t="s">
        <v>7614</v>
      </c>
      <c r="H12380" s="1">
        <v>0</v>
      </c>
      <c r="I12380" s="1">
        <v>9990</v>
      </c>
    </row>
    <row r="12381" spans="1:9" x14ac:dyDescent="0.25">
      <c r="A12381" s="1">
        <v>2</v>
      </c>
      <c r="B12381" s="1">
        <v>47451</v>
      </c>
      <c r="C12381" s="1">
        <v>97.429000000000002</v>
      </c>
      <c r="D12381" s="1">
        <v>335.57339999999999</v>
      </c>
      <c r="E12381" s="1">
        <v>7315</v>
      </c>
      <c r="F12381" s="1">
        <v>248.3304</v>
      </c>
      <c r="G12381" s="1">
        <v>111.71559999999999</v>
      </c>
      <c r="H12381" s="1">
        <v>15.268302329999999</v>
      </c>
      <c r="I12381" s="1">
        <v>93764</v>
      </c>
    </row>
    <row r="12382" spans="1:9" x14ac:dyDescent="0.25">
      <c r="A12382" s="1">
        <v>0</v>
      </c>
      <c r="B12382" s="1" t="s">
        <v>6525</v>
      </c>
      <c r="C12382" s="1" t="s">
        <v>14596</v>
      </c>
      <c r="D12382" s="1">
        <v>22</v>
      </c>
    </row>
    <row r="12383" spans="1:9" x14ac:dyDescent="0.25">
      <c r="A12383" s="1">
        <v>1</v>
      </c>
      <c r="B12383" s="1" t="s">
        <v>14597</v>
      </c>
      <c r="C12383" s="1" t="s">
        <v>14598</v>
      </c>
      <c r="D12383" s="1">
        <v>22276.119970799999</v>
      </c>
      <c r="E12383" s="1">
        <v>1.6917000000000001E-4</v>
      </c>
      <c r="F12383" s="1" t="s">
        <v>3</v>
      </c>
      <c r="G12383" s="1" t="s">
        <v>14599</v>
      </c>
      <c r="H12383" s="1">
        <v>0</v>
      </c>
      <c r="I12383" s="1">
        <v>9993</v>
      </c>
    </row>
    <row r="12384" spans="1:9" x14ac:dyDescent="0.25">
      <c r="A12384" s="1">
        <v>2</v>
      </c>
      <c r="B12384" s="1">
        <v>47452</v>
      </c>
      <c r="C12384" s="1">
        <v>97.432900000000004</v>
      </c>
      <c r="D12384" s="1">
        <v>333.43130000000002</v>
      </c>
      <c r="E12384" s="1">
        <v>8680</v>
      </c>
      <c r="F12384" s="1">
        <v>258.74299999999999</v>
      </c>
      <c r="G12384" s="1">
        <v>101.28279999999999</v>
      </c>
      <c r="H12384" s="1">
        <v>15.17836593</v>
      </c>
      <c r="I12384" s="1">
        <v>93595</v>
      </c>
    </row>
    <row r="12385" spans="1:9" x14ac:dyDescent="0.25">
      <c r="A12385" s="1">
        <v>0</v>
      </c>
      <c r="B12385" s="1" t="s">
        <v>14600</v>
      </c>
      <c r="C12385" s="1" t="s">
        <v>14601</v>
      </c>
    </row>
    <row r="12386" spans="1:9" x14ac:dyDescent="0.25">
      <c r="A12386" s="1">
        <v>1</v>
      </c>
      <c r="B12386" s="1" t="s">
        <v>14602</v>
      </c>
      <c r="C12386" s="1" t="s">
        <v>14603</v>
      </c>
      <c r="D12386" s="1">
        <v>22276.1192018</v>
      </c>
      <c r="E12386" s="1">
        <v>2.2465000000000001E-4</v>
      </c>
      <c r="F12386" s="1" t="s">
        <v>3</v>
      </c>
      <c r="G12386" s="1" t="s">
        <v>7101</v>
      </c>
      <c r="H12386" s="1">
        <v>0</v>
      </c>
      <c r="I12386" s="1">
        <v>9998</v>
      </c>
    </row>
    <row r="12387" spans="1:9" x14ac:dyDescent="0.25">
      <c r="A12387" s="1">
        <v>2</v>
      </c>
      <c r="B12387" s="1">
        <v>47453</v>
      </c>
      <c r="C12387" s="1">
        <v>97.436300000000003</v>
      </c>
      <c r="D12387" s="1">
        <v>334.16320000000002</v>
      </c>
      <c r="E12387" s="1">
        <v>7508</v>
      </c>
      <c r="F12387" s="1">
        <v>261.05250000000001</v>
      </c>
      <c r="G12387" s="1">
        <v>98.986000000000004</v>
      </c>
      <c r="H12387" s="1">
        <v>15.195402250000001</v>
      </c>
      <c r="I12387" s="1">
        <v>93624</v>
      </c>
    </row>
    <row r="12388" spans="1:9" x14ac:dyDescent="0.25">
      <c r="A12388" s="1">
        <v>0</v>
      </c>
      <c r="B12388" s="1" t="s">
        <v>14604</v>
      </c>
      <c r="C12388" s="1" t="s">
        <v>14605</v>
      </c>
    </row>
    <row r="12389" spans="1:9" x14ac:dyDescent="0.25">
      <c r="A12389" s="1">
        <v>1</v>
      </c>
      <c r="B12389" s="1" t="s">
        <v>14606</v>
      </c>
      <c r="C12389" s="1" t="s">
        <v>14607</v>
      </c>
      <c r="D12389" s="1">
        <v>22276.433428240001</v>
      </c>
      <c r="E12389" s="1">
        <v>1.7148E-4</v>
      </c>
      <c r="F12389" s="1" t="s">
        <v>3</v>
      </c>
      <c r="G12389" s="1" t="s">
        <v>14608</v>
      </c>
      <c r="H12389" s="1">
        <v>0</v>
      </c>
      <c r="I12389" s="1">
        <v>9991</v>
      </c>
    </row>
    <row r="12390" spans="1:9" x14ac:dyDescent="0.25">
      <c r="A12390" s="1">
        <v>2</v>
      </c>
      <c r="B12390" s="1">
        <v>47454</v>
      </c>
      <c r="C12390" s="1">
        <v>97.426599999999993</v>
      </c>
      <c r="D12390" s="1">
        <v>333.27609999999999</v>
      </c>
      <c r="E12390" s="1">
        <v>8513</v>
      </c>
      <c r="F12390" s="1">
        <v>254.8432</v>
      </c>
      <c r="G12390" s="1">
        <v>105.18600000000001</v>
      </c>
      <c r="H12390" s="1">
        <v>15.177105409999999</v>
      </c>
      <c r="I12390" s="1">
        <v>93645</v>
      </c>
    </row>
    <row r="12391" spans="1:9" x14ac:dyDescent="0.25">
      <c r="A12391" s="1">
        <v>0</v>
      </c>
      <c r="B12391" s="1" t="s">
        <v>14609</v>
      </c>
    </row>
    <row r="12392" spans="1:9" x14ac:dyDescent="0.25">
      <c r="A12392" s="1">
        <v>1</v>
      </c>
      <c r="B12392" s="1" t="s">
        <v>14610</v>
      </c>
      <c r="C12392" s="1" t="s">
        <v>14611</v>
      </c>
      <c r="D12392" s="1">
        <v>22276.436824190001</v>
      </c>
      <c r="E12392" s="1">
        <v>5.7171999999999995E-4</v>
      </c>
      <c r="F12392" s="1" t="s">
        <v>3</v>
      </c>
      <c r="G12392" s="1" t="s">
        <v>14612</v>
      </c>
      <c r="H12392" s="1">
        <v>0</v>
      </c>
      <c r="I12392" s="1">
        <v>9998</v>
      </c>
    </row>
    <row r="12393" spans="1:9" x14ac:dyDescent="0.25">
      <c r="A12393" s="1">
        <v>2</v>
      </c>
      <c r="B12393" s="1">
        <v>47455</v>
      </c>
      <c r="C12393" s="1">
        <v>97.428700000000006</v>
      </c>
      <c r="D12393" s="1">
        <v>335.80090000000001</v>
      </c>
      <c r="E12393" s="1">
        <v>7280</v>
      </c>
      <c r="F12393" s="1">
        <v>247.97409999999999</v>
      </c>
      <c r="G12393" s="1">
        <v>112.0724</v>
      </c>
      <c r="H12393" s="1">
        <v>15.26574462</v>
      </c>
      <c r="I12393" s="1">
        <v>93802</v>
      </c>
    </row>
    <row r="12394" spans="1:9" x14ac:dyDescent="0.25">
      <c r="A12394" s="1">
        <v>0</v>
      </c>
      <c r="B12394" s="1" t="s">
        <v>6525</v>
      </c>
      <c r="C12394" s="1" t="s">
        <v>14596</v>
      </c>
      <c r="D12394" s="1">
        <v>21</v>
      </c>
    </row>
    <row r="12395" spans="1:9" x14ac:dyDescent="0.25">
      <c r="A12395" s="1">
        <v>1</v>
      </c>
      <c r="B12395" s="1" t="s">
        <v>14613</v>
      </c>
      <c r="C12395" s="1" t="s">
        <v>14614</v>
      </c>
      <c r="D12395" s="1">
        <v>22276.12354896</v>
      </c>
      <c r="E12395" s="1">
        <v>1.6072999999999999E-4</v>
      </c>
      <c r="F12395" s="1" t="s">
        <v>3</v>
      </c>
      <c r="G12395" s="1" t="s">
        <v>14615</v>
      </c>
      <c r="H12395" s="1">
        <v>0</v>
      </c>
      <c r="I12395" s="1">
        <v>9992</v>
      </c>
    </row>
    <row r="12396" spans="1:9" x14ac:dyDescent="0.25">
      <c r="A12396" s="1">
        <v>2</v>
      </c>
      <c r="B12396" s="1">
        <v>47456</v>
      </c>
      <c r="C12396" s="1">
        <v>97.433700000000002</v>
      </c>
      <c r="D12396" s="1">
        <v>333.48820000000001</v>
      </c>
      <c r="E12396" s="1">
        <v>8645</v>
      </c>
      <c r="F12396" s="1">
        <v>258.6275</v>
      </c>
      <c r="G12396" s="1">
        <v>101.39879999999999</v>
      </c>
      <c r="H12396" s="1">
        <v>15.178309970000001</v>
      </c>
      <c r="I12396" s="1">
        <v>93596</v>
      </c>
    </row>
    <row r="12397" spans="1:9" x14ac:dyDescent="0.25">
      <c r="A12397" s="1">
        <v>0</v>
      </c>
      <c r="B12397" s="1" t="s">
        <v>6600</v>
      </c>
      <c r="C12397" s="1">
        <v>2</v>
      </c>
      <c r="D12397" s="1" t="s">
        <v>14616</v>
      </c>
    </row>
    <row r="12398" spans="1:9" x14ac:dyDescent="0.25">
      <c r="A12398" s="1">
        <v>1</v>
      </c>
      <c r="B12398" s="1" t="s">
        <v>14617</v>
      </c>
      <c r="C12398" s="1" t="s">
        <v>14618</v>
      </c>
      <c r="D12398" s="1">
        <v>22276.16867667</v>
      </c>
      <c r="E12398" s="1">
        <v>2.2777E-4</v>
      </c>
      <c r="F12398" s="1" t="s">
        <v>3</v>
      </c>
      <c r="G12398" s="1" t="s">
        <v>14619</v>
      </c>
      <c r="H12398" s="1">
        <v>0</v>
      </c>
      <c r="I12398" s="1">
        <v>9991</v>
      </c>
    </row>
    <row r="12399" spans="1:9" x14ac:dyDescent="0.25">
      <c r="A12399" s="1">
        <v>2</v>
      </c>
      <c r="B12399" s="1">
        <v>47457</v>
      </c>
      <c r="C12399" s="1">
        <v>97.433999999999997</v>
      </c>
      <c r="D12399" s="1">
        <v>334.19119999999998</v>
      </c>
      <c r="E12399" s="1">
        <v>8303</v>
      </c>
      <c r="F12399" s="1">
        <v>259.2389</v>
      </c>
      <c r="G12399" s="1">
        <v>100.7912</v>
      </c>
      <c r="H12399" s="1">
        <v>15.19750045</v>
      </c>
      <c r="I12399" s="1">
        <v>93640</v>
      </c>
    </row>
    <row r="12400" spans="1:9" x14ac:dyDescent="0.25">
      <c r="A12400" s="1">
        <v>0</v>
      </c>
      <c r="B12400" s="1" t="s">
        <v>14620</v>
      </c>
    </row>
    <row r="12401" spans="1:9" x14ac:dyDescent="0.25">
      <c r="A12401" s="1">
        <v>1</v>
      </c>
      <c r="B12401" s="1" t="s">
        <v>14621</v>
      </c>
      <c r="C12401" s="1" t="s">
        <v>14622</v>
      </c>
      <c r="D12401" s="1">
        <v>22276.463992969999</v>
      </c>
      <c r="E12401" s="1">
        <v>9.9359999999999997E-5</v>
      </c>
      <c r="F12401" s="1" t="s">
        <v>3</v>
      </c>
      <c r="G12401" s="1" t="s">
        <v>14623</v>
      </c>
      <c r="H12401" s="1">
        <v>0</v>
      </c>
      <c r="I12401" s="1">
        <v>9992</v>
      </c>
    </row>
    <row r="12402" spans="1:9" x14ac:dyDescent="0.25">
      <c r="A12402" s="1">
        <v>2</v>
      </c>
      <c r="B12402" s="1">
        <v>47458</v>
      </c>
      <c r="C12402" s="1">
        <v>97.431799999999996</v>
      </c>
      <c r="D12402" s="1">
        <v>333.43340000000001</v>
      </c>
      <c r="E12402" s="1">
        <v>8940</v>
      </c>
      <c r="F12402" s="1">
        <v>260.78840000000002</v>
      </c>
      <c r="G12402" s="1">
        <v>99.233800000000002</v>
      </c>
      <c r="H12402" s="1">
        <v>15.162483419999999</v>
      </c>
      <c r="I12402" s="1">
        <v>93621</v>
      </c>
    </row>
    <row r="12403" spans="1:9" x14ac:dyDescent="0.25">
      <c r="A12403" s="1">
        <v>0</v>
      </c>
      <c r="B12403" s="1" t="s">
        <v>14624</v>
      </c>
    </row>
    <row r="12404" spans="1:9" x14ac:dyDescent="0.25">
      <c r="A12404" s="1">
        <v>1</v>
      </c>
      <c r="B12404" s="1" t="s">
        <v>14625</v>
      </c>
      <c r="C12404" s="1" t="s">
        <v>14626</v>
      </c>
      <c r="D12404" s="1">
        <v>22276.379575980001</v>
      </c>
      <c r="E12404" s="1">
        <v>1.7578E-4</v>
      </c>
      <c r="F12404" s="1" t="s">
        <v>3</v>
      </c>
      <c r="G12404" s="1" t="s">
        <v>14627</v>
      </c>
      <c r="H12404" s="1">
        <v>0</v>
      </c>
      <c r="I12404" s="1">
        <v>9995</v>
      </c>
    </row>
    <row r="12405" spans="1:9" x14ac:dyDescent="0.25">
      <c r="A12405" s="1">
        <v>2</v>
      </c>
      <c r="B12405" s="1">
        <v>47459</v>
      </c>
      <c r="C12405" s="1">
        <v>97.424499999999995</v>
      </c>
      <c r="D12405" s="1">
        <v>333.20549999999997</v>
      </c>
      <c r="E12405" s="1">
        <v>9453</v>
      </c>
      <c r="F12405" s="1">
        <v>268.41590000000002</v>
      </c>
      <c r="G12405" s="1">
        <v>91.599199999999996</v>
      </c>
      <c r="H12405" s="1">
        <v>15.179415130000001</v>
      </c>
      <c r="I12405" s="1">
        <v>93643</v>
      </c>
    </row>
    <row r="12406" spans="1:9" x14ac:dyDescent="0.25">
      <c r="A12406" s="1">
        <v>0</v>
      </c>
      <c r="B12406" s="1" t="s">
        <v>14628</v>
      </c>
    </row>
    <row r="12407" spans="1:9" x14ac:dyDescent="0.25">
      <c r="A12407" s="1">
        <v>1</v>
      </c>
      <c r="B12407" s="1" t="s">
        <v>14629</v>
      </c>
      <c r="C12407" s="1" t="s">
        <v>14630</v>
      </c>
      <c r="D12407" s="1">
        <v>22276.11845767</v>
      </c>
      <c r="E12407" s="1">
        <v>5.4575999999999995E-4</v>
      </c>
      <c r="F12407" s="1" t="s">
        <v>3</v>
      </c>
      <c r="G12407" s="1" t="s">
        <v>14631</v>
      </c>
      <c r="H12407" s="1">
        <v>0</v>
      </c>
      <c r="I12407" s="1">
        <v>9992</v>
      </c>
    </row>
    <row r="12408" spans="1:9" x14ac:dyDescent="0.25">
      <c r="A12408" s="1">
        <v>2</v>
      </c>
      <c r="B12408" s="1">
        <v>47460</v>
      </c>
      <c r="C12408" s="1">
        <v>97.429400000000001</v>
      </c>
      <c r="D12408" s="1">
        <v>335.49689999999998</v>
      </c>
      <c r="E12408" s="1">
        <v>7222</v>
      </c>
      <c r="F12408" s="1">
        <v>249.3296</v>
      </c>
      <c r="G12408" s="1">
        <v>110.71680000000001</v>
      </c>
      <c r="H12408" s="1">
        <v>15.265043609999999</v>
      </c>
      <c r="I12408" s="1">
        <v>93756</v>
      </c>
    </row>
    <row r="12409" spans="1:9" x14ac:dyDescent="0.25">
      <c r="A12409" s="1">
        <v>0</v>
      </c>
      <c r="B12409" s="1" t="s">
        <v>14632</v>
      </c>
      <c r="C12409" s="1" t="s">
        <v>14633</v>
      </c>
    </row>
    <row r="12410" spans="1:9" x14ac:dyDescent="0.25">
      <c r="A12410" s="1">
        <v>1</v>
      </c>
      <c r="B12410" s="1" t="s">
        <v>14634</v>
      </c>
      <c r="C12410" s="1" t="s">
        <v>14635</v>
      </c>
      <c r="D12410" s="1">
        <v>22276.109077000001</v>
      </c>
      <c r="E12410" s="1">
        <v>1.5302E-4</v>
      </c>
      <c r="F12410" s="1" t="s">
        <v>3</v>
      </c>
      <c r="G12410" s="1" t="s">
        <v>14636</v>
      </c>
      <c r="H12410" s="1">
        <v>0</v>
      </c>
      <c r="I12410" s="1">
        <v>9993</v>
      </c>
    </row>
    <row r="12411" spans="1:9" x14ac:dyDescent="0.25">
      <c r="A12411" s="1">
        <v>2</v>
      </c>
      <c r="B12411" s="1">
        <v>47461</v>
      </c>
      <c r="C12411" s="1">
        <v>97.427300000000002</v>
      </c>
      <c r="D12411" s="1">
        <v>332.12220000000002</v>
      </c>
      <c r="E12411" s="1">
        <v>5732</v>
      </c>
      <c r="F12411" s="1">
        <v>284.04730000000001</v>
      </c>
      <c r="G12411" s="1">
        <v>76.012299999999996</v>
      </c>
      <c r="H12411" s="1">
        <v>15.166164159999999</v>
      </c>
      <c r="I12411" s="1">
        <v>93532</v>
      </c>
    </row>
    <row r="12412" spans="1:9" x14ac:dyDescent="0.25">
      <c r="A12412" s="1">
        <v>0</v>
      </c>
      <c r="B12412" s="1" t="s">
        <v>6525</v>
      </c>
      <c r="C12412" s="1" t="s">
        <v>14596</v>
      </c>
      <c r="D12412" s="1">
        <v>11</v>
      </c>
    </row>
    <row r="12413" spans="1:9" x14ac:dyDescent="0.25">
      <c r="A12413" s="1">
        <v>1</v>
      </c>
      <c r="B12413" s="1" t="s">
        <v>14637</v>
      </c>
      <c r="C12413" s="1" t="s">
        <v>14638</v>
      </c>
      <c r="D12413" s="1">
        <v>22276.13359161</v>
      </c>
      <c r="E12413" s="1">
        <v>7.1299999999999998E-5</v>
      </c>
      <c r="F12413" s="1" t="s">
        <v>3</v>
      </c>
      <c r="G12413" s="1" t="s">
        <v>14639</v>
      </c>
      <c r="H12413" s="1">
        <v>0</v>
      </c>
      <c r="I12413" s="1">
        <v>9991</v>
      </c>
    </row>
    <row r="12414" spans="1:9" x14ac:dyDescent="0.25">
      <c r="A12414" s="1">
        <v>2</v>
      </c>
      <c r="B12414" s="1">
        <v>47462</v>
      </c>
      <c r="C12414" s="1">
        <v>97.428600000000003</v>
      </c>
      <c r="D12414" s="1">
        <v>331.6232</v>
      </c>
      <c r="E12414" s="1">
        <v>6403</v>
      </c>
      <c r="F12414" s="1">
        <v>289.93150000000003</v>
      </c>
      <c r="G12414" s="1">
        <v>70.122699999999995</v>
      </c>
      <c r="H12414" s="1">
        <v>15.14370856</v>
      </c>
      <c r="I12414" s="1">
        <v>93495</v>
      </c>
    </row>
    <row r="12415" spans="1:9" x14ac:dyDescent="0.25">
      <c r="A12415" s="1">
        <v>0</v>
      </c>
      <c r="B12415" s="1" t="s">
        <v>14640</v>
      </c>
    </row>
    <row r="12416" spans="1:9" x14ac:dyDescent="0.25">
      <c r="A12416" s="1">
        <v>1</v>
      </c>
      <c r="B12416" s="1" t="s">
        <v>14641</v>
      </c>
      <c r="C12416" s="1" t="s">
        <v>14642</v>
      </c>
      <c r="D12416" s="1">
        <v>22276.12470285</v>
      </c>
      <c r="E12416" s="1">
        <v>5.5690000000000004E-4</v>
      </c>
      <c r="F12416" s="1" t="s">
        <v>3</v>
      </c>
      <c r="G12416" s="1" t="s">
        <v>12662</v>
      </c>
      <c r="H12416" s="1">
        <v>0</v>
      </c>
      <c r="I12416" s="1">
        <v>9993</v>
      </c>
    </row>
    <row r="12417" spans="1:9" x14ac:dyDescent="0.25">
      <c r="A12417" s="1">
        <v>2</v>
      </c>
      <c r="B12417" s="1">
        <v>47464</v>
      </c>
      <c r="C12417" s="1">
        <v>97.432699999999997</v>
      </c>
      <c r="D12417" s="1">
        <v>336.9984</v>
      </c>
      <c r="E12417" s="1">
        <v>9438</v>
      </c>
      <c r="F12417" s="1">
        <v>245.88339999999999</v>
      </c>
      <c r="G12417" s="1">
        <v>114.1418</v>
      </c>
      <c r="H12417" s="1">
        <v>15.27951167</v>
      </c>
      <c r="I12417" s="1">
        <v>93836</v>
      </c>
    </row>
    <row r="12418" spans="1:9" x14ac:dyDescent="0.25">
      <c r="A12418" s="1">
        <v>0</v>
      </c>
      <c r="B12418" s="1" t="s">
        <v>14643</v>
      </c>
    </row>
    <row r="12419" spans="1:9" x14ac:dyDescent="0.25">
      <c r="A12419" s="1">
        <v>1</v>
      </c>
      <c r="B12419" s="1" t="s">
        <v>14644</v>
      </c>
      <c r="C12419" s="1" t="s">
        <v>14645</v>
      </c>
      <c r="D12419" s="1">
        <v>22276.14204486</v>
      </c>
      <c r="E12419" s="1">
        <v>1.4407999999999999E-4</v>
      </c>
      <c r="F12419" s="1" t="s">
        <v>3</v>
      </c>
      <c r="G12419" s="1" t="s">
        <v>14646</v>
      </c>
      <c r="H12419" s="1">
        <v>0</v>
      </c>
      <c r="I12419" s="1">
        <v>9993</v>
      </c>
    </row>
    <row r="12420" spans="1:9" x14ac:dyDescent="0.25">
      <c r="A12420" s="1">
        <v>2</v>
      </c>
      <c r="B12420" s="1">
        <v>47465</v>
      </c>
      <c r="C12420" s="1">
        <v>97.426599999999993</v>
      </c>
      <c r="D12420" s="1">
        <v>331.88490000000002</v>
      </c>
      <c r="E12420" s="1">
        <v>3601</v>
      </c>
      <c r="F12420" s="1">
        <v>286.25470000000001</v>
      </c>
      <c r="G12420" s="1">
        <v>73.828900000000004</v>
      </c>
      <c r="H12420" s="1">
        <v>15.16278166</v>
      </c>
      <c r="I12420" s="1">
        <v>93521</v>
      </c>
    </row>
    <row r="12421" spans="1:9" x14ac:dyDescent="0.25">
      <c r="A12421" s="1">
        <v>0</v>
      </c>
      <c r="B12421" s="1" t="s">
        <v>14647</v>
      </c>
    </row>
    <row r="12422" spans="1:9" x14ac:dyDescent="0.25">
      <c r="A12422" s="1">
        <v>1</v>
      </c>
      <c r="B12422" s="1" t="s">
        <v>14648</v>
      </c>
      <c r="C12422" s="1" t="s">
        <v>14649</v>
      </c>
      <c r="D12422" s="1">
        <v>22276.4128012</v>
      </c>
      <c r="E12422" s="1">
        <v>4.8454999999999999E-4</v>
      </c>
      <c r="F12422" s="1" t="s">
        <v>3</v>
      </c>
      <c r="G12422" s="1" t="s">
        <v>14650</v>
      </c>
      <c r="H12422" s="1">
        <v>0</v>
      </c>
      <c r="I12422" s="1">
        <v>9991</v>
      </c>
    </row>
    <row r="12423" spans="1:9" x14ac:dyDescent="0.25">
      <c r="A12423" s="1">
        <v>2</v>
      </c>
      <c r="B12423" s="1">
        <v>47466</v>
      </c>
      <c r="C12423" s="1">
        <v>97.429500000000004</v>
      </c>
      <c r="D12423" s="1">
        <v>334.52820000000003</v>
      </c>
      <c r="E12423" s="1">
        <v>3784</v>
      </c>
      <c r="F12423" s="1">
        <v>253.85550000000001</v>
      </c>
      <c r="G12423" s="1">
        <v>106.2266</v>
      </c>
      <c r="H12423" s="1">
        <v>15.24183704</v>
      </c>
      <c r="I12423" s="1">
        <v>93715</v>
      </c>
    </row>
    <row r="12424" spans="1:9" x14ac:dyDescent="0.25">
      <c r="A12424" s="1">
        <v>0</v>
      </c>
      <c r="B12424" s="1" t="s">
        <v>14651</v>
      </c>
    </row>
    <row r="12425" spans="1:9" x14ac:dyDescent="0.25">
      <c r="A12425" s="1">
        <v>1</v>
      </c>
      <c r="B12425" s="1" t="s">
        <v>14652</v>
      </c>
      <c r="C12425" s="1" t="s">
        <v>14653</v>
      </c>
      <c r="D12425" s="1">
        <v>22276.150466849998</v>
      </c>
      <c r="E12425" s="1">
        <v>4.5094999999999998E-4</v>
      </c>
      <c r="F12425" s="1" t="s">
        <v>3</v>
      </c>
      <c r="G12425" s="1" t="s">
        <v>14654</v>
      </c>
      <c r="H12425" s="1">
        <v>0</v>
      </c>
      <c r="I12425" s="1">
        <v>9993</v>
      </c>
    </row>
    <row r="12426" spans="1:9" x14ac:dyDescent="0.25">
      <c r="A12426" s="1">
        <v>2</v>
      </c>
      <c r="B12426" s="1">
        <v>47468</v>
      </c>
      <c r="C12426" s="1">
        <v>97.430700000000002</v>
      </c>
      <c r="D12426" s="1">
        <v>334.14940000000001</v>
      </c>
      <c r="E12426" s="1">
        <v>3935</v>
      </c>
      <c r="F12426" s="1">
        <v>258.53980000000001</v>
      </c>
      <c r="G12426" s="1">
        <v>101.5397</v>
      </c>
      <c r="H12426" s="1">
        <v>15.23560567</v>
      </c>
      <c r="I12426" s="1">
        <v>93669</v>
      </c>
    </row>
    <row r="12427" spans="1:9" x14ac:dyDescent="0.25">
      <c r="A12427" s="1">
        <v>0</v>
      </c>
      <c r="B12427" s="1" t="s">
        <v>6525</v>
      </c>
      <c r="C12427" s="1" t="s">
        <v>14596</v>
      </c>
      <c r="D12427" s="1">
        <v>33</v>
      </c>
    </row>
    <row r="12428" spans="1:9" x14ac:dyDescent="0.25">
      <c r="A12428" s="1">
        <v>1</v>
      </c>
      <c r="B12428" s="1" t="s">
        <v>14655</v>
      </c>
      <c r="C12428" s="1" t="s">
        <v>14656</v>
      </c>
      <c r="D12428" s="1">
        <v>22276.15120235</v>
      </c>
      <c r="E12428" s="1">
        <v>2.0774000000000001E-4</v>
      </c>
      <c r="F12428" s="1" t="s">
        <v>3</v>
      </c>
      <c r="G12428" s="1" t="s">
        <v>14657</v>
      </c>
      <c r="H12428" s="1">
        <v>0</v>
      </c>
      <c r="I12428" s="1">
        <v>9998</v>
      </c>
    </row>
    <row r="12429" spans="1:9" x14ac:dyDescent="0.25">
      <c r="A12429" s="1">
        <v>2</v>
      </c>
      <c r="B12429" s="1">
        <v>47469</v>
      </c>
      <c r="C12429" s="1">
        <v>97.429000000000002</v>
      </c>
      <c r="D12429" s="1">
        <v>332.79790000000003</v>
      </c>
      <c r="E12429" s="1">
        <v>4864</v>
      </c>
      <c r="F12429" s="1">
        <v>279.7885</v>
      </c>
      <c r="G12429" s="1">
        <v>80.279899999999998</v>
      </c>
      <c r="H12429" s="1">
        <v>15.178211940000001</v>
      </c>
      <c r="I12429" s="1">
        <v>93579</v>
      </c>
    </row>
    <row r="12430" spans="1:9" x14ac:dyDescent="0.25">
      <c r="A12430" s="1">
        <v>0</v>
      </c>
      <c r="B12430" s="1" t="s">
        <v>14658</v>
      </c>
    </row>
    <row r="12431" spans="1:9" x14ac:dyDescent="0.25">
      <c r="A12431" s="1">
        <v>1</v>
      </c>
      <c r="B12431" s="1" t="s">
        <v>14659</v>
      </c>
      <c r="C12431" s="1" t="s">
        <v>14660</v>
      </c>
      <c r="D12431" s="1">
        <v>22276.417372690001</v>
      </c>
      <c r="E12431" s="1">
        <v>4.7206E-4</v>
      </c>
      <c r="F12431" s="1" t="s">
        <v>3</v>
      </c>
      <c r="G12431" s="1" t="s">
        <v>14661</v>
      </c>
      <c r="H12431" s="1">
        <v>0</v>
      </c>
      <c r="I12431" s="1">
        <v>9998</v>
      </c>
    </row>
    <row r="12432" spans="1:9" x14ac:dyDescent="0.25">
      <c r="A12432" s="1">
        <v>2</v>
      </c>
      <c r="B12432" s="1">
        <v>47470</v>
      </c>
      <c r="C12432" s="1">
        <v>97.430499999999995</v>
      </c>
      <c r="D12432" s="1">
        <v>334.56229999999999</v>
      </c>
      <c r="E12432" s="1">
        <v>3975</v>
      </c>
      <c r="F12432" s="1">
        <v>254.75980000000001</v>
      </c>
      <c r="G12432" s="1">
        <v>105.32</v>
      </c>
      <c r="H12432" s="1">
        <v>15.24009405</v>
      </c>
      <c r="I12432" s="1">
        <v>93713</v>
      </c>
    </row>
    <row r="12433" spans="1:9" x14ac:dyDescent="0.25">
      <c r="A12433" s="1">
        <v>0</v>
      </c>
      <c r="B12433" s="1" t="s">
        <v>6525</v>
      </c>
      <c r="C12433" s="1" t="s">
        <v>14596</v>
      </c>
      <c r="D12433" s="1">
        <v>12</v>
      </c>
    </row>
    <row r="12434" spans="1:9" x14ac:dyDescent="0.25">
      <c r="A12434" s="1">
        <v>1</v>
      </c>
      <c r="B12434" s="1" t="s">
        <v>14662</v>
      </c>
      <c r="C12434" s="1" t="s">
        <v>14663</v>
      </c>
      <c r="D12434" s="1">
        <v>22276.14644185</v>
      </c>
      <c r="E12434" s="1">
        <v>1.7207E-4</v>
      </c>
      <c r="F12434" s="1" t="s">
        <v>3</v>
      </c>
      <c r="G12434" s="1" t="s">
        <v>14664</v>
      </c>
      <c r="H12434" s="1">
        <v>0</v>
      </c>
      <c r="I12434" s="1">
        <v>9998</v>
      </c>
    </row>
    <row r="12435" spans="1:9" x14ac:dyDescent="0.25">
      <c r="A12435" s="1">
        <v>2</v>
      </c>
      <c r="B12435" s="1">
        <v>47471</v>
      </c>
      <c r="C12435" s="1">
        <v>97.432100000000005</v>
      </c>
      <c r="D12435" s="1">
        <v>333.05990000000003</v>
      </c>
      <c r="E12435" s="1">
        <v>5884</v>
      </c>
      <c r="F12435" s="1">
        <v>281.28109999999998</v>
      </c>
      <c r="G12435" s="1">
        <v>78.7761</v>
      </c>
      <c r="H12435" s="1">
        <v>15.178285880000001</v>
      </c>
      <c r="I12435" s="1">
        <v>93574</v>
      </c>
    </row>
    <row r="12436" spans="1:9" x14ac:dyDescent="0.25">
      <c r="A12436" s="1">
        <v>0</v>
      </c>
      <c r="B12436" s="1" t="s">
        <v>6525</v>
      </c>
      <c r="C12436" s="1" t="s">
        <v>14596</v>
      </c>
      <c r="D12436" s="1">
        <v>13</v>
      </c>
    </row>
    <row r="12437" spans="1:9" x14ac:dyDescent="0.25">
      <c r="A12437" s="1">
        <v>1</v>
      </c>
      <c r="B12437" s="1" t="s">
        <v>14665</v>
      </c>
      <c r="C12437" s="1" t="s">
        <v>14666</v>
      </c>
      <c r="D12437" s="1">
        <v>22276.131753410002</v>
      </c>
      <c r="E12437" s="1">
        <v>2.3418000000000001E-4</v>
      </c>
      <c r="F12437" s="1" t="s">
        <v>3</v>
      </c>
      <c r="G12437" s="1" t="s">
        <v>14667</v>
      </c>
      <c r="H12437" s="1">
        <v>0</v>
      </c>
      <c r="I12437" s="1">
        <v>9996</v>
      </c>
    </row>
    <row r="12438" spans="1:9" x14ac:dyDescent="0.25">
      <c r="A12438" s="1">
        <v>2</v>
      </c>
      <c r="B12438" s="1">
        <v>47472</v>
      </c>
      <c r="C12438" s="1">
        <v>97.4345</v>
      </c>
      <c r="D12438" s="1">
        <v>333.28449999999998</v>
      </c>
      <c r="E12438" s="1">
        <v>5610</v>
      </c>
      <c r="F12438" s="1">
        <v>278.84469999999999</v>
      </c>
      <c r="G12438" s="1">
        <v>81.215199999999996</v>
      </c>
      <c r="H12438" s="1">
        <v>15.178304969999999</v>
      </c>
      <c r="I12438" s="1">
        <v>93576</v>
      </c>
    </row>
    <row r="12439" spans="1:9" x14ac:dyDescent="0.25">
      <c r="A12439" s="1">
        <v>0</v>
      </c>
      <c r="B12439" s="1" t="s">
        <v>6525</v>
      </c>
      <c r="C12439" s="1" t="s">
        <v>14596</v>
      </c>
      <c r="D12439" s="1">
        <v>35</v>
      </c>
    </row>
    <row r="12440" spans="1:9" x14ac:dyDescent="0.25">
      <c r="A12440" s="1">
        <v>1</v>
      </c>
      <c r="B12440" s="1" t="s">
        <v>14668</v>
      </c>
      <c r="C12440" s="1" t="s">
        <v>14669</v>
      </c>
      <c r="D12440" s="1">
        <v>22276.407701429998</v>
      </c>
      <c r="E12440" s="1">
        <v>3.1169999999999999E-4</v>
      </c>
      <c r="F12440" s="1" t="s">
        <v>3</v>
      </c>
      <c r="G12440" s="1" t="s">
        <v>14670</v>
      </c>
      <c r="H12440" s="1">
        <v>0</v>
      </c>
      <c r="I12440" s="1">
        <v>9996</v>
      </c>
    </row>
    <row r="12441" spans="1:9" x14ac:dyDescent="0.25">
      <c r="A12441" s="1">
        <v>2</v>
      </c>
      <c r="B12441" s="1">
        <v>47473</v>
      </c>
      <c r="C12441" s="1">
        <v>97.4328</v>
      </c>
      <c r="D12441" s="1">
        <v>333.73349999999999</v>
      </c>
      <c r="E12441" s="1">
        <v>4931</v>
      </c>
      <c r="F12441" s="1">
        <v>272.08940000000001</v>
      </c>
      <c r="G12441" s="1">
        <v>87.977599999999995</v>
      </c>
      <c r="H12441" s="1">
        <v>15.197417310000001</v>
      </c>
      <c r="I12441" s="1">
        <v>93630</v>
      </c>
    </row>
    <row r="12442" spans="1:9" x14ac:dyDescent="0.25">
      <c r="A12442" s="1">
        <v>0</v>
      </c>
      <c r="B12442" s="1" t="s">
        <v>6525</v>
      </c>
      <c r="C12442" s="1" t="s">
        <v>14596</v>
      </c>
      <c r="D12442" s="1">
        <v>8</v>
      </c>
    </row>
    <row r="12443" spans="1:9" x14ac:dyDescent="0.25">
      <c r="A12443" s="1">
        <v>1</v>
      </c>
      <c r="B12443" s="1" t="s">
        <v>14671</v>
      </c>
      <c r="C12443" s="1" t="s">
        <v>14672</v>
      </c>
      <c r="D12443" s="1">
        <v>22276.160962490001</v>
      </c>
      <c r="E12443" s="1">
        <v>7.2609999999999998E-5</v>
      </c>
      <c r="F12443" s="1" t="s">
        <v>3</v>
      </c>
      <c r="G12443" s="1" t="s">
        <v>14673</v>
      </c>
      <c r="H12443" s="1">
        <v>0</v>
      </c>
      <c r="I12443" s="1">
        <v>9995</v>
      </c>
    </row>
    <row r="12444" spans="1:9" x14ac:dyDescent="0.25">
      <c r="A12444" s="1">
        <v>2</v>
      </c>
      <c r="B12444" s="1">
        <v>47474</v>
      </c>
      <c r="C12444" s="1">
        <v>97.427899999999994</v>
      </c>
      <c r="D12444" s="1">
        <v>332.15320000000003</v>
      </c>
      <c r="E12444" s="1">
        <v>6655</v>
      </c>
      <c r="F12444" s="1">
        <v>282.6148</v>
      </c>
      <c r="G12444" s="1">
        <v>77.433999999999997</v>
      </c>
      <c r="H12444" s="1">
        <v>15.15327916</v>
      </c>
      <c r="I12444" s="1">
        <v>93544</v>
      </c>
    </row>
    <row r="12445" spans="1:9" x14ac:dyDescent="0.25">
      <c r="A12445" s="1">
        <v>0</v>
      </c>
      <c r="B12445" s="1" t="s">
        <v>6525</v>
      </c>
      <c r="C12445" s="1" t="s">
        <v>14596</v>
      </c>
      <c r="D12445" s="1">
        <v>31</v>
      </c>
    </row>
    <row r="12446" spans="1:9" x14ac:dyDescent="0.25">
      <c r="A12446" s="1">
        <v>1</v>
      </c>
      <c r="B12446" s="1" t="s">
        <v>14674</v>
      </c>
      <c r="C12446" s="1" t="s">
        <v>14675</v>
      </c>
      <c r="D12446" s="1">
        <v>22276.445471089999</v>
      </c>
      <c r="E12446" s="1">
        <v>2.7094E-4</v>
      </c>
      <c r="F12446" s="1" t="s">
        <v>3</v>
      </c>
      <c r="G12446" s="1" t="s">
        <v>14676</v>
      </c>
      <c r="H12446" s="1">
        <v>0</v>
      </c>
      <c r="I12446" s="1">
        <v>9996</v>
      </c>
    </row>
    <row r="12447" spans="1:9" x14ac:dyDescent="0.25">
      <c r="A12447" s="1">
        <v>2</v>
      </c>
      <c r="B12447" s="1">
        <v>47475</v>
      </c>
      <c r="C12447" s="1">
        <v>97.427000000000007</v>
      </c>
      <c r="D12447" s="1">
        <v>333.02120000000002</v>
      </c>
      <c r="E12447" s="1">
        <v>5015</v>
      </c>
      <c r="F12447" s="1">
        <v>271.6583</v>
      </c>
      <c r="G12447" s="1">
        <v>88.407700000000006</v>
      </c>
      <c r="H12447" s="1">
        <v>15.184062819999999</v>
      </c>
      <c r="I12447" s="1">
        <v>93626</v>
      </c>
    </row>
    <row r="12448" spans="1:9" x14ac:dyDescent="0.25">
      <c r="A12448" s="1">
        <v>0</v>
      </c>
      <c r="B12448" s="1" t="s">
        <v>14677</v>
      </c>
      <c r="C12448" s="1" t="s">
        <v>14678</v>
      </c>
    </row>
    <row r="12449" spans="1:9" x14ac:dyDescent="0.25">
      <c r="A12449" s="1">
        <v>1</v>
      </c>
      <c r="B12449" s="1" t="s">
        <v>14679</v>
      </c>
      <c r="C12449" s="1" t="s">
        <v>14680</v>
      </c>
      <c r="D12449" s="1">
        <v>22276.397719190001</v>
      </c>
      <c r="E12449" s="1">
        <v>1.5631999999999999E-4</v>
      </c>
      <c r="F12449" s="1" t="s">
        <v>3</v>
      </c>
      <c r="G12449" s="1" t="s">
        <v>14681</v>
      </c>
      <c r="H12449" s="1">
        <v>0</v>
      </c>
      <c r="I12449" s="1">
        <v>9997</v>
      </c>
    </row>
    <row r="12450" spans="1:9" x14ac:dyDescent="0.25">
      <c r="A12450" s="1">
        <v>2</v>
      </c>
      <c r="B12450" s="1">
        <v>47476</v>
      </c>
      <c r="C12450" s="1">
        <v>97.435199999999995</v>
      </c>
      <c r="D12450" s="1">
        <v>333.16219999999998</v>
      </c>
      <c r="E12450" s="1">
        <v>6414</v>
      </c>
      <c r="F12450" s="1">
        <v>281.27949999999998</v>
      </c>
      <c r="G12450" s="1">
        <v>78.771699999999996</v>
      </c>
      <c r="H12450" s="1">
        <v>15.16727562</v>
      </c>
      <c r="I12450" s="1">
        <v>93583</v>
      </c>
    </row>
    <row r="12451" spans="1:9" x14ac:dyDescent="0.25">
      <c r="A12451" s="1">
        <v>0</v>
      </c>
      <c r="B12451" s="1" t="s">
        <v>6525</v>
      </c>
      <c r="C12451" s="1" t="s">
        <v>14596</v>
      </c>
      <c r="D12451" s="1">
        <v>34</v>
      </c>
    </row>
    <row r="12452" spans="1:9" x14ac:dyDescent="0.25">
      <c r="A12452" s="1">
        <v>1</v>
      </c>
      <c r="B12452" s="1" t="s">
        <v>14682</v>
      </c>
      <c r="C12452" s="1" t="s">
        <v>14683</v>
      </c>
      <c r="D12452" s="1">
        <v>22276.138287189999</v>
      </c>
      <c r="E12452" s="1">
        <v>1.1205E-4</v>
      </c>
      <c r="F12452" s="1" t="s">
        <v>3</v>
      </c>
      <c r="G12452" s="1" t="s">
        <v>14684</v>
      </c>
      <c r="H12452" s="1">
        <v>0</v>
      </c>
      <c r="I12452" s="1">
        <v>9992</v>
      </c>
    </row>
    <row r="12453" spans="1:9" x14ac:dyDescent="0.25">
      <c r="A12453" s="1">
        <v>2</v>
      </c>
      <c r="B12453" s="1">
        <v>47477</v>
      </c>
      <c r="C12453" s="1">
        <v>97.4328</v>
      </c>
      <c r="D12453" s="1">
        <v>333.15980000000002</v>
      </c>
      <c r="E12453" s="1">
        <v>5152</v>
      </c>
      <c r="F12453" s="1">
        <v>277.02519999999998</v>
      </c>
      <c r="G12453" s="1">
        <v>83.039599999999993</v>
      </c>
      <c r="H12453" s="1">
        <v>15.17844635</v>
      </c>
      <c r="I12453" s="1">
        <v>93571</v>
      </c>
    </row>
    <row r="12454" spans="1:9" x14ac:dyDescent="0.25">
      <c r="A12454" s="1">
        <v>0</v>
      </c>
      <c r="B12454" s="1" t="s">
        <v>6525</v>
      </c>
      <c r="C12454" s="1" t="s">
        <v>14596</v>
      </c>
      <c r="D12454" s="1">
        <v>9</v>
      </c>
    </row>
    <row r="12455" spans="1:9" x14ac:dyDescent="0.25">
      <c r="A12455" s="1">
        <v>1</v>
      </c>
      <c r="B12455" s="1" t="s">
        <v>14685</v>
      </c>
      <c r="C12455" s="1" t="s">
        <v>14686</v>
      </c>
      <c r="D12455" s="1">
        <v>22276.138785359999</v>
      </c>
      <c r="E12455" s="1">
        <v>1.6368E-4</v>
      </c>
      <c r="F12455" s="1" t="s">
        <v>3</v>
      </c>
      <c r="G12455" s="1" t="s">
        <v>14687</v>
      </c>
      <c r="H12455" s="1">
        <v>0</v>
      </c>
      <c r="I12455" s="1">
        <v>9992</v>
      </c>
    </row>
    <row r="12456" spans="1:9" x14ac:dyDescent="0.25">
      <c r="A12456" s="1">
        <v>2</v>
      </c>
      <c r="B12456" s="1">
        <v>47478</v>
      </c>
      <c r="C12456" s="1">
        <v>97.427899999999994</v>
      </c>
      <c r="D12456" s="1">
        <v>332.70069999999998</v>
      </c>
      <c r="E12456" s="1">
        <v>5734</v>
      </c>
      <c r="F12456" s="1">
        <v>282.93439999999998</v>
      </c>
      <c r="G12456" s="1">
        <v>77.124899999999997</v>
      </c>
      <c r="H12456" s="1">
        <v>15.17799127</v>
      </c>
      <c r="I12456" s="1">
        <v>93576</v>
      </c>
    </row>
    <row r="12457" spans="1:9" x14ac:dyDescent="0.25">
      <c r="A12457" s="1">
        <v>0</v>
      </c>
      <c r="B12457" s="1" t="s">
        <v>6525</v>
      </c>
      <c r="C12457" s="1" t="s">
        <v>14596</v>
      </c>
      <c r="D12457" s="1">
        <v>32</v>
      </c>
    </row>
    <row r="12458" spans="1:9" x14ac:dyDescent="0.25">
      <c r="A12458" s="1">
        <v>1</v>
      </c>
      <c r="B12458" s="1" t="s">
        <v>14688</v>
      </c>
      <c r="C12458" s="1" t="s">
        <v>14689</v>
      </c>
      <c r="D12458" s="1">
        <v>22276.385257890001</v>
      </c>
      <c r="E12458" s="1">
        <v>3.6081999999999998E-4</v>
      </c>
      <c r="F12458" s="1" t="s">
        <v>3</v>
      </c>
      <c r="G12458" s="1" t="s">
        <v>14690</v>
      </c>
      <c r="H12458" s="1">
        <v>0</v>
      </c>
      <c r="I12458" s="1">
        <v>9992</v>
      </c>
    </row>
    <row r="12459" spans="1:9" x14ac:dyDescent="0.25">
      <c r="A12459" s="1">
        <v>2</v>
      </c>
      <c r="B12459" s="1">
        <v>47479</v>
      </c>
      <c r="C12459" s="1">
        <v>97.427300000000002</v>
      </c>
      <c r="D12459" s="1">
        <v>333.2978</v>
      </c>
      <c r="E12459" s="1">
        <v>4818</v>
      </c>
      <c r="F12459" s="1">
        <v>273.22379999999998</v>
      </c>
      <c r="G12459" s="1">
        <v>86.8446</v>
      </c>
      <c r="H12459" s="1">
        <v>15.202800529999999</v>
      </c>
      <c r="I12459" s="1">
        <v>93631</v>
      </c>
    </row>
    <row r="12460" spans="1:9" x14ac:dyDescent="0.25">
      <c r="A12460" s="1">
        <v>0</v>
      </c>
      <c r="B12460" s="1" t="s">
        <v>14691</v>
      </c>
    </row>
    <row r="12461" spans="1:9" x14ac:dyDescent="0.25">
      <c r="A12461" s="1">
        <v>1</v>
      </c>
      <c r="B12461" s="1" t="s">
        <v>14692</v>
      </c>
      <c r="C12461" s="1" t="s">
        <v>14693</v>
      </c>
      <c r="D12461" s="1">
        <v>22276.404897560002</v>
      </c>
      <c r="E12461" s="1">
        <v>5.0171000000000005E-4</v>
      </c>
      <c r="F12461" s="1" t="s">
        <v>3</v>
      </c>
      <c r="G12461" s="1" t="s">
        <v>14694</v>
      </c>
      <c r="H12461" s="1">
        <v>0</v>
      </c>
      <c r="I12461" s="1">
        <v>9990</v>
      </c>
    </row>
    <row r="12462" spans="1:9" x14ac:dyDescent="0.25">
      <c r="A12462" s="1">
        <v>2</v>
      </c>
      <c r="B12462" s="1">
        <v>47480</v>
      </c>
      <c r="C12462" s="1">
        <v>97.429599999999994</v>
      </c>
      <c r="D12462" s="1">
        <v>334.5292</v>
      </c>
      <c r="E12462" s="1">
        <v>3893</v>
      </c>
      <c r="F12462" s="1">
        <v>254.92660000000001</v>
      </c>
      <c r="G12462" s="1">
        <v>105.154</v>
      </c>
      <c r="H12462" s="1">
        <v>15.24323081</v>
      </c>
      <c r="I12462" s="1">
        <v>93712</v>
      </c>
    </row>
    <row r="12463" spans="1:9" x14ac:dyDescent="0.25">
      <c r="A12463" s="1">
        <v>0</v>
      </c>
      <c r="B12463" s="1" t="s">
        <v>14695</v>
      </c>
      <c r="C12463" s="1" t="s">
        <v>14696</v>
      </c>
    </row>
    <row r="12464" spans="1:9" x14ac:dyDescent="0.25">
      <c r="A12464" s="1">
        <v>1</v>
      </c>
      <c r="B12464" s="1" t="s">
        <v>14697</v>
      </c>
      <c r="C12464" s="1" t="s">
        <v>14698</v>
      </c>
      <c r="D12464" s="1">
        <v>22276.16494445</v>
      </c>
      <c r="E12464" s="1">
        <v>4.2549999999999997E-5</v>
      </c>
      <c r="F12464" s="1" t="s">
        <v>3</v>
      </c>
      <c r="G12464" s="1" t="s">
        <v>14699</v>
      </c>
      <c r="H12464" s="1">
        <v>0</v>
      </c>
      <c r="I12464" s="1">
        <v>9996</v>
      </c>
    </row>
    <row r="12465" spans="1:9" x14ac:dyDescent="0.25">
      <c r="A12465" s="1">
        <v>2</v>
      </c>
      <c r="B12465" s="1">
        <v>47481</v>
      </c>
      <c r="C12465" s="1">
        <v>97.434600000000003</v>
      </c>
      <c r="D12465" s="1">
        <v>336.44900000000001</v>
      </c>
      <c r="E12465" s="1">
        <v>5998</v>
      </c>
      <c r="F12465" s="1">
        <v>245.3288</v>
      </c>
      <c r="G12465" s="1">
        <v>114.73269999999999</v>
      </c>
      <c r="H12465" s="1">
        <v>15.271607700000001</v>
      </c>
      <c r="I12465" s="1">
        <v>93790</v>
      </c>
    </row>
    <row r="12466" spans="1:9" x14ac:dyDescent="0.25">
      <c r="A12466" s="1">
        <v>0</v>
      </c>
      <c r="B12466" s="1" t="s">
        <v>14700</v>
      </c>
      <c r="C12466" s="1" t="s">
        <v>14701</v>
      </c>
    </row>
    <row r="12467" spans="1:9" x14ac:dyDescent="0.25">
      <c r="A12467" s="1">
        <v>1</v>
      </c>
      <c r="B12467" s="1" t="s">
        <v>14702</v>
      </c>
      <c r="C12467" s="1" t="s">
        <v>14703</v>
      </c>
      <c r="D12467" s="1">
        <v>22276.16733117</v>
      </c>
      <c r="E12467" s="1">
        <v>1.8448E-4</v>
      </c>
      <c r="F12467" s="1" t="s">
        <v>3</v>
      </c>
      <c r="G12467" s="1" t="s">
        <v>14704</v>
      </c>
      <c r="H12467" s="1">
        <v>0</v>
      </c>
      <c r="I12467" s="1">
        <v>9990</v>
      </c>
    </row>
    <row r="12468" spans="1:9" x14ac:dyDescent="0.25">
      <c r="A12468" s="1">
        <v>2</v>
      </c>
      <c r="B12468" s="1">
        <v>47482</v>
      </c>
      <c r="C12468" s="1">
        <v>97.438199999999995</v>
      </c>
      <c r="D12468" s="1">
        <v>333.52820000000003</v>
      </c>
      <c r="E12468" s="1">
        <v>6183</v>
      </c>
      <c r="F12468" s="1">
        <v>269.31459999999998</v>
      </c>
      <c r="G12468" s="1">
        <v>90.738</v>
      </c>
      <c r="H12468" s="1">
        <v>15.18021059</v>
      </c>
      <c r="I12468" s="1">
        <v>93589</v>
      </c>
    </row>
    <row r="12469" spans="1:9" x14ac:dyDescent="0.25">
      <c r="A12469" s="3">
        <v>44602</v>
      </c>
      <c r="B12469" s="4">
        <v>0.5</v>
      </c>
      <c r="C12469" s="1" t="s">
        <v>14705</v>
      </c>
    </row>
    <row r="12470" spans="1:9" x14ac:dyDescent="0.25">
      <c r="A12470" s="1">
        <v>1</v>
      </c>
      <c r="B12470" s="1" t="s">
        <v>14706</v>
      </c>
      <c r="C12470" s="1" t="s">
        <v>14707</v>
      </c>
      <c r="D12470" s="1">
        <v>22276.428201480001</v>
      </c>
      <c r="E12470" s="1">
        <v>2.1222E-4</v>
      </c>
      <c r="F12470" s="1" t="s">
        <v>3</v>
      </c>
      <c r="G12470" s="1" t="s">
        <v>14708</v>
      </c>
      <c r="H12470" s="1">
        <v>0</v>
      </c>
      <c r="I12470" s="1">
        <v>9995</v>
      </c>
    </row>
    <row r="12471" spans="1:9" x14ac:dyDescent="0.25">
      <c r="A12471" s="1">
        <v>2</v>
      </c>
      <c r="B12471" s="1">
        <v>47483</v>
      </c>
      <c r="C12471" s="1">
        <v>97.428399999999996</v>
      </c>
      <c r="D12471" s="1">
        <v>333.57569999999998</v>
      </c>
      <c r="E12471" s="1">
        <v>6950</v>
      </c>
      <c r="F12471" s="1">
        <v>263.23410000000001</v>
      </c>
      <c r="G12471" s="1">
        <v>96.810199999999995</v>
      </c>
      <c r="H12471" s="1">
        <v>15.18792848</v>
      </c>
      <c r="I12471" s="1">
        <v>93658</v>
      </c>
    </row>
    <row r="12472" spans="1:9" x14ac:dyDescent="0.25">
      <c r="A12472" s="1">
        <v>0</v>
      </c>
      <c r="B12472" s="1" t="s">
        <v>14709</v>
      </c>
    </row>
    <row r="12473" spans="1:9" x14ac:dyDescent="0.25">
      <c r="A12473" s="1">
        <v>1</v>
      </c>
      <c r="B12473" s="1" t="s">
        <v>14710</v>
      </c>
      <c r="C12473" s="1" t="s">
        <v>14711</v>
      </c>
      <c r="D12473" s="1">
        <v>22276.15060343</v>
      </c>
      <c r="E12473" s="1">
        <v>2.1399E-4</v>
      </c>
      <c r="F12473" s="1" t="s">
        <v>3</v>
      </c>
      <c r="G12473" s="1" t="s">
        <v>14712</v>
      </c>
      <c r="H12473" s="1">
        <v>0</v>
      </c>
      <c r="I12473" s="1">
        <v>9994</v>
      </c>
    </row>
    <row r="12474" spans="1:9" x14ac:dyDescent="0.25">
      <c r="A12474" s="1">
        <v>2</v>
      </c>
      <c r="B12474" s="1">
        <v>47484</v>
      </c>
      <c r="C12474" s="1">
        <v>97.428299999999993</v>
      </c>
      <c r="D12474" s="1">
        <v>333.34219999999999</v>
      </c>
      <c r="E12474" s="1">
        <v>6797</v>
      </c>
      <c r="F12474" s="1">
        <v>264.16219999999998</v>
      </c>
      <c r="G12474" s="1">
        <v>95.883799999999994</v>
      </c>
      <c r="H12474" s="1">
        <v>15.19140619</v>
      </c>
      <c r="I12474" s="1">
        <v>93611</v>
      </c>
    </row>
    <row r="12475" spans="1:9" x14ac:dyDescent="0.25">
      <c r="A12475" s="1">
        <v>0</v>
      </c>
      <c r="B12475" s="1" t="s">
        <v>14713</v>
      </c>
      <c r="C12475" s="1" t="s">
        <v>14714</v>
      </c>
    </row>
    <row r="12476" spans="1:9" x14ac:dyDescent="0.25">
      <c r="A12476" s="1">
        <v>1</v>
      </c>
      <c r="B12476" s="1" t="s">
        <v>14715</v>
      </c>
      <c r="C12476" s="1" t="s">
        <v>14716</v>
      </c>
      <c r="D12476" s="1">
        <v>22276.610662859999</v>
      </c>
      <c r="E12476" s="1">
        <v>1.1382E-4</v>
      </c>
      <c r="F12476" s="1" t="s">
        <v>3</v>
      </c>
      <c r="G12476" s="1" t="s">
        <v>14717</v>
      </c>
      <c r="H12476" s="1">
        <v>0</v>
      </c>
      <c r="I12476" s="1">
        <v>9991</v>
      </c>
    </row>
    <row r="12477" spans="1:9" x14ac:dyDescent="0.25">
      <c r="A12477" s="1">
        <v>2</v>
      </c>
      <c r="B12477" s="1">
        <v>47485</v>
      </c>
      <c r="C12477" s="1">
        <v>97.430499999999995</v>
      </c>
      <c r="D12477" s="1">
        <v>333.59410000000003</v>
      </c>
      <c r="E12477" s="1">
        <v>7345</v>
      </c>
      <c r="F12477" s="1">
        <v>263.54570000000001</v>
      </c>
      <c r="G12477" s="1">
        <v>253.9134</v>
      </c>
      <c r="H12477" s="1">
        <v>15.177571009999999</v>
      </c>
      <c r="I12477" s="1">
        <v>93652</v>
      </c>
    </row>
    <row r="12478" spans="1:9" x14ac:dyDescent="0.25">
      <c r="A12478" s="1">
        <v>0</v>
      </c>
      <c r="B12478" s="1" t="s">
        <v>14718</v>
      </c>
      <c r="C12478" s="1" t="s">
        <v>14719</v>
      </c>
    </row>
    <row r="12479" spans="1:9" x14ac:dyDescent="0.25">
      <c r="A12479" s="1">
        <v>1</v>
      </c>
      <c r="B12479" s="1" t="s">
        <v>14720</v>
      </c>
      <c r="C12479" s="1" t="s">
        <v>14721</v>
      </c>
      <c r="D12479" s="1">
        <v>22276.192017220001</v>
      </c>
      <c r="E12479" s="1">
        <v>3.4E-5</v>
      </c>
      <c r="F12479" s="1" t="s">
        <v>3</v>
      </c>
      <c r="G12479" s="1" t="s">
        <v>14722</v>
      </c>
      <c r="H12479" s="1">
        <v>0</v>
      </c>
      <c r="I12479" s="1">
        <v>9990</v>
      </c>
    </row>
    <row r="12480" spans="1:9" x14ac:dyDescent="0.25">
      <c r="A12480" s="1">
        <v>2</v>
      </c>
      <c r="B12480" s="1">
        <v>47486</v>
      </c>
      <c r="C12480" s="1">
        <v>97.425899999999999</v>
      </c>
      <c r="D12480" s="1">
        <v>331.69979999999998</v>
      </c>
      <c r="E12480" s="1">
        <v>8135</v>
      </c>
      <c r="F12480" s="1">
        <v>273.44450000000001</v>
      </c>
      <c r="G12480" s="1">
        <v>86.585599999999999</v>
      </c>
      <c r="H12480" s="1">
        <v>15.13576932</v>
      </c>
      <c r="I12480" s="1">
        <v>93510</v>
      </c>
    </row>
    <row r="12481" spans="1:9" x14ac:dyDescent="0.25">
      <c r="A12481" s="1">
        <v>0</v>
      </c>
      <c r="B12481" s="1" t="s">
        <v>14723</v>
      </c>
    </row>
    <row r="12482" spans="1:9" x14ac:dyDescent="0.25">
      <c r="A12482" s="1">
        <v>1</v>
      </c>
      <c r="B12482" s="1" t="s">
        <v>14724</v>
      </c>
      <c r="C12482" s="1" t="s">
        <v>14725</v>
      </c>
      <c r="D12482" s="1">
        <v>22276.112404439998</v>
      </c>
      <c r="E12482" s="1">
        <v>5.8359999999999997E-5</v>
      </c>
      <c r="F12482" s="1" t="s">
        <v>3</v>
      </c>
      <c r="G12482" s="1" t="s">
        <v>14726</v>
      </c>
      <c r="H12482" s="1">
        <v>0</v>
      </c>
      <c r="I12482" s="1">
        <v>9999</v>
      </c>
    </row>
    <row r="12483" spans="1:9" x14ac:dyDescent="0.25">
      <c r="A12483" s="1">
        <v>2</v>
      </c>
      <c r="B12483" s="1">
        <v>47487</v>
      </c>
      <c r="C12483" s="1">
        <v>97.437799999999996</v>
      </c>
      <c r="D12483" s="1">
        <v>332.37389999999999</v>
      </c>
      <c r="E12483" s="1">
        <v>8184</v>
      </c>
      <c r="F12483" s="1">
        <v>287.00709999999998</v>
      </c>
      <c r="G12483" s="1">
        <v>73.026399999999995</v>
      </c>
      <c r="H12483" s="1">
        <v>15.145190400000001</v>
      </c>
      <c r="I12483" s="1">
        <v>93516</v>
      </c>
    </row>
    <row r="12484" spans="1:9" x14ac:dyDescent="0.25">
      <c r="A12484" s="1">
        <v>0</v>
      </c>
      <c r="B12484" s="1" t="s">
        <v>14727</v>
      </c>
    </row>
    <row r="12485" spans="1:9" x14ac:dyDescent="0.25">
      <c r="A12485" s="1">
        <v>1</v>
      </c>
      <c r="B12485" s="1" t="s">
        <v>14728</v>
      </c>
      <c r="C12485" s="1" t="s">
        <v>14729</v>
      </c>
      <c r="D12485" s="1">
        <v>22276.41058353</v>
      </c>
      <c r="E12485" s="1">
        <v>5.906E-5</v>
      </c>
      <c r="F12485" s="1" t="s">
        <v>3</v>
      </c>
      <c r="G12485" s="1" t="s">
        <v>14730</v>
      </c>
      <c r="H12485" s="1">
        <v>0</v>
      </c>
      <c r="I12485" s="1">
        <v>9993</v>
      </c>
    </row>
    <row r="12486" spans="1:9" x14ac:dyDescent="0.25">
      <c r="A12486" s="1">
        <v>2</v>
      </c>
      <c r="B12486" s="1">
        <v>47488</v>
      </c>
      <c r="C12486" s="1">
        <v>97.433300000000003</v>
      </c>
      <c r="D12486" s="1">
        <v>332.27600000000001</v>
      </c>
      <c r="E12486" s="1">
        <v>8227</v>
      </c>
      <c r="F12486" s="1">
        <v>265.0917</v>
      </c>
      <c r="G12486" s="1">
        <v>94.937600000000003</v>
      </c>
      <c r="H12486" s="1">
        <v>15.14530173</v>
      </c>
      <c r="I12486" s="1">
        <v>93554</v>
      </c>
    </row>
    <row r="12487" spans="1:9" x14ac:dyDescent="0.25">
      <c r="A12487" s="1">
        <v>0</v>
      </c>
      <c r="B12487" s="1" t="s">
        <v>14731</v>
      </c>
      <c r="C12487" s="1" t="s">
        <v>14696</v>
      </c>
    </row>
    <row r="12488" spans="1:9" x14ac:dyDescent="0.25">
      <c r="A12488" s="1">
        <v>1</v>
      </c>
      <c r="B12488" s="1" t="s">
        <v>14732</v>
      </c>
      <c r="C12488" s="1" t="s">
        <v>14733</v>
      </c>
      <c r="D12488" s="1">
        <v>22276.162806569999</v>
      </c>
      <c r="E12488" s="1">
        <v>8.3009000000000002E-4</v>
      </c>
      <c r="F12488" s="1" t="s">
        <v>3</v>
      </c>
      <c r="G12488" s="1" t="s">
        <v>14734</v>
      </c>
      <c r="H12488" s="1">
        <v>0</v>
      </c>
      <c r="I12488" s="1">
        <v>9999</v>
      </c>
    </row>
    <row r="12489" spans="1:9" x14ac:dyDescent="0.25">
      <c r="A12489" s="1">
        <v>2</v>
      </c>
      <c r="B12489" s="1">
        <v>47489</v>
      </c>
      <c r="C12489" s="1">
        <v>97.436400000000006</v>
      </c>
      <c r="D12489" s="1">
        <v>336.62279999999998</v>
      </c>
      <c r="E12489" s="1">
        <v>5566</v>
      </c>
      <c r="F12489" s="1">
        <v>244.51220000000001</v>
      </c>
      <c r="G12489" s="1">
        <v>115.5543</v>
      </c>
      <c r="H12489" s="1">
        <v>15.30082711</v>
      </c>
      <c r="I12489" s="1">
        <v>93799</v>
      </c>
    </row>
    <row r="12490" spans="1:9" x14ac:dyDescent="0.25">
      <c r="A12490" s="1">
        <v>0</v>
      </c>
      <c r="B12490" s="1" t="s">
        <v>6525</v>
      </c>
      <c r="C12490" s="1" t="s">
        <v>14596</v>
      </c>
      <c r="D12490" s="1">
        <v>39</v>
      </c>
    </row>
    <row r="12491" spans="1:9" x14ac:dyDescent="0.25">
      <c r="A12491" s="1">
        <v>1</v>
      </c>
      <c r="B12491" s="1" t="s">
        <v>14735</v>
      </c>
      <c r="C12491" s="1" t="s">
        <v>14736</v>
      </c>
      <c r="D12491" s="1">
        <v>22276.431159740001</v>
      </c>
      <c r="E12491" s="1">
        <v>1.8814999999999999E-4</v>
      </c>
      <c r="F12491" s="1" t="s">
        <v>3</v>
      </c>
      <c r="G12491" s="1" t="s">
        <v>14737</v>
      </c>
      <c r="H12491" s="1">
        <v>0</v>
      </c>
      <c r="I12491" s="1">
        <v>9994</v>
      </c>
    </row>
    <row r="12492" spans="1:9" x14ac:dyDescent="0.25">
      <c r="A12492" s="1">
        <v>2</v>
      </c>
      <c r="B12492" s="1">
        <v>47490</v>
      </c>
      <c r="C12492" s="1">
        <v>97.436800000000005</v>
      </c>
      <c r="D12492" s="1">
        <v>333.95549999999997</v>
      </c>
      <c r="E12492" s="1">
        <v>7795</v>
      </c>
      <c r="F12492" s="1">
        <v>262.08949999999999</v>
      </c>
      <c r="G12492" s="1">
        <v>97.945499999999996</v>
      </c>
      <c r="H12492" s="1">
        <v>15.17855247</v>
      </c>
      <c r="I12492" s="1">
        <v>93631</v>
      </c>
    </row>
    <row r="12493" spans="1:9" x14ac:dyDescent="0.25">
      <c r="A12493" s="1">
        <v>0</v>
      </c>
      <c r="B12493" s="1" t="s">
        <v>6525</v>
      </c>
      <c r="C12493" s="1" t="s">
        <v>14596</v>
      </c>
      <c r="D12493" s="1">
        <v>4</v>
      </c>
    </row>
    <row r="12494" spans="1:9" x14ac:dyDescent="0.25">
      <c r="A12494" s="1">
        <v>1</v>
      </c>
      <c r="B12494" s="1" t="s">
        <v>14738</v>
      </c>
      <c r="C12494" s="1" t="s">
        <v>14739</v>
      </c>
      <c r="D12494" s="1">
        <v>22276.426854199999</v>
      </c>
      <c r="E12494" s="1">
        <v>1.9129999999999999E-4</v>
      </c>
      <c r="F12494" s="1" t="s">
        <v>3</v>
      </c>
      <c r="G12494" s="1" t="s">
        <v>14740</v>
      </c>
      <c r="H12494" s="1">
        <v>0</v>
      </c>
      <c r="I12494" s="1">
        <v>9994</v>
      </c>
    </row>
    <row r="12495" spans="1:9" x14ac:dyDescent="0.25">
      <c r="A12495" s="1">
        <v>2</v>
      </c>
      <c r="B12495" s="1">
        <v>47491</v>
      </c>
      <c r="C12495" s="1">
        <v>97.4251</v>
      </c>
      <c r="D12495" s="1">
        <v>333.01319999999998</v>
      </c>
      <c r="E12495" s="1">
        <v>7678</v>
      </c>
      <c r="F12495" s="1">
        <v>259.63119999999998</v>
      </c>
      <c r="G12495" s="1">
        <v>100.40560000000001</v>
      </c>
      <c r="H12495" s="1">
        <v>15.17829585</v>
      </c>
      <c r="I12495" s="1">
        <v>93634</v>
      </c>
    </row>
    <row r="12496" spans="1:9" x14ac:dyDescent="0.25">
      <c r="A12496" s="1">
        <v>0</v>
      </c>
      <c r="B12496" s="1" t="s">
        <v>6525</v>
      </c>
      <c r="C12496" s="1" t="s">
        <v>14596</v>
      </c>
      <c r="D12496" s="1">
        <v>17</v>
      </c>
    </row>
    <row r="12497" spans="1:9" x14ac:dyDescent="0.25">
      <c r="A12497" s="1">
        <v>1</v>
      </c>
      <c r="B12497" s="1" t="s">
        <v>14741</v>
      </c>
      <c r="C12497" s="1" t="s">
        <v>14742</v>
      </c>
      <c r="D12497" s="1">
        <v>22276.424451970001</v>
      </c>
      <c r="E12497" s="1">
        <v>2.3358E-4</v>
      </c>
      <c r="F12497" s="1" t="s">
        <v>3</v>
      </c>
      <c r="G12497" s="1" t="s">
        <v>14743</v>
      </c>
      <c r="H12497" s="1">
        <v>0</v>
      </c>
      <c r="I12497" s="1">
        <v>9999</v>
      </c>
    </row>
    <row r="12498" spans="1:9" x14ac:dyDescent="0.25">
      <c r="A12498" s="1">
        <v>2</v>
      </c>
      <c r="B12498" s="1">
        <v>47492</v>
      </c>
      <c r="C12498" s="1">
        <v>97.438599999999994</v>
      </c>
      <c r="D12498" s="1">
        <v>334.01429999999999</v>
      </c>
      <c r="E12498" s="1">
        <v>7799</v>
      </c>
      <c r="F12498" s="1">
        <v>262.1225</v>
      </c>
      <c r="G12498" s="1">
        <v>97.912300000000002</v>
      </c>
      <c r="H12498" s="1">
        <v>15.17792092</v>
      </c>
      <c r="I12498" s="1">
        <v>93630</v>
      </c>
    </row>
    <row r="12499" spans="1:9" x14ac:dyDescent="0.25">
      <c r="A12499" s="1">
        <v>0</v>
      </c>
      <c r="B12499" s="1" t="s">
        <v>6600</v>
      </c>
      <c r="C12499" s="1">
        <v>2</v>
      </c>
      <c r="D12499" s="1" t="s">
        <v>14744</v>
      </c>
    </row>
    <row r="12500" spans="1:9" x14ac:dyDescent="0.25">
      <c r="A12500" s="1">
        <v>1</v>
      </c>
      <c r="B12500" s="1" t="s">
        <v>14745</v>
      </c>
      <c r="C12500" s="1" t="s">
        <v>14746</v>
      </c>
      <c r="D12500" s="1">
        <v>22276.401822079999</v>
      </c>
      <c r="E12500" s="1">
        <v>1.6559999999999999E-4</v>
      </c>
      <c r="F12500" s="1" t="s">
        <v>3</v>
      </c>
      <c r="G12500" s="1" t="s">
        <v>14747</v>
      </c>
      <c r="H12500" s="1">
        <v>0</v>
      </c>
      <c r="I12500" s="1">
        <v>9992</v>
      </c>
    </row>
    <row r="12501" spans="1:9" x14ac:dyDescent="0.25">
      <c r="A12501" s="1">
        <v>2</v>
      </c>
      <c r="B12501" s="1">
        <v>47493</v>
      </c>
      <c r="C12501" s="1">
        <v>97.428899999999999</v>
      </c>
      <c r="D12501" s="1">
        <v>333.42930000000001</v>
      </c>
      <c r="E12501" s="1">
        <v>8147</v>
      </c>
      <c r="F12501" s="1">
        <v>262.6619</v>
      </c>
      <c r="G12501" s="1">
        <v>97.368899999999996</v>
      </c>
      <c r="H12501" s="1">
        <v>15.18056228</v>
      </c>
      <c r="I12501" s="1">
        <v>93649</v>
      </c>
    </row>
    <row r="12502" spans="1:9" x14ac:dyDescent="0.25">
      <c r="A12502" s="1">
        <v>0</v>
      </c>
      <c r="B12502" s="1" t="s">
        <v>6525</v>
      </c>
      <c r="C12502" s="1" t="s">
        <v>14596</v>
      </c>
      <c r="D12502" s="1">
        <v>3</v>
      </c>
    </row>
    <row r="12503" spans="1:9" x14ac:dyDescent="0.25">
      <c r="A12503" s="1">
        <v>1</v>
      </c>
      <c r="B12503" s="1" t="s">
        <v>14748</v>
      </c>
      <c r="C12503" s="1" t="s">
        <v>14749</v>
      </c>
      <c r="D12503" s="1">
        <v>22276.127172929999</v>
      </c>
      <c r="E12503" s="1">
        <v>8.2070000000000005E-5</v>
      </c>
      <c r="F12503" s="1" t="s">
        <v>3</v>
      </c>
      <c r="G12503" s="1" t="s">
        <v>14750</v>
      </c>
      <c r="H12503" s="1">
        <v>0</v>
      </c>
      <c r="I12503" s="1">
        <v>9991</v>
      </c>
    </row>
    <row r="12504" spans="1:9" x14ac:dyDescent="0.25">
      <c r="A12504" s="1">
        <v>2</v>
      </c>
      <c r="B12504" s="1">
        <v>47494</v>
      </c>
      <c r="C12504" s="1">
        <v>97.426199999999994</v>
      </c>
      <c r="D12504" s="1">
        <v>332.28480000000002</v>
      </c>
      <c r="E12504" s="1">
        <v>8459</v>
      </c>
      <c r="F12504" s="1">
        <v>261.67419999999998</v>
      </c>
      <c r="G12504" s="1">
        <v>98.353200000000001</v>
      </c>
      <c r="H12504" s="1">
        <v>15.15723891</v>
      </c>
      <c r="I12504" s="1">
        <v>93558</v>
      </c>
    </row>
    <row r="12505" spans="1:9" x14ac:dyDescent="0.25">
      <c r="A12505" s="1">
        <v>0</v>
      </c>
      <c r="B12505" s="1" t="s">
        <v>6525</v>
      </c>
      <c r="C12505" s="1" t="s">
        <v>14596</v>
      </c>
      <c r="D12505" s="1">
        <v>27</v>
      </c>
    </row>
    <row r="12506" spans="1:9" x14ac:dyDescent="0.25">
      <c r="A12506" s="1">
        <v>1</v>
      </c>
      <c r="B12506" s="1" t="s">
        <v>14751</v>
      </c>
      <c r="C12506" s="1" t="s">
        <v>14752</v>
      </c>
      <c r="D12506" s="1">
        <v>22276.156467510002</v>
      </c>
      <c r="E12506" s="1">
        <v>1.3761000000000001E-4</v>
      </c>
      <c r="F12506" s="1" t="s">
        <v>3</v>
      </c>
      <c r="G12506" s="1" t="s">
        <v>14753</v>
      </c>
      <c r="H12506" s="1">
        <v>0</v>
      </c>
      <c r="I12506" s="1">
        <v>9992</v>
      </c>
    </row>
    <row r="12507" spans="1:9" x14ac:dyDescent="0.25">
      <c r="A12507" s="1">
        <v>2</v>
      </c>
      <c r="B12507" s="1">
        <v>47495</v>
      </c>
      <c r="C12507" s="1">
        <v>97.425799999999995</v>
      </c>
      <c r="D12507" s="1">
        <v>332.82249999999999</v>
      </c>
      <c r="E12507" s="1">
        <v>8185</v>
      </c>
      <c r="F12507" s="1">
        <v>261.55290000000002</v>
      </c>
      <c r="G12507" s="1">
        <v>98.477699999999999</v>
      </c>
      <c r="H12507" s="1">
        <v>15.178300350000001</v>
      </c>
      <c r="I12507" s="1">
        <v>93594</v>
      </c>
    </row>
    <row r="12508" spans="1:9" x14ac:dyDescent="0.25">
      <c r="A12508" s="1">
        <v>0</v>
      </c>
      <c r="B12508" s="1" t="s">
        <v>6525</v>
      </c>
      <c r="C12508" s="1" t="s">
        <v>14596</v>
      </c>
      <c r="D12508" s="1">
        <v>18</v>
      </c>
    </row>
    <row r="12509" spans="1:9" x14ac:dyDescent="0.25">
      <c r="A12509" s="1">
        <v>1</v>
      </c>
      <c r="B12509" s="1" t="s">
        <v>14754</v>
      </c>
      <c r="C12509" s="1" t="s">
        <v>14755</v>
      </c>
      <c r="D12509" s="1">
        <v>22276.418959549999</v>
      </c>
      <c r="E12509" s="1">
        <v>1.0060000000000001E-4</v>
      </c>
      <c r="F12509" s="1" t="s">
        <v>3</v>
      </c>
      <c r="G12509" s="1" t="s">
        <v>14756</v>
      </c>
      <c r="H12509" s="1">
        <v>0</v>
      </c>
      <c r="I12509" s="1">
        <v>9993</v>
      </c>
    </row>
    <row r="12510" spans="1:9" x14ac:dyDescent="0.25">
      <c r="A12510" s="1">
        <v>2</v>
      </c>
      <c r="B12510" s="1">
        <v>47496</v>
      </c>
      <c r="C12510" s="1">
        <v>97.436099999999996</v>
      </c>
      <c r="D12510" s="1">
        <v>333.9194</v>
      </c>
      <c r="E12510" s="1">
        <v>7933</v>
      </c>
      <c r="F12510" s="1">
        <v>260.53859999999997</v>
      </c>
      <c r="G12510" s="1">
        <v>99.495199999999997</v>
      </c>
      <c r="H12510" s="1">
        <v>15.177963979999999</v>
      </c>
      <c r="I12510" s="1">
        <v>93631</v>
      </c>
    </row>
    <row r="12511" spans="1:9" x14ac:dyDescent="0.25">
      <c r="A12511" s="1">
        <v>0</v>
      </c>
      <c r="B12511" s="1" t="s">
        <v>6525</v>
      </c>
      <c r="C12511" s="1" t="s">
        <v>14596</v>
      </c>
      <c r="D12511" s="1">
        <v>26</v>
      </c>
    </row>
    <row r="12512" spans="1:9" x14ac:dyDescent="0.25">
      <c r="A12512" s="1">
        <v>1</v>
      </c>
      <c r="B12512" s="1" t="s">
        <v>14757</v>
      </c>
      <c r="C12512" s="1" t="s">
        <v>14758</v>
      </c>
      <c r="D12512" s="1">
        <v>22276.390195870001</v>
      </c>
      <c r="E12512" s="1">
        <v>2.7404000000000003E-4</v>
      </c>
      <c r="F12512" s="1" t="s">
        <v>3</v>
      </c>
      <c r="G12512" s="1" t="s">
        <v>14759</v>
      </c>
      <c r="H12512" s="1">
        <v>0</v>
      </c>
      <c r="I12512" s="1">
        <v>9991</v>
      </c>
    </row>
    <row r="12513" spans="1:9" x14ac:dyDescent="0.25">
      <c r="A12513" s="1">
        <v>2</v>
      </c>
      <c r="B12513" s="1">
        <v>47497</v>
      </c>
      <c r="C12513" s="1">
        <v>97.424499999999995</v>
      </c>
      <c r="D12513" s="1">
        <v>333.87290000000002</v>
      </c>
      <c r="E12513" s="1">
        <v>6980</v>
      </c>
      <c r="F12513" s="1">
        <v>250.24379999999999</v>
      </c>
      <c r="G12513" s="1">
        <v>109.80459999999999</v>
      </c>
      <c r="H12513" s="1">
        <v>15.21595392</v>
      </c>
      <c r="I12513" s="1">
        <v>93682</v>
      </c>
    </row>
    <row r="12514" spans="1:9" x14ac:dyDescent="0.25">
      <c r="A12514" s="1">
        <v>0</v>
      </c>
      <c r="B12514" s="1" t="s">
        <v>6525</v>
      </c>
      <c r="C12514" s="1" t="s">
        <v>14596</v>
      </c>
      <c r="D12514" s="1">
        <v>2</v>
      </c>
    </row>
    <row r="12515" spans="1:9" x14ac:dyDescent="0.25">
      <c r="A12515" s="1">
        <v>1</v>
      </c>
      <c r="B12515" s="1" t="s">
        <v>14760</v>
      </c>
      <c r="C12515" s="1" t="s">
        <v>14761</v>
      </c>
      <c r="D12515" s="1">
        <v>22276.147627639999</v>
      </c>
      <c r="E12515" s="1">
        <v>8.3830000000000002E-5</v>
      </c>
      <c r="F12515" s="1" t="s">
        <v>3</v>
      </c>
      <c r="G12515" s="1" t="s">
        <v>14762</v>
      </c>
      <c r="H12515" s="1">
        <v>0</v>
      </c>
      <c r="I12515" s="1">
        <v>9999</v>
      </c>
    </row>
    <row r="12516" spans="1:9" x14ac:dyDescent="0.25">
      <c r="A12516" s="1">
        <v>2</v>
      </c>
      <c r="B12516" s="1">
        <v>47498</v>
      </c>
      <c r="C12516" s="1">
        <v>97.426699999999997</v>
      </c>
      <c r="D12516" s="1">
        <v>332.8854</v>
      </c>
      <c r="E12516" s="1">
        <v>7971</v>
      </c>
      <c r="F12516" s="1">
        <v>257.49360000000001</v>
      </c>
      <c r="G12516" s="1">
        <v>102.5406</v>
      </c>
      <c r="H12516" s="1">
        <v>15.1781585</v>
      </c>
      <c r="I12516" s="1">
        <v>93597</v>
      </c>
    </row>
    <row r="12517" spans="1:9" x14ac:dyDescent="0.25">
      <c r="A12517" s="1">
        <v>0</v>
      </c>
      <c r="B12517" s="1" t="s">
        <v>6525</v>
      </c>
      <c r="C12517" s="1" t="s">
        <v>14596</v>
      </c>
      <c r="D12517" s="1">
        <v>40</v>
      </c>
    </row>
    <row r="12518" spans="1:9" x14ac:dyDescent="0.25">
      <c r="A12518" s="1">
        <v>1</v>
      </c>
      <c r="B12518" s="1" t="s">
        <v>14763</v>
      </c>
      <c r="C12518" s="1" t="s">
        <v>14764</v>
      </c>
      <c r="D12518" s="1">
        <v>22276.423972010001</v>
      </c>
      <c r="E12518" s="1">
        <v>1.7656E-4</v>
      </c>
      <c r="F12518" s="1" t="s">
        <v>3</v>
      </c>
      <c r="G12518" s="1" t="s">
        <v>14765</v>
      </c>
      <c r="H12518" s="1">
        <v>0</v>
      </c>
      <c r="I12518" s="1">
        <v>9998</v>
      </c>
    </row>
    <row r="12519" spans="1:9" x14ac:dyDescent="0.25">
      <c r="A12519" s="1">
        <v>2</v>
      </c>
      <c r="B12519" s="1">
        <v>47499</v>
      </c>
      <c r="C12519" s="1">
        <v>97.436700000000002</v>
      </c>
      <c r="D12519" s="1">
        <v>333.90480000000002</v>
      </c>
      <c r="E12519" s="1">
        <v>8375</v>
      </c>
      <c r="F12519" s="1">
        <v>260.9486</v>
      </c>
      <c r="G12519" s="1">
        <v>99.08</v>
      </c>
      <c r="H12519" s="1">
        <v>15.17812829</v>
      </c>
      <c r="I12519" s="1">
        <v>93630</v>
      </c>
    </row>
    <row r="12520" spans="1:9" x14ac:dyDescent="0.25">
      <c r="A12520" s="1">
        <v>0</v>
      </c>
      <c r="B12520" s="1" t="s">
        <v>6525</v>
      </c>
      <c r="C12520" s="1" t="s">
        <v>14596</v>
      </c>
      <c r="D12520" s="1">
        <v>19</v>
      </c>
    </row>
    <row r="12521" spans="1:9" x14ac:dyDescent="0.25">
      <c r="A12521" s="1">
        <v>1</v>
      </c>
      <c r="B12521" s="1" t="s">
        <v>14766</v>
      </c>
      <c r="C12521" s="1" t="s">
        <v>14767</v>
      </c>
      <c r="D12521" s="1">
        <v>22276.406867559999</v>
      </c>
      <c r="E12521" s="1">
        <v>1.8196E-4</v>
      </c>
      <c r="F12521" s="1" t="s">
        <v>3</v>
      </c>
      <c r="G12521" s="1" t="s">
        <v>14768</v>
      </c>
      <c r="H12521" s="1">
        <v>0</v>
      </c>
      <c r="I12521" s="1">
        <v>9997</v>
      </c>
    </row>
    <row r="12522" spans="1:9" x14ac:dyDescent="0.25">
      <c r="A12522" s="1">
        <v>2</v>
      </c>
      <c r="B12522" s="1">
        <v>47500</v>
      </c>
      <c r="C12522" s="1">
        <v>97.436099999999996</v>
      </c>
      <c r="D12522" s="1">
        <v>333.91500000000002</v>
      </c>
      <c r="E12522" s="1">
        <v>8584</v>
      </c>
      <c r="F12522" s="1">
        <v>258.4042</v>
      </c>
      <c r="G12522" s="1">
        <v>101.6228</v>
      </c>
      <c r="H12522" s="1">
        <v>15.17829528</v>
      </c>
      <c r="I12522" s="1">
        <v>93631</v>
      </c>
    </row>
    <row r="12523" spans="1:9" x14ac:dyDescent="0.25">
      <c r="A12523" s="1">
        <v>0</v>
      </c>
      <c r="B12523" s="1" t="s">
        <v>14769</v>
      </c>
      <c r="C12523" s="1" t="s">
        <v>14770</v>
      </c>
      <c r="D12523" s="1" t="s">
        <v>14771</v>
      </c>
    </row>
    <row r="12524" spans="1:9" x14ac:dyDescent="0.25">
      <c r="A12524" s="1">
        <v>1</v>
      </c>
      <c r="B12524" s="1" t="s">
        <v>14772</v>
      </c>
      <c r="C12524" s="1" t="s">
        <v>14773</v>
      </c>
      <c r="D12524" s="1">
        <v>22276.147181659999</v>
      </c>
      <c r="E12524" s="1">
        <v>1.6325000000000001E-4</v>
      </c>
      <c r="F12524" s="1" t="s">
        <v>3</v>
      </c>
      <c r="G12524" s="1" t="s">
        <v>14774</v>
      </c>
      <c r="H12524" s="1">
        <v>0</v>
      </c>
      <c r="I12524" s="1">
        <v>9992</v>
      </c>
    </row>
    <row r="12525" spans="1:9" x14ac:dyDescent="0.25">
      <c r="A12525" s="1">
        <v>2</v>
      </c>
      <c r="B12525" s="1">
        <v>47501</v>
      </c>
      <c r="C12525" s="1">
        <v>97.436700000000002</v>
      </c>
      <c r="D12525" s="1">
        <v>333.87040000000002</v>
      </c>
      <c r="E12525" s="1">
        <v>8133</v>
      </c>
      <c r="F12525" s="1">
        <v>257.62119999999999</v>
      </c>
      <c r="G12525" s="1">
        <v>102.41119999999999</v>
      </c>
      <c r="H12525" s="1">
        <v>15.178957580000001</v>
      </c>
      <c r="I12525" s="1">
        <v>93608</v>
      </c>
    </row>
    <row r="12526" spans="1:9" x14ac:dyDescent="0.25">
      <c r="A12526" s="1">
        <v>0</v>
      </c>
      <c r="B12526" s="1" t="s">
        <v>14775</v>
      </c>
    </row>
    <row r="12527" spans="1:9" x14ac:dyDescent="0.25">
      <c r="A12527" s="1">
        <v>1</v>
      </c>
      <c r="B12527" s="1" t="s">
        <v>14776</v>
      </c>
      <c r="C12527" s="1" t="s">
        <v>14777</v>
      </c>
      <c r="D12527" s="1">
        <v>22276.374690870001</v>
      </c>
      <c r="E12527" s="1">
        <v>5.0370000000000001E-5</v>
      </c>
      <c r="F12527" s="1" t="s">
        <v>3</v>
      </c>
      <c r="G12527" s="1" t="s">
        <v>14778</v>
      </c>
      <c r="H12527" s="1">
        <v>0</v>
      </c>
      <c r="I12527" s="1">
        <v>9991</v>
      </c>
    </row>
    <row r="12528" spans="1:9" x14ac:dyDescent="0.25">
      <c r="A12528" s="1">
        <v>2</v>
      </c>
      <c r="B12528" s="1">
        <v>47502</v>
      </c>
      <c r="C12528" s="1">
        <v>97.426699999999997</v>
      </c>
      <c r="D12528" s="1">
        <v>331.88810000000001</v>
      </c>
      <c r="E12528" s="1">
        <v>8551</v>
      </c>
      <c r="F12528" s="1">
        <v>275.81110000000001</v>
      </c>
      <c r="G12528" s="1">
        <v>84.214600000000004</v>
      </c>
      <c r="H12528" s="1">
        <v>15.13881587</v>
      </c>
      <c r="I12528" s="1">
        <v>93544</v>
      </c>
    </row>
    <row r="12529" spans="1:9" x14ac:dyDescent="0.25">
      <c r="A12529" s="1">
        <v>0</v>
      </c>
      <c r="B12529" s="1" t="s">
        <v>14779</v>
      </c>
      <c r="C12529" s="1" t="s">
        <v>14780</v>
      </c>
    </row>
    <row r="12530" spans="1:9" x14ac:dyDescent="0.25">
      <c r="A12530" s="1">
        <v>1</v>
      </c>
      <c r="B12530" s="1" t="s">
        <v>14781</v>
      </c>
      <c r="C12530" s="1" t="s">
        <v>14782</v>
      </c>
      <c r="D12530" s="1">
        <v>22276.161061139999</v>
      </c>
      <c r="E12530" s="1">
        <v>9.7020000000000003E-5</v>
      </c>
      <c r="F12530" s="1" t="s">
        <v>3</v>
      </c>
      <c r="G12530" s="1" t="s">
        <v>14783</v>
      </c>
      <c r="H12530" s="1">
        <v>0</v>
      </c>
      <c r="I12530" s="1">
        <v>9992</v>
      </c>
    </row>
    <row r="12531" spans="1:9" x14ac:dyDescent="0.25">
      <c r="A12531" s="1">
        <v>2</v>
      </c>
      <c r="B12531" s="1">
        <v>47503</v>
      </c>
      <c r="C12531" s="1">
        <v>97.429400000000001</v>
      </c>
      <c r="D12531" s="1">
        <v>332.42649999999998</v>
      </c>
      <c r="E12531" s="1">
        <v>7149</v>
      </c>
      <c r="F12531" s="1">
        <v>278.42380000000003</v>
      </c>
      <c r="G12531" s="1">
        <v>81.618399999999994</v>
      </c>
      <c r="H12531" s="1">
        <v>15.15450925</v>
      </c>
      <c r="I12531" s="1">
        <v>93542</v>
      </c>
    </row>
    <row r="12532" spans="1:9" x14ac:dyDescent="0.25">
      <c r="A12532" s="1">
        <v>0</v>
      </c>
      <c r="B12532" s="1" t="s">
        <v>14784</v>
      </c>
      <c r="C12532" s="1" t="s">
        <v>14785</v>
      </c>
    </row>
    <row r="12533" spans="1:9" x14ac:dyDescent="0.25">
      <c r="A12533" s="1">
        <v>1</v>
      </c>
      <c r="B12533" s="1" t="s">
        <v>14786</v>
      </c>
      <c r="C12533" s="1" t="s">
        <v>14787</v>
      </c>
      <c r="D12533" s="1">
        <v>22276.529359650001</v>
      </c>
      <c r="E12533" s="1">
        <v>4.956E-5</v>
      </c>
      <c r="F12533" s="1" t="s">
        <v>3</v>
      </c>
      <c r="G12533" s="1" t="s">
        <v>14788</v>
      </c>
      <c r="H12533" s="1">
        <v>0</v>
      </c>
      <c r="I12533" s="1">
        <v>9993</v>
      </c>
    </row>
    <row r="12534" spans="1:9" x14ac:dyDescent="0.25">
      <c r="A12534" s="1">
        <v>2</v>
      </c>
      <c r="B12534" s="1">
        <v>47504</v>
      </c>
      <c r="C12534" s="1">
        <v>97.194100000000006</v>
      </c>
      <c r="D12534" s="1">
        <v>317.27659999999997</v>
      </c>
      <c r="E12534" s="1">
        <v>18400</v>
      </c>
      <c r="F12534" s="1">
        <v>245.08690000000001</v>
      </c>
      <c r="G12534" s="1">
        <v>114.84520000000001</v>
      </c>
      <c r="H12534" s="1">
        <v>15.151056560000001</v>
      </c>
      <c r="I12534" s="1">
        <v>93633</v>
      </c>
    </row>
    <row r="12535" spans="1:9" x14ac:dyDescent="0.25">
      <c r="A12535" s="1">
        <v>0</v>
      </c>
      <c r="B12535" s="1" t="s">
        <v>14789</v>
      </c>
    </row>
    <row r="12536" spans="1:9" x14ac:dyDescent="0.25">
      <c r="A12536" s="1">
        <v>1</v>
      </c>
      <c r="B12536" s="1" t="s">
        <v>14790</v>
      </c>
      <c r="C12536" s="1" t="s">
        <v>14791</v>
      </c>
      <c r="D12536" s="1">
        <v>22276.44096819</v>
      </c>
      <c r="E12536" s="1">
        <v>4.6969999999999999E-5</v>
      </c>
      <c r="F12536" s="1" t="s">
        <v>3</v>
      </c>
      <c r="G12536" s="1" t="s">
        <v>14792</v>
      </c>
      <c r="H12536" s="1">
        <v>0</v>
      </c>
      <c r="I12536" s="1">
        <v>9992</v>
      </c>
    </row>
    <row r="12537" spans="1:9" x14ac:dyDescent="0.25">
      <c r="A12537" s="1">
        <v>2</v>
      </c>
      <c r="B12537" s="1">
        <v>47505</v>
      </c>
      <c r="C12537" s="1">
        <v>97.427199999999999</v>
      </c>
      <c r="D12537" s="1">
        <v>332.0539</v>
      </c>
      <c r="E12537" s="1">
        <v>8462</v>
      </c>
      <c r="F12537" s="1">
        <v>275.75130000000001</v>
      </c>
      <c r="G12537" s="1">
        <v>84.275400000000005</v>
      </c>
      <c r="H12537" s="1">
        <v>15.13882345</v>
      </c>
      <c r="I12537" s="1">
        <v>93551</v>
      </c>
    </row>
    <row r="12538" spans="1:9" x14ac:dyDescent="0.25">
      <c r="A12538" s="1">
        <v>0</v>
      </c>
      <c r="B12538" s="1" t="s">
        <v>14793</v>
      </c>
    </row>
    <row r="12539" spans="1:9" x14ac:dyDescent="0.25">
      <c r="A12539" s="1">
        <v>1</v>
      </c>
      <c r="B12539" s="1" t="s">
        <v>14794</v>
      </c>
      <c r="C12539" s="1" t="s">
        <v>14795</v>
      </c>
      <c r="D12539" s="1">
        <v>22276.43909525</v>
      </c>
      <c r="E12539" s="1">
        <v>7.3540000000000004E-5</v>
      </c>
      <c r="F12539" s="1" t="s">
        <v>3</v>
      </c>
      <c r="G12539" s="1" t="s">
        <v>14796</v>
      </c>
      <c r="H12539" s="1">
        <v>0</v>
      </c>
      <c r="I12539" s="1">
        <v>9999</v>
      </c>
    </row>
    <row r="12540" spans="1:9" x14ac:dyDescent="0.25">
      <c r="A12540" s="1">
        <v>2</v>
      </c>
      <c r="B12540" s="1">
        <v>47506</v>
      </c>
      <c r="C12540" s="1">
        <v>97.432199999999995</v>
      </c>
      <c r="D12540" s="1">
        <v>332.28640000000001</v>
      </c>
      <c r="E12540" s="1">
        <v>7297</v>
      </c>
      <c r="F12540" s="1">
        <v>269.9357</v>
      </c>
      <c r="G12540" s="1">
        <v>216.3569</v>
      </c>
      <c r="H12540" s="1">
        <v>15.143387410000001</v>
      </c>
      <c r="I12540" s="1">
        <v>93545</v>
      </c>
    </row>
    <row r="12541" spans="1:9" x14ac:dyDescent="0.25">
      <c r="A12541" s="1">
        <v>0</v>
      </c>
      <c r="B12541" s="1" t="s">
        <v>14797</v>
      </c>
    </row>
    <row r="12542" spans="1:9" x14ac:dyDescent="0.25">
      <c r="A12542" s="1">
        <v>1</v>
      </c>
      <c r="B12542" s="1" t="s">
        <v>14798</v>
      </c>
      <c r="C12542" s="1" t="s">
        <v>14799</v>
      </c>
      <c r="D12542" s="1">
        <v>22276.55588521</v>
      </c>
      <c r="E12542" s="1">
        <v>1.1058E-4</v>
      </c>
      <c r="F12542" s="1" t="s">
        <v>3</v>
      </c>
      <c r="G12542" s="1" t="s">
        <v>14800</v>
      </c>
      <c r="H12542" s="1">
        <v>0</v>
      </c>
      <c r="I12542" s="1">
        <v>9996</v>
      </c>
    </row>
    <row r="12543" spans="1:9" x14ac:dyDescent="0.25">
      <c r="A12543" s="1">
        <v>2</v>
      </c>
      <c r="B12543" s="1">
        <v>47507</v>
      </c>
      <c r="C12543" s="1">
        <v>97.434600000000003</v>
      </c>
      <c r="D12543" s="1">
        <v>333.28640000000001</v>
      </c>
      <c r="E12543" s="1">
        <v>7028</v>
      </c>
      <c r="F12543" s="1">
        <v>269.21949999999998</v>
      </c>
      <c r="G12543" s="1">
        <v>90.8232</v>
      </c>
      <c r="H12543" s="1">
        <v>15.161251800000001</v>
      </c>
      <c r="I12543" s="1">
        <v>93611</v>
      </c>
    </row>
    <row r="12544" spans="1:9" x14ac:dyDescent="0.25">
      <c r="A12544" s="1">
        <v>0</v>
      </c>
      <c r="B12544" s="1" t="s">
        <v>14801</v>
      </c>
    </row>
    <row r="12545" spans="1:9" x14ac:dyDescent="0.25">
      <c r="A12545" s="1">
        <v>1</v>
      </c>
      <c r="B12545" s="1" t="s">
        <v>14802</v>
      </c>
      <c r="C12545" s="1" t="s">
        <v>14803</v>
      </c>
      <c r="D12545" s="1">
        <v>22276.11068166</v>
      </c>
      <c r="E12545" s="1">
        <v>5.1659999999999997E-5</v>
      </c>
      <c r="F12545" s="1" t="s">
        <v>3</v>
      </c>
      <c r="G12545" s="1" t="s">
        <v>14804</v>
      </c>
      <c r="H12545" s="1">
        <v>0</v>
      </c>
      <c r="I12545" s="1">
        <v>9994</v>
      </c>
    </row>
    <row r="12546" spans="1:9" x14ac:dyDescent="0.25">
      <c r="A12546" s="1">
        <v>2</v>
      </c>
      <c r="B12546" s="1">
        <v>47508</v>
      </c>
      <c r="C12546" s="1">
        <v>97.4268</v>
      </c>
      <c r="D12546" s="1">
        <v>331.6309</v>
      </c>
      <c r="E12546" s="1">
        <v>8601</v>
      </c>
      <c r="F12546" s="1">
        <v>276.55939999999998</v>
      </c>
      <c r="G12546" s="1">
        <v>83.465800000000002</v>
      </c>
      <c r="H12546" s="1">
        <v>15.13880363</v>
      </c>
      <c r="I12546" s="1">
        <v>93509</v>
      </c>
    </row>
    <row r="12547" spans="1:9" x14ac:dyDescent="0.25">
      <c r="A12547" s="1">
        <v>0</v>
      </c>
      <c r="B12547" s="1" t="s">
        <v>14805</v>
      </c>
    </row>
    <row r="12548" spans="1:9" x14ac:dyDescent="0.25">
      <c r="A12548" s="1">
        <v>1</v>
      </c>
      <c r="B12548" s="1" t="s">
        <v>14806</v>
      </c>
      <c r="C12548" s="1" t="s">
        <v>14807</v>
      </c>
      <c r="D12548" s="1">
        <v>22276.18923308</v>
      </c>
      <c r="E12548" s="1">
        <v>5.8359999999999997E-5</v>
      </c>
      <c r="F12548" s="1" t="s">
        <v>3</v>
      </c>
      <c r="G12548" s="1" t="s">
        <v>14808</v>
      </c>
      <c r="H12548" s="1">
        <v>0</v>
      </c>
      <c r="I12548" s="1">
        <v>9992</v>
      </c>
    </row>
    <row r="12549" spans="1:9" x14ac:dyDescent="0.25">
      <c r="A12549" s="1">
        <v>2</v>
      </c>
      <c r="B12549" s="1">
        <v>47509</v>
      </c>
      <c r="C12549" s="1">
        <v>97.419200000000004</v>
      </c>
      <c r="D12549" s="1">
        <v>331.16430000000003</v>
      </c>
      <c r="E12549" s="1">
        <v>7082</v>
      </c>
      <c r="F12549" s="1">
        <v>274.78960000000001</v>
      </c>
      <c r="G12549" s="1">
        <v>85.252700000000004</v>
      </c>
      <c r="H12549" s="1">
        <v>15.141404140000001</v>
      </c>
      <c r="I12549" s="1">
        <v>93512</v>
      </c>
    </row>
    <row r="12550" spans="1:9" x14ac:dyDescent="0.25">
      <c r="A12550" s="1">
        <v>0</v>
      </c>
      <c r="B12550" s="1" t="s">
        <v>14809</v>
      </c>
    </row>
    <row r="12551" spans="1:9" x14ac:dyDescent="0.25">
      <c r="A12551" s="1">
        <v>1</v>
      </c>
      <c r="B12551" s="1" t="s">
        <v>14810</v>
      </c>
      <c r="C12551" s="1" t="s">
        <v>14811</v>
      </c>
      <c r="D12551" s="1">
        <v>22276.545244140001</v>
      </c>
      <c r="E12551" s="1">
        <v>6.3869999999999997E-5</v>
      </c>
      <c r="F12551" s="1" t="s">
        <v>3</v>
      </c>
      <c r="G12551" s="1" t="s">
        <v>14812</v>
      </c>
      <c r="H12551" s="1">
        <v>0</v>
      </c>
      <c r="I12551" s="1">
        <v>9999</v>
      </c>
    </row>
    <row r="12552" spans="1:9" x14ac:dyDescent="0.25">
      <c r="A12552" s="1">
        <v>2</v>
      </c>
      <c r="B12552" s="1">
        <v>47510</v>
      </c>
      <c r="C12552" s="1">
        <v>97.429299999999998</v>
      </c>
      <c r="D12552" s="1">
        <v>332.33929999999998</v>
      </c>
      <c r="E12552" s="1">
        <v>6787</v>
      </c>
      <c r="F12552" s="1">
        <v>268.12909999999999</v>
      </c>
      <c r="G12552" s="1">
        <v>228.08160000000001</v>
      </c>
      <c r="H12552" s="1">
        <v>15.149804250000001</v>
      </c>
      <c r="I12552" s="1">
        <v>93576</v>
      </c>
    </row>
    <row r="12553" spans="1:9" x14ac:dyDescent="0.25">
      <c r="A12553" s="1">
        <v>0</v>
      </c>
      <c r="B12553" s="1" t="s">
        <v>6600</v>
      </c>
      <c r="C12553" s="1">
        <v>2</v>
      </c>
      <c r="D12553" s="1" t="s">
        <v>14813</v>
      </c>
    </row>
    <row r="12554" spans="1:9" x14ac:dyDescent="0.25">
      <c r="A12554" s="1">
        <v>1</v>
      </c>
      <c r="B12554" s="1" t="s">
        <v>14814</v>
      </c>
      <c r="C12554" s="1" t="s">
        <v>14815</v>
      </c>
      <c r="D12554" s="1">
        <v>22276.419744629999</v>
      </c>
      <c r="E12554" s="1">
        <v>1.996E-4</v>
      </c>
      <c r="F12554" s="1" t="s">
        <v>3</v>
      </c>
      <c r="G12554" s="1" t="s">
        <v>14816</v>
      </c>
      <c r="H12554" s="1">
        <v>0</v>
      </c>
      <c r="I12554" s="1">
        <v>9994</v>
      </c>
    </row>
    <row r="12555" spans="1:9" x14ac:dyDescent="0.25">
      <c r="A12555" s="1">
        <v>2</v>
      </c>
      <c r="B12555" s="1">
        <v>47511</v>
      </c>
      <c r="C12555" s="1">
        <v>97.427899999999994</v>
      </c>
      <c r="D12555" s="1">
        <v>333.07139999999998</v>
      </c>
      <c r="E12555" s="1">
        <v>5646</v>
      </c>
      <c r="F12555" s="1">
        <v>264.8861</v>
      </c>
      <c r="G12555" s="1">
        <v>95.172899999999998</v>
      </c>
      <c r="H12555" s="1">
        <v>15.18259173</v>
      </c>
      <c r="I12555" s="1">
        <v>93620</v>
      </c>
    </row>
    <row r="12556" spans="1:9" x14ac:dyDescent="0.25">
      <c r="A12556" s="1">
        <v>0</v>
      </c>
      <c r="B12556" s="1" t="s">
        <v>6525</v>
      </c>
      <c r="C12556" s="1" t="s">
        <v>14596</v>
      </c>
      <c r="D12556" s="1">
        <v>38</v>
      </c>
    </row>
    <row r="12557" spans="1:9" x14ac:dyDescent="0.25">
      <c r="A12557" s="1">
        <v>1</v>
      </c>
      <c r="B12557" s="1" t="s">
        <v>14817</v>
      </c>
      <c r="C12557" s="1" t="s">
        <v>14818</v>
      </c>
      <c r="D12557" s="1">
        <v>22276.149628070001</v>
      </c>
      <c r="E12557" s="1">
        <v>1.8479999999999999E-4</v>
      </c>
      <c r="F12557" s="1" t="s">
        <v>3</v>
      </c>
      <c r="G12557" s="1" t="s">
        <v>14819</v>
      </c>
      <c r="H12557" s="1">
        <v>0</v>
      </c>
      <c r="I12557" s="1">
        <v>9998</v>
      </c>
    </row>
    <row r="12558" spans="1:9" x14ac:dyDescent="0.25">
      <c r="A12558" s="1">
        <v>2</v>
      </c>
      <c r="B12558" s="1">
        <v>47512</v>
      </c>
      <c r="C12558" s="1">
        <v>97.438199999999995</v>
      </c>
      <c r="D12558" s="1">
        <v>333.4178</v>
      </c>
      <c r="E12558" s="1">
        <v>6010</v>
      </c>
      <c r="F12558" s="1">
        <v>271.8553</v>
      </c>
      <c r="G12558" s="1">
        <v>88.199200000000005</v>
      </c>
      <c r="H12558" s="1">
        <v>15.17561716</v>
      </c>
      <c r="I12558" s="1">
        <v>93572</v>
      </c>
    </row>
    <row r="12559" spans="1:9" x14ac:dyDescent="0.25">
      <c r="A12559" s="1">
        <v>0</v>
      </c>
      <c r="B12559" s="1" t="s">
        <v>6525</v>
      </c>
      <c r="C12559" s="1" t="s">
        <v>14596</v>
      </c>
      <c r="D12559" s="1">
        <v>28</v>
      </c>
    </row>
    <row r="12560" spans="1:9" x14ac:dyDescent="0.25">
      <c r="A12560" s="1">
        <v>1</v>
      </c>
      <c r="B12560" s="1" t="s">
        <v>14820</v>
      </c>
      <c r="C12560" s="1" t="s">
        <v>14821</v>
      </c>
      <c r="D12560" s="1">
        <v>22276.168016489999</v>
      </c>
      <c r="E12560" s="1">
        <v>1.6228E-4</v>
      </c>
      <c r="F12560" s="1" t="s">
        <v>3</v>
      </c>
      <c r="G12560" s="1" t="s">
        <v>14822</v>
      </c>
      <c r="H12560" s="1">
        <v>0</v>
      </c>
      <c r="I12560" s="1">
        <v>9993</v>
      </c>
    </row>
    <row r="12561" spans="1:9" x14ac:dyDescent="0.25">
      <c r="A12561" s="1">
        <v>2</v>
      </c>
      <c r="B12561" s="1">
        <v>47514</v>
      </c>
      <c r="C12561" s="1">
        <v>97.4251</v>
      </c>
      <c r="D12561" s="1">
        <v>332.61900000000003</v>
      </c>
      <c r="E12561" s="1">
        <v>5962</v>
      </c>
      <c r="F12561" s="1">
        <v>273.1225</v>
      </c>
      <c r="G12561" s="1">
        <v>86.932599999999994</v>
      </c>
      <c r="H12561" s="1">
        <v>15.17848118</v>
      </c>
      <c r="I12561" s="1">
        <v>94549</v>
      </c>
    </row>
    <row r="12562" spans="1:9" x14ac:dyDescent="0.25">
      <c r="A12562" s="1">
        <v>0</v>
      </c>
      <c r="B12562" s="1" t="s">
        <v>6525</v>
      </c>
      <c r="C12562" s="1" t="s">
        <v>14596</v>
      </c>
      <c r="D12562" s="1">
        <v>5</v>
      </c>
    </row>
    <row r="12563" spans="1:9" x14ac:dyDescent="0.25">
      <c r="A12563" s="1">
        <v>1</v>
      </c>
      <c r="B12563" s="1" t="s">
        <v>14823</v>
      </c>
      <c r="C12563" s="1" t="s">
        <v>14824</v>
      </c>
      <c r="D12563" s="1">
        <v>22276.166067599999</v>
      </c>
      <c r="E12563" s="1">
        <v>1.2850000000000001E-4</v>
      </c>
      <c r="F12563" s="1" t="s">
        <v>3</v>
      </c>
      <c r="G12563" s="1" t="s">
        <v>14825</v>
      </c>
      <c r="H12563" s="1">
        <v>0</v>
      </c>
      <c r="I12563" s="1">
        <v>9998</v>
      </c>
    </row>
    <row r="12564" spans="1:9" x14ac:dyDescent="0.25">
      <c r="A12564" s="1">
        <v>2</v>
      </c>
      <c r="B12564" s="1">
        <v>47515</v>
      </c>
      <c r="C12564" s="1">
        <v>97.424400000000006</v>
      </c>
      <c r="D12564" s="1">
        <v>332.56880000000001</v>
      </c>
      <c r="E12564" s="1">
        <v>6218</v>
      </c>
      <c r="F12564" s="1">
        <v>275.00150000000002</v>
      </c>
      <c r="G12564" s="1">
        <v>85.050899999999999</v>
      </c>
      <c r="H12564" s="1">
        <v>15.178161940000001</v>
      </c>
      <c r="I12564" s="1">
        <v>93581</v>
      </c>
    </row>
    <row r="12565" spans="1:9" x14ac:dyDescent="0.25">
      <c r="A12565" s="1">
        <v>0</v>
      </c>
      <c r="B12565" s="1" t="s">
        <v>6525</v>
      </c>
      <c r="C12565" s="1" t="s">
        <v>14596</v>
      </c>
      <c r="D12565" s="1">
        <v>16</v>
      </c>
    </row>
    <row r="12566" spans="1:9" x14ac:dyDescent="0.25">
      <c r="A12566" s="1">
        <v>1</v>
      </c>
      <c r="B12566" s="1" t="s">
        <v>14826</v>
      </c>
      <c r="C12566" s="1" t="s">
        <v>14827</v>
      </c>
      <c r="D12566" s="1">
        <v>22276.441058960001</v>
      </c>
      <c r="E12566" s="1">
        <v>1.5922000000000001E-4</v>
      </c>
      <c r="F12566" s="1" t="s">
        <v>3</v>
      </c>
      <c r="G12566" s="1" t="s">
        <v>14828</v>
      </c>
      <c r="H12566" s="1">
        <v>0</v>
      </c>
      <c r="I12566" s="1">
        <v>9999</v>
      </c>
    </row>
    <row r="12567" spans="1:9" x14ac:dyDescent="0.25">
      <c r="A12567" s="1">
        <v>2</v>
      </c>
      <c r="B12567" s="1">
        <v>47516</v>
      </c>
      <c r="C12567" s="1">
        <v>97.436400000000006</v>
      </c>
      <c r="D12567" s="1">
        <v>333.7756</v>
      </c>
      <c r="E12567" s="1">
        <v>6168</v>
      </c>
      <c r="F12567" s="1">
        <v>272.15339999999998</v>
      </c>
      <c r="G12567" s="1">
        <v>87.899299999999997</v>
      </c>
      <c r="H12567" s="1">
        <v>15.178222180000001</v>
      </c>
      <c r="I12567" s="1">
        <v>94584</v>
      </c>
    </row>
    <row r="12568" spans="1:9" x14ac:dyDescent="0.25">
      <c r="A12568" s="1">
        <v>0</v>
      </c>
      <c r="B12568" s="1" t="s">
        <v>14829</v>
      </c>
    </row>
    <row r="12569" spans="1:9" x14ac:dyDescent="0.25">
      <c r="A12569" s="1">
        <v>1</v>
      </c>
      <c r="B12569" s="1" t="s">
        <v>14830</v>
      </c>
      <c r="C12569" s="1" t="s">
        <v>14831</v>
      </c>
      <c r="D12569" s="1">
        <v>22276.4287688</v>
      </c>
      <c r="E12569" s="1">
        <v>6.143E-5</v>
      </c>
      <c r="F12569" s="1" t="s">
        <v>3</v>
      </c>
      <c r="G12569" s="1" t="s">
        <v>14832</v>
      </c>
      <c r="H12569" s="1">
        <v>0</v>
      </c>
      <c r="I12569" s="1">
        <v>9993</v>
      </c>
    </row>
    <row r="12570" spans="1:9" x14ac:dyDescent="0.25">
      <c r="A12570" s="1">
        <v>2</v>
      </c>
      <c r="B12570" s="1">
        <v>47517</v>
      </c>
      <c r="C12570" s="1">
        <v>97.422899999999998</v>
      </c>
      <c r="D12570" s="1">
        <v>331.41230000000002</v>
      </c>
      <c r="E12570" s="1">
        <v>5985</v>
      </c>
      <c r="F12570" s="1">
        <v>279.72070000000002</v>
      </c>
      <c r="G12570" s="1">
        <v>80.334900000000005</v>
      </c>
      <c r="H12570" s="1">
        <v>15.138004799999999</v>
      </c>
      <c r="I12570" s="1">
        <v>93534</v>
      </c>
    </row>
    <row r="12571" spans="1:9" x14ac:dyDescent="0.25">
      <c r="A12571" s="1">
        <v>0</v>
      </c>
      <c r="B12571" s="1" t="s">
        <v>6525</v>
      </c>
      <c r="C12571" s="1" t="s">
        <v>14596</v>
      </c>
      <c r="D12571" s="1">
        <v>6</v>
      </c>
    </row>
    <row r="12572" spans="1:9" x14ac:dyDescent="0.25">
      <c r="A12572" s="1">
        <v>1</v>
      </c>
      <c r="B12572" s="1" t="s">
        <v>14833</v>
      </c>
      <c r="C12572" s="1" t="s">
        <v>14834</v>
      </c>
      <c r="D12572" s="1">
        <v>22276.37619644</v>
      </c>
      <c r="E12572" s="1">
        <v>1.8063000000000001E-4</v>
      </c>
      <c r="F12572" s="1" t="s">
        <v>3</v>
      </c>
      <c r="G12572" s="1" t="s">
        <v>14835</v>
      </c>
      <c r="H12572" s="1">
        <v>0</v>
      </c>
      <c r="I12572" s="1">
        <v>9996</v>
      </c>
    </row>
    <row r="12573" spans="1:9" x14ac:dyDescent="0.25">
      <c r="A12573" s="1">
        <v>2</v>
      </c>
      <c r="B12573" s="1">
        <v>47518</v>
      </c>
      <c r="C12573" s="1">
        <v>97.425799999999995</v>
      </c>
      <c r="D12573" s="1">
        <v>332.84589999999997</v>
      </c>
      <c r="E12573" s="1">
        <v>6041</v>
      </c>
      <c r="F12573" s="1">
        <v>277.51569999999998</v>
      </c>
      <c r="G12573" s="1">
        <v>82.539000000000001</v>
      </c>
      <c r="H12573" s="1">
        <v>15.178484989999999</v>
      </c>
      <c r="I12573" s="1">
        <v>94580</v>
      </c>
    </row>
    <row r="12574" spans="1:9" x14ac:dyDescent="0.25">
      <c r="A12574" s="1">
        <v>0</v>
      </c>
      <c r="B12574" s="1" t="s">
        <v>14836</v>
      </c>
    </row>
    <row r="12575" spans="1:9" x14ac:dyDescent="0.25">
      <c r="A12575" s="1">
        <v>1</v>
      </c>
      <c r="B12575" s="1" t="s">
        <v>14837</v>
      </c>
      <c r="C12575" s="1" t="s">
        <v>14838</v>
      </c>
      <c r="D12575" s="1">
        <v>22276.559252790001</v>
      </c>
      <c r="E12575" s="1">
        <v>7.1500000000000003E-5</v>
      </c>
      <c r="F12575" s="1" t="s">
        <v>3</v>
      </c>
      <c r="G12575" s="1" t="s">
        <v>14839</v>
      </c>
      <c r="H12575" s="1">
        <v>0</v>
      </c>
      <c r="I12575" s="1">
        <v>9999</v>
      </c>
    </row>
    <row r="12576" spans="1:9" x14ac:dyDescent="0.25">
      <c r="A12576" s="1">
        <v>2</v>
      </c>
      <c r="B12576" s="1">
        <v>47519</v>
      </c>
      <c r="C12576" s="1">
        <v>97.435199999999995</v>
      </c>
      <c r="D12576" s="1">
        <v>332.49990000000003</v>
      </c>
      <c r="E12576" s="1">
        <v>7655</v>
      </c>
      <c r="F12576" s="1">
        <v>260.53050000000002</v>
      </c>
      <c r="G12576" s="1">
        <v>99.506200000000007</v>
      </c>
      <c r="H12576" s="1">
        <v>15.145373380000001</v>
      </c>
      <c r="I12576" s="1">
        <v>93576</v>
      </c>
    </row>
    <row r="12577" spans="1:9" x14ac:dyDescent="0.25">
      <c r="A12577" s="1">
        <v>0</v>
      </c>
      <c r="B12577" s="1" t="s">
        <v>6525</v>
      </c>
      <c r="C12577" s="1" t="s">
        <v>14596</v>
      </c>
      <c r="D12577" s="1">
        <v>29</v>
      </c>
    </row>
    <row r="12578" spans="1:9" x14ac:dyDescent="0.25">
      <c r="A12578" s="1">
        <v>1</v>
      </c>
      <c r="B12578" s="1" t="s">
        <v>14840</v>
      </c>
      <c r="C12578" s="1" t="s">
        <v>14841</v>
      </c>
      <c r="D12578" s="1">
        <v>22276.107389820001</v>
      </c>
      <c r="E12578" s="1">
        <v>2.6414E-4</v>
      </c>
      <c r="F12578" s="1" t="s">
        <v>3</v>
      </c>
      <c r="G12578" s="1" t="s">
        <v>14842</v>
      </c>
      <c r="H12578" s="1">
        <v>0</v>
      </c>
      <c r="I12578" s="1">
        <v>9999</v>
      </c>
    </row>
    <row r="12579" spans="1:9" x14ac:dyDescent="0.25">
      <c r="A12579" s="1">
        <v>2</v>
      </c>
      <c r="B12579" s="1">
        <v>47520</v>
      </c>
      <c r="C12579" s="1">
        <v>97.426400000000001</v>
      </c>
      <c r="D12579" s="1">
        <v>332.64299999999997</v>
      </c>
      <c r="E12579" s="1">
        <v>5736</v>
      </c>
      <c r="F12579" s="1">
        <v>274.74259999999998</v>
      </c>
      <c r="G12579" s="1">
        <v>85.315299999999993</v>
      </c>
      <c r="H12579" s="1">
        <v>15.17801234</v>
      </c>
      <c r="I12579" s="1">
        <v>93577</v>
      </c>
    </row>
    <row r="12580" spans="1:9" x14ac:dyDescent="0.25">
      <c r="A12580" s="1">
        <v>0</v>
      </c>
      <c r="B12580" s="1" t="s">
        <v>6525</v>
      </c>
      <c r="C12580" s="1" t="s">
        <v>14596</v>
      </c>
      <c r="D12580" s="1">
        <v>15</v>
      </c>
    </row>
    <row r="12581" spans="1:9" x14ac:dyDescent="0.25">
      <c r="A12581" s="1">
        <v>1</v>
      </c>
      <c r="B12581" s="1" t="s">
        <v>14843</v>
      </c>
      <c r="C12581" s="1" t="s">
        <v>14844</v>
      </c>
      <c r="D12581" s="1">
        <v>22276.397173009998</v>
      </c>
      <c r="E12581" s="1">
        <v>7.8440000000000001E-5</v>
      </c>
      <c r="F12581" s="1" t="s">
        <v>3</v>
      </c>
      <c r="G12581" s="1" t="s">
        <v>14845</v>
      </c>
      <c r="H12581" s="1">
        <v>0</v>
      </c>
      <c r="I12581" s="1">
        <v>9992</v>
      </c>
    </row>
    <row r="12582" spans="1:9" x14ac:dyDescent="0.25">
      <c r="A12582" s="1">
        <v>2</v>
      </c>
      <c r="B12582" s="1">
        <v>47521</v>
      </c>
      <c r="C12582" s="1">
        <v>97.437700000000007</v>
      </c>
      <c r="D12582" s="1">
        <v>333.35500000000002</v>
      </c>
      <c r="E12582" s="1">
        <v>6668</v>
      </c>
      <c r="F12582" s="1">
        <v>280.5908</v>
      </c>
      <c r="G12582" s="1">
        <v>79.457300000000004</v>
      </c>
      <c r="H12582" s="1">
        <v>15.15714412</v>
      </c>
      <c r="I12582" s="1">
        <v>94568</v>
      </c>
    </row>
    <row r="12583" spans="1:9" x14ac:dyDescent="0.25">
      <c r="A12583" s="1">
        <v>0</v>
      </c>
      <c r="B12583" s="1" t="s">
        <v>6525</v>
      </c>
      <c r="C12583" s="1" t="s">
        <v>14596</v>
      </c>
      <c r="D12583" s="1">
        <v>37</v>
      </c>
    </row>
    <row r="12584" spans="1:9" x14ac:dyDescent="0.25">
      <c r="A12584" s="1">
        <v>1</v>
      </c>
      <c r="B12584" s="1" t="s">
        <v>14846</v>
      </c>
      <c r="C12584" s="1" t="s">
        <v>14847</v>
      </c>
      <c r="D12584" s="1">
        <v>22276.379957929999</v>
      </c>
      <c r="E12584" s="1">
        <v>1.9123999999999999E-4</v>
      </c>
      <c r="F12584" s="1" t="s">
        <v>3</v>
      </c>
      <c r="G12584" s="1" t="s">
        <v>14848</v>
      </c>
      <c r="H12584" s="1">
        <v>0</v>
      </c>
      <c r="I12584" s="1">
        <v>9997</v>
      </c>
    </row>
    <row r="12585" spans="1:9" x14ac:dyDescent="0.25">
      <c r="A12585" s="1">
        <v>2</v>
      </c>
      <c r="B12585" s="1">
        <v>47522</v>
      </c>
      <c r="C12585" s="1">
        <v>97.434899999999999</v>
      </c>
      <c r="D12585" s="1">
        <v>333.59320000000002</v>
      </c>
      <c r="E12585" s="1">
        <v>5730</v>
      </c>
      <c r="F12585" s="1">
        <v>276.13830000000002</v>
      </c>
      <c r="G12585" s="1">
        <v>83.919799999999995</v>
      </c>
      <c r="H12585" s="1">
        <v>15.178247600000001</v>
      </c>
      <c r="I12585" s="1">
        <v>94586</v>
      </c>
    </row>
    <row r="12586" spans="1:9" x14ac:dyDescent="0.25">
      <c r="A12586" s="1">
        <v>0</v>
      </c>
      <c r="B12586" s="1" t="s">
        <v>6525</v>
      </c>
      <c r="C12586" s="1" t="s">
        <v>14596</v>
      </c>
      <c r="D12586" s="1">
        <v>10</v>
      </c>
    </row>
    <row r="12587" spans="1:9" x14ac:dyDescent="0.25">
      <c r="A12587" s="1">
        <v>1</v>
      </c>
      <c r="B12587" s="1" t="s">
        <v>14849</v>
      </c>
      <c r="C12587" s="1" t="s">
        <v>14850</v>
      </c>
      <c r="D12587" s="1">
        <v>22276.418093970002</v>
      </c>
      <c r="E12587" s="1">
        <v>2.3133E-4</v>
      </c>
      <c r="F12587" s="1" t="s">
        <v>3</v>
      </c>
      <c r="G12587" s="1" t="s">
        <v>14851</v>
      </c>
      <c r="H12587" s="1">
        <v>0</v>
      </c>
      <c r="I12587" s="1">
        <v>9993</v>
      </c>
    </row>
    <row r="12588" spans="1:9" x14ac:dyDescent="0.25">
      <c r="A12588" s="1">
        <v>2</v>
      </c>
      <c r="B12588" s="1">
        <v>47523</v>
      </c>
      <c r="C12588" s="1">
        <v>97.429199999999994</v>
      </c>
      <c r="D12588" s="1">
        <v>333.01710000000003</v>
      </c>
      <c r="E12588" s="1">
        <v>5824</v>
      </c>
      <c r="F12588" s="1">
        <v>282.10239999999999</v>
      </c>
      <c r="G12588" s="1">
        <v>77.955699999999993</v>
      </c>
      <c r="H12588" s="1">
        <v>15.17844637</v>
      </c>
      <c r="I12588" s="1">
        <v>93617</v>
      </c>
    </row>
    <row r="12589" spans="1:9" x14ac:dyDescent="0.25">
      <c r="A12589" s="1">
        <v>0</v>
      </c>
      <c r="B12589" s="1" t="s">
        <v>6600</v>
      </c>
      <c r="C12589" s="1">
        <v>2</v>
      </c>
      <c r="D12589" s="1" t="s">
        <v>14852</v>
      </c>
    </row>
    <row r="12590" spans="1:9" x14ac:dyDescent="0.25">
      <c r="A12590" s="1">
        <v>1</v>
      </c>
      <c r="B12590" s="1" t="s">
        <v>14853</v>
      </c>
      <c r="C12590" s="1" t="s">
        <v>14854</v>
      </c>
      <c r="D12590" s="1">
        <v>22276.42932227</v>
      </c>
      <c r="E12590" s="1">
        <v>2.3829999999999999E-4</v>
      </c>
      <c r="F12590" s="1" t="s">
        <v>3</v>
      </c>
      <c r="G12590" s="1" t="s">
        <v>14855</v>
      </c>
      <c r="H12590" s="1">
        <v>0</v>
      </c>
      <c r="I12590" s="1">
        <v>9992</v>
      </c>
    </row>
    <row r="12591" spans="1:9" x14ac:dyDescent="0.25">
      <c r="A12591" s="1">
        <v>2</v>
      </c>
      <c r="B12591" s="1">
        <v>47525</v>
      </c>
      <c r="C12591" s="1">
        <v>97.4298</v>
      </c>
      <c r="D12591" s="1">
        <v>334.10329999999999</v>
      </c>
      <c r="E12591" s="1">
        <v>8414</v>
      </c>
      <c r="F12591" s="1">
        <v>257.86070000000001</v>
      </c>
      <c r="G12591" s="1">
        <v>102.16849999999999</v>
      </c>
      <c r="H12591" s="1">
        <v>15.197316199999999</v>
      </c>
      <c r="I12591" s="1">
        <v>93687</v>
      </c>
    </row>
    <row r="12592" spans="1:9" x14ac:dyDescent="0.25">
      <c r="A12592" s="1">
        <v>0</v>
      </c>
      <c r="B12592" s="1" t="s">
        <v>14856</v>
      </c>
      <c r="C12592" s="1" t="s">
        <v>14857</v>
      </c>
    </row>
    <row r="12593" spans="1:9" x14ac:dyDescent="0.25">
      <c r="A12593" s="1">
        <v>1</v>
      </c>
      <c r="B12593" s="1" t="s">
        <v>14858</v>
      </c>
      <c r="C12593" s="1" t="s">
        <v>14859</v>
      </c>
      <c r="D12593" s="1">
        <v>22276.43562122</v>
      </c>
      <c r="E12593" s="1">
        <v>9.8040000000000003E-5</v>
      </c>
      <c r="F12593" s="1" t="s">
        <v>3</v>
      </c>
      <c r="G12593" s="1" t="s">
        <v>14860</v>
      </c>
      <c r="H12593" s="1">
        <v>0</v>
      </c>
      <c r="I12593" s="1">
        <v>9991</v>
      </c>
    </row>
    <row r="12594" spans="1:9" x14ac:dyDescent="0.25">
      <c r="A12594" s="1">
        <v>2</v>
      </c>
      <c r="B12594" s="1">
        <v>47526</v>
      </c>
      <c r="C12594" s="1">
        <v>97.424899999999994</v>
      </c>
      <c r="D12594" s="1">
        <v>331.93259999999998</v>
      </c>
      <c r="E12594" s="1">
        <v>6815</v>
      </c>
      <c r="F12594" s="1">
        <v>279.72980000000001</v>
      </c>
      <c r="G12594" s="1">
        <v>80.316400000000002</v>
      </c>
      <c r="H12594" s="1">
        <v>15.147792300000001</v>
      </c>
      <c r="I12594" s="1">
        <v>94523</v>
      </c>
    </row>
    <row r="12595" spans="1:9" x14ac:dyDescent="0.25">
      <c r="A12595" s="1">
        <v>0</v>
      </c>
      <c r="B12595" s="1" t="s">
        <v>6525</v>
      </c>
      <c r="C12595" s="1" t="s">
        <v>14596</v>
      </c>
      <c r="D12595" s="1">
        <v>7</v>
      </c>
    </row>
    <row r="12596" spans="1:9" x14ac:dyDescent="0.25">
      <c r="A12596" s="1">
        <v>1</v>
      </c>
      <c r="B12596" s="1" t="s">
        <v>14861</v>
      </c>
      <c r="C12596" s="1" t="s">
        <v>14862</v>
      </c>
      <c r="D12596" s="1">
        <v>22276.119636470001</v>
      </c>
      <c r="E12596" s="1">
        <v>2.4690999999999998E-4</v>
      </c>
      <c r="F12596" s="1" t="s">
        <v>3</v>
      </c>
      <c r="G12596" s="1" t="s">
        <v>14863</v>
      </c>
      <c r="H12596" s="1">
        <v>0</v>
      </c>
      <c r="I12596" s="1">
        <v>9994</v>
      </c>
    </row>
    <row r="12597" spans="1:9" x14ac:dyDescent="0.25">
      <c r="A12597" s="1">
        <v>2</v>
      </c>
      <c r="B12597" s="1">
        <v>47527</v>
      </c>
      <c r="C12597" s="1">
        <v>97.425600000000003</v>
      </c>
      <c r="D12597" s="1">
        <v>332.58229999999998</v>
      </c>
      <c r="E12597" s="1">
        <v>5763</v>
      </c>
      <c r="F12597" s="1">
        <v>278.42270000000002</v>
      </c>
      <c r="G12597" s="1">
        <v>81.635300000000001</v>
      </c>
      <c r="H12597" s="1">
        <v>15.178390630000001</v>
      </c>
      <c r="I12597" s="1">
        <v>94539</v>
      </c>
    </row>
    <row r="12598" spans="1:9" x14ac:dyDescent="0.25">
      <c r="A12598" s="1">
        <v>0</v>
      </c>
      <c r="B12598" s="1" t="s">
        <v>6525</v>
      </c>
      <c r="C12598" s="1" t="s">
        <v>14596</v>
      </c>
      <c r="D12598" s="1">
        <v>14</v>
      </c>
    </row>
    <row r="12599" spans="1:9" x14ac:dyDescent="0.25">
      <c r="A12599" s="1">
        <v>1</v>
      </c>
      <c r="B12599" s="1" t="s">
        <v>14864</v>
      </c>
      <c r="C12599" s="1" t="s">
        <v>14865</v>
      </c>
      <c r="D12599" s="1">
        <v>22276.125035090001</v>
      </c>
      <c r="E12599" s="1">
        <v>1.5169000000000001E-4</v>
      </c>
      <c r="F12599" s="1" t="s">
        <v>3</v>
      </c>
      <c r="G12599" s="1" t="s">
        <v>14866</v>
      </c>
      <c r="H12599" s="1">
        <v>0</v>
      </c>
      <c r="I12599" s="1">
        <v>9997</v>
      </c>
    </row>
    <row r="12600" spans="1:9" x14ac:dyDescent="0.25">
      <c r="A12600" s="1">
        <v>2</v>
      </c>
      <c r="B12600" s="1">
        <v>47528</v>
      </c>
      <c r="C12600" s="1">
        <v>97.435100000000006</v>
      </c>
      <c r="D12600" s="1">
        <v>333.34589999999997</v>
      </c>
      <c r="E12600" s="1">
        <v>5820</v>
      </c>
      <c r="F12600" s="1">
        <v>278.74250000000001</v>
      </c>
      <c r="G12600" s="1">
        <v>81.314999999999998</v>
      </c>
      <c r="H12600" s="1">
        <v>15.178298789999999</v>
      </c>
      <c r="I12600" s="1">
        <v>94533</v>
      </c>
    </row>
    <row r="12601" spans="1:9" x14ac:dyDescent="0.25">
      <c r="A12601" s="1">
        <v>0</v>
      </c>
      <c r="B12601" s="1" t="s">
        <v>6600</v>
      </c>
      <c r="C12601" s="1">
        <v>2</v>
      </c>
      <c r="D12601" s="1" t="s">
        <v>14867</v>
      </c>
    </row>
    <row r="12602" spans="1:9" x14ac:dyDescent="0.25">
      <c r="A12602" s="1">
        <v>1</v>
      </c>
      <c r="B12602" s="1" t="s">
        <v>14868</v>
      </c>
      <c r="C12602" s="1" t="s">
        <v>14869</v>
      </c>
      <c r="D12602" s="1">
        <v>22276.106563310001</v>
      </c>
      <c r="E12602" s="1">
        <v>1.7537E-4</v>
      </c>
      <c r="F12602" s="1" t="s">
        <v>3</v>
      </c>
      <c r="G12602" s="1" t="s">
        <v>14870</v>
      </c>
      <c r="H12602" s="1">
        <v>0</v>
      </c>
      <c r="I12602" s="1">
        <v>9993</v>
      </c>
    </row>
    <row r="12603" spans="1:9" x14ac:dyDescent="0.25">
      <c r="A12603" s="1">
        <v>2</v>
      </c>
      <c r="B12603" s="1">
        <v>47529</v>
      </c>
      <c r="C12603" s="1">
        <v>97.429000000000002</v>
      </c>
      <c r="D12603" s="1">
        <v>332.53</v>
      </c>
      <c r="E12603" s="1">
        <v>5224</v>
      </c>
      <c r="F12603" s="1">
        <v>268.55700000000002</v>
      </c>
      <c r="G12603" s="1">
        <v>91.506500000000003</v>
      </c>
      <c r="H12603" s="1">
        <v>15.17546492</v>
      </c>
      <c r="I12603" s="1">
        <v>94511</v>
      </c>
    </row>
    <row r="12604" spans="1:9" x14ac:dyDescent="0.25">
      <c r="A12604" s="1">
        <v>0</v>
      </c>
      <c r="B12604" s="1" t="s">
        <v>6525</v>
      </c>
      <c r="C12604" s="1" t="s">
        <v>14596</v>
      </c>
      <c r="D12604" s="1">
        <v>36</v>
      </c>
    </row>
    <row r="12605" spans="1:9" x14ac:dyDescent="0.25">
      <c r="A12605" s="1">
        <v>1</v>
      </c>
      <c r="B12605" s="1" t="s">
        <v>14871</v>
      </c>
      <c r="C12605" s="1" t="s">
        <v>14872</v>
      </c>
      <c r="D12605" s="1">
        <v>22276.126618329999</v>
      </c>
      <c r="E12605" s="1">
        <v>1.7474E-4</v>
      </c>
      <c r="F12605" s="1" t="s">
        <v>3</v>
      </c>
      <c r="G12605" s="1" t="s">
        <v>14873</v>
      </c>
      <c r="H12605" s="1">
        <v>0</v>
      </c>
      <c r="I12605" s="1">
        <v>9999</v>
      </c>
    </row>
    <row r="12606" spans="1:9" x14ac:dyDescent="0.25">
      <c r="A12606" s="1">
        <v>2</v>
      </c>
      <c r="B12606" s="1">
        <v>47530</v>
      </c>
      <c r="C12606" s="1">
        <v>97.434299999999993</v>
      </c>
      <c r="D12606" s="1">
        <v>333.26650000000001</v>
      </c>
      <c r="E12606" s="1">
        <v>5439</v>
      </c>
      <c r="F12606" s="1">
        <v>276.79140000000001</v>
      </c>
      <c r="G12606" s="1">
        <v>83.270099999999999</v>
      </c>
      <c r="H12606" s="1">
        <v>15.178145130000001</v>
      </c>
      <c r="I12606" s="1">
        <v>94534</v>
      </c>
    </row>
    <row r="12607" spans="1:9" x14ac:dyDescent="0.25">
      <c r="A12607" s="1">
        <v>0</v>
      </c>
      <c r="B12607" s="1" t="s">
        <v>14874</v>
      </c>
      <c r="C12607" s="1" t="s">
        <v>14875</v>
      </c>
    </row>
    <row r="12608" spans="1:9" x14ac:dyDescent="0.25">
      <c r="A12608" s="1">
        <v>1</v>
      </c>
      <c r="B12608" s="1" t="s">
        <v>14876</v>
      </c>
      <c r="C12608" s="1" t="s">
        <v>14877</v>
      </c>
      <c r="D12608" s="1">
        <v>22276.382246270001</v>
      </c>
      <c r="E12608" s="1">
        <v>7.4350000000000005E-5</v>
      </c>
      <c r="F12608" s="1" t="s">
        <v>3</v>
      </c>
      <c r="G12608" s="1" t="s">
        <v>14878</v>
      </c>
      <c r="H12608" s="1">
        <v>0</v>
      </c>
      <c r="I12608" s="1">
        <v>9996</v>
      </c>
    </row>
    <row r="12609" spans="1:9" x14ac:dyDescent="0.25">
      <c r="A12609" s="1">
        <v>2</v>
      </c>
      <c r="B12609" s="1">
        <v>47531</v>
      </c>
      <c r="C12609" s="1">
        <v>97.437100000000001</v>
      </c>
      <c r="D12609" s="1">
        <v>333.11410000000001</v>
      </c>
      <c r="E12609" s="1">
        <v>6482</v>
      </c>
      <c r="F12609" s="1">
        <v>280.75740000000002</v>
      </c>
      <c r="G12609" s="1">
        <v>79.292900000000003</v>
      </c>
      <c r="H12609" s="1">
        <v>15.16200744</v>
      </c>
      <c r="I12609" s="1">
        <v>94531</v>
      </c>
    </row>
    <row r="12610" spans="1:9" x14ac:dyDescent="0.25">
      <c r="A12610" s="1">
        <v>0</v>
      </c>
      <c r="B12610" s="1" t="s">
        <v>8497</v>
      </c>
      <c r="C12610" s="1" t="s">
        <v>3061</v>
      </c>
    </row>
    <row r="12611" spans="1:9" x14ac:dyDescent="0.25">
      <c r="A12611" s="1">
        <v>1</v>
      </c>
      <c r="B12611" s="1" t="s">
        <v>14879</v>
      </c>
      <c r="C12611" s="1" t="s">
        <v>14880</v>
      </c>
      <c r="D12611" s="1">
        <v>22276.52697287</v>
      </c>
      <c r="E12611" s="1">
        <v>-2.9999999999999999E-7</v>
      </c>
      <c r="F12611" s="1" t="s">
        <v>3</v>
      </c>
      <c r="G12611" s="1" t="s">
        <v>3742</v>
      </c>
      <c r="H12611" s="1">
        <v>0</v>
      </c>
      <c r="I12611" s="1">
        <v>9994</v>
      </c>
    </row>
    <row r="12612" spans="1:9" x14ac:dyDescent="0.25">
      <c r="A12612" s="1">
        <v>2</v>
      </c>
      <c r="B12612" s="1">
        <v>47532</v>
      </c>
      <c r="C12612" s="1">
        <v>63.409799999999997</v>
      </c>
      <c r="D12612" s="1">
        <v>17.311900000000001</v>
      </c>
      <c r="E12612" s="1">
        <v>54193</v>
      </c>
      <c r="F12612" s="1">
        <v>351.58339999999998</v>
      </c>
      <c r="G12612" s="1">
        <v>8.4243000000000006</v>
      </c>
      <c r="H12612" s="1">
        <v>13.452318139999999</v>
      </c>
      <c r="I12612" s="1">
        <v>82368</v>
      </c>
    </row>
    <row r="12613" spans="1:9" x14ac:dyDescent="0.25">
      <c r="A12613" s="1">
        <v>0</v>
      </c>
      <c r="B12613" s="1" t="s">
        <v>8497</v>
      </c>
      <c r="C12613" s="1" t="s">
        <v>6780</v>
      </c>
    </row>
    <row r="12614" spans="1:9" x14ac:dyDescent="0.25">
      <c r="A12614" s="1">
        <v>1</v>
      </c>
      <c r="B12614" s="1" t="s">
        <v>14881</v>
      </c>
      <c r="C12614" s="1" t="s">
        <v>14882</v>
      </c>
      <c r="D12614" s="1">
        <v>22276.527002350002</v>
      </c>
      <c r="E12614" s="1">
        <v>-2.9999999999999999E-7</v>
      </c>
      <c r="F12614" s="1" t="s">
        <v>3</v>
      </c>
      <c r="G12614" s="1" t="s">
        <v>3742</v>
      </c>
      <c r="H12614" s="1">
        <v>0</v>
      </c>
      <c r="I12614" s="1">
        <v>9993</v>
      </c>
    </row>
    <row r="12615" spans="1:9" x14ac:dyDescent="0.25">
      <c r="A12615" s="1">
        <v>2</v>
      </c>
      <c r="B12615" s="1">
        <v>47533</v>
      </c>
      <c r="C12615" s="1">
        <v>63.409300000000002</v>
      </c>
      <c r="D12615" s="1">
        <v>16.3918</v>
      </c>
      <c r="E12615" s="1">
        <v>54583</v>
      </c>
      <c r="F12615" s="1">
        <v>351.71069999999997</v>
      </c>
      <c r="G12615" s="1">
        <v>8.3000000000000007</v>
      </c>
      <c r="H12615" s="1">
        <v>13.452315560000001</v>
      </c>
      <c r="I12615" s="1">
        <v>82372</v>
      </c>
    </row>
    <row r="12616" spans="1:9" x14ac:dyDescent="0.25">
      <c r="A12616" s="1">
        <v>0</v>
      </c>
      <c r="B12616" s="1" t="s">
        <v>8497</v>
      </c>
      <c r="C12616" s="1" t="s">
        <v>5048</v>
      </c>
    </row>
    <row r="12617" spans="1:9" x14ac:dyDescent="0.25">
      <c r="A12617" s="1">
        <v>1</v>
      </c>
      <c r="B12617" s="1" t="s">
        <v>14883</v>
      </c>
      <c r="C12617" s="1" t="s">
        <v>14884</v>
      </c>
      <c r="D12617" s="1">
        <v>22276.526793630001</v>
      </c>
      <c r="E12617" s="1">
        <v>-2.9999999999999999E-7</v>
      </c>
      <c r="F12617" s="1" t="s">
        <v>3</v>
      </c>
      <c r="G12617" s="1" t="s">
        <v>3742</v>
      </c>
      <c r="H12617" s="1">
        <v>0</v>
      </c>
      <c r="I12617" s="1">
        <v>9993</v>
      </c>
    </row>
    <row r="12618" spans="1:9" x14ac:dyDescent="0.25">
      <c r="A12618" s="1">
        <v>2</v>
      </c>
      <c r="B12618" s="1">
        <v>47536</v>
      </c>
      <c r="C12618" s="1">
        <v>63.409500000000001</v>
      </c>
      <c r="D12618" s="1">
        <v>16.402100000000001</v>
      </c>
      <c r="E12618" s="1">
        <v>54292</v>
      </c>
      <c r="F12618" s="1">
        <v>351.66370000000001</v>
      </c>
      <c r="G12618" s="1">
        <v>8.3470999999999993</v>
      </c>
      <c r="H12618" s="1">
        <v>13.452327589999999</v>
      </c>
      <c r="I12618" s="1">
        <v>82386</v>
      </c>
    </row>
    <row r="12619" spans="1:9" x14ac:dyDescent="0.25">
      <c r="A12619" s="1">
        <v>0</v>
      </c>
      <c r="B12619" s="1" t="s">
        <v>6600</v>
      </c>
      <c r="C12619" s="1">
        <v>2</v>
      </c>
      <c r="D12619" s="1" t="s">
        <v>14885</v>
      </c>
    </row>
    <row r="12620" spans="1:9" x14ac:dyDescent="0.25">
      <c r="A12620" s="1">
        <v>1</v>
      </c>
      <c r="B12620" s="1" t="s">
        <v>14886</v>
      </c>
      <c r="C12620" s="1" t="s">
        <v>14887</v>
      </c>
      <c r="D12620" s="1">
        <v>22276.43435023</v>
      </c>
      <c r="E12620" s="1">
        <v>2.1565000000000001E-4</v>
      </c>
      <c r="F12620" s="1" t="s">
        <v>3</v>
      </c>
      <c r="G12620" s="1" t="s">
        <v>14888</v>
      </c>
      <c r="H12620" s="1">
        <v>0</v>
      </c>
      <c r="I12620" s="1">
        <v>9992</v>
      </c>
    </row>
    <row r="12621" spans="1:9" x14ac:dyDescent="0.25">
      <c r="A12621" s="1">
        <v>2</v>
      </c>
      <c r="B12621" s="1">
        <v>47538</v>
      </c>
      <c r="C12621" s="1">
        <v>97.435199999999995</v>
      </c>
      <c r="D12621" s="1">
        <v>334.2627</v>
      </c>
      <c r="E12621" s="1">
        <v>8353</v>
      </c>
      <c r="F12621" s="1">
        <v>259.90309999999999</v>
      </c>
      <c r="G12621" s="1">
        <v>100.12609999999999</v>
      </c>
      <c r="H12621" s="1">
        <v>15.188159629999999</v>
      </c>
      <c r="I12621" s="1">
        <v>93666</v>
      </c>
    </row>
    <row r="12622" spans="1:9" x14ac:dyDescent="0.25">
      <c r="A12622" s="1">
        <v>0</v>
      </c>
      <c r="B12622" s="1" t="s">
        <v>6525</v>
      </c>
      <c r="C12622" s="1" t="s">
        <v>14596</v>
      </c>
      <c r="D12622" s="1">
        <v>24</v>
      </c>
    </row>
    <row r="12623" spans="1:9" x14ac:dyDescent="0.25">
      <c r="A12623" s="1">
        <v>1</v>
      </c>
      <c r="B12623" s="1" t="s">
        <v>14889</v>
      </c>
      <c r="C12623" s="1" t="s">
        <v>14890</v>
      </c>
      <c r="D12623" s="1">
        <v>22276.129561040001</v>
      </c>
      <c r="E12623" s="1">
        <v>1.5038000000000001E-4</v>
      </c>
      <c r="F12623" s="1" t="s">
        <v>3</v>
      </c>
      <c r="G12623" s="1" t="s">
        <v>14891</v>
      </c>
      <c r="H12623" s="1">
        <v>0</v>
      </c>
      <c r="I12623" s="1">
        <v>9992</v>
      </c>
    </row>
    <row r="12624" spans="1:9" x14ac:dyDescent="0.25">
      <c r="A12624" s="1">
        <v>2</v>
      </c>
      <c r="B12624" s="1">
        <v>47539</v>
      </c>
      <c r="C12624" s="1">
        <v>97.429299999999998</v>
      </c>
      <c r="D12624" s="1">
        <v>333.1404</v>
      </c>
      <c r="E12624" s="1">
        <v>8892</v>
      </c>
      <c r="F12624" s="1">
        <v>257.41829999999999</v>
      </c>
      <c r="G12624" s="1">
        <v>102.6057</v>
      </c>
      <c r="H12624" s="1">
        <v>15.178008569999999</v>
      </c>
      <c r="I12624" s="1">
        <v>93598</v>
      </c>
    </row>
    <row r="12625" spans="1:9" x14ac:dyDescent="0.25">
      <c r="A12625" s="1">
        <v>0</v>
      </c>
      <c r="B12625" s="1" t="s">
        <v>6525</v>
      </c>
      <c r="C12625" s="1" t="s">
        <v>14596</v>
      </c>
      <c r="D12625" s="1">
        <v>20</v>
      </c>
    </row>
    <row r="12626" spans="1:9" x14ac:dyDescent="0.25">
      <c r="A12626" s="1">
        <v>1</v>
      </c>
      <c r="B12626" s="1" t="s">
        <v>14892</v>
      </c>
      <c r="C12626" s="1" t="s">
        <v>14893</v>
      </c>
      <c r="D12626" s="1">
        <v>22276.392838100001</v>
      </c>
      <c r="E12626" s="1">
        <v>2.5483999999999999E-4</v>
      </c>
      <c r="F12626" s="1" t="s">
        <v>3</v>
      </c>
      <c r="G12626" s="1" t="s">
        <v>14894</v>
      </c>
      <c r="H12626" s="1">
        <v>0</v>
      </c>
      <c r="I12626" s="1">
        <v>9994</v>
      </c>
    </row>
    <row r="12627" spans="1:9" x14ac:dyDescent="0.25">
      <c r="A12627" s="1">
        <v>2</v>
      </c>
      <c r="B12627" s="1">
        <v>47540</v>
      </c>
      <c r="C12627" s="1">
        <v>97.434799999999996</v>
      </c>
      <c r="D12627" s="1">
        <v>333.84100000000001</v>
      </c>
      <c r="E12627" s="1">
        <v>8177</v>
      </c>
      <c r="F12627" s="1">
        <v>258.62110000000001</v>
      </c>
      <c r="G12627" s="1">
        <v>101.4104</v>
      </c>
      <c r="H12627" s="1">
        <v>15.17838639</v>
      </c>
      <c r="I12627" s="1">
        <v>92707</v>
      </c>
    </row>
    <row r="12628" spans="1:9" x14ac:dyDescent="0.25">
      <c r="A12628" s="1">
        <v>0</v>
      </c>
      <c r="B12628" s="1" t="s">
        <v>14895</v>
      </c>
    </row>
    <row r="12629" spans="1:9" x14ac:dyDescent="0.25">
      <c r="A12629" s="1">
        <v>1</v>
      </c>
      <c r="B12629" s="1" t="s">
        <v>14896</v>
      </c>
      <c r="C12629" s="1" t="s">
        <v>14897</v>
      </c>
      <c r="D12629" s="1">
        <v>22276.140639860001</v>
      </c>
      <c r="E12629" s="1">
        <v>1.2375E-4</v>
      </c>
      <c r="F12629" s="1" t="s">
        <v>3</v>
      </c>
      <c r="G12629" s="1" t="s">
        <v>14898</v>
      </c>
      <c r="H12629" s="1">
        <v>0</v>
      </c>
      <c r="I12629" s="1">
        <v>9998</v>
      </c>
    </row>
    <row r="12630" spans="1:9" x14ac:dyDescent="0.25">
      <c r="A12630" s="1">
        <v>2</v>
      </c>
      <c r="B12630" s="1">
        <v>47541</v>
      </c>
      <c r="C12630" s="1">
        <v>97.423500000000004</v>
      </c>
      <c r="D12630" s="1">
        <v>332.62029999999999</v>
      </c>
      <c r="E12630" s="1">
        <v>9108</v>
      </c>
      <c r="F12630" s="1">
        <v>263.05459999999999</v>
      </c>
      <c r="G12630" s="1">
        <v>96.965199999999996</v>
      </c>
      <c r="H12630" s="1">
        <v>15.16890083</v>
      </c>
      <c r="I12630" s="1">
        <v>93589</v>
      </c>
    </row>
    <row r="12631" spans="1:9" x14ac:dyDescent="0.25">
      <c r="A12631" s="1">
        <v>0</v>
      </c>
      <c r="B12631" s="1" t="s">
        <v>6525</v>
      </c>
      <c r="C12631" s="1" t="s">
        <v>14596</v>
      </c>
      <c r="D12631" s="1">
        <v>25</v>
      </c>
    </row>
    <row r="12632" spans="1:9" x14ac:dyDescent="0.25">
      <c r="A12632" s="1">
        <v>1</v>
      </c>
      <c r="B12632" s="1" t="s">
        <v>14899</v>
      </c>
      <c r="C12632" s="1" t="s">
        <v>14900</v>
      </c>
      <c r="D12632" s="1">
        <v>22276.135946300001</v>
      </c>
      <c r="E12632" s="1">
        <v>3.0279999999999999E-4</v>
      </c>
      <c r="F12632" s="1" t="s">
        <v>3</v>
      </c>
      <c r="G12632" s="1" t="s">
        <v>14901</v>
      </c>
      <c r="H12632" s="1">
        <v>0</v>
      </c>
      <c r="I12632" s="1">
        <v>9993</v>
      </c>
    </row>
    <row r="12633" spans="1:9" x14ac:dyDescent="0.25">
      <c r="A12633" s="1">
        <v>2</v>
      </c>
      <c r="B12633" s="1">
        <v>47542</v>
      </c>
      <c r="C12633" s="1">
        <v>97.426400000000001</v>
      </c>
      <c r="D12633" s="1">
        <v>332.9658</v>
      </c>
      <c r="E12633" s="1">
        <v>8496</v>
      </c>
      <c r="F12633" s="1">
        <v>260.6755</v>
      </c>
      <c r="G12633" s="1">
        <v>99.351799999999997</v>
      </c>
      <c r="H12633" s="1">
        <v>15.17842877</v>
      </c>
      <c r="I12633" s="1">
        <v>92668</v>
      </c>
    </row>
    <row r="12634" spans="1:9" x14ac:dyDescent="0.25">
      <c r="A12634" s="1">
        <v>0</v>
      </c>
      <c r="B12634" s="1" t="s">
        <v>6525</v>
      </c>
      <c r="C12634" s="1" t="s">
        <v>14596</v>
      </c>
      <c r="D12634" s="1">
        <v>1</v>
      </c>
    </row>
    <row r="12635" spans="1:9" x14ac:dyDescent="0.25">
      <c r="A12635" s="1">
        <v>1</v>
      </c>
      <c r="B12635" s="1" t="s">
        <v>14902</v>
      </c>
      <c r="C12635" s="1" t="s">
        <v>14903</v>
      </c>
      <c r="D12635" s="1">
        <v>22276.397912259999</v>
      </c>
      <c r="E12635" s="1">
        <v>1.8121000000000001E-4</v>
      </c>
      <c r="F12635" s="1" t="s">
        <v>3</v>
      </c>
      <c r="G12635" s="1" t="s">
        <v>14904</v>
      </c>
      <c r="H12635" s="1">
        <v>0</v>
      </c>
      <c r="I12635" s="1">
        <v>9996</v>
      </c>
    </row>
    <row r="12636" spans="1:9" x14ac:dyDescent="0.25">
      <c r="A12636" s="1">
        <v>2</v>
      </c>
      <c r="B12636" s="1">
        <v>47543</v>
      </c>
      <c r="C12636" s="1">
        <v>97.427099999999996</v>
      </c>
      <c r="D12636" s="1">
        <v>333.21719999999999</v>
      </c>
      <c r="E12636" s="1">
        <v>7981</v>
      </c>
      <c r="F12636" s="1">
        <v>255.0376</v>
      </c>
      <c r="G12636" s="1">
        <v>104.9975</v>
      </c>
      <c r="H12636" s="1">
        <v>15.178154960000001</v>
      </c>
      <c r="I12636" s="1">
        <v>92709</v>
      </c>
    </row>
    <row r="12637" spans="1:9" x14ac:dyDescent="0.25">
      <c r="A12637" s="1">
        <v>0</v>
      </c>
      <c r="B12637" s="1" t="s">
        <v>6525</v>
      </c>
      <c r="C12637" s="1" t="s">
        <v>14596</v>
      </c>
      <c r="D12637" s="1">
        <v>30</v>
      </c>
    </row>
    <row r="12638" spans="1:9" x14ac:dyDescent="0.25">
      <c r="A12638" s="1">
        <v>1</v>
      </c>
      <c r="B12638" s="1" t="s">
        <v>14905</v>
      </c>
      <c r="C12638" s="1" t="s">
        <v>14906</v>
      </c>
      <c r="D12638" s="1">
        <v>22276.116203699999</v>
      </c>
      <c r="E12638" s="1">
        <v>1.6025999999999999E-4</v>
      </c>
      <c r="F12638" s="1" t="s">
        <v>3</v>
      </c>
      <c r="G12638" s="1" t="s">
        <v>14907</v>
      </c>
      <c r="H12638" s="1">
        <v>0</v>
      </c>
      <c r="I12638" s="1">
        <v>9990</v>
      </c>
    </row>
    <row r="12639" spans="1:9" x14ac:dyDescent="0.25">
      <c r="A12639" s="1">
        <v>2</v>
      </c>
      <c r="B12639" s="1">
        <v>47544</v>
      </c>
      <c r="C12639" s="1">
        <v>97.4268</v>
      </c>
      <c r="D12639" s="1">
        <v>332.68110000000001</v>
      </c>
      <c r="E12639" s="1">
        <v>5500</v>
      </c>
      <c r="F12639" s="1">
        <v>274.57530000000003</v>
      </c>
      <c r="G12639" s="1">
        <v>85.485299999999995</v>
      </c>
      <c r="H12639" s="1">
        <v>15.17840436</v>
      </c>
      <c r="I12639" s="1">
        <v>94532</v>
      </c>
    </row>
    <row r="12640" spans="1:9" x14ac:dyDescent="0.25">
      <c r="A12640" s="1">
        <v>0</v>
      </c>
      <c r="B12640" s="1" t="s">
        <v>6525</v>
      </c>
      <c r="C12640" s="1" t="s">
        <v>14596</v>
      </c>
      <c r="D12640" s="1">
        <v>23</v>
      </c>
    </row>
    <row r="12641" spans="1:9" x14ac:dyDescent="0.25">
      <c r="A12641" s="1">
        <v>1</v>
      </c>
      <c r="B12641" s="1" t="s">
        <v>14908</v>
      </c>
      <c r="C12641" s="1" t="s">
        <v>14909</v>
      </c>
      <c r="D12641" s="1">
        <v>22276.112504209999</v>
      </c>
      <c r="E12641" s="1">
        <v>2.9964999999999999E-4</v>
      </c>
      <c r="F12641" s="1" t="s">
        <v>3</v>
      </c>
      <c r="G12641" s="1" t="s">
        <v>14910</v>
      </c>
      <c r="H12641" s="1">
        <v>0</v>
      </c>
      <c r="I12641" s="1">
        <v>9998</v>
      </c>
    </row>
    <row r="12642" spans="1:9" x14ac:dyDescent="0.25">
      <c r="A12642" s="1">
        <v>2</v>
      </c>
      <c r="B12642" s="1">
        <v>47545</v>
      </c>
      <c r="C12642" s="1">
        <v>97.430400000000006</v>
      </c>
      <c r="D12642" s="1">
        <v>333.24880000000002</v>
      </c>
      <c r="E12642" s="1">
        <v>8829</v>
      </c>
      <c r="F12642" s="1">
        <v>259.79919999999998</v>
      </c>
      <c r="G12642" s="1">
        <v>100.2246</v>
      </c>
      <c r="H12642" s="1">
        <v>15.178162739999999</v>
      </c>
      <c r="I12642" s="1">
        <v>94566</v>
      </c>
    </row>
    <row r="12643" spans="1:9" x14ac:dyDescent="0.25">
      <c r="A12643" s="1">
        <v>0</v>
      </c>
      <c r="B12643" s="1" t="s">
        <v>145</v>
      </c>
      <c r="C12643" s="1">
        <v>2549</v>
      </c>
    </row>
    <row r="12644" spans="1:9" x14ac:dyDescent="0.25">
      <c r="A12644" s="1">
        <v>1</v>
      </c>
      <c r="B12644" s="1" t="s">
        <v>14911</v>
      </c>
      <c r="C12644" s="1" t="s">
        <v>14912</v>
      </c>
      <c r="D12644" s="1">
        <v>22276.469739700002</v>
      </c>
      <c r="E12644" s="1">
        <v>-6.3E-7</v>
      </c>
      <c r="F12644" s="1" t="s">
        <v>3</v>
      </c>
      <c r="G12644" s="1" t="s">
        <v>14913</v>
      </c>
      <c r="H12644" s="1">
        <v>0</v>
      </c>
      <c r="I12644" s="1">
        <v>9994</v>
      </c>
    </row>
    <row r="12645" spans="1:9" x14ac:dyDescent="0.25">
      <c r="A12645" s="1">
        <v>2</v>
      </c>
      <c r="B12645" s="1">
        <v>47546</v>
      </c>
      <c r="C12645" s="1">
        <v>67.149900000000002</v>
      </c>
      <c r="D12645" s="1">
        <v>33.583599999999997</v>
      </c>
      <c r="E12645" s="1">
        <v>6127</v>
      </c>
      <c r="F12645" s="1">
        <v>251.2604</v>
      </c>
      <c r="G12645" s="1">
        <v>108.7805</v>
      </c>
      <c r="H12645" s="1">
        <v>13.966725569999999</v>
      </c>
      <c r="I12645" s="1">
        <v>84909</v>
      </c>
    </row>
    <row r="12646" spans="1:9" x14ac:dyDescent="0.25">
      <c r="A12646" s="1">
        <v>0</v>
      </c>
      <c r="B12646" s="1" t="s">
        <v>14914</v>
      </c>
    </row>
    <row r="12647" spans="1:9" x14ac:dyDescent="0.25">
      <c r="A12647" s="1">
        <v>1</v>
      </c>
      <c r="B12647" s="1" t="s">
        <v>14915</v>
      </c>
      <c r="C12647" s="1" t="s">
        <v>14916</v>
      </c>
      <c r="D12647" s="1">
        <v>22276.322938090001</v>
      </c>
      <c r="E12647" s="1">
        <v>3.0970000000000003E-5</v>
      </c>
      <c r="F12647" s="1" t="s">
        <v>3</v>
      </c>
      <c r="G12647" s="1" t="s">
        <v>14917</v>
      </c>
      <c r="H12647" s="1">
        <v>0</v>
      </c>
      <c r="I12647" s="1">
        <v>9996</v>
      </c>
    </row>
    <row r="12648" spans="1:9" x14ac:dyDescent="0.25">
      <c r="A12648" s="1">
        <v>2</v>
      </c>
      <c r="B12648" s="1">
        <v>47548</v>
      </c>
      <c r="C12648" s="1">
        <v>53.055</v>
      </c>
      <c r="D12648" s="1">
        <v>238.21129999999999</v>
      </c>
      <c r="E12648" s="1">
        <v>1678</v>
      </c>
      <c r="F12648" s="1">
        <v>68.082599999999999</v>
      </c>
      <c r="G12648" s="1">
        <v>292.03410000000002</v>
      </c>
      <c r="H12648" s="1">
        <v>15.0641847</v>
      </c>
      <c r="I12648" s="1">
        <v>92020</v>
      </c>
    </row>
    <row r="12649" spans="1:9" x14ac:dyDescent="0.25">
      <c r="A12649" s="1">
        <v>0</v>
      </c>
      <c r="B12649" s="1" t="s">
        <v>14918</v>
      </c>
    </row>
    <row r="12650" spans="1:9" x14ac:dyDescent="0.25">
      <c r="A12650" s="1">
        <v>1</v>
      </c>
      <c r="B12650" s="1" t="s">
        <v>14919</v>
      </c>
      <c r="C12650" s="1" t="s">
        <v>14920</v>
      </c>
      <c r="D12650" s="1">
        <v>22276.252904180001</v>
      </c>
      <c r="E12650" s="1">
        <v>6.3899999999999998E-6</v>
      </c>
      <c r="F12650" s="1" t="s">
        <v>3</v>
      </c>
      <c r="G12650" s="1" t="s">
        <v>14921</v>
      </c>
      <c r="H12650" s="1">
        <v>0</v>
      </c>
      <c r="I12650" s="1">
        <v>9998</v>
      </c>
    </row>
    <row r="12651" spans="1:9" x14ac:dyDescent="0.25">
      <c r="A12651" s="1">
        <v>2</v>
      </c>
      <c r="B12651" s="1">
        <v>47549</v>
      </c>
      <c r="C12651" s="1">
        <v>53.053800000000003</v>
      </c>
      <c r="D12651" s="1">
        <v>238.51660000000001</v>
      </c>
      <c r="E12651" s="1">
        <v>1544</v>
      </c>
      <c r="F12651" s="1">
        <v>71.823899999999995</v>
      </c>
      <c r="G12651" s="1">
        <v>288.29180000000002</v>
      </c>
      <c r="H12651" s="1">
        <v>15.06405945</v>
      </c>
      <c r="I12651" s="1">
        <v>92019</v>
      </c>
    </row>
    <row r="12652" spans="1:9" x14ac:dyDescent="0.25">
      <c r="A12652" s="1">
        <v>0</v>
      </c>
      <c r="B12652" s="1" t="s">
        <v>14922</v>
      </c>
    </row>
    <row r="12653" spans="1:9" x14ac:dyDescent="0.25">
      <c r="A12653" s="1">
        <v>1</v>
      </c>
      <c r="B12653" s="1" t="s">
        <v>14923</v>
      </c>
      <c r="C12653" s="1" t="s">
        <v>14924</v>
      </c>
      <c r="D12653" s="1">
        <v>22276.26488789</v>
      </c>
      <c r="E12653" s="1">
        <v>-1.133E-5</v>
      </c>
      <c r="F12653" s="1" t="s">
        <v>3</v>
      </c>
      <c r="G12653" s="1">
        <f>-57155-4</f>
        <v>-57159</v>
      </c>
      <c r="H12653" s="1">
        <v>0</v>
      </c>
      <c r="I12653" s="1">
        <v>9991</v>
      </c>
    </row>
    <row r="12654" spans="1:9" x14ac:dyDescent="0.25">
      <c r="A12654" s="1">
        <v>2</v>
      </c>
      <c r="B12654" s="1">
        <v>47550</v>
      </c>
      <c r="C12654" s="1">
        <v>53.053199999999997</v>
      </c>
      <c r="D12654" s="1">
        <v>228.4487</v>
      </c>
      <c r="E12654" s="1">
        <v>1468</v>
      </c>
      <c r="F12654" s="1">
        <v>87.986500000000007</v>
      </c>
      <c r="G12654" s="1">
        <v>272.12920000000003</v>
      </c>
      <c r="H12654" s="1">
        <v>15.06404496</v>
      </c>
      <c r="I12654" s="1">
        <v>92159</v>
      </c>
    </row>
    <row r="12655" spans="1:9" x14ac:dyDescent="0.25">
      <c r="A12655" s="1">
        <v>0</v>
      </c>
      <c r="B12655" s="1" t="s">
        <v>14925</v>
      </c>
    </row>
    <row r="12656" spans="1:9" x14ac:dyDescent="0.25">
      <c r="A12656" s="1">
        <v>1</v>
      </c>
      <c r="B12656" s="1" t="s">
        <v>14926</v>
      </c>
      <c r="C12656" s="1" t="s">
        <v>14927</v>
      </c>
      <c r="D12656" s="1">
        <v>22276.325698550001</v>
      </c>
      <c r="E12656" s="1">
        <v>3.2299999999999999E-5</v>
      </c>
      <c r="F12656" s="1" t="s">
        <v>3</v>
      </c>
      <c r="G12656" s="1" t="s">
        <v>14928</v>
      </c>
      <c r="H12656" s="1">
        <v>0</v>
      </c>
      <c r="I12656" s="1">
        <v>9999</v>
      </c>
    </row>
    <row r="12657" spans="1:9" x14ac:dyDescent="0.25">
      <c r="A12657" s="1">
        <v>2</v>
      </c>
      <c r="B12657" s="1">
        <v>47551</v>
      </c>
      <c r="C12657" s="1">
        <v>53.053899999999999</v>
      </c>
      <c r="D12657" s="1">
        <v>248.20070000000001</v>
      </c>
      <c r="E12657" s="1">
        <v>1584</v>
      </c>
      <c r="F12657" s="1">
        <v>64.5274</v>
      </c>
      <c r="G12657" s="1">
        <v>295.58789999999999</v>
      </c>
      <c r="H12657" s="1">
        <v>15.06412051</v>
      </c>
      <c r="I12657" s="1">
        <v>91884</v>
      </c>
    </row>
    <row r="12658" spans="1:9" x14ac:dyDescent="0.25">
      <c r="A12658" s="1">
        <v>0</v>
      </c>
      <c r="B12658" s="1" t="s">
        <v>14929</v>
      </c>
    </row>
    <row r="12659" spans="1:9" x14ac:dyDescent="0.25">
      <c r="A12659" s="1">
        <v>1</v>
      </c>
      <c r="B12659" s="1" t="s">
        <v>14930</v>
      </c>
      <c r="C12659" s="1" t="s">
        <v>14931</v>
      </c>
      <c r="D12659" s="1">
        <v>22276.26396222</v>
      </c>
      <c r="E12659" s="1">
        <v>3.3309999999999998E-5</v>
      </c>
      <c r="F12659" s="1" t="s">
        <v>3</v>
      </c>
      <c r="G12659" s="1" t="s">
        <v>14932</v>
      </c>
      <c r="H12659" s="1">
        <v>0</v>
      </c>
      <c r="I12659" s="1">
        <v>9995</v>
      </c>
    </row>
    <row r="12660" spans="1:9" x14ac:dyDescent="0.25">
      <c r="A12660" s="1">
        <v>2</v>
      </c>
      <c r="B12660" s="1">
        <v>47552</v>
      </c>
      <c r="C12660" s="1">
        <v>53.052599999999998</v>
      </c>
      <c r="D12660" s="1">
        <v>238.4776</v>
      </c>
      <c r="E12660" s="1">
        <v>1777</v>
      </c>
      <c r="F12660" s="1">
        <v>88.968599999999995</v>
      </c>
      <c r="G12660" s="1">
        <v>271.15069999999997</v>
      </c>
      <c r="H12660" s="1">
        <v>15.06406061</v>
      </c>
      <c r="I12660" s="1">
        <v>92014</v>
      </c>
    </row>
    <row r="12661" spans="1:9" x14ac:dyDescent="0.25">
      <c r="A12661" s="1">
        <v>0</v>
      </c>
      <c r="B12661" s="1" t="s">
        <v>14933</v>
      </c>
    </row>
    <row r="12662" spans="1:9" x14ac:dyDescent="0.25">
      <c r="A12662" s="1">
        <v>1</v>
      </c>
      <c r="B12662" s="1" t="s">
        <v>14934</v>
      </c>
      <c r="C12662" s="1" t="s">
        <v>14935</v>
      </c>
      <c r="D12662" s="1">
        <v>22276.269486720001</v>
      </c>
      <c r="E12662" s="1">
        <v>1.6589999999999999E-5</v>
      </c>
      <c r="F12662" s="1" t="s">
        <v>3</v>
      </c>
      <c r="G12662" s="1" t="s">
        <v>14936</v>
      </c>
      <c r="H12662" s="1">
        <v>0</v>
      </c>
      <c r="I12662" s="1">
        <v>9991</v>
      </c>
    </row>
    <row r="12663" spans="1:9" x14ac:dyDescent="0.25">
      <c r="A12663" s="1">
        <v>2</v>
      </c>
      <c r="B12663" s="1">
        <v>47554</v>
      </c>
      <c r="C12663" s="1">
        <v>53.053800000000003</v>
      </c>
      <c r="D12663" s="1">
        <v>258.43529999999998</v>
      </c>
      <c r="E12663" s="1">
        <v>1381</v>
      </c>
      <c r="F12663" s="1">
        <v>71.987099999999998</v>
      </c>
      <c r="G12663" s="1">
        <v>288.1268</v>
      </c>
      <c r="H12663" s="1">
        <v>15.06406559</v>
      </c>
      <c r="I12663" s="1">
        <v>91733</v>
      </c>
    </row>
    <row r="12664" spans="1:9" x14ac:dyDescent="0.25">
      <c r="A12664" s="1">
        <v>0</v>
      </c>
      <c r="B12664" s="1" t="s">
        <v>14937</v>
      </c>
    </row>
    <row r="12665" spans="1:9" x14ac:dyDescent="0.25">
      <c r="A12665" s="1">
        <v>1</v>
      </c>
      <c r="B12665" s="1" t="s">
        <v>14938</v>
      </c>
      <c r="C12665" s="1" t="s">
        <v>14939</v>
      </c>
      <c r="D12665" s="1">
        <v>22276.377309420001</v>
      </c>
      <c r="E12665" s="1">
        <v>1.3020000000000001E-5</v>
      </c>
      <c r="F12665" s="1" t="s">
        <v>3</v>
      </c>
      <c r="G12665" s="1" t="s">
        <v>14940</v>
      </c>
      <c r="H12665" s="1">
        <v>0</v>
      </c>
      <c r="I12665" s="1">
        <v>9998</v>
      </c>
    </row>
    <row r="12666" spans="1:9" x14ac:dyDescent="0.25">
      <c r="A12666" s="1">
        <v>2</v>
      </c>
      <c r="B12666" s="1">
        <v>47555</v>
      </c>
      <c r="C12666" s="1">
        <v>53.054000000000002</v>
      </c>
      <c r="D12666" s="1">
        <v>247.94880000000001</v>
      </c>
      <c r="E12666" s="1">
        <v>1400</v>
      </c>
      <c r="F12666" s="1">
        <v>68.977000000000004</v>
      </c>
      <c r="G12666" s="1">
        <v>291.13679999999999</v>
      </c>
      <c r="H12666" s="1">
        <v>15.064040589999999</v>
      </c>
      <c r="I12666" s="1">
        <v>91890</v>
      </c>
    </row>
    <row r="12667" spans="1:9" x14ac:dyDescent="0.25">
      <c r="A12667" s="1">
        <v>0</v>
      </c>
      <c r="B12667" s="1" t="s">
        <v>14941</v>
      </c>
    </row>
    <row r="12668" spans="1:9" x14ac:dyDescent="0.25">
      <c r="A12668" s="1">
        <v>1</v>
      </c>
      <c r="B12668" s="1" t="s">
        <v>14942</v>
      </c>
      <c r="C12668" s="1" t="s">
        <v>14943</v>
      </c>
      <c r="D12668" s="1">
        <v>22276.478666489998</v>
      </c>
      <c r="E12668" s="1">
        <v>1.075E-5</v>
      </c>
      <c r="F12668" s="1" t="s">
        <v>3</v>
      </c>
      <c r="G12668" s="1" t="s">
        <v>14944</v>
      </c>
      <c r="H12668" s="1">
        <v>0</v>
      </c>
      <c r="I12668" s="1">
        <v>9996</v>
      </c>
    </row>
    <row r="12669" spans="1:9" x14ac:dyDescent="0.25">
      <c r="A12669" s="1">
        <v>2</v>
      </c>
      <c r="B12669" s="1">
        <v>47556</v>
      </c>
      <c r="C12669" s="1">
        <v>53.052500000000002</v>
      </c>
      <c r="D12669" s="1">
        <v>267.51209999999998</v>
      </c>
      <c r="E12669" s="1">
        <v>1749</v>
      </c>
      <c r="F12669" s="1">
        <v>66.482600000000005</v>
      </c>
      <c r="G12669" s="1">
        <v>293.63459999999998</v>
      </c>
      <c r="H12669" s="1">
        <v>15.0640819</v>
      </c>
      <c r="I12669" s="1">
        <v>91621</v>
      </c>
    </row>
    <row r="12670" spans="1:9" x14ac:dyDescent="0.25">
      <c r="A12670" s="1">
        <v>0</v>
      </c>
      <c r="B12670" s="1" t="s">
        <v>14945</v>
      </c>
    </row>
    <row r="12671" spans="1:9" x14ac:dyDescent="0.25">
      <c r="A12671" s="1">
        <v>1</v>
      </c>
      <c r="B12671" s="1" t="s">
        <v>14946</v>
      </c>
      <c r="C12671" s="1" t="s">
        <v>14947</v>
      </c>
      <c r="D12671" s="1">
        <v>22276.242771180001</v>
      </c>
      <c r="E12671" s="1">
        <v>2.283E-5</v>
      </c>
      <c r="F12671" s="1" t="s">
        <v>3</v>
      </c>
      <c r="G12671" s="1" t="s">
        <v>14948</v>
      </c>
      <c r="H12671" s="1">
        <v>0</v>
      </c>
      <c r="I12671" s="1">
        <v>9996</v>
      </c>
    </row>
    <row r="12672" spans="1:9" x14ac:dyDescent="0.25">
      <c r="A12672" s="1">
        <v>2</v>
      </c>
      <c r="B12672" s="1">
        <v>47557</v>
      </c>
      <c r="C12672" s="1">
        <v>53.053600000000003</v>
      </c>
      <c r="D12672" s="1">
        <v>268.55</v>
      </c>
      <c r="E12672" s="1">
        <v>1381</v>
      </c>
      <c r="F12672" s="1">
        <v>61.318100000000001</v>
      </c>
      <c r="G12672" s="1">
        <v>298.7946</v>
      </c>
      <c r="H12672" s="1">
        <v>15.064103019999999</v>
      </c>
      <c r="I12672" s="1">
        <v>91592</v>
      </c>
    </row>
    <row r="12673" spans="1:9" x14ac:dyDescent="0.25">
      <c r="A12673" s="1">
        <v>0</v>
      </c>
      <c r="B12673" s="1" t="s">
        <v>14949</v>
      </c>
    </row>
    <row r="12674" spans="1:9" x14ac:dyDescent="0.25">
      <c r="A12674" s="1">
        <v>1</v>
      </c>
      <c r="B12674" s="1" t="s">
        <v>14950</v>
      </c>
      <c r="C12674" s="1" t="s">
        <v>14951</v>
      </c>
      <c r="D12674" s="1">
        <v>22276.28976503</v>
      </c>
      <c r="E12674" s="1">
        <v>5.1060000000000002E-5</v>
      </c>
      <c r="F12674" s="1" t="s">
        <v>3</v>
      </c>
      <c r="G12674" s="1" t="s">
        <v>14952</v>
      </c>
      <c r="H12674" s="1">
        <v>0</v>
      </c>
      <c r="I12674" s="1">
        <v>9998</v>
      </c>
    </row>
    <row r="12675" spans="1:9" x14ac:dyDescent="0.25">
      <c r="A12675" s="1">
        <v>2</v>
      </c>
      <c r="B12675" s="1">
        <v>47558</v>
      </c>
      <c r="C12675" s="1">
        <v>53.054499999999997</v>
      </c>
      <c r="D12675" s="1">
        <v>238.35939999999999</v>
      </c>
      <c r="E12675" s="1">
        <v>1571</v>
      </c>
      <c r="F12675" s="1">
        <v>51.563000000000002</v>
      </c>
      <c r="G12675" s="1">
        <v>308.55</v>
      </c>
      <c r="H12675" s="1">
        <v>15.06411125</v>
      </c>
      <c r="I12675" s="1">
        <v>92010</v>
      </c>
    </row>
    <row r="12676" spans="1:9" x14ac:dyDescent="0.25">
      <c r="A12676" s="1">
        <v>0</v>
      </c>
      <c r="B12676" s="1" t="s">
        <v>14953</v>
      </c>
    </row>
    <row r="12677" spans="1:9" x14ac:dyDescent="0.25">
      <c r="A12677" s="1">
        <v>1</v>
      </c>
      <c r="B12677" s="1" t="s">
        <v>14954</v>
      </c>
      <c r="C12677" s="1" t="s">
        <v>14955</v>
      </c>
      <c r="D12677" s="1">
        <v>22276.187485580002</v>
      </c>
      <c r="E12677" s="1">
        <v>1.9769999999999999E-5</v>
      </c>
      <c r="F12677" s="1" t="s">
        <v>3</v>
      </c>
      <c r="G12677" s="1" t="s">
        <v>14956</v>
      </c>
      <c r="H12677" s="1">
        <v>0</v>
      </c>
      <c r="I12677" s="1">
        <v>9995</v>
      </c>
    </row>
    <row r="12678" spans="1:9" x14ac:dyDescent="0.25">
      <c r="A12678" s="1">
        <v>2</v>
      </c>
      <c r="B12678" s="1">
        <v>47559</v>
      </c>
      <c r="C12678" s="1">
        <v>53.053899999999999</v>
      </c>
      <c r="D12678" s="1">
        <v>228.81819999999999</v>
      </c>
      <c r="E12678" s="1">
        <v>1504</v>
      </c>
      <c r="F12678" s="1">
        <v>64.646199999999993</v>
      </c>
      <c r="G12678" s="1">
        <v>295.46820000000002</v>
      </c>
      <c r="H12678" s="1">
        <v>15.064061000000001</v>
      </c>
      <c r="I12678" s="1">
        <v>92141</v>
      </c>
    </row>
    <row r="12679" spans="1:9" x14ac:dyDescent="0.25">
      <c r="A12679" s="1">
        <v>0</v>
      </c>
      <c r="B12679" s="1" t="s">
        <v>14957</v>
      </c>
    </row>
    <row r="12680" spans="1:9" x14ac:dyDescent="0.25">
      <c r="A12680" s="1">
        <v>1</v>
      </c>
      <c r="B12680" s="1" t="s">
        <v>14958</v>
      </c>
      <c r="C12680" s="1" t="s">
        <v>14959</v>
      </c>
      <c r="D12680" s="1">
        <v>22276.245507489999</v>
      </c>
      <c r="E12680" s="1">
        <v>3.0280000000000001E-5</v>
      </c>
      <c r="F12680" s="1" t="s">
        <v>3</v>
      </c>
      <c r="G12680" s="1" t="s">
        <v>14960</v>
      </c>
      <c r="H12680" s="1">
        <v>0</v>
      </c>
      <c r="I12680" s="1">
        <v>9994</v>
      </c>
    </row>
    <row r="12681" spans="1:9" x14ac:dyDescent="0.25">
      <c r="A12681" s="1">
        <v>2</v>
      </c>
      <c r="B12681" s="1">
        <v>47560</v>
      </c>
      <c r="C12681" s="1">
        <v>53.054099999999998</v>
      </c>
      <c r="D12681" s="1">
        <v>228.5247</v>
      </c>
      <c r="E12681" s="1">
        <v>1294</v>
      </c>
      <c r="F12681" s="1">
        <v>79.778000000000006</v>
      </c>
      <c r="G12681" s="1">
        <v>280.33550000000002</v>
      </c>
      <c r="H12681" s="1">
        <v>15.064091489999999</v>
      </c>
      <c r="I12681" s="1">
        <v>92158</v>
      </c>
    </row>
    <row r="12682" spans="1:9" x14ac:dyDescent="0.25">
      <c r="A12682" s="1">
        <v>0</v>
      </c>
      <c r="B12682" s="1" t="s">
        <v>14961</v>
      </c>
    </row>
    <row r="12683" spans="1:9" x14ac:dyDescent="0.25">
      <c r="A12683" s="1">
        <v>1</v>
      </c>
      <c r="B12683" s="1" t="s">
        <v>14962</v>
      </c>
      <c r="C12683" s="1" t="s">
        <v>14963</v>
      </c>
      <c r="D12683" s="1">
        <v>22276.299896920002</v>
      </c>
      <c r="E12683" s="1">
        <v>4.1279999999999998E-5</v>
      </c>
      <c r="F12683" s="1" t="s">
        <v>3</v>
      </c>
      <c r="G12683" s="1" t="s">
        <v>14964</v>
      </c>
      <c r="H12683" s="1">
        <v>0</v>
      </c>
      <c r="I12683" s="1">
        <v>9994</v>
      </c>
    </row>
    <row r="12684" spans="1:9" x14ac:dyDescent="0.25">
      <c r="A12684" s="1">
        <v>2</v>
      </c>
      <c r="B12684" s="1">
        <v>47561</v>
      </c>
      <c r="C12684" s="1">
        <v>53.052999999999997</v>
      </c>
      <c r="D12684" s="1">
        <v>248.30850000000001</v>
      </c>
      <c r="E12684" s="1">
        <v>1442</v>
      </c>
      <c r="F12684" s="1">
        <v>75.067899999999995</v>
      </c>
      <c r="G12684" s="1">
        <v>285.04700000000003</v>
      </c>
      <c r="H12684" s="1">
        <v>15.064105619999999</v>
      </c>
      <c r="I12684" s="1">
        <v>91888</v>
      </c>
    </row>
    <row r="12685" spans="1:9" x14ac:dyDescent="0.25">
      <c r="A12685" s="1">
        <v>0</v>
      </c>
      <c r="B12685" s="1" t="s">
        <v>14965</v>
      </c>
    </row>
    <row r="12686" spans="1:9" x14ac:dyDescent="0.25">
      <c r="A12686" s="1">
        <v>1</v>
      </c>
      <c r="B12686" s="1" t="s">
        <v>14966</v>
      </c>
      <c r="C12686" s="1" t="s">
        <v>14967</v>
      </c>
      <c r="D12686" s="1">
        <v>22276.447332629999</v>
      </c>
      <c r="E12686" s="1">
        <v>3.5080000000000003E-5</v>
      </c>
      <c r="F12686" s="1" t="s">
        <v>3</v>
      </c>
      <c r="G12686" s="1" t="s">
        <v>14968</v>
      </c>
      <c r="H12686" s="1">
        <v>0</v>
      </c>
      <c r="I12686" s="1">
        <v>9996</v>
      </c>
    </row>
    <row r="12687" spans="1:9" x14ac:dyDescent="0.25">
      <c r="A12687" s="1">
        <v>2</v>
      </c>
      <c r="B12687" s="1">
        <v>47562</v>
      </c>
      <c r="C12687" s="1">
        <v>53.054299999999998</v>
      </c>
      <c r="D12687" s="1">
        <v>247.64349999999999</v>
      </c>
      <c r="E12687" s="1">
        <v>1957</v>
      </c>
      <c r="F12687" s="1">
        <v>51.508499999999998</v>
      </c>
      <c r="G12687" s="1">
        <v>308.60789999999997</v>
      </c>
      <c r="H12687" s="1">
        <v>15.064133849999999</v>
      </c>
      <c r="I12687" s="1">
        <v>91901</v>
      </c>
    </row>
    <row r="12688" spans="1:9" x14ac:dyDescent="0.25">
      <c r="A12688" s="1">
        <v>0</v>
      </c>
      <c r="B12688" s="1" t="s">
        <v>14969</v>
      </c>
    </row>
    <row r="12689" spans="1:9" x14ac:dyDescent="0.25">
      <c r="A12689" s="1">
        <v>1</v>
      </c>
      <c r="B12689" s="1" t="s">
        <v>14970</v>
      </c>
      <c r="C12689" s="1" t="s">
        <v>14971</v>
      </c>
      <c r="D12689" s="1">
        <v>22276.336754960001</v>
      </c>
      <c r="E12689" s="1">
        <v>3.0349999999999999E-5</v>
      </c>
      <c r="F12689" s="1" t="s">
        <v>3</v>
      </c>
      <c r="G12689" s="1" t="s">
        <v>14972</v>
      </c>
      <c r="H12689" s="1">
        <v>0</v>
      </c>
      <c r="I12689" s="1">
        <v>9996</v>
      </c>
    </row>
    <row r="12690" spans="1:9" x14ac:dyDescent="0.25">
      <c r="A12690" s="1">
        <v>2</v>
      </c>
      <c r="B12690" s="1">
        <v>47563</v>
      </c>
      <c r="C12690" s="1">
        <v>53.054900000000004</v>
      </c>
      <c r="D12690" s="1">
        <v>248.1507</v>
      </c>
      <c r="E12690" s="1">
        <v>1944</v>
      </c>
      <c r="F12690" s="1">
        <v>49.521900000000002</v>
      </c>
      <c r="G12690" s="1">
        <v>310.59399999999999</v>
      </c>
      <c r="H12690" s="1">
        <v>15.064094320000001</v>
      </c>
      <c r="I12690" s="1">
        <v>91880</v>
      </c>
    </row>
    <row r="12691" spans="1:9" x14ac:dyDescent="0.25">
      <c r="A12691" s="1">
        <v>0</v>
      </c>
      <c r="B12691" s="1" t="s">
        <v>14973</v>
      </c>
    </row>
    <row r="12692" spans="1:9" x14ac:dyDescent="0.25">
      <c r="A12692" s="1">
        <v>1</v>
      </c>
      <c r="B12692" s="1" t="s">
        <v>14974</v>
      </c>
      <c r="C12692" s="1" t="s">
        <v>14975</v>
      </c>
      <c r="D12692" s="1">
        <v>22276.3377468</v>
      </c>
      <c r="E12692" s="1">
        <v>-8.5820000000000002E-5</v>
      </c>
      <c r="F12692" s="1" t="s">
        <v>3</v>
      </c>
      <c r="G12692" s="1">
        <f>-55899-3</f>
        <v>-55902</v>
      </c>
      <c r="H12692" s="1">
        <v>0</v>
      </c>
      <c r="I12692" s="1">
        <v>9999</v>
      </c>
    </row>
    <row r="12693" spans="1:9" x14ac:dyDescent="0.25">
      <c r="A12693" s="1">
        <v>2</v>
      </c>
      <c r="B12693" s="1">
        <v>47564</v>
      </c>
      <c r="C12693" s="1">
        <v>53.054400000000001</v>
      </c>
      <c r="D12693" s="1">
        <v>238.14330000000001</v>
      </c>
      <c r="E12693" s="1">
        <v>2686</v>
      </c>
      <c r="F12693" s="1">
        <v>75.020099999999999</v>
      </c>
      <c r="G12693" s="1">
        <v>285.10849999999999</v>
      </c>
      <c r="H12693" s="1">
        <v>15.063270320000001</v>
      </c>
      <c r="I12693" s="1">
        <v>92021</v>
      </c>
    </row>
    <row r="12694" spans="1:9" x14ac:dyDescent="0.25">
      <c r="A12694" s="1">
        <v>0</v>
      </c>
      <c r="B12694" s="1" t="s">
        <v>14976</v>
      </c>
    </row>
    <row r="12695" spans="1:9" x14ac:dyDescent="0.25">
      <c r="A12695" s="1">
        <v>1</v>
      </c>
      <c r="B12695" s="1" t="s">
        <v>14977</v>
      </c>
      <c r="C12695" s="1" t="s">
        <v>14978</v>
      </c>
      <c r="D12695" s="1">
        <v>22276.333995820001</v>
      </c>
      <c r="E12695" s="1">
        <v>7.784E-5</v>
      </c>
      <c r="F12695" s="1" t="s">
        <v>3</v>
      </c>
      <c r="G12695" s="1" t="s">
        <v>14979</v>
      </c>
      <c r="H12695" s="1">
        <v>0</v>
      </c>
      <c r="I12695" s="1">
        <v>9995</v>
      </c>
    </row>
    <row r="12696" spans="1:9" x14ac:dyDescent="0.25">
      <c r="A12696" s="1">
        <v>2</v>
      </c>
      <c r="B12696" s="1">
        <v>47565</v>
      </c>
      <c r="C12696" s="1">
        <v>53.054099999999998</v>
      </c>
      <c r="D12696" s="1">
        <v>238.15440000000001</v>
      </c>
      <c r="E12696" s="1">
        <v>1714</v>
      </c>
      <c r="F12696" s="1">
        <v>68.556899999999999</v>
      </c>
      <c r="G12696" s="1">
        <v>291.56029999999998</v>
      </c>
      <c r="H12696" s="1">
        <v>15.064187499999999</v>
      </c>
      <c r="I12696" s="1">
        <v>92022</v>
      </c>
    </row>
    <row r="12697" spans="1:9" x14ac:dyDescent="0.25">
      <c r="A12697" s="1">
        <v>0</v>
      </c>
      <c r="B12697" s="1" t="s">
        <v>14980</v>
      </c>
    </row>
    <row r="12698" spans="1:9" x14ac:dyDescent="0.25">
      <c r="A12698" s="1">
        <v>1</v>
      </c>
      <c r="B12698" s="1" t="s">
        <v>14981</v>
      </c>
      <c r="C12698" s="1" t="s">
        <v>14982</v>
      </c>
      <c r="D12698" s="1">
        <v>22276.261202829999</v>
      </c>
      <c r="E12698" s="1">
        <v>1.0925E-4</v>
      </c>
      <c r="F12698" s="1" t="s">
        <v>3</v>
      </c>
      <c r="G12698" s="1" t="s">
        <v>14983</v>
      </c>
      <c r="H12698" s="1">
        <v>0</v>
      </c>
      <c r="I12698" s="1">
        <v>9998</v>
      </c>
    </row>
    <row r="12699" spans="1:9" x14ac:dyDescent="0.25">
      <c r="A12699" s="1">
        <v>2</v>
      </c>
      <c r="B12699" s="1">
        <v>47566</v>
      </c>
      <c r="C12699" s="1">
        <v>53.052799999999998</v>
      </c>
      <c r="D12699" s="1">
        <v>228.48689999999999</v>
      </c>
      <c r="E12699" s="1">
        <v>1264</v>
      </c>
      <c r="F12699" s="1">
        <v>83.796199999999999</v>
      </c>
      <c r="G12699" s="1">
        <v>276.31709999999998</v>
      </c>
      <c r="H12699" s="1">
        <v>15.064129210000001</v>
      </c>
      <c r="I12699" s="1">
        <v>92155</v>
      </c>
    </row>
    <row r="12700" spans="1:9" x14ac:dyDescent="0.25">
      <c r="A12700" s="1">
        <v>0</v>
      </c>
      <c r="B12700" s="1" t="s">
        <v>14984</v>
      </c>
    </row>
    <row r="12701" spans="1:9" x14ac:dyDescent="0.25">
      <c r="A12701" s="1">
        <v>1</v>
      </c>
      <c r="B12701" s="1" t="s">
        <v>14985</v>
      </c>
      <c r="C12701" s="1" t="s">
        <v>14986</v>
      </c>
      <c r="D12701" s="1">
        <v>22276.298053710001</v>
      </c>
      <c r="E12701" s="1">
        <v>1.1240000000000001E-5</v>
      </c>
      <c r="F12701" s="1" t="s">
        <v>3</v>
      </c>
      <c r="G12701" s="1" t="s">
        <v>14987</v>
      </c>
      <c r="H12701" s="1">
        <v>0</v>
      </c>
      <c r="I12701" s="1">
        <v>9998</v>
      </c>
    </row>
    <row r="12702" spans="1:9" x14ac:dyDescent="0.25">
      <c r="A12702" s="1">
        <v>2</v>
      </c>
      <c r="B12702" s="1">
        <v>47567</v>
      </c>
      <c r="C12702" s="1">
        <v>53.055</v>
      </c>
      <c r="D12702" s="1">
        <v>268.31889999999999</v>
      </c>
      <c r="E12702" s="1">
        <v>1546</v>
      </c>
      <c r="F12702" s="1">
        <v>81.928200000000004</v>
      </c>
      <c r="G12702" s="1">
        <v>278.18830000000003</v>
      </c>
      <c r="H12702" s="1">
        <v>15.06417508</v>
      </c>
      <c r="I12702" s="1">
        <v>91590</v>
      </c>
    </row>
    <row r="12703" spans="1:9" x14ac:dyDescent="0.25">
      <c r="A12703" s="1">
        <v>0</v>
      </c>
      <c r="B12703" s="1" t="s">
        <v>14988</v>
      </c>
    </row>
    <row r="12704" spans="1:9" x14ac:dyDescent="0.25">
      <c r="A12704" s="1">
        <v>1</v>
      </c>
      <c r="B12704" s="1" t="s">
        <v>14989</v>
      </c>
      <c r="C12704" s="1" t="s">
        <v>14990</v>
      </c>
      <c r="D12704" s="1">
        <v>22276.4565516</v>
      </c>
      <c r="E12704" s="1">
        <v>-5.5099999999999998E-6</v>
      </c>
      <c r="F12704" s="1" t="s">
        <v>3</v>
      </c>
      <c r="G12704" s="1">
        <f>-18105-4</f>
        <v>-18109</v>
      </c>
      <c r="H12704" s="1">
        <v>0</v>
      </c>
      <c r="I12704" s="1">
        <v>9995</v>
      </c>
    </row>
    <row r="12705" spans="1:9" x14ac:dyDescent="0.25">
      <c r="A12705" s="1">
        <v>2</v>
      </c>
      <c r="B12705" s="1">
        <v>47568</v>
      </c>
      <c r="C12705" s="1">
        <v>53.054900000000004</v>
      </c>
      <c r="D12705" s="1">
        <v>267.608</v>
      </c>
      <c r="E12705" s="1">
        <v>1591</v>
      </c>
      <c r="F12705" s="1">
        <v>46.3416</v>
      </c>
      <c r="G12705" s="1">
        <v>313.77050000000003</v>
      </c>
      <c r="H12705" s="1">
        <v>15.064083180000001</v>
      </c>
      <c r="I12705" s="1">
        <v>91627</v>
      </c>
    </row>
    <row r="12706" spans="1:9" x14ac:dyDescent="0.25">
      <c r="A12706" s="1">
        <v>0</v>
      </c>
      <c r="B12706" s="1" t="s">
        <v>14991</v>
      </c>
    </row>
    <row r="12707" spans="1:9" x14ac:dyDescent="0.25">
      <c r="A12707" s="1">
        <v>1</v>
      </c>
      <c r="B12707" s="1" t="s">
        <v>14992</v>
      </c>
      <c r="C12707" s="1" t="s">
        <v>14993</v>
      </c>
      <c r="D12707" s="1">
        <v>22276.040025089998</v>
      </c>
      <c r="E12707" s="1">
        <v>1.22956E-3</v>
      </c>
      <c r="F12707" s="1" t="s">
        <v>3</v>
      </c>
      <c r="G12707" s="1" t="s">
        <v>14994</v>
      </c>
      <c r="H12707" s="1">
        <v>0</v>
      </c>
      <c r="I12707" s="1">
        <v>9996</v>
      </c>
    </row>
    <row r="12708" spans="1:9" x14ac:dyDescent="0.25">
      <c r="A12708" s="1">
        <v>2</v>
      </c>
      <c r="B12708" s="1">
        <v>47569</v>
      </c>
      <c r="C12708" s="1">
        <v>53.055300000000003</v>
      </c>
      <c r="D12708" s="1">
        <v>137.84970000000001</v>
      </c>
      <c r="E12708" s="1">
        <v>4391</v>
      </c>
      <c r="F12708" s="1">
        <v>195.95920000000001</v>
      </c>
      <c r="G12708" s="1">
        <v>164.12870000000001</v>
      </c>
      <c r="H12708" s="1">
        <v>15.69261111</v>
      </c>
      <c r="I12708" s="1">
        <v>93420</v>
      </c>
    </row>
    <row r="12709" spans="1:9" x14ac:dyDescent="0.25">
      <c r="A12709" s="1">
        <v>0</v>
      </c>
      <c r="B12709" s="1" t="s">
        <v>14995</v>
      </c>
    </row>
    <row r="12710" spans="1:9" x14ac:dyDescent="0.25">
      <c r="A12710" s="1">
        <v>1</v>
      </c>
      <c r="B12710" s="1" t="s">
        <v>14996</v>
      </c>
      <c r="C12710" s="1" t="s">
        <v>14997</v>
      </c>
      <c r="D12710" s="1">
        <v>22276.382832719999</v>
      </c>
      <c r="E12710" s="1">
        <v>2.2699999999999999E-4</v>
      </c>
      <c r="F12710" s="1" t="s">
        <v>3</v>
      </c>
      <c r="G12710" s="1" t="s">
        <v>14998</v>
      </c>
      <c r="H12710" s="1">
        <v>0</v>
      </c>
      <c r="I12710" s="1">
        <v>9995</v>
      </c>
    </row>
    <row r="12711" spans="1:9" x14ac:dyDescent="0.25">
      <c r="A12711" s="1">
        <v>2</v>
      </c>
      <c r="B12711" s="1">
        <v>47570</v>
      </c>
      <c r="C12711" s="1">
        <v>53.053199999999997</v>
      </c>
      <c r="D12711" s="1">
        <v>227.92840000000001</v>
      </c>
      <c r="E12711" s="1">
        <v>1514</v>
      </c>
      <c r="F12711" s="1">
        <v>81.725399999999993</v>
      </c>
      <c r="G12711" s="1">
        <v>278.39060000000001</v>
      </c>
      <c r="H12711" s="1">
        <v>15.064270240000001</v>
      </c>
      <c r="I12711" s="1">
        <v>92170</v>
      </c>
    </row>
    <row r="12712" spans="1:9" x14ac:dyDescent="0.25">
      <c r="A12712" s="1">
        <v>0</v>
      </c>
      <c r="B12712" s="1" t="s">
        <v>14999</v>
      </c>
    </row>
    <row r="12713" spans="1:9" x14ac:dyDescent="0.25">
      <c r="A12713" s="1">
        <v>1</v>
      </c>
      <c r="B12713" s="1" t="s">
        <v>15000</v>
      </c>
      <c r="C12713" s="1" t="s">
        <v>15001</v>
      </c>
      <c r="D12713" s="1">
        <v>22276.260268270002</v>
      </c>
      <c r="E12713" s="1">
        <v>2.1100000000000001E-5</v>
      </c>
      <c r="F12713" s="1" t="s">
        <v>3</v>
      </c>
      <c r="G12713" s="1" t="s">
        <v>15002</v>
      </c>
      <c r="H12713" s="1">
        <v>0</v>
      </c>
      <c r="I12713" s="1">
        <v>9991</v>
      </c>
    </row>
    <row r="12714" spans="1:9" x14ac:dyDescent="0.25">
      <c r="A12714" s="1">
        <v>2</v>
      </c>
      <c r="B12714" s="1">
        <v>47571</v>
      </c>
      <c r="C12714" s="1">
        <v>53.056100000000001</v>
      </c>
      <c r="D12714" s="1">
        <v>238.4879</v>
      </c>
      <c r="E12714" s="1">
        <v>1411</v>
      </c>
      <c r="F12714" s="1">
        <v>66.744799999999998</v>
      </c>
      <c r="G12714" s="1">
        <v>293.3689</v>
      </c>
      <c r="H12714" s="1">
        <v>15.064071309999999</v>
      </c>
      <c r="I12714" s="1">
        <v>92019</v>
      </c>
    </row>
    <row r="12715" spans="1:9" x14ac:dyDescent="0.25">
      <c r="A12715" s="1">
        <v>0</v>
      </c>
      <c r="B12715" s="1" t="s">
        <v>15003</v>
      </c>
    </row>
    <row r="12716" spans="1:9" x14ac:dyDescent="0.25">
      <c r="A12716" s="1">
        <v>1</v>
      </c>
      <c r="B12716" s="1" t="s">
        <v>15004</v>
      </c>
      <c r="C12716" s="1" t="s">
        <v>15005</v>
      </c>
      <c r="D12716" s="1">
        <v>22276.30818665</v>
      </c>
      <c r="E12716" s="1">
        <v>1.8320000000000001E-5</v>
      </c>
      <c r="F12716" s="1" t="s">
        <v>3</v>
      </c>
      <c r="G12716" s="1" t="s">
        <v>15006</v>
      </c>
      <c r="H12716" s="1">
        <v>0</v>
      </c>
      <c r="I12716" s="1">
        <v>9999</v>
      </c>
    </row>
    <row r="12717" spans="1:9" x14ac:dyDescent="0.25">
      <c r="A12717" s="1">
        <v>2</v>
      </c>
      <c r="B12717" s="1">
        <v>47572</v>
      </c>
      <c r="C12717" s="1">
        <v>53.054699999999997</v>
      </c>
      <c r="D12717" s="1">
        <v>238.27330000000001</v>
      </c>
      <c r="E12717" s="1">
        <v>1635</v>
      </c>
      <c r="F12717" s="1">
        <v>70.914000000000001</v>
      </c>
      <c r="G12717" s="1">
        <v>289.20260000000002</v>
      </c>
      <c r="H12717" s="1">
        <v>15.06402712</v>
      </c>
      <c r="I12717" s="1">
        <v>92025</v>
      </c>
    </row>
    <row r="12718" spans="1:9" x14ac:dyDescent="0.25">
      <c r="A12718" s="1">
        <v>0</v>
      </c>
      <c r="B12718" s="1" t="s">
        <v>15007</v>
      </c>
    </row>
    <row r="12719" spans="1:9" x14ac:dyDescent="0.25">
      <c r="A12719" s="1">
        <v>1</v>
      </c>
      <c r="B12719" s="1" t="s">
        <v>15008</v>
      </c>
      <c r="C12719" s="1" t="s">
        <v>15009</v>
      </c>
      <c r="D12719" s="1">
        <v>22276.4187723</v>
      </c>
      <c r="E12719" s="1">
        <v>5.0330000000000001E-5</v>
      </c>
      <c r="F12719" s="1" t="s">
        <v>3</v>
      </c>
      <c r="G12719" s="1" t="s">
        <v>13004</v>
      </c>
      <c r="H12719" s="1">
        <v>0</v>
      </c>
      <c r="I12719" s="1">
        <v>9997</v>
      </c>
    </row>
    <row r="12720" spans="1:9" x14ac:dyDescent="0.25">
      <c r="A12720" s="1">
        <v>2</v>
      </c>
      <c r="B12720" s="1">
        <v>47573</v>
      </c>
      <c r="C12720" s="1">
        <v>53.052100000000003</v>
      </c>
      <c r="D12720" s="1">
        <v>237.77019999999999</v>
      </c>
      <c r="E12720" s="1">
        <v>1363</v>
      </c>
      <c r="F12720" s="1">
        <v>71.611900000000006</v>
      </c>
      <c r="G12720" s="1">
        <v>288.5018</v>
      </c>
      <c r="H12720" s="1">
        <v>15.064077190000001</v>
      </c>
      <c r="I12720" s="1">
        <v>92036</v>
      </c>
    </row>
    <row r="12721" spans="1:9" x14ac:dyDescent="0.25">
      <c r="A12721" s="1">
        <v>0</v>
      </c>
      <c r="B12721" s="1" t="s">
        <v>15010</v>
      </c>
    </row>
    <row r="12722" spans="1:9" x14ac:dyDescent="0.25">
      <c r="A12722" s="1">
        <v>1</v>
      </c>
      <c r="B12722" s="1" t="s">
        <v>15011</v>
      </c>
      <c r="C12722" s="1" t="s">
        <v>15012</v>
      </c>
      <c r="D12722" s="1">
        <v>22276.36808892</v>
      </c>
      <c r="E12722" s="1">
        <v>1.7900000000000001E-5</v>
      </c>
      <c r="F12722" s="1" t="s">
        <v>3</v>
      </c>
      <c r="G12722" s="1" t="s">
        <v>4657</v>
      </c>
      <c r="H12722" s="1">
        <v>0</v>
      </c>
      <c r="I12722" s="1">
        <v>9992</v>
      </c>
    </row>
    <row r="12723" spans="1:9" x14ac:dyDescent="0.25">
      <c r="A12723" s="1">
        <v>2</v>
      </c>
      <c r="B12723" s="1">
        <v>47574</v>
      </c>
      <c r="C12723" s="1">
        <v>53.054099999999998</v>
      </c>
      <c r="D12723" s="1">
        <v>267.99959999999999</v>
      </c>
      <c r="E12723" s="1">
        <v>1665</v>
      </c>
      <c r="F12723" s="1">
        <v>66.958799999999997</v>
      </c>
      <c r="G12723" s="1">
        <v>293.1576</v>
      </c>
      <c r="H12723" s="1">
        <v>15.06406439</v>
      </c>
      <c r="I12723" s="1">
        <v>91602</v>
      </c>
    </row>
    <row r="12724" spans="1:9" x14ac:dyDescent="0.25">
      <c r="A12724" s="1">
        <v>0</v>
      </c>
      <c r="B12724" s="1" t="s">
        <v>15013</v>
      </c>
    </row>
    <row r="12725" spans="1:9" x14ac:dyDescent="0.25">
      <c r="A12725" s="1">
        <v>1</v>
      </c>
      <c r="B12725" s="1" t="s">
        <v>15014</v>
      </c>
      <c r="C12725" s="1" t="s">
        <v>15015</v>
      </c>
      <c r="D12725" s="1">
        <v>22276.357032700002</v>
      </c>
      <c r="E12725" s="1">
        <v>1.3020000000000001E-5</v>
      </c>
      <c r="F12725" s="1" t="s">
        <v>3</v>
      </c>
      <c r="G12725" s="1" t="s">
        <v>15016</v>
      </c>
      <c r="H12725" s="1">
        <v>0</v>
      </c>
      <c r="I12725" s="1">
        <v>9999</v>
      </c>
    </row>
    <row r="12726" spans="1:9" x14ac:dyDescent="0.25">
      <c r="A12726" s="1">
        <v>2</v>
      </c>
      <c r="B12726" s="1">
        <v>47575</v>
      </c>
      <c r="C12726" s="1">
        <v>53.054000000000002</v>
      </c>
      <c r="D12726" s="1">
        <v>268.05399999999997</v>
      </c>
      <c r="E12726" s="1">
        <v>1546</v>
      </c>
      <c r="F12726" s="1">
        <v>57.111800000000002</v>
      </c>
      <c r="G12726" s="1">
        <v>303.00189999999998</v>
      </c>
      <c r="H12726" s="1">
        <v>15.06406063</v>
      </c>
      <c r="I12726" s="1">
        <v>91604</v>
      </c>
    </row>
    <row r="12727" spans="1:9" x14ac:dyDescent="0.25">
      <c r="A12727" s="1">
        <v>0</v>
      </c>
      <c r="B12727" s="1" t="s">
        <v>15017</v>
      </c>
    </row>
    <row r="12728" spans="1:9" x14ac:dyDescent="0.25">
      <c r="A12728" s="1">
        <v>1</v>
      </c>
      <c r="B12728" s="1" t="s">
        <v>15018</v>
      </c>
      <c r="C12728" s="1" t="s">
        <v>15019</v>
      </c>
      <c r="D12728" s="1">
        <v>22276.257509669998</v>
      </c>
      <c r="E12728" s="1">
        <v>1.5970000000000001E-5</v>
      </c>
      <c r="F12728" s="1" t="s">
        <v>3</v>
      </c>
      <c r="G12728" s="1" t="s">
        <v>15020</v>
      </c>
      <c r="H12728" s="1">
        <v>0</v>
      </c>
      <c r="I12728" s="1">
        <v>9991</v>
      </c>
    </row>
    <row r="12729" spans="1:9" x14ac:dyDescent="0.25">
      <c r="A12729" s="1">
        <v>2</v>
      </c>
      <c r="B12729" s="1">
        <v>47576</v>
      </c>
      <c r="C12729" s="1">
        <v>53.055199999999999</v>
      </c>
      <c r="D12729" s="1">
        <v>228.5067</v>
      </c>
      <c r="E12729" s="1">
        <v>1429</v>
      </c>
      <c r="F12729" s="1">
        <v>80.685599999999994</v>
      </c>
      <c r="G12729" s="1">
        <v>279.42950000000002</v>
      </c>
      <c r="H12729" s="1">
        <v>15.06410267</v>
      </c>
      <c r="I12729" s="1">
        <v>92157</v>
      </c>
    </row>
    <row r="12730" spans="1:9" x14ac:dyDescent="0.25">
      <c r="A12730" s="1">
        <v>0</v>
      </c>
      <c r="B12730" s="1" t="s">
        <v>15021</v>
      </c>
    </row>
    <row r="12731" spans="1:9" x14ac:dyDescent="0.25">
      <c r="A12731" s="1">
        <v>1</v>
      </c>
      <c r="B12731" s="1" t="s">
        <v>15022</v>
      </c>
      <c r="C12731" s="1" t="s">
        <v>15023</v>
      </c>
      <c r="D12731" s="1">
        <v>22276.29851945</v>
      </c>
      <c r="E12731" s="1">
        <v>1.2977999999999999E-4</v>
      </c>
      <c r="F12731" s="1" t="s">
        <v>3</v>
      </c>
      <c r="G12731" s="1" t="s">
        <v>15024</v>
      </c>
      <c r="H12731" s="1">
        <v>0</v>
      </c>
      <c r="I12731" s="1">
        <v>9990</v>
      </c>
    </row>
    <row r="12732" spans="1:9" x14ac:dyDescent="0.25">
      <c r="A12732" s="1">
        <v>2</v>
      </c>
      <c r="B12732" s="1">
        <v>47577</v>
      </c>
      <c r="C12732" s="1">
        <v>53.053600000000003</v>
      </c>
      <c r="D12732" s="1">
        <v>243.31649999999999</v>
      </c>
      <c r="E12732" s="1">
        <v>1773</v>
      </c>
      <c r="F12732" s="1">
        <v>70.216200000000001</v>
      </c>
      <c r="G12732" s="1">
        <v>289.90179999999998</v>
      </c>
      <c r="H12732" s="1">
        <v>15.064148790000001</v>
      </c>
      <c r="I12732" s="1">
        <v>91950</v>
      </c>
    </row>
    <row r="12733" spans="1:9" x14ac:dyDescent="0.25">
      <c r="A12733" s="1">
        <v>0</v>
      </c>
      <c r="B12733" s="1" t="s">
        <v>15025</v>
      </c>
    </row>
    <row r="12734" spans="1:9" x14ac:dyDescent="0.25">
      <c r="A12734" s="1">
        <v>1</v>
      </c>
      <c r="B12734" s="1" t="s">
        <v>15026</v>
      </c>
      <c r="C12734" s="1" t="s">
        <v>15027</v>
      </c>
      <c r="D12734" s="1">
        <v>22276.358879269999</v>
      </c>
      <c r="E12734" s="1">
        <v>4.5800000000000002E-6</v>
      </c>
      <c r="F12734" s="1" t="s">
        <v>3</v>
      </c>
      <c r="G12734" s="1" t="s">
        <v>15028</v>
      </c>
      <c r="H12734" s="1">
        <v>0</v>
      </c>
      <c r="I12734" s="1">
        <v>9998</v>
      </c>
    </row>
    <row r="12735" spans="1:9" x14ac:dyDescent="0.25">
      <c r="A12735" s="1">
        <v>2</v>
      </c>
      <c r="B12735" s="1">
        <v>47578</v>
      </c>
      <c r="C12735" s="1">
        <v>53.054099999999998</v>
      </c>
      <c r="D12735" s="1">
        <v>248.0506</v>
      </c>
      <c r="E12735" s="1">
        <v>1216</v>
      </c>
      <c r="F12735" s="1">
        <v>85.153300000000002</v>
      </c>
      <c r="G12735" s="1">
        <v>274.95940000000002</v>
      </c>
      <c r="H12735" s="1">
        <v>15.06400635</v>
      </c>
      <c r="I12735" s="1">
        <v>91887</v>
      </c>
    </row>
    <row r="12736" spans="1:9" x14ac:dyDescent="0.25">
      <c r="A12736" s="1">
        <v>0</v>
      </c>
      <c r="B12736" s="1" t="s">
        <v>15029</v>
      </c>
    </row>
    <row r="12737" spans="1:9" x14ac:dyDescent="0.25">
      <c r="A12737" s="1">
        <v>1</v>
      </c>
      <c r="B12737" s="1" t="s">
        <v>15030</v>
      </c>
      <c r="C12737" s="1" t="s">
        <v>15031</v>
      </c>
      <c r="D12737" s="1">
        <v>22276.208671870001</v>
      </c>
      <c r="E12737" s="1">
        <v>9.6299999999999993E-6</v>
      </c>
      <c r="F12737" s="1" t="s">
        <v>3</v>
      </c>
      <c r="G12737" s="1" t="s">
        <v>15032</v>
      </c>
      <c r="H12737" s="1">
        <v>0</v>
      </c>
      <c r="I12737" s="1">
        <v>9993</v>
      </c>
    </row>
    <row r="12738" spans="1:9" x14ac:dyDescent="0.25">
      <c r="A12738" s="1">
        <v>2</v>
      </c>
      <c r="B12738" s="1">
        <v>47579</v>
      </c>
      <c r="C12738" s="1">
        <v>53.054499999999997</v>
      </c>
      <c r="D12738" s="1">
        <v>238.7227</v>
      </c>
      <c r="E12738" s="1">
        <v>1608</v>
      </c>
      <c r="F12738" s="1">
        <v>60.936599999999999</v>
      </c>
      <c r="G12738" s="1">
        <v>299.17840000000001</v>
      </c>
      <c r="H12738" s="1">
        <v>15.064004479999999</v>
      </c>
      <c r="I12738" s="1">
        <v>92005</v>
      </c>
    </row>
    <row r="12739" spans="1:9" x14ac:dyDescent="0.25">
      <c r="A12739" s="1">
        <v>0</v>
      </c>
      <c r="B12739" s="1" t="s">
        <v>15033</v>
      </c>
    </row>
    <row r="12740" spans="1:9" x14ac:dyDescent="0.25">
      <c r="A12740" s="1">
        <v>1</v>
      </c>
      <c r="B12740" s="1" t="s">
        <v>15034</v>
      </c>
      <c r="C12740" s="1" t="s">
        <v>15035</v>
      </c>
      <c r="D12740" s="1">
        <v>22276.362563520001</v>
      </c>
      <c r="E12740" s="1">
        <v>3.6359999999999997E-5</v>
      </c>
      <c r="F12740" s="1" t="s">
        <v>3</v>
      </c>
      <c r="G12740" s="1" t="s">
        <v>15036</v>
      </c>
      <c r="H12740" s="1">
        <v>0</v>
      </c>
      <c r="I12740" s="1">
        <v>9991</v>
      </c>
    </row>
    <row r="12741" spans="1:9" x14ac:dyDescent="0.25">
      <c r="A12741" s="1">
        <v>2</v>
      </c>
      <c r="B12741" s="1">
        <v>47580</v>
      </c>
      <c r="C12741" s="1">
        <v>53.052100000000003</v>
      </c>
      <c r="D12741" s="1">
        <v>248.02289999999999</v>
      </c>
      <c r="E12741" s="1">
        <v>1558</v>
      </c>
      <c r="F12741" s="1">
        <v>75.623000000000005</v>
      </c>
      <c r="G12741" s="1">
        <v>284.4932</v>
      </c>
      <c r="H12741" s="1">
        <v>15.064071500000001</v>
      </c>
      <c r="I12741" s="1">
        <v>91888</v>
      </c>
    </row>
    <row r="12742" spans="1:9" x14ac:dyDescent="0.25">
      <c r="A12742" s="1">
        <v>0</v>
      </c>
      <c r="B12742" s="1" t="s">
        <v>15037</v>
      </c>
    </row>
    <row r="12743" spans="1:9" x14ac:dyDescent="0.25">
      <c r="A12743" s="1">
        <v>1</v>
      </c>
      <c r="B12743" s="1" t="s">
        <v>15038</v>
      </c>
      <c r="C12743" s="1" t="s">
        <v>15039</v>
      </c>
      <c r="D12743" s="1">
        <v>22276.474982309999</v>
      </c>
      <c r="E12743" s="1">
        <v>3.8779999999999998E-5</v>
      </c>
      <c r="F12743" s="1" t="s">
        <v>3</v>
      </c>
      <c r="G12743" s="1" t="s">
        <v>15040</v>
      </c>
      <c r="H12743" s="1">
        <v>0</v>
      </c>
      <c r="I12743" s="1">
        <v>9991</v>
      </c>
    </row>
    <row r="12744" spans="1:9" x14ac:dyDescent="0.25">
      <c r="A12744" s="1">
        <v>2</v>
      </c>
      <c r="B12744" s="1">
        <v>47581</v>
      </c>
      <c r="C12744" s="1">
        <v>53.052999999999997</v>
      </c>
      <c r="D12744" s="1">
        <v>227.52080000000001</v>
      </c>
      <c r="E12744" s="1">
        <v>1347</v>
      </c>
      <c r="F12744" s="1">
        <v>81.323700000000002</v>
      </c>
      <c r="G12744" s="1">
        <v>278.79039999999998</v>
      </c>
      <c r="H12744" s="1">
        <v>15.064092560000001</v>
      </c>
      <c r="I12744" s="1">
        <v>92183</v>
      </c>
    </row>
    <row r="12745" spans="1:9" x14ac:dyDescent="0.25">
      <c r="A12745" s="1">
        <v>0</v>
      </c>
      <c r="B12745" s="1" t="s">
        <v>15041</v>
      </c>
    </row>
    <row r="12746" spans="1:9" x14ac:dyDescent="0.25">
      <c r="A12746" s="1">
        <v>1</v>
      </c>
      <c r="B12746" s="1" t="s">
        <v>15042</v>
      </c>
      <c r="C12746" s="1" t="s">
        <v>15043</v>
      </c>
      <c r="D12746" s="1">
        <v>22276.329387099999</v>
      </c>
      <c r="E12746" s="1">
        <v>2.1889999999999999E-5</v>
      </c>
      <c r="F12746" s="1" t="s">
        <v>3</v>
      </c>
      <c r="G12746" s="1" t="s">
        <v>15044</v>
      </c>
      <c r="H12746" s="1">
        <v>0</v>
      </c>
      <c r="I12746" s="1">
        <v>9994</v>
      </c>
    </row>
    <row r="12747" spans="1:9" x14ac:dyDescent="0.25">
      <c r="A12747" s="1">
        <v>2</v>
      </c>
      <c r="B12747" s="1">
        <v>47582</v>
      </c>
      <c r="C12747" s="1">
        <v>53.0518</v>
      </c>
      <c r="D12747" s="1">
        <v>248.184</v>
      </c>
      <c r="E12747" s="1">
        <v>1503</v>
      </c>
      <c r="F12747" s="1">
        <v>58.7258</v>
      </c>
      <c r="G12747" s="1">
        <v>301.38780000000003</v>
      </c>
      <c r="H12747" s="1">
        <v>15.0640596</v>
      </c>
      <c r="I12747" s="1">
        <v>91883</v>
      </c>
    </row>
    <row r="12748" spans="1:9" x14ac:dyDescent="0.25">
      <c r="A12748" s="1">
        <v>0</v>
      </c>
      <c r="B12748" s="1" t="s">
        <v>15045</v>
      </c>
    </row>
    <row r="12749" spans="1:9" x14ac:dyDescent="0.25">
      <c r="A12749" s="1">
        <v>1</v>
      </c>
      <c r="B12749" s="1" t="s">
        <v>15046</v>
      </c>
      <c r="C12749" s="1" t="s">
        <v>15047</v>
      </c>
      <c r="D12749" s="1">
        <v>22276.373622210001</v>
      </c>
      <c r="E12749" s="1">
        <v>1.6699999999999999E-5</v>
      </c>
      <c r="F12749" s="1" t="s">
        <v>3</v>
      </c>
      <c r="G12749" s="1" t="s">
        <v>15048</v>
      </c>
      <c r="H12749" s="1">
        <v>0</v>
      </c>
      <c r="I12749" s="1">
        <v>9991</v>
      </c>
    </row>
    <row r="12750" spans="1:9" x14ac:dyDescent="0.25">
      <c r="A12750" s="1">
        <v>2</v>
      </c>
      <c r="B12750" s="1">
        <v>47583</v>
      </c>
      <c r="C12750" s="1">
        <v>53.054699999999997</v>
      </c>
      <c r="D12750" s="1">
        <v>247.9743</v>
      </c>
      <c r="E12750" s="1">
        <v>1497</v>
      </c>
      <c r="F12750" s="1">
        <v>69.135499999999993</v>
      </c>
      <c r="G12750" s="1">
        <v>290.9794</v>
      </c>
      <c r="H12750" s="1">
        <v>15.06394407</v>
      </c>
      <c r="I12750" s="1">
        <v>91895</v>
      </c>
    </row>
    <row r="12751" spans="1:9" x14ac:dyDescent="0.25">
      <c r="A12751" s="1">
        <v>0</v>
      </c>
      <c r="B12751" s="1" t="s">
        <v>15049</v>
      </c>
    </row>
    <row r="12752" spans="1:9" x14ac:dyDescent="0.25">
      <c r="A12752" s="1">
        <v>1</v>
      </c>
      <c r="B12752" s="1" t="s">
        <v>15050</v>
      </c>
      <c r="C12752" s="1" t="s">
        <v>15051</v>
      </c>
      <c r="D12752" s="1">
        <v>22276.399418419998</v>
      </c>
      <c r="E12752" s="1">
        <v>1.7770000000000001E-5</v>
      </c>
      <c r="F12752" s="1" t="s">
        <v>3</v>
      </c>
      <c r="G12752" s="1" t="s">
        <v>15052</v>
      </c>
      <c r="H12752" s="1">
        <v>0</v>
      </c>
      <c r="I12752" s="1">
        <v>9996</v>
      </c>
    </row>
    <row r="12753" spans="1:9" x14ac:dyDescent="0.25">
      <c r="A12753" s="1">
        <v>2</v>
      </c>
      <c r="B12753" s="1">
        <v>47585</v>
      </c>
      <c r="C12753" s="1">
        <v>53.052199999999999</v>
      </c>
      <c r="D12753" s="1">
        <v>247.86670000000001</v>
      </c>
      <c r="E12753" s="1">
        <v>1713</v>
      </c>
      <c r="F12753" s="1">
        <v>62.358800000000002</v>
      </c>
      <c r="G12753" s="1">
        <v>297.75749999999999</v>
      </c>
      <c r="H12753" s="1">
        <v>15.06403918</v>
      </c>
      <c r="I12753" s="1">
        <v>91898</v>
      </c>
    </row>
    <row r="12754" spans="1:9" x14ac:dyDescent="0.25">
      <c r="A12754" s="1">
        <v>0</v>
      </c>
      <c r="B12754" s="1" t="s">
        <v>15053</v>
      </c>
    </row>
    <row r="12755" spans="1:9" x14ac:dyDescent="0.25">
      <c r="A12755" s="1">
        <v>1</v>
      </c>
      <c r="B12755" s="1" t="s">
        <v>15054</v>
      </c>
      <c r="C12755" s="1" t="s">
        <v>15055</v>
      </c>
      <c r="D12755" s="1">
        <v>22276.449200049999</v>
      </c>
      <c r="E12755" s="1">
        <v>1.3318E-4</v>
      </c>
      <c r="F12755" s="1" t="s">
        <v>3</v>
      </c>
      <c r="G12755" s="1" t="s">
        <v>15056</v>
      </c>
      <c r="H12755" s="1">
        <v>0</v>
      </c>
      <c r="I12755" s="1">
        <v>9990</v>
      </c>
    </row>
    <row r="12756" spans="1:9" x14ac:dyDescent="0.25">
      <c r="A12756" s="1">
        <v>2</v>
      </c>
      <c r="B12756" s="1">
        <v>47586</v>
      </c>
      <c r="C12756" s="1">
        <v>53.052999999999997</v>
      </c>
      <c r="D12756" s="1">
        <v>267.63889999999998</v>
      </c>
      <c r="E12756" s="1">
        <v>2164</v>
      </c>
      <c r="F12756" s="1">
        <v>46.215600000000002</v>
      </c>
      <c r="G12756" s="1">
        <v>313.90120000000002</v>
      </c>
      <c r="H12756" s="1">
        <v>15.06413856</v>
      </c>
      <c r="I12756" s="1">
        <v>91622</v>
      </c>
    </row>
    <row r="12757" spans="1:9" x14ac:dyDescent="0.25">
      <c r="A12757" s="1">
        <v>0</v>
      </c>
      <c r="B12757" s="1" t="s">
        <v>15057</v>
      </c>
    </row>
    <row r="12758" spans="1:9" x14ac:dyDescent="0.25">
      <c r="A12758" s="1">
        <v>1</v>
      </c>
      <c r="B12758" s="1" t="s">
        <v>15058</v>
      </c>
      <c r="C12758" s="1" t="s">
        <v>15059</v>
      </c>
      <c r="D12758" s="1">
        <v>22276.31188003</v>
      </c>
      <c r="E12758" s="1">
        <v>1.1620000000000001E-5</v>
      </c>
      <c r="F12758" s="1" t="s">
        <v>3</v>
      </c>
      <c r="G12758" s="1" t="s">
        <v>15060</v>
      </c>
      <c r="H12758" s="1">
        <v>0</v>
      </c>
      <c r="I12758" s="1">
        <v>9997</v>
      </c>
    </row>
    <row r="12759" spans="1:9" x14ac:dyDescent="0.25">
      <c r="A12759" s="1">
        <v>2</v>
      </c>
      <c r="B12759" s="1">
        <v>47587</v>
      </c>
      <c r="C12759" s="1">
        <v>53.0548</v>
      </c>
      <c r="D12759" s="1">
        <v>238.26050000000001</v>
      </c>
      <c r="E12759" s="1">
        <v>1355</v>
      </c>
      <c r="F12759" s="1">
        <v>73.076599999999999</v>
      </c>
      <c r="G12759" s="1">
        <v>287.03710000000001</v>
      </c>
      <c r="H12759" s="1">
        <v>15.064035560000001</v>
      </c>
      <c r="I12759" s="1">
        <v>92023</v>
      </c>
    </row>
    <row r="12760" spans="1:9" x14ac:dyDescent="0.25">
      <c r="A12760" s="1">
        <v>0</v>
      </c>
      <c r="B12760" s="1" t="s">
        <v>15061</v>
      </c>
    </row>
    <row r="12761" spans="1:9" x14ac:dyDescent="0.25">
      <c r="A12761" s="1">
        <v>1</v>
      </c>
      <c r="B12761" s="1" t="s">
        <v>15062</v>
      </c>
      <c r="C12761" s="1" t="s">
        <v>15063</v>
      </c>
      <c r="D12761" s="1">
        <v>22276.303591659998</v>
      </c>
      <c r="E12761" s="1">
        <v>4.51E-6</v>
      </c>
      <c r="F12761" s="1" t="s">
        <v>3</v>
      </c>
      <c r="G12761" s="1" t="s">
        <v>15064</v>
      </c>
      <c r="H12761" s="1">
        <v>0</v>
      </c>
      <c r="I12761" s="1">
        <v>9994</v>
      </c>
    </row>
    <row r="12762" spans="1:9" x14ac:dyDescent="0.25">
      <c r="A12762" s="1">
        <v>2</v>
      </c>
      <c r="B12762" s="1">
        <v>47588</v>
      </c>
      <c r="C12762" s="1">
        <v>53.054900000000004</v>
      </c>
      <c r="D12762" s="1">
        <v>248.27860000000001</v>
      </c>
      <c r="E12762" s="1">
        <v>1592</v>
      </c>
      <c r="F12762" s="1">
        <v>75.997</v>
      </c>
      <c r="G12762" s="1">
        <v>284.11959999999999</v>
      </c>
      <c r="H12762" s="1">
        <v>15.064089129999999</v>
      </c>
      <c r="I12762" s="1">
        <v>91885</v>
      </c>
    </row>
    <row r="12763" spans="1:9" x14ac:dyDescent="0.25">
      <c r="A12763" s="1">
        <v>0</v>
      </c>
      <c r="B12763" s="1" t="s">
        <v>15065</v>
      </c>
    </row>
    <row r="12764" spans="1:9" x14ac:dyDescent="0.25">
      <c r="A12764" s="1">
        <v>1</v>
      </c>
      <c r="B12764" s="1" t="s">
        <v>15066</v>
      </c>
      <c r="C12764" s="1" t="s">
        <v>15067</v>
      </c>
      <c r="D12764" s="1">
        <v>22276.322022609998</v>
      </c>
      <c r="E12764" s="1">
        <v>4.2160000000000003E-5</v>
      </c>
      <c r="F12764" s="1" t="s">
        <v>3</v>
      </c>
      <c r="G12764" s="1" t="s">
        <v>15068</v>
      </c>
      <c r="H12764" s="1">
        <v>0</v>
      </c>
      <c r="I12764" s="1">
        <v>9995</v>
      </c>
    </row>
    <row r="12765" spans="1:9" x14ac:dyDescent="0.25">
      <c r="A12765" s="1">
        <v>2</v>
      </c>
      <c r="B12765" s="1">
        <v>47589</v>
      </c>
      <c r="C12765" s="1">
        <v>53.052700000000002</v>
      </c>
      <c r="D12765" s="1">
        <v>248.21029999999999</v>
      </c>
      <c r="E12765" s="1">
        <v>1379</v>
      </c>
      <c r="F12765" s="1">
        <v>69.319400000000002</v>
      </c>
      <c r="G12765" s="1">
        <v>290.79419999999999</v>
      </c>
      <c r="H12765" s="1">
        <v>15.064021739999999</v>
      </c>
      <c r="I12765" s="1">
        <v>91888</v>
      </c>
    </row>
    <row r="12766" spans="1:9" x14ac:dyDescent="0.25">
      <c r="A12766" s="1">
        <v>0</v>
      </c>
      <c r="B12766" s="1" t="s">
        <v>15069</v>
      </c>
    </row>
    <row r="12767" spans="1:9" x14ac:dyDescent="0.25">
      <c r="A12767" s="1">
        <v>1</v>
      </c>
      <c r="B12767" s="1" t="s">
        <v>15070</v>
      </c>
      <c r="C12767" s="1" t="s">
        <v>15071</v>
      </c>
      <c r="D12767" s="1">
        <v>22276.379147600001</v>
      </c>
      <c r="E12767" s="1">
        <v>3.4900000000000001E-5</v>
      </c>
      <c r="F12767" s="1" t="s">
        <v>3</v>
      </c>
      <c r="G12767" s="1" t="s">
        <v>15072</v>
      </c>
      <c r="H12767" s="1">
        <v>0</v>
      </c>
      <c r="I12767" s="1">
        <v>9992</v>
      </c>
    </row>
    <row r="12768" spans="1:9" x14ac:dyDescent="0.25">
      <c r="A12768" s="1">
        <v>2</v>
      </c>
      <c r="B12768" s="1">
        <v>47590</v>
      </c>
      <c r="C12768" s="1">
        <v>53.053800000000003</v>
      </c>
      <c r="D12768" s="1">
        <v>267.96109999999999</v>
      </c>
      <c r="E12768" s="1">
        <v>1829</v>
      </c>
      <c r="F12768" s="1">
        <v>58.4069</v>
      </c>
      <c r="G12768" s="1">
        <v>301.70979999999997</v>
      </c>
      <c r="H12768" s="1">
        <v>15.064109999999999</v>
      </c>
      <c r="I12768" s="1">
        <v>91618</v>
      </c>
    </row>
    <row r="12769" spans="1:9" x14ac:dyDescent="0.25">
      <c r="A12769" s="1">
        <v>0</v>
      </c>
      <c r="B12769" s="1" t="s">
        <v>15073</v>
      </c>
    </row>
    <row r="12770" spans="1:9" x14ac:dyDescent="0.25">
      <c r="A12770" s="1">
        <v>1</v>
      </c>
      <c r="B12770" s="1" t="s">
        <v>15074</v>
      </c>
      <c r="C12770" s="1" t="s">
        <v>15075</v>
      </c>
      <c r="D12770" s="1">
        <v>22276.318331930001</v>
      </c>
      <c r="E12770" s="1">
        <v>3.3019999999999999E-5</v>
      </c>
      <c r="F12770" s="1" t="s">
        <v>3</v>
      </c>
      <c r="G12770" s="1" t="s">
        <v>15076</v>
      </c>
      <c r="H12770" s="1">
        <v>0</v>
      </c>
      <c r="I12770" s="1">
        <v>9997</v>
      </c>
    </row>
    <row r="12771" spans="1:9" x14ac:dyDescent="0.25">
      <c r="A12771" s="1">
        <v>2</v>
      </c>
      <c r="B12771" s="1">
        <v>47591</v>
      </c>
      <c r="C12771" s="1">
        <v>53.052799999999998</v>
      </c>
      <c r="D12771" s="1">
        <v>248.22880000000001</v>
      </c>
      <c r="E12771" s="1">
        <v>1668</v>
      </c>
      <c r="F12771" s="1">
        <v>61.495399999999997</v>
      </c>
      <c r="G12771" s="1">
        <v>298.62029999999999</v>
      </c>
      <c r="H12771" s="1">
        <v>15.06412327</v>
      </c>
      <c r="I12771" s="1">
        <v>91882</v>
      </c>
    </row>
    <row r="12772" spans="1:9" x14ac:dyDescent="0.25">
      <c r="A12772" s="1">
        <v>0</v>
      </c>
      <c r="B12772" s="1" t="s">
        <v>15077</v>
      </c>
    </row>
    <row r="12773" spans="1:9" x14ac:dyDescent="0.25">
      <c r="A12773" s="1">
        <v>1</v>
      </c>
      <c r="B12773" s="1" t="s">
        <v>15078</v>
      </c>
      <c r="C12773" s="1" t="s">
        <v>15079</v>
      </c>
      <c r="D12773" s="1">
        <v>22276.216963049999</v>
      </c>
      <c r="E12773" s="1">
        <v>1.133E-5</v>
      </c>
      <c r="F12773" s="1" t="s">
        <v>3</v>
      </c>
      <c r="G12773" s="1" t="s">
        <v>15080</v>
      </c>
      <c r="H12773" s="1">
        <v>0</v>
      </c>
      <c r="I12773" s="1">
        <v>9993</v>
      </c>
    </row>
    <row r="12774" spans="1:9" x14ac:dyDescent="0.25">
      <c r="A12774" s="1">
        <v>2</v>
      </c>
      <c r="B12774" s="1">
        <v>47592</v>
      </c>
      <c r="C12774" s="1">
        <v>53.053400000000003</v>
      </c>
      <c r="D12774" s="1">
        <v>268.685</v>
      </c>
      <c r="E12774" s="1">
        <v>1384</v>
      </c>
      <c r="F12774" s="1">
        <v>75.099800000000002</v>
      </c>
      <c r="G12774" s="1">
        <v>285.01440000000002</v>
      </c>
      <c r="H12774" s="1">
        <v>15.064078090000001</v>
      </c>
      <c r="I12774" s="1">
        <v>91585</v>
      </c>
    </row>
    <row r="12775" spans="1:9" x14ac:dyDescent="0.25">
      <c r="A12775" s="1">
        <v>0</v>
      </c>
      <c r="B12775" s="1" t="s">
        <v>15081</v>
      </c>
    </row>
    <row r="12776" spans="1:9" x14ac:dyDescent="0.25">
      <c r="A12776" s="1">
        <v>1</v>
      </c>
      <c r="B12776" s="1" t="s">
        <v>15082</v>
      </c>
      <c r="C12776" s="1" t="s">
        <v>15083</v>
      </c>
      <c r="D12776" s="1">
        <v>22276.45286578</v>
      </c>
      <c r="E12776" s="1">
        <v>5.9499999999999998E-6</v>
      </c>
      <c r="F12776" s="1" t="s">
        <v>3</v>
      </c>
      <c r="G12776" s="1" t="s">
        <v>15084</v>
      </c>
      <c r="H12776" s="1">
        <v>0</v>
      </c>
      <c r="I12776" s="1">
        <v>9999</v>
      </c>
    </row>
    <row r="12777" spans="1:9" x14ac:dyDescent="0.25">
      <c r="A12777" s="1">
        <v>2</v>
      </c>
      <c r="B12777" s="1">
        <v>47593</v>
      </c>
      <c r="C12777" s="1">
        <v>53.053699999999999</v>
      </c>
      <c r="D12777" s="1">
        <v>267.60750000000002</v>
      </c>
      <c r="E12777" s="1">
        <v>1661</v>
      </c>
      <c r="F12777" s="1">
        <v>57.8596</v>
      </c>
      <c r="G12777" s="1">
        <v>302.25540000000001</v>
      </c>
      <c r="H12777" s="1">
        <v>15.064064549999999</v>
      </c>
      <c r="I12777" s="1">
        <v>91625</v>
      </c>
    </row>
    <row r="12778" spans="1:9" x14ac:dyDescent="0.25">
      <c r="A12778" s="1">
        <v>0</v>
      </c>
      <c r="B12778" s="1" t="s">
        <v>15085</v>
      </c>
    </row>
    <row r="12779" spans="1:9" x14ac:dyDescent="0.25">
      <c r="A12779" s="1">
        <v>1</v>
      </c>
      <c r="B12779" s="1" t="s">
        <v>15086</v>
      </c>
      <c r="C12779" s="1" t="s">
        <v>15087</v>
      </c>
      <c r="D12779" s="1">
        <v>22276.353345020001</v>
      </c>
      <c r="E12779" s="1">
        <v>1.4090000000000001E-5</v>
      </c>
      <c r="F12779" s="1" t="s">
        <v>3</v>
      </c>
      <c r="G12779" s="1" t="s">
        <v>15088</v>
      </c>
      <c r="H12779" s="1">
        <v>0</v>
      </c>
      <c r="I12779" s="1">
        <v>9996</v>
      </c>
    </row>
    <row r="12780" spans="1:9" x14ac:dyDescent="0.25">
      <c r="A12780" s="1">
        <v>2</v>
      </c>
      <c r="B12780" s="1">
        <v>47594</v>
      </c>
      <c r="C12780" s="1">
        <v>53.052300000000002</v>
      </c>
      <c r="D12780" s="1">
        <v>268.06549999999999</v>
      </c>
      <c r="E12780" s="1">
        <v>1510</v>
      </c>
      <c r="F12780" s="1">
        <v>62.284999999999997</v>
      </c>
      <c r="G12780" s="1">
        <v>297.82920000000001</v>
      </c>
      <c r="H12780" s="1">
        <v>15.06407373</v>
      </c>
      <c r="I12780" s="1">
        <v>91602</v>
      </c>
    </row>
    <row r="12781" spans="1:9" x14ac:dyDescent="0.25">
      <c r="A12781" s="1">
        <v>0</v>
      </c>
      <c r="B12781" s="1" t="s">
        <v>15089</v>
      </c>
    </row>
    <row r="12782" spans="1:9" x14ac:dyDescent="0.25">
      <c r="A12782" s="1">
        <v>1</v>
      </c>
      <c r="B12782" s="1" t="s">
        <v>15090</v>
      </c>
      <c r="C12782" s="1" t="s">
        <v>15091</v>
      </c>
      <c r="D12782" s="1">
        <v>22276.272265520001</v>
      </c>
      <c r="E12782" s="1">
        <v>4.3340000000000002E-5</v>
      </c>
      <c r="F12782" s="1" t="s">
        <v>3</v>
      </c>
      <c r="G12782" s="1" t="s">
        <v>15092</v>
      </c>
      <c r="H12782" s="1">
        <v>0</v>
      </c>
      <c r="I12782" s="1">
        <v>9992</v>
      </c>
    </row>
    <row r="12783" spans="1:9" x14ac:dyDescent="0.25">
      <c r="A12783" s="1">
        <v>2</v>
      </c>
      <c r="B12783" s="1">
        <v>47595</v>
      </c>
      <c r="C12783" s="1">
        <v>53.052900000000001</v>
      </c>
      <c r="D12783" s="1">
        <v>268.41820000000001</v>
      </c>
      <c r="E12783" s="1">
        <v>1794</v>
      </c>
      <c r="F12783" s="1">
        <v>60.799399999999999</v>
      </c>
      <c r="G12783" s="1">
        <v>299.31740000000002</v>
      </c>
      <c r="H12783" s="1">
        <v>15.0641426</v>
      </c>
      <c r="I12783" s="1">
        <v>91591</v>
      </c>
    </row>
    <row r="12784" spans="1:9" x14ac:dyDescent="0.25">
      <c r="A12784" s="1">
        <v>0</v>
      </c>
      <c r="B12784" s="1" t="s">
        <v>15093</v>
      </c>
    </row>
    <row r="12785" spans="1:9" x14ac:dyDescent="0.25">
      <c r="A12785" s="1">
        <v>1</v>
      </c>
      <c r="B12785" s="1" t="s">
        <v>15094</v>
      </c>
      <c r="C12785" s="1" t="s">
        <v>15095</v>
      </c>
      <c r="D12785" s="1">
        <v>22276.275948589999</v>
      </c>
      <c r="E12785" s="1">
        <v>2.8200000000000001E-6</v>
      </c>
      <c r="F12785" s="1" t="s">
        <v>3</v>
      </c>
      <c r="G12785" s="1" t="s">
        <v>15096</v>
      </c>
      <c r="H12785" s="1">
        <v>0</v>
      </c>
      <c r="I12785" s="1">
        <v>9990</v>
      </c>
    </row>
    <row r="12786" spans="1:9" x14ac:dyDescent="0.25">
      <c r="A12786" s="1">
        <v>2</v>
      </c>
      <c r="B12786" s="1">
        <v>47596</v>
      </c>
      <c r="C12786" s="1">
        <v>53.055300000000003</v>
      </c>
      <c r="D12786" s="1">
        <v>268.41199999999998</v>
      </c>
      <c r="E12786" s="1">
        <v>1520</v>
      </c>
      <c r="F12786" s="1">
        <v>74.090299999999999</v>
      </c>
      <c r="G12786" s="1">
        <v>286.02539999999999</v>
      </c>
      <c r="H12786" s="1">
        <v>15.06392082</v>
      </c>
      <c r="I12786" s="1">
        <v>91595</v>
      </c>
    </row>
    <row r="12787" spans="1:9" x14ac:dyDescent="0.25">
      <c r="A12787" s="1">
        <v>0</v>
      </c>
      <c r="B12787" s="1" t="s">
        <v>15097</v>
      </c>
    </row>
    <row r="12788" spans="1:9" x14ac:dyDescent="0.25">
      <c r="A12788" s="1">
        <v>1</v>
      </c>
      <c r="B12788" s="1" t="s">
        <v>15098</v>
      </c>
      <c r="C12788" s="1" t="s">
        <v>15099</v>
      </c>
      <c r="D12788" s="1">
        <v>22276.40126517</v>
      </c>
      <c r="E12788" s="1">
        <v>3.4400000000000001E-6</v>
      </c>
      <c r="F12788" s="1" t="s">
        <v>3</v>
      </c>
      <c r="G12788" s="1" t="s">
        <v>15100</v>
      </c>
      <c r="H12788" s="1">
        <v>0</v>
      </c>
      <c r="I12788" s="1">
        <v>9993</v>
      </c>
    </row>
    <row r="12789" spans="1:9" x14ac:dyDescent="0.25">
      <c r="A12789" s="1">
        <v>2</v>
      </c>
      <c r="B12789" s="1">
        <v>47597</v>
      </c>
      <c r="C12789" s="1">
        <v>53.0535</v>
      </c>
      <c r="D12789" s="1">
        <v>267.85270000000003</v>
      </c>
      <c r="E12789" s="1">
        <v>1665</v>
      </c>
      <c r="F12789" s="1">
        <v>55.879600000000003</v>
      </c>
      <c r="G12789" s="1">
        <v>304.23500000000001</v>
      </c>
      <c r="H12789" s="1">
        <v>15.0640597</v>
      </c>
      <c r="I12789" s="1">
        <v>91611</v>
      </c>
    </row>
    <row r="12790" spans="1:9" x14ac:dyDescent="0.25">
      <c r="A12790" s="1">
        <v>0</v>
      </c>
      <c r="B12790" s="1" t="s">
        <v>15101</v>
      </c>
    </row>
    <row r="12791" spans="1:9" x14ac:dyDescent="0.25">
      <c r="A12791" s="1">
        <v>1</v>
      </c>
      <c r="B12791" s="1" t="s">
        <v>15102</v>
      </c>
      <c r="C12791" s="1" t="s">
        <v>15103</v>
      </c>
      <c r="D12791" s="1">
        <v>22276.4114047</v>
      </c>
      <c r="E12791" s="1">
        <v>1.9124999999999999E-4</v>
      </c>
      <c r="F12791" s="1" t="s">
        <v>3</v>
      </c>
      <c r="G12791" s="1" t="s">
        <v>15104</v>
      </c>
      <c r="H12791" s="1">
        <v>0</v>
      </c>
      <c r="I12791" s="1">
        <v>9993</v>
      </c>
    </row>
    <row r="12792" spans="1:9" x14ac:dyDescent="0.25">
      <c r="A12792" s="1">
        <v>2</v>
      </c>
      <c r="B12792" s="1">
        <v>47598</v>
      </c>
      <c r="C12792" s="1">
        <v>53.052900000000001</v>
      </c>
      <c r="D12792" s="1">
        <v>237.81</v>
      </c>
      <c r="E12792" s="1">
        <v>1238</v>
      </c>
      <c r="F12792" s="1">
        <v>92.3245</v>
      </c>
      <c r="G12792" s="1">
        <v>267.78859999999997</v>
      </c>
      <c r="H12792" s="1">
        <v>15.06415799</v>
      </c>
      <c r="I12792" s="1">
        <v>92045</v>
      </c>
    </row>
    <row r="12793" spans="1:9" x14ac:dyDescent="0.25">
      <c r="A12793" s="1">
        <v>0</v>
      </c>
      <c r="B12793" s="1" t="s">
        <v>15105</v>
      </c>
    </row>
    <row r="12794" spans="1:9" x14ac:dyDescent="0.25">
      <c r="A12794" s="1">
        <v>1</v>
      </c>
      <c r="B12794" s="1" t="s">
        <v>15106</v>
      </c>
      <c r="C12794" s="1" t="s">
        <v>15107</v>
      </c>
      <c r="D12794" s="1">
        <v>22276.334917479999</v>
      </c>
      <c r="E12794" s="1">
        <v>1.9899999999999999E-5</v>
      </c>
      <c r="F12794" s="1" t="s">
        <v>3</v>
      </c>
      <c r="G12794" s="1" t="s">
        <v>15108</v>
      </c>
      <c r="H12794" s="1">
        <v>0</v>
      </c>
      <c r="I12794" s="1">
        <v>9999</v>
      </c>
    </row>
    <row r="12795" spans="1:9" x14ac:dyDescent="0.25">
      <c r="A12795" s="1">
        <v>2</v>
      </c>
      <c r="B12795" s="1">
        <v>47599</v>
      </c>
      <c r="C12795" s="1">
        <v>53.052700000000002</v>
      </c>
      <c r="D12795" s="1">
        <v>228.1558</v>
      </c>
      <c r="E12795" s="1">
        <v>1631</v>
      </c>
      <c r="F12795" s="1">
        <v>70.435400000000001</v>
      </c>
      <c r="G12795" s="1">
        <v>289.68110000000001</v>
      </c>
      <c r="H12795" s="1">
        <v>15.064047159999999</v>
      </c>
      <c r="I12795" s="1">
        <v>92160</v>
      </c>
    </row>
    <row r="12796" spans="1:9" x14ac:dyDescent="0.25">
      <c r="A12796" s="1">
        <v>0</v>
      </c>
      <c r="B12796" s="1" t="s">
        <v>15109</v>
      </c>
    </row>
    <row r="12797" spans="1:9" x14ac:dyDescent="0.25">
      <c r="A12797" s="1">
        <v>1</v>
      </c>
      <c r="B12797" s="1" t="s">
        <v>15110</v>
      </c>
      <c r="C12797" s="1" t="s">
        <v>15111</v>
      </c>
      <c r="D12797" s="1">
        <v>22276.16167266</v>
      </c>
      <c r="E12797" s="1">
        <v>-8.6000000000000002E-7</v>
      </c>
      <c r="F12797" s="1" t="s">
        <v>3</v>
      </c>
      <c r="G12797" s="1" t="s">
        <v>15112</v>
      </c>
      <c r="H12797" s="1">
        <v>0</v>
      </c>
      <c r="I12797" s="1">
        <v>9999</v>
      </c>
    </row>
    <row r="12798" spans="1:9" x14ac:dyDescent="0.25">
      <c r="A12798" s="1">
        <v>2</v>
      </c>
      <c r="B12798" s="1">
        <v>47600</v>
      </c>
      <c r="C12798" s="1">
        <v>53.053899999999999</v>
      </c>
      <c r="D12798" s="1">
        <v>228.8946</v>
      </c>
      <c r="E12798" s="1">
        <v>1531</v>
      </c>
      <c r="F12798" s="1">
        <v>70.883899999999997</v>
      </c>
      <c r="G12798" s="1">
        <v>289.23160000000001</v>
      </c>
      <c r="H12798" s="1">
        <v>15.06410803</v>
      </c>
      <c r="I12798" s="1">
        <v>92143</v>
      </c>
    </row>
    <row r="12799" spans="1:9" x14ac:dyDescent="0.25">
      <c r="A12799" s="1">
        <v>0</v>
      </c>
      <c r="B12799" s="1" t="s">
        <v>15113</v>
      </c>
    </row>
    <row r="12800" spans="1:9" x14ac:dyDescent="0.25">
      <c r="A12800" s="1">
        <v>1</v>
      </c>
      <c r="B12800" s="1" t="s">
        <v>15114</v>
      </c>
      <c r="C12800" s="1" t="s">
        <v>15115</v>
      </c>
      <c r="D12800" s="1">
        <v>22276.272258090001</v>
      </c>
      <c r="E12800" s="1">
        <v>4.5800000000000002E-6</v>
      </c>
      <c r="F12800" s="1" t="s">
        <v>3</v>
      </c>
      <c r="G12800" s="1" t="s">
        <v>15116</v>
      </c>
      <c r="H12800" s="1">
        <v>0</v>
      </c>
      <c r="I12800" s="1">
        <v>9996</v>
      </c>
    </row>
    <row r="12801" spans="1:9" x14ac:dyDescent="0.25">
      <c r="A12801" s="1">
        <v>2</v>
      </c>
      <c r="B12801" s="1">
        <v>47601</v>
      </c>
      <c r="C12801" s="1">
        <v>53.052799999999998</v>
      </c>
      <c r="D12801" s="1">
        <v>228.4366</v>
      </c>
      <c r="E12801" s="1">
        <v>1444</v>
      </c>
      <c r="F12801" s="1">
        <v>68.577799999999996</v>
      </c>
      <c r="G12801" s="1">
        <v>291.53640000000001</v>
      </c>
      <c r="H12801" s="1">
        <v>15.06400236</v>
      </c>
      <c r="I12801" s="1">
        <v>92152</v>
      </c>
    </row>
    <row r="12802" spans="1:9" x14ac:dyDescent="0.25">
      <c r="A12802" s="1">
        <v>0</v>
      </c>
      <c r="B12802" s="1" t="s">
        <v>15117</v>
      </c>
    </row>
    <row r="12803" spans="1:9" x14ac:dyDescent="0.25">
      <c r="A12803" s="1">
        <v>1</v>
      </c>
      <c r="B12803" s="1" t="s">
        <v>15118</v>
      </c>
      <c r="C12803" s="1" t="s">
        <v>15119</v>
      </c>
      <c r="D12803" s="1">
        <v>22276.293449600002</v>
      </c>
      <c r="E12803" s="1">
        <v>3.8179999999999997E-5</v>
      </c>
      <c r="F12803" s="1" t="s">
        <v>3</v>
      </c>
      <c r="G12803" s="1" t="s">
        <v>15120</v>
      </c>
      <c r="H12803" s="1">
        <v>0</v>
      </c>
      <c r="I12803" s="1">
        <v>9991</v>
      </c>
    </row>
    <row r="12804" spans="1:9" x14ac:dyDescent="0.25">
      <c r="A12804" s="1">
        <v>2</v>
      </c>
      <c r="B12804" s="1">
        <v>47602</v>
      </c>
      <c r="C12804" s="1">
        <v>53.053400000000003</v>
      </c>
      <c r="D12804" s="1">
        <v>238.3442</v>
      </c>
      <c r="E12804" s="1">
        <v>1568</v>
      </c>
      <c r="F12804" s="1">
        <v>66.530900000000003</v>
      </c>
      <c r="G12804" s="1">
        <v>293.58440000000002</v>
      </c>
      <c r="H12804" s="1">
        <v>15.064091899999999</v>
      </c>
      <c r="I12804" s="1">
        <v>92018</v>
      </c>
    </row>
    <row r="12805" spans="1:9" x14ac:dyDescent="0.25">
      <c r="A12805" s="1">
        <v>0</v>
      </c>
      <c r="B12805" s="1" t="s">
        <v>15121</v>
      </c>
    </row>
    <row r="12806" spans="1:9" x14ac:dyDescent="0.25">
      <c r="A12806" s="1">
        <v>1</v>
      </c>
      <c r="B12806" s="1" t="s">
        <v>15122</v>
      </c>
      <c r="C12806" s="1" t="s">
        <v>15123</v>
      </c>
      <c r="D12806" s="1">
        <v>22276.371773250001</v>
      </c>
      <c r="E12806" s="1">
        <v>2.6999999999999999E-5</v>
      </c>
      <c r="F12806" s="1" t="s">
        <v>3</v>
      </c>
      <c r="G12806" s="1" t="s">
        <v>15124</v>
      </c>
      <c r="H12806" s="1">
        <v>0</v>
      </c>
      <c r="I12806" s="1">
        <v>9996</v>
      </c>
    </row>
    <row r="12807" spans="1:9" x14ac:dyDescent="0.25">
      <c r="A12807" s="1">
        <v>2</v>
      </c>
      <c r="B12807" s="1">
        <v>47603</v>
      </c>
      <c r="C12807" s="1">
        <v>53.053400000000003</v>
      </c>
      <c r="D12807" s="1">
        <v>267.99149999999997</v>
      </c>
      <c r="E12807" s="1">
        <v>1694</v>
      </c>
      <c r="F12807" s="1">
        <v>57.029899999999998</v>
      </c>
      <c r="G12807" s="1">
        <v>303.08530000000002</v>
      </c>
      <c r="H12807" s="1">
        <v>15.06411913</v>
      </c>
      <c r="I12807" s="1">
        <v>91602</v>
      </c>
    </row>
    <row r="12808" spans="1:9" x14ac:dyDescent="0.25">
      <c r="A12808" s="1">
        <v>0</v>
      </c>
      <c r="B12808" s="1" t="s">
        <v>15125</v>
      </c>
    </row>
    <row r="12809" spans="1:9" x14ac:dyDescent="0.25">
      <c r="A12809" s="1">
        <v>1</v>
      </c>
      <c r="B12809" s="1" t="s">
        <v>15126</v>
      </c>
      <c r="C12809" s="1" t="s">
        <v>15127</v>
      </c>
      <c r="D12809" s="1">
        <v>22276.300815989998</v>
      </c>
      <c r="E12809" s="1">
        <v>9.0000000000000002E-6</v>
      </c>
      <c r="F12809" s="1" t="s">
        <v>3</v>
      </c>
      <c r="G12809" s="1" t="s">
        <v>15128</v>
      </c>
      <c r="H12809" s="1">
        <v>0</v>
      </c>
      <c r="I12809" s="1">
        <v>9995</v>
      </c>
    </row>
    <row r="12810" spans="1:9" x14ac:dyDescent="0.25">
      <c r="A12810" s="1">
        <v>2</v>
      </c>
      <c r="B12810" s="1">
        <v>47604</v>
      </c>
      <c r="C12810" s="1">
        <v>53.055100000000003</v>
      </c>
      <c r="D12810" s="1">
        <v>238.30439999999999</v>
      </c>
      <c r="E12810" s="1">
        <v>1603</v>
      </c>
      <c r="F12810" s="1">
        <v>63.798200000000001</v>
      </c>
      <c r="G12810" s="1">
        <v>296.31720000000001</v>
      </c>
      <c r="H12810" s="1">
        <v>15.06412935</v>
      </c>
      <c r="I12810" s="1">
        <v>92020</v>
      </c>
    </row>
    <row r="12811" spans="1:9" x14ac:dyDescent="0.25">
      <c r="A12811" s="1">
        <v>0</v>
      </c>
      <c r="B12811" s="1" t="s">
        <v>15129</v>
      </c>
    </row>
    <row r="12812" spans="1:9" x14ac:dyDescent="0.25">
      <c r="A12812" s="1">
        <v>1</v>
      </c>
      <c r="B12812" s="1" t="s">
        <v>15130</v>
      </c>
      <c r="C12812" s="1" t="s">
        <v>15131</v>
      </c>
      <c r="D12812" s="1">
        <v>22276.304503980002</v>
      </c>
      <c r="E12812" s="1">
        <v>1.4960000000000001E-5</v>
      </c>
      <c r="F12812" s="1" t="s">
        <v>3</v>
      </c>
      <c r="G12812" s="1" t="s">
        <v>15132</v>
      </c>
      <c r="H12812" s="1">
        <v>0</v>
      </c>
      <c r="I12812" s="1">
        <v>9997</v>
      </c>
    </row>
    <row r="12813" spans="1:9" x14ac:dyDescent="0.25">
      <c r="A12813" s="1">
        <v>2</v>
      </c>
      <c r="B12813" s="1">
        <v>47606</v>
      </c>
      <c r="C12813" s="1">
        <v>53.053400000000003</v>
      </c>
      <c r="D12813" s="1">
        <v>238.2886</v>
      </c>
      <c r="E12813" s="1">
        <v>1562</v>
      </c>
      <c r="F12813" s="1">
        <v>66.298900000000003</v>
      </c>
      <c r="G12813" s="1">
        <v>293.81630000000001</v>
      </c>
      <c r="H12813" s="1">
        <v>15.064126720000001</v>
      </c>
      <c r="I12813" s="1">
        <v>92025</v>
      </c>
    </row>
    <row r="12814" spans="1:9" x14ac:dyDescent="0.25">
      <c r="A12814" s="1">
        <v>0</v>
      </c>
      <c r="B12814" s="1" t="s">
        <v>15133</v>
      </c>
    </row>
    <row r="12815" spans="1:9" x14ac:dyDescent="0.25">
      <c r="A12815" s="1">
        <v>1</v>
      </c>
      <c r="B12815" s="1" t="s">
        <v>15134</v>
      </c>
      <c r="C12815" s="1" t="s">
        <v>15135</v>
      </c>
      <c r="D12815" s="1">
        <v>22276.282388449999</v>
      </c>
      <c r="E12815" s="1">
        <v>3.8439999999999998E-5</v>
      </c>
      <c r="F12815" s="1" t="s">
        <v>3</v>
      </c>
      <c r="G12815" s="1" t="s">
        <v>15136</v>
      </c>
      <c r="H12815" s="1">
        <v>0</v>
      </c>
      <c r="I12815" s="1">
        <v>9993</v>
      </c>
    </row>
    <row r="12816" spans="1:9" x14ac:dyDescent="0.25">
      <c r="A12816" s="1">
        <v>2</v>
      </c>
      <c r="B12816" s="1">
        <v>47607</v>
      </c>
      <c r="C12816" s="1">
        <v>53.0533</v>
      </c>
      <c r="D12816" s="1">
        <v>238.3947</v>
      </c>
      <c r="E12816" s="1">
        <v>1698</v>
      </c>
      <c r="F12816" s="1">
        <v>54.562899999999999</v>
      </c>
      <c r="G12816" s="1">
        <v>305.55180000000001</v>
      </c>
      <c r="H12816" s="1">
        <v>15.06411084</v>
      </c>
      <c r="I12816" s="1">
        <v>92015</v>
      </c>
    </row>
    <row r="12817" spans="1:9" x14ac:dyDescent="0.25">
      <c r="A12817" s="1">
        <v>0</v>
      </c>
      <c r="B12817" s="1" t="s">
        <v>6525</v>
      </c>
      <c r="C12817" s="1" t="s">
        <v>14596</v>
      </c>
      <c r="D12817" s="1">
        <v>42</v>
      </c>
    </row>
    <row r="12818" spans="1:9" x14ac:dyDescent="0.25">
      <c r="A12818" s="1">
        <v>1</v>
      </c>
      <c r="B12818" s="1" t="s">
        <v>15137</v>
      </c>
      <c r="C12818" s="1" t="s">
        <v>15138</v>
      </c>
      <c r="D12818" s="1">
        <v>22276.437178740001</v>
      </c>
      <c r="E12818" s="1">
        <v>1.9793999999999999E-4</v>
      </c>
      <c r="F12818" s="1" t="s">
        <v>3</v>
      </c>
      <c r="G12818" s="1" t="s">
        <v>15139</v>
      </c>
      <c r="H12818" s="1">
        <v>0</v>
      </c>
      <c r="I12818" s="1">
        <v>9995</v>
      </c>
    </row>
    <row r="12819" spans="1:9" x14ac:dyDescent="0.25">
      <c r="A12819" s="1">
        <v>2</v>
      </c>
      <c r="B12819" s="1">
        <v>47612</v>
      </c>
      <c r="C12819" s="1">
        <v>97.432699999999997</v>
      </c>
      <c r="D12819" s="1">
        <v>333.62959999999998</v>
      </c>
      <c r="E12819" s="1">
        <v>8596</v>
      </c>
      <c r="F12819" s="1">
        <v>272.84460000000001</v>
      </c>
      <c r="G12819" s="1">
        <v>87.180300000000003</v>
      </c>
      <c r="H12819" s="1">
        <v>15.178374310000001</v>
      </c>
      <c r="I12819" s="1">
        <v>93635</v>
      </c>
    </row>
    <row r="12820" spans="1:9" x14ac:dyDescent="0.25">
      <c r="A12820" s="1">
        <v>0</v>
      </c>
      <c r="B12820" s="1" t="s">
        <v>15140</v>
      </c>
    </row>
    <row r="12821" spans="1:9" x14ac:dyDescent="0.25">
      <c r="A12821" s="1">
        <v>1</v>
      </c>
      <c r="B12821" s="1" t="s">
        <v>15141</v>
      </c>
      <c r="C12821" s="1" t="s">
        <v>15142</v>
      </c>
      <c r="D12821" s="1">
        <v>22276.10920476</v>
      </c>
      <c r="E12821" s="1">
        <v>2.0937000000000001E-4</v>
      </c>
      <c r="F12821" s="1" t="s">
        <v>3</v>
      </c>
      <c r="G12821" s="1" t="s">
        <v>15143</v>
      </c>
      <c r="H12821" s="1">
        <v>0</v>
      </c>
      <c r="I12821" s="1">
        <v>9998</v>
      </c>
    </row>
    <row r="12822" spans="1:9" x14ac:dyDescent="0.25">
      <c r="A12822" s="1">
        <v>2</v>
      </c>
      <c r="B12822" s="1">
        <v>47615</v>
      </c>
      <c r="C12822" s="1">
        <v>97.426699999999997</v>
      </c>
      <c r="D12822" s="1">
        <v>333.40899999999999</v>
      </c>
      <c r="E12822" s="1">
        <v>6873</v>
      </c>
      <c r="F12822" s="1">
        <v>263.66750000000002</v>
      </c>
      <c r="G12822" s="1">
        <v>96.377700000000004</v>
      </c>
      <c r="H12822" s="1">
        <v>15.192870040000001</v>
      </c>
      <c r="I12822" s="1">
        <v>92693</v>
      </c>
    </row>
    <row r="12823" spans="1:9" x14ac:dyDescent="0.25">
      <c r="A12823" s="1">
        <v>0</v>
      </c>
      <c r="B12823" s="1" t="s">
        <v>15144</v>
      </c>
    </row>
    <row r="12824" spans="1:9" x14ac:dyDescent="0.25">
      <c r="A12824" s="1">
        <v>1</v>
      </c>
      <c r="B12824" s="1" t="s">
        <v>15145</v>
      </c>
      <c r="C12824" s="1" t="s">
        <v>15146</v>
      </c>
      <c r="D12824" s="1">
        <v>22275.96242829</v>
      </c>
      <c r="E12824" s="1">
        <v>1.9330000000000001E-4</v>
      </c>
      <c r="F12824" s="1" t="s">
        <v>3</v>
      </c>
      <c r="G12824" s="1" t="s">
        <v>15147</v>
      </c>
      <c r="H12824" s="1">
        <v>0</v>
      </c>
      <c r="I12824" s="1">
        <v>9995</v>
      </c>
    </row>
    <row r="12825" spans="1:9" x14ac:dyDescent="0.25">
      <c r="A12825" s="1">
        <v>2</v>
      </c>
      <c r="B12825" s="1">
        <v>47616</v>
      </c>
      <c r="C12825" s="1">
        <v>97.428799999999995</v>
      </c>
      <c r="D12825" s="1">
        <v>333.30610000000001</v>
      </c>
      <c r="E12825" s="1">
        <v>6721</v>
      </c>
      <c r="F12825" s="1">
        <v>264.64980000000003</v>
      </c>
      <c r="G12825" s="1">
        <v>95.397000000000006</v>
      </c>
      <c r="H12825" s="1">
        <v>15.193944780000001</v>
      </c>
      <c r="I12825" s="1">
        <v>93598</v>
      </c>
    </row>
    <row r="12826" spans="1:9" x14ac:dyDescent="0.25">
      <c r="A12826" s="1">
        <v>0</v>
      </c>
      <c r="B12826" s="1" t="s">
        <v>6525</v>
      </c>
      <c r="C12826" s="1" t="s">
        <v>14596</v>
      </c>
      <c r="D12826" s="1">
        <v>48</v>
      </c>
    </row>
    <row r="12827" spans="1:9" x14ac:dyDescent="0.25">
      <c r="A12827" s="1">
        <v>1</v>
      </c>
      <c r="B12827" s="1" t="s">
        <v>15148</v>
      </c>
      <c r="C12827" s="1" t="s">
        <v>15149</v>
      </c>
      <c r="D12827" s="1">
        <v>22276.151221299999</v>
      </c>
      <c r="E12827" s="1">
        <v>1.7536E-4</v>
      </c>
      <c r="F12827" s="1" t="s">
        <v>3</v>
      </c>
      <c r="G12827" s="1" t="s">
        <v>15150</v>
      </c>
      <c r="H12827" s="1">
        <v>0</v>
      </c>
      <c r="I12827" s="1">
        <v>9992</v>
      </c>
    </row>
    <row r="12828" spans="1:9" x14ac:dyDescent="0.25">
      <c r="A12828" s="1">
        <v>2</v>
      </c>
      <c r="B12828" s="1">
        <v>47617</v>
      </c>
      <c r="C12828" s="1">
        <v>97.431899999999999</v>
      </c>
      <c r="D12828" s="1">
        <v>333.45699999999999</v>
      </c>
      <c r="E12828" s="1">
        <v>9278</v>
      </c>
      <c r="F12828" s="1">
        <v>250.14529999999999</v>
      </c>
      <c r="G12828" s="1">
        <v>109.8781</v>
      </c>
      <c r="H12828" s="1">
        <v>15.178106290000001</v>
      </c>
      <c r="I12828" s="1">
        <v>94570</v>
      </c>
    </row>
    <row r="12829" spans="1:9" x14ac:dyDescent="0.25">
      <c r="A12829" s="1">
        <v>0</v>
      </c>
      <c r="B12829" s="1" t="s">
        <v>15151</v>
      </c>
    </row>
    <row r="12830" spans="1:9" x14ac:dyDescent="0.25">
      <c r="A12830" s="1">
        <v>1</v>
      </c>
      <c r="B12830" s="1" t="s">
        <v>15152</v>
      </c>
      <c r="C12830" s="1" t="s">
        <v>15153</v>
      </c>
      <c r="D12830" s="1">
        <v>22276.498034420001</v>
      </c>
      <c r="E12830" s="1">
        <v>9.1819999999999998E-5</v>
      </c>
      <c r="F12830" s="1" t="s">
        <v>3</v>
      </c>
      <c r="G12830" s="1" t="s">
        <v>15154</v>
      </c>
      <c r="H12830" s="1">
        <v>0</v>
      </c>
      <c r="I12830" s="1">
        <v>9992</v>
      </c>
    </row>
    <row r="12831" spans="1:9" x14ac:dyDescent="0.25">
      <c r="A12831" s="1">
        <v>2</v>
      </c>
      <c r="B12831" s="1">
        <v>47620</v>
      </c>
      <c r="C12831" s="1">
        <v>53.054099999999998</v>
      </c>
      <c r="D12831" s="1">
        <v>297.41419999999999</v>
      </c>
      <c r="E12831" s="1">
        <v>2025</v>
      </c>
      <c r="F12831" s="1">
        <v>48.8658</v>
      </c>
      <c r="G12831" s="1">
        <v>311.25049999999999</v>
      </c>
      <c r="H12831" s="1">
        <v>15.06405857</v>
      </c>
      <c r="I12831" s="1">
        <v>91093</v>
      </c>
    </row>
    <row r="12832" spans="1:9" x14ac:dyDescent="0.25">
      <c r="A12832" s="1">
        <v>0</v>
      </c>
      <c r="B12832" s="1" t="s">
        <v>15155</v>
      </c>
    </row>
    <row r="12833" spans="1:9" x14ac:dyDescent="0.25">
      <c r="A12833" s="1">
        <v>1</v>
      </c>
      <c r="B12833" s="1" t="s">
        <v>15156</v>
      </c>
      <c r="C12833" s="1" t="s">
        <v>15157</v>
      </c>
      <c r="D12833" s="1">
        <v>22276.357955650001</v>
      </c>
      <c r="E12833" s="1">
        <v>5.7100000000000004E-6</v>
      </c>
      <c r="F12833" s="1" t="s">
        <v>3</v>
      </c>
      <c r="G12833" s="1" t="s">
        <v>15158</v>
      </c>
      <c r="H12833" s="1">
        <v>0</v>
      </c>
      <c r="I12833" s="1">
        <v>9993</v>
      </c>
    </row>
    <row r="12834" spans="1:9" x14ac:dyDescent="0.25">
      <c r="A12834" s="1">
        <v>2</v>
      </c>
      <c r="B12834" s="1">
        <v>47621</v>
      </c>
      <c r="C12834" s="1">
        <v>53.0535</v>
      </c>
      <c r="D12834" s="1">
        <v>298.03899999999999</v>
      </c>
      <c r="E12834" s="1">
        <v>1859</v>
      </c>
      <c r="F12834" s="1">
        <v>52.394199999999998</v>
      </c>
      <c r="G12834" s="1">
        <v>307.72160000000002</v>
      </c>
      <c r="H12834" s="1">
        <v>15.06404135</v>
      </c>
      <c r="I12834" s="1">
        <v>91085</v>
      </c>
    </row>
    <row r="12835" spans="1:9" x14ac:dyDescent="0.25">
      <c r="A12835" s="1">
        <v>0</v>
      </c>
      <c r="B12835" s="1" t="s">
        <v>15159</v>
      </c>
    </row>
    <row r="12836" spans="1:9" x14ac:dyDescent="0.25">
      <c r="A12836" s="1">
        <v>1</v>
      </c>
      <c r="B12836" s="1" t="s">
        <v>15160</v>
      </c>
      <c r="C12836" s="1" t="s">
        <v>15161</v>
      </c>
      <c r="D12836" s="1">
        <v>22276.486020109998</v>
      </c>
      <c r="E12836" s="1">
        <v>8.0499999999999992E-6</v>
      </c>
      <c r="F12836" s="1" t="s">
        <v>3</v>
      </c>
      <c r="G12836" s="1" t="s">
        <v>15162</v>
      </c>
      <c r="H12836" s="1">
        <v>0</v>
      </c>
      <c r="I12836" s="1">
        <v>9991</v>
      </c>
    </row>
    <row r="12837" spans="1:9" x14ac:dyDescent="0.25">
      <c r="A12837" s="1">
        <v>2</v>
      </c>
      <c r="B12837" s="1">
        <v>47622</v>
      </c>
      <c r="C12837" s="1">
        <v>53.054699999999997</v>
      </c>
      <c r="D12837" s="1">
        <v>297.47239999999999</v>
      </c>
      <c r="E12837" s="1">
        <v>2078</v>
      </c>
      <c r="F12837" s="1">
        <v>49.908000000000001</v>
      </c>
      <c r="G12837" s="1">
        <v>310.20909999999998</v>
      </c>
      <c r="H12837" s="1">
        <v>15.06408804</v>
      </c>
      <c r="I12837" s="1">
        <v>91090</v>
      </c>
    </row>
    <row r="12838" spans="1:9" x14ac:dyDescent="0.25">
      <c r="A12838" s="1">
        <v>0</v>
      </c>
      <c r="B12838" s="1" t="s">
        <v>15163</v>
      </c>
    </row>
    <row r="12839" spans="1:9" x14ac:dyDescent="0.25">
      <c r="A12839" s="1">
        <v>1</v>
      </c>
      <c r="B12839" s="1" t="s">
        <v>15164</v>
      </c>
      <c r="C12839" s="1" t="s">
        <v>15165</v>
      </c>
      <c r="D12839" s="1">
        <v>22276.29943933</v>
      </c>
      <c r="E12839" s="1">
        <v>2.6529999999999998E-5</v>
      </c>
      <c r="F12839" s="1" t="s">
        <v>3</v>
      </c>
      <c r="G12839" s="1" t="s">
        <v>15166</v>
      </c>
      <c r="H12839" s="1">
        <v>0</v>
      </c>
      <c r="I12839" s="1">
        <v>9991</v>
      </c>
    </row>
    <row r="12840" spans="1:9" x14ac:dyDescent="0.25">
      <c r="A12840" s="1">
        <v>2</v>
      </c>
      <c r="B12840" s="1">
        <v>47623</v>
      </c>
      <c r="C12840" s="1">
        <v>53.053800000000003</v>
      </c>
      <c r="D12840" s="1">
        <v>233.3176</v>
      </c>
      <c r="E12840" s="1">
        <v>1556</v>
      </c>
      <c r="F12840" s="1">
        <v>80.062200000000004</v>
      </c>
      <c r="G12840" s="1">
        <v>280.05430000000001</v>
      </c>
      <c r="H12840" s="1">
        <v>15.06411823</v>
      </c>
      <c r="I12840" s="1">
        <v>91988</v>
      </c>
    </row>
    <row r="12841" spans="1:9" x14ac:dyDescent="0.25">
      <c r="A12841" s="1">
        <v>0</v>
      </c>
      <c r="B12841" s="1" t="s">
        <v>15167</v>
      </c>
    </row>
    <row r="12842" spans="1:9" x14ac:dyDescent="0.25">
      <c r="A12842" s="1">
        <v>1</v>
      </c>
      <c r="B12842" s="1" t="s">
        <v>15168</v>
      </c>
      <c r="C12842" s="1" t="s">
        <v>15169</v>
      </c>
      <c r="D12842" s="1">
        <v>22276.492492779998</v>
      </c>
      <c r="E12842" s="1">
        <v>-1.3200000000000001E-6</v>
      </c>
      <c r="F12842" s="1" t="s">
        <v>3</v>
      </c>
      <c r="G12842" s="1" t="s">
        <v>15170</v>
      </c>
      <c r="H12842" s="1">
        <v>0</v>
      </c>
      <c r="I12842" s="1">
        <v>9998</v>
      </c>
    </row>
    <row r="12843" spans="1:9" x14ac:dyDescent="0.25">
      <c r="A12843" s="1">
        <v>2</v>
      </c>
      <c r="B12843" s="1">
        <v>47624</v>
      </c>
      <c r="C12843" s="1">
        <v>53.053600000000003</v>
      </c>
      <c r="D12843" s="1">
        <v>277.45179999999999</v>
      </c>
      <c r="E12843" s="1">
        <v>1689</v>
      </c>
      <c r="F12843" s="1">
        <v>62.610700000000001</v>
      </c>
      <c r="G12843" s="1">
        <v>297.50540000000001</v>
      </c>
      <c r="H12843" s="1">
        <v>15.06406318</v>
      </c>
      <c r="I12843" s="1">
        <v>91395</v>
      </c>
    </row>
    <row r="12844" spans="1:9" x14ac:dyDescent="0.25">
      <c r="A12844" s="1">
        <v>0</v>
      </c>
      <c r="B12844" s="1" t="s">
        <v>15171</v>
      </c>
    </row>
    <row r="12845" spans="1:9" x14ac:dyDescent="0.25">
      <c r="A12845" s="1">
        <v>1</v>
      </c>
      <c r="B12845" s="1" t="s">
        <v>15172</v>
      </c>
      <c r="C12845" s="1" t="s">
        <v>15173</v>
      </c>
      <c r="D12845" s="1">
        <v>22276.493395400001</v>
      </c>
      <c r="E12845" s="1">
        <v>4.8640000000000002E-5</v>
      </c>
      <c r="F12845" s="1" t="s">
        <v>3</v>
      </c>
      <c r="G12845" s="1" t="s">
        <v>15174</v>
      </c>
      <c r="H12845" s="1">
        <v>0</v>
      </c>
      <c r="I12845" s="1">
        <v>9992</v>
      </c>
    </row>
    <row r="12846" spans="1:9" x14ac:dyDescent="0.25">
      <c r="A12846" s="1">
        <v>2</v>
      </c>
      <c r="B12846" s="1">
        <v>47625</v>
      </c>
      <c r="C12846" s="1">
        <v>53.0533</v>
      </c>
      <c r="D12846" s="1">
        <v>297.42070000000001</v>
      </c>
      <c r="E12846" s="1">
        <v>1488</v>
      </c>
      <c r="F12846" s="1">
        <v>60.426499999999997</v>
      </c>
      <c r="G12846" s="1">
        <v>299.68720000000002</v>
      </c>
      <c r="H12846" s="1">
        <v>15.06403652</v>
      </c>
      <c r="I12846" s="1">
        <v>90587</v>
      </c>
    </row>
    <row r="12847" spans="1:9" x14ac:dyDescent="0.25">
      <c r="A12847" s="1">
        <v>0</v>
      </c>
      <c r="B12847" s="1" t="s">
        <v>15175</v>
      </c>
    </row>
    <row r="12848" spans="1:9" x14ac:dyDescent="0.25">
      <c r="A12848" s="1">
        <v>1</v>
      </c>
      <c r="B12848" s="1" t="s">
        <v>15176</v>
      </c>
      <c r="C12848" s="1" t="s">
        <v>15177</v>
      </c>
      <c r="D12848" s="1">
        <v>22276.346894089998</v>
      </c>
      <c r="E12848" s="1">
        <v>3.2469999999999999E-5</v>
      </c>
      <c r="F12848" s="1" t="s">
        <v>3</v>
      </c>
      <c r="G12848" s="1" t="s">
        <v>15178</v>
      </c>
      <c r="H12848" s="1">
        <v>0</v>
      </c>
      <c r="I12848" s="1">
        <v>9991</v>
      </c>
    </row>
    <row r="12849" spans="1:9" x14ac:dyDescent="0.25">
      <c r="A12849" s="1">
        <v>2</v>
      </c>
      <c r="B12849" s="1">
        <v>47626</v>
      </c>
      <c r="C12849" s="1">
        <v>53.053600000000003</v>
      </c>
      <c r="D12849" s="1">
        <v>298.10219999999998</v>
      </c>
      <c r="E12849" s="1">
        <v>1892</v>
      </c>
      <c r="F12849" s="1">
        <v>55.216700000000003</v>
      </c>
      <c r="G12849" s="1">
        <v>304.89999999999998</v>
      </c>
      <c r="H12849" s="1">
        <v>15.064075020000001</v>
      </c>
      <c r="I12849" s="1">
        <v>91072</v>
      </c>
    </row>
    <row r="12850" spans="1:9" x14ac:dyDescent="0.25">
      <c r="A12850" s="1">
        <v>0</v>
      </c>
      <c r="B12850" s="1" t="s">
        <v>15179</v>
      </c>
    </row>
    <row r="12851" spans="1:9" x14ac:dyDescent="0.25">
      <c r="A12851" s="1">
        <v>1</v>
      </c>
      <c r="B12851" s="1" t="s">
        <v>15180</v>
      </c>
      <c r="C12851" s="1" t="s">
        <v>15181</v>
      </c>
      <c r="D12851" s="1">
        <v>22276.490169159999</v>
      </c>
      <c r="E12851" s="1">
        <v>1.3850000000000001E-4</v>
      </c>
      <c r="F12851" s="1" t="s">
        <v>3</v>
      </c>
      <c r="G12851" s="1" t="s">
        <v>15182</v>
      </c>
      <c r="H12851" s="1">
        <v>0</v>
      </c>
      <c r="I12851" s="1">
        <v>9991</v>
      </c>
    </row>
    <row r="12852" spans="1:9" x14ac:dyDescent="0.25">
      <c r="A12852" s="1">
        <v>2</v>
      </c>
      <c r="B12852" s="1">
        <v>47627</v>
      </c>
      <c r="C12852" s="1">
        <v>53.056600000000003</v>
      </c>
      <c r="D12852" s="1">
        <v>202.45169999999999</v>
      </c>
      <c r="E12852" s="1">
        <v>1555</v>
      </c>
      <c r="F12852" s="1">
        <v>67.515299999999996</v>
      </c>
      <c r="G12852" s="1">
        <v>292.60000000000002</v>
      </c>
      <c r="H12852" s="1">
        <v>15.06406696</v>
      </c>
      <c r="I12852" s="1">
        <v>91908</v>
      </c>
    </row>
    <row r="12853" spans="1:9" x14ac:dyDescent="0.25">
      <c r="A12853" s="1">
        <v>0</v>
      </c>
      <c r="B12853" s="1" t="s">
        <v>15183</v>
      </c>
    </row>
    <row r="12854" spans="1:9" x14ac:dyDescent="0.25">
      <c r="A12854" s="1">
        <v>1</v>
      </c>
      <c r="B12854" s="1" t="s">
        <v>15184</v>
      </c>
      <c r="C12854" s="1" t="s">
        <v>15185</v>
      </c>
      <c r="D12854" s="1">
        <v>22276.382807419999</v>
      </c>
      <c r="E12854" s="1">
        <v>4.5800000000000002E-6</v>
      </c>
      <c r="F12854" s="1" t="s">
        <v>3</v>
      </c>
      <c r="G12854" s="1" t="s">
        <v>15186</v>
      </c>
      <c r="H12854" s="1">
        <v>0</v>
      </c>
      <c r="I12854" s="1">
        <v>9995</v>
      </c>
    </row>
    <row r="12855" spans="1:9" x14ac:dyDescent="0.25">
      <c r="A12855" s="1">
        <v>2</v>
      </c>
      <c r="B12855" s="1">
        <v>47628</v>
      </c>
      <c r="C12855" s="1">
        <v>53.0548</v>
      </c>
      <c r="D12855" s="1">
        <v>297.92500000000001</v>
      </c>
      <c r="E12855" s="1">
        <v>1622</v>
      </c>
      <c r="F12855" s="1">
        <v>68.003799999999998</v>
      </c>
      <c r="G12855" s="1">
        <v>292.1123</v>
      </c>
      <c r="H12855" s="1">
        <v>15.064087430000001</v>
      </c>
      <c r="I12855" s="1">
        <v>91080</v>
      </c>
    </row>
    <row r="12856" spans="1:9" x14ac:dyDescent="0.25">
      <c r="A12856" s="1">
        <v>0</v>
      </c>
      <c r="B12856" s="1" t="s">
        <v>15187</v>
      </c>
    </row>
    <row r="12857" spans="1:9" x14ac:dyDescent="0.25">
      <c r="A12857" s="1">
        <v>1</v>
      </c>
      <c r="B12857" s="1" t="s">
        <v>15188</v>
      </c>
      <c r="C12857" s="1" t="s">
        <v>15189</v>
      </c>
      <c r="D12857" s="1">
        <v>22276.16627876</v>
      </c>
      <c r="E12857" s="1">
        <v>-5.9000000000000003E-6</v>
      </c>
      <c r="F12857" s="1" t="s">
        <v>3</v>
      </c>
      <c r="G12857" s="1">
        <f>-20719-4</f>
        <v>-20723</v>
      </c>
      <c r="H12857" s="1">
        <v>0</v>
      </c>
      <c r="I12857" s="1">
        <v>9995</v>
      </c>
    </row>
    <row r="12858" spans="1:9" x14ac:dyDescent="0.25">
      <c r="A12858" s="1">
        <v>2</v>
      </c>
      <c r="B12858" s="1">
        <v>47629</v>
      </c>
      <c r="C12858" s="1">
        <v>53.054699999999997</v>
      </c>
      <c r="D12858" s="1">
        <v>178.91560000000001</v>
      </c>
      <c r="E12858" s="1">
        <v>1321</v>
      </c>
      <c r="F12858" s="1">
        <v>59.430999999999997</v>
      </c>
      <c r="G12858" s="1">
        <v>300.68099999999998</v>
      </c>
      <c r="H12858" s="1">
        <v>15.064168929999999</v>
      </c>
      <c r="I12858" s="1">
        <v>92710</v>
      </c>
    </row>
    <row r="12859" spans="1:9" x14ac:dyDescent="0.25">
      <c r="A12859" s="1">
        <v>0</v>
      </c>
      <c r="B12859" s="1" t="s">
        <v>15190</v>
      </c>
    </row>
    <row r="12860" spans="1:9" x14ac:dyDescent="0.25">
      <c r="A12860" s="1">
        <v>1</v>
      </c>
      <c r="B12860" s="1" t="s">
        <v>15191</v>
      </c>
      <c r="C12860" s="1" t="s">
        <v>15192</v>
      </c>
      <c r="D12860" s="1">
        <v>22276.521987079999</v>
      </c>
      <c r="E12860" s="1">
        <v>1.6439999999999998E-5</v>
      </c>
      <c r="F12860" s="1" t="s">
        <v>3</v>
      </c>
      <c r="G12860" s="1" t="s">
        <v>15193</v>
      </c>
      <c r="H12860" s="1">
        <v>0</v>
      </c>
      <c r="I12860" s="1">
        <v>9991</v>
      </c>
    </row>
    <row r="12861" spans="1:9" x14ac:dyDescent="0.25">
      <c r="A12861" s="1">
        <v>2</v>
      </c>
      <c r="B12861" s="1">
        <v>47630</v>
      </c>
      <c r="C12861" s="1">
        <v>53.053699999999999</v>
      </c>
      <c r="D12861" s="1">
        <v>277.40289999999999</v>
      </c>
      <c r="E12861" s="1">
        <v>1714</v>
      </c>
      <c r="F12861" s="1">
        <v>61.515900000000002</v>
      </c>
      <c r="G12861" s="1">
        <v>298.6003</v>
      </c>
      <c r="H12861" s="1">
        <v>15.06409683</v>
      </c>
      <c r="I12861" s="1">
        <v>91365</v>
      </c>
    </row>
    <row r="12862" spans="1:9" x14ac:dyDescent="0.25">
      <c r="A12862" s="1">
        <v>0</v>
      </c>
      <c r="B12862" s="1" t="s">
        <v>15194</v>
      </c>
    </row>
    <row r="12863" spans="1:9" x14ac:dyDescent="0.25">
      <c r="A12863" s="1">
        <v>1</v>
      </c>
      <c r="B12863" s="1" t="s">
        <v>15195</v>
      </c>
      <c r="C12863" s="1" t="s">
        <v>15196</v>
      </c>
      <c r="D12863" s="1">
        <v>22276.51504174</v>
      </c>
      <c r="E12863" s="1">
        <v>6.1649999999999994E-5</v>
      </c>
      <c r="F12863" s="1" t="s">
        <v>3</v>
      </c>
      <c r="G12863" s="1" t="s">
        <v>15197</v>
      </c>
      <c r="H12863" s="1">
        <v>0</v>
      </c>
      <c r="I12863" s="1">
        <v>9999</v>
      </c>
    </row>
    <row r="12864" spans="1:9" x14ac:dyDescent="0.25">
      <c r="A12864" s="1">
        <v>2</v>
      </c>
      <c r="B12864" s="1">
        <v>47632</v>
      </c>
      <c r="C12864" s="1">
        <v>53.052999999999997</v>
      </c>
      <c r="D12864" s="1">
        <v>202.34030000000001</v>
      </c>
      <c r="E12864" s="1">
        <v>1454</v>
      </c>
      <c r="F12864" s="1">
        <v>78.801400000000001</v>
      </c>
      <c r="G12864" s="1">
        <v>281.31380000000001</v>
      </c>
      <c r="H12864" s="1">
        <v>15.064157379999999</v>
      </c>
      <c r="I12864" s="1">
        <v>92418</v>
      </c>
    </row>
    <row r="12865" spans="1:9" x14ac:dyDescent="0.25">
      <c r="A12865" s="1">
        <v>0</v>
      </c>
      <c r="B12865" s="1" t="s">
        <v>15198</v>
      </c>
    </row>
    <row r="12866" spans="1:9" x14ac:dyDescent="0.25">
      <c r="A12866" s="1">
        <v>1</v>
      </c>
      <c r="B12866" s="1" t="s">
        <v>15199</v>
      </c>
      <c r="C12866" s="1" t="s">
        <v>15200</v>
      </c>
      <c r="D12866" s="1">
        <v>22276.467592059998</v>
      </c>
      <c r="E12866" s="1">
        <v>1.323E-5</v>
      </c>
      <c r="F12866" s="1" t="s">
        <v>3</v>
      </c>
      <c r="G12866" s="1" t="s">
        <v>15201</v>
      </c>
      <c r="H12866" s="1">
        <v>0</v>
      </c>
      <c r="I12866" s="1">
        <v>9996</v>
      </c>
    </row>
    <row r="12867" spans="1:9" x14ac:dyDescent="0.25">
      <c r="A12867" s="1">
        <v>2</v>
      </c>
      <c r="B12867" s="1">
        <v>47633</v>
      </c>
      <c r="C12867" s="1">
        <v>53.055300000000003</v>
      </c>
      <c r="D12867" s="1">
        <v>297.58179999999999</v>
      </c>
      <c r="E12867" s="1">
        <v>1824</v>
      </c>
      <c r="F12867" s="1">
        <v>48.322400000000002</v>
      </c>
      <c r="G12867" s="1">
        <v>311.7921</v>
      </c>
      <c r="H12867" s="1">
        <v>15.06406292</v>
      </c>
      <c r="I12867" s="1">
        <v>91115</v>
      </c>
    </row>
    <row r="12868" spans="1:9" x14ac:dyDescent="0.25">
      <c r="A12868" s="1">
        <v>0</v>
      </c>
      <c r="B12868" s="1" t="s">
        <v>15202</v>
      </c>
    </row>
    <row r="12869" spans="1:9" x14ac:dyDescent="0.25">
      <c r="A12869" s="1">
        <v>1</v>
      </c>
      <c r="B12869" s="1" t="s">
        <v>15203</v>
      </c>
      <c r="C12869" s="1" t="s">
        <v>15204</v>
      </c>
      <c r="D12869" s="1">
        <v>22276.376395359999</v>
      </c>
      <c r="E12869" s="1">
        <v>1.3869999999999999E-5</v>
      </c>
      <c r="F12869" s="1" t="s">
        <v>3</v>
      </c>
      <c r="G12869" s="1" t="s">
        <v>15205</v>
      </c>
      <c r="H12869" s="1">
        <v>0</v>
      </c>
      <c r="I12869" s="1">
        <v>9993</v>
      </c>
    </row>
    <row r="12870" spans="1:9" x14ac:dyDescent="0.25">
      <c r="A12870" s="1">
        <v>2</v>
      </c>
      <c r="B12870" s="1">
        <v>47634</v>
      </c>
      <c r="C12870" s="1">
        <v>53.056100000000001</v>
      </c>
      <c r="D12870" s="1">
        <v>297.96440000000001</v>
      </c>
      <c r="E12870" s="1">
        <v>1743</v>
      </c>
      <c r="F12870" s="1">
        <v>60.610300000000002</v>
      </c>
      <c r="G12870" s="1">
        <v>299.50599999999997</v>
      </c>
      <c r="H12870" s="1">
        <v>15.063981</v>
      </c>
      <c r="I12870" s="1">
        <v>91079</v>
      </c>
    </row>
    <row r="12871" spans="1:9" x14ac:dyDescent="0.25">
      <c r="A12871" s="1">
        <v>0</v>
      </c>
      <c r="B12871" s="1" t="s">
        <v>15206</v>
      </c>
    </row>
    <row r="12872" spans="1:9" x14ac:dyDescent="0.25">
      <c r="A12872" s="1">
        <v>1</v>
      </c>
      <c r="B12872" s="1" t="s">
        <v>15207</v>
      </c>
      <c r="C12872" s="1" t="s">
        <v>15208</v>
      </c>
      <c r="D12872" s="1">
        <v>22276.534410780001</v>
      </c>
      <c r="E12872" s="1">
        <v>2.7080000000000002E-5</v>
      </c>
      <c r="F12872" s="1" t="s">
        <v>3</v>
      </c>
      <c r="G12872" s="1" t="s">
        <v>15209</v>
      </c>
      <c r="H12872" s="1">
        <v>0</v>
      </c>
      <c r="I12872" s="1">
        <v>9996</v>
      </c>
    </row>
    <row r="12873" spans="1:9" x14ac:dyDescent="0.25">
      <c r="A12873" s="1">
        <v>2</v>
      </c>
      <c r="B12873" s="1">
        <v>47635</v>
      </c>
      <c r="C12873" s="1">
        <v>53.055199999999999</v>
      </c>
      <c r="D12873" s="1">
        <v>202.25819999999999</v>
      </c>
      <c r="E12873" s="1">
        <v>1417</v>
      </c>
      <c r="F12873" s="1">
        <v>83.934799999999996</v>
      </c>
      <c r="G12873" s="1">
        <v>276.18020000000001</v>
      </c>
      <c r="H12873" s="1">
        <v>15.06410715</v>
      </c>
      <c r="I12873" s="1">
        <v>92430</v>
      </c>
    </row>
    <row r="12874" spans="1:9" x14ac:dyDescent="0.25">
      <c r="A12874" s="1">
        <v>0</v>
      </c>
      <c r="B12874" s="1" t="s">
        <v>15210</v>
      </c>
    </row>
    <row r="12875" spans="1:9" x14ac:dyDescent="0.25">
      <c r="A12875" s="1">
        <v>1</v>
      </c>
      <c r="B12875" s="1" t="s">
        <v>15211</v>
      </c>
      <c r="C12875" s="1" t="s">
        <v>15212</v>
      </c>
      <c r="D12875" s="1">
        <v>22276.297137329999</v>
      </c>
      <c r="E12875" s="1">
        <v>-1.0349999999999999E-5</v>
      </c>
      <c r="F12875" s="1" t="s">
        <v>3</v>
      </c>
      <c r="G12875" s="1">
        <f>-50562-4</f>
        <v>-50566</v>
      </c>
      <c r="H12875" s="1">
        <v>0</v>
      </c>
      <c r="I12875" s="1">
        <v>9999</v>
      </c>
    </row>
    <row r="12876" spans="1:9" x14ac:dyDescent="0.25">
      <c r="A12876" s="1">
        <v>2</v>
      </c>
      <c r="B12876" s="1">
        <v>47636</v>
      </c>
      <c r="C12876" s="1">
        <v>53.055100000000003</v>
      </c>
      <c r="D12876" s="1">
        <v>278.32780000000002</v>
      </c>
      <c r="E12876" s="1">
        <v>1421</v>
      </c>
      <c r="F12876" s="1">
        <v>74.077600000000004</v>
      </c>
      <c r="G12876" s="1">
        <v>286.0369</v>
      </c>
      <c r="H12876" s="1">
        <v>15.0640246</v>
      </c>
      <c r="I12876" s="1">
        <v>91342</v>
      </c>
    </row>
    <row r="12877" spans="1:9" x14ac:dyDescent="0.25">
      <c r="A12877" s="1">
        <v>0</v>
      </c>
      <c r="B12877" s="1" t="s">
        <v>15213</v>
      </c>
    </row>
    <row r="12878" spans="1:9" x14ac:dyDescent="0.25">
      <c r="A12878" s="1">
        <v>1</v>
      </c>
      <c r="B12878" s="1" t="s">
        <v>15214</v>
      </c>
      <c r="C12878" s="1" t="s">
        <v>15215</v>
      </c>
      <c r="D12878" s="1">
        <v>22276.333996829999</v>
      </c>
      <c r="E12878" s="1">
        <v>1.736E-5</v>
      </c>
      <c r="F12878" s="1" t="s">
        <v>3</v>
      </c>
      <c r="G12878" s="1" t="s">
        <v>15216</v>
      </c>
      <c r="H12878" s="1">
        <v>0</v>
      </c>
      <c r="I12878" s="1">
        <v>9996</v>
      </c>
    </row>
    <row r="12879" spans="1:9" x14ac:dyDescent="0.25">
      <c r="A12879" s="1">
        <v>2</v>
      </c>
      <c r="B12879" s="1">
        <v>47637</v>
      </c>
      <c r="C12879" s="1">
        <v>53.054400000000001</v>
      </c>
      <c r="D12879" s="1">
        <v>278.15469999999999</v>
      </c>
      <c r="E12879" s="1">
        <v>1557</v>
      </c>
      <c r="F12879" s="1">
        <v>71.0488</v>
      </c>
      <c r="G12879" s="1">
        <v>289.06700000000001</v>
      </c>
      <c r="H12879" s="1">
        <v>15.064009929999999</v>
      </c>
      <c r="I12879" s="1">
        <v>91368</v>
      </c>
    </row>
    <row r="12880" spans="1:9" x14ac:dyDescent="0.25">
      <c r="A12880" s="1">
        <v>0</v>
      </c>
      <c r="B12880" s="1" t="s">
        <v>15217</v>
      </c>
    </row>
    <row r="12881" spans="1:9" x14ac:dyDescent="0.25">
      <c r="A12881" s="1">
        <v>1</v>
      </c>
      <c r="B12881" s="1" t="s">
        <v>15218</v>
      </c>
      <c r="C12881" s="1" t="s">
        <v>15219</v>
      </c>
      <c r="D12881" s="1">
        <v>22276.198998470001</v>
      </c>
      <c r="E12881" s="1">
        <v>1.322E-5</v>
      </c>
      <c r="F12881" s="1" t="s">
        <v>3</v>
      </c>
      <c r="G12881" s="1" t="s">
        <v>15220</v>
      </c>
      <c r="H12881" s="1">
        <v>0</v>
      </c>
      <c r="I12881" s="1">
        <v>9999</v>
      </c>
    </row>
    <row r="12882" spans="1:9" x14ac:dyDescent="0.25">
      <c r="A12882" s="1">
        <v>2</v>
      </c>
      <c r="B12882" s="1">
        <v>47638</v>
      </c>
      <c r="C12882" s="1">
        <v>53.054299999999998</v>
      </c>
      <c r="D12882" s="1">
        <v>203.7466</v>
      </c>
      <c r="E12882" s="1">
        <v>1299</v>
      </c>
      <c r="F12882" s="1">
        <v>85.044700000000006</v>
      </c>
      <c r="G12882" s="1">
        <v>275.06900000000002</v>
      </c>
      <c r="H12882" s="1">
        <v>15.064096770000001</v>
      </c>
      <c r="I12882" s="1">
        <v>91865</v>
      </c>
    </row>
    <row r="12883" spans="1:9" x14ac:dyDescent="0.25">
      <c r="A12883" s="1">
        <v>0</v>
      </c>
      <c r="B12883" s="1" t="s">
        <v>15221</v>
      </c>
    </row>
    <row r="12884" spans="1:9" x14ac:dyDescent="0.25">
      <c r="A12884" s="1">
        <v>1</v>
      </c>
      <c r="B12884" s="1" t="s">
        <v>15222</v>
      </c>
      <c r="C12884" s="1" t="s">
        <v>15223</v>
      </c>
      <c r="D12884" s="1">
        <v>22276.444578340001</v>
      </c>
      <c r="E12884" s="1">
        <v>1.485E-5</v>
      </c>
      <c r="F12884" s="1" t="s">
        <v>3</v>
      </c>
      <c r="G12884" s="1" t="s">
        <v>15224</v>
      </c>
      <c r="H12884" s="1">
        <v>0</v>
      </c>
      <c r="I12884" s="1">
        <v>9994</v>
      </c>
    </row>
    <row r="12885" spans="1:9" x14ac:dyDescent="0.25">
      <c r="A12885" s="1">
        <v>2</v>
      </c>
      <c r="B12885" s="1">
        <v>47639</v>
      </c>
      <c r="C12885" s="1">
        <v>53.054699999999997</v>
      </c>
      <c r="D12885" s="1">
        <v>277.66520000000003</v>
      </c>
      <c r="E12885" s="1">
        <v>1512</v>
      </c>
      <c r="F12885" s="1">
        <v>66.755200000000002</v>
      </c>
      <c r="G12885" s="1">
        <v>293.3596</v>
      </c>
      <c r="H12885" s="1">
        <v>15.06409453</v>
      </c>
      <c r="I12885" s="1">
        <v>91352</v>
      </c>
    </row>
    <row r="12886" spans="1:9" x14ac:dyDescent="0.25">
      <c r="A12886" s="1">
        <v>0</v>
      </c>
      <c r="B12886" s="1" t="s">
        <v>15225</v>
      </c>
    </row>
    <row r="12887" spans="1:9" x14ac:dyDescent="0.25">
      <c r="A12887" s="1">
        <v>1</v>
      </c>
      <c r="B12887" s="1" t="s">
        <v>15226</v>
      </c>
      <c r="C12887" s="1" t="s">
        <v>15227</v>
      </c>
      <c r="D12887" s="1">
        <v>22276.439050460001</v>
      </c>
      <c r="E12887" s="1">
        <v>1.1548999999999999E-4</v>
      </c>
      <c r="F12887" s="1" t="s">
        <v>3</v>
      </c>
      <c r="G12887" s="1" t="s">
        <v>15228</v>
      </c>
      <c r="H12887" s="1">
        <v>0</v>
      </c>
      <c r="I12887" s="1">
        <v>9994</v>
      </c>
    </row>
    <row r="12888" spans="1:9" x14ac:dyDescent="0.25">
      <c r="A12888" s="1">
        <v>2</v>
      </c>
      <c r="B12888" s="1">
        <v>47640</v>
      </c>
      <c r="C12888" s="1">
        <v>53.054299999999998</v>
      </c>
      <c r="D12888" s="1">
        <v>297.67779999999999</v>
      </c>
      <c r="E12888" s="1">
        <v>1721</v>
      </c>
      <c r="F12888" s="1">
        <v>60.586599999999997</v>
      </c>
      <c r="G12888" s="1">
        <v>299.52940000000001</v>
      </c>
      <c r="H12888" s="1">
        <v>15.06407525</v>
      </c>
      <c r="I12888" s="1">
        <v>91095</v>
      </c>
    </row>
    <row r="12889" spans="1:9" x14ac:dyDescent="0.25">
      <c r="A12889" s="1">
        <v>0</v>
      </c>
      <c r="B12889" s="1" t="s">
        <v>15229</v>
      </c>
    </row>
    <row r="12890" spans="1:9" x14ac:dyDescent="0.25">
      <c r="A12890" s="1">
        <v>1</v>
      </c>
      <c r="B12890" s="1" t="s">
        <v>15230</v>
      </c>
      <c r="C12890" s="1" t="s">
        <v>15231</v>
      </c>
      <c r="D12890" s="1">
        <v>22276.51598652</v>
      </c>
      <c r="E12890" s="1">
        <v>3.9310000000000001E-5</v>
      </c>
      <c r="F12890" s="1" t="s">
        <v>3</v>
      </c>
      <c r="G12890" s="1" t="s">
        <v>15232</v>
      </c>
      <c r="H12890" s="1">
        <v>0</v>
      </c>
      <c r="I12890" s="1">
        <v>9997</v>
      </c>
    </row>
    <row r="12891" spans="1:9" x14ac:dyDescent="0.25">
      <c r="A12891" s="1">
        <v>2</v>
      </c>
      <c r="B12891" s="1">
        <v>47641</v>
      </c>
      <c r="C12891" s="1">
        <v>53.052799999999998</v>
      </c>
      <c r="D12891" s="1">
        <v>202.34200000000001</v>
      </c>
      <c r="E12891" s="1">
        <v>1407</v>
      </c>
      <c r="F12891" s="1">
        <v>87.554699999999997</v>
      </c>
      <c r="G12891" s="1">
        <v>272.56029999999998</v>
      </c>
      <c r="H12891" s="1">
        <v>15.06415539</v>
      </c>
      <c r="I12891" s="1">
        <v>92418</v>
      </c>
    </row>
    <row r="12892" spans="1:9" x14ac:dyDescent="0.25">
      <c r="A12892" s="1">
        <v>0</v>
      </c>
      <c r="B12892" s="1" t="s">
        <v>15233</v>
      </c>
    </row>
    <row r="12893" spans="1:9" x14ac:dyDescent="0.25">
      <c r="A12893" s="1">
        <v>1</v>
      </c>
      <c r="B12893" s="1" t="s">
        <v>15234</v>
      </c>
      <c r="C12893" s="1" t="s">
        <v>15235</v>
      </c>
      <c r="D12893" s="1">
        <v>22276.31234316</v>
      </c>
      <c r="E12893" s="1">
        <v>8.0149999999999997E-5</v>
      </c>
      <c r="F12893" s="1" t="s">
        <v>3</v>
      </c>
      <c r="G12893" s="1" t="s">
        <v>15236</v>
      </c>
      <c r="H12893" s="1">
        <v>0</v>
      </c>
      <c r="I12893" s="1">
        <v>9997</v>
      </c>
    </row>
    <row r="12894" spans="1:9" x14ac:dyDescent="0.25">
      <c r="A12894" s="1">
        <v>2</v>
      </c>
      <c r="B12894" s="1">
        <v>47642</v>
      </c>
      <c r="C12894" s="1">
        <v>53.0535</v>
      </c>
      <c r="D12894" s="1">
        <v>293.23559999999998</v>
      </c>
      <c r="E12894" s="1">
        <v>1872</v>
      </c>
      <c r="F12894" s="1">
        <v>59.7395</v>
      </c>
      <c r="G12894" s="1">
        <v>300.37790000000001</v>
      </c>
      <c r="H12894" s="1">
        <v>15.064153040000001</v>
      </c>
      <c r="I12894" s="1">
        <v>91134</v>
      </c>
    </row>
    <row r="12895" spans="1:9" x14ac:dyDescent="0.25">
      <c r="A12895" s="1">
        <v>0</v>
      </c>
      <c r="B12895" s="1" t="s">
        <v>15237</v>
      </c>
    </row>
    <row r="12896" spans="1:9" x14ac:dyDescent="0.25">
      <c r="A12896" s="1">
        <v>1</v>
      </c>
      <c r="B12896" s="1" t="s">
        <v>15238</v>
      </c>
      <c r="C12896" s="1" t="s">
        <v>15239</v>
      </c>
      <c r="D12896" s="1">
        <v>22276.326631510001</v>
      </c>
      <c r="E12896" s="1">
        <v>6.1099999999999999E-6</v>
      </c>
      <c r="F12896" s="1" t="s">
        <v>3</v>
      </c>
      <c r="G12896" s="1" t="s">
        <v>15240</v>
      </c>
      <c r="H12896" s="1">
        <v>0</v>
      </c>
      <c r="I12896" s="1">
        <v>9991</v>
      </c>
    </row>
    <row r="12897" spans="1:9" x14ac:dyDescent="0.25">
      <c r="A12897" s="1">
        <v>2</v>
      </c>
      <c r="B12897" s="1">
        <v>47643</v>
      </c>
      <c r="C12897" s="1">
        <v>53.053100000000001</v>
      </c>
      <c r="D12897" s="1">
        <v>278.19349999999997</v>
      </c>
      <c r="E12897" s="1">
        <v>1569</v>
      </c>
      <c r="F12897" s="1">
        <v>74.280500000000004</v>
      </c>
      <c r="G12897" s="1">
        <v>285.83569999999997</v>
      </c>
      <c r="H12897" s="1">
        <v>15.06400069</v>
      </c>
      <c r="I12897" s="1">
        <v>91352</v>
      </c>
    </row>
    <row r="12898" spans="1:9" x14ac:dyDescent="0.25">
      <c r="A12898" s="1">
        <v>0</v>
      </c>
      <c r="B12898" s="1" t="s">
        <v>15241</v>
      </c>
    </row>
    <row r="12899" spans="1:9" x14ac:dyDescent="0.25">
      <c r="A12899" s="1">
        <v>1</v>
      </c>
      <c r="B12899" s="1" t="s">
        <v>15242</v>
      </c>
      <c r="C12899" s="1" t="s">
        <v>15243</v>
      </c>
      <c r="D12899" s="1">
        <v>22276.47222521</v>
      </c>
      <c r="E12899" s="1">
        <v>4.5529999999999999E-5</v>
      </c>
      <c r="F12899" s="1" t="s">
        <v>3</v>
      </c>
      <c r="G12899" s="1" t="s">
        <v>15244</v>
      </c>
      <c r="H12899" s="1">
        <v>0</v>
      </c>
      <c r="I12899" s="1">
        <v>9993</v>
      </c>
    </row>
    <row r="12900" spans="1:9" x14ac:dyDescent="0.25">
      <c r="A12900" s="1">
        <v>2</v>
      </c>
      <c r="B12900" s="1">
        <v>47644</v>
      </c>
      <c r="C12900" s="1">
        <v>53.052999999999997</v>
      </c>
      <c r="D12900" s="1">
        <v>297.5403</v>
      </c>
      <c r="E12900" s="1">
        <v>1755</v>
      </c>
      <c r="F12900" s="1">
        <v>60.365299999999998</v>
      </c>
      <c r="G12900" s="1">
        <v>299.75099999999998</v>
      </c>
      <c r="H12900" s="1">
        <v>15.06407005</v>
      </c>
      <c r="I12900" s="1">
        <v>90587</v>
      </c>
    </row>
    <row r="12901" spans="1:9" x14ac:dyDescent="0.25">
      <c r="A12901" s="1">
        <v>0</v>
      </c>
      <c r="B12901" s="1" t="s">
        <v>15245</v>
      </c>
    </row>
    <row r="12902" spans="1:9" x14ac:dyDescent="0.25">
      <c r="A12902" s="1">
        <v>1</v>
      </c>
      <c r="B12902" s="1" t="s">
        <v>15246</v>
      </c>
      <c r="C12902" s="1" t="s">
        <v>15247</v>
      </c>
      <c r="D12902" s="1">
        <v>22276.360747949999</v>
      </c>
      <c r="E12902" s="1">
        <v>-3.32E-6</v>
      </c>
      <c r="F12902" s="1" t="s">
        <v>3</v>
      </c>
      <c r="G12902" s="1">
        <f>-33956-5</f>
        <v>-33961</v>
      </c>
      <c r="H12902" s="1">
        <v>0</v>
      </c>
      <c r="I12902" s="1">
        <v>9993</v>
      </c>
    </row>
    <row r="12903" spans="1:9" x14ac:dyDescent="0.25">
      <c r="A12903" s="1">
        <v>2</v>
      </c>
      <c r="B12903" s="1">
        <v>47645</v>
      </c>
      <c r="C12903" s="1">
        <v>53.0548</v>
      </c>
      <c r="D12903" s="1">
        <v>268.27640000000002</v>
      </c>
      <c r="E12903" s="1">
        <v>1400</v>
      </c>
      <c r="F12903" s="1">
        <v>67.287999999999997</v>
      </c>
      <c r="G12903" s="1">
        <v>292.82569999999998</v>
      </c>
      <c r="H12903" s="1">
        <v>15.064070750000001</v>
      </c>
      <c r="I12903" s="1">
        <v>91475</v>
      </c>
    </row>
    <row r="12904" spans="1:9" x14ac:dyDescent="0.25">
      <c r="A12904" s="1">
        <v>0</v>
      </c>
      <c r="B12904" s="1" t="s">
        <v>15248</v>
      </c>
    </row>
    <row r="12905" spans="1:9" x14ac:dyDescent="0.25">
      <c r="A12905" s="1">
        <v>1</v>
      </c>
      <c r="B12905" s="1" t="s">
        <v>15249</v>
      </c>
      <c r="C12905" s="1" t="s">
        <v>15250</v>
      </c>
      <c r="D12905" s="1">
        <v>22276.41373896</v>
      </c>
      <c r="E12905" s="1">
        <v>3.4870000000000003E-5</v>
      </c>
      <c r="F12905" s="1" t="s">
        <v>3</v>
      </c>
      <c r="G12905" s="1" t="s">
        <v>15251</v>
      </c>
      <c r="H12905" s="1">
        <v>0</v>
      </c>
      <c r="I12905" s="1">
        <v>9996</v>
      </c>
    </row>
    <row r="12906" spans="1:9" x14ac:dyDescent="0.25">
      <c r="A12906" s="1">
        <v>2</v>
      </c>
      <c r="B12906" s="1">
        <v>47646</v>
      </c>
      <c r="C12906" s="1">
        <v>53.052999999999997</v>
      </c>
      <c r="D12906" s="1">
        <v>233.04140000000001</v>
      </c>
      <c r="E12906" s="1">
        <v>1306</v>
      </c>
      <c r="F12906" s="1">
        <v>76.825100000000006</v>
      </c>
      <c r="G12906" s="1">
        <v>283.28829999999999</v>
      </c>
      <c r="H12906" s="1">
        <v>15.06407506</v>
      </c>
      <c r="I12906" s="1">
        <v>91975</v>
      </c>
    </row>
    <row r="12907" spans="1:9" x14ac:dyDescent="0.25">
      <c r="A12907" s="1">
        <v>0</v>
      </c>
      <c r="B12907" s="1" t="s">
        <v>15252</v>
      </c>
    </row>
    <row r="12908" spans="1:9" x14ac:dyDescent="0.25">
      <c r="A12908" s="1">
        <v>1</v>
      </c>
      <c r="B12908" s="1" t="s">
        <v>15253</v>
      </c>
      <c r="C12908" s="1" t="s">
        <v>15254</v>
      </c>
      <c r="D12908" s="1">
        <v>22276.483286549999</v>
      </c>
      <c r="E12908" s="1">
        <v>6.4469999999999998E-5</v>
      </c>
      <c r="F12908" s="1" t="s">
        <v>3</v>
      </c>
      <c r="G12908" s="1" t="s">
        <v>15255</v>
      </c>
      <c r="H12908" s="1">
        <v>0</v>
      </c>
      <c r="I12908" s="1">
        <v>9993</v>
      </c>
    </row>
    <row r="12909" spans="1:9" x14ac:dyDescent="0.25">
      <c r="A12909" s="1">
        <v>2</v>
      </c>
      <c r="B12909" s="1">
        <v>47647</v>
      </c>
      <c r="C12909" s="1">
        <v>53.054200000000002</v>
      </c>
      <c r="D12909" s="1">
        <v>297.48899999999998</v>
      </c>
      <c r="E12909" s="1">
        <v>1793</v>
      </c>
      <c r="F12909" s="1">
        <v>52.823300000000003</v>
      </c>
      <c r="G12909" s="1">
        <v>307.2919</v>
      </c>
      <c r="H12909" s="1">
        <v>15.06415041</v>
      </c>
      <c r="I12909" s="1">
        <v>90581</v>
      </c>
    </row>
    <row r="12910" spans="1:9" x14ac:dyDescent="0.25">
      <c r="A12910" s="1">
        <v>0</v>
      </c>
      <c r="B12910" s="1" t="s">
        <v>15256</v>
      </c>
    </row>
    <row r="12911" spans="1:9" x14ac:dyDescent="0.25">
      <c r="A12911" s="1">
        <v>1</v>
      </c>
      <c r="B12911" s="1" t="s">
        <v>15257</v>
      </c>
      <c r="C12911" s="1" t="s">
        <v>15258</v>
      </c>
      <c r="D12911" s="1">
        <v>22276.474070240001</v>
      </c>
      <c r="E12911" s="1">
        <v>2.4870000000000001E-5</v>
      </c>
      <c r="F12911" s="1" t="s">
        <v>3</v>
      </c>
      <c r="G12911" s="1" t="s">
        <v>15259</v>
      </c>
      <c r="H12911" s="1">
        <v>0</v>
      </c>
      <c r="I12911" s="1">
        <v>9991</v>
      </c>
    </row>
    <row r="12912" spans="1:9" x14ac:dyDescent="0.25">
      <c r="A12912" s="1">
        <v>2</v>
      </c>
      <c r="B12912" s="1">
        <v>47648</v>
      </c>
      <c r="C12912" s="1">
        <v>53.054000000000002</v>
      </c>
      <c r="D12912" s="1">
        <v>277.53019999999998</v>
      </c>
      <c r="E12912" s="1">
        <v>1833</v>
      </c>
      <c r="F12912" s="1">
        <v>60.650300000000001</v>
      </c>
      <c r="G12912" s="1">
        <v>299.46690000000001</v>
      </c>
      <c r="H12912" s="1">
        <v>15.06399699</v>
      </c>
      <c r="I12912" s="1">
        <v>91382</v>
      </c>
    </row>
    <row r="12913" spans="1:9" x14ac:dyDescent="0.25">
      <c r="A12913" s="1">
        <v>0</v>
      </c>
      <c r="B12913" s="1" t="s">
        <v>15260</v>
      </c>
    </row>
    <row r="12914" spans="1:9" x14ac:dyDescent="0.25">
      <c r="A12914" s="1">
        <v>1</v>
      </c>
      <c r="B12914" s="1" t="s">
        <v>15261</v>
      </c>
      <c r="C12914" s="1" t="s">
        <v>15262</v>
      </c>
      <c r="D12914" s="1">
        <v>22276.477747540001</v>
      </c>
      <c r="E12914" s="1">
        <v>3.057E-5</v>
      </c>
      <c r="F12914" s="1" t="s">
        <v>3</v>
      </c>
      <c r="G12914" s="1" t="s">
        <v>15263</v>
      </c>
      <c r="H12914" s="1">
        <v>0</v>
      </c>
      <c r="I12914" s="1">
        <v>9991</v>
      </c>
    </row>
    <row r="12915" spans="1:9" x14ac:dyDescent="0.25">
      <c r="A12915" s="1">
        <v>2</v>
      </c>
      <c r="B12915" s="1">
        <v>47649</v>
      </c>
      <c r="C12915" s="1">
        <v>53.052999999999997</v>
      </c>
      <c r="D12915" s="1">
        <v>277.5215</v>
      </c>
      <c r="E12915" s="1">
        <v>1725</v>
      </c>
      <c r="F12915" s="1">
        <v>39.866799999999998</v>
      </c>
      <c r="G12915" s="1">
        <v>320.2448</v>
      </c>
      <c r="H12915" s="1">
        <v>15.064027210000001</v>
      </c>
      <c r="I12915" s="1">
        <v>91384</v>
      </c>
    </row>
    <row r="12916" spans="1:9" x14ac:dyDescent="0.25">
      <c r="A12916" s="1">
        <v>0</v>
      </c>
      <c r="B12916" s="1" t="s">
        <v>15264</v>
      </c>
    </row>
    <row r="12917" spans="1:9" x14ac:dyDescent="0.25">
      <c r="A12917" s="1">
        <v>1</v>
      </c>
      <c r="B12917" s="1" t="s">
        <v>15265</v>
      </c>
      <c r="C12917" s="1" t="s">
        <v>15266</v>
      </c>
      <c r="D12917" s="1">
        <v>22276.529356179999</v>
      </c>
      <c r="E12917" s="1">
        <v>1.844E-5</v>
      </c>
      <c r="F12917" s="1" t="s">
        <v>3</v>
      </c>
      <c r="G12917" s="1" t="s">
        <v>15267</v>
      </c>
      <c r="H12917" s="1">
        <v>0</v>
      </c>
      <c r="I12917" s="1">
        <v>9996</v>
      </c>
    </row>
    <row r="12918" spans="1:9" x14ac:dyDescent="0.25">
      <c r="A12918" s="1">
        <v>2</v>
      </c>
      <c r="B12918" s="1">
        <v>47650</v>
      </c>
      <c r="C12918" s="1">
        <v>53.053400000000003</v>
      </c>
      <c r="D12918" s="1">
        <v>277.28739999999999</v>
      </c>
      <c r="E12918" s="1">
        <v>1884</v>
      </c>
      <c r="F12918" s="1">
        <v>56.590200000000003</v>
      </c>
      <c r="G12918" s="1">
        <v>303.52670000000001</v>
      </c>
      <c r="H12918" s="1">
        <v>15.064024229999999</v>
      </c>
      <c r="I12918" s="1">
        <v>91372</v>
      </c>
    </row>
    <row r="12919" spans="1:9" x14ac:dyDescent="0.25">
      <c r="A12919" s="1">
        <v>0</v>
      </c>
      <c r="B12919" s="1" t="s">
        <v>15268</v>
      </c>
    </row>
    <row r="12920" spans="1:9" x14ac:dyDescent="0.25">
      <c r="A12920" s="1">
        <v>1</v>
      </c>
      <c r="B12920" s="1" t="s">
        <v>15269</v>
      </c>
      <c r="C12920" s="1" t="s">
        <v>15270</v>
      </c>
      <c r="D12920" s="1">
        <v>22276.369014939999</v>
      </c>
      <c r="E12920" s="1">
        <v>2.5069999999999999E-5</v>
      </c>
      <c r="F12920" s="1" t="s">
        <v>3</v>
      </c>
      <c r="G12920" s="1" t="s">
        <v>15271</v>
      </c>
      <c r="H12920" s="1">
        <v>0</v>
      </c>
      <c r="I12920" s="1">
        <v>9991</v>
      </c>
    </row>
    <row r="12921" spans="1:9" x14ac:dyDescent="0.25">
      <c r="A12921" s="1">
        <v>2</v>
      </c>
      <c r="B12921" s="1">
        <v>47651</v>
      </c>
      <c r="C12921" s="1">
        <v>53.053600000000003</v>
      </c>
      <c r="D12921" s="1">
        <v>298.05349999999999</v>
      </c>
      <c r="E12921" s="1">
        <v>1628</v>
      </c>
      <c r="F12921" s="1">
        <v>62.5732</v>
      </c>
      <c r="G12921" s="1">
        <v>297.54230000000001</v>
      </c>
      <c r="H12921" s="1">
        <v>15.0640448</v>
      </c>
      <c r="I12921" s="1">
        <v>91083</v>
      </c>
    </row>
    <row r="12922" spans="1:9" x14ac:dyDescent="0.25">
      <c r="A12922" s="1">
        <v>0</v>
      </c>
      <c r="B12922" s="1" t="s">
        <v>15272</v>
      </c>
    </row>
    <row r="12923" spans="1:9" x14ac:dyDescent="0.25">
      <c r="A12923" s="1">
        <v>1</v>
      </c>
      <c r="B12923" s="1" t="s">
        <v>15273</v>
      </c>
      <c r="C12923" s="1" t="s">
        <v>15274</v>
      </c>
      <c r="D12923" s="1">
        <v>22276.523825249998</v>
      </c>
      <c r="E12923" s="1">
        <v>7.0290000000000006E-5</v>
      </c>
      <c r="F12923" s="1" t="s">
        <v>3</v>
      </c>
      <c r="G12923" s="1" t="s">
        <v>15275</v>
      </c>
      <c r="H12923" s="1">
        <v>0</v>
      </c>
      <c r="I12923" s="1">
        <v>9995</v>
      </c>
    </row>
    <row r="12924" spans="1:9" x14ac:dyDescent="0.25">
      <c r="A12924" s="1">
        <v>2</v>
      </c>
      <c r="B12924" s="1">
        <v>47652</v>
      </c>
      <c r="C12924" s="1">
        <v>53.053800000000003</v>
      </c>
      <c r="D12924" s="1">
        <v>297.29840000000002</v>
      </c>
      <c r="E12924" s="1">
        <v>1960</v>
      </c>
      <c r="F12924" s="1">
        <v>49.798299999999998</v>
      </c>
      <c r="G12924" s="1">
        <v>310.3177</v>
      </c>
      <c r="H12924" s="1">
        <v>15.064221099999999</v>
      </c>
      <c r="I12924" s="1">
        <v>91102</v>
      </c>
    </row>
    <row r="12925" spans="1:9" x14ac:dyDescent="0.25">
      <c r="A12925" s="1">
        <v>0</v>
      </c>
      <c r="B12925" s="1" t="s">
        <v>15276</v>
      </c>
    </row>
    <row r="12926" spans="1:9" x14ac:dyDescent="0.25">
      <c r="A12926" s="1">
        <v>1</v>
      </c>
      <c r="B12926" s="1" t="s">
        <v>15277</v>
      </c>
      <c r="C12926" s="1" t="s">
        <v>15278</v>
      </c>
      <c r="D12926" s="1">
        <v>22276.518293100002</v>
      </c>
      <c r="E12926" s="1">
        <v>1.9890000000000001E-5</v>
      </c>
      <c r="F12926" s="1" t="s">
        <v>3</v>
      </c>
      <c r="G12926" s="1" t="s">
        <v>9824</v>
      </c>
      <c r="H12926" s="1">
        <v>0</v>
      </c>
      <c r="I12926" s="1">
        <v>9997</v>
      </c>
    </row>
    <row r="12927" spans="1:9" x14ac:dyDescent="0.25">
      <c r="A12927" s="1">
        <v>2</v>
      </c>
      <c r="B12927" s="1">
        <v>47653</v>
      </c>
      <c r="C12927" s="1">
        <v>53.055199999999999</v>
      </c>
      <c r="D12927" s="1">
        <v>277.3245</v>
      </c>
      <c r="E12927" s="1">
        <v>1721</v>
      </c>
      <c r="F12927" s="1">
        <v>56.439</v>
      </c>
      <c r="G12927" s="1">
        <v>303.6764</v>
      </c>
      <c r="H12927" s="1">
        <v>15.06405507</v>
      </c>
      <c r="I12927" s="1">
        <v>91377</v>
      </c>
    </row>
    <row r="12928" spans="1:9" x14ac:dyDescent="0.25">
      <c r="A12928" s="1">
        <v>0</v>
      </c>
      <c r="B12928" s="1" t="s">
        <v>15279</v>
      </c>
    </row>
    <row r="12929" spans="1:9" x14ac:dyDescent="0.25">
      <c r="A12929" s="1">
        <v>1</v>
      </c>
      <c r="B12929" s="1" t="s">
        <v>15280</v>
      </c>
      <c r="C12929" s="1" t="s">
        <v>15281</v>
      </c>
      <c r="D12929" s="1">
        <v>22276.46115418</v>
      </c>
      <c r="E12929" s="1">
        <v>1.3920000000000001E-5</v>
      </c>
      <c r="F12929" s="1" t="s">
        <v>3</v>
      </c>
      <c r="G12929" s="1" t="s">
        <v>15282</v>
      </c>
      <c r="H12929" s="1">
        <v>0</v>
      </c>
      <c r="I12929" s="1">
        <v>9992</v>
      </c>
    </row>
    <row r="12930" spans="1:9" x14ac:dyDescent="0.25">
      <c r="A12930" s="1">
        <v>2</v>
      </c>
      <c r="B12930" s="1">
        <v>47654</v>
      </c>
      <c r="C12930" s="1">
        <v>53.053400000000003</v>
      </c>
      <c r="D12930" s="1">
        <v>297.59460000000001</v>
      </c>
      <c r="E12930" s="1">
        <v>1831</v>
      </c>
      <c r="F12930" s="1">
        <v>60.4495</v>
      </c>
      <c r="G12930" s="1">
        <v>299.66770000000002</v>
      </c>
      <c r="H12930" s="1">
        <v>15.06417409</v>
      </c>
      <c r="I12930" s="1">
        <v>90575</v>
      </c>
    </row>
    <row r="12931" spans="1:9" x14ac:dyDescent="0.25">
      <c r="A12931" s="1">
        <v>0</v>
      </c>
      <c r="B12931" s="1" t="s">
        <v>15283</v>
      </c>
    </row>
    <row r="12932" spans="1:9" x14ac:dyDescent="0.25">
      <c r="A12932" s="1">
        <v>1</v>
      </c>
      <c r="B12932" s="1" t="s">
        <v>15284</v>
      </c>
      <c r="C12932" s="1" t="s">
        <v>15285</v>
      </c>
      <c r="D12932" s="1">
        <v>22276.387438630001</v>
      </c>
      <c r="E12932" s="1">
        <v>3.57E-5</v>
      </c>
      <c r="F12932" s="1" t="s">
        <v>3</v>
      </c>
      <c r="G12932" s="1" t="s">
        <v>15286</v>
      </c>
      <c r="H12932" s="1">
        <v>0</v>
      </c>
      <c r="I12932" s="1">
        <v>9992</v>
      </c>
    </row>
    <row r="12933" spans="1:9" x14ac:dyDescent="0.25">
      <c r="A12933" s="1">
        <v>2</v>
      </c>
      <c r="B12933" s="1">
        <v>47655</v>
      </c>
      <c r="C12933" s="1">
        <v>53.055</v>
      </c>
      <c r="D12933" s="1">
        <v>297.91730000000001</v>
      </c>
      <c r="E12933" s="1">
        <v>1737</v>
      </c>
      <c r="F12933" s="1">
        <v>58.531100000000002</v>
      </c>
      <c r="G12933" s="1">
        <v>301.58479999999997</v>
      </c>
      <c r="H12933" s="1">
        <v>15.06401348</v>
      </c>
      <c r="I12933" s="1">
        <v>91085</v>
      </c>
    </row>
    <row r="12934" spans="1:9" x14ac:dyDescent="0.25">
      <c r="A12934" s="1">
        <v>0</v>
      </c>
      <c r="B12934" s="1" t="s">
        <v>15287</v>
      </c>
    </row>
    <row r="12935" spans="1:9" x14ac:dyDescent="0.25">
      <c r="A12935" s="1">
        <v>1</v>
      </c>
      <c r="B12935" s="1" t="s">
        <v>15288</v>
      </c>
      <c r="C12935" s="1" t="s">
        <v>15289</v>
      </c>
      <c r="D12935" s="1">
        <v>22276.404032179998</v>
      </c>
      <c r="E12935" s="1">
        <v>1.506E-5</v>
      </c>
      <c r="F12935" s="1" t="s">
        <v>3</v>
      </c>
      <c r="G12935" s="1" t="s">
        <v>15290</v>
      </c>
      <c r="H12935" s="1">
        <v>0</v>
      </c>
      <c r="I12935" s="1">
        <v>9995</v>
      </c>
    </row>
    <row r="12936" spans="1:9" x14ac:dyDescent="0.25">
      <c r="A12936" s="1">
        <v>2</v>
      </c>
      <c r="B12936" s="1">
        <v>47656</v>
      </c>
      <c r="C12936" s="1">
        <v>53.054200000000002</v>
      </c>
      <c r="D12936" s="1">
        <v>277.84530000000001</v>
      </c>
      <c r="E12936" s="1">
        <v>1765</v>
      </c>
      <c r="F12936" s="1">
        <v>64.558999999999997</v>
      </c>
      <c r="G12936" s="1">
        <v>295.5582</v>
      </c>
      <c r="H12936" s="1">
        <v>15.06404304</v>
      </c>
      <c r="I12936" s="1">
        <v>91365</v>
      </c>
    </row>
    <row r="12937" spans="1:9" x14ac:dyDescent="0.25">
      <c r="A12937" s="1">
        <v>0</v>
      </c>
      <c r="B12937" s="1" t="s">
        <v>15291</v>
      </c>
    </row>
    <row r="12938" spans="1:9" x14ac:dyDescent="0.25">
      <c r="A12938" s="1">
        <v>1</v>
      </c>
      <c r="B12938" s="1" t="s">
        <v>15292</v>
      </c>
      <c r="C12938" s="1" t="s">
        <v>15293</v>
      </c>
      <c r="D12938" s="1">
        <v>22276.47590157</v>
      </c>
      <c r="E12938" s="1">
        <v>1.115E-5</v>
      </c>
      <c r="F12938" s="1" t="s">
        <v>3</v>
      </c>
      <c r="G12938" s="1" t="s">
        <v>15294</v>
      </c>
      <c r="H12938" s="1">
        <v>0</v>
      </c>
      <c r="I12938" s="1">
        <v>9990</v>
      </c>
    </row>
    <row r="12939" spans="1:9" x14ac:dyDescent="0.25">
      <c r="A12939" s="1">
        <v>2</v>
      </c>
      <c r="B12939" s="1">
        <v>47657</v>
      </c>
      <c r="C12939" s="1">
        <v>53.054200000000002</v>
      </c>
      <c r="D12939" s="1">
        <v>297.51949999999999</v>
      </c>
      <c r="E12939" s="1">
        <v>1592</v>
      </c>
      <c r="F12939" s="1">
        <v>60.230200000000004</v>
      </c>
      <c r="G12939" s="1">
        <v>299.8845</v>
      </c>
      <c r="H12939" s="1">
        <v>15.064049239999999</v>
      </c>
      <c r="I12939" s="1">
        <v>91097</v>
      </c>
    </row>
    <row r="12940" spans="1:9" x14ac:dyDescent="0.25">
      <c r="A12940" s="1">
        <v>0</v>
      </c>
      <c r="B12940" s="1" t="s">
        <v>15295</v>
      </c>
    </row>
    <row r="12941" spans="1:9" x14ac:dyDescent="0.25">
      <c r="A12941" s="1">
        <v>1</v>
      </c>
      <c r="B12941" s="1" t="s">
        <v>15296</v>
      </c>
      <c r="C12941" s="1" t="s">
        <v>15297</v>
      </c>
      <c r="D12941" s="1">
        <v>22276.468534119998</v>
      </c>
      <c r="E12941" s="1">
        <v>3.2089999999999999E-5</v>
      </c>
      <c r="F12941" s="1" t="s">
        <v>3</v>
      </c>
      <c r="G12941" s="1" t="s">
        <v>236</v>
      </c>
      <c r="H12941" s="1">
        <v>0</v>
      </c>
      <c r="I12941" s="1">
        <v>9990</v>
      </c>
    </row>
    <row r="12942" spans="1:9" x14ac:dyDescent="0.25">
      <c r="A12942" s="1">
        <v>2</v>
      </c>
      <c r="B12942" s="1">
        <v>47658</v>
      </c>
      <c r="C12942" s="1">
        <v>53.053400000000003</v>
      </c>
      <c r="D12942" s="1">
        <v>297.56029999999998</v>
      </c>
      <c r="E12942" s="1">
        <v>1622</v>
      </c>
      <c r="F12942" s="1">
        <v>60.909399999999998</v>
      </c>
      <c r="G12942" s="1">
        <v>299.20569999999998</v>
      </c>
      <c r="H12942" s="1">
        <v>15.06408285</v>
      </c>
      <c r="I12942" s="1">
        <v>91118</v>
      </c>
    </row>
    <row r="12943" spans="1:9" x14ac:dyDescent="0.25">
      <c r="A12943" s="1">
        <v>0</v>
      </c>
      <c r="B12943" s="1" t="s">
        <v>15298</v>
      </c>
    </row>
    <row r="12944" spans="1:9" x14ac:dyDescent="0.25">
      <c r="A12944" s="1">
        <v>1</v>
      </c>
      <c r="B12944" s="1" t="s">
        <v>15299</v>
      </c>
      <c r="C12944" s="1" t="s">
        <v>15300</v>
      </c>
      <c r="D12944" s="1">
        <v>22276.427988799998</v>
      </c>
      <c r="E12944" s="1">
        <v>1.8024E-4</v>
      </c>
      <c r="F12944" s="1" t="s">
        <v>3</v>
      </c>
      <c r="G12944" s="1" t="s">
        <v>15301</v>
      </c>
      <c r="H12944" s="1">
        <v>0</v>
      </c>
      <c r="I12944" s="1">
        <v>9999</v>
      </c>
    </row>
    <row r="12945" spans="1:9" x14ac:dyDescent="0.25">
      <c r="A12945" s="1">
        <v>2</v>
      </c>
      <c r="B12945" s="1">
        <v>47659</v>
      </c>
      <c r="C12945" s="1">
        <v>53.052900000000001</v>
      </c>
      <c r="D12945" s="1">
        <v>177.73849999999999</v>
      </c>
      <c r="E12945" s="1">
        <v>1523</v>
      </c>
      <c r="F12945" s="1">
        <v>96.623900000000006</v>
      </c>
      <c r="G12945" s="1">
        <v>263.49239999999998</v>
      </c>
      <c r="H12945" s="1">
        <v>15.06424048</v>
      </c>
      <c r="I12945" s="1">
        <v>92747</v>
      </c>
    </row>
    <row r="12946" spans="1:9" x14ac:dyDescent="0.25">
      <c r="A12946" s="1">
        <v>0</v>
      </c>
      <c r="B12946" s="1" t="s">
        <v>15302</v>
      </c>
    </row>
    <row r="12947" spans="1:9" x14ac:dyDescent="0.25">
      <c r="A12947" s="1">
        <v>1</v>
      </c>
      <c r="B12947" s="1" t="s">
        <v>15303</v>
      </c>
      <c r="C12947" s="1" t="s">
        <v>15304</v>
      </c>
      <c r="D12947" s="1">
        <v>22276.182030079999</v>
      </c>
      <c r="E12947" s="1">
        <v>6.4899999999999997E-6</v>
      </c>
      <c r="F12947" s="1" t="s">
        <v>3</v>
      </c>
      <c r="G12947" s="1" t="s">
        <v>15305</v>
      </c>
      <c r="H12947" s="1">
        <v>0</v>
      </c>
      <c r="I12947" s="1">
        <v>9995</v>
      </c>
    </row>
    <row r="12948" spans="1:9" x14ac:dyDescent="0.25">
      <c r="A12948" s="1">
        <v>2</v>
      </c>
      <c r="B12948" s="1">
        <v>47660</v>
      </c>
      <c r="C12948" s="1">
        <v>53.052999999999997</v>
      </c>
      <c r="D12948" s="1">
        <v>169.4684</v>
      </c>
      <c r="E12948" s="1">
        <v>1480</v>
      </c>
      <c r="F12948" s="1">
        <v>91.216800000000006</v>
      </c>
      <c r="G12948" s="1">
        <v>268.899</v>
      </c>
      <c r="H12948" s="1">
        <v>15.0639637</v>
      </c>
      <c r="I12948" s="1">
        <v>92844</v>
      </c>
    </row>
    <row r="12949" spans="1:9" x14ac:dyDescent="0.25">
      <c r="A12949" s="1">
        <v>0</v>
      </c>
      <c r="B12949" s="1" t="s">
        <v>15306</v>
      </c>
    </row>
    <row r="12950" spans="1:9" x14ac:dyDescent="0.25">
      <c r="A12950" s="1">
        <v>1</v>
      </c>
      <c r="B12950" s="1" t="s">
        <v>15307</v>
      </c>
      <c r="C12950" s="1" t="s">
        <v>15308</v>
      </c>
      <c r="D12950" s="1">
        <v>22276.433529890001</v>
      </c>
      <c r="E12950" s="1">
        <v>1.8071999999999999E-4</v>
      </c>
      <c r="F12950" s="1" t="s">
        <v>3</v>
      </c>
      <c r="G12950" s="1" t="s">
        <v>15309</v>
      </c>
      <c r="H12950" s="1">
        <v>0</v>
      </c>
      <c r="I12950" s="1">
        <v>9996</v>
      </c>
    </row>
    <row r="12951" spans="1:9" x14ac:dyDescent="0.25">
      <c r="A12951" s="1">
        <v>2</v>
      </c>
      <c r="B12951" s="1">
        <v>47661</v>
      </c>
      <c r="C12951" s="1">
        <v>53.053600000000003</v>
      </c>
      <c r="D12951" s="1">
        <v>277.71170000000001</v>
      </c>
      <c r="E12951" s="1">
        <v>1642</v>
      </c>
      <c r="F12951" s="1">
        <v>60.812600000000003</v>
      </c>
      <c r="G12951" s="1">
        <v>299.30270000000002</v>
      </c>
      <c r="H12951" s="1">
        <v>15.06428743</v>
      </c>
      <c r="I12951" s="1">
        <v>91356</v>
      </c>
    </row>
    <row r="12952" spans="1:9" x14ac:dyDescent="0.25">
      <c r="A12952" s="1">
        <v>0</v>
      </c>
      <c r="B12952" s="1" t="s">
        <v>15310</v>
      </c>
    </row>
    <row r="12953" spans="1:9" x14ac:dyDescent="0.25">
      <c r="A12953" s="1">
        <v>1</v>
      </c>
      <c r="B12953" s="1" t="s">
        <v>15311</v>
      </c>
      <c r="C12953" s="1" t="s">
        <v>15312</v>
      </c>
      <c r="D12953" s="1">
        <v>22276.480480329999</v>
      </c>
      <c r="E12953" s="1">
        <v>7.9500000000000001E-6</v>
      </c>
      <c r="F12953" s="1" t="s">
        <v>3</v>
      </c>
      <c r="G12953" s="1" t="s">
        <v>15313</v>
      </c>
      <c r="H12953" s="1">
        <v>0</v>
      </c>
      <c r="I12953" s="1">
        <v>9996</v>
      </c>
    </row>
    <row r="12954" spans="1:9" x14ac:dyDescent="0.25">
      <c r="A12954" s="1">
        <v>2</v>
      </c>
      <c r="B12954" s="1">
        <v>47662</v>
      </c>
      <c r="C12954" s="1">
        <v>53.053600000000003</v>
      </c>
      <c r="D12954" s="1">
        <v>277.50490000000002</v>
      </c>
      <c r="E12954" s="1">
        <v>1465</v>
      </c>
      <c r="F12954" s="1">
        <v>64.741100000000003</v>
      </c>
      <c r="G12954" s="1">
        <v>295.37299999999999</v>
      </c>
      <c r="H12954" s="1">
        <v>15.064113280000001</v>
      </c>
      <c r="I12954" s="1">
        <v>91383</v>
      </c>
    </row>
    <row r="12955" spans="1:9" x14ac:dyDescent="0.25">
      <c r="A12955" s="1">
        <v>0</v>
      </c>
      <c r="B12955" s="1" t="s">
        <v>15314</v>
      </c>
    </row>
    <row r="12956" spans="1:9" x14ac:dyDescent="0.25">
      <c r="A12956" s="1">
        <v>1</v>
      </c>
      <c r="B12956" s="1" t="s">
        <v>15315</v>
      </c>
      <c r="C12956" s="1" t="s">
        <v>15316</v>
      </c>
      <c r="D12956" s="1">
        <v>22276.477786480002</v>
      </c>
      <c r="E12956" s="1">
        <v>4.6369999999999998E-5</v>
      </c>
      <c r="F12956" s="1" t="s">
        <v>3</v>
      </c>
      <c r="G12956" s="1" t="s">
        <v>15317</v>
      </c>
      <c r="H12956" s="1">
        <v>0</v>
      </c>
      <c r="I12956" s="1">
        <v>9993</v>
      </c>
    </row>
    <row r="12957" spans="1:9" x14ac:dyDescent="0.25">
      <c r="A12957" s="1">
        <v>2</v>
      </c>
      <c r="B12957" s="1">
        <v>47663</v>
      </c>
      <c r="C12957" s="1">
        <v>53.052999999999997</v>
      </c>
      <c r="D12957" s="1">
        <v>197.81209999999999</v>
      </c>
      <c r="E12957" s="1">
        <v>1494</v>
      </c>
      <c r="F12957" s="1">
        <v>81.417100000000005</v>
      </c>
      <c r="G12957" s="1">
        <v>278.69869999999997</v>
      </c>
      <c r="H12957" s="1">
        <v>15.06413848</v>
      </c>
      <c r="I12957" s="1">
        <v>91976</v>
      </c>
    </row>
    <row r="12958" spans="1:9" x14ac:dyDescent="0.25">
      <c r="A12958" s="1">
        <v>0</v>
      </c>
      <c r="B12958" s="1" t="s">
        <v>15318</v>
      </c>
    </row>
    <row r="12959" spans="1:9" x14ac:dyDescent="0.25">
      <c r="A12959" s="1">
        <v>1</v>
      </c>
      <c r="B12959" s="1" t="s">
        <v>15319</v>
      </c>
      <c r="C12959" s="1" t="s">
        <v>15320</v>
      </c>
      <c r="D12959" s="1">
        <v>22276.28239923</v>
      </c>
      <c r="E12959" s="1">
        <v>7.9899999999999997E-6</v>
      </c>
      <c r="F12959" s="1" t="s">
        <v>3</v>
      </c>
      <c r="G12959" s="1" t="s">
        <v>15321</v>
      </c>
      <c r="H12959" s="1">
        <v>0</v>
      </c>
      <c r="I12959" s="1">
        <v>9990</v>
      </c>
    </row>
    <row r="12960" spans="1:9" x14ac:dyDescent="0.25">
      <c r="A12960" s="1">
        <v>2</v>
      </c>
      <c r="B12960" s="1">
        <v>47664</v>
      </c>
      <c r="C12960" s="1">
        <v>53.052799999999998</v>
      </c>
      <c r="D12960" s="1">
        <v>278.39460000000003</v>
      </c>
      <c r="E12960" s="1">
        <v>1507</v>
      </c>
      <c r="F12960" s="1">
        <v>66.591200000000001</v>
      </c>
      <c r="G12960" s="1">
        <v>293.52350000000001</v>
      </c>
      <c r="H12960" s="1">
        <v>15.063986099999999</v>
      </c>
      <c r="I12960" s="1">
        <v>91359</v>
      </c>
    </row>
    <row r="12961" spans="1:9" x14ac:dyDescent="0.25">
      <c r="A12961" s="1">
        <v>0</v>
      </c>
      <c r="B12961" s="1" t="s">
        <v>15322</v>
      </c>
    </row>
    <row r="12962" spans="1:9" x14ac:dyDescent="0.25">
      <c r="A12962" s="1">
        <v>1</v>
      </c>
      <c r="B12962" s="1" t="s">
        <v>15323</v>
      </c>
      <c r="C12962" s="1" t="s">
        <v>15324</v>
      </c>
      <c r="D12962" s="1">
        <v>22276.395280500001</v>
      </c>
      <c r="E12962" s="1">
        <v>3.1919999999999999E-5</v>
      </c>
      <c r="F12962" s="1" t="s">
        <v>3</v>
      </c>
      <c r="G12962" s="1" t="s">
        <v>8903</v>
      </c>
      <c r="H12962" s="1">
        <v>0</v>
      </c>
      <c r="I12962" s="1">
        <v>9994</v>
      </c>
    </row>
    <row r="12963" spans="1:9" x14ac:dyDescent="0.25">
      <c r="A12963" s="1">
        <v>2</v>
      </c>
      <c r="B12963" s="1">
        <v>47665</v>
      </c>
      <c r="C12963" s="1">
        <v>53.054400000000001</v>
      </c>
      <c r="D12963" s="1">
        <v>272.9366</v>
      </c>
      <c r="E12963" s="1">
        <v>1574</v>
      </c>
      <c r="F12963" s="1">
        <v>71.091200000000001</v>
      </c>
      <c r="G12963" s="1">
        <v>289.0247</v>
      </c>
      <c r="H12963" s="1">
        <v>15.064224859999999</v>
      </c>
      <c r="I12963" s="1">
        <v>91430</v>
      </c>
    </row>
    <row r="12964" spans="1:9" x14ac:dyDescent="0.25">
      <c r="A12964" s="1">
        <v>0</v>
      </c>
      <c r="B12964" s="1" t="s">
        <v>15325</v>
      </c>
    </row>
    <row r="12965" spans="1:9" x14ac:dyDescent="0.25">
      <c r="A12965" s="1">
        <v>1</v>
      </c>
      <c r="B12965" s="1" t="s">
        <v>15326</v>
      </c>
      <c r="C12965" s="1" t="s">
        <v>15327</v>
      </c>
      <c r="D12965" s="1">
        <v>22276.39163197</v>
      </c>
      <c r="E12965" s="1">
        <v>2.641E-5</v>
      </c>
      <c r="F12965" s="1" t="s">
        <v>3</v>
      </c>
      <c r="G12965" s="1" t="s">
        <v>15328</v>
      </c>
      <c r="H12965" s="1">
        <v>0</v>
      </c>
      <c r="I12965" s="1">
        <v>9998</v>
      </c>
    </row>
    <row r="12966" spans="1:9" x14ac:dyDescent="0.25">
      <c r="A12966" s="1">
        <v>2</v>
      </c>
      <c r="B12966" s="1">
        <v>47666</v>
      </c>
      <c r="C12966" s="1">
        <v>53.053199999999997</v>
      </c>
      <c r="D12966" s="1">
        <v>273.24869999999999</v>
      </c>
      <c r="E12966" s="1">
        <v>1514</v>
      </c>
      <c r="F12966" s="1">
        <v>53.053100000000001</v>
      </c>
      <c r="G12966" s="1">
        <v>307.05970000000002</v>
      </c>
      <c r="H12966" s="1">
        <v>15.06412802</v>
      </c>
      <c r="I12966" s="1">
        <v>91437</v>
      </c>
    </row>
    <row r="12967" spans="1:9" x14ac:dyDescent="0.25">
      <c r="A12967" s="1">
        <v>0</v>
      </c>
      <c r="B12967" s="1" t="s">
        <v>15329</v>
      </c>
    </row>
    <row r="12968" spans="1:9" x14ac:dyDescent="0.25">
      <c r="A12968" s="1">
        <v>1</v>
      </c>
      <c r="B12968" s="1" t="s">
        <v>15330</v>
      </c>
      <c r="C12968" s="1" t="s">
        <v>15331</v>
      </c>
      <c r="D12968" s="1">
        <v>22276.446424950002</v>
      </c>
      <c r="E12968" s="1">
        <v>3.7500000000000001E-6</v>
      </c>
      <c r="F12968" s="1" t="s">
        <v>3</v>
      </c>
      <c r="G12968" s="1" t="s">
        <v>15332</v>
      </c>
      <c r="H12968" s="1">
        <v>0</v>
      </c>
      <c r="I12968" s="1">
        <v>9998</v>
      </c>
    </row>
    <row r="12969" spans="1:9" x14ac:dyDescent="0.25">
      <c r="A12969" s="1">
        <v>2</v>
      </c>
      <c r="B12969" s="1">
        <v>47667</v>
      </c>
      <c r="C12969" s="1">
        <v>53.0548</v>
      </c>
      <c r="D12969" s="1">
        <v>297.65460000000002</v>
      </c>
      <c r="E12969" s="1">
        <v>1809</v>
      </c>
      <c r="F12969" s="1">
        <v>53.389200000000002</v>
      </c>
      <c r="G12969" s="1">
        <v>306.72629999999998</v>
      </c>
      <c r="H12969" s="1">
        <v>15.0639944</v>
      </c>
      <c r="I12969" s="1">
        <v>91079</v>
      </c>
    </row>
    <row r="12970" spans="1:9" x14ac:dyDescent="0.25">
      <c r="A12970" s="1">
        <v>0</v>
      </c>
      <c r="B12970" s="1" t="s">
        <v>15333</v>
      </c>
    </row>
    <row r="12971" spans="1:9" x14ac:dyDescent="0.25">
      <c r="A12971" s="1">
        <v>1</v>
      </c>
      <c r="B12971" s="1" t="s">
        <v>15334</v>
      </c>
      <c r="C12971" s="1" t="s">
        <v>15335</v>
      </c>
      <c r="D12971" s="1">
        <v>22276.289760290001</v>
      </c>
      <c r="E12971" s="1">
        <v>1.1240000000000001E-5</v>
      </c>
      <c r="F12971" s="1" t="s">
        <v>3</v>
      </c>
      <c r="G12971" s="1" t="s">
        <v>15336</v>
      </c>
      <c r="H12971" s="1">
        <v>0</v>
      </c>
      <c r="I12971" s="1">
        <v>9997</v>
      </c>
    </row>
    <row r="12972" spans="1:9" x14ac:dyDescent="0.25">
      <c r="A12972" s="1">
        <v>2</v>
      </c>
      <c r="B12972" s="1">
        <v>47668</v>
      </c>
      <c r="C12972" s="1">
        <v>53.055</v>
      </c>
      <c r="D12972" s="1">
        <v>278.34589999999997</v>
      </c>
      <c r="E12972" s="1">
        <v>1407</v>
      </c>
      <c r="F12972" s="1">
        <v>61.185600000000001</v>
      </c>
      <c r="G12972" s="1">
        <v>298.92739999999998</v>
      </c>
      <c r="H12972" s="1">
        <v>15.064086440000001</v>
      </c>
      <c r="I12972" s="1">
        <v>91355</v>
      </c>
    </row>
    <row r="12973" spans="1:9" x14ac:dyDescent="0.25">
      <c r="A12973" s="1">
        <v>0</v>
      </c>
      <c r="B12973" s="1" t="s">
        <v>15337</v>
      </c>
    </row>
    <row r="12974" spans="1:9" x14ac:dyDescent="0.25">
      <c r="A12974" s="1">
        <v>1</v>
      </c>
      <c r="B12974" s="1" t="s">
        <v>15338</v>
      </c>
      <c r="C12974" s="1" t="s">
        <v>15339</v>
      </c>
      <c r="D12974" s="1">
        <v>22276.225569009999</v>
      </c>
      <c r="E12974" s="1">
        <v>4.0680000000000002E-4</v>
      </c>
      <c r="F12974" s="1" t="s">
        <v>3</v>
      </c>
      <c r="G12974" s="1" t="s">
        <v>15340</v>
      </c>
      <c r="H12974" s="1">
        <v>0</v>
      </c>
      <c r="I12974" s="1">
        <v>9997</v>
      </c>
    </row>
    <row r="12975" spans="1:9" x14ac:dyDescent="0.25">
      <c r="A12975" s="1">
        <v>2</v>
      </c>
      <c r="B12975" s="1">
        <v>47669</v>
      </c>
      <c r="C12975" s="1">
        <v>53.052399999999999</v>
      </c>
      <c r="D12975" s="1">
        <v>200.1902</v>
      </c>
      <c r="E12975" s="1">
        <v>2922</v>
      </c>
      <c r="F12975" s="1">
        <v>128.21100000000001</v>
      </c>
      <c r="G12975" s="1">
        <v>231.9145</v>
      </c>
      <c r="H12975" s="1">
        <v>15.11810983</v>
      </c>
      <c r="I12975" s="1">
        <v>92415</v>
      </c>
    </row>
    <row r="12976" spans="1:9" x14ac:dyDescent="0.25">
      <c r="A12976" s="1">
        <v>0</v>
      </c>
      <c r="B12976" s="1" t="s">
        <v>15341</v>
      </c>
    </row>
    <row r="12977" spans="1:9" x14ac:dyDescent="0.25">
      <c r="A12977" s="1">
        <v>1</v>
      </c>
      <c r="B12977" s="1" t="s">
        <v>15342</v>
      </c>
      <c r="C12977" s="1" t="s">
        <v>15343</v>
      </c>
      <c r="D12977" s="1">
        <v>22276.503557020002</v>
      </c>
      <c r="E12977" s="1">
        <v>1.499E-5</v>
      </c>
      <c r="F12977" s="1" t="s">
        <v>3</v>
      </c>
      <c r="G12977" s="1" t="s">
        <v>15344</v>
      </c>
      <c r="H12977" s="1">
        <v>0</v>
      </c>
      <c r="I12977" s="1">
        <v>9998</v>
      </c>
    </row>
    <row r="12978" spans="1:9" x14ac:dyDescent="0.25">
      <c r="A12978" s="1">
        <v>2</v>
      </c>
      <c r="B12978" s="1">
        <v>47670</v>
      </c>
      <c r="C12978" s="1">
        <v>53.055700000000002</v>
      </c>
      <c r="D12978" s="1">
        <v>277.39150000000001</v>
      </c>
      <c r="E12978" s="1">
        <v>1641</v>
      </c>
      <c r="F12978" s="1">
        <v>55.655900000000003</v>
      </c>
      <c r="G12978" s="1">
        <v>304.45850000000002</v>
      </c>
      <c r="H12978" s="1">
        <v>15.06408304</v>
      </c>
      <c r="I12978" s="1">
        <v>91372</v>
      </c>
    </row>
    <row r="12979" spans="1:9" x14ac:dyDescent="0.25">
      <c r="A12979" s="1">
        <v>0</v>
      </c>
      <c r="B12979" s="1" t="s">
        <v>15345</v>
      </c>
    </row>
    <row r="12980" spans="1:9" x14ac:dyDescent="0.25">
      <c r="A12980" s="1">
        <v>1</v>
      </c>
      <c r="B12980" s="1" t="s">
        <v>15346</v>
      </c>
      <c r="C12980" s="1" t="s">
        <v>15347</v>
      </c>
      <c r="D12980" s="1">
        <v>22276.41877634</v>
      </c>
      <c r="E12980" s="1">
        <v>3.0179999999999999E-5</v>
      </c>
      <c r="F12980" s="1" t="s">
        <v>3</v>
      </c>
      <c r="G12980" s="1" t="s">
        <v>15348</v>
      </c>
      <c r="H12980" s="1">
        <v>0</v>
      </c>
      <c r="I12980" s="1">
        <v>9999</v>
      </c>
    </row>
    <row r="12981" spans="1:9" x14ac:dyDescent="0.25">
      <c r="A12981" s="1">
        <v>2</v>
      </c>
      <c r="B12981" s="1">
        <v>47671</v>
      </c>
      <c r="C12981" s="1">
        <v>53.052999999999997</v>
      </c>
      <c r="D12981" s="1">
        <v>277.75799999999998</v>
      </c>
      <c r="E12981" s="1">
        <v>1612</v>
      </c>
      <c r="F12981" s="1">
        <v>71.322000000000003</v>
      </c>
      <c r="G12981" s="1">
        <v>288.7944</v>
      </c>
      <c r="H12981" s="1">
        <v>15.064045249999999</v>
      </c>
      <c r="I12981" s="1">
        <v>91378</v>
      </c>
    </row>
    <row r="12982" spans="1:9" x14ac:dyDescent="0.25">
      <c r="A12982" s="1">
        <v>0</v>
      </c>
      <c r="B12982" s="1" t="s">
        <v>15349</v>
      </c>
    </row>
    <row r="12983" spans="1:9" x14ac:dyDescent="0.25">
      <c r="A12983" s="1">
        <v>1</v>
      </c>
      <c r="B12983" s="1" t="s">
        <v>15350</v>
      </c>
      <c r="C12983" s="1" t="s">
        <v>15351</v>
      </c>
      <c r="D12983" s="1">
        <v>22276.397578889999</v>
      </c>
      <c r="E12983" s="1">
        <v>8.1580000000000002E-5</v>
      </c>
      <c r="F12983" s="1" t="s">
        <v>3</v>
      </c>
      <c r="G12983" s="1" t="s">
        <v>15352</v>
      </c>
      <c r="H12983" s="1">
        <v>0</v>
      </c>
      <c r="I12983" s="1">
        <v>9998</v>
      </c>
    </row>
    <row r="12984" spans="1:9" x14ac:dyDescent="0.25">
      <c r="A12984" s="1">
        <v>2</v>
      </c>
      <c r="B12984" s="1">
        <v>47672</v>
      </c>
      <c r="C12984" s="1">
        <v>53.052999999999997</v>
      </c>
      <c r="D12984" s="1">
        <v>267.87650000000002</v>
      </c>
      <c r="E12984" s="1">
        <v>1608</v>
      </c>
      <c r="F12984" s="1">
        <v>70.814899999999994</v>
      </c>
      <c r="G12984" s="1">
        <v>289.3014</v>
      </c>
      <c r="H12984" s="1">
        <v>15.064134510000001</v>
      </c>
      <c r="I12984" s="1">
        <v>91488</v>
      </c>
    </row>
    <row r="12985" spans="1:9" x14ac:dyDescent="0.25">
      <c r="A12985" s="1">
        <v>0</v>
      </c>
      <c r="B12985" s="1" t="s">
        <v>15353</v>
      </c>
    </row>
    <row r="12986" spans="1:9" x14ac:dyDescent="0.25">
      <c r="A12986" s="1">
        <v>1</v>
      </c>
      <c r="B12986" s="1" t="s">
        <v>15354</v>
      </c>
      <c r="C12986" s="1" t="s">
        <v>15355</v>
      </c>
      <c r="D12986" s="1">
        <v>22276.308213280001</v>
      </c>
      <c r="E12986" s="1">
        <v>1.0335E-4</v>
      </c>
      <c r="F12986" s="1" t="s">
        <v>3</v>
      </c>
      <c r="G12986" s="1" t="s">
        <v>15356</v>
      </c>
      <c r="H12986" s="1">
        <v>0</v>
      </c>
      <c r="I12986" s="1">
        <v>9990</v>
      </c>
    </row>
    <row r="12987" spans="1:9" x14ac:dyDescent="0.25">
      <c r="A12987" s="1">
        <v>2</v>
      </c>
      <c r="B12987" s="1">
        <v>47673</v>
      </c>
      <c r="C12987" s="1">
        <v>53.053899999999999</v>
      </c>
      <c r="D12987" s="1">
        <v>278.27929999999998</v>
      </c>
      <c r="E12987" s="1">
        <v>1755</v>
      </c>
      <c r="F12987" s="1">
        <v>68.687299999999993</v>
      </c>
      <c r="G12987" s="1">
        <v>291.43040000000002</v>
      </c>
      <c r="H12987" s="1">
        <v>15.064151239999999</v>
      </c>
      <c r="I12987" s="1">
        <v>91347</v>
      </c>
    </row>
    <row r="12988" spans="1:9" x14ac:dyDescent="0.25">
      <c r="A12988" s="1">
        <v>0</v>
      </c>
      <c r="B12988" s="1" t="s">
        <v>15357</v>
      </c>
    </row>
    <row r="12989" spans="1:9" x14ac:dyDescent="0.25">
      <c r="A12989" s="1">
        <v>1</v>
      </c>
      <c r="B12989" s="1" t="s">
        <v>15358</v>
      </c>
      <c r="C12989" s="1" t="s">
        <v>15359</v>
      </c>
      <c r="D12989" s="1">
        <v>22276.388348109998</v>
      </c>
      <c r="E12989" s="1">
        <v>2.6809999999999999E-5</v>
      </c>
      <c r="F12989" s="1" t="s">
        <v>3</v>
      </c>
      <c r="G12989" s="1" t="s">
        <v>15360</v>
      </c>
      <c r="H12989" s="1">
        <v>0</v>
      </c>
      <c r="I12989" s="1">
        <v>9996</v>
      </c>
    </row>
    <row r="12990" spans="1:9" x14ac:dyDescent="0.25">
      <c r="A12990" s="1">
        <v>2</v>
      </c>
      <c r="B12990" s="1">
        <v>47674</v>
      </c>
      <c r="C12990" s="1">
        <v>53.055</v>
      </c>
      <c r="D12990" s="1">
        <v>277.8974</v>
      </c>
      <c r="E12990" s="1">
        <v>1794</v>
      </c>
      <c r="F12990" s="1">
        <v>58.190800000000003</v>
      </c>
      <c r="G12990" s="1">
        <v>301.9255</v>
      </c>
      <c r="H12990" s="1">
        <v>15.064005890000001</v>
      </c>
      <c r="I12990" s="1">
        <v>91366</v>
      </c>
    </row>
    <row r="12991" spans="1:9" x14ac:dyDescent="0.25">
      <c r="A12991" s="1">
        <v>0</v>
      </c>
      <c r="B12991" s="1" t="s">
        <v>15361</v>
      </c>
    </row>
    <row r="12992" spans="1:9" x14ac:dyDescent="0.25">
      <c r="A12992" s="1">
        <v>1</v>
      </c>
      <c r="B12992" s="1" t="s">
        <v>15362</v>
      </c>
      <c r="C12992" s="1" t="s">
        <v>15363</v>
      </c>
      <c r="D12992" s="1">
        <v>22276.315568940001</v>
      </c>
      <c r="E12992" s="1">
        <v>2.4870000000000001E-5</v>
      </c>
      <c r="F12992" s="1" t="s">
        <v>3</v>
      </c>
      <c r="G12992" s="1" t="s">
        <v>5457</v>
      </c>
      <c r="H12992" s="1">
        <v>0</v>
      </c>
      <c r="I12992" s="1">
        <v>9991</v>
      </c>
    </row>
    <row r="12993" spans="1:9" x14ac:dyDescent="0.25">
      <c r="A12993" s="1">
        <v>2</v>
      </c>
      <c r="B12993" s="1">
        <v>47675</v>
      </c>
      <c r="C12993" s="1">
        <v>53.0535</v>
      </c>
      <c r="D12993" s="1">
        <v>278.23259999999999</v>
      </c>
      <c r="E12993" s="1">
        <v>1425</v>
      </c>
      <c r="F12993" s="1">
        <v>77.665999999999997</v>
      </c>
      <c r="G12993" s="1">
        <v>282.44880000000001</v>
      </c>
      <c r="H12993" s="1">
        <v>15.064014070000001</v>
      </c>
      <c r="I12993" s="1">
        <v>91358</v>
      </c>
    </row>
    <row r="12994" spans="1:9" x14ac:dyDescent="0.25">
      <c r="A12994" s="1">
        <v>0</v>
      </c>
      <c r="B12994" s="1" t="s">
        <v>15364</v>
      </c>
    </row>
    <row r="12995" spans="1:9" x14ac:dyDescent="0.25">
      <c r="A12995" s="1">
        <v>1</v>
      </c>
      <c r="B12995" s="1" t="s">
        <v>15365</v>
      </c>
      <c r="C12995" s="1" t="s">
        <v>15366</v>
      </c>
      <c r="D12995" s="1">
        <v>22276.50999717</v>
      </c>
      <c r="E12995" s="1">
        <v>1.0020000000000001E-5</v>
      </c>
      <c r="F12995" s="1" t="s">
        <v>3</v>
      </c>
      <c r="G12995" s="1" t="s">
        <v>15367</v>
      </c>
      <c r="H12995" s="1">
        <v>0</v>
      </c>
      <c r="I12995" s="1">
        <v>9990</v>
      </c>
    </row>
    <row r="12996" spans="1:9" x14ac:dyDescent="0.25">
      <c r="A12996" s="1">
        <v>2</v>
      </c>
      <c r="B12996" s="1">
        <v>47676</v>
      </c>
      <c r="C12996" s="1">
        <v>53.052999999999997</v>
      </c>
      <c r="D12996" s="1">
        <v>167.35489999999999</v>
      </c>
      <c r="E12996" s="1">
        <v>1457</v>
      </c>
      <c r="F12996" s="1">
        <v>74.331900000000005</v>
      </c>
      <c r="G12996" s="1">
        <v>285.78300000000002</v>
      </c>
      <c r="H12996" s="1">
        <v>15.064026889999999</v>
      </c>
      <c r="I12996" s="1">
        <v>92901</v>
      </c>
    </row>
    <row r="12997" spans="1:9" x14ac:dyDescent="0.25">
      <c r="A12997" s="1">
        <v>0</v>
      </c>
      <c r="B12997" s="1" t="s">
        <v>15368</v>
      </c>
    </row>
    <row r="12998" spans="1:9" x14ac:dyDescent="0.25">
      <c r="A12998" s="1">
        <v>1</v>
      </c>
      <c r="B12998" s="1" t="s">
        <v>15369</v>
      </c>
      <c r="C12998" s="1" t="s">
        <v>15370</v>
      </c>
      <c r="D12998" s="1">
        <v>22276.434423520001</v>
      </c>
      <c r="E12998" s="1">
        <v>1.1739999999999999E-5</v>
      </c>
      <c r="F12998" s="1" t="s">
        <v>3</v>
      </c>
      <c r="G12998" s="1" t="s">
        <v>15371</v>
      </c>
      <c r="H12998" s="1">
        <v>0</v>
      </c>
      <c r="I12998" s="1">
        <v>9990</v>
      </c>
    </row>
    <row r="12999" spans="1:9" x14ac:dyDescent="0.25">
      <c r="A12999" s="1">
        <v>2</v>
      </c>
      <c r="B12999" s="1">
        <v>47677</v>
      </c>
      <c r="C12999" s="1">
        <v>53.054499999999997</v>
      </c>
      <c r="D12999" s="1">
        <v>297.69409999999999</v>
      </c>
      <c r="E12999" s="1">
        <v>1983</v>
      </c>
      <c r="F12999" s="1">
        <v>48.609299999999998</v>
      </c>
      <c r="G12999" s="1">
        <v>311.50659999999999</v>
      </c>
      <c r="H12999" s="1">
        <v>15.063948549999999</v>
      </c>
      <c r="I12999" s="1">
        <v>91080</v>
      </c>
    </row>
    <row r="13000" spans="1:9" x14ac:dyDescent="0.25">
      <c r="A13000" s="1">
        <v>0</v>
      </c>
      <c r="B13000" s="1" t="s">
        <v>15372</v>
      </c>
    </row>
    <row r="13001" spans="1:9" x14ac:dyDescent="0.25">
      <c r="A13001" s="1">
        <v>1</v>
      </c>
      <c r="B13001" s="1" t="s">
        <v>15373</v>
      </c>
      <c r="C13001" s="1" t="s">
        <v>15374</v>
      </c>
      <c r="D13001" s="1">
        <v>22276.463906720001</v>
      </c>
      <c r="E13001" s="1">
        <v>1.98E-5</v>
      </c>
      <c r="F13001" s="1" t="s">
        <v>3</v>
      </c>
      <c r="G13001" s="1" t="s">
        <v>15375</v>
      </c>
      <c r="H13001" s="1">
        <v>0</v>
      </c>
      <c r="I13001" s="1">
        <v>9996</v>
      </c>
    </row>
    <row r="13002" spans="1:9" x14ac:dyDescent="0.25">
      <c r="A13002" s="1">
        <v>2</v>
      </c>
      <c r="B13002" s="1">
        <v>47679</v>
      </c>
      <c r="C13002" s="1">
        <v>53.053899999999999</v>
      </c>
      <c r="D13002" s="1">
        <v>297.58199999999999</v>
      </c>
      <c r="E13002" s="1">
        <v>1831</v>
      </c>
      <c r="F13002" s="1">
        <v>58.242899999999999</v>
      </c>
      <c r="G13002" s="1">
        <v>301.87380000000002</v>
      </c>
      <c r="H13002" s="1">
        <v>15.064004519999999</v>
      </c>
      <c r="I13002" s="1">
        <v>90585</v>
      </c>
    </row>
    <row r="13003" spans="1:9" x14ac:dyDescent="0.25">
      <c r="A13003" s="1">
        <v>0</v>
      </c>
      <c r="B13003" s="1" t="s">
        <v>6525</v>
      </c>
      <c r="C13003" s="1" t="s">
        <v>14596</v>
      </c>
      <c r="D13003" s="1">
        <v>46</v>
      </c>
    </row>
    <row r="13004" spans="1:9" x14ac:dyDescent="0.25">
      <c r="A13004" s="1">
        <v>1</v>
      </c>
      <c r="B13004" s="1" t="s">
        <v>15376</v>
      </c>
      <c r="C13004" s="1" t="s">
        <v>15377</v>
      </c>
      <c r="D13004" s="1">
        <v>22276.42692831</v>
      </c>
      <c r="E13004" s="1">
        <v>2.6676E-4</v>
      </c>
      <c r="F13004" s="1" t="s">
        <v>3</v>
      </c>
      <c r="G13004" s="1" t="s">
        <v>15378</v>
      </c>
      <c r="H13004" s="1">
        <v>0</v>
      </c>
      <c r="I13004" s="1">
        <v>9993</v>
      </c>
    </row>
    <row r="13005" spans="1:9" x14ac:dyDescent="0.25">
      <c r="A13005" s="1">
        <v>2</v>
      </c>
      <c r="B13005" s="1">
        <v>47684</v>
      </c>
      <c r="C13005" s="1">
        <v>97.431899999999999</v>
      </c>
      <c r="D13005" s="1">
        <v>333.67200000000003</v>
      </c>
      <c r="E13005" s="1">
        <v>5486</v>
      </c>
      <c r="F13005" s="1">
        <v>288.12079999999997</v>
      </c>
      <c r="G13005" s="1">
        <v>71.942800000000005</v>
      </c>
      <c r="H13005" s="1">
        <v>15.17843444</v>
      </c>
      <c r="I13005" s="1">
        <v>93644</v>
      </c>
    </row>
    <row r="13006" spans="1:9" x14ac:dyDescent="0.25">
      <c r="A13006" s="1">
        <v>0</v>
      </c>
      <c r="B13006" s="1" t="s">
        <v>6525</v>
      </c>
      <c r="C13006" s="1" t="s">
        <v>14596</v>
      </c>
      <c r="D13006" s="1">
        <v>47</v>
      </c>
    </row>
    <row r="13007" spans="1:9" x14ac:dyDescent="0.25">
      <c r="A13007" s="1">
        <v>1</v>
      </c>
      <c r="B13007" s="1" t="s">
        <v>15379</v>
      </c>
      <c r="C13007" s="1" t="s">
        <v>15380</v>
      </c>
      <c r="D13007" s="1">
        <v>22276.423425339999</v>
      </c>
      <c r="E13007" s="1">
        <v>2.9741000000000001E-4</v>
      </c>
      <c r="F13007" s="1" t="s">
        <v>3</v>
      </c>
      <c r="G13007" s="1" t="s">
        <v>15381</v>
      </c>
      <c r="H13007" s="1">
        <v>0</v>
      </c>
      <c r="I13007" s="1">
        <v>9994</v>
      </c>
    </row>
    <row r="13008" spans="1:9" x14ac:dyDescent="0.25">
      <c r="A13008" s="1">
        <v>2</v>
      </c>
      <c r="B13008" s="1">
        <v>47685</v>
      </c>
      <c r="C13008" s="1">
        <v>97.429599999999994</v>
      </c>
      <c r="D13008" s="1">
        <v>333.11090000000002</v>
      </c>
      <c r="E13008" s="1">
        <v>4799</v>
      </c>
      <c r="F13008" s="1">
        <v>278.35789999999997</v>
      </c>
      <c r="G13008" s="1">
        <v>81.711100000000002</v>
      </c>
      <c r="H13008" s="1">
        <v>15.17905041</v>
      </c>
      <c r="I13008" s="1">
        <v>94587</v>
      </c>
    </row>
    <row r="13009" spans="1:9" x14ac:dyDescent="0.25">
      <c r="A13009" s="1">
        <v>0</v>
      </c>
      <c r="B13009" s="1" t="s">
        <v>6525</v>
      </c>
      <c r="C13009" s="1" t="s">
        <v>14596</v>
      </c>
      <c r="D13009" s="1">
        <v>44</v>
      </c>
    </row>
    <row r="13010" spans="1:9" x14ac:dyDescent="0.25">
      <c r="A13010" s="1">
        <v>1</v>
      </c>
      <c r="B13010" s="1" t="s">
        <v>15382</v>
      </c>
      <c r="C13010" s="1" t="s">
        <v>15383</v>
      </c>
      <c r="D13010" s="1">
        <v>22276.21163125</v>
      </c>
      <c r="E13010" s="1">
        <v>8.2709999999999999E-5</v>
      </c>
      <c r="F13010" s="1" t="s">
        <v>3</v>
      </c>
      <c r="G13010" s="1" t="s">
        <v>15384</v>
      </c>
      <c r="H13010" s="1">
        <v>0</v>
      </c>
      <c r="I13010" s="1">
        <v>9999</v>
      </c>
    </row>
    <row r="13011" spans="1:9" x14ac:dyDescent="0.25">
      <c r="A13011" s="1">
        <v>2</v>
      </c>
      <c r="B13011" s="1">
        <v>47686</v>
      </c>
      <c r="C13011" s="1">
        <v>97.433800000000005</v>
      </c>
      <c r="D13011" s="1">
        <v>333.53980000000001</v>
      </c>
      <c r="E13011" s="1">
        <v>9611</v>
      </c>
      <c r="F13011" s="1">
        <v>267.19080000000002</v>
      </c>
      <c r="G13011" s="1">
        <v>92.822599999999994</v>
      </c>
      <c r="H13011" s="1">
        <v>15.177213610000001</v>
      </c>
      <c r="I13011" s="1">
        <v>93602</v>
      </c>
    </row>
    <row r="13012" spans="1:9" x14ac:dyDescent="0.25">
      <c r="A13012" s="1">
        <v>0</v>
      </c>
      <c r="B13012" s="1" t="s">
        <v>6525</v>
      </c>
      <c r="C13012" s="1" t="s">
        <v>14596</v>
      </c>
      <c r="D13012" s="1">
        <v>43</v>
      </c>
    </row>
    <row r="13013" spans="1:9" x14ac:dyDescent="0.25">
      <c r="A13013" s="1">
        <v>1</v>
      </c>
      <c r="B13013" s="1" t="s">
        <v>15385</v>
      </c>
      <c r="C13013" s="1" t="s">
        <v>15386</v>
      </c>
      <c r="D13013" s="1">
        <v>22276.132764649999</v>
      </c>
      <c r="E13013" s="1">
        <v>2.8520999999999999E-4</v>
      </c>
      <c r="F13013" s="1" t="s">
        <v>3</v>
      </c>
      <c r="G13013" s="1" t="s">
        <v>15387</v>
      </c>
      <c r="H13013" s="1">
        <v>0</v>
      </c>
      <c r="I13013" s="1">
        <v>9991</v>
      </c>
    </row>
    <row r="13014" spans="1:9" x14ac:dyDescent="0.25">
      <c r="A13014" s="1">
        <v>2</v>
      </c>
      <c r="B13014" s="1">
        <v>47687</v>
      </c>
      <c r="C13014" s="1">
        <v>97.430599999999998</v>
      </c>
      <c r="D13014" s="1">
        <v>332.99130000000002</v>
      </c>
      <c r="E13014" s="1">
        <v>4606</v>
      </c>
      <c r="F13014" s="1">
        <v>264.4769</v>
      </c>
      <c r="G13014" s="1">
        <v>95.593900000000005</v>
      </c>
      <c r="H13014" s="1">
        <v>15.178026969999999</v>
      </c>
      <c r="I13014" s="1">
        <v>94545</v>
      </c>
    </row>
    <row r="13015" spans="1:9" x14ac:dyDescent="0.25">
      <c r="A13015" s="1">
        <v>0</v>
      </c>
      <c r="B13015" s="1" t="s">
        <v>6525</v>
      </c>
      <c r="C13015" s="1" t="s">
        <v>14596</v>
      </c>
      <c r="D13015" s="1">
        <v>45</v>
      </c>
    </row>
    <row r="13016" spans="1:9" x14ac:dyDescent="0.25">
      <c r="A13016" s="1">
        <v>1</v>
      </c>
      <c r="B13016" s="1" t="s">
        <v>15388</v>
      </c>
      <c r="C13016" s="1" t="s">
        <v>15389</v>
      </c>
      <c r="D13016" s="1">
        <v>22276.406715870002</v>
      </c>
      <c r="E13016" s="1">
        <v>2.4991999999999999E-4</v>
      </c>
      <c r="F13016" s="1" t="s">
        <v>3</v>
      </c>
      <c r="G13016" s="1" t="s">
        <v>15390</v>
      </c>
      <c r="H13016" s="1">
        <v>0</v>
      </c>
      <c r="I13016" s="1">
        <v>9997</v>
      </c>
    </row>
    <row r="13017" spans="1:9" x14ac:dyDescent="0.25">
      <c r="A13017" s="1">
        <v>2</v>
      </c>
      <c r="B13017" s="1">
        <v>47688</v>
      </c>
      <c r="C13017" s="1">
        <v>97.432000000000002</v>
      </c>
      <c r="D13017" s="1">
        <v>333.19569999999999</v>
      </c>
      <c r="E13017" s="1">
        <v>8467</v>
      </c>
      <c r="F13017" s="1">
        <v>250.38630000000001</v>
      </c>
      <c r="G13017" s="1">
        <v>109.64570000000001</v>
      </c>
      <c r="H13017" s="1">
        <v>15.17835753</v>
      </c>
      <c r="I13017" s="1">
        <v>94575</v>
      </c>
    </row>
    <row r="13018" spans="1:9" x14ac:dyDescent="0.25">
      <c r="A13018" s="1">
        <v>0</v>
      </c>
      <c r="B13018" s="1" t="s">
        <v>8497</v>
      </c>
      <c r="C13018" s="1" t="s">
        <v>8227</v>
      </c>
    </row>
    <row r="13019" spans="1:9" x14ac:dyDescent="0.25">
      <c r="A13019" s="1">
        <v>1</v>
      </c>
      <c r="B13019" s="1" t="s">
        <v>15391</v>
      </c>
      <c r="C13019" s="1" t="s">
        <v>15392</v>
      </c>
      <c r="D13019" s="1">
        <v>22276.499812180002</v>
      </c>
      <c r="E13019" s="1">
        <v>-2.9999999999999999E-7</v>
      </c>
      <c r="F13019" s="1" t="s">
        <v>3</v>
      </c>
      <c r="G13019" s="1" t="s">
        <v>3742</v>
      </c>
      <c r="H13019" s="1">
        <v>0</v>
      </c>
      <c r="I13019" s="1">
        <v>9994</v>
      </c>
    </row>
    <row r="13020" spans="1:9" x14ac:dyDescent="0.25">
      <c r="A13020" s="1">
        <v>2</v>
      </c>
      <c r="B13020" s="1">
        <v>47691</v>
      </c>
      <c r="C13020" s="1">
        <v>63.406599999999997</v>
      </c>
      <c r="D13020" s="1">
        <v>72.1233</v>
      </c>
      <c r="E13020" s="1">
        <v>55570</v>
      </c>
      <c r="F13020" s="1">
        <v>352.3999</v>
      </c>
      <c r="G13020" s="1">
        <v>7.6176000000000004</v>
      </c>
      <c r="H13020" s="1">
        <v>13.45236442</v>
      </c>
      <c r="I13020" s="1">
        <v>78897</v>
      </c>
    </row>
    <row r="13021" spans="1:9" x14ac:dyDescent="0.25">
      <c r="A13021" s="1">
        <v>0</v>
      </c>
      <c r="B13021" s="1" t="s">
        <v>8497</v>
      </c>
      <c r="C13021" s="1" t="s">
        <v>7064</v>
      </c>
    </row>
    <row r="13022" spans="1:9" x14ac:dyDescent="0.25">
      <c r="A13022" s="1">
        <v>1</v>
      </c>
      <c r="B13022" s="1" t="s">
        <v>15393</v>
      </c>
      <c r="C13022" s="1" t="s">
        <v>15394</v>
      </c>
      <c r="D13022" s="1">
        <v>22276.4997774</v>
      </c>
      <c r="E13022" s="1">
        <v>-2.9999999999999999E-7</v>
      </c>
      <c r="F13022" s="1" t="s">
        <v>3</v>
      </c>
      <c r="G13022" s="1" t="s">
        <v>3742</v>
      </c>
      <c r="H13022" s="1">
        <v>0</v>
      </c>
      <c r="I13022" s="1">
        <v>9991</v>
      </c>
    </row>
    <row r="13023" spans="1:9" x14ac:dyDescent="0.25">
      <c r="A13023" s="1">
        <v>2</v>
      </c>
      <c r="B13023" s="1">
        <v>47693</v>
      </c>
      <c r="C13023" s="1">
        <v>63.4069</v>
      </c>
      <c r="D13023" s="1">
        <v>73.058999999999997</v>
      </c>
      <c r="E13023" s="1">
        <v>55720</v>
      </c>
      <c r="F13023" s="1">
        <v>352.25749999999999</v>
      </c>
      <c r="G13023" s="1">
        <v>7.7584</v>
      </c>
      <c r="H13023" s="1">
        <v>13.45236216</v>
      </c>
      <c r="I13023" s="1">
        <v>78864</v>
      </c>
    </row>
    <row r="13024" spans="1:9" x14ac:dyDescent="0.25">
      <c r="A13024" s="1">
        <v>0</v>
      </c>
      <c r="B13024" s="1" t="s">
        <v>8497</v>
      </c>
      <c r="C13024" s="1" t="s">
        <v>8234</v>
      </c>
    </row>
    <row r="13025" spans="1:9" x14ac:dyDescent="0.25">
      <c r="A13025" s="1">
        <v>1</v>
      </c>
      <c r="B13025" s="1" t="s">
        <v>15395</v>
      </c>
      <c r="C13025" s="1" t="s">
        <v>15396</v>
      </c>
      <c r="D13025" s="1">
        <v>22276.499594460001</v>
      </c>
      <c r="E13025" s="1">
        <v>-2.9999999999999999E-7</v>
      </c>
      <c r="F13025" s="1" t="s">
        <v>3</v>
      </c>
      <c r="G13025" s="1" t="s">
        <v>3742</v>
      </c>
      <c r="H13025" s="1">
        <v>0</v>
      </c>
      <c r="I13025" s="1">
        <v>9996</v>
      </c>
    </row>
    <row r="13026" spans="1:9" x14ac:dyDescent="0.25">
      <c r="A13026" s="1">
        <v>2</v>
      </c>
      <c r="B13026" s="1">
        <v>47695</v>
      </c>
      <c r="C13026" s="1">
        <v>63.405900000000003</v>
      </c>
      <c r="D13026" s="1">
        <v>72.087000000000003</v>
      </c>
      <c r="E13026" s="1">
        <v>55633</v>
      </c>
      <c r="F13026" s="1">
        <v>352.5274</v>
      </c>
      <c r="G13026" s="1">
        <v>7.4912000000000001</v>
      </c>
      <c r="H13026" s="1">
        <v>13.45235658</v>
      </c>
      <c r="I13026" s="1">
        <v>78880</v>
      </c>
    </row>
    <row r="13027" spans="1:9" x14ac:dyDescent="0.25">
      <c r="A13027" s="1">
        <v>0</v>
      </c>
      <c r="B13027" s="1" t="s">
        <v>6525</v>
      </c>
      <c r="C13027" s="1" t="s">
        <v>14596</v>
      </c>
      <c r="D13027" s="1">
        <v>41</v>
      </c>
    </row>
    <row r="13028" spans="1:9" x14ac:dyDescent="0.25">
      <c r="A13028" s="1">
        <v>1</v>
      </c>
      <c r="B13028" s="1" t="s">
        <v>15397</v>
      </c>
      <c r="C13028" s="1" t="s">
        <v>15398</v>
      </c>
      <c r="D13028" s="1">
        <v>22276.17227893</v>
      </c>
      <c r="E13028" s="1">
        <v>2.1432999999999999E-4</v>
      </c>
      <c r="F13028" s="1" t="s">
        <v>3</v>
      </c>
      <c r="G13028" s="1" t="s">
        <v>15399</v>
      </c>
      <c r="H13028" s="1">
        <v>0</v>
      </c>
      <c r="I13028" s="1">
        <v>9996</v>
      </c>
    </row>
    <row r="13029" spans="1:9" x14ac:dyDescent="0.25">
      <c r="A13029" s="1">
        <v>2</v>
      </c>
      <c r="B13029" s="1">
        <v>47698</v>
      </c>
      <c r="C13029" s="1">
        <v>97.436400000000006</v>
      </c>
      <c r="D13029" s="1">
        <v>333.56709999999998</v>
      </c>
      <c r="E13029" s="1">
        <v>7757</v>
      </c>
      <c r="F13029" s="1">
        <v>264.58199999999999</v>
      </c>
      <c r="G13029" s="1">
        <v>95.4529</v>
      </c>
      <c r="H13029" s="1">
        <v>15.1783249</v>
      </c>
      <c r="I13029" s="1">
        <v>93589</v>
      </c>
    </row>
    <row r="13030" spans="1:9" x14ac:dyDescent="0.25">
      <c r="A13030" s="1">
        <v>0</v>
      </c>
      <c r="B13030" s="1" t="s">
        <v>15400</v>
      </c>
      <c r="C13030" s="1">
        <v>1</v>
      </c>
    </row>
    <row r="13031" spans="1:9" x14ac:dyDescent="0.25">
      <c r="A13031" s="1">
        <v>1</v>
      </c>
      <c r="B13031" s="1" t="s">
        <v>15401</v>
      </c>
      <c r="C13031" s="1" t="s">
        <v>15402</v>
      </c>
      <c r="D13031" s="1">
        <v>22276.25546063</v>
      </c>
      <c r="E13031" s="1">
        <v>-4.4000000000000002E-7</v>
      </c>
      <c r="F13031" s="1" t="s">
        <v>3</v>
      </c>
      <c r="G13031" s="1" t="s">
        <v>3</v>
      </c>
      <c r="H13031" s="1">
        <v>0</v>
      </c>
      <c r="I13031" s="1">
        <v>9993</v>
      </c>
    </row>
    <row r="13032" spans="1:9" x14ac:dyDescent="0.25">
      <c r="A13032" s="1">
        <v>2</v>
      </c>
      <c r="B13032" s="1">
        <v>47699</v>
      </c>
      <c r="C13032" s="1">
        <v>98.451300000000003</v>
      </c>
      <c r="D13032" s="1">
        <v>351.83199999999999</v>
      </c>
      <c r="E13032" s="1">
        <v>1549</v>
      </c>
      <c r="F13032" s="1">
        <v>59.624099999999999</v>
      </c>
      <c r="G13032" s="1">
        <v>300.5104</v>
      </c>
      <c r="H13032" s="1">
        <v>14.408203049999999</v>
      </c>
      <c r="I13032" s="1">
        <v>83826</v>
      </c>
    </row>
    <row r="13033" spans="1:9" x14ac:dyDescent="0.25">
      <c r="A13033" s="1">
        <v>0</v>
      </c>
      <c r="B13033" s="1" t="s">
        <v>15403</v>
      </c>
    </row>
    <row r="13034" spans="1:9" x14ac:dyDescent="0.25">
      <c r="A13034" s="1">
        <v>1</v>
      </c>
      <c r="B13034" s="1" t="s">
        <v>15404</v>
      </c>
      <c r="C13034" s="1" t="s">
        <v>15405</v>
      </c>
      <c r="D13034" s="1">
        <v>22276.2059013</v>
      </c>
      <c r="E13034" s="1">
        <v>2.4525000000000003E-4</v>
      </c>
      <c r="F13034" s="1" t="s">
        <v>3</v>
      </c>
      <c r="G13034" s="1" t="s">
        <v>15406</v>
      </c>
      <c r="H13034" s="1">
        <v>0</v>
      </c>
      <c r="I13034" s="1">
        <v>9998</v>
      </c>
    </row>
    <row r="13035" spans="1:9" x14ac:dyDescent="0.25">
      <c r="A13035" s="1">
        <v>2</v>
      </c>
      <c r="B13035" s="1">
        <v>47701</v>
      </c>
      <c r="C13035" s="1">
        <v>97.414900000000003</v>
      </c>
      <c r="D13035" s="1">
        <v>352.71820000000002</v>
      </c>
      <c r="E13035" s="1">
        <v>11860</v>
      </c>
      <c r="F13035" s="1">
        <v>76.005300000000005</v>
      </c>
      <c r="G13035" s="1">
        <v>284.25049999999999</v>
      </c>
      <c r="H13035" s="1">
        <v>15.295206</v>
      </c>
      <c r="I13035" s="1">
        <v>88675</v>
      </c>
    </row>
    <row r="13036" spans="1:9" x14ac:dyDescent="0.25">
      <c r="A13036" s="1">
        <v>0</v>
      </c>
      <c r="B13036" s="1" t="s">
        <v>15407</v>
      </c>
      <c r="C13036" s="1" t="s">
        <v>15408</v>
      </c>
    </row>
    <row r="13037" spans="1:9" x14ac:dyDescent="0.25">
      <c r="A13037" s="1">
        <v>1</v>
      </c>
      <c r="B13037" s="1" t="s">
        <v>15409</v>
      </c>
      <c r="C13037" s="1" t="s">
        <v>15410</v>
      </c>
      <c r="D13037" s="1">
        <v>22276.46888248</v>
      </c>
      <c r="E13037" s="1">
        <v>2.4632000000000001E-4</v>
      </c>
      <c r="F13037" s="1" t="s">
        <v>3</v>
      </c>
      <c r="G13037" s="1" t="s">
        <v>15411</v>
      </c>
      <c r="H13037" s="1">
        <v>0</v>
      </c>
      <c r="I13037" s="1">
        <v>9993</v>
      </c>
    </row>
    <row r="13038" spans="1:9" x14ac:dyDescent="0.25">
      <c r="A13038" s="1">
        <v>2</v>
      </c>
      <c r="B13038" s="1">
        <v>47702</v>
      </c>
      <c r="C13038" s="1">
        <v>97.419600000000003</v>
      </c>
      <c r="D13038" s="1">
        <v>352.85219999999998</v>
      </c>
      <c r="E13038" s="1">
        <v>11865</v>
      </c>
      <c r="F13038" s="1">
        <v>68.885300000000001</v>
      </c>
      <c r="G13038" s="1">
        <v>291.36540000000002</v>
      </c>
      <c r="H13038" s="1">
        <v>15.28801129</v>
      </c>
      <c r="I13038" s="1">
        <v>88670</v>
      </c>
    </row>
    <row r="13039" spans="1:9" x14ac:dyDescent="0.25">
      <c r="A13039" s="1">
        <v>0</v>
      </c>
      <c r="B13039" s="1" t="s">
        <v>15412</v>
      </c>
    </row>
    <row r="13040" spans="1:9" x14ac:dyDescent="0.25">
      <c r="A13040" s="1">
        <v>1</v>
      </c>
      <c r="B13040" s="1" t="s">
        <v>15413</v>
      </c>
      <c r="C13040" s="1" t="s">
        <v>15414</v>
      </c>
      <c r="D13040" s="1">
        <v>22276.219928850001</v>
      </c>
      <c r="E13040" s="1">
        <v>1.3142500000000001E-3</v>
      </c>
      <c r="F13040" s="1" t="s">
        <v>3</v>
      </c>
      <c r="G13040" s="1" t="s">
        <v>15415</v>
      </c>
      <c r="H13040" s="1">
        <v>0</v>
      </c>
      <c r="I13040" s="1">
        <v>9997</v>
      </c>
    </row>
    <row r="13041" spans="1:9" x14ac:dyDescent="0.25">
      <c r="A13041" s="1">
        <v>2</v>
      </c>
      <c r="B13041" s="1">
        <v>47703</v>
      </c>
      <c r="C13041" s="1">
        <v>97.406300000000002</v>
      </c>
      <c r="D13041" s="1">
        <v>354.91370000000001</v>
      </c>
      <c r="E13041" s="1">
        <v>5110</v>
      </c>
      <c r="F13041" s="1">
        <v>41.676900000000003</v>
      </c>
      <c r="G13041" s="1">
        <v>318.48680000000002</v>
      </c>
      <c r="H13041" s="1">
        <v>15.4493166</v>
      </c>
      <c r="I13041" s="1">
        <v>88849</v>
      </c>
    </row>
    <row r="13042" spans="1:9" x14ac:dyDescent="0.25">
      <c r="A13042" s="1">
        <v>0</v>
      </c>
      <c r="B13042" s="1" t="s">
        <v>15416</v>
      </c>
    </row>
    <row r="13043" spans="1:9" x14ac:dyDescent="0.25">
      <c r="A13043" s="1">
        <v>1</v>
      </c>
      <c r="B13043" s="1" t="s">
        <v>15417</v>
      </c>
      <c r="C13043" s="1" t="s">
        <v>15418</v>
      </c>
      <c r="D13043" s="1">
        <v>22276.177033709999</v>
      </c>
      <c r="E13043" s="1">
        <v>1.3821599999999999E-3</v>
      </c>
      <c r="F13043" s="1" t="s">
        <v>3</v>
      </c>
      <c r="G13043" s="1" t="s">
        <v>15419</v>
      </c>
      <c r="H13043" s="1">
        <v>0</v>
      </c>
      <c r="I13043" s="1">
        <v>9995</v>
      </c>
    </row>
    <row r="13044" spans="1:9" x14ac:dyDescent="0.25">
      <c r="A13044" s="1">
        <v>2</v>
      </c>
      <c r="B13044" s="1">
        <v>47704</v>
      </c>
      <c r="C13044" s="1">
        <v>97.4041</v>
      </c>
      <c r="D13044" s="1">
        <v>355.08229999999998</v>
      </c>
      <c r="E13044" s="1">
        <v>5104</v>
      </c>
      <c r="F13044" s="1">
        <v>39.262900000000002</v>
      </c>
      <c r="G13044" s="1">
        <v>320.899</v>
      </c>
      <c r="H13044" s="1">
        <v>15.462153539999999</v>
      </c>
      <c r="I13044" s="1">
        <v>88830</v>
      </c>
    </row>
    <row r="13045" spans="1:9" x14ac:dyDescent="0.25">
      <c r="A13045" s="1">
        <v>0</v>
      </c>
      <c r="B13045" s="1" t="s">
        <v>15420</v>
      </c>
    </row>
    <row r="13046" spans="1:9" x14ac:dyDescent="0.25">
      <c r="A13046" s="1">
        <v>1</v>
      </c>
      <c r="B13046" s="1" t="s">
        <v>15421</v>
      </c>
      <c r="C13046" s="1" t="s">
        <v>15422</v>
      </c>
      <c r="D13046" s="1">
        <v>22276.489066670001</v>
      </c>
      <c r="E13046" s="1">
        <v>1.25607E-3</v>
      </c>
      <c r="F13046" s="1" t="s">
        <v>3</v>
      </c>
      <c r="G13046" s="1" t="s">
        <v>15423</v>
      </c>
      <c r="H13046" s="1">
        <v>0</v>
      </c>
      <c r="I13046" s="1">
        <v>9998</v>
      </c>
    </row>
    <row r="13047" spans="1:9" x14ac:dyDescent="0.25">
      <c r="A13047" s="1">
        <v>2</v>
      </c>
      <c r="B13047" s="1">
        <v>47705</v>
      </c>
      <c r="C13047" s="1">
        <v>97.404300000000006</v>
      </c>
      <c r="D13047" s="1">
        <v>355.4271</v>
      </c>
      <c r="E13047" s="1">
        <v>4792</v>
      </c>
      <c r="F13047" s="1">
        <v>41.819899999999997</v>
      </c>
      <c r="G13047" s="1">
        <v>318.34160000000003</v>
      </c>
      <c r="H13047" s="1">
        <v>15.464848</v>
      </c>
      <c r="I13047" s="1">
        <v>88904</v>
      </c>
    </row>
    <row r="13048" spans="1:9" x14ac:dyDescent="0.25">
      <c r="A13048" s="1">
        <v>0</v>
      </c>
      <c r="B13048" s="1" t="s">
        <v>15424</v>
      </c>
    </row>
    <row r="13049" spans="1:9" x14ac:dyDescent="0.25">
      <c r="A13049" s="1">
        <v>1</v>
      </c>
      <c r="B13049" s="1" t="s">
        <v>15425</v>
      </c>
      <c r="C13049" s="1" t="s">
        <v>15426</v>
      </c>
      <c r="D13049" s="1">
        <v>22276.20950881</v>
      </c>
      <c r="E13049" s="1">
        <v>1.45301E-3</v>
      </c>
      <c r="F13049" s="1" t="s">
        <v>3</v>
      </c>
      <c r="G13049" s="1" t="s">
        <v>13863</v>
      </c>
      <c r="H13049" s="1">
        <v>0</v>
      </c>
      <c r="I13049" s="1">
        <v>9997</v>
      </c>
    </row>
    <row r="13050" spans="1:9" x14ac:dyDescent="0.25">
      <c r="A13050" s="1">
        <v>2</v>
      </c>
      <c r="B13050" s="1">
        <v>47706</v>
      </c>
      <c r="C13050" s="1">
        <v>97.404300000000006</v>
      </c>
      <c r="D13050" s="1">
        <v>355.18759999999997</v>
      </c>
      <c r="E13050" s="1">
        <v>4793</v>
      </c>
      <c r="F13050" s="1">
        <v>42.654000000000003</v>
      </c>
      <c r="G13050" s="1">
        <v>317.50810000000001</v>
      </c>
      <c r="H13050" s="1">
        <v>15.46675025</v>
      </c>
      <c r="I13050" s="1">
        <v>88868</v>
      </c>
    </row>
    <row r="13051" spans="1:9" x14ac:dyDescent="0.25">
      <c r="A13051" s="1">
        <v>0</v>
      </c>
      <c r="B13051" s="1" t="s">
        <v>15427</v>
      </c>
    </row>
    <row r="13052" spans="1:9" x14ac:dyDescent="0.25">
      <c r="A13052" s="1">
        <v>1</v>
      </c>
      <c r="B13052" s="1" t="s">
        <v>15428</v>
      </c>
      <c r="C13052" s="1" t="s">
        <v>15429</v>
      </c>
      <c r="D13052" s="1">
        <v>22276.192270129999</v>
      </c>
      <c r="E13052" s="1">
        <v>1.49052E-3</v>
      </c>
      <c r="F13052" s="1" t="s">
        <v>3</v>
      </c>
      <c r="G13052" s="1" t="s">
        <v>15430</v>
      </c>
      <c r="H13052" s="1">
        <v>0</v>
      </c>
      <c r="I13052" s="1">
        <v>9990</v>
      </c>
    </row>
    <row r="13053" spans="1:9" x14ac:dyDescent="0.25">
      <c r="A13053" s="1">
        <v>2</v>
      </c>
      <c r="B13053" s="1">
        <v>47707</v>
      </c>
      <c r="C13053" s="1">
        <v>97.402199999999993</v>
      </c>
      <c r="D13053" s="1">
        <v>355.18220000000002</v>
      </c>
      <c r="E13053" s="1">
        <v>4421</v>
      </c>
      <c r="F13053" s="1">
        <v>36.410299999999999</v>
      </c>
      <c r="G13053" s="1">
        <v>323.74470000000002</v>
      </c>
      <c r="H13053" s="1">
        <v>15.47301279</v>
      </c>
      <c r="I13053" s="1">
        <v>88864</v>
      </c>
    </row>
    <row r="13054" spans="1:9" x14ac:dyDescent="0.25">
      <c r="A13054" s="1">
        <v>0</v>
      </c>
      <c r="B13054" s="1" t="s">
        <v>15431</v>
      </c>
    </row>
    <row r="13055" spans="1:9" x14ac:dyDescent="0.25">
      <c r="A13055" s="1">
        <v>1</v>
      </c>
      <c r="B13055" s="1" t="s">
        <v>15432</v>
      </c>
      <c r="C13055" s="1" t="s">
        <v>15433</v>
      </c>
      <c r="D13055" s="1">
        <v>22276.20117294</v>
      </c>
      <c r="E13055" s="1">
        <v>1.63586E-3</v>
      </c>
      <c r="F13055" s="1" t="s">
        <v>3</v>
      </c>
      <c r="G13055" s="1" t="s">
        <v>15434</v>
      </c>
      <c r="H13055" s="1">
        <v>0</v>
      </c>
      <c r="I13055" s="1">
        <v>9990</v>
      </c>
    </row>
    <row r="13056" spans="1:9" x14ac:dyDescent="0.25">
      <c r="A13056" s="1">
        <v>2</v>
      </c>
      <c r="B13056" s="1">
        <v>47708</v>
      </c>
      <c r="C13056" s="1">
        <v>97.402500000000003</v>
      </c>
      <c r="D13056" s="1">
        <v>355.46640000000002</v>
      </c>
      <c r="E13056" s="1">
        <v>4259</v>
      </c>
      <c r="F13056" s="1">
        <v>44.211500000000001</v>
      </c>
      <c r="G13056" s="1">
        <v>315.94749999999999</v>
      </c>
      <c r="H13056" s="1">
        <v>15.48582478</v>
      </c>
      <c r="I13056" s="1">
        <v>88883</v>
      </c>
    </row>
    <row r="13057" spans="1:9" x14ac:dyDescent="0.25">
      <c r="A13057" s="1">
        <v>0</v>
      </c>
      <c r="B13057" s="1" t="s">
        <v>15435</v>
      </c>
    </row>
    <row r="13058" spans="1:9" x14ac:dyDescent="0.25">
      <c r="A13058" s="1">
        <v>1</v>
      </c>
      <c r="B13058" s="1" t="s">
        <v>15436</v>
      </c>
      <c r="C13058" s="1" t="s">
        <v>15437</v>
      </c>
      <c r="D13058" s="1">
        <v>22276.204009010002</v>
      </c>
      <c r="E13058" s="1">
        <v>1.71518E-3</v>
      </c>
      <c r="F13058" s="1" t="s">
        <v>3</v>
      </c>
      <c r="G13058" s="1" t="s">
        <v>15438</v>
      </c>
      <c r="H13058" s="1">
        <v>0</v>
      </c>
      <c r="I13058" s="1">
        <v>9991</v>
      </c>
    </row>
    <row r="13059" spans="1:9" x14ac:dyDescent="0.25">
      <c r="A13059" s="1">
        <v>2</v>
      </c>
      <c r="B13059" s="1">
        <v>47709</v>
      </c>
      <c r="C13059" s="1">
        <v>97.403099999999995</v>
      </c>
      <c r="D13059" s="1">
        <v>355.63499999999999</v>
      </c>
      <c r="E13059" s="1">
        <v>4039</v>
      </c>
      <c r="F13059" s="1">
        <v>40.9634</v>
      </c>
      <c r="G13059" s="1">
        <v>319.19200000000001</v>
      </c>
      <c r="H13059" s="1">
        <v>15.494727709999999</v>
      </c>
      <c r="I13059" s="1">
        <v>88819</v>
      </c>
    </row>
    <row r="13060" spans="1:9" x14ac:dyDescent="0.25">
      <c r="A13060" s="1">
        <v>0</v>
      </c>
      <c r="B13060" s="1" t="s">
        <v>15439</v>
      </c>
    </row>
    <row r="13061" spans="1:9" x14ac:dyDescent="0.25">
      <c r="A13061" s="1">
        <v>1</v>
      </c>
      <c r="B13061" s="1" t="s">
        <v>15440</v>
      </c>
      <c r="C13061" s="1" t="s">
        <v>15441</v>
      </c>
      <c r="D13061" s="1">
        <v>22276.53401815</v>
      </c>
      <c r="E13061" s="1">
        <v>1.80394E-3</v>
      </c>
      <c r="F13061" s="1" t="s">
        <v>3</v>
      </c>
      <c r="G13061" s="1" t="s">
        <v>15442</v>
      </c>
      <c r="H13061" s="1">
        <v>0</v>
      </c>
      <c r="I13061" s="1">
        <v>9996</v>
      </c>
    </row>
    <row r="13062" spans="1:9" x14ac:dyDescent="0.25">
      <c r="A13062" s="1">
        <v>2</v>
      </c>
      <c r="B13062" s="1">
        <v>47710</v>
      </c>
      <c r="C13062" s="1">
        <v>97.403000000000006</v>
      </c>
      <c r="D13062" s="1">
        <v>356.25839999999999</v>
      </c>
      <c r="E13062" s="1">
        <v>3512</v>
      </c>
      <c r="F13062" s="1">
        <v>21.554600000000001</v>
      </c>
      <c r="G13062" s="1">
        <v>338.58539999999999</v>
      </c>
      <c r="H13062" s="1">
        <v>15.516425780000001</v>
      </c>
      <c r="I13062" s="1">
        <v>88962</v>
      </c>
    </row>
    <row r="13063" spans="1:9" x14ac:dyDescent="0.25">
      <c r="A13063" s="1">
        <v>0</v>
      </c>
      <c r="B13063" s="1" t="s">
        <v>15443</v>
      </c>
    </row>
    <row r="13064" spans="1:9" x14ac:dyDescent="0.25">
      <c r="A13064" s="1">
        <v>1</v>
      </c>
      <c r="B13064" s="1" t="s">
        <v>15444</v>
      </c>
      <c r="C13064" s="1" t="s">
        <v>15445</v>
      </c>
      <c r="D13064" s="1">
        <v>22276.484779539998</v>
      </c>
      <c r="E13064" s="1">
        <v>1.87962E-3</v>
      </c>
      <c r="F13064" s="1" t="s">
        <v>3</v>
      </c>
      <c r="G13064" s="1" t="s">
        <v>15446</v>
      </c>
      <c r="H13064" s="1">
        <v>0</v>
      </c>
      <c r="I13064" s="1">
        <v>9994</v>
      </c>
    </row>
    <row r="13065" spans="1:9" x14ac:dyDescent="0.25">
      <c r="A13065" s="1">
        <v>2</v>
      </c>
      <c r="B13065" s="1">
        <v>47711</v>
      </c>
      <c r="C13065" s="1">
        <v>97.400199999999998</v>
      </c>
      <c r="D13065" s="1">
        <v>356.61759999999998</v>
      </c>
      <c r="E13065" s="1">
        <v>3151</v>
      </c>
      <c r="F13065" s="1">
        <v>27.1358</v>
      </c>
      <c r="G13065" s="1">
        <v>333.00599999999997</v>
      </c>
      <c r="H13065" s="1">
        <v>15.541741010000001</v>
      </c>
      <c r="I13065" s="1">
        <v>88981</v>
      </c>
    </row>
    <row r="13066" spans="1:9" x14ac:dyDescent="0.25">
      <c r="A13066" s="1">
        <v>0</v>
      </c>
      <c r="B13066" s="1" t="s">
        <v>15447</v>
      </c>
    </row>
    <row r="13067" spans="1:9" x14ac:dyDescent="0.25">
      <c r="A13067" s="1">
        <v>1</v>
      </c>
      <c r="B13067" s="1" t="s">
        <v>15448</v>
      </c>
      <c r="C13067" s="1" t="s">
        <v>15449</v>
      </c>
      <c r="D13067" s="1">
        <v>22276.477799150001</v>
      </c>
      <c r="E13067" s="1">
        <v>1.8619999999999999E-3</v>
      </c>
      <c r="F13067" s="1" t="s">
        <v>3</v>
      </c>
      <c r="G13067" s="1" t="s">
        <v>15450</v>
      </c>
      <c r="H13067" s="1">
        <v>0</v>
      </c>
      <c r="I13067" s="1">
        <v>9995</v>
      </c>
    </row>
    <row r="13068" spans="1:9" x14ac:dyDescent="0.25">
      <c r="A13068" s="1">
        <v>2</v>
      </c>
      <c r="B13068" s="1">
        <v>47712</v>
      </c>
      <c r="C13068" s="1">
        <v>97.403800000000004</v>
      </c>
      <c r="D13068" s="1">
        <v>356.03109999999998</v>
      </c>
      <c r="E13068" s="1">
        <v>3541</v>
      </c>
      <c r="F13068" s="1">
        <v>32.754800000000003</v>
      </c>
      <c r="G13068" s="1">
        <v>327.3922</v>
      </c>
      <c r="H13068" s="1">
        <v>15.50422517</v>
      </c>
      <c r="I13068" s="1">
        <v>88944</v>
      </c>
    </row>
    <row r="13069" spans="1:9" x14ac:dyDescent="0.25">
      <c r="A13069" s="1">
        <v>0</v>
      </c>
      <c r="B13069" s="1" t="s">
        <v>15451</v>
      </c>
    </row>
    <row r="13070" spans="1:9" x14ac:dyDescent="0.25">
      <c r="A13070" s="1">
        <v>1</v>
      </c>
      <c r="B13070" s="1" t="s">
        <v>15452</v>
      </c>
      <c r="C13070" s="1" t="s">
        <v>15453</v>
      </c>
      <c r="D13070" s="1">
        <v>22276.401242020002</v>
      </c>
      <c r="E13070" s="1">
        <v>2.2590700000000002E-3</v>
      </c>
      <c r="F13070" s="1" t="s">
        <v>3</v>
      </c>
      <c r="G13070" s="1" t="s">
        <v>15454</v>
      </c>
      <c r="H13070" s="1">
        <v>0</v>
      </c>
      <c r="I13070" s="1">
        <v>9998</v>
      </c>
    </row>
    <row r="13071" spans="1:9" x14ac:dyDescent="0.25">
      <c r="A13071" s="1">
        <v>2</v>
      </c>
      <c r="B13071" s="1">
        <v>47714</v>
      </c>
      <c r="C13071" s="1">
        <v>97.403199999999998</v>
      </c>
      <c r="D13071" s="1">
        <v>356.4393</v>
      </c>
      <c r="E13071" s="1">
        <v>2931</v>
      </c>
      <c r="F13071" s="1">
        <v>11.6783</v>
      </c>
      <c r="G13071" s="1">
        <v>348.4538</v>
      </c>
      <c r="H13071" s="1">
        <v>15.53639444</v>
      </c>
      <c r="I13071" s="1">
        <v>88885</v>
      </c>
    </row>
    <row r="13072" spans="1:9" x14ac:dyDescent="0.25">
      <c r="A13072" s="1">
        <v>0</v>
      </c>
      <c r="B13072" s="1" t="s">
        <v>15455</v>
      </c>
    </row>
    <row r="13073" spans="1:9" x14ac:dyDescent="0.25">
      <c r="A13073" s="1">
        <v>1</v>
      </c>
      <c r="B13073" s="1" t="s">
        <v>15456</v>
      </c>
      <c r="C13073" s="1" t="s">
        <v>15457</v>
      </c>
      <c r="D13073" s="1">
        <v>22276.17965668</v>
      </c>
      <c r="E13073" s="1">
        <v>1.67129E-3</v>
      </c>
      <c r="F13073" s="1" t="s">
        <v>3</v>
      </c>
      <c r="G13073" s="1" t="s">
        <v>15458</v>
      </c>
      <c r="H13073" s="1">
        <v>0</v>
      </c>
      <c r="I13073" s="1">
        <v>9995</v>
      </c>
    </row>
    <row r="13074" spans="1:9" x14ac:dyDescent="0.25">
      <c r="A13074" s="1">
        <v>2</v>
      </c>
      <c r="B13074" s="1">
        <v>47715</v>
      </c>
      <c r="C13074" s="1">
        <v>97.406599999999997</v>
      </c>
      <c r="D13074" s="1">
        <v>355.76249999999999</v>
      </c>
      <c r="E13074" s="1">
        <v>3678</v>
      </c>
      <c r="F13074" s="1">
        <v>33.285499999999999</v>
      </c>
      <c r="G13074" s="1">
        <v>326.86270000000002</v>
      </c>
      <c r="H13074" s="1">
        <v>15.49975463</v>
      </c>
      <c r="I13074" s="1">
        <v>88891</v>
      </c>
    </row>
    <row r="13075" spans="1:9" x14ac:dyDescent="0.25">
      <c r="A13075" s="1">
        <v>0</v>
      </c>
      <c r="B13075" s="1" t="s">
        <v>15459</v>
      </c>
    </row>
    <row r="13076" spans="1:9" x14ac:dyDescent="0.25">
      <c r="A13076" s="1">
        <v>1</v>
      </c>
      <c r="B13076" s="1" t="s">
        <v>15460</v>
      </c>
      <c r="C13076" s="1" t="s">
        <v>15461</v>
      </c>
      <c r="D13076" s="1">
        <v>22276.160128240001</v>
      </c>
      <c r="E13076" s="1">
        <v>3.7261E-4</v>
      </c>
      <c r="F13076" s="1" t="s">
        <v>3</v>
      </c>
      <c r="G13076" s="1" t="s">
        <v>15462</v>
      </c>
      <c r="H13076" s="1">
        <v>0</v>
      </c>
      <c r="I13076" s="1">
        <v>9998</v>
      </c>
    </row>
    <row r="13077" spans="1:9" x14ac:dyDescent="0.25">
      <c r="A13077" s="1">
        <v>2</v>
      </c>
      <c r="B13077" s="1">
        <v>47721</v>
      </c>
      <c r="C13077" s="1">
        <v>97.417699999999996</v>
      </c>
      <c r="D13077" s="1">
        <v>351.97410000000002</v>
      </c>
      <c r="E13077" s="1">
        <v>9400</v>
      </c>
      <c r="F13077" s="1">
        <v>43.847999999999999</v>
      </c>
      <c r="G13077" s="1">
        <v>316.35050000000001</v>
      </c>
      <c r="H13077" s="1">
        <v>15.303864150000001</v>
      </c>
      <c r="I13077" s="1">
        <v>88586</v>
      </c>
    </row>
    <row r="13078" spans="1:9" x14ac:dyDescent="0.25">
      <c r="A13078" s="1">
        <v>0</v>
      </c>
      <c r="B13078" s="1" t="s">
        <v>15463</v>
      </c>
    </row>
    <row r="13079" spans="1:9" x14ac:dyDescent="0.25">
      <c r="A13079" s="1">
        <v>1</v>
      </c>
      <c r="B13079" s="1" t="s">
        <v>15464</v>
      </c>
      <c r="C13079" s="1" t="s">
        <v>15465</v>
      </c>
      <c r="D13079" s="1">
        <v>22276.506812150001</v>
      </c>
      <c r="E13079" s="1">
        <v>1.0415E-4</v>
      </c>
      <c r="F13079" s="1" t="s">
        <v>3</v>
      </c>
      <c r="G13079" s="1" t="s">
        <v>15466</v>
      </c>
      <c r="H13079" s="1">
        <v>0</v>
      </c>
      <c r="I13079" s="1">
        <v>9992</v>
      </c>
    </row>
    <row r="13080" spans="1:9" x14ac:dyDescent="0.25">
      <c r="A13080" s="1">
        <v>2</v>
      </c>
      <c r="B13080" s="1">
        <v>47722</v>
      </c>
      <c r="C13080" s="1">
        <v>53.055100000000003</v>
      </c>
      <c r="D13080" s="1">
        <v>62.607300000000002</v>
      </c>
      <c r="E13080" s="1">
        <v>1505</v>
      </c>
      <c r="F13080" s="1">
        <v>78.636799999999994</v>
      </c>
      <c r="G13080" s="1">
        <v>281.47890000000001</v>
      </c>
      <c r="H13080" s="1">
        <v>15.06405736</v>
      </c>
      <c r="I13080" s="1">
        <v>89100</v>
      </c>
    </row>
    <row r="13081" spans="1:9" x14ac:dyDescent="0.25">
      <c r="A13081" s="1">
        <v>0</v>
      </c>
      <c r="B13081" s="1" t="s">
        <v>15467</v>
      </c>
    </row>
    <row r="13082" spans="1:9" x14ac:dyDescent="0.25">
      <c r="A13082" s="1">
        <v>1</v>
      </c>
      <c r="B13082" s="1" t="s">
        <v>15468</v>
      </c>
      <c r="C13082" s="1" t="s">
        <v>15469</v>
      </c>
      <c r="D13082" s="1">
        <v>22276.514613110001</v>
      </c>
      <c r="E13082" s="1">
        <v>2.4806999999999997E-4</v>
      </c>
      <c r="F13082" s="1" t="s">
        <v>3</v>
      </c>
      <c r="G13082" s="1" t="s">
        <v>15470</v>
      </c>
      <c r="H13082" s="1">
        <v>0</v>
      </c>
      <c r="I13082" s="1">
        <v>9995</v>
      </c>
    </row>
    <row r="13083" spans="1:9" x14ac:dyDescent="0.25">
      <c r="A13083" s="1">
        <v>2</v>
      </c>
      <c r="B13083" s="1">
        <v>47723</v>
      </c>
      <c r="C13083" s="1">
        <v>53.055599999999998</v>
      </c>
      <c r="D13083" s="1">
        <v>357.35140000000001</v>
      </c>
      <c r="E13083" s="1">
        <v>1588</v>
      </c>
      <c r="F13083" s="1">
        <v>68.337699999999998</v>
      </c>
      <c r="G13083" s="1">
        <v>291.77809999999999</v>
      </c>
      <c r="H13083" s="1">
        <v>15.064178739999999</v>
      </c>
      <c r="I13083" s="1">
        <v>89985</v>
      </c>
    </row>
    <row r="13084" spans="1:9" x14ac:dyDescent="0.25">
      <c r="A13084" s="1">
        <v>0</v>
      </c>
      <c r="B13084" s="1" t="s">
        <v>15471</v>
      </c>
    </row>
    <row r="13085" spans="1:9" x14ac:dyDescent="0.25">
      <c r="A13085" s="1">
        <v>1</v>
      </c>
      <c r="B13085" s="1" t="s">
        <v>15472</v>
      </c>
      <c r="C13085" s="1" t="s">
        <v>15473</v>
      </c>
      <c r="D13085" s="1">
        <v>22276.485109680001</v>
      </c>
      <c r="E13085" s="1">
        <v>2.5150000000000001E-5</v>
      </c>
      <c r="F13085" s="1" t="s">
        <v>3</v>
      </c>
      <c r="G13085" s="1" t="s">
        <v>15474</v>
      </c>
      <c r="H13085" s="1">
        <v>0</v>
      </c>
      <c r="I13085" s="1">
        <v>9997</v>
      </c>
    </row>
    <row r="13086" spans="1:9" x14ac:dyDescent="0.25">
      <c r="A13086" s="1">
        <v>2</v>
      </c>
      <c r="B13086" s="1">
        <v>47724</v>
      </c>
      <c r="C13086" s="1">
        <v>53.056600000000003</v>
      </c>
      <c r="D13086" s="1">
        <v>357.48180000000002</v>
      </c>
      <c r="E13086" s="1">
        <v>1690</v>
      </c>
      <c r="F13086" s="1">
        <v>64.977500000000006</v>
      </c>
      <c r="G13086" s="1">
        <v>295.13889999999998</v>
      </c>
      <c r="H13086" s="1">
        <v>15.064138890000001</v>
      </c>
      <c r="I13086" s="1">
        <v>89943</v>
      </c>
    </row>
    <row r="13087" spans="1:9" x14ac:dyDescent="0.25">
      <c r="A13087" s="1">
        <v>0</v>
      </c>
      <c r="B13087" s="1" t="s">
        <v>15475</v>
      </c>
    </row>
    <row r="13088" spans="1:9" x14ac:dyDescent="0.25">
      <c r="A13088" s="1">
        <v>1</v>
      </c>
      <c r="B13088" s="1" t="s">
        <v>15476</v>
      </c>
      <c r="C13088" s="1" t="s">
        <v>15477</v>
      </c>
      <c r="D13088" s="1">
        <v>22276.452868479999</v>
      </c>
      <c r="E13088" s="1">
        <v>4.6829999999999997E-5</v>
      </c>
      <c r="F13088" s="1" t="s">
        <v>3</v>
      </c>
      <c r="G13088" s="1" t="s">
        <v>15478</v>
      </c>
      <c r="H13088" s="1">
        <v>0</v>
      </c>
      <c r="I13088" s="1">
        <v>9993</v>
      </c>
    </row>
    <row r="13089" spans="1:9" x14ac:dyDescent="0.25">
      <c r="A13089" s="1">
        <v>2</v>
      </c>
      <c r="B13089" s="1">
        <v>47725</v>
      </c>
      <c r="C13089" s="1">
        <v>53.053600000000003</v>
      </c>
      <c r="D13089" s="1">
        <v>67.623500000000007</v>
      </c>
      <c r="E13089" s="1">
        <v>1465</v>
      </c>
      <c r="F13089" s="1">
        <v>71.544899999999998</v>
      </c>
      <c r="G13089" s="1">
        <v>288.56990000000002</v>
      </c>
      <c r="H13089" s="1">
        <v>15.06414872</v>
      </c>
      <c r="I13089" s="1">
        <v>88971</v>
      </c>
    </row>
    <row r="13090" spans="1:9" x14ac:dyDescent="0.25">
      <c r="A13090" s="1">
        <v>0</v>
      </c>
      <c r="B13090" s="1" t="s">
        <v>15479</v>
      </c>
    </row>
    <row r="13091" spans="1:9" x14ac:dyDescent="0.25">
      <c r="A13091" s="1">
        <v>1</v>
      </c>
      <c r="B13091" s="1" t="s">
        <v>15480</v>
      </c>
      <c r="C13091" s="1" t="s">
        <v>15481</v>
      </c>
      <c r="D13091" s="1">
        <v>22275.907356330001</v>
      </c>
      <c r="E13091" s="1">
        <v>1.8150000000000001E-5</v>
      </c>
      <c r="F13091" s="1" t="s">
        <v>3</v>
      </c>
      <c r="G13091" s="1" t="s">
        <v>15482</v>
      </c>
      <c r="H13091" s="1">
        <v>0</v>
      </c>
      <c r="I13091" s="1">
        <v>9992</v>
      </c>
    </row>
    <row r="13092" spans="1:9" x14ac:dyDescent="0.25">
      <c r="A13092" s="1">
        <v>2</v>
      </c>
      <c r="B13092" s="1">
        <v>47726</v>
      </c>
      <c r="C13092" s="1">
        <v>53.054900000000004</v>
      </c>
      <c r="D13092" s="1">
        <v>70.070800000000006</v>
      </c>
      <c r="E13092" s="1">
        <v>1442</v>
      </c>
      <c r="F13092" s="1">
        <v>64.800899999999999</v>
      </c>
      <c r="G13092" s="1">
        <v>295.31299999999999</v>
      </c>
      <c r="H13092" s="1">
        <v>15.06403753</v>
      </c>
      <c r="I13092" s="1">
        <v>88883</v>
      </c>
    </row>
    <row r="13093" spans="1:9" x14ac:dyDescent="0.25">
      <c r="A13093" s="1">
        <v>0</v>
      </c>
      <c r="B13093" s="1" t="s">
        <v>15483</v>
      </c>
    </row>
    <row r="13094" spans="1:9" x14ac:dyDescent="0.25">
      <c r="A13094" s="1">
        <v>1</v>
      </c>
      <c r="B13094" s="1" t="s">
        <v>15484</v>
      </c>
      <c r="C13094" s="1" t="s">
        <v>15485</v>
      </c>
      <c r="D13094" s="1">
        <v>22276.521955420001</v>
      </c>
      <c r="E13094" s="1">
        <v>1.007E-5</v>
      </c>
      <c r="F13094" s="1" t="s">
        <v>3</v>
      </c>
      <c r="G13094" s="1" t="s">
        <v>15486</v>
      </c>
      <c r="H13094" s="1">
        <v>0</v>
      </c>
      <c r="I13094" s="1">
        <v>9993</v>
      </c>
    </row>
    <row r="13095" spans="1:9" x14ac:dyDescent="0.25">
      <c r="A13095" s="1">
        <v>2</v>
      </c>
      <c r="B13095" s="1">
        <v>47727</v>
      </c>
      <c r="C13095" s="1">
        <v>53.055199999999999</v>
      </c>
      <c r="D13095" s="1">
        <v>347.32279999999997</v>
      </c>
      <c r="E13095" s="1">
        <v>1782</v>
      </c>
      <c r="F13095" s="1">
        <v>54.391300000000001</v>
      </c>
      <c r="G13095" s="1">
        <v>305.7242</v>
      </c>
      <c r="H13095" s="1">
        <v>15.06410071</v>
      </c>
      <c r="I13095" s="1">
        <v>90132</v>
      </c>
    </row>
    <row r="13096" spans="1:9" x14ac:dyDescent="0.25">
      <c r="A13096" s="1">
        <v>0</v>
      </c>
      <c r="B13096" s="1" t="s">
        <v>15487</v>
      </c>
    </row>
    <row r="13097" spans="1:9" x14ac:dyDescent="0.25">
      <c r="A13097" s="1">
        <v>1</v>
      </c>
      <c r="B13097" s="1" t="s">
        <v>15488</v>
      </c>
      <c r="C13097" s="1" t="s">
        <v>15489</v>
      </c>
      <c r="D13097" s="1">
        <v>22276.545017479999</v>
      </c>
      <c r="E13097" s="1">
        <v>1.1209999999999999E-5</v>
      </c>
      <c r="F13097" s="1" t="s">
        <v>3</v>
      </c>
      <c r="G13097" s="1" t="s">
        <v>15490</v>
      </c>
      <c r="H13097" s="1">
        <v>0</v>
      </c>
      <c r="I13097" s="1">
        <v>9998</v>
      </c>
    </row>
    <row r="13098" spans="1:9" x14ac:dyDescent="0.25">
      <c r="A13098" s="1">
        <v>2</v>
      </c>
      <c r="B13098" s="1">
        <v>47728</v>
      </c>
      <c r="C13098" s="1">
        <v>53.055199999999999</v>
      </c>
      <c r="D13098" s="1">
        <v>67.201700000000002</v>
      </c>
      <c r="E13098" s="1">
        <v>1443</v>
      </c>
      <c r="F13098" s="1">
        <v>91.353300000000004</v>
      </c>
      <c r="G13098" s="1">
        <v>268.76209999999998</v>
      </c>
      <c r="H13098" s="1">
        <v>15.064034899999999</v>
      </c>
      <c r="I13098" s="1">
        <v>89044</v>
      </c>
    </row>
    <row r="13099" spans="1:9" x14ac:dyDescent="0.25">
      <c r="A13099" s="1">
        <v>0</v>
      </c>
      <c r="B13099" s="1" t="s">
        <v>15491</v>
      </c>
    </row>
    <row r="13100" spans="1:9" x14ac:dyDescent="0.25">
      <c r="A13100" s="1">
        <v>1</v>
      </c>
      <c r="B13100" s="1" t="s">
        <v>15492</v>
      </c>
      <c r="C13100" s="1" t="s">
        <v>15493</v>
      </c>
      <c r="D13100" s="1">
        <v>22276.50772465</v>
      </c>
      <c r="E13100" s="1">
        <v>2.4240000000000001E-4</v>
      </c>
      <c r="F13100" s="1" t="s">
        <v>3</v>
      </c>
      <c r="G13100" s="1" t="s">
        <v>15494</v>
      </c>
      <c r="H13100" s="1">
        <v>0</v>
      </c>
      <c r="I13100" s="1">
        <v>9995</v>
      </c>
    </row>
    <row r="13101" spans="1:9" x14ac:dyDescent="0.25">
      <c r="A13101" s="1">
        <v>2</v>
      </c>
      <c r="B13101" s="1">
        <v>47729</v>
      </c>
      <c r="C13101" s="1">
        <v>53.055399999999999</v>
      </c>
      <c r="D13101" s="1">
        <v>12.582000000000001</v>
      </c>
      <c r="E13101" s="1">
        <v>1515</v>
      </c>
      <c r="F13101" s="1">
        <v>70.897599999999997</v>
      </c>
      <c r="G13101" s="1">
        <v>289.21769999999998</v>
      </c>
      <c r="H13101" s="1">
        <v>15.06420788</v>
      </c>
      <c r="I13101" s="1">
        <v>89745</v>
      </c>
    </row>
    <row r="13102" spans="1:9" x14ac:dyDescent="0.25">
      <c r="A13102" s="1">
        <v>0</v>
      </c>
      <c r="B13102" s="1" t="s">
        <v>15495</v>
      </c>
    </row>
    <row r="13103" spans="1:9" x14ac:dyDescent="0.25">
      <c r="A13103" s="1">
        <v>1</v>
      </c>
      <c r="B13103" s="1" t="s">
        <v>15496</v>
      </c>
      <c r="C13103" s="1" t="s">
        <v>15497</v>
      </c>
      <c r="D13103" s="1">
        <v>22276.501254719999</v>
      </c>
      <c r="E13103" s="1">
        <v>2.9100000000000001E-6</v>
      </c>
      <c r="F13103" s="1" t="s">
        <v>3</v>
      </c>
      <c r="G13103" s="1" t="s">
        <v>15498</v>
      </c>
      <c r="H13103" s="1">
        <v>0</v>
      </c>
      <c r="I13103" s="1">
        <v>9990</v>
      </c>
    </row>
    <row r="13104" spans="1:9" x14ac:dyDescent="0.25">
      <c r="A13104" s="1">
        <v>2</v>
      </c>
      <c r="B13104" s="1">
        <v>47730</v>
      </c>
      <c r="C13104" s="1">
        <v>53.054299999999998</v>
      </c>
      <c r="D13104" s="1">
        <v>82.405299999999997</v>
      </c>
      <c r="E13104" s="1">
        <v>1207</v>
      </c>
      <c r="F13104" s="1">
        <v>67.903800000000004</v>
      </c>
      <c r="G13104" s="1">
        <v>292.2079</v>
      </c>
      <c r="H13104" s="1">
        <v>15.063987129999999</v>
      </c>
      <c r="I13104" s="1">
        <v>88772</v>
      </c>
    </row>
    <row r="13105" spans="1:9" x14ac:dyDescent="0.25">
      <c r="A13105" s="1">
        <v>0</v>
      </c>
      <c r="B13105" s="1" t="s">
        <v>15499</v>
      </c>
    </row>
    <row r="13106" spans="1:9" x14ac:dyDescent="0.25">
      <c r="A13106" s="1">
        <v>1</v>
      </c>
      <c r="B13106" s="1" t="s">
        <v>15500</v>
      </c>
      <c r="C13106" s="1" t="s">
        <v>15501</v>
      </c>
      <c r="D13106" s="1">
        <v>22276.50725536</v>
      </c>
      <c r="E13106" s="1">
        <v>1.9604E-4</v>
      </c>
      <c r="F13106" s="1" t="s">
        <v>3</v>
      </c>
      <c r="G13106" s="1" t="s">
        <v>15502</v>
      </c>
      <c r="H13106" s="1">
        <v>0</v>
      </c>
      <c r="I13106" s="1">
        <v>9999</v>
      </c>
    </row>
    <row r="13107" spans="1:9" x14ac:dyDescent="0.25">
      <c r="A13107" s="1">
        <v>2</v>
      </c>
      <c r="B13107" s="1">
        <v>47731</v>
      </c>
      <c r="C13107" s="1">
        <v>53.053899999999999</v>
      </c>
      <c r="D13107" s="1">
        <v>77.381299999999996</v>
      </c>
      <c r="E13107" s="1">
        <v>1339</v>
      </c>
      <c r="F13107" s="1">
        <v>76.597099999999998</v>
      </c>
      <c r="G13107" s="1">
        <v>283.51670000000001</v>
      </c>
      <c r="H13107" s="1">
        <v>15.06397374</v>
      </c>
      <c r="I13107" s="1">
        <v>88855</v>
      </c>
    </row>
    <row r="13108" spans="1:9" x14ac:dyDescent="0.25">
      <c r="A13108" s="1">
        <v>0</v>
      </c>
      <c r="B13108" s="1" t="s">
        <v>15503</v>
      </c>
    </row>
    <row r="13109" spans="1:9" x14ac:dyDescent="0.25">
      <c r="A13109" s="1">
        <v>1</v>
      </c>
      <c r="B13109" s="1" t="s">
        <v>15504</v>
      </c>
      <c r="C13109" s="1" t="s">
        <v>15505</v>
      </c>
      <c r="D13109" s="1">
        <v>22276.480092239999</v>
      </c>
      <c r="E13109" s="1">
        <v>2.4621000000000002E-4</v>
      </c>
      <c r="F13109" s="1" t="s">
        <v>3</v>
      </c>
      <c r="G13109" s="1" t="s">
        <v>15506</v>
      </c>
      <c r="H13109" s="1">
        <v>0</v>
      </c>
      <c r="I13109" s="1">
        <v>9999</v>
      </c>
    </row>
    <row r="13110" spans="1:9" x14ac:dyDescent="0.25">
      <c r="A13110" s="1">
        <v>2</v>
      </c>
      <c r="B13110" s="1">
        <v>47732</v>
      </c>
      <c r="C13110" s="1">
        <v>53.054900000000004</v>
      </c>
      <c r="D13110" s="1">
        <v>352.74619999999999</v>
      </c>
      <c r="E13110" s="1">
        <v>1458</v>
      </c>
      <c r="F13110" s="1">
        <v>63.1479</v>
      </c>
      <c r="G13110" s="1">
        <v>296.96589999999998</v>
      </c>
      <c r="H13110" s="1">
        <v>15.064189320000001</v>
      </c>
      <c r="I13110" s="1">
        <v>90035</v>
      </c>
    </row>
    <row r="13111" spans="1:9" x14ac:dyDescent="0.25">
      <c r="A13111" s="1">
        <v>0</v>
      </c>
      <c r="B13111" s="1" t="s">
        <v>15507</v>
      </c>
    </row>
    <row r="13112" spans="1:9" x14ac:dyDescent="0.25">
      <c r="A13112" s="1">
        <v>1</v>
      </c>
      <c r="B13112" s="1" t="s">
        <v>15508</v>
      </c>
      <c r="C13112" s="1" t="s">
        <v>15509</v>
      </c>
      <c r="D13112" s="1">
        <v>22276.495232680001</v>
      </c>
      <c r="E13112" s="1">
        <v>2.9989999999999999E-5</v>
      </c>
      <c r="F13112" s="1" t="s">
        <v>3</v>
      </c>
      <c r="G13112" s="1" t="s">
        <v>15510</v>
      </c>
      <c r="H13112" s="1">
        <v>0</v>
      </c>
      <c r="I13112" s="1">
        <v>9991</v>
      </c>
    </row>
    <row r="13113" spans="1:9" x14ac:dyDescent="0.25">
      <c r="A13113" s="1">
        <v>2</v>
      </c>
      <c r="B13113" s="1">
        <v>47733</v>
      </c>
      <c r="C13113" s="1">
        <v>53.055500000000002</v>
      </c>
      <c r="D13113" s="1">
        <v>87.431200000000004</v>
      </c>
      <c r="E13113" s="1">
        <v>1495</v>
      </c>
      <c r="F13113" s="1">
        <v>87.853899999999996</v>
      </c>
      <c r="G13113" s="1">
        <v>272.26209999999998</v>
      </c>
      <c r="H13113" s="1">
        <v>15.06423521</v>
      </c>
      <c r="I13113" s="1">
        <v>88752</v>
      </c>
    </row>
    <row r="13114" spans="1:9" x14ac:dyDescent="0.25">
      <c r="A13114" s="1">
        <v>0</v>
      </c>
      <c r="B13114" s="1" t="s">
        <v>15511</v>
      </c>
    </row>
    <row r="13115" spans="1:9" x14ac:dyDescent="0.25">
      <c r="A13115" s="1">
        <v>1</v>
      </c>
      <c r="B13115" s="1" t="s">
        <v>15512</v>
      </c>
      <c r="C13115" s="1" t="s">
        <v>15513</v>
      </c>
      <c r="D13115" s="1">
        <v>22276.182876800001</v>
      </c>
      <c r="E13115" s="1">
        <v>1.683E-5</v>
      </c>
      <c r="F13115" s="1" t="s">
        <v>3</v>
      </c>
      <c r="G13115" s="1" t="s">
        <v>15514</v>
      </c>
      <c r="H13115" s="1">
        <v>0</v>
      </c>
      <c r="I13115" s="1">
        <v>9993</v>
      </c>
    </row>
    <row r="13116" spans="1:9" x14ac:dyDescent="0.25">
      <c r="A13116" s="1">
        <v>2</v>
      </c>
      <c r="B13116" s="1">
        <v>47734</v>
      </c>
      <c r="C13116" s="1">
        <v>53.0548</v>
      </c>
      <c r="D13116" s="1">
        <v>78.833399999999997</v>
      </c>
      <c r="E13116" s="1">
        <v>1382</v>
      </c>
      <c r="F13116" s="1">
        <v>86.286100000000005</v>
      </c>
      <c r="G13116" s="1">
        <v>273.82859999999999</v>
      </c>
      <c r="H13116" s="1">
        <v>15.06402941</v>
      </c>
      <c r="I13116" s="1">
        <v>88813</v>
      </c>
    </row>
    <row r="13117" spans="1:9" x14ac:dyDescent="0.25">
      <c r="A13117" s="1">
        <v>0</v>
      </c>
      <c r="B13117" s="1" t="s">
        <v>15515</v>
      </c>
    </row>
    <row r="13118" spans="1:9" x14ac:dyDescent="0.25">
      <c r="A13118" s="1">
        <v>1</v>
      </c>
      <c r="B13118" s="1" t="s">
        <v>15516</v>
      </c>
      <c r="C13118" s="1" t="s">
        <v>15517</v>
      </c>
      <c r="D13118" s="1">
        <v>22276.464413969999</v>
      </c>
      <c r="E13118" s="1">
        <v>2.3160999999999999E-4</v>
      </c>
      <c r="F13118" s="1" t="s">
        <v>3</v>
      </c>
      <c r="G13118" s="1" t="s">
        <v>15518</v>
      </c>
      <c r="H13118" s="1">
        <v>0</v>
      </c>
      <c r="I13118" s="1">
        <v>9990</v>
      </c>
    </row>
    <row r="13119" spans="1:9" x14ac:dyDescent="0.25">
      <c r="A13119" s="1">
        <v>2</v>
      </c>
      <c r="B13119" s="1">
        <v>47735</v>
      </c>
      <c r="C13119" s="1">
        <v>53.055599999999998</v>
      </c>
      <c r="D13119" s="1">
        <v>2.7403</v>
      </c>
      <c r="E13119" s="1">
        <v>1599</v>
      </c>
      <c r="F13119" s="1">
        <v>50.892400000000002</v>
      </c>
      <c r="G13119" s="1">
        <v>309.22059999999999</v>
      </c>
      <c r="H13119" s="1">
        <v>15.064138460000001</v>
      </c>
      <c r="I13119" s="1">
        <v>89883</v>
      </c>
    </row>
    <row r="13120" spans="1:9" x14ac:dyDescent="0.25">
      <c r="A13120" s="1">
        <v>0</v>
      </c>
      <c r="B13120" s="1" t="s">
        <v>15519</v>
      </c>
    </row>
    <row r="13121" spans="1:9" x14ac:dyDescent="0.25">
      <c r="A13121" s="1">
        <v>1</v>
      </c>
      <c r="B13121" s="1" t="s">
        <v>15520</v>
      </c>
      <c r="C13121" s="1" t="s">
        <v>15521</v>
      </c>
      <c r="D13121" s="1">
        <v>22276.41599831</v>
      </c>
      <c r="E13121" s="1">
        <v>9.7000000000000003E-6</v>
      </c>
      <c r="F13121" s="1" t="s">
        <v>3</v>
      </c>
      <c r="G13121" s="1" t="s">
        <v>15522</v>
      </c>
      <c r="H13121" s="1">
        <v>0</v>
      </c>
      <c r="I13121" s="1">
        <v>9997</v>
      </c>
    </row>
    <row r="13122" spans="1:9" x14ac:dyDescent="0.25">
      <c r="A13122" s="1">
        <v>2</v>
      </c>
      <c r="B13122" s="1">
        <v>47736</v>
      </c>
      <c r="C13122" s="1">
        <v>53.055399999999999</v>
      </c>
      <c r="D13122" s="1">
        <v>67.7881</v>
      </c>
      <c r="E13122" s="1">
        <v>1737</v>
      </c>
      <c r="F13122" s="1">
        <v>74.891900000000007</v>
      </c>
      <c r="G13122" s="1">
        <v>285.22620000000001</v>
      </c>
      <c r="H13122" s="1">
        <v>15.06410258</v>
      </c>
      <c r="I13122" s="1">
        <v>89022</v>
      </c>
    </row>
    <row r="13123" spans="1:9" x14ac:dyDescent="0.25">
      <c r="A13123" s="1">
        <v>0</v>
      </c>
      <c r="B13123" s="1" t="s">
        <v>15523</v>
      </c>
    </row>
    <row r="13124" spans="1:9" x14ac:dyDescent="0.25">
      <c r="A13124" s="1">
        <v>1</v>
      </c>
      <c r="B13124" s="1" t="s">
        <v>15524</v>
      </c>
      <c r="C13124" s="1" t="s">
        <v>15525</v>
      </c>
      <c r="D13124" s="1">
        <v>22276.533542749999</v>
      </c>
      <c r="E13124" s="1">
        <v>1.6540000000000001E-4</v>
      </c>
      <c r="F13124" s="1" t="s">
        <v>3</v>
      </c>
      <c r="G13124" s="1" t="s">
        <v>15526</v>
      </c>
      <c r="H13124" s="1">
        <v>0</v>
      </c>
      <c r="I13124" s="1">
        <v>9999</v>
      </c>
    </row>
    <row r="13125" spans="1:9" x14ac:dyDescent="0.25">
      <c r="A13125" s="1">
        <v>2</v>
      </c>
      <c r="B13125" s="1">
        <v>47737</v>
      </c>
      <c r="C13125" s="1">
        <v>53.052900000000001</v>
      </c>
      <c r="D13125" s="1">
        <v>324.7525</v>
      </c>
      <c r="E13125" s="1">
        <v>1977</v>
      </c>
      <c r="F13125" s="1">
        <v>48.459800000000001</v>
      </c>
      <c r="G13125" s="1">
        <v>311.65719999999999</v>
      </c>
      <c r="H13125" s="1">
        <v>15.320443969999999</v>
      </c>
      <c r="I13125" s="1">
        <v>90488</v>
      </c>
    </row>
    <row r="13126" spans="1:9" x14ac:dyDescent="0.25">
      <c r="A13126" s="1">
        <v>0</v>
      </c>
      <c r="B13126" s="1" t="s">
        <v>15527</v>
      </c>
    </row>
    <row r="13127" spans="1:9" x14ac:dyDescent="0.25">
      <c r="A13127" s="1">
        <v>1</v>
      </c>
      <c r="B13127" s="1" t="s">
        <v>15528</v>
      </c>
      <c r="C13127" s="1" t="s">
        <v>15529</v>
      </c>
      <c r="D13127" s="1">
        <v>22276.456588180001</v>
      </c>
      <c r="E13127" s="1">
        <v>2.0290000000000001E-5</v>
      </c>
      <c r="F13127" s="1" t="s">
        <v>3</v>
      </c>
      <c r="G13127" s="1" t="s">
        <v>15530</v>
      </c>
      <c r="H13127" s="1">
        <v>0</v>
      </c>
      <c r="I13127" s="1">
        <v>9996</v>
      </c>
    </row>
    <row r="13128" spans="1:9" x14ac:dyDescent="0.25">
      <c r="A13128" s="1">
        <v>2</v>
      </c>
      <c r="B13128" s="1">
        <v>47738</v>
      </c>
      <c r="C13128" s="1">
        <v>53.053800000000003</v>
      </c>
      <c r="D13128" s="1">
        <v>67.861099999999993</v>
      </c>
      <c r="E13128" s="1">
        <v>1524</v>
      </c>
      <c r="F13128" s="1">
        <v>70.414400000000001</v>
      </c>
      <c r="G13128" s="1">
        <v>289.70089999999999</v>
      </c>
      <c r="H13128" s="1">
        <v>15.064067659999999</v>
      </c>
      <c r="I13128" s="1">
        <v>89021</v>
      </c>
    </row>
    <row r="13129" spans="1:9" x14ac:dyDescent="0.25">
      <c r="A13129" s="1">
        <v>0</v>
      </c>
      <c r="B13129" s="1" t="s">
        <v>15531</v>
      </c>
    </row>
    <row r="13130" spans="1:9" x14ac:dyDescent="0.25">
      <c r="A13130" s="1">
        <v>1</v>
      </c>
      <c r="B13130" s="1" t="s">
        <v>15532</v>
      </c>
      <c r="C13130" s="1" t="s">
        <v>15533</v>
      </c>
      <c r="D13130" s="1">
        <v>22276.478205250001</v>
      </c>
      <c r="E13130" s="1">
        <v>2.7739999999999999E-5</v>
      </c>
      <c r="F13130" s="1" t="s">
        <v>3</v>
      </c>
      <c r="G13130" s="1" t="s">
        <v>15534</v>
      </c>
      <c r="H13130" s="1">
        <v>0</v>
      </c>
      <c r="I13130" s="1">
        <v>9994</v>
      </c>
    </row>
    <row r="13131" spans="1:9" x14ac:dyDescent="0.25">
      <c r="A13131" s="1">
        <v>2</v>
      </c>
      <c r="B13131" s="1">
        <v>47739</v>
      </c>
      <c r="C13131" s="1">
        <v>53.0535</v>
      </c>
      <c r="D13131" s="1">
        <v>92.514099999999999</v>
      </c>
      <c r="E13131" s="1">
        <v>1287</v>
      </c>
      <c r="F13131" s="1">
        <v>91.2697</v>
      </c>
      <c r="G13131" s="1">
        <v>268.84390000000002</v>
      </c>
      <c r="H13131" s="1">
        <v>15.0640594</v>
      </c>
      <c r="I13131" s="1">
        <v>88681</v>
      </c>
    </row>
    <row r="13132" spans="1:9" x14ac:dyDescent="0.25">
      <c r="A13132" s="1">
        <v>0</v>
      </c>
      <c r="B13132" s="1" t="s">
        <v>15535</v>
      </c>
    </row>
    <row r="13133" spans="1:9" x14ac:dyDescent="0.25">
      <c r="A13133" s="1">
        <v>1</v>
      </c>
      <c r="B13133" s="1" t="s">
        <v>15536</v>
      </c>
      <c r="C13133" s="1" t="s">
        <v>15537</v>
      </c>
      <c r="D13133" s="1">
        <v>22276.525668490001</v>
      </c>
      <c r="E13133" s="1">
        <v>4.7250000000000003E-5</v>
      </c>
      <c r="F13133" s="1" t="s">
        <v>3</v>
      </c>
      <c r="G13133" s="1" t="s">
        <v>15538</v>
      </c>
      <c r="H13133" s="1">
        <v>0</v>
      </c>
      <c r="I13133" s="1">
        <v>9993</v>
      </c>
    </row>
    <row r="13134" spans="1:9" x14ac:dyDescent="0.25">
      <c r="A13134" s="1">
        <v>2</v>
      </c>
      <c r="B13134" s="1">
        <v>47740</v>
      </c>
      <c r="C13134" s="1">
        <v>53.054299999999998</v>
      </c>
      <c r="D13134" s="1">
        <v>77.298000000000002</v>
      </c>
      <c r="E13134" s="1">
        <v>1295</v>
      </c>
      <c r="F13134" s="1">
        <v>74.916899999999998</v>
      </c>
      <c r="G13134" s="1">
        <v>285.19630000000001</v>
      </c>
      <c r="H13134" s="1">
        <v>15.06414476</v>
      </c>
      <c r="I13134" s="1">
        <v>88895</v>
      </c>
    </row>
    <row r="13135" spans="1:9" x14ac:dyDescent="0.25">
      <c r="A13135" s="1">
        <v>0</v>
      </c>
      <c r="B13135" s="1" t="s">
        <v>15539</v>
      </c>
    </row>
    <row r="13136" spans="1:9" x14ac:dyDescent="0.25">
      <c r="A13136" s="1">
        <v>1</v>
      </c>
      <c r="B13136" s="1" t="s">
        <v>15540</v>
      </c>
      <c r="C13136" s="1" t="s">
        <v>15541</v>
      </c>
      <c r="D13136" s="1">
        <v>22276.474060109998</v>
      </c>
      <c r="E13136" s="1">
        <v>1.361E-5</v>
      </c>
      <c r="F13136" s="1" t="s">
        <v>3</v>
      </c>
      <c r="G13136" s="1" t="s">
        <v>15542</v>
      </c>
      <c r="H13136" s="1">
        <v>0</v>
      </c>
      <c r="I13136" s="1">
        <v>9998</v>
      </c>
    </row>
    <row r="13137" spans="1:9" x14ac:dyDescent="0.25">
      <c r="A13137" s="1">
        <v>2</v>
      </c>
      <c r="B13137" s="1">
        <v>47741</v>
      </c>
      <c r="C13137" s="1">
        <v>53.055399999999999</v>
      </c>
      <c r="D13137" s="1">
        <v>77.534400000000005</v>
      </c>
      <c r="E13137" s="1">
        <v>1324</v>
      </c>
      <c r="F13137" s="1">
        <v>91.116900000000001</v>
      </c>
      <c r="G13137" s="1">
        <v>268.99720000000002</v>
      </c>
      <c r="H13137" s="1">
        <v>15.064040370000001</v>
      </c>
      <c r="I13137" s="1">
        <v>88845</v>
      </c>
    </row>
    <row r="13138" spans="1:9" x14ac:dyDescent="0.25">
      <c r="A13138" s="1">
        <v>0</v>
      </c>
      <c r="B13138" s="1" t="s">
        <v>15543</v>
      </c>
    </row>
    <row r="13139" spans="1:9" x14ac:dyDescent="0.25">
      <c r="A13139" s="1">
        <v>1</v>
      </c>
      <c r="B13139" s="1" t="s">
        <v>15544</v>
      </c>
      <c r="C13139" s="1" t="s">
        <v>15545</v>
      </c>
      <c r="D13139" s="1">
        <v>22276.154321009999</v>
      </c>
      <c r="E13139" s="1">
        <v>4.3120000000000001E-5</v>
      </c>
      <c r="F13139" s="1" t="s">
        <v>3</v>
      </c>
      <c r="G13139" s="1" t="s">
        <v>15546</v>
      </c>
      <c r="H13139" s="1">
        <v>0</v>
      </c>
      <c r="I13139" s="1">
        <v>9995</v>
      </c>
    </row>
    <row r="13140" spans="1:9" x14ac:dyDescent="0.25">
      <c r="A13140" s="1">
        <v>2</v>
      </c>
      <c r="B13140" s="1">
        <v>47742</v>
      </c>
      <c r="C13140" s="1">
        <v>53.054000000000002</v>
      </c>
      <c r="D13140" s="1">
        <v>68.959900000000005</v>
      </c>
      <c r="E13140" s="1">
        <v>1557</v>
      </c>
      <c r="F13140" s="1">
        <v>61.871299999999998</v>
      </c>
      <c r="G13140" s="1">
        <v>298.24329999999998</v>
      </c>
      <c r="H13140" s="1">
        <v>15.064280050000001</v>
      </c>
      <c r="I13140" s="1">
        <v>88988</v>
      </c>
    </row>
    <row r="13141" spans="1:9" x14ac:dyDescent="0.25">
      <c r="A13141" s="1">
        <v>0</v>
      </c>
      <c r="B13141" s="1" t="s">
        <v>15547</v>
      </c>
    </row>
    <row r="13142" spans="1:9" x14ac:dyDescent="0.25">
      <c r="A13142" s="1">
        <v>1</v>
      </c>
      <c r="B13142" s="1" t="s">
        <v>15548</v>
      </c>
      <c r="C13142" s="1" t="s">
        <v>15549</v>
      </c>
      <c r="D13142" s="1">
        <v>22276.379152869999</v>
      </c>
      <c r="E13142" s="1">
        <v>3.5300000000000001E-6</v>
      </c>
      <c r="F13142" s="1" t="s">
        <v>3</v>
      </c>
      <c r="G13142" s="1" t="s">
        <v>15550</v>
      </c>
      <c r="H13142" s="1">
        <v>0</v>
      </c>
      <c r="I13142" s="1">
        <v>9990</v>
      </c>
    </row>
    <row r="13143" spans="1:9" x14ac:dyDescent="0.25">
      <c r="A13143" s="1">
        <v>2</v>
      </c>
      <c r="B13143" s="1">
        <v>47743</v>
      </c>
      <c r="C13143" s="1">
        <v>53.053600000000003</v>
      </c>
      <c r="D13143" s="1">
        <v>67.9559</v>
      </c>
      <c r="E13143" s="1">
        <v>1423</v>
      </c>
      <c r="F13143" s="1">
        <v>70.989599999999996</v>
      </c>
      <c r="G13143" s="1">
        <v>289.12470000000002</v>
      </c>
      <c r="H13143" s="1">
        <v>15.06403735</v>
      </c>
      <c r="I13143" s="1">
        <v>88990</v>
      </c>
    </row>
    <row r="13144" spans="1:9" x14ac:dyDescent="0.25">
      <c r="A13144" s="1">
        <v>0</v>
      </c>
      <c r="B13144" s="1" t="s">
        <v>15551</v>
      </c>
    </row>
    <row r="13145" spans="1:9" x14ac:dyDescent="0.25">
      <c r="A13145" s="1">
        <v>1</v>
      </c>
      <c r="B13145" s="1" t="s">
        <v>15552</v>
      </c>
      <c r="C13145" s="1" t="s">
        <v>15553</v>
      </c>
      <c r="D13145" s="1">
        <v>22276.153362839999</v>
      </c>
      <c r="E13145" s="1">
        <v>1.3920000000000001E-5</v>
      </c>
      <c r="F13145" s="1" t="s">
        <v>3</v>
      </c>
      <c r="G13145" s="1" t="s">
        <v>8684</v>
      </c>
      <c r="H13145" s="1">
        <v>0</v>
      </c>
      <c r="I13145" s="1">
        <v>9993</v>
      </c>
    </row>
    <row r="13146" spans="1:9" x14ac:dyDescent="0.25">
      <c r="A13146" s="1">
        <v>2</v>
      </c>
      <c r="B13146" s="1">
        <v>47744</v>
      </c>
      <c r="C13146" s="1">
        <v>53.054299999999998</v>
      </c>
      <c r="D13146" s="1">
        <v>68.910499999999999</v>
      </c>
      <c r="E13146" s="1">
        <v>1354</v>
      </c>
      <c r="F13146" s="1">
        <v>75.758700000000005</v>
      </c>
      <c r="G13146" s="1">
        <v>284.3553</v>
      </c>
      <c r="H13146" s="1">
        <v>15.06407529</v>
      </c>
      <c r="I13146" s="1">
        <v>88981</v>
      </c>
    </row>
    <row r="13147" spans="1:9" x14ac:dyDescent="0.25">
      <c r="A13147" s="1">
        <v>0</v>
      </c>
      <c r="B13147" s="1" t="s">
        <v>15554</v>
      </c>
    </row>
    <row r="13148" spans="1:9" x14ac:dyDescent="0.25">
      <c r="A13148" s="1">
        <v>1</v>
      </c>
      <c r="B13148" s="1" t="s">
        <v>15555</v>
      </c>
      <c r="C13148" s="1" t="s">
        <v>15556</v>
      </c>
      <c r="D13148" s="1">
        <v>22276.518296239999</v>
      </c>
      <c r="E13148" s="1">
        <v>2.6889999999999998E-5</v>
      </c>
      <c r="F13148" s="1" t="s">
        <v>3</v>
      </c>
      <c r="G13148" s="1" t="s">
        <v>15557</v>
      </c>
      <c r="H13148" s="1">
        <v>0</v>
      </c>
      <c r="I13148" s="1">
        <v>9996</v>
      </c>
    </row>
    <row r="13149" spans="1:9" x14ac:dyDescent="0.25">
      <c r="A13149" s="1">
        <v>2</v>
      </c>
      <c r="B13149" s="1">
        <v>47745</v>
      </c>
      <c r="C13149" s="1">
        <v>53.0548</v>
      </c>
      <c r="D13149" s="1">
        <v>77.313999999999993</v>
      </c>
      <c r="E13149" s="1">
        <v>1430</v>
      </c>
      <c r="F13149" s="1">
        <v>90.334199999999996</v>
      </c>
      <c r="G13149" s="1">
        <v>269.78109999999998</v>
      </c>
      <c r="H13149" s="1">
        <v>15.06401382</v>
      </c>
      <c r="I13149" s="1">
        <v>88847</v>
      </c>
    </row>
    <row r="13150" spans="1:9" x14ac:dyDescent="0.25">
      <c r="A13150" s="1">
        <v>0</v>
      </c>
      <c r="B13150" s="1" t="s">
        <v>15558</v>
      </c>
    </row>
    <row r="13151" spans="1:9" x14ac:dyDescent="0.25">
      <c r="A13151" s="1">
        <v>1</v>
      </c>
      <c r="B13151" s="1" t="s">
        <v>15559</v>
      </c>
      <c r="C13151" s="1" t="s">
        <v>15560</v>
      </c>
      <c r="D13151" s="1">
        <v>22275.847456439998</v>
      </c>
      <c r="E13151" s="1">
        <v>3.3699999999999999E-6</v>
      </c>
      <c r="F13151" s="1" t="s">
        <v>3</v>
      </c>
      <c r="G13151" s="1" t="s">
        <v>15561</v>
      </c>
      <c r="H13151" s="1">
        <v>0</v>
      </c>
      <c r="I13151" s="1">
        <v>9996</v>
      </c>
    </row>
    <row r="13152" spans="1:9" x14ac:dyDescent="0.25">
      <c r="A13152" s="1">
        <v>2</v>
      </c>
      <c r="B13152" s="1">
        <v>47746</v>
      </c>
      <c r="C13152" s="1">
        <v>53.055100000000003</v>
      </c>
      <c r="D13152" s="1">
        <v>80.343299999999999</v>
      </c>
      <c r="E13152" s="1">
        <v>1163</v>
      </c>
      <c r="F13152" s="1">
        <v>73.849000000000004</v>
      </c>
      <c r="G13152" s="1">
        <v>286.2627</v>
      </c>
      <c r="H13152" s="1">
        <v>15.06398471</v>
      </c>
      <c r="I13152" s="1">
        <v>88735</v>
      </c>
    </row>
    <row r="13153" spans="1:9" x14ac:dyDescent="0.25">
      <c r="A13153" s="1">
        <v>0</v>
      </c>
      <c r="B13153" s="1" t="s">
        <v>15562</v>
      </c>
    </row>
    <row r="13154" spans="1:9" x14ac:dyDescent="0.25">
      <c r="A13154" s="1">
        <v>1</v>
      </c>
      <c r="B13154" s="1" t="s">
        <v>15563</v>
      </c>
      <c r="C13154" s="1" t="s">
        <v>15564</v>
      </c>
      <c r="D13154" s="1">
        <v>22276.441808299998</v>
      </c>
      <c r="E13154" s="1">
        <v>2.7350000000000001E-5</v>
      </c>
      <c r="F13154" s="1" t="s">
        <v>3</v>
      </c>
      <c r="G13154" s="1" t="s">
        <v>15565</v>
      </c>
      <c r="H13154" s="1">
        <v>0</v>
      </c>
      <c r="I13154" s="1">
        <v>9992</v>
      </c>
    </row>
    <row r="13155" spans="1:9" x14ac:dyDescent="0.25">
      <c r="A13155" s="1">
        <v>2</v>
      </c>
      <c r="B13155" s="1">
        <v>47747</v>
      </c>
      <c r="C13155" s="1">
        <v>53.054699999999997</v>
      </c>
      <c r="D13155" s="1">
        <v>67.658500000000004</v>
      </c>
      <c r="E13155" s="1">
        <v>1298</v>
      </c>
      <c r="F13155" s="1">
        <v>71.819000000000003</v>
      </c>
      <c r="G13155" s="1">
        <v>288.29399999999998</v>
      </c>
      <c r="H13155" s="1">
        <v>15.064081939999999</v>
      </c>
      <c r="I13155" s="1">
        <v>89006</v>
      </c>
    </row>
    <row r="13156" spans="1:9" x14ac:dyDescent="0.25">
      <c r="A13156" s="1">
        <v>0</v>
      </c>
      <c r="B13156" s="1" t="s">
        <v>15566</v>
      </c>
    </row>
    <row r="13157" spans="1:9" x14ac:dyDescent="0.25">
      <c r="A13157" s="1">
        <v>1</v>
      </c>
      <c r="B13157" s="1" t="s">
        <v>15567</v>
      </c>
      <c r="C13157" s="1" t="s">
        <v>15568</v>
      </c>
      <c r="D13157" s="1">
        <v>22276.434437899999</v>
      </c>
      <c r="E13157" s="1">
        <v>1.367E-5</v>
      </c>
      <c r="F13157" s="1" t="s">
        <v>3</v>
      </c>
      <c r="G13157" s="1" t="s">
        <v>15569</v>
      </c>
      <c r="H13157" s="1">
        <v>0</v>
      </c>
      <c r="I13157" s="1">
        <v>9990</v>
      </c>
    </row>
    <row r="13158" spans="1:9" x14ac:dyDescent="0.25">
      <c r="A13158" s="1">
        <v>2</v>
      </c>
      <c r="B13158" s="1">
        <v>47748</v>
      </c>
      <c r="C13158" s="1">
        <v>53.055399999999999</v>
      </c>
      <c r="D13158" s="1">
        <v>67.693700000000007</v>
      </c>
      <c r="E13158" s="1">
        <v>1492</v>
      </c>
      <c r="F13158" s="1">
        <v>69.512</v>
      </c>
      <c r="G13158" s="1">
        <v>290.60300000000001</v>
      </c>
      <c r="H13158" s="1">
        <v>15.06401204</v>
      </c>
      <c r="I13158" s="1">
        <v>88976</v>
      </c>
    </row>
    <row r="13159" spans="1:9" x14ac:dyDescent="0.25">
      <c r="A13159" s="1">
        <v>0</v>
      </c>
      <c r="B13159" s="1" t="s">
        <v>15570</v>
      </c>
    </row>
    <row r="13160" spans="1:9" x14ac:dyDescent="0.25">
      <c r="A13160" s="1">
        <v>1</v>
      </c>
      <c r="B13160" s="1" t="s">
        <v>15571</v>
      </c>
      <c r="C13160" s="1" t="s">
        <v>15572</v>
      </c>
      <c r="D13160" s="1">
        <v>22276.449179970001</v>
      </c>
      <c r="E13160" s="1">
        <v>2.3810000000000001E-5</v>
      </c>
      <c r="F13160" s="1" t="s">
        <v>3</v>
      </c>
      <c r="G13160" s="1" t="s">
        <v>15573</v>
      </c>
      <c r="H13160" s="1">
        <v>0</v>
      </c>
      <c r="I13160" s="1">
        <v>9999</v>
      </c>
    </row>
    <row r="13161" spans="1:9" x14ac:dyDescent="0.25">
      <c r="A13161" s="1">
        <v>2</v>
      </c>
      <c r="B13161" s="1">
        <v>47749</v>
      </c>
      <c r="C13161" s="1">
        <v>53.055599999999998</v>
      </c>
      <c r="D13161" s="1">
        <v>67.635099999999994</v>
      </c>
      <c r="E13161" s="1">
        <v>1306</v>
      </c>
      <c r="F13161" s="1">
        <v>74.494200000000006</v>
      </c>
      <c r="G13161" s="1">
        <v>285.6191</v>
      </c>
      <c r="H13161" s="1">
        <v>15.06396696</v>
      </c>
      <c r="I13161" s="1">
        <v>88970</v>
      </c>
    </row>
    <row r="13162" spans="1:9" x14ac:dyDescent="0.25">
      <c r="A13162" s="1">
        <v>0</v>
      </c>
      <c r="B13162" s="1" t="s">
        <v>15574</v>
      </c>
    </row>
    <row r="13163" spans="1:9" x14ac:dyDescent="0.25">
      <c r="A13163" s="1">
        <v>1</v>
      </c>
      <c r="B13163" s="1" t="s">
        <v>15575</v>
      </c>
      <c r="C13163" s="1" t="s">
        <v>15576</v>
      </c>
      <c r="D13163" s="1">
        <v>22276.427075</v>
      </c>
      <c r="E13163" s="1">
        <v>6.1399999999999997E-6</v>
      </c>
      <c r="F13163" s="1" t="s">
        <v>3</v>
      </c>
      <c r="G13163" s="1" t="s">
        <v>15577</v>
      </c>
      <c r="H13163" s="1">
        <v>0</v>
      </c>
      <c r="I13163" s="1">
        <v>9999</v>
      </c>
    </row>
    <row r="13164" spans="1:9" x14ac:dyDescent="0.25">
      <c r="A13164" s="1">
        <v>2</v>
      </c>
      <c r="B13164" s="1">
        <v>47750</v>
      </c>
      <c r="C13164" s="1">
        <v>53.054600000000001</v>
      </c>
      <c r="D13164" s="1">
        <v>67.725800000000007</v>
      </c>
      <c r="E13164" s="1">
        <v>1463</v>
      </c>
      <c r="F13164" s="1">
        <v>64.543899999999994</v>
      </c>
      <c r="G13164" s="1">
        <v>295.5702</v>
      </c>
      <c r="H13164" s="1">
        <v>15.063977789999999</v>
      </c>
      <c r="I13164" s="1">
        <v>88974</v>
      </c>
    </row>
    <row r="13165" spans="1:9" x14ac:dyDescent="0.25">
      <c r="A13165" s="1">
        <v>0</v>
      </c>
      <c r="B13165" s="1" t="s">
        <v>15578</v>
      </c>
    </row>
    <row r="13166" spans="1:9" x14ac:dyDescent="0.25">
      <c r="A13166" s="1">
        <v>1</v>
      </c>
      <c r="B13166" s="1" t="s">
        <v>15579</v>
      </c>
      <c r="C13166" s="1" t="s">
        <v>15580</v>
      </c>
      <c r="D13166" s="1">
        <v>22276.39112819</v>
      </c>
      <c r="E13166" s="1">
        <v>6.3600000000000001E-6</v>
      </c>
      <c r="F13166" s="1" t="s">
        <v>3</v>
      </c>
      <c r="G13166" s="1" t="s">
        <v>15581</v>
      </c>
      <c r="H13166" s="1">
        <v>0</v>
      </c>
      <c r="I13166" s="1">
        <v>9991</v>
      </c>
    </row>
    <row r="13167" spans="1:9" x14ac:dyDescent="0.25">
      <c r="A13167" s="1">
        <v>2</v>
      </c>
      <c r="B13167" s="1">
        <v>47751</v>
      </c>
      <c r="C13167" s="1">
        <v>53.056899999999999</v>
      </c>
      <c r="D13167" s="1">
        <v>57.895099999999999</v>
      </c>
      <c r="E13167" s="1">
        <v>1453</v>
      </c>
      <c r="F13167" s="1">
        <v>63.334099999999999</v>
      </c>
      <c r="G13167" s="1">
        <v>296.77969999999999</v>
      </c>
      <c r="H13167" s="1">
        <v>15.06407725</v>
      </c>
      <c r="I13167" s="1">
        <v>89115</v>
      </c>
    </row>
    <row r="13168" spans="1:9" x14ac:dyDescent="0.25">
      <c r="A13168" s="1">
        <v>0</v>
      </c>
      <c r="B13168" s="1" t="s">
        <v>15582</v>
      </c>
    </row>
    <row r="13169" spans="1:9" x14ac:dyDescent="0.25">
      <c r="A13169" s="1">
        <v>1</v>
      </c>
      <c r="B13169" s="1" t="s">
        <v>15583</v>
      </c>
      <c r="C13169" s="1" t="s">
        <v>15584</v>
      </c>
      <c r="D13169" s="1">
        <v>22276.15938234</v>
      </c>
      <c r="E13169" s="1">
        <v>7.7000000000000008E-6</v>
      </c>
      <c r="F13169" s="1" t="s">
        <v>3</v>
      </c>
      <c r="G13169" s="1" t="s">
        <v>15585</v>
      </c>
      <c r="H13169" s="1">
        <v>0</v>
      </c>
      <c r="I13169" s="1">
        <v>9998</v>
      </c>
    </row>
    <row r="13170" spans="1:9" x14ac:dyDescent="0.25">
      <c r="A13170" s="1">
        <v>2</v>
      </c>
      <c r="B13170" s="1">
        <v>47752</v>
      </c>
      <c r="C13170" s="1">
        <v>53.0548</v>
      </c>
      <c r="D13170" s="1">
        <v>73.934399999999997</v>
      </c>
      <c r="E13170" s="1">
        <v>1314</v>
      </c>
      <c r="F13170" s="1">
        <v>83.365499999999997</v>
      </c>
      <c r="G13170" s="1">
        <v>276.74829999999997</v>
      </c>
      <c r="H13170" s="1">
        <v>15.063999219999999</v>
      </c>
      <c r="I13170" s="1">
        <v>88910</v>
      </c>
    </row>
    <row r="13171" spans="1:9" x14ac:dyDescent="0.25">
      <c r="A13171" s="1">
        <v>0</v>
      </c>
      <c r="B13171" s="1" t="s">
        <v>15586</v>
      </c>
    </row>
    <row r="13172" spans="1:9" x14ac:dyDescent="0.25">
      <c r="A13172" s="1">
        <v>1</v>
      </c>
      <c r="B13172" s="1" t="s">
        <v>15587</v>
      </c>
      <c r="C13172" s="1" t="s">
        <v>15588</v>
      </c>
      <c r="D13172" s="1">
        <v>22276.533033510001</v>
      </c>
      <c r="E13172" s="1">
        <v>1.9389999999999999E-5</v>
      </c>
      <c r="F13172" s="1" t="s">
        <v>3</v>
      </c>
      <c r="G13172" s="1" t="s">
        <v>15589</v>
      </c>
      <c r="H13172" s="1">
        <v>0</v>
      </c>
      <c r="I13172" s="1">
        <v>9999</v>
      </c>
    </row>
    <row r="13173" spans="1:9" x14ac:dyDescent="0.25">
      <c r="A13173" s="1">
        <v>2</v>
      </c>
      <c r="B13173" s="1">
        <v>47753</v>
      </c>
      <c r="C13173" s="1">
        <v>53.055199999999999</v>
      </c>
      <c r="D13173" s="1">
        <v>77.266099999999994</v>
      </c>
      <c r="E13173" s="1">
        <v>1390</v>
      </c>
      <c r="F13173" s="1">
        <v>73.620199999999997</v>
      </c>
      <c r="G13173" s="1">
        <v>286.4939</v>
      </c>
      <c r="H13173" s="1">
        <v>15.06407682</v>
      </c>
      <c r="I13173" s="1">
        <v>88893</v>
      </c>
    </row>
    <row r="13174" spans="1:9" x14ac:dyDescent="0.25">
      <c r="A13174" s="1">
        <v>0</v>
      </c>
      <c r="B13174" s="1" t="s">
        <v>15590</v>
      </c>
    </row>
    <row r="13175" spans="1:9" x14ac:dyDescent="0.25">
      <c r="A13175" s="1">
        <v>1</v>
      </c>
      <c r="B13175" s="1" t="s">
        <v>15591</v>
      </c>
      <c r="C13175" s="1" t="s">
        <v>15592</v>
      </c>
      <c r="D13175" s="1">
        <v>22276.503550609999</v>
      </c>
      <c r="E13175" s="1">
        <v>2.853E-5</v>
      </c>
      <c r="F13175" s="1" t="s">
        <v>3</v>
      </c>
      <c r="G13175" s="1" t="s">
        <v>15593</v>
      </c>
      <c r="H13175" s="1">
        <v>0</v>
      </c>
      <c r="I13175" s="1">
        <v>9994</v>
      </c>
    </row>
    <row r="13176" spans="1:9" x14ac:dyDescent="0.25">
      <c r="A13176" s="1">
        <v>2</v>
      </c>
      <c r="B13176" s="1">
        <v>47754</v>
      </c>
      <c r="C13176" s="1">
        <v>53.052300000000002</v>
      </c>
      <c r="D13176" s="1">
        <v>77.394300000000001</v>
      </c>
      <c r="E13176" s="1">
        <v>1413</v>
      </c>
      <c r="F13176" s="1">
        <v>77.6755</v>
      </c>
      <c r="G13176" s="1">
        <v>282.43920000000003</v>
      </c>
      <c r="H13176" s="1">
        <v>15.06410983</v>
      </c>
      <c r="I13176" s="1">
        <v>88852</v>
      </c>
    </row>
    <row r="13177" spans="1:9" x14ac:dyDescent="0.25">
      <c r="A13177" s="1">
        <v>0</v>
      </c>
      <c r="B13177" s="1" t="s">
        <v>15594</v>
      </c>
    </row>
    <row r="13178" spans="1:9" x14ac:dyDescent="0.25">
      <c r="A13178" s="1">
        <v>1</v>
      </c>
      <c r="B13178" s="1" t="s">
        <v>15595</v>
      </c>
      <c r="C13178" s="1" t="s">
        <v>15596</v>
      </c>
      <c r="D13178" s="1">
        <v>22275.902752639999</v>
      </c>
      <c r="E13178" s="1">
        <v>-2.03E-6</v>
      </c>
      <c r="F13178" s="1" t="s">
        <v>3</v>
      </c>
      <c r="G13178" s="1" t="s">
        <v>15597</v>
      </c>
      <c r="H13178" s="1">
        <v>0</v>
      </c>
      <c r="I13178" s="1">
        <v>9996</v>
      </c>
    </row>
    <row r="13179" spans="1:9" x14ac:dyDescent="0.25">
      <c r="A13179" s="1">
        <v>2</v>
      </c>
      <c r="B13179" s="1">
        <v>47756</v>
      </c>
      <c r="C13179" s="1">
        <v>53.054400000000001</v>
      </c>
      <c r="D13179" s="1">
        <v>80.096000000000004</v>
      </c>
      <c r="E13179" s="1">
        <v>1487</v>
      </c>
      <c r="F13179" s="1">
        <v>71.989099999999993</v>
      </c>
      <c r="G13179" s="1">
        <v>288.12599999999998</v>
      </c>
      <c r="H13179" s="1">
        <v>15.063962610000001</v>
      </c>
      <c r="I13179" s="1">
        <v>88800</v>
      </c>
    </row>
    <row r="13180" spans="1:9" x14ac:dyDescent="0.25">
      <c r="A13180" s="1">
        <v>0</v>
      </c>
      <c r="B13180" s="1" t="s">
        <v>15598</v>
      </c>
    </row>
    <row r="13181" spans="1:9" x14ac:dyDescent="0.25">
      <c r="A13181" s="1">
        <v>1</v>
      </c>
      <c r="B13181" s="1" t="s">
        <v>15599</v>
      </c>
      <c r="C13181" s="1" t="s">
        <v>15600</v>
      </c>
      <c r="D13181" s="1">
        <v>22276.485124039998</v>
      </c>
      <c r="E13181" s="1">
        <v>1.6710000000000001E-5</v>
      </c>
      <c r="F13181" s="1" t="s">
        <v>3</v>
      </c>
      <c r="G13181" s="1" t="s">
        <v>15601</v>
      </c>
      <c r="H13181" s="1">
        <v>0</v>
      </c>
      <c r="I13181" s="1">
        <v>9993</v>
      </c>
    </row>
    <row r="13182" spans="1:9" x14ac:dyDescent="0.25">
      <c r="A13182" s="1">
        <v>2</v>
      </c>
      <c r="B13182" s="1">
        <v>47757</v>
      </c>
      <c r="C13182" s="1">
        <v>53.054200000000002</v>
      </c>
      <c r="D13182" s="1">
        <v>77.466099999999997</v>
      </c>
      <c r="E13182" s="1">
        <v>1407</v>
      </c>
      <c r="F13182" s="1">
        <v>78.028899999999993</v>
      </c>
      <c r="G13182" s="1">
        <v>282.08569999999997</v>
      </c>
      <c r="H13182" s="1">
        <v>15.063993959999999</v>
      </c>
      <c r="I13182" s="1">
        <v>88838</v>
      </c>
    </row>
    <row r="13183" spans="1:9" x14ac:dyDescent="0.25">
      <c r="A13183" s="1">
        <v>0</v>
      </c>
      <c r="B13183" s="1" t="s">
        <v>15602</v>
      </c>
    </row>
    <row r="13184" spans="1:9" x14ac:dyDescent="0.25">
      <c r="A13184" s="1">
        <v>1</v>
      </c>
      <c r="B13184" s="1" t="s">
        <v>15603</v>
      </c>
      <c r="C13184" s="1" t="s">
        <v>15604</v>
      </c>
      <c r="D13184" s="1">
        <v>22276.517381459998</v>
      </c>
      <c r="E13184" s="1">
        <v>8.4400000000000005E-6</v>
      </c>
      <c r="F13184" s="1" t="s">
        <v>3</v>
      </c>
      <c r="G13184" s="1" t="s">
        <v>15605</v>
      </c>
      <c r="H13184" s="1">
        <v>0</v>
      </c>
      <c r="I13184" s="1">
        <v>9991</v>
      </c>
    </row>
    <row r="13185" spans="1:9" x14ac:dyDescent="0.25">
      <c r="A13185" s="1">
        <v>2</v>
      </c>
      <c r="B13185" s="1">
        <v>47760</v>
      </c>
      <c r="C13185" s="1">
        <v>53.0535</v>
      </c>
      <c r="D13185" s="1">
        <v>87.333799999999997</v>
      </c>
      <c r="E13185" s="1">
        <v>1349</v>
      </c>
      <c r="F13185" s="1">
        <v>85.564999999999998</v>
      </c>
      <c r="G13185" s="1">
        <v>274.54930000000002</v>
      </c>
      <c r="H13185" s="1">
        <v>15.064045650000001</v>
      </c>
      <c r="I13185" s="1">
        <v>88731</v>
      </c>
    </row>
    <row r="13186" spans="1:9" x14ac:dyDescent="0.25">
      <c r="A13186" s="1">
        <v>0</v>
      </c>
      <c r="B13186" s="1" t="s">
        <v>15606</v>
      </c>
    </row>
    <row r="13187" spans="1:9" x14ac:dyDescent="0.25">
      <c r="A13187" s="1">
        <v>1</v>
      </c>
      <c r="B13187" s="1" t="s">
        <v>15607</v>
      </c>
      <c r="C13187" s="1" t="s">
        <v>15608</v>
      </c>
      <c r="D13187" s="1">
        <v>22276.54778655</v>
      </c>
      <c r="E13187" s="1">
        <v>2.7529999999999999E-5</v>
      </c>
      <c r="F13187" s="1" t="s">
        <v>3</v>
      </c>
      <c r="G13187" s="1" t="s">
        <v>15609</v>
      </c>
      <c r="H13187" s="1">
        <v>0</v>
      </c>
      <c r="I13187" s="1">
        <v>9991</v>
      </c>
    </row>
    <row r="13188" spans="1:9" x14ac:dyDescent="0.25">
      <c r="A13188" s="1">
        <v>2</v>
      </c>
      <c r="B13188" s="1">
        <v>47761</v>
      </c>
      <c r="C13188" s="1">
        <v>53.053899999999999</v>
      </c>
      <c r="D13188" s="1">
        <v>77.193600000000004</v>
      </c>
      <c r="E13188" s="1">
        <v>1216</v>
      </c>
      <c r="F13188" s="1">
        <v>89.731399999999994</v>
      </c>
      <c r="G13188" s="1">
        <v>270.38150000000002</v>
      </c>
      <c r="H13188" s="1">
        <v>15.06414264</v>
      </c>
      <c r="I13188" s="1">
        <v>88855</v>
      </c>
    </row>
    <row r="13189" spans="1:9" x14ac:dyDescent="0.25">
      <c r="A13189" s="1">
        <v>0</v>
      </c>
      <c r="B13189" s="1" t="s">
        <v>15610</v>
      </c>
    </row>
    <row r="13190" spans="1:9" x14ac:dyDescent="0.25">
      <c r="A13190" s="1">
        <v>1</v>
      </c>
      <c r="B13190" s="1" t="s">
        <v>15611</v>
      </c>
      <c r="C13190" s="1" t="s">
        <v>15612</v>
      </c>
      <c r="D13190" s="1">
        <v>22276.507698339999</v>
      </c>
      <c r="E13190" s="1">
        <v>3.9700000000000001E-6</v>
      </c>
      <c r="F13190" s="1" t="s">
        <v>3</v>
      </c>
      <c r="G13190" s="1" t="s">
        <v>15613</v>
      </c>
      <c r="H13190" s="1">
        <v>0</v>
      </c>
      <c r="I13190" s="1">
        <v>9994</v>
      </c>
    </row>
    <row r="13191" spans="1:9" x14ac:dyDescent="0.25">
      <c r="A13191" s="1">
        <v>2</v>
      </c>
      <c r="B13191" s="1">
        <v>47762</v>
      </c>
      <c r="C13191" s="1">
        <v>53.055</v>
      </c>
      <c r="D13191" s="1">
        <v>92.394000000000005</v>
      </c>
      <c r="E13191" s="1">
        <v>1524</v>
      </c>
      <c r="F13191" s="1">
        <v>66.538300000000007</v>
      </c>
      <c r="G13191" s="1">
        <v>293.57659999999998</v>
      </c>
      <c r="H13191" s="1">
        <v>15.064057480000001</v>
      </c>
      <c r="I13191" s="1">
        <v>88651</v>
      </c>
    </row>
    <row r="13192" spans="1:9" x14ac:dyDescent="0.25">
      <c r="A13192" s="1">
        <v>0</v>
      </c>
      <c r="B13192" s="1" t="s">
        <v>15614</v>
      </c>
    </row>
    <row r="13193" spans="1:9" x14ac:dyDescent="0.25">
      <c r="A13193" s="1">
        <v>1</v>
      </c>
      <c r="B13193" s="1" t="s">
        <v>15615</v>
      </c>
      <c r="C13193" s="1" t="s">
        <v>15616</v>
      </c>
      <c r="D13193" s="1">
        <v>22276.457024219999</v>
      </c>
      <c r="E13193" s="1">
        <v>-2.4200000000000001E-6</v>
      </c>
      <c r="F13193" s="1" t="s">
        <v>3</v>
      </c>
      <c r="G13193" s="1" t="s">
        <v>15617</v>
      </c>
      <c r="H13193" s="1">
        <v>0</v>
      </c>
      <c r="I13193" s="1">
        <v>9997</v>
      </c>
    </row>
    <row r="13194" spans="1:9" x14ac:dyDescent="0.25">
      <c r="A13194" s="1">
        <v>2</v>
      </c>
      <c r="B13194" s="1">
        <v>47763</v>
      </c>
      <c r="C13194" s="1">
        <v>53.054000000000002</v>
      </c>
      <c r="D13194" s="1">
        <v>82.602599999999995</v>
      </c>
      <c r="E13194" s="1">
        <v>1324</v>
      </c>
      <c r="F13194" s="1">
        <v>82.865399999999994</v>
      </c>
      <c r="G13194" s="1">
        <v>277.24849999999998</v>
      </c>
      <c r="H13194" s="1">
        <v>15.064073069999999</v>
      </c>
      <c r="I13194" s="1">
        <v>88760</v>
      </c>
    </row>
    <row r="13195" spans="1:9" x14ac:dyDescent="0.25">
      <c r="A13195" s="1">
        <v>0</v>
      </c>
      <c r="B13195" s="1" t="s">
        <v>15618</v>
      </c>
    </row>
    <row r="13196" spans="1:9" x14ac:dyDescent="0.25">
      <c r="A13196" s="1">
        <v>1</v>
      </c>
      <c r="B13196" s="1" t="s">
        <v>15619</v>
      </c>
      <c r="C13196" s="1" t="s">
        <v>15620</v>
      </c>
      <c r="D13196" s="1">
        <v>22276.492955670001</v>
      </c>
      <c r="E13196" s="1">
        <v>8.1899999999999995E-6</v>
      </c>
      <c r="F13196" s="1" t="s">
        <v>3</v>
      </c>
      <c r="G13196" s="1" t="s">
        <v>15621</v>
      </c>
      <c r="H13196" s="1">
        <v>0</v>
      </c>
      <c r="I13196" s="1">
        <v>9990</v>
      </c>
    </row>
    <row r="13197" spans="1:9" x14ac:dyDescent="0.25">
      <c r="A13197" s="1">
        <v>2</v>
      </c>
      <c r="B13197" s="1">
        <v>47764</v>
      </c>
      <c r="C13197" s="1">
        <v>53.053699999999999</v>
      </c>
      <c r="D13197" s="1">
        <v>92.441900000000004</v>
      </c>
      <c r="E13197" s="1">
        <v>1396</v>
      </c>
      <c r="F13197" s="1">
        <v>87.443899999999999</v>
      </c>
      <c r="G13197" s="1">
        <v>272.67099999999999</v>
      </c>
      <c r="H13197" s="1">
        <v>15.06405717</v>
      </c>
      <c r="I13197" s="1">
        <v>88687</v>
      </c>
    </row>
    <row r="13198" spans="1:9" x14ac:dyDescent="0.25">
      <c r="A13198" s="1">
        <v>0</v>
      </c>
      <c r="B13198" s="1" t="s">
        <v>15622</v>
      </c>
    </row>
    <row r="13199" spans="1:9" x14ac:dyDescent="0.25">
      <c r="A13199" s="1">
        <v>1</v>
      </c>
      <c r="B13199" s="1" t="s">
        <v>15623</v>
      </c>
      <c r="C13199" s="1" t="s">
        <v>15624</v>
      </c>
      <c r="D13199" s="1">
        <v>22276.51044455</v>
      </c>
      <c r="E13199" s="1">
        <v>2.0930000000000001E-5</v>
      </c>
      <c r="F13199" s="1" t="s">
        <v>3</v>
      </c>
      <c r="G13199" s="1" t="s">
        <v>15625</v>
      </c>
      <c r="H13199" s="1">
        <v>0</v>
      </c>
      <c r="I13199" s="1">
        <v>9992</v>
      </c>
    </row>
    <row r="13200" spans="1:9" x14ac:dyDescent="0.25">
      <c r="A13200" s="1">
        <v>2</v>
      </c>
      <c r="B13200" s="1">
        <v>47766</v>
      </c>
      <c r="C13200" s="1">
        <v>53.054000000000002</v>
      </c>
      <c r="D13200" s="1">
        <v>92.351600000000005</v>
      </c>
      <c r="E13200" s="1">
        <v>1518</v>
      </c>
      <c r="F13200" s="1">
        <v>72.071899999999999</v>
      </c>
      <c r="G13200" s="1">
        <v>288.04349999999999</v>
      </c>
      <c r="H13200" s="1">
        <v>15.063960290000001</v>
      </c>
      <c r="I13200" s="1">
        <v>88621</v>
      </c>
    </row>
    <row r="13201" spans="1:9" x14ac:dyDescent="0.25">
      <c r="A13201" s="1">
        <v>0</v>
      </c>
      <c r="B13201" s="1" t="s">
        <v>15626</v>
      </c>
    </row>
    <row r="13202" spans="1:9" x14ac:dyDescent="0.25">
      <c r="A13202" s="1">
        <v>1</v>
      </c>
      <c r="B13202" s="1" t="s">
        <v>15627</v>
      </c>
      <c r="C13202" s="1" t="s">
        <v>15628</v>
      </c>
      <c r="D13202" s="1">
        <v>22276.47037472</v>
      </c>
      <c r="E13202" s="1">
        <v>1.9709999999999999E-5</v>
      </c>
      <c r="F13202" s="1" t="s">
        <v>3</v>
      </c>
      <c r="G13202" s="1" t="s">
        <v>15629</v>
      </c>
      <c r="H13202" s="1">
        <v>0</v>
      </c>
      <c r="I13202" s="1">
        <v>9990</v>
      </c>
    </row>
    <row r="13203" spans="1:9" x14ac:dyDescent="0.25">
      <c r="A13203" s="1">
        <v>2</v>
      </c>
      <c r="B13203" s="1">
        <v>47767</v>
      </c>
      <c r="C13203" s="1">
        <v>53.055599999999998</v>
      </c>
      <c r="D13203" s="1">
        <v>77.543000000000006</v>
      </c>
      <c r="E13203" s="1">
        <v>1314</v>
      </c>
      <c r="F13203" s="1">
        <v>82.0304</v>
      </c>
      <c r="G13203" s="1">
        <v>278.08339999999998</v>
      </c>
      <c r="H13203" s="1">
        <v>15.064041570000001</v>
      </c>
      <c r="I13203" s="1">
        <v>88897</v>
      </c>
    </row>
    <row r="13204" spans="1:9" x14ac:dyDescent="0.25">
      <c r="A13204" s="1">
        <v>0</v>
      </c>
      <c r="B13204" s="1" t="s">
        <v>15630</v>
      </c>
    </row>
    <row r="13205" spans="1:9" x14ac:dyDescent="0.25">
      <c r="A13205" s="1">
        <v>1</v>
      </c>
      <c r="B13205" s="1" t="s">
        <v>15631</v>
      </c>
      <c r="C13205" s="1" t="s">
        <v>15632</v>
      </c>
      <c r="D13205" s="1">
        <v>22276.511428919999</v>
      </c>
      <c r="E13205" s="1">
        <v>-1.6700000000000001E-6</v>
      </c>
      <c r="F13205" s="1" t="s">
        <v>3</v>
      </c>
      <c r="G13205" s="1" t="s">
        <v>15633</v>
      </c>
      <c r="H13205" s="1">
        <v>0</v>
      </c>
      <c r="I13205" s="1">
        <v>9995</v>
      </c>
    </row>
    <row r="13206" spans="1:9" x14ac:dyDescent="0.25">
      <c r="A13206" s="1">
        <v>2</v>
      </c>
      <c r="B13206" s="1">
        <v>47768</v>
      </c>
      <c r="C13206" s="1">
        <v>53.054400000000001</v>
      </c>
      <c r="D13206" s="1">
        <v>92.755700000000004</v>
      </c>
      <c r="E13206" s="1">
        <v>1268</v>
      </c>
      <c r="F13206" s="1">
        <v>82.864999999999995</v>
      </c>
      <c r="G13206" s="1">
        <v>277.24829999999997</v>
      </c>
      <c r="H13206" s="1">
        <v>15.064047</v>
      </c>
      <c r="I13206" s="1">
        <v>88653</v>
      </c>
    </row>
    <row r="13207" spans="1:9" x14ac:dyDescent="0.25">
      <c r="A13207" s="1">
        <v>0</v>
      </c>
      <c r="B13207" s="1" t="s">
        <v>15634</v>
      </c>
    </row>
    <row r="13208" spans="1:9" x14ac:dyDescent="0.25">
      <c r="A13208" s="1">
        <v>1</v>
      </c>
      <c r="B13208" s="1" t="s">
        <v>15635</v>
      </c>
      <c r="C13208" s="1" t="s">
        <v>15636</v>
      </c>
      <c r="D13208" s="1">
        <v>22276.453790380001</v>
      </c>
      <c r="E13208" s="1">
        <v>1.049E-5</v>
      </c>
      <c r="F13208" s="1" t="s">
        <v>3</v>
      </c>
      <c r="G13208" s="1" t="s">
        <v>15637</v>
      </c>
      <c r="H13208" s="1">
        <v>0</v>
      </c>
      <c r="I13208" s="1">
        <v>9998</v>
      </c>
    </row>
    <row r="13209" spans="1:9" x14ac:dyDescent="0.25">
      <c r="A13209" s="1">
        <v>2</v>
      </c>
      <c r="B13209" s="1">
        <v>47769</v>
      </c>
      <c r="C13209" s="1">
        <v>53.056600000000003</v>
      </c>
      <c r="D13209" s="1">
        <v>57.6265</v>
      </c>
      <c r="E13209" s="1">
        <v>1316</v>
      </c>
      <c r="F13209" s="1">
        <v>39.206400000000002</v>
      </c>
      <c r="G13209" s="1">
        <v>320.90199999999999</v>
      </c>
      <c r="H13209" s="1">
        <v>15.064054090000001</v>
      </c>
      <c r="I13209" s="1">
        <v>89160</v>
      </c>
    </row>
    <row r="13210" spans="1:9" x14ac:dyDescent="0.25">
      <c r="A13210" s="1">
        <v>0</v>
      </c>
      <c r="B13210" s="1" t="s">
        <v>15638</v>
      </c>
    </row>
    <row r="13211" spans="1:9" x14ac:dyDescent="0.25">
      <c r="A13211" s="1">
        <v>1</v>
      </c>
      <c r="B13211" s="1" t="s">
        <v>15639</v>
      </c>
      <c r="C13211" s="1" t="s">
        <v>15640</v>
      </c>
      <c r="D13211" s="1">
        <v>22276.461621449998</v>
      </c>
      <c r="E13211" s="1">
        <v>1.2670000000000001E-5</v>
      </c>
      <c r="F13211" s="1" t="s">
        <v>3</v>
      </c>
      <c r="G13211" s="1" t="s">
        <v>15641</v>
      </c>
      <c r="H13211" s="1">
        <v>0</v>
      </c>
      <c r="I13211" s="1">
        <v>9994</v>
      </c>
    </row>
    <row r="13212" spans="1:9" x14ac:dyDescent="0.25">
      <c r="A13212" s="1">
        <v>2</v>
      </c>
      <c r="B13212" s="1">
        <v>47770</v>
      </c>
      <c r="C13212" s="1">
        <v>53.053199999999997</v>
      </c>
      <c r="D13212" s="1">
        <v>72.563699999999997</v>
      </c>
      <c r="E13212" s="1">
        <v>1292</v>
      </c>
      <c r="F13212" s="1">
        <v>75.033000000000001</v>
      </c>
      <c r="G13212" s="1">
        <v>285.08010000000002</v>
      </c>
      <c r="H13212" s="1">
        <v>15.064135500000001</v>
      </c>
      <c r="I13212" s="1">
        <v>88939</v>
      </c>
    </row>
    <row r="13213" spans="1:9" x14ac:dyDescent="0.25">
      <c r="A13213" s="1">
        <v>0</v>
      </c>
      <c r="B13213" s="1" t="s">
        <v>15642</v>
      </c>
    </row>
    <row r="13214" spans="1:9" x14ac:dyDescent="0.25">
      <c r="A13214" s="1">
        <v>1</v>
      </c>
      <c r="B13214" s="1" t="s">
        <v>15643</v>
      </c>
      <c r="C13214" s="1" t="s">
        <v>15644</v>
      </c>
      <c r="D13214" s="1">
        <v>22276.472684439999</v>
      </c>
      <c r="E13214" s="1">
        <v>-5.13E-6</v>
      </c>
      <c r="F13214" s="1" t="s">
        <v>3</v>
      </c>
      <c r="G13214" s="1">
        <f>-15525-4</f>
        <v>-15529</v>
      </c>
      <c r="H13214" s="1">
        <v>0</v>
      </c>
      <c r="I13214" s="1">
        <v>9998</v>
      </c>
    </row>
    <row r="13215" spans="1:9" x14ac:dyDescent="0.25">
      <c r="A13215" s="1">
        <v>2</v>
      </c>
      <c r="B13215" s="1">
        <v>47771</v>
      </c>
      <c r="C13215" s="1">
        <v>53.055599999999998</v>
      </c>
      <c r="D13215" s="1">
        <v>72.537099999999995</v>
      </c>
      <c r="E13215" s="1">
        <v>1393</v>
      </c>
      <c r="F13215" s="1">
        <v>70.466700000000003</v>
      </c>
      <c r="G13215" s="1">
        <v>289.6472</v>
      </c>
      <c r="H13215" s="1">
        <v>15.064090240000001</v>
      </c>
      <c r="I13215" s="1">
        <v>88941</v>
      </c>
    </row>
    <row r="13216" spans="1:9" x14ac:dyDescent="0.25">
      <c r="A13216" s="1">
        <v>0</v>
      </c>
      <c r="B13216" s="1" t="s">
        <v>15645</v>
      </c>
    </row>
    <row r="13217" spans="1:9" x14ac:dyDescent="0.25">
      <c r="A13217" s="1">
        <v>1</v>
      </c>
      <c r="B13217" s="1" t="s">
        <v>15646</v>
      </c>
      <c r="C13217" s="1" t="s">
        <v>15647</v>
      </c>
      <c r="D13217" s="1">
        <v>22275.99766348</v>
      </c>
      <c r="E13217" s="1">
        <v>3.23E-6</v>
      </c>
      <c r="F13217" s="1" t="s">
        <v>3</v>
      </c>
      <c r="G13217" s="1" t="s">
        <v>15648</v>
      </c>
      <c r="H13217" s="1">
        <v>0</v>
      </c>
      <c r="I13217" s="1">
        <v>9994</v>
      </c>
    </row>
    <row r="13218" spans="1:9" x14ac:dyDescent="0.25">
      <c r="A13218" s="1">
        <v>2</v>
      </c>
      <c r="B13218" s="1">
        <v>47772</v>
      </c>
      <c r="C13218" s="1">
        <v>53.054699999999997</v>
      </c>
      <c r="D13218" s="1">
        <v>89.668199999999999</v>
      </c>
      <c r="E13218" s="1">
        <v>1247</v>
      </c>
      <c r="F13218" s="1">
        <v>91.745000000000005</v>
      </c>
      <c r="G13218" s="1">
        <v>268.36810000000003</v>
      </c>
      <c r="H13218" s="1">
        <v>15.064000269999999</v>
      </c>
      <c r="I13218" s="1">
        <v>88636</v>
      </c>
    </row>
    <row r="13219" spans="1:9" x14ac:dyDescent="0.25">
      <c r="A13219" s="1">
        <v>0</v>
      </c>
      <c r="B13219" s="1" t="s">
        <v>15649</v>
      </c>
    </row>
    <row r="13220" spans="1:9" x14ac:dyDescent="0.25">
      <c r="A13220" s="1">
        <v>1</v>
      </c>
      <c r="B13220" s="1" t="s">
        <v>15650</v>
      </c>
      <c r="C13220" s="1" t="s">
        <v>15651</v>
      </c>
      <c r="D13220" s="1">
        <v>22276.524743639999</v>
      </c>
      <c r="E13220" s="1">
        <v>4.5729999999999998E-5</v>
      </c>
      <c r="F13220" s="1" t="s">
        <v>3</v>
      </c>
      <c r="G13220" s="1" t="s">
        <v>15652</v>
      </c>
      <c r="H13220" s="1">
        <v>0</v>
      </c>
      <c r="I13220" s="1">
        <v>9995</v>
      </c>
    </row>
    <row r="13221" spans="1:9" x14ac:dyDescent="0.25">
      <c r="A13221" s="1">
        <v>2</v>
      </c>
      <c r="B13221" s="1">
        <v>47773</v>
      </c>
      <c r="C13221" s="1">
        <v>53.053600000000003</v>
      </c>
      <c r="D13221" s="1">
        <v>87.297600000000003</v>
      </c>
      <c r="E13221" s="1">
        <v>1420</v>
      </c>
      <c r="F13221" s="1">
        <v>71.064800000000005</v>
      </c>
      <c r="G13221" s="1">
        <v>289.04950000000002</v>
      </c>
      <c r="H13221" s="1">
        <v>15.064147699999999</v>
      </c>
      <c r="I13221" s="1">
        <v>88709</v>
      </c>
    </row>
    <row r="13222" spans="1:9" x14ac:dyDescent="0.25">
      <c r="A13222" s="1">
        <v>0</v>
      </c>
      <c r="B13222" s="1" t="s">
        <v>15653</v>
      </c>
    </row>
    <row r="13223" spans="1:9" x14ac:dyDescent="0.25">
      <c r="A13223" s="1">
        <v>1</v>
      </c>
      <c r="B13223" s="1" t="s">
        <v>15654</v>
      </c>
      <c r="C13223" s="1" t="s">
        <v>15655</v>
      </c>
      <c r="D13223" s="1">
        <v>22276.521058189999</v>
      </c>
      <c r="E13223" s="1">
        <v>3.4699999999999998E-6</v>
      </c>
      <c r="F13223" s="1" t="s">
        <v>3</v>
      </c>
      <c r="G13223" s="1" t="s">
        <v>15656</v>
      </c>
      <c r="H13223" s="1">
        <v>0</v>
      </c>
      <c r="I13223" s="1">
        <v>9998</v>
      </c>
    </row>
    <row r="13224" spans="1:9" x14ac:dyDescent="0.25">
      <c r="A13224" s="1">
        <v>2</v>
      </c>
      <c r="B13224" s="1">
        <v>47774</v>
      </c>
      <c r="C13224" s="1">
        <v>53.052700000000002</v>
      </c>
      <c r="D13224" s="1">
        <v>87.318700000000007</v>
      </c>
      <c r="E13224" s="1">
        <v>1390</v>
      </c>
      <c r="F13224" s="1">
        <v>77.360600000000005</v>
      </c>
      <c r="G13224" s="1">
        <v>282.75389999999999</v>
      </c>
      <c r="H13224" s="1">
        <v>15.063950370000001</v>
      </c>
      <c r="I13224" s="1">
        <v>88718</v>
      </c>
    </row>
    <row r="13225" spans="1:9" x14ac:dyDescent="0.25">
      <c r="A13225" s="1">
        <v>0</v>
      </c>
      <c r="B13225" s="1" t="s">
        <v>15657</v>
      </c>
    </row>
    <row r="13226" spans="1:9" x14ac:dyDescent="0.25">
      <c r="A13226" s="1">
        <v>1</v>
      </c>
      <c r="B13226" s="1" t="s">
        <v>15658</v>
      </c>
      <c r="C13226" s="1" t="s">
        <v>15659</v>
      </c>
      <c r="D13226" s="1">
        <v>22276.200390990001</v>
      </c>
      <c r="E13226" s="1">
        <v>2.4700000000000001E-6</v>
      </c>
      <c r="F13226" s="1" t="s">
        <v>3</v>
      </c>
      <c r="G13226" s="1" t="s">
        <v>15660</v>
      </c>
      <c r="H13226" s="1">
        <v>0</v>
      </c>
      <c r="I13226" s="1">
        <v>9991</v>
      </c>
    </row>
    <row r="13227" spans="1:9" x14ac:dyDescent="0.25">
      <c r="A13227" s="1">
        <v>2</v>
      </c>
      <c r="B13227" s="1">
        <v>47775</v>
      </c>
      <c r="C13227" s="1">
        <v>53.055500000000002</v>
      </c>
      <c r="D13227" s="1">
        <v>88.7483</v>
      </c>
      <c r="E13227" s="1">
        <v>1455</v>
      </c>
      <c r="F13227" s="1">
        <v>76.785899999999998</v>
      </c>
      <c r="G13227" s="1">
        <v>283.32920000000001</v>
      </c>
      <c r="H13227" s="1">
        <v>15.06392084</v>
      </c>
      <c r="I13227" s="1">
        <v>88036</v>
      </c>
    </row>
    <row r="13228" spans="1:9" x14ac:dyDescent="0.25">
      <c r="A13228" s="1">
        <v>0</v>
      </c>
      <c r="B13228" s="1" t="s">
        <v>15661</v>
      </c>
    </row>
    <row r="13229" spans="1:9" x14ac:dyDescent="0.25">
      <c r="A13229" s="1">
        <v>1</v>
      </c>
      <c r="B13229" s="1" t="s">
        <v>15662</v>
      </c>
      <c r="C13229" s="1" t="s">
        <v>15663</v>
      </c>
      <c r="D13229" s="1">
        <v>22276.492496530002</v>
      </c>
      <c r="E13229" s="1">
        <v>4.2230000000000001E-5</v>
      </c>
      <c r="F13229" s="1" t="s">
        <v>3</v>
      </c>
      <c r="G13229" s="1" t="s">
        <v>15664</v>
      </c>
      <c r="H13229" s="1">
        <v>0</v>
      </c>
      <c r="I13229" s="1">
        <v>9990</v>
      </c>
    </row>
    <row r="13230" spans="1:9" x14ac:dyDescent="0.25">
      <c r="A13230" s="1">
        <v>2</v>
      </c>
      <c r="B13230" s="1">
        <v>47776</v>
      </c>
      <c r="C13230" s="1">
        <v>53.055</v>
      </c>
      <c r="D13230" s="1">
        <v>77.445999999999998</v>
      </c>
      <c r="E13230" s="1">
        <v>1300</v>
      </c>
      <c r="F13230" s="1">
        <v>70.439099999999996</v>
      </c>
      <c r="G13230" s="1">
        <v>289.67380000000003</v>
      </c>
      <c r="H13230" s="1">
        <v>15.06408102</v>
      </c>
      <c r="I13230" s="1">
        <v>88867</v>
      </c>
    </row>
    <row r="13231" spans="1:9" x14ac:dyDescent="0.25">
      <c r="A13231" s="1">
        <v>0</v>
      </c>
      <c r="B13231" s="1" t="s">
        <v>15665</v>
      </c>
    </row>
    <row r="13232" spans="1:9" x14ac:dyDescent="0.25">
      <c r="A13232" s="1">
        <v>1</v>
      </c>
      <c r="B13232" s="1" t="s">
        <v>15666</v>
      </c>
      <c r="C13232" s="1" t="s">
        <v>15667</v>
      </c>
      <c r="D13232" s="1">
        <v>22276.230787280001</v>
      </c>
      <c r="E13232" s="1">
        <v>2.461E-5</v>
      </c>
      <c r="F13232" s="1" t="s">
        <v>3</v>
      </c>
      <c r="G13232" s="1" t="s">
        <v>15668</v>
      </c>
      <c r="H13232" s="1">
        <v>0</v>
      </c>
      <c r="I13232" s="1">
        <v>9993</v>
      </c>
    </row>
    <row r="13233" spans="1:9" x14ac:dyDescent="0.25">
      <c r="A13233" s="1">
        <v>2</v>
      </c>
      <c r="B13233" s="1">
        <v>47777</v>
      </c>
      <c r="C13233" s="1">
        <v>53.053699999999999</v>
      </c>
      <c r="D13233" s="1">
        <v>78.621300000000005</v>
      </c>
      <c r="E13233" s="1">
        <v>1503</v>
      </c>
      <c r="F13233" s="1">
        <v>65.260499999999993</v>
      </c>
      <c r="G13233" s="1">
        <v>294.85410000000002</v>
      </c>
      <c r="H13233" s="1">
        <v>15.06405288</v>
      </c>
      <c r="I13233" s="1">
        <v>88825</v>
      </c>
    </row>
    <row r="13234" spans="1:9" x14ac:dyDescent="0.25">
      <c r="A13234" s="1">
        <v>0</v>
      </c>
      <c r="B13234" s="1" t="s">
        <v>15669</v>
      </c>
    </row>
    <row r="13235" spans="1:9" x14ac:dyDescent="0.25">
      <c r="A13235" s="1">
        <v>1</v>
      </c>
      <c r="B13235" s="1" t="s">
        <v>15670</v>
      </c>
      <c r="C13235" s="1" t="s">
        <v>15671</v>
      </c>
      <c r="D13235" s="1">
        <v>22276.463003500001</v>
      </c>
      <c r="E13235" s="1">
        <v>4.1180000000000002E-5</v>
      </c>
      <c r="F13235" s="1" t="s">
        <v>3</v>
      </c>
      <c r="G13235" s="1" t="s">
        <v>15672</v>
      </c>
      <c r="H13235" s="1">
        <v>0</v>
      </c>
      <c r="I13235" s="1">
        <v>9990</v>
      </c>
    </row>
    <row r="13236" spans="1:9" x14ac:dyDescent="0.25">
      <c r="A13236" s="1">
        <v>2</v>
      </c>
      <c r="B13236" s="1">
        <v>47778</v>
      </c>
      <c r="C13236" s="1">
        <v>53.0548</v>
      </c>
      <c r="D13236" s="1">
        <v>77.568299999999994</v>
      </c>
      <c r="E13236" s="1">
        <v>1475</v>
      </c>
      <c r="F13236" s="1">
        <v>94.28</v>
      </c>
      <c r="G13236" s="1">
        <v>265.83569999999997</v>
      </c>
      <c r="H13236" s="1">
        <v>15.06410136</v>
      </c>
      <c r="I13236" s="1">
        <v>88858</v>
      </c>
    </row>
    <row r="13237" spans="1:9" x14ac:dyDescent="0.25">
      <c r="A13237" s="1">
        <v>0</v>
      </c>
      <c r="B13237" s="1" t="s">
        <v>15673</v>
      </c>
    </row>
    <row r="13238" spans="1:9" x14ac:dyDescent="0.25">
      <c r="A13238" s="1">
        <v>1</v>
      </c>
      <c r="B13238" s="1" t="s">
        <v>15674</v>
      </c>
      <c r="C13238" s="1" t="s">
        <v>15675</v>
      </c>
      <c r="D13238" s="1">
        <v>22276.518783449999</v>
      </c>
      <c r="E13238" s="1">
        <v>1.9599999999999999E-6</v>
      </c>
      <c r="F13238" s="1" t="s">
        <v>3</v>
      </c>
      <c r="G13238" s="1" t="s">
        <v>15676</v>
      </c>
      <c r="H13238" s="1">
        <v>0</v>
      </c>
      <c r="I13238" s="1">
        <v>9993</v>
      </c>
    </row>
    <row r="13239" spans="1:9" x14ac:dyDescent="0.25">
      <c r="A13239" s="1">
        <v>2</v>
      </c>
      <c r="B13239" s="1">
        <v>47779</v>
      </c>
      <c r="C13239" s="1">
        <v>53.056199999999997</v>
      </c>
      <c r="D13239" s="1">
        <v>61.744799999999998</v>
      </c>
      <c r="E13239" s="1">
        <v>1422</v>
      </c>
      <c r="F13239" s="1">
        <v>83.078900000000004</v>
      </c>
      <c r="G13239" s="1">
        <v>277.03640000000001</v>
      </c>
      <c r="H13239" s="1">
        <v>15.123769810000001</v>
      </c>
      <c r="I13239" s="1">
        <v>89099</v>
      </c>
    </row>
    <row r="13240" spans="1:9" x14ac:dyDescent="0.25">
      <c r="A13240" s="1">
        <v>0</v>
      </c>
      <c r="B13240" s="1" t="s">
        <v>15677</v>
      </c>
    </row>
    <row r="13241" spans="1:9" x14ac:dyDescent="0.25">
      <c r="A13241" s="1">
        <v>1</v>
      </c>
      <c r="B13241" s="1" t="s">
        <v>15678</v>
      </c>
      <c r="C13241" s="1" t="s">
        <v>15679</v>
      </c>
      <c r="D13241" s="1">
        <v>22276.157077110001</v>
      </c>
      <c r="E13241" s="1">
        <v>2.635E-5</v>
      </c>
      <c r="F13241" s="1" t="s">
        <v>3</v>
      </c>
      <c r="G13241" s="1" t="s">
        <v>15680</v>
      </c>
      <c r="H13241" s="1">
        <v>0</v>
      </c>
      <c r="I13241" s="1">
        <v>9992</v>
      </c>
    </row>
    <row r="13242" spans="1:9" x14ac:dyDescent="0.25">
      <c r="A13242" s="1">
        <v>2</v>
      </c>
      <c r="B13242" s="1">
        <v>47780</v>
      </c>
      <c r="C13242" s="1">
        <v>53.055100000000003</v>
      </c>
      <c r="D13242" s="1">
        <v>78.934600000000003</v>
      </c>
      <c r="E13242" s="1">
        <v>1370</v>
      </c>
      <c r="F13242" s="1">
        <v>84.726699999999994</v>
      </c>
      <c r="G13242" s="1">
        <v>275.3879</v>
      </c>
      <c r="H13242" s="1">
        <v>15.06408766</v>
      </c>
      <c r="I13242" s="1">
        <v>88841</v>
      </c>
    </row>
    <row r="13243" spans="1:9" x14ac:dyDescent="0.25">
      <c r="A13243" s="1">
        <v>0</v>
      </c>
      <c r="B13243" s="1" t="s">
        <v>15681</v>
      </c>
    </row>
    <row r="13244" spans="1:9" x14ac:dyDescent="0.25">
      <c r="A13244" s="1">
        <v>1</v>
      </c>
      <c r="B13244" s="1" t="s">
        <v>15682</v>
      </c>
      <c r="C13244" s="1" t="s">
        <v>15683</v>
      </c>
      <c r="D13244" s="1">
        <v>22276.521978270001</v>
      </c>
      <c r="E13244" s="1">
        <v>3.6739999999999997E-5</v>
      </c>
      <c r="F13244" s="1" t="s">
        <v>3</v>
      </c>
      <c r="G13244" s="1" t="s">
        <v>15684</v>
      </c>
      <c r="H13244" s="1">
        <v>0</v>
      </c>
      <c r="I13244" s="1">
        <v>9998</v>
      </c>
    </row>
    <row r="13245" spans="1:9" x14ac:dyDescent="0.25">
      <c r="A13245" s="1">
        <v>2</v>
      </c>
      <c r="B13245" s="1">
        <v>47781</v>
      </c>
      <c r="C13245" s="1">
        <v>53.055</v>
      </c>
      <c r="D13245" s="1">
        <v>77.296300000000002</v>
      </c>
      <c r="E13245" s="1">
        <v>1278</v>
      </c>
      <c r="F13245" s="1">
        <v>86.655600000000007</v>
      </c>
      <c r="G13245" s="1">
        <v>273.4579</v>
      </c>
      <c r="H13245" s="1">
        <v>15.06406056</v>
      </c>
      <c r="I13245" s="1">
        <v>88854</v>
      </c>
    </row>
    <row r="13246" spans="1:9" x14ac:dyDescent="0.25">
      <c r="A13246" s="1">
        <v>0</v>
      </c>
      <c r="B13246" s="1" t="s">
        <v>15685</v>
      </c>
    </row>
    <row r="13247" spans="1:9" x14ac:dyDescent="0.25">
      <c r="A13247" s="1">
        <v>1</v>
      </c>
      <c r="B13247" s="1" t="s">
        <v>15686</v>
      </c>
      <c r="C13247" s="1" t="s">
        <v>15687</v>
      </c>
      <c r="D13247" s="1">
        <v>22276.009635030001</v>
      </c>
      <c r="E13247" s="1">
        <v>3.4199999999999999E-6</v>
      </c>
      <c r="F13247" s="1" t="s">
        <v>3</v>
      </c>
      <c r="G13247" s="1" t="s">
        <v>15688</v>
      </c>
      <c r="H13247" s="1">
        <v>0</v>
      </c>
      <c r="I13247" s="1">
        <v>9999</v>
      </c>
    </row>
    <row r="13248" spans="1:9" x14ac:dyDescent="0.25">
      <c r="A13248" s="1">
        <v>2</v>
      </c>
      <c r="B13248" s="1">
        <v>47787</v>
      </c>
      <c r="C13248" s="1">
        <v>53.054699999999997</v>
      </c>
      <c r="D13248" s="1">
        <v>119.60420000000001</v>
      </c>
      <c r="E13248" s="1">
        <v>1375</v>
      </c>
      <c r="F13248" s="1">
        <v>107.24420000000001</v>
      </c>
      <c r="G13248" s="1">
        <v>252.86969999999999</v>
      </c>
      <c r="H13248" s="1">
        <v>15.06393342</v>
      </c>
      <c r="I13248" s="1">
        <v>87637</v>
      </c>
    </row>
    <row r="13249" spans="1:9" x14ac:dyDescent="0.25">
      <c r="A13249" s="1">
        <v>0</v>
      </c>
      <c r="B13249" s="1" t="s">
        <v>15689</v>
      </c>
    </row>
    <row r="13250" spans="1:9" x14ac:dyDescent="0.25">
      <c r="A13250" s="1">
        <v>1</v>
      </c>
      <c r="B13250" s="1" t="s">
        <v>15690</v>
      </c>
      <c r="C13250" s="1" t="s">
        <v>15691</v>
      </c>
      <c r="D13250" s="1">
        <v>22276.485582379999</v>
      </c>
      <c r="E13250" s="1">
        <v>-3.7209999999999998E-5</v>
      </c>
      <c r="F13250" s="1" t="s">
        <v>3</v>
      </c>
      <c r="G13250" s="1">
        <f>-23094-3</f>
        <v>-23097</v>
      </c>
      <c r="H13250" s="1">
        <v>0</v>
      </c>
      <c r="I13250" s="1">
        <v>9994</v>
      </c>
    </row>
    <row r="13251" spans="1:9" x14ac:dyDescent="0.25">
      <c r="A13251" s="1">
        <v>2</v>
      </c>
      <c r="B13251" s="1">
        <v>47788</v>
      </c>
      <c r="C13251" s="1">
        <v>53.054600000000001</v>
      </c>
      <c r="D13251" s="1">
        <v>92.476100000000002</v>
      </c>
      <c r="E13251" s="1">
        <v>1187</v>
      </c>
      <c r="F13251" s="1">
        <v>65.168999999999997</v>
      </c>
      <c r="G13251" s="1">
        <v>294.94229999999999</v>
      </c>
      <c r="H13251" s="1">
        <v>15.06415556</v>
      </c>
      <c r="I13251" s="1">
        <v>88076</v>
      </c>
    </row>
    <row r="13252" spans="1:9" x14ac:dyDescent="0.25">
      <c r="A13252" s="1">
        <v>0</v>
      </c>
      <c r="B13252" s="1" t="s">
        <v>15692</v>
      </c>
    </row>
    <row r="13253" spans="1:9" x14ac:dyDescent="0.25">
      <c r="A13253" s="1">
        <v>1</v>
      </c>
      <c r="B13253" s="1" t="s">
        <v>15693</v>
      </c>
      <c r="C13253" s="1" t="s">
        <v>15694</v>
      </c>
      <c r="D13253" s="1">
        <v>22276.534884100001</v>
      </c>
      <c r="E13253" s="1">
        <v>1.1770000000000001E-5</v>
      </c>
      <c r="F13253" s="1" t="s">
        <v>3</v>
      </c>
      <c r="G13253" s="1" t="s">
        <v>15695</v>
      </c>
      <c r="H13253" s="1">
        <v>0</v>
      </c>
      <c r="I13253" s="1">
        <v>9998</v>
      </c>
    </row>
    <row r="13254" spans="1:9" x14ac:dyDescent="0.25">
      <c r="A13254" s="1">
        <v>2</v>
      </c>
      <c r="B13254" s="1">
        <v>47789</v>
      </c>
      <c r="C13254" s="1">
        <v>53.053400000000003</v>
      </c>
      <c r="D13254" s="1">
        <v>97.256100000000004</v>
      </c>
      <c r="E13254" s="1">
        <v>1344</v>
      </c>
      <c r="F13254" s="1">
        <v>92.733500000000006</v>
      </c>
      <c r="G13254" s="1">
        <v>267.38080000000002</v>
      </c>
      <c r="H13254" s="1">
        <v>15.063993119999999</v>
      </c>
      <c r="I13254" s="1">
        <v>88007</v>
      </c>
    </row>
    <row r="13255" spans="1:9" x14ac:dyDescent="0.25">
      <c r="A13255" s="1">
        <v>0</v>
      </c>
      <c r="B13255" s="1" t="s">
        <v>15696</v>
      </c>
    </row>
    <row r="13256" spans="1:9" x14ac:dyDescent="0.25">
      <c r="A13256" s="1">
        <v>1</v>
      </c>
      <c r="B13256" s="1" t="s">
        <v>15697</v>
      </c>
      <c r="C13256" s="1" t="s">
        <v>15698</v>
      </c>
      <c r="D13256" s="1">
        <v>22276.510002859999</v>
      </c>
      <c r="E13256" s="1">
        <v>3.3599999999999997E-5</v>
      </c>
      <c r="F13256" s="1" t="s">
        <v>3</v>
      </c>
      <c r="G13256" s="1" t="s">
        <v>15699</v>
      </c>
      <c r="H13256" s="1">
        <v>0</v>
      </c>
      <c r="I13256" s="1">
        <v>9997</v>
      </c>
    </row>
    <row r="13257" spans="1:9" x14ac:dyDescent="0.25">
      <c r="A13257" s="1">
        <v>2</v>
      </c>
      <c r="B13257" s="1">
        <v>47790</v>
      </c>
      <c r="C13257" s="1">
        <v>53.0533</v>
      </c>
      <c r="D13257" s="1">
        <v>87.363900000000001</v>
      </c>
      <c r="E13257" s="1">
        <v>1558</v>
      </c>
      <c r="F13257" s="1">
        <v>77.051699999999997</v>
      </c>
      <c r="G13257" s="1">
        <v>283.06459999999998</v>
      </c>
      <c r="H13257" s="1">
        <v>15.06419172</v>
      </c>
      <c r="I13257" s="1">
        <v>88146</v>
      </c>
    </row>
    <row r="13258" spans="1:9" x14ac:dyDescent="0.25">
      <c r="A13258" s="1">
        <v>0</v>
      </c>
      <c r="B13258" s="1" t="s">
        <v>15700</v>
      </c>
    </row>
    <row r="13259" spans="1:9" x14ac:dyDescent="0.25">
      <c r="A13259" s="1">
        <v>1</v>
      </c>
      <c r="B13259" s="1" t="s">
        <v>15701</v>
      </c>
      <c r="C13259" s="1" t="s">
        <v>15702</v>
      </c>
      <c r="D13259" s="1">
        <v>22276.529360889999</v>
      </c>
      <c r="E13259" s="1">
        <v>1.506E-5</v>
      </c>
      <c r="F13259" s="1" t="s">
        <v>3</v>
      </c>
      <c r="G13259" s="1" t="s">
        <v>15703</v>
      </c>
      <c r="H13259" s="1">
        <v>0</v>
      </c>
      <c r="I13259" s="1">
        <v>9993</v>
      </c>
    </row>
    <row r="13260" spans="1:9" x14ac:dyDescent="0.25">
      <c r="A13260" s="1">
        <v>2</v>
      </c>
      <c r="B13260" s="1">
        <v>47791</v>
      </c>
      <c r="C13260" s="1">
        <v>53.052399999999999</v>
      </c>
      <c r="D13260" s="1">
        <v>117.2625</v>
      </c>
      <c r="E13260" s="1">
        <v>1376</v>
      </c>
      <c r="F13260" s="1">
        <v>88.625299999999996</v>
      </c>
      <c r="G13260" s="1">
        <v>271.48939999999999</v>
      </c>
      <c r="H13260" s="1">
        <v>15.06404772</v>
      </c>
      <c r="I13260" s="1">
        <v>87727</v>
      </c>
    </row>
    <row r="13261" spans="1:9" x14ac:dyDescent="0.25">
      <c r="A13261" s="1">
        <v>0</v>
      </c>
      <c r="B13261" s="1" t="s">
        <v>15704</v>
      </c>
    </row>
    <row r="13262" spans="1:9" x14ac:dyDescent="0.25">
      <c r="A13262" s="1">
        <v>1</v>
      </c>
      <c r="B13262" s="1" t="s">
        <v>15705</v>
      </c>
      <c r="C13262" s="1" t="s">
        <v>15706</v>
      </c>
      <c r="D13262" s="1">
        <v>22276.542259739999</v>
      </c>
      <c r="E13262" s="1">
        <v>9.1800000000000002E-6</v>
      </c>
      <c r="F13262" s="1" t="s">
        <v>3</v>
      </c>
      <c r="G13262" s="1" t="s">
        <v>15707</v>
      </c>
      <c r="H13262" s="1">
        <v>0</v>
      </c>
      <c r="I13262" s="1">
        <v>9999</v>
      </c>
    </row>
    <row r="13263" spans="1:9" x14ac:dyDescent="0.25">
      <c r="A13263" s="1">
        <v>2</v>
      </c>
      <c r="B13263" s="1">
        <v>47792</v>
      </c>
      <c r="C13263" s="1">
        <v>53.055300000000003</v>
      </c>
      <c r="D13263" s="1">
        <v>97.226600000000005</v>
      </c>
      <c r="E13263" s="1">
        <v>1477</v>
      </c>
      <c r="F13263" s="1">
        <v>70.961600000000004</v>
      </c>
      <c r="G13263" s="1">
        <v>289.1533</v>
      </c>
      <c r="H13263" s="1">
        <v>15.063929679999999</v>
      </c>
      <c r="I13263" s="1">
        <v>88008</v>
      </c>
    </row>
    <row r="13264" spans="1:9" x14ac:dyDescent="0.25">
      <c r="A13264" s="1">
        <v>0</v>
      </c>
      <c r="B13264" s="1" t="s">
        <v>15708</v>
      </c>
    </row>
    <row r="13265" spans="1:9" x14ac:dyDescent="0.25">
      <c r="A13265" s="1">
        <v>1</v>
      </c>
      <c r="B13265" s="1" t="s">
        <v>15709</v>
      </c>
      <c r="C13265" s="1" t="s">
        <v>15710</v>
      </c>
      <c r="D13265" s="1">
        <v>22276.49065811</v>
      </c>
      <c r="E13265" s="1">
        <v>1.8790000000000001E-5</v>
      </c>
      <c r="F13265" s="1" t="s">
        <v>3</v>
      </c>
      <c r="G13265" s="1" t="s">
        <v>15711</v>
      </c>
      <c r="H13265" s="1">
        <v>0</v>
      </c>
      <c r="I13265" s="1">
        <v>9996</v>
      </c>
    </row>
    <row r="13266" spans="1:9" x14ac:dyDescent="0.25">
      <c r="A13266" s="1">
        <v>2</v>
      </c>
      <c r="B13266" s="1">
        <v>47793</v>
      </c>
      <c r="C13266" s="1">
        <v>53.054400000000001</v>
      </c>
      <c r="D13266" s="1">
        <v>97.458200000000005</v>
      </c>
      <c r="E13266" s="1">
        <v>1186</v>
      </c>
      <c r="F13266" s="1">
        <v>87.831599999999995</v>
      </c>
      <c r="G13266" s="1">
        <v>272.28089999999997</v>
      </c>
      <c r="H13266" s="1">
        <v>15.06390798</v>
      </c>
      <c r="I13266" s="1">
        <v>87987</v>
      </c>
    </row>
    <row r="13267" spans="1:9" x14ac:dyDescent="0.25">
      <c r="A13267" s="1">
        <v>0</v>
      </c>
      <c r="B13267" s="1" t="s">
        <v>15712</v>
      </c>
    </row>
    <row r="13268" spans="1:9" x14ac:dyDescent="0.25">
      <c r="A13268" s="1">
        <v>1</v>
      </c>
      <c r="B13268" s="1" t="s">
        <v>15713</v>
      </c>
      <c r="C13268" s="1" t="s">
        <v>15714</v>
      </c>
      <c r="D13268" s="1">
        <v>22276.494333179999</v>
      </c>
      <c r="E13268" s="1">
        <v>5.3180000000000002E-5</v>
      </c>
      <c r="F13268" s="1" t="s">
        <v>3</v>
      </c>
      <c r="G13268" s="1" t="s">
        <v>15715</v>
      </c>
      <c r="H13268" s="1">
        <v>0</v>
      </c>
      <c r="I13268" s="1">
        <v>9995</v>
      </c>
    </row>
    <row r="13269" spans="1:9" x14ac:dyDescent="0.25">
      <c r="A13269" s="1">
        <v>2</v>
      </c>
      <c r="B13269" s="1">
        <v>47794</v>
      </c>
      <c r="C13269" s="1">
        <v>53.0535</v>
      </c>
      <c r="D13269" s="1">
        <v>97.442400000000006</v>
      </c>
      <c r="E13269" s="1">
        <v>1344</v>
      </c>
      <c r="F13269" s="1">
        <v>91.591800000000006</v>
      </c>
      <c r="G13269" s="1">
        <v>268.52249999999998</v>
      </c>
      <c r="H13269" s="1">
        <v>15.0640752</v>
      </c>
      <c r="I13269" s="1">
        <v>87992</v>
      </c>
    </row>
    <row r="13270" spans="1:9" x14ac:dyDescent="0.25">
      <c r="A13270" s="1">
        <v>0</v>
      </c>
      <c r="B13270" s="1" t="s">
        <v>15716</v>
      </c>
    </row>
    <row r="13271" spans="1:9" x14ac:dyDescent="0.25">
      <c r="A13271" s="1">
        <v>1</v>
      </c>
      <c r="B13271" s="1" t="s">
        <v>15717</v>
      </c>
      <c r="C13271" s="1" t="s">
        <v>15718</v>
      </c>
      <c r="D13271" s="1">
        <v>22276.54963188</v>
      </c>
      <c r="E13271" s="1">
        <v>3.782E-5</v>
      </c>
      <c r="F13271" s="1" t="s">
        <v>3</v>
      </c>
      <c r="G13271" s="1" t="s">
        <v>15719</v>
      </c>
      <c r="H13271" s="1">
        <v>0</v>
      </c>
      <c r="I13271" s="1">
        <v>9993</v>
      </c>
    </row>
    <row r="13272" spans="1:9" x14ac:dyDescent="0.25">
      <c r="A13272" s="1">
        <v>2</v>
      </c>
      <c r="B13272" s="1">
        <v>47795</v>
      </c>
      <c r="C13272" s="1">
        <v>53.054099999999998</v>
      </c>
      <c r="D13272" s="1">
        <v>97.194999999999993</v>
      </c>
      <c r="E13272" s="1">
        <v>1310</v>
      </c>
      <c r="F13272" s="1">
        <v>96.428399999999996</v>
      </c>
      <c r="G13272" s="1">
        <v>263.68549999999999</v>
      </c>
      <c r="H13272" s="1">
        <v>15.06399497</v>
      </c>
      <c r="I13272" s="1">
        <v>88050</v>
      </c>
    </row>
    <row r="13273" spans="1:9" x14ac:dyDescent="0.25">
      <c r="A13273" s="1">
        <v>0</v>
      </c>
      <c r="B13273" s="1" t="s">
        <v>15720</v>
      </c>
    </row>
    <row r="13274" spans="1:9" x14ac:dyDescent="0.25">
      <c r="A13274" s="1">
        <v>1</v>
      </c>
      <c r="B13274" s="1" t="s">
        <v>15721</v>
      </c>
      <c r="C13274" s="1" t="s">
        <v>15722</v>
      </c>
      <c r="D13274" s="1">
        <v>22276.498027720001</v>
      </c>
      <c r="E13274" s="1">
        <v>2.1E-7</v>
      </c>
      <c r="F13274" s="1" t="s">
        <v>3</v>
      </c>
      <c r="G13274" s="1" t="s">
        <v>15723</v>
      </c>
      <c r="H13274" s="1">
        <v>0</v>
      </c>
      <c r="I13274" s="1">
        <v>9994</v>
      </c>
    </row>
    <row r="13275" spans="1:9" x14ac:dyDescent="0.25">
      <c r="A13275" s="1">
        <v>2</v>
      </c>
      <c r="B13275" s="1">
        <v>47796</v>
      </c>
      <c r="C13275" s="1">
        <v>53.055</v>
      </c>
      <c r="D13275" s="1">
        <v>97.418999999999997</v>
      </c>
      <c r="E13275" s="1">
        <v>1447</v>
      </c>
      <c r="F13275" s="1">
        <v>85.521900000000002</v>
      </c>
      <c r="G13275" s="1">
        <v>274.59350000000001</v>
      </c>
      <c r="H13275" s="1">
        <v>15.06411116</v>
      </c>
      <c r="I13275" s="1">
        <v>87645</v>
      </c>
    </row>
    <row r="13276" spans="1:9" x14ac:dyDescent="0.25">
      <c r="A13276" s="1">
        <v>0</v>
      </c>
      <c r="B13276" s="1" t="s">
        <v>15724</v>
      </c>
    </row>
    <row r="13277" spans="1:9" x14ac:dyDescent="0.25">
      <c r="A13277" s="1">
        <v>1</v>
      </c>
      <c r="B13277" s="1" t="s">
        <v>15725</v>
      </c>
      <c r="C13277" s="1" t="s">
        <v>15726</v>
      </c>
      <c r="D13277" s="1">
        <v>22276.5344167</v>
      </c>
      <c r="E13277" s="1">
        <v>-2.6199999999999999E-6</v>
      </c>
      <c r="F13277" s="1" t="s">
        <v>3</v>
      </c>
      <c r="G13277" s="1" t="s">
        <v>15727</v>
      </c>
      <c r="H13277" s="1">
        <v>0</v>
      </c>
      <c r="I13277" s="1">
        <v>9992</v>
      </c>
    </row>
    <row r="13278" spans="1:9" x14ac:dyDescent="0.25">
      <c r="A13278" s="1">
        <v>2</v>
      </c>
      <c r="B13278" s="1">
        <v>47797</v>
      </c>
      <c r="C13278" s="1">
        <v>53.055599999999998</v>
      </c>
      <c r="D13278" s="1">
        <v>122.26430000000001</v>
      </c>
      <c r="E13278" s="1">
        <v>1186</v>
      </c>
      <c r="F13278" s="1">
        <v>100.3353</v>
      </c>
      <c r="G13278" s="1">
        <v>259.77699999999999</v>
      </c>
      <c r="H13278" s="1">
        <v>15.064069740000001</v>
      </c>
      <c r="I13278" s="1">
        <v>87645</v>
      </c>
    </row>
    <row r="13279" spans="1:9" x14ac:dyDescent="0.25">
      <c r="A13279" s="1">
        <v>0</v>
      </c>
      <c r="B13279" s="1" t="s">
        <v>15728</v>
      </c>
    </row>
    <row r="13280" spans="1:9" x14ac:dyDescent="0.25">
      <c r="A13280" s="1">
        <v>1</v>
      </c>
      <c r="B13280" s="1" t="s">
        <v>15729</v>
      </c>
      <c r="C13280" s="1" t="s">
        <v>15730</v>
      </c>
      <c r="D13280" s="1">
        <v>22276.243707369998</v>
      </c>
      <c r="E13280" s="1">
        <v>-1.3E-7</v>
      </c>
      <c r="F13280" s="1" t="s">
        <v>3</v>
      </c>
      <c r="G13280" s="1" t="s">
        <v>15731</v>
      </c>
      <c r="H13280" s="1">
        <v>0</v>
      </c>
      <c r="I13280" s="1">
        <v>9999</v>
      </c>
    </row>
    <row r="13281" spans="1:9" x14ac:dyDescent="0.25">
      <c r="A13281" s="1">
        <v>2</v>
      </c>
      <c r="B13281" s="1">
        <v>47798</v>
      </c>
      <c r="C13281" s="1">
        <v>53.054600000000001</v>
      </c>
      <c r="D13281" s="1">
        <v>98.567300000000003</v>
      </c>
      <c r="E13281" s="1">
        <v>1284</v>
      </c>
      <c r="F13281" s="1">
        <v>84.049199999999999</v>
      </c>
      <c r="G13281" s="1">
        <v>276.0643</v>
      </c>
      <c r="H13281" s="1">
        <v>15.06396543</v>
      </c>
      <c r="I13281" s="1">
        <v>87959</v>
      </c>
    </row>
    <row r="13282" spans="1:9" x14ac:dyDescent="0.25">
      <c r="A13282" s="1">
        <v>0</v>
      </c>
      <c r="B13282" s="1" t="s">
        <v>15732</v>
      </c>
    </row>
    <row r="13283" spans="1:9" x14ac:dyDescent="0.25">
      <c r="A13283" s="1">
        <v>1</v>
      </c>
      <c r="B13283" s="1" t="s">
        <v>15733</v>
      </c>
      <c r="C13283" s="1" t="s">
        <v>15734</v>
      </c>
      <c r="D13283" s="1">
        <v>22276.505401679999</v>
      </c>
      <c r="E13283" s="1">
        <v>2.525E-5</v>
      </c>
      <c r="F13283" s="1" t="s">
        <v>3</v>
      </c>
      <c r="G13283" s="1" t="s">
        <v>15735</v>
      </c>
      <c r="H13283" s="1">
        <v>0</v>
      </c>
      <c r="I13283" s="1">
        <v>9995</v>
      </c>
    </row>
    <row r="13284" spans="1:9" x14ac:dyDescent="0.25">
      <c r="A13284" s="1">
        <v>2</v>
      </c>
      <c r="B13284" s="1">
        <v>47799</v>
      </c>
      <c r="C13284" s="1">
        <v>53.053199999999997</v>
      </c>
      <c r="D13284" s="1">
        <v>97.373699999999999</v>
      </c>
      <c r="E13284" s="1">
        <v>1454</v>
      </c>
      <c r="F13284" s="1">
        <v>86.846699999999998</v>
      </c>
      <c r="G13284" s="1">
        <v>273.2688</v>
      </c>
      <c r="H13284" s="1">
        <v>15.064040670000001</v>
      </c>
      <c r="I13284" s="1">
        <v>87986</v>
      </c>
    </row>
    <row r="13285" spans="1:9" x14ac:dyDescent="0.25">
      <c r="A13285" s="1">
        <v>0</v>
      </c>
      <c r="B13285" s="1" t="s">
        <v>15736</v>
      </c>
    </row>
    <row r="13286" spans="1:9" x14ac:dyDescent="0.25">
      <c r="A13286" s="1">
        <v>1</v>
      </c>
      <c r="B13286" s="1" t="s">
        <v>15737</v>
      </c>
      <c r="C13286" s="1" t="s">
        <v>15738</v>
      </c>
      <c r="D13286" s="1">
        <v>22276.527510479998</v>
      </c>
      <c r="E13286" s="1">
        <v>5.3000000000000001E-5</v>
      </c>
      <c r="F13286" s="1" t="s">
        <v>3</v>
      </c>
      <c r="G13286" s="1" t="s">
        <v>15739</v>
      </c>
      <c r="H13286" s="1">
        <v>0</v>
      </c>
      <c r="I13286" s="1">
        <v>9991</v>
      </c>
    </row>
    <row r="13287" spans="1:9" x14ac:dyDescent="0.25">
      <c r="A13287" s="1">
        <v>2</v>
      </c>
      <c r="B13287" s="1">
        <v>47800</v>
      </c>
      <c r="C13287" s="1">
        <v>53.053800000000003</v>
      </c>
      <c r="D13287" s="1">
        <v>97.291200000000003</v>
      </c>
      <c r="E13287" s="1">
        <v>1534</v>
      </c>
      <c r="F13287" s="1">
        <v>68.118700000000004</v>
      </c>
      <c r="G13287" s="1">
        <v>291.99650000000003</v>
      </c>
      <c r="H13287" s="1">
        <v>15.06409086</v>
      </c>
      <c r="I13287" s="1">
        <v>87992</v>
      </c>
    </row>
    <row r="13288" spans="1:9" x14ac:dyDescent="0.25">
      <c r="A13288" s="1">
        <v>0</v>
      </c>
      <c r="B13288" s="1" t="s">
        <v>15740</v>
      </c>
    </row>
    <row r="13289" spans="1:9" x14ac:dyDescent="0.25">
      <c r="A13289" s="1">
        <v>1</v>
      </c>
      <c r="B13289" s="1" t="s">
        <v>15741</v>
      </c>
      <c r="C13289" s="1" t="s">
        <v>15742</v>
      </c>
      <c r="D13289" s="1">
        <v>22276.23035174</v>
      </c>
      <c r="E13289" s="1">
        <v>3.7809999999999999E-5</v>
      </c>
      <c r="F13289" s="1" t="s">
        <v>3</v>
      </c>
      <c r="G13289" s="1" t="s">
        <v>15743</v>
      </c>
      <c r="H13289" s="1">
        <v>0</v>
      </c>
      <c r="I13289" s="1">
        <v>9996</v>
      </c>
    </row>
    <row r="13290" spans="1:9" x14ac:dyDescent="0.25">
      <c r="A13290" s="1">
        <v>2</v>
      </c>
      <c r="B13290" s="1">
        <v>47801</v>
      </c>
      <c r="C13290" s="1">
        <v>53.055599999999998</v>
      </c>
      <c r="D13290" s="1">
        <v>103.6986</v>
      </c>
      <c r="E13290" s="1">
        <v>1453</v>
      </c>
      <c r="F13290" s="1">
        <v>83.676199999999994</v>
      </c>
      <c r="G13290" s="1">
        <v>276.43920000000003</v>
      </c>
      <c r="H13290" s="1">
        <v>15.063995269999999</v>
      </c>
      <c r="I13290" s="1">
        <v>87885</v>
      </c>
    </row>
    <row r="13291" spans="1:9" x14ac:dyDescent="0.25">
      <c r="A13291" s="1">
        <v>0</v>
      </c>
      <c r="B13291" s="1" t="s">
        <v>15744</v>
      </c>
    </row>
    <row r="13292" spans="1:9" x14ac:dyDescent="0.25">
      <c r="A13292" s="1">
        <v>1</v>
      </c>
      <c r="B13292" s="1" t="s">
        <v>15745</v>
      </c>
      <c r="C13292" s="1" t="s">
        <v>15746</v>
      </c>
      <c r="D13292" s="1">
        <v>22276.011023939998</v>
      </c>
      <c r="E13292" s="1">
        <v>-2.7529999999999999E-5</v>
      </c>
      <c r="F13292" s="1" t="s">
        <v>3</v>
      </c>
      <c r="G13292" s="1">
        <f>-16598-3</f>
        <v>-16601</v>
      </c>
      <c r="H13292" s="1">
        <v>0</v>
      </c>
      <c r="I13292" s="1">
        <v>9993</v>
      </c>
    </row>
    <row r="13293" spans="1:9" x14ac:dyDescent="0.25">
      <c r="A13293" s="1">
        <v>2</v>
      </c>
      <c r="B13293" s="1">
        <v>47802</v>
      </c>
      <c r="C13293" s="1">
        <v>53.0548</v>
      </c>
      <c r="D13293" s="1">
        <v>124.5962</v>
      </c>
      <c r="E13293" s="1">
        <v>1242</v>
      </c>
      <c r="F13293" s="1">
        <v>93.189599999999999</v>
      </c>
      <c r="G13293" s="1">
        <v>266.92349999999999</v>
      </c>
      <c r="H13293" s="1">
        <v>15.064042329999999</v>
      </c>
      <c r="I13293" s="1">
        <v>87570</v>
      </c>
    </row>
    <row r="13294" spans="1:9" x14ac:dyDescent="0.25">
      <c r="A13294" s="1">
        <v>0</v>
      </c>
      <c r="B13294" s="1" t="s">
        <v>15747</v>
      </c>
    </row>
    <row r="13295" spans="1:9" x14ac:dyDescent="0.25">
      <c r="A13295" s="1">
        <v>1</v>
      </c>
      <c r="B13295" s="1" t="s">
        <v>15748</v>
      </c>
      <c r="C13295" s="1" t="s">
        <v>15749</v>
      </c>
      <c r="D13295" s="1">
        <v>22276.53856605</v>
      </c>
      <c r="E13295" s="1">
        <v>4.4929999999999998E-5</v>
      </c>
      <c r="F13295" s="1" t="s">
        <v>3</v>
      </c>
      <c r="G13295" s="1" t="s">
        <v>15750</v>
      </c>
      <c r="H13295" s="1">
        <v>0</v>
      </c>
      <c r="I13295" s="1">
        <v>9999</v>
      </c>
    </row>
    <row r="13296" spans="1:9" x14ac:dyDescent="0.25">
      <c r="A13296" s="1">
        <v>2</v>
      </c>
      <c r="B13296" s="1">
        <v>47803</v>
      </c>
      <c r="C13296" s="1">
        <v>53.053199999999997</v>
      </c>
      <c r="D13296" s="1">
        <v>97.243300000000005</v>
      </c>
      <c r="E13296" s="1">
        <v>1282</v>
      </c>
      <c r="F13296" s="1">
        <v>89.476500000000001</v>
      </c>
      <c r="G13296" s="1">
        <v>270.637</v>
      </c>
      <c r="H13296" s="1">
        <v>15.06406329</v>
      </c>
      <c r="I13296" s="1">
        <v>87996</v>
      </c>
    </row>
    <row r="13297" spans="1:9" x14ac:dyDescent="0.25">
      <c r="A13297" s="1">
        <v>0</v>
      </c>
      <c r="B13297" s="1" t="s">
        <v>15751</v>
      </c>
    </row>
    <row r="13298" spans="1:9" x14ac:dyDescent="0.25">
      <c r="A13298" s="1">
        <v>1</v>
      </c>
      <c r="B13298" s="1" t="s">
        <v>15752</v>
      </c>
      <c r="C13298" s="1" t="s">
        <v>15753</v>
      </c>
      <c r="D13298" s="1">
        <v>22276.486957810001</v>
      </c>
      <c r="E13298" s="1">
        <v>2.552E-5</v>
      </c>
      <c r="F13298" s="1" t="s">
        <v>3</v>
      </c>
      <c r="G13298" s="1" t="s">
        <v>15754</v>
      </c>
      <c r="H13298" s="1">
        <v>0</v>
      </c>
      <c r="I13298" s="1">
        <v>9994</v>
      </c>
    </row>
    <row r="13299" spans="1:9" x14ac:dyDescent="0.25">
      <c r="A13299" s="1">
        <v>2</v>
      </c>
      <c r="B13299" s="1">
        <v>47804</v>
      </c>
      <c r="C13299" s="1">
        <v>53.054499999999997</v>
      </c>
      <c r="D13299" s="1">
        <v>97.474699999999999</v>
      </c>
      <c r="E13299" s="1">
        <v>1210</v>
      </c>
      <c r="F13299" s="1">
        <v>82.264099999999999</v>
      </c>
      <c r="G13299" s="1">
        <v>277.8485</v>
      </c>
      <c r="H13299" s="1">
        <v>15.06408397</v>
      </c>
      <c r="I13299" s="1">
        <v>87641</v>
      </c>
    </row>
    <row r="13300" spans="1:9" x14ac:dyDescent="0.25">
      <c r="A13300" s="1">
        <v>0</v>
      </c>
      <c r="B13300" s="1" t="s">
        <v>15755</v>
      </c>
    </row>
    <row r="13301" spans="1:9" x14ac:dyDescent="0.25">
      <c r="A13301" s="1">
        <v>1</v>
      </c>
      <c r="B13301" s="1" t="s">
        <v>15756</v>
      </c>
      <c r="C13301" s="1" t="s">
        <v>15757</v>
      </c>
      <c r="D13301" s="1">
        <v>22276.520167989998</v>
      </c>
      <c r="E13301" s="1">
        <v>4.8099999999999997E-6</v>
      </c>
      <c r="F13301" s="1" t="s">
        <v>3</v>
      </c>
      <c r="G13301" s="1" t="s">
        <v>15758</v>
      </c>
      <c r="H13301" s="1">
        <v>0</v>
      </c>
      <c r="I13301" s="1">
        <v>9998</v>
      </c>
    </row>
    <row r="13302" spans="1:9" x14ac:dyDescent="0.25">
      <c r="A13302" s="1">
        <v>2</v>
      </c>
      <c r="B13302" s="1">
        <v>47805</v>
      </c>
      <c r="C13302" s="1">
        <v>53.054400000000001</v>
      </c>
      <c r="D13302" s="1">
        <v>97.563599999999994</v>
      </c>
      <c r="E13302" s="1">
        <v>1310</v>
      </c>
      <c r="F13302" s="1">
        <v>97.719700000000003</v>
      </c>
      <c r="G13302" s="1">
        <v>262.39409999999998</v>
      </c>
      <c r="H13302" s="1">
        <v>15.064108279999999</v>
      </c>
      <c r="I13302" s="1">
        <v>87993</v>
      </c>
    </row>
    <row r="13303" spans="1:9" x14ac:dyDescent="0.25">
      <c r="A13303" s="1">
        <v>0</v>
      </c>
      <c r="B13303" s="1" t="s">
        <v>15759</v>
      </c>
    </row>
    <row r="13304" spans="1:9" x14ac:dyDescent="0.25">
      <c r="A13304" s="1">
        <v>1</v>
      </c>
      <c r="B13304" s="1" t="s">
        <v>15760</v>
      </c>
      <c r="C13304" s="1" t="s">
        <v>15761</v>
      </c>
      <c r="D13304" s="1">
        <v>22276.258900199999</v>
      </c>
      <c r="E13304" s="1">
        <v>1.1590000000000001E-5</v>
      </c>
      <c r="F13304" s="1" t="s">
        <v>3</v>
      </c>
      <c r="G13304" s="1" t="s">
        <v>15762</v>
      </c>
      <c r="H13304" s="1">
        <v>0</v>
      </c>
      <c r="I13304" s="1">
        <v>9999</v>
      </c>
    </row>
    <row r="13305" spans="1:9" x14ac:dyDescent="0.25">
      <c r="A13305" s="1">
        <v>2</v>
      </c>
      <c r="B13305" s="1">
        <v>47806</v>
      </c>
      <c r="C13305" s="1">
        <v>53.054699999999997</v>
      </c>
      <c r="D13305" s="1">
        <v>113.50060000000001</v>
      </c>
      <c r="E13305" s="1">
        <v>1293</v>
      </c>
      <c r="F13305" s="1">
        <v>81.791300000000007</v>
      </c>
      <c r="G13305" s="1">
        <v>278.32229999999998</v>
      </c>
      <c r="H13305" s="1">
        <v>15.06400545</v>
      </c>
      <c r="I13305" s="1">
        <v>87801</v>
      </c>
    </row>
    <row r="13306" spans="1:9" x14ac:dyDescent="0.25">
      <c r="A13306" s="1">
        <v>0</v>
      </c>
      <c r="B13306" s="1" t="s">
        <v>15763</v>
      </c>
    </row>
    <row r="13307" spans="1:9" x14ac:dyDescent="0.25">
      <c r="A13307" s="1">
        <v>1</v>
      </c>
      <c r="B13307" s="1" t="s">
        <v>15764</v>
      </c>
      <c r="C13307" s="1" t="s">
        <v>15765</v>
      </c>
      <c r="D13307" s="1">
        <v>22276.513707139999</v>
      </c>
      <c r="E13307" s="1">
        <v>-3.7599999999999999E-5</v>
      </c>
      <c r="F13307" s="1" t="s">
        <v>3</v>
      </c>
      <c r="G13307" s="1">
        <f>-23373-3</f>
        <v>-23376</v>
      </c>
      <c r="H13307" s="1">
        <v>0</v>
      </c>
      <c r="I13307" s="1">
        <v>9994</v>
      </c>
    </row>
    <row r="13308" spans="1:9" x14ac:dyDescent="0.25">
      <c r="A13308" s="1">
        <v>2</v>
      </c>
      <c r="B13308" s="1">
        <v>47807</v>
      </c>
      <c r="C13308" s="1">
        <v>53.0535</v>
      </c>
      <c r="D13308" s="1">
        <v>87.358000000000004</v>
      </c>
      <c r="E13308" s="1">
        <v>1363</v>
      </c>
      <c r="F13308" s="1">
        <v>76.977199999999996</v>
      </c>
      <c r="G13308" s="1">
        <v>283.13690000000003</v>
      </c>
      <c r="H13308" s="1">
        <v>15.063845600000001</v>
      </c>
      <c r="I13308" s="1">
        <v>88120</v>
      </c>
    </row>
    <row r="13309" spans="1:9" x14ac:dyDescent="0.25">
      <c r="A13309" s="1">
        <v>0</v>
      </c>
      <c r="B13309" s="1" t="s">
        <v>15766</v>
      </c>
    </row>
    <row r="13310" spans="1:9" x14ac:dyDescent="0.25">
      <c r="A13310" s="1">
        <v>1</v>
      </c>
      <c r="B13310" s="1" t="s">
        <v>15767</v>
      </c>
      <c r="C13310" s="1" t="s">
        <v>15768</v>
      </c>
      <c r="D13310" s="1">
        <v>22276.542706529999</v>
      </c>
      <c r="E13310" s="1">
        <v>1.543E-5</v>
      </c>
      <c r="F13310" s="1" t="s">
        <v>3</v>
      </c>
      <c r="G13310" s="1" t="s">
        <v>15769</v>
      </c>
      <c r="H13310" s="1">
        <v>0</v>
      </c>
      <c r="I13310" s="1">
        <v>9992</v>
      </c>
    </row>
    <row r="13311" spans="1:9" x14ac:dyDescent="0.25">
      <c r="A13311" s="1">
        <v>2</v>
      </c>
      <c r="B13311" s="1">
        <v>47808</v>
      </c>
      <c r="C13311" s="1">
        <v>53.0548</v>
      </c>
      <c r="D13311" s="1">
        <v>112.2231</v>
      </c>
      <c r="E13311" s="1">
        <v>1246</v>
      </c>
      <c r="F13311" s="1">
        <v>80.700999999999993</v>
      </c>
      <c r="G13311" s="1">
        <v>279.41199999999998</v>
      </c>
      <c r="H13311" s="1">
        <v>15.064138720000001</v>
      </c>
      <c r="I13311" s="1">
        <v>87844</v>
      </c>
    </row>
    <row r="13312" spans="1:9" x14ac:dyDescent="0.25">
      <c r="A13312" s="1">
        <v>0</v>
      </c>
      <c r="B13312" s="1" t="s">
        <v>15770</v>
      </c>
    </row>
    <row r="13313" spans="1:9" x14ac:dyDescent="0.25">
      <c r="A13313" s="1">
        <v>1</v>
      </c>
      <c r="B13313" s="1" t="s">
        <v>15771</v>
      </c>
      <c r="C13313" s="1" t="s">
        <v>15772</v>
      </c>
      <c r="D13313" s="1">
        <v>22276.28145404</v>
      </c>
      <c r="E13313" s="1">
        <v>9.3300000000000005E-6</v>
      </c>
      <c r="F13313" s="1" t="s">
        <v>3</v>
      </c>
      <c r="G13313" s="1" t="s">
        <v>15773</v>
      </c>
      <c r="H13313" s="1">
        <v>0</v>
      </c>
      <c r="I13313" s="1">
        <v>9993</v>
      </c>
    </row>
    <row r="13314" spans="1:9" x14ac:dyDescent="0.25">
      <c r="A13314" s="1">
        <v>2</v>
      </c>
      <c r="B13314" s="1">
        <v>47809</v>
      </c>
      <c r="C13314" s="1">
        <v>53.054099999999998</v>
      </c>
      <c r="D13314" s="1">
        <v>118.3849</v>
      </c>
      <c r="E13314" s="1">
        <v>1473</v>
      </c>
      <c r="F13314" s="1">
        <v>78.826800000000006</v>
      </c>
      <c r="G13314" s="1">
        <v>281.28870000000001</v>
      </c>
      <c r="H13314" s="1">
        <v>15.063975989999999</v>
      </c>
      <c r="I13314" s="1">
        <v>87731</v>
      </c>
    </row>
    <row r="13315" spans="1:9" x14ac:dyDescent="0.25">
      <c r="A13315" s="1">
        <v>0</v>
      </c>
      <c r="B13315" s="1" t="s">
        <v>15774</v>
      </c>
    </row>
    <row r="13316" spans="1:9" x14ac:dyDescent="0.25">
      <c r="A13316" s="1">
        <v>1</v>
      </c>
      <c r="B13316" s="1" t="s">
        <v>15775</v>
      </c>
      <c r="C13316" s="1" t="s">
        <v>15776</v>
      </c>
      <c r="D13316" s="1">
        <v>22276.57266736</v>
      </c>
      <c r="E13316" s="1">
        <v>2.0080000000000001E-5</v>
      </c>
      <c r="F13316" s="1" t="s">
        <v>3</v>
      </c>
      <c r="G13316" s="1" t="s">
        <v>15777</v>
      </c>
      <c r="H13316" s="1">
        <v>0</v>
      </c>
      <c r="I13316" s="1">
        <v>9996</v>
      </c>
    </row>
    <row r="13317" spans="1:9" x14ac:dyDescent="0.25">
      <c r="A13317" s="1">
        <v>2</v>
      </c>
      <c r="B13317" s="1">
        <v>47810</v>
      </c>
      <c r="C13317" s="1">
        <v>53.052700000000002</v>
      </c>
      <c r="D13317" s="1">
        <v>127.0827</v>
      </c>
      <c r="E13317" s="1">
        <v>1344</v>
      </c>
      <c r="F13317" s="1">
        <v>102.70959999999999</v>
      </c>
      <c r="G13317" s="1">
        <v>257.40429999999998</v>
      </c>
      <c r="H13317" s="1">
        <v>15.06401718</v>
      </c>
      <c r="I13317" s="1">
        <v>87630</v>
      </c>
    </row>
    <row r="13318" spans="1:9" x14ac:dyDescent="0.25">
      <c r="A13318" s="1">
        <v>0</v>
      </c>
      <c r="B13318" s="1" t="s">
        <v>15778</v>
      </c>
    </row>
    <row r="13319" spans="1:9" x14ac:dyDescent="0.25">
      <c r="A13319" s="1">
        <v>1</v>
      </c>
      <c r="B13319" s="1" t="s">
        <v>15779</v>
      </c>
      <c r="C13319" s="1" t="s">
        <v>15780</v>
      </c>
      <c r="D13319" s="1">
        <v>22276.54593873</v>
      </c>
      <c r="E13319" s="1">
        <v>1.2819999999999999E-5</v>
      </c>
      <c r="F13319" s="1" t="s">
        <v>3</v>
      </c>
      <c r="G13319" s="1" t="s">
        <v>15781</v>
      </c>
      <c r="H13319" s="1">
        <v>0</v>
      </c>
      <c r="I13319" s="1">
        <v>9999</v>
      </c>
    </row>
    <row r="13320" spans="1:9" x14ac:dyDescent="0.25">
      <c r="A13320" s="1">
        <v>2</v>
      </c>
      <c r="B13320" s="1">
        <v>47811</v>
      </c>
      <c r="C13320" s="1">
        <v>53.0548</v>
      </c>
      <c r="D13320" s="1">
        <v>97.206699999999998</v>
      </c>
      <c r="E13320" s="1">
        <v>1455</v>
      </c>
      <c r="F13320" s="1">
        <v>98.374300000000005</v>
      </c>
      <c r="G13320" s="1">
        <v>261.74110000000002</v>
      </c>
      <c r="H13320" s="1">
        <v>15.06408955</v>
      </c>
      <c r="I13320" s="1">
        <v>88054</v>
      </c>
    </row>
    <row r="13321" spans="1:9" x14ac:dyDescent="0.25">
      <c r="A13321" s="1">
        <v>0</v>
      </c>
      <c r="B13321" s="1" t="s">
        <v>15782</v>
      </c>
    </row>
    <row r="13322" spans="1:9" x14ac:dyDescent="0.25">
      <c r="A13322" s="1">
        <v>1</v>
      </c>
      <c r="B13322" s="1" t="s">
        <v>15783</v>
      </c>
      <c r="C13322" s="1" t="s">
        <v>15784</v>
      </c>
      <c r="D13322" s="1">
        <v>22276.318334939999</v>
      </c>
      <c r="E13322" s="1">
        <v>3.8229999999999998E-5</v>
      </c>
      <c r="F13322" s="1" t="s">
        <v>3</v>
      </c>
      <c r="G13322" s="1" t="s">
        <v>15785</v>
      </c>
      <c r="H13322" s="1">
        <v>0</v>
      </c>
      <c r="I13322" s="1">
        <v>9991</v>
      </c>
    </row>
    <row r="13323" spans="1:9" x14ac:dyDescent="0.25">
      <c r="A13323" s="1">
        <v>2</v>
      </c>
      <c r="B13323" s="1">
        <v>47812</v>
      </c>
      <c r="C13323" s="1">
        <v>53.0533</v>
      </c>
      <c r="D13323" s="1">
        <v>128.2192</v>
      </c>
      <c r="E13323" s="1">
        <v>1326</v>
      </c>
      <c r="F13323" s="1">
        <v>78.532200000000003</v>
      </c>
      <c r="G13323" s="1">
        <v>281.58159999999998</v>
      </c>
      <c r="H13323" s="1">
        <v>15.063874630000001</v>
      </c>
      <c r="I13323" s="1">
        <v>87534</v>
      </c>
    </row>
    <row r="13324" spans="1:9" x14ac:dyDescent="0.25">
      <c r="A13324" s="1">
        <v>0</v>
      </c>
      <c r="B13324" s="1" t="s">
        <v>15786</v>
      </c>
    </row>
    <row r="13325" spans="1:9" x14ac:dyDescent="0.25">
      <c r="A13325" s="1">
        <v>1</v>
      </c>
      <c r="B13325" s="1" t="s">
        <v>15787</v>
      </c>
      <c r="C13325" s="1" t="s">
        <v>15788</v>
      </c>
      <c r="D13325" s="1">
        <v>22276.50171361</v>
      </c>
      <c r="E13325" s="1">
        <v>3.6019999999999997E-5</v>
      </c>
      <c r="F13325" s="1" t="s">
        <v>3</v>
      </c>
      <c r="G13325" s="1" t="s">
        <v>15789</v>
      </c>
      <c r="H13325" s="1">
        <v>0</v>
      </c>
      <c r="I13325" s="1">
        <v>9997</v>
      </c>
    </row>
    <row r="13326" spans="1:9" x14ac:dyDescent="0.25">
      <c r="A13326" s="1">
        <v>2</v>
      </c>
      <c r="B13326" s="1">
        <v>47813</v>
      </c>
      <c r="C13326" s="1">
        <v>53.054699999999997</v>
      </c>
      <c r="D13326" s="1">
        <v>97.411900000000003</v>
      </c>
      <c r="E13326" s="1">
        <v>1407</v>
      </c>
      <c r="F13326" s="1">
        <v>97.055099999999996</v>
      </c>
      <c r="G13326" s="1">
        <v>263.0598</v>
      </c>
      <c r="H13326" s="1">
        <v>15.064069659999999</v>
      </c>
      <c r="I13326" s="1">
        <v>88045</v>
      </c>
    </row>
    <row r="13327" spans="1:9" x14ac:dyDescent="0.25">
      <c r="A13327" s="1">
        <v>0</v>
      </c>
      <c r="B13327" s="1" t="s">
        <v>15790</v>
      </c>
    </row>
    <row r="13328" spans="1:9" x14ac:dyDescent="0.25">
      <c r="A13328" s="1">
        <v>1</v>
      </c>
      <c r="B13328" s="1" t="s">
        <v>15791</v>
      </c>
      <c r="C13328" s="1" t="s">
        <v>15792</v>
      </c>
      <c r="D13328" s="1">
        <v>22276.525663879998</v>
      </c>
      <c r="E13328" s="1">
        <v>1.031E-5</v>
      </c>
      <c r="F13328" s="1" t="s">
        <v>3</v>
      </c>
      <c r="G13328" s="1" t="s">
        <v>15793</v>
      </c>
      <c r="H13328" s="1">
        <v>0</v>
      </c>
      <c r="I13328" s="1">
        <v>9991</v>
      </c>
    </row>
    <row r="13329" spans="1:9" x14ac:dyDescent="0.25">
      <c r="A13329" s="1">
        <v>2</v>
      </c>
      <c r="B13329" s="1">
        <v>47814</v>
      </c>
      <c r="C13329" s="1">
        <v>53.052500000000002</v>
      </c>
      <c r="D13329" s="1">
        <v>117.2914</v>
      </c>
      <c r="E13329" s="1">
        <v>1386</v>
      </c>
      <c r="F13329" s="1">
        <v>79.711799999999997</v>
      </c>
      <c r="G13329" s="1">
        <v>280.40280000000001</v>
      </c>
      <c r="H13329" s="1">
        <v>15.06414528</v>
      </c>
      <c r="I13329" s="1">
        <v>87771</v>
      </c>
    </row>
    <row r="13330" spans="1:9" x14ac:dyDescent="0.25">
      <c r="A13330" s="1">
        <v>0</v>
      </c>
      <c r="B13330" s="1" t="s">
        <v>15794</v>
      </c>
    </row>
    <row r="13331" spans="1:9" x14ac:dyDescent="0.25">
      <c r="A13331" s="1">
        <v>1</v>
      </c>
      <c r="B13331" s="1" t="s">
        <v>15795</v>
      </c>
      <c r="C13331" s="1" t="s">
        <v>15796</v>
      </c>
      <c r="D13331" s="1">
        <v>22276.55745117</v>
      </c>
      <c r="E13331" s="1">
        <v>1.135E-5</v>
      </c>
      <c r="F13331" s="1" t="s">
        <v>3</v>
      </c>
      <c r="G13331" s="1" t="s">
        <v>15797</v>
      </c>
      <c r="H13331" s="1">
        <v>0</v>
      </c>
      <c r="I13331" s="1">
        <v>9991</v>
      </c>
    </row>
    <row r="13332" spans="1:9" x14ac:dyDescent="0.25">
      <c r="A13332" s="1">
        <v>2</v>
      </c>
      <c r="B13332" s="1">
        <v>47815</v>
      </c>
      <c r="C13332" s="1">
        <v>53.054400000000001</v>
      </c>
      <c r="D13332" s="1">
        <v>112.15179999999999</v>
      </c>
      <c r="E13332" s="1">
        <v>1418</v>
      </c>
      <c r="F13332" s="1">
        <v>70.277199999999993</v>
      </c>
      <c r="G13332" s="1">
        <v>289.83699999999999</v>
      </c>
      <c r="H13332" s="1">
        <v>15.064018150000001</v>
      </c>
      <c r="I13332" s="1">
        <v>87784</v>
      </c>
    </row>
    <row r="13333" spans="1:9" x14ac:dyDescent="0.25">
      <c r="A13333" s="1">
        <v>0</v>
      </c>
      <c r="B13333" s="1" t="s">
        <v>15798</v>
      </c>
    </row>
    <row r="13334" spans="1:9" x14ac:dyDescent="0.25">
      <c r="A13334" s="1">
        <v>1</v>
      </c>
      <c r="B13334" s="1" t="s">
        <v>15799</v>
      </c>
      <c r="C13334" s="1" t="s">
        <v>15800</v>
      </c>
      <c r="D13334" s="1">
        <v>22276.566204989998</v>
      </c>
      <c r="E13334" s="1">
        <v>-3.3210000000000002E-5</v>
      </c>
      <c r="F13334" s="1" t="s">
        <v>3</v>
      </c>
      <c r="G13334" s="1">
        <f>-20403-3</f>
        <v>-20406</v>
      </c>
      <c r="H13334" s="1">
        <v>0</v>
      </c>
      <c r="I13334" s="1">
        <v>9991</v>
      </c>
    </row>
    <row r="13335" spans="1:9" x14ac:dyDescent="0.25">
      <c r="A13335" s="1">
        <v>2</v>
      </c>
      <c r="B13335" s="1">
        <v>47816</v>
      </c>
      <c r="C13335" s="1">
        <v>53.054499999999997</v>
      </c>
      <c r="D13335" s="1">
        <v>117.10760000000001</v>
      </c>
      <c r="E13335" s="1">
        <v>1430</v>
      </c>
      <c r="F13335" s="1">
        <v>96.246600000000001</v>
      </c>
      <c r="G13335" s="1">
        <v>263.86860000000001</v>
      </c>
      <c r="H13335" s="1">
        <v>15.06417444</v>
      </c>
      <c r="I13335" s="1">
        <v>87712</v>
      </c>
    </row>
    <row r="13336" spans="1:9" x14ac:dyDescent="0.25">
      <c r="A13336" s="1">
        <v>0</v>
      </c>
      <c r="B13336" s="1" t="s">
        <v>15801</v>
      </c>
    </row>
    <row r="13337" spans="1:9" x14ac:dyDescent="0.25">
      <c r="A13337" s="1">
        <v>1</v>
      </c>
      <c r="B13337" s="1" t="s">
        <v>15802</v>
      </c>
      <c r="C13337" s="1" t="s">
        <v>15803</v>
      </c>
      <c r="D13337" s="1">
        <v>22276.584634260002</v>
      </c>
      <c r="E13337" s="1">
        <v>1.3210000000000001E-5</v>
      </c>
      <c r="F13337" s="1" t="s">
        <v>3</v>
      </c>
      <c r="G13337" s="1" t="s">
        <v>15804</v>
      </c>
      <c r="H13337" s="1">
        <v>0</v>
      </c>
      <c r="I13337" s="1">
        <v>9992</v>
      </c>
    </row>
    <row r="13338" spans="1:9" x14ac:dyDescent="0.25">
      <c r="A13338" s="1">
        <v>2</v>
      </c>
      <c r="B13338" s="1">
        <v>47817</v>
      </c>
      <c r="C13338" s="1">
        <v>53.0535</v>
      </c>
      <c r="D13338" s="1">
        <v>117.0364</v>
      </c>
      <c r="E13338" s="1">
        <v>1352</v>
      </c>
      <c r="F13338" s="1">
        <v>85.009799999999998</v>
      </c>
      <c r="G13338" s="1">
        <v>275.10449999999997</v>
      </c>
      <c r="H13338" s="1">
        <v>15.06402896</v>
      </c>
      <c r="I13338" s="1">
        <v>87711</v>
      </c>
    </row>
    <row r="13339" spans="1:9" x14ac:dyDescent="0.25">
      <c r="A13339" s="1">
        <v>0</v>
      </c>
      <c r="B13339" s="1" t="s">
        <v>15805</v>
      </c>
    </row>
    <row r="13340" spans="1:9" x14ac:dyDescent="0.25">
      <c r="A13340" s="1">
        <v>1</v>
      </c>
      <c r="B13340" s="1" t="s">
        <v>15806</v>
      </c>
      <c r="C13340" s="1" t="s">
        <v>15807</v>
      </c>
      <c r="D13340" s="1">
        <v>22276.279144979999</v>
      </c>
      <c r="E13340" s="1">
        <v>1.152E-5</v>
      </c>
      <c r="F13340" s="1" t="s">
        <v>3</v>
      </c>
      <c r="G13340" s="1" t="s">
        <v>15808</v>
      </c>
      <c r="H13340" s="1">
        <v>0</v>
      </c>
      <c r="I13340" s="1">
        <v>9993</v>
      </c>
    </row>
    <row r="13341" spans="1:9" x14ac:dyDescent="0.25">
      <c r="A13341" s="1">
        <v>2</v>
      </c>
      <c r="B13341" s="1">
        <v>47818</v>
      </c>
      <c r="C13341" s="1">
        <v>53.054200000000002</v>
      </c>
      <c r="D13341" s="1">
        <v>123.38549999999999</v>
      </c>
      <c r="E13341" s="1">
        <v>1342</v>
      </c>
      <c r="F13341" s="1">
        <v>93.947400000000002</v>
      </c>
      <c r="G13341" s="1">
        <v>266.1669</v>
      </c>
      <c r="H13341" s="1">
        <v>15.06404096</v>
      </c>
      <c r="I13341" s="1">
        <v>87604</v>
      </c>
    </row>
    <row r="13342" spans="1:9" x14ac:dyDescent="0.25">
      <c r="A13342" s="1">
        <v>0</v>
      </c>
      <c r="B13342" s="1" t="s">
        <v>15809</v>
      </c>
    </row>
    <row r="13343" spans="1:9" x14ac:dyDescent="0.25">
      <c r="A13343" s="1">
        <v>1</v>
      </c>
      <c r="B13343" s="1" t="s">
        <v>15810</v>
      </c>
      <c r="C13343" s="1" t="s">
        <v>15811</v>
      </c>
      <c r="D13343" s="1">
        <v>22276.255653069999</v>
      </c>
      <c r="E13343" s="1">
        <v>-1.8E-7</v>
      </c>
      <c r="F13343" s="1" t="s">
        <v>3</v>
      </c>
      <c r="G13343" s="1" t="s">
        <v>15812</v>
      </c>
      <c r="H13343" s="1">
        <v>0</v>
      </c>
      <c r="I13343" s="1">
        <v>9997</v>
      </c>
    </row>
    <row r="13344" spans="1:9" x14ac:dyDescent="0.25">
      <c r="A13344" s="1">
        <v>2</v>
      </c>
      <c r="B13344" s="1">
        <v>47819</v>
      </c>
      <c r="C13344" s="1">
        <v>53.054299999999998</v>
      </c>
      <c r="D13344" s="1">
        <v>118.4926</v>
      </c>
      <c r="E13344" s="1">
        <v>1384</v>
      </c>
      <c r="F13344" s="1">
        <v>78.333699999999993</v>
      </c>
      <c r="G13344" s="1">
        <v>281.7808</v>
      </c>
      <c r="H13344" s="1">
        <v>15.0639313</v>
      </c>
      <c r="I13344" s="1">
        <v>87739</v>
      </c>
    </row>
    <row r="13345" spans="1:9" x14ac:dyDescent="0.25">
      <c r="A13345" s="1">
        <v>0</v>
      </c>
      <c r="B13345" s="1" t="s">
        <v>15813</v>
      </c>
    </row>
    <row r="13346" spans="1:9" x14ac:dyDescent="0.25">
      <c r="A13346" s="1">
        <v>1</v>
      </c>
      <c r="B13346" s="1" t="s">
        <v>15814</v>
      </c>
      <c r="C13346" s="1" t="s">
        <v>15815</v>
      </c>
      <c r="D13346" s="1">
        <v>22276.568978989999</v>
      </c>
      <c r="E13346" s="1">
        <v>4.9100000000000004E-6</v>
      </c>
      <c r="F13346" s="1" t="s">
        <v>3</v>
      </c>
      <c r="G13346" s="1" t="s">
        <v>15816</v>
      </c>
      <c r="H13346" s="1">
        <v>0</v>
      </c>
      <c r="I13346" s="1">
        <v>9995</v>
      </c>
    </row>
    <row r="13347" spans="1:9" x14ac:dyDescent="0.25">
      <c r="A13347" s="1">
        <v>2</v>
      </c>
      <c r="B13347" s="1">
        <v>47820</v>
      </c>
      <c r="C13347" s="1">
        <v>53.054499999999997</v>
      </c>
      <c r="D13347" s="1">
        <v>127.10590000000001</v>
      </c>
      <c r="E13347" s="1">
        <v>1044</v>
      </c>
      <c r="F13347" s="1">
        <v>95.121300000000005</v>
      </c>
      <c r="G13347" s="1">
        <v>264.98950000000002</v>
      </c>
      <c r="H13347" s="1">
        <v>15.06400857</v>
      </c>
      <c r="I13347" s="1">
        <v>87633</v>
      </c>
    </row>
    <row r="13348" spans="1:9" x14ac:dyDescent="0.25">
      <c r="A13348" s="1">
        <v>0</v>
      </c>
      <c r="B13348" s="1" t="s">
        <v>15817</v>
      </c>
    </row>
    <row r="13349" spans="1:9" x14ac:dyDescent="0.25">
      <c r="A13349" s="1">
        <v>1</v>
      </c>
      <c r="B13349" s="1" t="s">
        <v>15818</v>
      </c>
      <c r="C13349" s="1" t="s">
        <v>15819</v>
      </c>
      <c r="D13349" s="1">
        <v>22276.547813180001</v>
      </c>
      <c r="E13349" s="1">
        <v>2.1359999999999999E-4</v>
      </c>
      <c r="F13349" s="1" t="s">
        <v>3</v>
      </c>
      <c r="G13349" s="1" t="s">
        <v>15820</v>
      </c>
      <c r="H13349" s="1">
        <v>0</v>
      </c>
      <c r="I13349" s="1">
        <v>9993</v>
      </c>
    </row>
    <row r="13350" spans="1:9" x14ac:dyDescent="0.25">
      <c r="A13350" s="1">
        <v>2</v>
      </c>
      <c r="B13350" s="1">
        <v>47821</v>
      </c>
      <c r="C13350" s="1">
        <v>53.054900000000004</v>
      </c>
      <c r="D13350" s="1">
        <v>117.20780000000001</v>
      </c>
      <c r="E13350" s="1">
        <v>1672</v>
      </c>
      <c r="F13350" s="1">
        <v>132.41909999999999</v>
      </c>
      <c r="G13350" s="1">
        <v>227.69399999999999</v>
      </c>
      <c r="H13350" s="1">
        <v>15.06315485</v>
      </c>
      <c r="I13350" s="1">
        <v>87714</v>
      </c>
    </row>
    <row r="13351" spans="1:9" x14ac:dyDescent="0.25">
      <c r="A13351" s="1">
        <v>0</v>
      </c>
      <c r="B13351" s="1" t="s">
        <v>15821</v>
      </c>
    </row>
    <row r="13352" spans="1:9" x14ac:dyDescent="0.25">
      <c r="A13352" s="1">
        <v>1</v>
      </c>
      <c r="B13352" s="1" t="s">
        <v>15822</v>
      </c>
      <c r="C13352" s="1" t="s">
        <v>15823</v>
      </c>
      <c r="D13352" s="1">
        <v>22276.556968789999</v>
      </c>
      <c r="E13352" s="1">
        <v>7.7230000000000004E-5</v>
      </c>
      <c r="F13352" s="1" t="s">
        <v>3</v>
      </c>
      <c r="G13352" s="1" t="s">
        <v>15824</v>
      </c>
      <c r="H13352" s="1">
        <v>0</v>
      </c>
      <c r="I13352" s="1">
        <v>9998</v>
      </c>
    </row>
    <row r="13353" spans="1:9" x14ac:dyDescent="0.25">
      <c r="A13353" s="1">
        <v>2</v>
      </c>
      <c r="B13353" s="1">
        <v>47822</v>
      </c>
      <c r="C13353" s="1">
        <v>53.053199999999997</v>
      </c>
      <c r="D13353" s="1">
        <v>127.1396</v>
      </c>
      <c r="E13353" s="1">
        <v>1290</v>
      </c>
      <c r="F13353" s="1">
        <v>91.749700000000004</v>
      </c>
      <c r="G13353" s="1">
        <v>268.36399999999998</v>
      </c>
      <c r="H13353" s="1">
        <v>15.064211179999999</v>
      </c>
      <c r="I13353" s="1">
        <v>87587</v>
      </c>
    </row>
    <row r="13354" spans="1:9" x14ac:dyDescent="0.25">
      <c r="A13354" s="1">
        <v>0</v>
      </c>
      <c r="B13354" s="1" t="s">
        <v>15825</v>
      </c>
    </row>
    <row r="13355" spans="1:9" x14ac:dyDescent="0.25">
      <c r="A13355" s="1">
        <v>1</v>
      </c>
      <c r="B13355" s="1" t="s">
        <v>15826</v>
      </c>
      <c r="C13355" s="1" t="s">
        <v>15827</v>
      </c>
      <c r="D13355" s="1">
        <v>22276.572638469999</v>
      </c>
      <c r="E13355" s="1">
        <v>6.4239999999999995E-5</v>
      </c>
      <c r="F13355" s="1" t="s">
        <v>3</v>
      </c>
      <c r="G13355" s="1" t="s">
        <v>15828</v>
      </c>
      <c r="H13355" s="1">
        <v>0</v>
      </c>
      <c r="I13355" s="1">
        <v>9997</v>
      </c>
    </row>
    <row r="13356" spans="1:9" x14ac:dyDescent="0.25">
      <c r="A13356" s="1">
        <v>2</v>
      </c>
      <c r="B13356" s="1">
        <v>47823</v>
      </c>
      <c r="C13356" s="1">
        <v>53.0533</v>
      </c>
      <c r="D13356" s="1">
        <v>117.0723</v>
      </c>
      <c r="E13356" s="1">
        <v>1441</v>
      </c>
      <c r="F13356" s="1">
        <v>86.766499999999994</v>
      </c>
      <c r="G13356" s="1">
        <v>273.34879999999998</v>
      </c>
      <c r="H13356" s="1">
        <v>15.064121760000001</v>
      </c>
      <c r="I13356" s="1">
        <v>87726</v>
      </c>
    </row>
    <row r="13357" spans="1:9" x14ac:dyDescent="0.25">
      <c r="A13357" s="1">
        <v>0</v>
      </c>
      <c r="B13357" s="1" t="s">
        <v>15829</v>
      </c>
    </row>
    <row r="13358" spans="1:9" x14ac:dyDescent="0.25">
      <c r="A13358" s="1">
        <v>1</v>
      </c>
      <c r="B13358" s="1" t="s">
        <v>15830</v>
      </c>
      <c r="C13358" s="1" t="s">
        <v>15831</v>
      </c>
      <c r="D13358" s="1">
        <v>22276.562528840001</v>
      </c>
      <c r="E13358" s="1">
        <v>2.08E-6</v>
      </c>
      <c r="F13358" s="1" t="s">
        <v>3</v>
      </c>
      <c r="G13358" s="1" t="s">
        <v>15832</v>
      </c>
      <c r="H13358" s="1">
        <v>0</v>
      </c>
      <c r="I13358" s="1">
        <v>9997</v>
      </c>
    </row>
    <row r="13359" spans="1:9" x14ac:dyDescent="0.25">
      <c r="A13359" s="1">
        <v>2</v>
      </c>
      <c r="B13359" s="1">
        <v>47824</v>
      </c>
      <c r="C13359" s="1">
        <v>53.055900000000001</v>
      </c>
      <c r="D13359" s="1">
        <v>117.13720000000001</v>
      </c>
      <c r="E13359" s="1">
        <v>1487</v>
      </c>
      <c r="F13359" s="1">
        <v>97.661299999999997</v>
      </c>
      <c r="G13359" s="1">
        <v>262.4545</v>
      </c>
      <c r="H13359" s="1">
        <v>15.063995999999999</v>
      </c>
      <c r="I13359" s="1">
        <v>87718</v>
      </c>
    </row>
    <row r="13360" spans="1:9" x14ac:dyDescent="0.25">
      <c r="A13360" s="1">
        <v>0</v>
      </c>
      <c r="B13360" s="1" t="s">
        <v>15833</v>
      </c>
    </row>
    <row r="13361" spans="1:9" x14ac:dyDescent="0.25">
      <c r="A13361" s="1">
        <v>1</v>
      </c>
      <c r="B13361" s="1" t="s">
        <v>15834</v>
      </c>
      <c r="C13361" s="1" t="s">
        <v>15835</v>
      </c>
      <c r="D13361" s="1">
        <v>22276.58095707</v>
      </c>
      <c r="E13361" s="1">
        <v>6.55E-6</v>
      </c>
      <c r="F13361" s="1" t="s">
        <v>3</v>
      </c>
      <c r="G13361" s="1" t="s">
        <v>15836</v>
      </c>
      <c r="H13361" s="1">
        <v>0</v>
      </c>
      <c r="I13361" s="1">
        <v>9992</v>
      </c>
    </row>
    <row r="13362" spans="1:9" x14ac:dyDescent="0.25">
      <c r="A13362" s="1">
        <v>2</v>
      </c>
      <c r="B13362" s="1">
        <v>47825</v>
      </c>
      <c r="C13362" s="1">
        <v>53.054600000000001</v>
      </c>
      <c r="D13362" s="1">
        <v>117.0547</v>
      </c>
      <c r="E13362" s="1">
        <v>1451</v>
      </c>
      <c r="F13362" s="1">
        <v>92.299800000000005</v>
      </c>
      <c r="G13362" s="1">
        <v>267.81569999999999</v>
      </c>
      <c r="H13362" s="1">
        <v>15.06404388</v>
      </c>
      <c r="I13362" s="1">
        <v>87725</v>
      </c>
    </row>
    <row r="13363" spans="1:9" x14ac:dyDescent="0.25">
      <c r="A13363" s="1">
        <v>0</v>
      </c>
      <c r="B13363" s="1" t="s">
        <v>15837</v>
      </c>
    </row>
    <row r="13364" spans="1:9" x14ac:dyDescent="0.25">
      <c r="A13364" s="1">
        <v>1</v>
      </c>
      <c r="B13364" s="1" t="s">
        <v>15838</v>
      </c>
      <c r="C13364" s="1" t="s">
        <v>15839</v>
      </c>
      <c r="D13364" s="1">
        <v>22276.57727265</v>
      </c>
      <c r="E13364" s="1">
        <v>3.9299999999999996E-6</v>
      </c>
      <c r="F13364" s="1" t="s">
        <v>3</v>
      </c>
      <c r="G13364" s="1" t="s">
        <v>15840</v>
      </c>
      <c r="H13364" s="1">
        <v>0</v>
      </c>
      <c r="I13364" s="1">
        <v>9992</v>
      </c>
    </row>
    <row r="13365" spans="1:9" x14ac:dyDescent="0.25">
      <c r="A13365" s="1">
        <v>2</v>
      </c>
      <c r="B13365" s="1">
        <v>47826</v>
      </c>
      <c r="C13365" s="1">
        <v>53.053699999999999</v>
      </c>
      <c r="D13365" s="1">
        <v>117.0656</v>
      </c>
      <c r="E13365" s="1">
        <v>1409</v>
      </c>
      <c r="F13365" s="1">
        <v>69.178700000000006</v>
      </c>
      <c r="G13365" s="1">
        <v>290.93520000000001</v>
      </c>
      <c r="H13365" s="1">
        <v>15.0639702</v>
      </c>
      <c r="I13365" s="1">
        <v>87727</v>
      </c>
    </row>
    <row r="13366" spans="1:9" x14ac:dyDescent="0.25">
      <c r="A13366" s="1">
        <v>0</v>
      </c>
      <c r="B13366" s="1" t="s">
        <v>15841</v>
      </c>
    </row>
    <row r="13367" spans="1:9" x14ac:dyDescent="0.25">
      <c r="A13367" s="1">
        <v>1</v>
      </c>
      <c r="B13367" s="1" t="s">
        <v>15842</v>
      </c>
      <c r="C13367" s="1" t="s">
        <v>15843</v>
      </c>
      <c r="D13367" s="1">
        <v>22276.559789769999</v>
      </c>
      <c r="E13367" s="1">
        <v>1.113E-5</v>
      </c>
      <c r="F13367" s="1" t="s">
        <v>3</v>
      </c>
      <c r="G13367" s="1" t="s">
        <v>15844</v>
      </c>
      <c r="H13367" s="1">
        <v>0</v>
      </c>
      <c r="I13367" s="1">
        <v>9995</v>
      </c>
    </row>
    <row r="13368" spans="1:9" x14ac:dyDescent="0.25">
      <c r="A13368" s="1">
        <v>2</v>
      </c>
      <c r="B13368" s="1">
        <v>47827</v>
      </c>
      <c r="C13368" s="1">
        <v>53.055300000000003</v>
      </c>
      <c r="D13368" s="1">
        <v>107.3729</v>
      </c>
      <c r="E13368" s="1">
        <v>1469</v>
      </c>
      <c r="F13368" s="1">
        <v>72.798900000000003</v>
      </c>
      <c r="G13368" s="1">
        <v>287.31610000000001</v>
      </c>
      <c r="H13368" s="1">
        <v>15.06397394</v>
      </c>
      <c r="I13368" s="1">
        <v>87912</v>
      </c>
    </row>
    <row r="13369" spans="1:9" x14ac:dyDescent="0.25">
      <c r="A13369" s="1">
        <v>0</v>
      </c>
      <c r="B13369" s="1" t="s">
        <v>15845</v>
      </c>
    </row>
    <row r="13370" spans="1:9" x14ac:dyDescent="0.25">
      <c r="A13370" s="1">
        <v>1</v>
      </c>
      <c r="B13370" s="1" t="s">
        <v>15846</v>
      </c>
      <c r="C13370" s="1" t="s">
        <v>15847</v>
      </c>
      <c r="D13370" s="1">
        <v>22276.030852809999</v>
      </c>
      <c r="E13370" s="1">
        <v>-1.04E-6</v>
      </c>
      <c r="F13370" s="1" t="s">
        <v>3</v>
      </c>
      <c r="G13370" s="1" t="s">
        <v>15848</v>
      </c>
      <c r="H13370" s="1">
        <v>0</v>
      </c>
      <c r="I13370" s="1">
        <v>9999</v>
      </c>
    </row>
    <row r="13371" spans="1:9" x14ac:dyDescent="0.25">
      <c r="A13371" s="1">
        <v>2</v>
      </c>
      <c r="B13371" s="1">
        <v>47828</v>
      </c>
      <c r="C13371" s="1">
        <v>53.0548</v>
      </c>
      <c r="D13371" s="1">
        <v>129.5172</v>
      </c>
      <c r="E13371" s="1">
        <v>1269</v>
      </c>
      <c r="F13371" s="1">
        <v>79.740700000000004</v>
      </c>
      <c r="G13371" s="1">
        <v>280.3725</v>
      </c>
      <c r="H13371" s="1">
        <v>15.063940799999999</v>
      </c>
      <c r="I13371" s="1">
        <v>87508</v>
      </c>
    </row>
    <row r="13372" spans="1:9" x14ac:dyDescent="0.25">
      <c r="A13372" s="1">
        <v>0</v>
      </c>
      <c r="B13372" s="1" t="s">
        <v>15849</v>
      </c>
    </row>
    <row r="13373" spans="1:9" x14ac:dyDescent="0.25">
      <c r="A13373" s="1">
        <v>1</v>
      </c>
      <c r="B13373" s="1" t="s">
        <v>15850</v>
      </c>
      <c r="C13373" s="1" t="s">
        <v>15851</v>
      </c>
      <c r="D13373" s="1">
        <v>22276.580037690001</v>
      </c>
      <c r="E13373" s="1">
        <v>1.6999999999999999E-7</v>
      </c>
      <c r="F13373" s="1" t="s">
        <v>3</v>
      </c>
      <c r="G13373" s="1" t="s">
        <v>15852</v>
      </c>
      <c r="H13373" s="1">
        <v>0</v>
      </c>
      <c r="I13373" s="1">
        <v>9992</v>
      </c>
    </row>
    <row r="13374" spans="1:9" x14ac:dyDescent="0.25">
      <c r="A13374" s="1">
        <v>2</v>
      </c>
      <c r="B13374" s="1">
        <v>47829</v>
      </c>
      <c r="C13374" s="1">
        <v>53.054400000000001</v>
      </c>
      <c r="D13374" s="1">
        <v>127.0487</v>
      </c>
      <c r="E13374" s="1">
        <v>1255</v>
      </c>
      <c r="F13374" s="1">
        <v>92.404600000000002</v>
      </c>
      <c r="G13374" s="1">
        <v>267.70870000000002</v>
      </c>
      <c r="H13374" s="1">
        <v>15.0640561</v>
      </c>
      <c r="I13374" s="1">
        <v>87572</v>
      </c>
    </row>
    <row r="13375" spans="1:9" x14ac:dyDescent="0.25">
      <c r="A13375" s="1">
        <v>0</v>
      </c>
      <c r="B13375" s="1" t="s">
        <v>15853</v>
      </c>
    </row>
    <row r="13376" spans="1:9" x14ac:dyDescent="0.25">
      <c r="A13376" s="1">
        <v>1</v>
      </c>
      <c r="B13376" s="1" t="s">
        <v>15854</v>
      </c>
      <c r="C13376" s="1" t="s">
        <v>15855</v>
      </c>
      <c r="D13376" s="1">
        <v>22276.377302910001</v>
      </c>
      <c r="E13376" s="1">
        <v>6.4999999999999996E-6</v>
      </c>
      <c r="F13376" s="1" t="s">
        <v>3</v>
      </c>
      <c r="G13376" s="1" t="s">
        <v>15856</v>
      </c>
      <c r="H13376" s="1">
        <v>0</v>
      </c>
      <c r="I13376" s="1">
        <v>9991</v>
      </c>
    </row>
    <row r="13377" spans="1:9" x14ac:dyDescent="0.25">
      <c r="A13377" s="1">
        <v>2</v>
      </c>
      <c r="B13377" s="1">
        <v>47830</v>
      </c>
      <c r="C13377" s="1">
        <v>53.052900000000001</v>
      </c>
      <c r="D13377" s="1">
        <v>127.9666</v>
      </c>
      <c r="E13377" s="1">
        <v>1215</v>
      </c>
      <c r="F13377" s="1">
        <v>82.913200000000003</v>
      </c>
      <c r="G13377" s="1">
        <v>277.1995</v>
      </c>
      <c r="H13377" s="1">
        <v>15.06404715</v>
      </c>
      <c r="I13377" s="1">
        <v>87546</v>
      </c>
    </row>
    <row r="13378" spans="1:9" x14ac:dyDescent="0.25">
      <c r="A13378" s="1">
        <v>0</v>
      </c>
      <c r="B13378" s="1" t="s">
        <v>15857</v>
      </c>
    </row>
    <row r="13379" spans="1:9" x14ac:dyDescent="0.25">
      <c r="A13379" s="1">
        <v>1</v>
      </c>
      <c r="B13379" s="1" t="s">
        <v>15858</v>
      </c>
      <c r="C13379" s="1" t="s">
        <v>15859</v>
      </c>
      <c r="D13379" s="1">
        <v>22276.245080749999</v>
      </c>
      <c r="E13379" s="1">
        <v>1.483E-5</v>
      </c>
      <c r="F13379" s="1" t="s">
        <v>3</v>
      </c>
      <c r="G13379" s="1" t="s">
        <v>1401</v>
      </c>
      <c r="H13379" s="1">
        <v>0</v>
      </c>
      <c r="I13379" s="1">
        <v>9995</v>
      </c>
    </row>
    <row r="13380" spans="1:9" x14ac:dyDescent="0.25">
      <c r="A13380" s="1">
        <v>2</v>
      </c>
      <c r="B13380" s="1">
        <v>47831</v>
      </c>
      <c r="C13380" s="1">
        <v>53.052999999999997</v>
      </c>
      <c r="D13380" s="1">
        <v>103.55549999999999</v>
      </c>
      <c r="E13380" s="1">
        <v>1306</v>
      </c>
      <c r="F13380" s="1">
        <v>88.137500000000003</v>
      </c>
      <c r="G13380" s="1">
        <v>271.97629999999998</v>
      </c>
      <c r="H13380" s="1">
        <v>15.06392492</v>
      </c>
      <c r="I13380" s="1">
        <v>87930</v>
      </c>
    </row>
    <row r="13381" spans="1:9" x14ac:dyDescent="0.25">
      <c r="A13381" s="1">
        <v>0</v>
      </c>
      <c r="B13381" s="1" t="s">
        <v>15860</v>
      </c>
    </row>
    <row r="13382" spans="1:9" x14ac:dyDescent="0.25">
      <c r="A13382" s="1">
        <v>1</v>
      </c>
      <c r="B13382" s="1" t="s">
        <v>15861</v>
      </c>
      <c r="C13382" s="1" t="s">
        <v>15862</v>
      </c>
      <c r="D13382" s="1">
        <v>22276.267654949999</v>
      </c>
      <c r="E13382" s="1">
        <v>7.0400000000000004E-6</v>
      </c>
      <c r="F13382" s="1" t="s">
        <v>3</v>
      </c>
      <c r="G13382" s="1" t="s">
        <v>15863</v>
      </c>
      <c r="H13382" s="1">
        <v>0</v>
      </c>
      <c r="I13382" s="1">
        <v>9992</v>
      </c>
    </row>
    <row r="13383" spans="1:9" x14ac:dyDescent="0.25">
      <c r="A13383" s="1">
        <v>2</v>
      </c>
      <c r="B13383" s="1">
        <v>47832</v>
      </c>
      <c r="C13383" s="1">
        <v>53.055100000000003</v>
      </c>
      <c r="D13383" s="1">
        <v>118.4546</v>
      </c>
      <c r="E13383" s="1">
        <v>1419</v>
      </c>
      <c r="F13383" s="1">
        <v>89.327500000000001</v>
      </c>
      <c r="G13383" s="1">
        <v>270.78769999999997</v>
      </c>
      <c r="H13383" s="1">
        <v>15.06406348</v>
      </c>
      <c r="I13383" s="1">
        <v>87676</v>
      </c>
    </row>
    <row r="13384" spans="1:9" x14ac:dyDescent="0.25">
      <c r="A13384" s="1">
        <v>0</v>
      </c>
      <c r="B13384" s="1" t="s">
        <v>15864</v>
      </c>
    </row>
    <row r="13385" spans="1:9" x14ac:dyDescent="0.25">
      <c r="A13385" s="1">
        <v>1</v>
      </c>
      <c r="B13385" s="1" t="s">
        <v>15865</v>
      </c>
      <c r="C13385" s="1" t="s">
        <v>15866</v>
      </c>
      <c r="D13385" s="1">
        <v>22276.558837280001</v>
      </c>
      <c r="E13385" s="1">
        <v>6.5530000000000004E-5</v>
      </c>
      <c r="F13385" s="1" t="s">
        <v>3</v>
      </c>
      <c r="G13385" s="1" t="s">
        <v>15867</v>
      </c>
      <c r="H13385" s="1">
        <v>0</v>
      </c>
      <c r="I13385" s="1">
        <v>9996</v>
      </c>
    </row>
    <row r="13386" spans="1:9" x14ac:dyDescent="0.25">
      <c r="A13386" s="1">
        <v>2</v>
      </c>
      <c r="B13386" s="1">
        <v>47833</v>
      </c>
      <c r="C13386" s="1">
        <v>53.052300000000002</v>
      </c>
      <c r="D13386" s="1">
        <v>117.1409</v>
      </c>
      <c r="E13386" s="1">
        <v>1516</v>
      </c>
      <c r="F13386" s="1">
        <v>82.265100000000004</v>
      </c>
      <c r="G13386" s="1">
        <v>277.851</v>
      </c>
      <c r="H13386" s="1">
        <v>15.06405586</v>
      </c>
      <c r="I13386" s="1">
        <v>87774</v>
      </c>
    </row>
    <row r="13387" spans="1:9" x14ac:dyDescent="0.25">
      <c r="A13387" s="1">
        <v>0</v>
      </c>
      <c r="B13387" s="1" t="s">
        <v>15868</v>
      </c>
    </row>
    <row r="13388" spans="1:9" x14ac:dyDescent="0.25">
      <c r="A13388" s="1">
        <v>1</v>
      </c>
      <c r="B13388" s="1" t="s">
        <v>15869</v>
      </c>
      <c r="C13388" s="1" t="s">
        <v>15870</v>
      </c>
      <c r="D13388" s="1">
        <v>22276.56989685</v>
      </c>
      <c r="E13388" s="1">
        <v>8.3100000000000001E-6</v>
      </c>
      <c r="F13388" s="1" t="s">
        <v>3</v>
      </c>
      <c r="G13388" s="1" t="s">
        <v>15871</v>
      </c>
      <c r="H13388" s="1">
        <v>0</v>
      </c>
      <c r="I13388" s="1">
        <v>9999</v>
      </c>
    </row>
    <row r="13389" spans="1:9" x14ac:dyDescent="0.25">
      <c r="A13389" s="1">
        <v>2</v>
      </c>
      <c r="B13389" s="1">
        <v>47834</v>
      </c>
      <c r="C13389" s="1">
        <v>53.054600000000001</v>
      </c>
      <c r="D13389" s="1">
        <v>117.0942</v>
      </c>
      <c r="E13389" s="1">
        <v>1180</v>
      </c>
      <c r="F13389" s="1">
        <v>89.927800000000005</v>
      </c>
      <c r="G13389" s="1">
        <v>270.18459999999999</v>
      </c>
      <c r="H13389" s="1">
        <v>15.06403912</v>
      </c>
      <c r="I13389" s="1">
        <v>87776</v>
      </c>
    </row>
    <row r="13390" spans="1:9" x14ac:dyDescent="0.25">
      <c r="A13390" s="1">
        <v>0</v>
      </c>
      <c r="B13390" s="1" t="s">
        <v>15872</v>
      </c>
    </row>
    <row r="13391" spans="1:9" x14ac:dyDescent="0.25">
      <c r="A13391" s="1">
        <v>1</v>
      </c>
      <c r="B13391" s="1" t="s">
        <v>15873</v>
      </c>
      <c r="C13391" s="1" t="s">
        <v>15874</v>
      </c>
      <c r="D13391" s="1">
        <v>22275.999980680001</v>
      </c>
      <c r="E13391" s="1">
        <v>1.0699999999999999E-6</v>
      </c>
      <c r="F13391" s="1" t="s">
        <v>3</v>
      </c>
      <c r="G13391" s="1" t="s">
        <v>15875</v>
      </c>
      <c r="H13391" s="1">
        <v>0</v>
      </c>
      <c r="I13391" s="1">
        <v>9996</v>
      </c>
    </row>
    <row r="13392" spans="1:9" x14ac:dyDescent="0.25">
      <c r="A13392" s="1">
        <v>2</v>
      </c>
      <c r="B13392" s="1">
        <v>47835</v>
      </c>
      <c r="C13392" s="1">
        <v>53.055500000000002</v>
      </c>
      <c r="D13392" s="1">
        <v>124.77979999999999</v>
      </c>
      <c r="E13392" s="1">
        <v>1382</v>
      </c>
      <c r="F13392" s="1">
        <v>99.212199999999996</v>
      </c>
      <c r="G13392" s="1">
        <v>260.90230000000003</v>
      </c>
      <c r="H13392" s="1">
        <v>15.06402829</v>
      </c>
      <c r="I13392" s="1">
        <v>87553</v>
      </c>
    </row>
    <row r="13393" spans="1:9" x14ac:dyDescent="0.25">
      <c r="A13393" s="1">
        <v>0</v>
      </c>
      <c r="B13393" s="1" t="s">
        <v>15876</v>
      </c>
    </row>
    <row r="13394" spans="1:9" x14ac:dyDescent="0.25">
      <c r="A13394" s="1">
        <v>1</v>
      </c>
      <c r="B13394" s="1" t="s">
        <v>15877</v>
      </c>
      <c r="C13394" s="1" t="s">
        <v>15878</v>
      </c>
      <c r="D13394" s="1">
        <v>22276.521989960002</v>
      </c>
      <c r="E13394" s="1">
        <v>1.272E-5</v>
      </c>
      <c r="F13394" s="1" t="s">
        <v>3</v>
      </c>
      <c r="G13394" s="1" t="s">
        <v>15879</v>
      </c>
      <c r="H13394" s="1">
        <v>0</v>
      </c>
      <c r="I13394" s="1">
        <v>9991</v>
      </c>
    </row>
    <row r="13395" spans="1:9" x14ac:dyDescent="0.25">
      <c r="A13395" s="1">
        <v>2</v>
      </c>
      <c r="B13395" s="1">
        <v>47836</v>
      </c>
      <c r="C13395" s="1">
        <v>53.054400000000001</v>
      </c>
      <c r="D13395" s="1">
        <v>117.40300000000001</v>
      </c>
      <c r="E13395" s="1">
        <v>1294</v>
      </c>
      <c r="F13395" s="1">
        <v>89.789100000000005</v>
      </c>
      <c r="G13395" s="1">
        <v>270.32459999999998</v>
      </c>
      <c r="H13395" s="1">
        <v>15.06410097</v>
      </c>
      <c r="I13395" s="1">
        <v>87715</v>
      </c>
    </row>
    <row r="13396" spans="1:9" x14ac:dyDescent="0.25">
      <c r="A13396" s="1">
        <v>0</v>
      </c>
      <c r="B13396" s="1" t="s">
        <v>15880</v>
      </c>
    </row>
    <row r="13397" spans="1:9" x14ac:dyDescent="0.25">
      <c r="A13397" s="1">
        <v>1</v>
      </c>
      <c r="B13397" s="1" t="s">
        <v>15881</v>
      </c>
      <c r="C13397" s="1" t="s">
        <v>15882</v>
      </c>
      <c r="D13397" s="1">
        <v>22276.531196780001</v>
      </c>
      <c r="E13397" s="1">
        <v>3.9000000000000002E-7</v>
      </c>
      <c r="F13397" s="1" t="s">
        <v>3</v>
      </c>
      <c r="G13397" s="1" t="s">
        <v>15883</v>
      </c>
      <c r="H13397" s="1">
        <v>0</v>
      </c>
      <c r="I13397" s="1">
        <v>9993</v>
      </c>
    </row>
    <row r="13398" spans="1:9" x14ac:dyDescent="0.25">
      <c r="A13398" s="1">
        <v>2</v>
      </c>
      <c r="B13398" s="1">
        <v>47837</v>
      </c>
      <c r="C13398" s="1">
        <v>53.054400000000001</v>
      </c>
      <c r="D13398" s="1">
        <v>97.264899999999997</v>
      </c>
      <c r="E13398" s="1">
        <v>1467</v>
      </c>
      <c r="F13398" s="1">
        <v>71.878200000000007</v>
      </c>
      <c r="G13398" s="1">
        <v>288.23660000000001</v>
      </c>
      <c r="H13398" s="1">
        <v>15.06403703</v>
      </c>
      <c r="I13398" s="1">
        <v>88000</v>
      </c>
    </row>
    <row r="13399" spans="1:9" x14ac:dyDescent="0.25">
      <c r="A13399" s="1">
        <v>0</v>
      </c>
      <c r="B13399" s="1" t="s">
        <v>15884</v>
      </c>
    </row>
    <row r="13400" spans="1:9" x14ac:dyDescent="0.25">
      <c r="A13400" s="1">
        <v>1</v>
      </c>
      <c r="B13400" s="1" t="s">
        <v>15885</v>
      </c>
      <c r="C13400" s="1" t="s">
        <v>15886</v>
      </c>
      <c r="D13400" s="1">
        <v>22276.544106580001</v>
      </c>
      <c r="E13400" s="1">
        <v>1.181E-5</v>
      </c>
      <c r="F13400" s="1" t="s">
        <v>3</v>
      </c>
      <c r="G13400" s="1" t="s">
        <v>15887</v>
      </c>
      <c r="H13400" s="1">
        <v>0</v>
      </c>
      <c r="I13400" s="1">
        <v>9990</v>
      </c>
    </row>
    <row r="13401" spans="1:9" x14ac:dyDescent="0.25">
      <c r="A13401" s="1">
        <v>2</v>
      </c>
      <c r="B13401" s="1">
        <v>47838</v>
      </c>
      <c r="C13401" s="1">
        <v>53.053600000000003</v>
      </c>
      <c r="D13401" s="1">
        <v>117.221</v>
      </c>
      <c r="E13401" s="1">
        <v>1529</v>
      </c>
      <c r="F13401" s="1">
        <v>73.600700000000003</v>
      </c>
      <c r="G13401" s="1">
        <v>286.51499999999999</v>
      </c>
      <c r="H13401" s="1">
        <v>15.06403598</v>
      </c>
      <c r="I13401" s="1">
        <v>87719</v>
      </c>
    </row>
    <row r="13402" spans="1:9" x14ac:dyDescent="0.25">
      <c r="A13402" s="1">
        <v>0</v>
      </c>
      <c r="B13402" s="1" t="s">
        <v>15888</v>
      </c>
    </row>
    <row r="13403" spans="1:9" x14ac:dyDescent="0.25">
      <c r="A13403" s="1">
        <v>1</v>
      </c>
      <c r="B13403" s="1" t="s">
        <v>15889</v>
      </c>
      <c r="C13403" s="1" t="s">
        <v>15890</v>
      </c>
      <c r="D13403" s="1">
        <v>22276.506318169999</v>
      </c>
      <c r="E13403" s="1">
        <v>1.1000000000000001E-6</v>
      </c>
      <c r="F13403" s="1" t="s">
        <v>3</v>
      </c>
      <c r="G13403" s="1" t="s">
        <v>15891</v>
      </c>
      <c r="H13403" s="1">
        <v>0</v>
      </c>
      <c r="I13403" s="1">
        <v>9993</v>
      </c>
    </row>
    <row r="13404" spans="1:9" x14ac:dyDescent="0.25">
      <c r="A13404" s="1">
        <v>2</v>
      </c>
      <c r="B13404" s="1">
        <v>47839</v>
      </c>
      <c r="C13404" s="1">
        <v>53.054699999999997</v>
      </c>
      <c r="D13404" s="1">
        <v>87.363399999999999</v>
      </c>
      <c r="E13404" s="1">
        <v>1213</v>
      </c>
      <c r="F13404" s="1">
        <v>84.719499999999996</v>
      </c>
      <c r="G13404" s="1">
        <v>275.39319999999998</v>
      </c>
      <c r="H13404" s="1">
        <v>15.06395536</v>
      </c>
      <c r="I13404" s="1">
        <v>88144</v>
      </c>
    </row>
    <row r="13405" spans="1:9" x14ac:dyDescent="0.25">
      <c r="A13405" s="1">
        <v>0</v>
      </c>
      <c r="B13405" s="1" t="s">
        <v>15892</v>
      </c>
    </row>
    <row r="13406" spans="1:9" x14ac:dyDescent="0.25">
      <c r="A13406" s="1">
        <v>1</v>
      </c>
      <c r="B13406" s="1" t="s">
        <v>15893</v>
      </c>
      <c r="C13406" s="1" t="s">
        <v>15894</v>
      </c>
      <c r="D13406" s="1">
        <v>22276.516449580002</v>
      </c>
      <c r="E13406" s="1">
        <v>9.6299999999999993E-6</v>
      </c>
      <c r="F13406" s="1" t="s">
        <v>3</v>
      </c>
      <c r="G13406" s="1" t="s">
        <v>15895</v>
      </c>
      <c r="H13406" s="1">
        <v>0</v>
      </c>
      <c r="I13406" s="1">
        <v>9996</v>
      </c>
    </row>
    <row r="13407" spans="1:9" x14ac:dyDescent="0.25">
      <c r="A13407" s="1">
        <v>2</v>
      </c>
      <c r="B13407" s="1">
        <v>47840</v>
      </c>
      <c r="C13407" s="1">
        <v>53.0535</v>
      </c>
      <c r="D13407" s="1">
        <v>97.341200000000001</v>
      </c>
      <c r="E13407" s="1">
        <v>1267</v>
      </c>
      <c r="F13407" s="1">
        <v>81.193399999999997</v>
      </c>
      <c r="G13407" s="1">
        <v>278.91980000000001</v>
      </c>
      <c r="H13407" s="1">
        <v>15.06413118</v>
      </c>
      <c r="I13407" s="1">
        <v>87991</v>
      </c>
    </row>
    <row r="13408" spans="1:9" x14ac:dyDescent="0.25">
      <c r="A13408" s="1">
        <v>0</v>
      </c>
      <c r="B13408" s="1" t="s">
        <v>15896</v>
      </c>
    </row>
    <row r="13409" spans="1:9" x14ac:dyDescent="0.25">
      <c r="A13409" s="1">
        <v>1</v>
      </c>
      <c r="B13409" s="1" t="s">
        <v>15897</v>
      </c>
      <c r="C13409" s="1" t="s">
        <v>15898</v>
      </c>
      <c r="D13409" s="1">
        <v>22276.512773589999</v>
      </c>
      <c r="E13409" s="1">
        <v>1.1770000000000001E-5</v>
      </c>
      <c r="F13409" s="1" t="s">
        <v>3</v>
      </c>
      <c r="G13409" s="1" t="s">
        <v>15899</v>
      </c>
      <c r="H13409" s="1">
        <v>0</v>
      </c>
      <c r="I13409" s="1">
        <v>9995</v>
      </c>
    </row>
    <row r="13410" spans="1:9" x14ac:dyDescent="0.25">
      <c r="A13410" s="1">
        <v>2</v>
      </c>
      <c r="B13410" s="1">
        <v>47841</v>
      </c>
      <c r="C13410" s="1">
        <v>53.053800000000003</v>
      </c>
      <c r="D13410" s="1">
        <v>97.3596</v>
      </c>
      <c r="E13410" s="1">
        <v>1062</v>
      </c>
      <c r="F13410" s="1">
        <v>90.872</v>
      </c>
      <c r="G13410" s="1">
        <v>269.23910000000001</v>
      </c>
      <c r="H13410" s="1">
        <v>15.064018580000001</v>
      </c>
      <c r="I13410" s="1">
        <v>87997</v>
      </c>
    </row>
    <row r="13411" spans="1:9" x14ac:dyDescent="0.25">
      <c r="A13411" s="1">
        <v>0</v>
      </c>
      <c r="B13411" s="1" t="s">
        <v>15900</v>
      </c>
    </row>
    <row r="13412" spans="1:9" x14ac:dyDescent="0.25">
      <c r="A13412" s="1">
        <v>1</v>
      </c>
      <c r="B13412" s="1" t="s">
        <v>15901</v>
      </c>
      <c r="C13412" s="1" t="s">
        <v>15902</v>
      </c>
      <c r="D13412" s="1">
        <v>22276.56529454</v>
      </c>
      <c r="E13412" s="1">
        <v>1.092E-5</v>
      </c>
      <c r="F13412" s="1" t="s">
        <v>3</v>
      </c>
      <c r="G13412" s="1" t="s">
        <v>15903</v>
      </c>
      <c r="H13412" s="1">
        <v>0</v>
      </c>
      <c r="I13412" s="1">
        <v>9999</v>
      </c>
    </row>
    <row r="13413" spans="1:9" x14ac:dyDescent="0.25">
      <c r="A13413" s="1">
        <v>2</v>
      </c>
      <c r="B13413" s="1">
        <v>47842</v>
      </c>
      <c r="C13413" s="1">
        <v>53.054499999999997</v>
      </c>
      <c r="D13413" s="1">
        <v>127.11579999999999</v>
      </c>
      <c r="E13413" s="1">
        <v>1206</v>
      </c>
      <c r="F13413" s="1">
        <v>108.81189999999999</v>
      </c>
      <c r="G13413" s="1">
        <v>251.30009999999999</v>
      </c>
      <c r="H13413" s="1">
        <v>15.06401617</v>
      </c>
      <c r="I13413" s="1">
        <v>87638</v>
      </c>
    </row>
    <row r="13414" spans="1:9" x14ac:dyDescent="0.25">
      <c r="A13414" s="1">
        <v>0</v>
      </c>
      <c r="B13414" s="1" t="s">
        <v>15904</v>
      </c>
    </row>
    <row r="13415" spans="1:9" x14ac:dyDescent="0.25">
      <c r="A13415" s="1">
        <v>1</v>
      </c>
      <c r="B13415" s="1" t="s">
        <v>15905</v>
      </c>
      <c r="C13415" s="1" t="s">
        <v>15906</v>
      </c>
      <c r="D13415" s="1">
        <v>22276.53809029</v>
      </c>
      <c r="E13415" s="1">
        <v>-1.6E-7</v>
      </c>
      <c r="F13415" s="1" t="s">
        <v>3</v>
      </c>
      <c r="G13415" s="1" t="s">
        <v>15907</v>
      </c>
      <c r="H13415" s="1">
        <v>0</v>
      </c>
      <c r="I13415" s="1">
        <v>9999</v>
      </c>
    </row>
    <row r="13416" spans="1:9" x14ac:dyDescent="0.25">
      <c r="A13416" s="1">
        <v>2</v>
      </c>
      <c r="B13416" s="1">
        <v>47843</v>
      </c>
      <c r="C13416" s="1">
        <v>53.053400000000003</v>
      </c>
      <c r="D13416" s="1">
        <v>122.2465</v>
      </c>
      <c r="E13416" s="1">
        <v>1366</v>
      </c>
      <c r="F13416" s="1">
        <v>104.44199999999999</v>
      </c>
      <c r="G13416" s="1">
        <v>255.672</v>
      </c>
      <c r="H13416" s="1">
        <v>15.06403976</v>
      </c>
      <c r="I13416" s="1">
        <v>87666</v>
      </c>
    </row>
    <row r="13417" spans="1:9" x14ac:dyDescent="0.25">
      <c r="A13417" s="1">
        <v>0</v>
      </c>
      <c r="B13417" s="1" t="s">
        <v>15908</v>
      </c>
    </row>
    <row r="13418" spans="1:9" x14ac:dyDescent="0.25">
      <c r="A13418" s="1">
        <v>1</v>
      </c>
      <c r="B13418" s="1" t="s">
        <v>15909</v>
      </c>
      <c r="C13418" s="1" t="s">
        <v>15910</v>
      </c>
      <c r="D13418" s="1">
        <v>22276.271341060001</v>
      </c>
      <c r="E13418" s="1">
        <v>8.3399999999999998E-6</v>
      </c>
      <c r="F13418" s="1" t="s">
        <v>3</v>
      </c>
      <c r="G13418" s="1" t="s">
        <v>15911</v>
      </c>
      <c r="H13418" s="1">
        <v>0</v>
      </c>
      <c r="I13418" s="1">
        <v>9999</v>
      </c>
    </row>
    <row r="13419" spans="1:9" x14ac:dyDescent="0.25">
      <c r="A13419" s="1">
        <v>2</v>
      </c>
      <c r="B13419" s="1">
        <v>47844</v>
      </c>
      <c r="C13419" s="1">
        <v>53.054400000000001</v>
      </c>
      <c r="D13419" s="1">
        <v>118.44199999999999</v>
      </c>
      <c r="E13419" s="1">
        <v>1303</v>
      </c>
      <c r="F13419" s="1">
        <v>100.3137</v>
      </c>
      <c r="G13419" s="1">
        <v>259.79989999999998</v>
      </c>
      <c r="H13419" s="1">
        <v>15.06398379</v>
      </c>
      <c r="I13419" s="1">
        <v>87671</v>
      </c>
    </row>
    <row r="13420" spans="1:9" x14ac:dyDescent="0.25">
      <c r="A13420" s="1">
        <v>0</v>
      </c>
      <c r="B13420" s="1" t="s">
        <v>15912</v>
      </c>
    </row>
    <row r="13421" spans="1:9" x14ac:dyDescent="0.25">
      <c r="A13421" s="1">
        <v>1</v>
      </c>
      <c r="B13421" s="1" t="s">
        <v>15913</v>
      </c>
      <c r="C13421" s="1" t="s">
        <v>15914</v>
      </c>
      <c r="D13421" s="1">
        <v>22276.555151339999</v>
      </c>
      <c r="E13421" s="1">
        <v>7.4729999999999998E-5</v>
      </c>
      <c r="F13421" s="1" t="s">
        <v>3</v>
      </c>
      <c r="G13421" s="1" t="s">
        <v>15915</v>
      </c>
      <c r="H13421" s="1">
        <v>0</v>
      </c>
      <c r="I13421" s="1">
        <v>9990</v>
      </c>
    </row>
    <row r="13422" spans="1:9" x14ac:dyDescent="0.25">
      <c r="A13422" s="1">
        <v>2</v>
      </c>
      <c r="B13422" s="1">
        <v>47845</v>
      </c>
      <c r="C13422" s="1">
        <v>53.052300000000002</v>
      </c>
      <c r="D13422" s="1">
        <v>117.15940000000001</v>
      </c>
      <c r="E13422" s="1">
        <v>1218</v>
      </c>
      <c r="F13422" s="1">
        <v>93.781800000000004</v>
      </c>
      <c r="G13422" s="1">
        <v>266.33100000000002</v>
      </c>
      <c r="H13422" s="1">
        <v>15.064156049999999</v>
      </c>
      <c r="I13422" s="1">
        <v>87722</v>
      </c>
    </row>
    <row r="13423" spans="1:9" x14ac:dyDescent="0.25">
      <c r="A13423" s="1">
        <v>0</v>
      </c>
      <c r="B13423" s="1" t="s">
        <v>15916</v>
      </c>
    </row>
    <row r="13424" spans="1:9" x14ac:dyDescent="0.25">
      <c r="A13424" s="1">
        <v>1</v>
      </c>
      <c r="B13424" s="1" t="s">
        <v>15917</v>
      </c>
      <c r="C13424" s="1" t="s">
        <v>15918</v>
      </c>
      <c r="D13424" s="1">
        <v>22276.285127859999</v>
      </c>
      <c r="E13424" s="1">
        <v>2.9819999999999999E-5</v>
      </c>
      <c r="F13424" s="1" t="s">
        <v>3</v>
      </c>
      <c r="G13424" s="1" t="s">
        <v>15919</v>
      </c>
      <c r="H13424" s="1">
        <v>0</v>
      </c>
      <c r="I13424" s="1">
        <v>9996</v>
      </c>
    </row>
    <row r="13425" spans="1:9" x14ac:dyDescent="0.25">
      <c r="A13425" s="1">
        <v>2</v>
      </c>
      <c r="B13425" s="1">
        <v>47846</v>
      </c>
      <c r="C13425" s="1">
        <v>53.055300000000003</v>
      </c>
      <c r="D13425" s="1">
        <v>118.37350000000001</v>
      </c>
      <c r="E13425" s="1">
        <v>1306</v>
      </c>
      <c r="F13425" s="1">
        <v>93.424300000000002</v>
      </c>
      <c r="G13425" s="1">
        <v>266.68950000000001</v>
      </c>
      <c r="H13425" s="1">
        <v>15.064108470000001</v>
      </c>
      <c r="I13425" s="1">
        <v>87738</v>
      </c>
    </row>
    <row r="13426" spans="1:9" x14ac:dyDescent="0.25">
      <c r="A13426" s="1">
        <v>0</v>
      </c>
      <c r="B13426" s="1" t="s">
        <v>8497</v>
      </c>
      <c r="C13426" s="1" t="s">
        <v>8381</v>
      </c>
    </row>
    <row r="13427" spans="1:9" x14ac:dyDescent="0.25">
      <c r="A13427" s="1">
        <v>1</v>
      </c>
      <c r="B13427" s="1" t="s">
        <v>15920</v>
      </c>
      <c r="C13427" s="1" t="s">
        <v>15921</v>
      </c>
      <c r="D13427" s="1">
        <v>22276.56794927</v>
      </c>
      <c r="E13427" s="1">
        <v>-2.9999999999999999E-7</v>
      </c>
      <c r="F13427" s="1" t="s">
        <v>3</v>
      </c>
      <c r="G13427" s="1" t="s">
        <v>3742</v>
      </c>
      <c r="H13427" s="1">
        <v>0</v>
      </c>
      <c r="I13427" s="1">
        <v>9999</v>
      </c>
    </row>
    <row r="13428" spans="1:9" x14ac:dyDescent="0.25">
      <c r="A13428" s="1">
        <v>2</v>
      </c>
      <c r="B13428" s="1">
        <v>47854</v>
      </c>
      <c r="C13428" s="1">
        <v>63.4086</v>
      </c>
      <c r="D13428" s="1">
        <v>131.8338</v>
      </c>
      <c r="E13428" s="1">
        <v>53400</v>
      </c>
      <c r="F13428" s="1">
        <v>352.38959999999997</v>
      </c>
      <c r="G13428" s="1">
        <v>7.6315</v>
      </c>
      <c r="H13428" s="1">
        <v>13.452352299999999</v>
      </c>
      <c r="I13428" s="1">
        <v>76601</v>
      </c>
    </row>
    <row r="13429" spans="1:9" x14ac:dyDescent="0.25">
      <c r="A13429" s="1">
        <v>0</v>
      </c>
      <c r="B13429" s="1" t="s">
        <v>8497</v>
      </c>
      <c r="C13429" s="1" t="s">
        <v>8385</v>
      </c>
    </row>
    <row r="13430" spans="1:9" x14ac:dyDescent="0.25">
      <c r="A13430" s="1">
        <v>1</v>
      </c>
      <c r="B13430" s="1" t="s">
        <v>15922</v>
      </c>
      <c r="C13430" s="1" t="s">
        <v>15923</v>
      </c>
      <c r="D13430" s="1">
        <v>22276.568131880002</v>
      </c>
      <c r="E13430" s="1">
        <v>-2.9999999999999999E-7</v>
      </c>
      <c r="F13430" s="1" t="s">
        <v>3</v>
      </c>
      <c r="G13430" s="1" t="s">
        <v>3742</v>
      </c>
      <c r="H13430" s="1">
        <v>0</v>
      </c>
      <c r="I13430" s="1">
        <v>9992</v>
      </c>
    </row>
    <row r="13431" spans="1:9" x14ac:dyDescent="0.25">
      <c r="A13431" s="1">
        <v>2</v>
      </c>
      <c r="B13431" s="1">
        <v>47856</v>
      </c>
      <c r="C13431" s="1">
        <v>63.408499999999997</v>
      </c>
      <c r="D13431" s="1">
        <v>132.68549999999999</v>
      </c>
      <c r="E13431" s="1">
        <v>53132</v>
      </c>
      <c r="F13431" s="1">
        <v>352.37259999999998</v>
      </c>
      <c r="G13431" s="1">
        <v>7.6485000000000003</v>
      </c>
      <c r="H13431" s="1">
        <v>13.452352449999999</v>
      </c>
      <c r="I13431" s="1">
        <v>76591</v>
      </c>
    </row>
    <row r="13432" spans="1:9" x14ac:dyDescent="0.25">
      <c r="A13432" s="1">
        <v>0</v>
      </c>
      <c r="B13432" s="1" t="s">
        <v>8497</v>
      </c>
      <c r="C13432" s="1" t="s">
        <v>5986</v>
      </c>
    </row>
    <row r="13433" spans="1:9" x14ac:dyDescent="0.25">
      <c r="A13433" s="1">
        <v>1</v>
      </c>
      <c r="B13433" s="1" t="s">
        <v>15924</v>
      </c>
      <c r="C13433" s="1" t="s">
        <v>15925</v>
      </c>
      <c r="D13433" s="1">
        <v>22276.568151169999</v>
      </c>
      <c r="E13433" s="1">
        <v>-2.9999999999999999E-7</v>
      </c>
      <c r="F13433" s="1" t="s">
        <v>3</v>
      </c>
      <c r="G13433" s="1" t="s">
        <v>3742</v>
      </c>
      <c r="H13433" s="1">
        <v>0</v>
      </c>
      <c r="I13433" s="1">
        <v>9997</v>
      </c>
    </row>
    <row r="13434" spans="1:9" x14ac:dyDescent="0.25">
      <c r="A13434" s="1">
        <v>2</v>
      </c>
      <c r="B13434" s="1">
        <v>47857</v>
      </c>
      <c r="C13434" s="1">
        <v>63.409100000000002</v>
      </c>
      <c r="D13434" s="1">
        <v>131.85079999999999</v>
      </c>
      <c r="E13434" s="1">
        <v>53352</v>
      </c>
      <c r="F13434" s="1">
        <v>352.476</v>
      </c>
      <c r="G13434" s="1">
        <v>7.5461999999999998</v>
      </c>
      <c r="H13434" s="1">
        <v>13.45235334</v>
      </c>
      <c r="I13434" s="1">
        <v>76603</v>
      </c>
    </row>
    <row r="13435" spans="1:9" x14ac:dyDescent="0.25">
      <c r="A13435" s="1">
        <v>0</v>
      </c>
      <c r="B13435" s="1" t="s">
        <v>15926</v>
      </c>
    </row>
    <row r="13436" spans="1:9" x14ac:dyDescent="0.25">
      <c r="A13436" s="1">
        <v>1</v>
      </c>
      <c r="B13436" s="1" t="s">
        <v>15927</v>
      </c>
      <c r="C13436" s="1" t="s">
        <v>15928</v>
      </c>
      <c r="D13436" s="1">
        <v>22276.48972582</v>
      </c>
      <c r="E13436" s="1">
        <v>9.6609999999999998E-5</v>
      </c>
      <c r="F13436" s="1" t="s">
        <v>3</v>
      </c>
      <c r="G13436" s="1" t="s">
        <v>15929</v>
      </c>
      <c r="H13436" s="1">
        <v>0</v>
      </c>
      <c r="I13436" s="1">
        <v>9995</v>
      </c>
    </row>
    <row r="13437" spans="1:9" x14ac:dyDescent="0.25">
      <c r="A13437" s="1">
        <v>2</v>
      </c>
      <c r="B13437" s="1">
        <v>47860</v>
      </c>
      <c r="C13437" s="1">
        <v>53.052199999999999</v>
      </c>
      <c r="D13437" s="1">
        <v>147.4436</v>
      </c>
      <c r="E13437" s="1">
        <v>1290</v>
      </c>
      <c r="F13437" s="1">
        <v>102.0248</v>
      </c>
      <c r="G13437" s="1">
        <v>258.08850000000001</v>
      </c>
      <c r="H13437" s="1">
        <v>15.06414766</v>
      </c>
      <c r="I13437" s="1">
        <v>87069</v>
      </c>
    </row>
    <row r="13438" spans="1:9" x14ac:dyDescent="0.25">
      <c r="A13438" s="1">
        <v>0</v>
      </c>
      <c r="B13438" s="1" t="s">
        <v>15930</v>
      </c>
    </row>
    <row r="13439" spans="1:9" x14ac:dyDescent="0.25">
      <c r="A13439" s="1">
        <v>1</v>
      </c>
      <c r="B13439" s="1" t="s">
        <v>15931</v>
      </c>
      <c r="C13439" s="1" t="s">
        <v>15932</v>
      </c>
      <c r="D13439" s="1">
        <v>22276.308662179999</v>
      </c>
      <c r="E13439" s="1">
        <v>-4.2899999999999996E-6</v>
      </c>
      <c r="F13439" s="1" t="s">
        <v>3</v>
      </c>
      <c r="G13439" s="1">
        <f>-99073-5</f>
        <v>-99078</v>
      </c>
      <c r="H13439" s="1">
        <v>0</v>
      </c>
      <c r="I13439" s="1">
        <v>9995</v>
      </c>
    </row>
    <row r="13440" spans="1:9" x14ac:dyDescent="0.25">
      <c r="A13440" s="1">
        <v>2</v>
      </c>
      <c r="B13440" s="1">
        <v>47861</v>
      </c>
      <c r="C13440" s="1">
        <v>53.054000000000002</v>
      </c>
      <c r="D13440" s="1">
        <v>133.2544</v>
      </c>
      <c r="E13440" s="1">
        <v>1437</v>
      </c>
      <c r="F13440" s="1">
        <v>85.178299999999993</v>
      </c>
      <c r="G13440" s="1">
        <v>274.93700000000001</v>
      </c>
      <c r="H13440" s="1">
        <v>15.06393826</v>
      </c>
      <c r="I13440" s="1">
        <v>87352</v>
      </c>
    </row>
    <row r="13441" spans="1:9" x14ac:dyDescent="0.25">
      <c r="A13441" s="1">
        <v>0</v>
      </c>
      <c r="B13441" s="1" t="s">
        <v>15933</v>
      </c>
    </row>
    <row r="13442" spans="1:9" x14ac:dyDescent="0.25">
      <c r="A13442" s="1">
        <v>1</v>
      </c>
      <c r="B13442" s="1" t="s">
        <v>15934</v>
      </c>
      <c r="C13442" s="1" t="s">
        <v>15935</v>
      </c>
      <c r="D13442" s="1">
        <v>22276.288845440002</v>
      </c>
      <c r="E13442" s="1">
        <v>9.4900000000000006E-6</v>
      </c>
      <c r="F13442" s="1" t="s">
        <v>3</v>
      </c>
      <c r="G13442" s="1" t="s">
        <v>15936</v>
      </c>
      <c r="H13442" s="1">
        <v>0</v>
      </c>
      <c r="I13442" s="1">
        <v>9993</v>
      </c>
    </row>
    <row r="13443" spans="1:9" x14ac:dyDescent="0.25">
      <c r="A13443" s="1">
        <v>2</v>
      </c>
      <c r="B13443" s="1">
        <v>47862</v>
      </c>
      <c r="C13443" s="1">
        <v>53.055</v>
      </c>
      <c r="D13443" s="1">
        <v>128.3682</v>
      </c>
      <c r="E13443" s="1">
        <v>1366</v>
      </c>
      <c r="F13443" s="1">
        <v>88.969399999999993</v>
      </c>
      <c r="G13443" s="1">
        <v>271.14519999999999</v>
      </c>
      <c r="H13443" s="1">
        <v>15.06403392</v>
      </c>
      <c r="I13443" s="1">
        <v>87412</v>
      </c>
    </row>
    <row r="13444" spans="1:9" x14ac:dyDescent="0.25">
      <c r="A13444" s="1">
        <v>0</v>
      </c>
      <c r="B13444" s="1" t="s">
        <v>15937</v>
      </c>
    </row>
    <row r="13445" spans="1:9" x14ac:dyDescent="0.25">
      <c r="A13445" s="1">
        <v>1</v>
      </c>
      <c r="B13445" s="1" t="s">
        <v>15938</v>
      </c>
      <c r="C13445" s="1" t="s">
        <v>15939</v>
      </c>
      <c r="D13445" s="1">
        <v>22276.313737299999</v>
      </c>
      <c r="E13445" s="1">
        <v>-1.295E-5</v>
      </c>
      <c r="F13445" s="1" t="s">
        <v>3</v>
      </c>
      <c r="G13445" s="1">
        <f>-68113-4</f>
        <v>-68117</v>
      </c>
      <c r="H13445" s="1">
        <v>0</v>
      </c>
      <c r="I13445" s="1">
        <v>9992</v>
      </c>
    </row>
    <row r="13446" spans="1:9" x14ac:dyDescent="0.25">
      <c r="A13446" s="1">
        <v>2</v>
      </c>
      <c r="B13446" s="1">
        <v>47863</v>
      </c>
      <c r="C13446" s="1">
        <v>53.053100000000001</v>
      </c>
      <c r="D13446" s="1">
        <v>138.2516</v>
      </c>
      <c r="E13446" s="1">
        <v>1345</v>
      </c>
      <c r="F13446" s="1">
        <v>95.983500000000006</v>
      </c>
      <c r="G13446" s="1">
        <v>264.13069999999999</v>
      </c>
      <c r="H13446" s="1">
        <v>15.063845669999999</v>
      </c>
      <c r="I13446" s="1">
        <v>87288</v>
      </c>
    </row>
    <row r="13447" spans="1:9" x14ac:dyDescent="0.25">
      <c r="A13447" s="1">
        <v>0</v>
      </c>
      <c r="B13447" s="1" t="s">
        <v>15940</v>
      </c>
    </row>
    <row r="13448" spans="1:9" x14ac:dyDescent="0.25">
      <c r="A13448" s="1">
        <v>1</v>
      </c>
      <c r="B13448" s="1" t="s">
        <v>15941</v>
      </c>
      <c r="C13448" s="1" t="s">
        <v>15942</v>
      </c>
      <c r="D13448" s="1">
        <v>22276.027163080002</v>
      </c>
      <c r="E13448" s="1">
        <v>6.0800000000000001E-5</v>
      </c>
      <c r="F13448" s="1" t="s">
        <v>3</v>
      </c>
      <c r="G13448" s="1" t="s">
        <v>15943</v>
      </c>
      <c r="H13448" s="1">
        <v>0</v>
      </c>
      <c r="I13448" s="1">
        <v>9993</v>
      </c>
    </row>
    <row r="13449" spans="1:9" x14ac:dyDescent="0.25">
      <c r="A13449" s="1">
        <v>2</v>
      </c>
      <c r="B13449" s="1">
        <v>47864</v>
      </c>
      <c r="C13449" s="1">
        <v>53.0548</v>
      </c>
      <c r="D13449" s="1">
        <v>129.58009999999999</v>
      </c>
      <c r="E13449" s="1">
        <v>1469</v>
      </c>
      <c r="F13449" s="1">
        <v>96.498000000000005</v>
      </c>
      <c r="G13449" s="1">
        <v>263.61770000000001</v>
      </c>
      <c r="H13449" s="1">
        <v>15.06378909</v>
      </c>
      <c r="I13449" s="1">
        <v>87351</v>
      </c>
    </row>
    <row r="13450" spans="1:9" x14ac:dyDescent="0.25">
      <c r="A13450" s="1">
        <v>0</v>
      </c>
      <c r="B13450" s="1" t="s">
        <v>15944</v>
      </c>
    </row>
    <row r="13451" spans="1:9" x14ac:dyDescent="0.25">
      <c r="A13451" s="1">
        <v>1</v>
      </c>
      <c r="B13451" s="1" t="s">
        <v>15945</v>
      </c>
      <c r="C13451" s="1" t="s">
        <v>15946</v>
      </c>
      <c r="D13451" s="1">
        <v>22276.021589010001</v>
      </c>
      <c r="E13451" s="1">
        <v>-5.8669999999999999E-5</v>
      </c>
      <c r="F13451" s="1" t="s">
        <v>3</v>
      </c>
      <c r="G13451" s="1">
        <f>-37505-3</f>
        <v>-37508</v>
      </c>
      <c r="H13451" s="1">
        <v>0</v>
      </c>
      <c r="I13451" s="1">
        <v>9992</v>
      </c>
    </row>
    <row r="13452" spans="1:9" x14ac:dyDescent="0.25">
      <c r="A13452" s="1">
        <v>2</v>
      </c>
      <c r="B13452" s="1">
        <v>47865</v>
      </c>
      <c r="C13452" s="1">
        <v>53.055700000000002</v>
      </c>
      <c r="D13452" s="1">
        <v>139.55510000000001</v>
      </c>
      <c r="E13452" s="1">
        <v>1211</v>
      </c>
      <c r="F13452" s="1">
        <v>90.9375</v>
      </c>
      <c r="G13452" s="1">
        <v>269.17520000000002</v>
      </c>
      <c r="H13452" s="1">
        <v>15.06425875</v>
      </c>
      <c r="I13452" s="1">
        <v>87341</v>
      </c>
    </row>
    <row r="13453" spans="1:9" x14ac:dyDescent="0.25">
      <c r="A13453" s="1">
        <v>0</v>
      </c>
      <c r="B13453" s="1" t="s">
        <v>15947</v>
      </c>
    </row>
    <row r="13454" spans="1:9" x14ac:dyDescent="0.25">
      <c r="A13454" s="1">
        <v>1</v>
      </c>
      <c r="B13454" s="1" t="s">
        <v>15948</v>
      </c>
      <c r="C13454" s="1" t="s">
        <v>15949</v>
      </c>
      <c r="D13454" s="1">
        <v>22276.357967970001</v>
      </c>
      <c r="E13454" s="1">
        <v>-1.4699999999999999E-6</v>
      </c>
      <c r="F13454" s="1" t="s">
        <v>3</v>
      </c>
      <c r="G13454" s="1" t="s">
        <v>15950</v>
      </c>
      <c r="H13454" s="1">
        <v>0</v>
      </c>
      <c r="I13454" s="1">
        <v>9997</v>
      </c>
    </row>
    <row r="13455" spans="1:9" x14ac:dyDescent="0.25">
      <c r="A13455" s="1">
        <v>2</v>
      </c>
      <c r="B13455" s="1">
        <v>47866</v>
      </c>
      <c r="C13455" s="1">
        <v>53.052500000000002</v>
      </c>
      <c r="D13455" s="1">
        <v>138.0498</v>
      </c>
      <c r="E13455" s="1">
        <v>1527</v>
      </c>
      <c r="F13455" s="1">
        <v>81.909300000000002</v>
      </c>
      <c r="G13455" s="1">
        <v>278.20690000000002</v>
      </c>
      <c r="H13455" s="1">
        <v>15.06395878</v>
      </c>
      <c r="I13455" s="1">
        <v>87440</v>
      </c>
    </row>
    <row r="13456" spans="1:9" x14ac:dyDescent="0.25">
      <c r="A13456" s="1">
        <v>0</v>
      </c>
      <c r="B13456" s="1" t="s">
        <v>15951</v>
      </c>
    </row>
    <row r="13457" spans="1:9" x14ac:dyDescent="0.25">
      <c r="A13457" s="1">
        <v>1</v>
      </c>
      <c r="B13457" s="1" t="s">
        <v>15952</v>
      </c>
      <c r="C13457" s="1" t="s">
        <v>15953</v>
      </c>
      <c r="D13457" s="1">
        <v>22276.550551600001</v>
      </c>
      <c r="E13457" s="1">
        <v>-5.9999999999999995E-8</v>
      </c>
      <c r="F13457" s="1" t="s">
        <v>3</v>
      </c>
      <c r="G13457" s="1" t="s">
        <v>15954</v>
      </c>
      <c r="H13457" s="1">
        <v>0</v>
      </c>
      <c r="I13457" s="1">
        <v>9996</v>
      </c>
    </row>
    <row r="13458" spans="1:9" x14ac:dyDescent="0.25">
      <c r="A13458" s="1">
        <v>2</v>
      </c>
      <c r="B13458" s="1">
        <v>47867</v>
      </c>
      <c r="C13458" s="1">
        <v>53.054099999999998</v>
      </c>
      <c r="D13458" s="1">
        <v>127.18600000000001</v>
      </c>
      <c r="E13458" s="1">
        <v>1361</v>
      </c>
      <c r="F13458" s="1">
        <v>91.820899999999995</v>
      </c>
      <c r="G13458" s="1">
        <v>268.29360000000003</v>
      </c>
      <c r="H13458" s="1">
        <v>15.0639489</v>
      </c>
      <c r="I13458" s="1">
        <v>87418</v>
      </c>
    </row>
    <row r="13459" spans="1:9" x14ac:dyDescent="0.25">
      <c r="A13459" s="1">
        <v>0</v>
      </c>
      <c r="B13459" s="1" t="s">
        <v>15955</v>
      </c>
    </row>
    <row r="13460" spans="1:9" x14ac:dyDescent="0.25">
      <c r="A13460" s="1">
        <v>1</v>
      </c>
      <c r="B13460" s="1" t="s">
        <v>15956</v>
      </c>
      <c r="C13460" s="1" t="s">
        <v>15957</v>
      </c>
      <c r="D13460" s="1">
        <v>22276.14600873</v>
      </c>
      <c r="E13460" s="1">
        <v>5.2859999999999999E-5</v>
      </c>
      <c r="F13460" s="1" t="s">
        <v>3</v>
      </c>
      <c r="G13460" s="1" t="s">
        <v>15958</v>
      </c>
      <c r="H13460" s="1">
        <v>0</v>
      </c>
      <c r="I13460" s="1">
        <v>9991</v>
      </c>
    </row>
    <row r="13461" spans="1:9" x14ac:dyDescent="0.25">
      <c r="A13461" s="1">
        <v>2</v>
      </c>
      <c r="B13461" s="1">
        <v>47868</v>
      </c>
      <c r="C13461" s="1">
        <v>53.054600000000001</v>
      </c>
      <c r="D13461" s="1">
        <v>79.007900000000006</v>
      </c>
      <c r="E13461" s="1">
        <v>1104</v>
      </c>
      <c r="F13461" s="1">
        <v>82.897400000000005</v>
      </c>
      <c r="G13461" s="1">
        <v>277.21409999999997</v>
      </c>
      <c r="H13461" s="1">
        <v>15.06417997</v>
      </c>
      <c r="I13461" s="1">
        <v>88104</v>
      </c>
    </row>
    <row r="13462" spans="1:9" x14ac:dyDescent="0.25">
      <c r="A13462" s="1">
        <v>0</v>
      </c>
      <c r="B13462" s="1" t="s">
        <v>15959</v>
      </c>
    </row>
    <row r="13463" spans="1:9" x14ac:dyDescent="0.25">
      <c r="A13463" s="1">
        <v>1</v>
      </c>
      <c r="B13463" s="1" t="s">
        <v>15960</v>
      </c>
      <c r="C13463" s="1" t="s">
        <v>15961</v>
      </c>
      <c r="D13463" s="1">
        <v>22276.546860710001</v>
      </c>
      <c r="E13463" s="1">
        <v>1.385E-5</v>
      </c>
      <c r="F13463" s="1" t="s">
        <v>3</v>
      </c>
      <c r="G13463" s="1" t="s">
        <v>15962</v>
      </c>
      <c r="H13463" s="1">
        <v>0</v>
      </c>
      <c r="I13463" s="1">
        <v>9992</v>
      </c>
    </row>
    <row r="13464" spans="1:9" x14ac:dyDescent="0.25">
      <c r="A13464" s="1">
        <v>2</v>
      </c>
      <c r="B13464" s="1">
        <v>47869</v>
      </c>
      <c r="C13464" s="1">
        <v>53.0533</v>
      </c>
      <c r="D13464" s="1">
        <v>127.1891</v>
      </c>
      <c r="E13464" s="1">
        <v>1146</v>
      </c>
      <c r="F13464" s="1">
        <v>92.993600000000001</v>
      </c>
      <c r="G13464" s="1">
        <v>267.11840000000001</v>
      </c>
      <c r="H13464" s="1">
        <v>15.063945800000001</v>
      </c>
      <c r="I13464" s="1">
        <v>87560</v>
      </c>
    </row>
    <row r="13465" spans="1:9" x14ac:dyDescent="0.25">
      <c r="A13465" s="1">
        <v>0</v>
      </c>
      <c r="B13465" s="1" t="s">
        <v>15963</v>
      </c>
    </row>
    <row r="13466" spans="1:9" x14ac:dyDescent="0.25">
      <c r="A13466" s="1">
        <v>1</v>
      </c>
      <c r="B13466" s="1" t="s">
        <v>15964</v>
      </c>
      <c r="C13466" s="1" t="s">
        <v>15965</v>
      </c>
      <c r="D13466" s="1">
        <v>22276.365786589999</v>
      </c>
      <c r="E13466" s="1">
        <v>7.8800000000000008E-6</v>
      </c>
      <c r="F13466" s="1" t="s">
        <v>3</v>
      </c>
      <c r="G13466" s="1" t="s">
        <v>15966</v>
      </c>
      <c r="H13466" s="1">
        <v>0</v>
      </c>
      <c r="I13466" s="1">
        <v>9998</v>
      </c>
    </row>
    <row r="13467" spans="1:9" x14ac:dyDescent="0.25">
      <c r="A13467" s="1">
        <v>2</v>
      </c>
      <c r="B13467" s="1">
        <v>47870</v>
      </c>
      <c r="C13467" s="1">
        <v>53.055500000000002</v>
      </c>
      <c r="D13467" s="1">
        <v>153.01230000000001</v>
      </c>
      <c r="E13467" s="1">
        <v>1297</v>
      </c>
      <c r="F13467" s="1">
        <v>78.0398</v>
      </c>
      <c r="G13467" s="1">
        <v>282.07369999999997</v>
      </c>
      <c r="H13467" s="1">
        <v>15.0640476</v>
      </c>
      <c r="I13467" s="1">
        <v>86972</v>
      </c>
    </row>
    <row r="13468" spans="1:9" x14ac:dyDescent="0.25">
      <c r="A13468" s="1">
        <v>0</v>
      </c>
      <c r="B13468" s="1" t="s">
        <v>15967</v>
      </c>
    </row>
    <row r="13469" spans="1:9" x14ac:dyDescent="0.25">
      <c r="A13469" s="1">
        <v>1</v>
      </c>
      <c r="B13469" s="1" t="s">
        <v>15968</v>
      </c>
      <c r="C13469" s="1" t="s">
        <v>15969</v>
      </c>
      <c r="D13469" s="1">
        <v>22276.012411209998</v>
      </c>
      <c r="E13469" s="1">
        <v>-1.9449999999999998E-5</v>
      </c>
      <c r="F13469" s="1" t="s">
        <v>3</v>
      </c>
      <c r="G13469" s="1">
        <f>-11176-3</f>
        <v>-11179</v>
      </c>
      <c r="H13469" s="1">
        <v>0</v>
      </c>
      <c r="I13469" s="1">
        <v>9994</v>
      </c>
    </row>
    <row r="13470" spans="1:9" x14ac:dyDescent="0.25">
      <c r="A13470" s="1">
        <v>2</v>
      </c>
      <c r="B13470" s="1">
        <v>47871</v>
      </c>
      <c r="C13470" s="1">
        <v>53.052199999999999</v>
      </c>
      <c r="D13470" s="1">
        <v>129.60140000000001</v>
      </c>
      <c r="E13470" s="1">
        <v>1295</v>
      </c>
      <c r="F13470" s="1">
        <v>84.886399999999995</v>
      </c>
      <c r="G13470" s="1">
        <v>275.22730000000001</v>
      </c>
      <c r="H13470" s="1">
        <v>15.06390802</v>
      </c>
      <c r="I13470" s="1">
        <v>87371</v>
      </c>
    </row>
    <row r="13471" spans="1:9" x14ac:dyDescent="0.25">
      <c r="A13471" s="1">
        <v>0</v>
      </c>
      <c r="B13471" s="1" t="s">
        <v>15970</v>
      </c>
    </row>
    <row r="13472" spans="1:9" x14ac:dyDescent="0.25">
      <c r="A13472" s="1">
        <v>1</v>
      </c>
      <c r="B13472" s="1" t="s">
        <v>15971</v>
      </c>
      <c r="C13472" s="1" t="s">
        <v>15972</v>
      </c>
      <c r="D13472" s="1">
        <v>22276.48284379</v>
      </c>
      <c r="E13472" s="1">
        <v>7.3985999999999995E-4</v>
      </c>
      <c r="F13472" s="1" t="s">
        <v>3</v>
      </c>
      <c r="G13472" s="1" t="s">
        <v>15973</v>
      </c>
      <c r="H13472" s="1">
        <v>0</v>
      </c>
      <c r="I13472" s="1">
        <v>9993</v>
      </c>
    </row>
    <row r="13473" spans="1:9" x14ac:dyDescent="0.25">
      <c r="A13473" s="1">
        <v>2</v>
      </c>
      <c r="B13473" s="1">
        <v>47872</v>
      </c>
      <c r="C13473" s="1">
        <v>53.052100000000003</v>
      </c>
      <c r="D13473" s="1">
        <v>31.164300000000001</v>
      </c>
      <c r="E13473" s="1">
        <v>8642</v>
      </c>
      <c r="F13473" s="1">
        <v>290.55549999999999</v>
      </c>
      <c r="G13473" s="1">
        <v>69.4529</v>
      </c>
      <c r="H13473" s="1">
        <v>15.59419552</v>
      </c>
      <c r="I13473" s="1">
        <v>88811</v>
      </c>
    </row>
    <row r="13474" spans="1:9" x14ac:dyDescent="0.25">
      <c r="A13474" s="1">
        <v>0</v>
      </c>
      <c r="B13474" s="1" t="s">
        <v>15974</v>
      </c>
    </row>
    <row r="13475" spans="1:9" x14ac:dyDescent="0.25">
      <c r="A13475" s="1">
        <v>1</v>
      </c>
      <c r="B13475" s="1" t="s">
        <v>15975</v>
      </c>
      <c r="C13475" s="1" t="s">
        <v>15976</v>
      </c>
      <c r="D13475" s="1">
        <v>22276.591092129998</v>
      </c>
      <c r="E13475" s="1">
        <v>4.7700000000000001E-6</v>
      </c>
      <c r="F13475" s="1" t="s">
        <v>3</v>
      </c>
      <c r="G13475" s="1" t="s">
        <v>15977</v>
      </c>
      <c r="H13475" s="1">
        <v>0</v>
      </c>
      <c r="I13475" s="1">
        <v>9992</v>
      </c>
    </row>
    <row r="13476" spans="1:9" x14ac:dyDescent="0.25">
      <c r="A13476" s="1">
        <v>2</v>
      </c>
      <c r="B13476" s="1">
        <v>47873</v>
      </c>
      <c r="C13476" s="1">
        <v>53.0548</v>
      </c>
      <c r="D13476" s="1">
        <v>126.99120000000001</v>
      </c>
      <c r="E13476" s="1">
        <v>1605</v>
      </c>
      <c r="F13476" s="1">
        <v>96.491699999999994</v>
      </c>
      <c r="G13476" s="1">
        <v>263.62540000000001</v>
      </c>
      <c r="H13476" s="1">
        <v>15.064056989999999</v>
      </c>
      <c r="I13476" s="1">
        <v>87451</v>
      </c>
    </row>
    <row r="13477" spans="1:9" x14ac:dyDescent="0.25">
      <c r="A13477" s="1">
        <v>0</v>
      </c>
      <c r="B13477" s="1" t="s">
        <v>15978</v>
      </c>
    </row>
    <row r="13478" spans="1:9" x14ac:dyDescent="0.25">
      <c r="A13478" s="1">
        <v>1</v>
      </c>
      <c r="B13478" s="1" t="s">
        <v>15979</v>
      </c>
      <c r="C13478" s="1" t="s">
        <v>15980</v>
      </c>
      <c r="D13478" s="1">
        <v>22276.534421479999</v>
      </c>
      <c r="E13478" s="1">
        <v>2.987E-5</v>
      </c>
      <c r="F13478" s="1" t="s">
        <v>3</v>
      </c>
      <c r="G13478" s="1" t="s">
        <v>15981</v>
      </c>
      <c r="H13478" s="1">
        <v>0</v>
      </c>
      <c r="I13478" s="1">
        <v>9995</v>
      </c>
    </row>
    <row r="13479" spans="1:9" x14ac:dyDescent="0.25">
      <c r="A13479" s="1">
        <v>2</v>
      </c>
      <c r="B13479" s="1">
        <v>47874</v>
      </c>
      <c r="C13479" s="1">
        <v>53.055300000000003</v>
      </c>
      <c r="D13479" s="1">
        <v>82.273499999999999</v>
      </c>
      <c r="E13479" s="1">
        <v>1459</v>
      </c>
      <c r="F13479" s="1">
        <v>72.0976</v>
      </c>
      <c r="G13479" s="1">
        <v>288.0172</v>
      </c>
      <c r="H13479" s="1">
        <v>15.064027660000001</v>
      </c>
      <c r="I13479" s="1">
        <v>88089</v>
      </c>
    </row>
    <row r="13480" spans="1:9" x14ac:dyDescent="0.25">
      <c r="A13480" s="1">
        <v>0</v>
      </c>
      <c r="B13480" s="1" t="s">
        <v>15982</v>
      </c>
    </row>
    <row r="13481" spans="1:9" x14ac:dyDescent="0.25">
      <c r="A13481" s="1">
        <v>1</v>
      </c>
      <c r="B13481" s="1" t="s">
        <v>15983</v>
      </c>
      <c r="C13481" s="1" t="s">
        <v>15984</v>
      </c>
      <c r="D13481" s="1">
        <v>22276.58279887</v>
      </c>
      <c r="E13481" s="1">
        <v>2.0990000000000001E-5</v>
      </c>
      <c r="F13481" s="1" t="s">
        <v>3</v>
      </c>
      <c r="G13481" s="1" t="s">
        <v>15985</v>
      </c>
      <c r="H13481" s="1">
        <v>0</v>
      </c>
      <c r="I13481" s="1">
        <v>9998</v>
      </c>
    </row>
    <row r="13482" spans="1:9" x14ac:dyDescent="0.25">
      <c r="A13482" s="1">
        <v>2</v>
      </c>
      <c r="B13482" s="1">
        <v>47875</v>
      </c>
      <c r="C13482" s="1">
        <v>53.052599999999998</v>
      </c>
      <c r="D13482" s="1">
        <v>137.04249999999999</v>
      </c>
      <c r="E13482" s="1">
        <v>1204</v>
      </c>
      <c r="F13482" s="1">
        <v>117.26139999999999</v>
      </c>
      <c r="G13482" s="1">
        <v>242.84979999999999</v>
      </c>
      <c r="H13482" s="1">
        <v>15.064143209999999</v>
      </c>
      <c r="I13482" s="1">
        <v>87374</v>
      </c>
    </row>
    <row r="13483" spans="1:9" x14ac:dyDescent="0.25">
      <c r="A13483" s="1">
        <v>0</v>
      </c>
      <c r="B13483" s="1" t="s">
        <v>15986</v>
      </c>
    </row>
    <row r="13484" spans="1:9" x14ac:dyDescent="0.25">
      <c r="A13484" s="1">
        <v>1</v>
      </c>
      <c r="B13484" s="1" t="s">
        <v>15987</v>
      </c>
      <c r="C13484" s="1" t="s">
        <v>15988</v>
      </c>
      <c r="D13484" s="1">
        <v>22276.04097143</v>
      </c>
      <c r="E13484" s="1">
        <v>3.5670000000000002E-5</v>
      </c>
      <c r="F13484" s="1" t="s">
        <v>3</v>
      </c>
      <c r="G13484" s="1" t="s">
        <v>15989</v>
      </c>
      <c r="H13484" s="1">
        <v>0</v>
      </c>
      <c r="I13484" s="1">
        <v>9995</v>
      </c>
    </row>
    <row r="13485" spans="1:9" x14ac:dyDescent="0.25">
      <c r="A13485" s="1">
        <v>2</v>
      </c>
      <c r="B13485" s="1">
        <v>47876</v>
      </c>
      <c r="C13485" s="1">
        <v>53.053100000000001</v>
      </c>
      <c r="D13485" s="1">
        <v>139.4734</v>
      </c>
      <c r="E13485" s="1">
        <v>1567</v>
      </c>
      <c r="F13485" s="1">
        <v>92.533699999999996</v>
      </c>
      <c r="G13485" s="1">
        <v>267.5831</v>
      </c>
      <c r="H13485" s="1">
        <v>15.06382295</v>
      </c>
      <c r="I13485" s="1">
        <v>87244</v>
      </c>
    </row>
    <row r="13486" spans="1:9" x14ac:dyDescent="0.25">
      <c r="A13486" s="1">
        <v>0</v>
      </c>
      <c r="B13486" s="1" t="s">
        <v>15990</v>
      </c>
    </row>
    <row r="13487" spans="1:9" x14ac:dyDescent="0.25">
      <c r="A13487" s="1">
        <v>1</v>
      </c>
      <c r="B13487" s="1" t="s">
        <v>15991</v>
      </c>
      <c r="C13487" s="1" t="s">
        <v>15992</v>
      </c>
      <c r="D13487" s="1">
        <v>22276.321100540001</v>
      </c>
      <c r="E13487" s="1">
        <v>-1.9599999999999999E-6</v>
      </c>
      <c r="F13487" s="1" t="s">
        <v>3</v>
      </c>
      <c r="G13487" s="1" t="s">
        <v>15993</v>
      </c>
      <c r="H13487" s="1">
        <v>0</v>
      </c>
      <c r="I13487" s="1">
        <v>9994</v>
      </c>
    </row>
    <row r="13488" spans="1:9" x14ac:dyDescent="0.25">
      <c r="A13488" s="1">
        <v>2</v>
      </c>
      <c r="B13488" s="1">
        <v>47877</v>
      </c>
      <c r="C13488" s="1">
        <v>53.053699999999999</v>
      </c>
      <c r="D13488" s="1">
        <v>138.21969999999999</v>
      </c>
      <c r="E13488" s="1">
        <v>1307</v>
      </c>
      <c r="F13488" s="1">
        <v>98.153099999999995</v>
      </c>
      <c r="G13488" s="1">
        <v>261.96069999999997</v>
      </c>
      <c r="H13488" s="1">
        <v>15.06395464</v>
      </c>
      <c r="I13488" s="1">
        <v>87275</v>
      </c>
    </row>
    <row r="13489" spans="1:9" x14ac:dyDescent="0.25">
      <c r="A13489" s="1">
        <v>0</v>
      </c>
      <c r="B13489" s="1" t="s">
        <v>15994</v>
      </c>
    </row>
    <row r="13490" spans="1:9" x14ac:dyDescent="0.25">
      <c r="A13490" s="1">
        <v>1</v>
      </c>
      <c r="B13490" s="1" t="s">
        <v>15995</v>
      </c>
      <c r="C13490" s="1" t="s">
        <v>15996</v>
      </c>
      <c r="D13490" s="1">
        <v>22276.332171059999</v>
      </c>
      <c r="E13490" s="1">
        <v>-8.6999999999999997E-6</v>
      </c>
      <c r="F13490" s="1" t="s">
        <v>3</v>
      </c>
      <c r="G13490" s="1">
        <f>-39553-4</f>
        <v>-39557</v>
      </c>
      <c r="H13490" s="1">
        <v>0</v>
      </c>
      <c r="I13490" s="1">
        <v>9998</v>
      </c>
    </row>
    <row r="13491" spans="1:9" x14ac:dyDescent="0.25">
      <c r="A13491" s="1">
        <v>2</v>
      </c>
      <c r="B13491" s="1">
        <v>47878</v>
      </c>
      <c r="C13491" s="1">
        <v>53.053800000000003</v>
      </c>
      <c r="D13491" s="1">
        <v>138.1671</v>
      </c>
      <c r="E13491" s="1">
        <v>1327</v>
      </c>
      <c r="F13491" s="1">
        <v>78.235299999999995</v>
      </c>
      <c r="G13491" s="1">
        <v>281.87849999999997</v>
      </c>
      <c r="H13491" s="1">
        <v>15.06391715</v>
      </c>
      <c r="I13491" s="1">
        <v>87077</v>
      </c>
    </row>
    <row r="13492" spans="1:9" x14ac:dyDescent="0.25">
      <c r="A13492" s="1">
        <v>0</v>
      </c>
      <c r="B13492" s="1" t="s">
        <v>15997</v>
      </c>
    </row>
    <row r="13493" spans="1:9" x14ac:dyDescent="0.25">
      <c r="A13493" s="1">
        <v>1</v>
      </c>
      <c r="B13493" s="1" t="s">
        <v>15998</v>
      </c>
      <c r="C13493" s="1" t="s">
        <v>15999</v>
      </c>
      <c r="D13493" s="1">
        <v>22276.395281289999</v>
      </c>
      <c r="E13493" s="1">
        <v>3.4699999999999998E-6</v>
      </c>
      <c r="F13493" s="1" t="s">
        <v>3</v>
      </c>
      <c r="G13493" s="1" t="s">
        <v>16000</v>
      </c>
      <c r="H13493" s="1">
        <v>0</v>
      </c>
      <c r="I13493" s="1">
        <v>9996</v>
      </c>
    </row>
    <row r="13494" spans="1:9" x14ac:dyDescent="0.25">
      <c r="A13494" s="1">
        <v>2</v>
      </c>
      <c r="B13494" s="1">
        <v>47879</v>
      </c>
      <c r="C13494" s="1">
        <v>53.0533</v>
      </c>
      <c r="D13494" s="1">
        <v>152.88339999999999</v>
      </c>
      <c r="E13494" s="1">
        <v>1403</v>
      </c>
      <c r="F13494" s="1">
        <v>107.6306</v>
      </c>
      <c r="G13494" s="1">
        <v>252.4836</v>
      </c>
      <c r="H13494" s="1">
        <v>15.06395212</v>
      </c>
      <c r="I13494" s="1">
        <v>87254</v>
      </c>
    </row>
    <row r="13495" spans="1:9" x14ac:dyDescent="0.25">
      <c r="A13495" s="1">
        <v>0</v>
      </c>
      <c r="B13495" s="1" t="s">
        <v>16001</v>
      </c>
    </row>
    <row r="13496" spans="1:9" x14ac:dyDescent="0.25">
      <c r="A13496" s="1">
        <v>1</v>
      </c>
      <c r="B13496" s="1" t="s">
        <v>16002</v>
      </c>
      <c r="C13496" s="1" t="s">
        <v>16003</v>
      </c>
      <c r="D13496" s="1">
        <v>22276.434446169998</v>
      </c>
      <c r="E13496" s="1">
        <v>-8.2999999999999999E-7</v>
      </c>
      <c r="F13496" s="1" t="s">
        <v>3</v>
      </c>
      <c r="G13496" s="1" t="s">
        <v>16004</v>
      </c>
      <c r="H13496" s="1">
        <v>0</v>
      </c>
      <c r="I13496" s="1">
        <v>9996</v>
      </c>
    </row>
    <row r="13497" spans="1:9" x14ac:dyDescent="0.25">
      <c r="A13497" s="1">
        <v>2</v>
      </c>
      <c r="B13497" s="1">
        <v>47880</v>
      </c>
      <c r="C13497" s="1">
        <v>53.053800000000003</v>
      </c>
      <c r="D13497" s="1">
        <v>147.70849999999999</v>
      </c>
      <c r="E13497" s="1">
        <v>1173</v>
      </c>
      <c r="F13497" s="1">
        <v>84.908500000000004</v>
      </c>
      <c r="G13497" s="1">
        <v>275.2038</v>
      </c>
      <c r="H13497" s="1">
        <v>15.064044150000001</v>
      </c>
      <c r="I13497" s="1">
        <v>87159</v>
      </c>
    </row>
    <row r="13498" spans="1:9" x14ac:dyDescent="0.25">
      <c r="A13498" s="1">
        <v>0</v>
      </c>
      <c r="B13498" s="1" t="s">
        <v>16005</v>
      </c>
    </row>
    <row r="13499" spans="1:9" x14ac:dyDescent="0.25">
      <c r="A13499" s="1">
        <v>1</v>
      </c>
      <c r="B13499" s="1" t="s">
        <v>16006</v>
      </c>
      <c r="C13499" s="1" t="s">
        <v>16007</v>
      </c>
      <c r="D13499" s="1">
        <v>22276.128510089999</v>
      </c>
      <c r="E13499" s="1">
        <v>-6.2500000000000003E-6</v>
      </c>
      <c r="F13499" s="1" t="s">
        <v>3</v>
      </c>
      <c r="G13499" s="1">
        <f>-23044-4</f>
        <v>-23048</v>
      </c>
      <c r="H13499" s="1">
        <v>0</v>
      </c>
      <c r="I13499" s="1">
        <v>9991</v>
      </c>
    </row>
    <row r="13500" spans="1:9" x14ac:dyDescent="0.25">
      <c r="A13500" s="1">
        <v>2</v>
      </c>
      <c r="B13500" s="1">
        <v>47881</v>
      </c>
      <c r="C13500" s="1">
        <v>53.053600000000003</v>
      </c>
      <c r="D13500" s="1">
        <v>149.07060000000001</v>
      </c>
      <c r="E13500" s="1">
        <v>1377</v>
      </c>
      <c r="F13500" s="1">
        <v>94.230800000000002</v>
      </c>
      <c r="G13500" s="1">
        <v>265.88380000000001</v>
      </c>
      <c r="H13500" s="1">
        <v>15.06395775</v>
      </c>
      <c r="I13500" s="1">
        <v>87073</v>
      </c>
    </row>
    <row r="13501" spans="1:9" x14ac:dyDescent="0.25">
      <c r="A13501" s="1">
        <v>0</v>
      </c>
      <c r="B13501" s="1" t="s">
        <v>16008</v>
      </c>
    </row>
    <row r="13502" spans="1:9" x14ac:dyDescent="0.25">
      <c r="A13502" s="1">
        <v>1</v>
      </c>
      <c r="B13502" s="1" t="s">
        <v>16009</v>
      </c>
      <c r="C13502" s="1" t="s">
        <v>16010</v>
      </c>
      <c r="D13502" s="1">
        <v>22276.103627019998</v>
      </c>
      <c r="E13502" s="1">
        <v>-1.6E-7</v>
      </c>
      <c r="F13502" s="1" t="s">
        <v>3</v>
      </c>
      <c r="G13502" s="1" t="s">
        <v>16011</v>
      </c>
      <c r="H13502" s="1">
        <v>0</v>
      </c>
      <c r="I13502" s="1">
        <v>9994</v>
      </c>
    </row>
    <row r="13503" spans="1:9" x14ac:dyDescent="0.25">
      <c r="A13503" s="1">
        <v>2</v>
      </c>
      <c r="B13503" s="1">
        <v>47882</v>
      </c>
      <c r="C13503" s="1">
        <v>53.054600000000001</v>
      </c>
      <c r="D13503" s="1">
        <v>139.19800000000001</v>
      </c>
      <c r="E13503" s="1">
        <v>1335</v>
      </c>
      <c r="F13503" s="1">
        <v>113.8291</v>
      </c>
      <c r="G13503" s="1">
        <v>246.28380000000001</v>
      </c>
      <c r="H13503" s="1">
        <v>15.06407065</v>
      </c>
      <c r="I13503" s="1">
        <v>87419</v>
      </c>
    </row>
    <row r="13504" spans="1:9" x14ac:dyDescent="0.25">
      <c r="A13504" s="1">
        <v>0</v>
      </c>
      <c r="B13504" s="1" t="s">
        <v>16012</v>
      </c>
    </row>
    <row r="13505" spans="1:9" x14ac:dyDescent="0.25">
      <c r="A13505" s="1">
        <v>1</v>
      </c>
      <c r="B13505" s="1" t="s">
        <v>16013</v>
      </c>
      <c r="C13505" s="1" t="s">
        <v>16014</v>
      </c>
      <c r="D13505" s="1">
        <v>22276.340902249998</v>
      </c>
      <c r="E13505" s="1">
        <v>2.476E-5</v>
      </c>
      <c r="F13505" s="1" t="s">
        <v>3</v>
      </c>
      <c r="G13505" s="1" t="s">
        <v>16015</v>
      </c>
      <c r="H13505" s="1">
        <v>0</v>
      </c>
      <c r="I13505" s="1">
        <v>9992</v>
      </c>
    </row>
    <row r="13506" spans="1:9" x14ac:dyDescent="0.25">
      <c r="A13506" s="1">
        <v>2</v>
      </c>
      <c r="B13506" s="1">
        <v>47883</v>
      </c>
      <c r="C13506" s="1">
        <v>53.054900000000004</v>
      </c>
      <c r="D13506" s="1">
        <v>143.12430000000001</v>
      </c>
      <c r="E13506" s="1">
        <v>1278</v>
      </c>
      <c r="F13506" s="1">
        <v>97.113699999999994</v>
      </c>
      <c r="G13506" s="1">
        <v>262.99970000000002</v>
      </c>
      <c r="H13506" s="1">
        <v>15.06413895</v>
      </c>
      <c r="I13506" s="1">
        <v>87384</v>
      </c>
    </row>
    <row r="13507" spans="1:9" x14ac:dyDescent="0.25">
      <c r="A13507" s="1">
        <v>0</v>
      </c>
      <c r="B13507" s="1" t="s">
        <v>16016</v>
      </c>
    </row>
    <row r="13508" spans="1:9" x14ac:dyDescent="0.25">
      <c r="A13508" s="1">
        <v>1</v>
      </c>
      <c r="B13508" s="1" t="s">
        <v>16017</v>
      </c>
      <c r="C13508" s="1" t="s">
        <v>16018</v>
      </c>
      <c r="D13508" s="1">
        <v>22276.058470790002</v>
      </c>
      <c r="E13508" s="1">
        <v>8.3599999999999996E-6</v>
      </c>
      <c r="F13508" s="1" t="s">
        <v>3</v>
      </c>
      <c r="G13508" s="1" t="s">
        <v>16019</v>
      </c>
      <c r="H13508" s="1">
        <v>0</v>
      </c>
      <c r="I13508" s="1">
        <v>9993</v>
      </c>
    </row>
    <row r="13509" spans="1:9" x14ac:dyDescent="0.25">
      <c r="A13509" s="1">
        <v>2</v>
      </c>
      <c r="B13509" s="1">
        <v>47884</v>
      </c>
      <c r="C13509" s="1">
        <v>53.0548</v>
      </c>
      <c r="D13509" s="1">
        <v>149.40100000000001</v>
      </c>
      <c r="E13509" s="1">
        <v>1366</v>
      </c>
      <c r="F13509" s="1">
        <v>86.516300000000001</v>
      </c>
      <c r="G13509" s="1">
        <v>273.59820000000002</v>
      </c>
      <c r="H13509" s="1">
        <v>15.064073069999999</v>
      </c>
      <c r="I13509" s="1">
        <v>87095</v>
      </c>
    </row>
    <row r="13510" spans="1:9" x14ac:dyDescent="0.25">
      <c r="A13510" s="1">
        <v>0</v>
      </c>
      <c r="B13510" s="1" t="s">
        <v>16020</v>
      </c>
    </row>
    <row r="13511" spans="1:9" x14ac:dyDescent="0.25">
      <c r="A13511" s="1">
        <v>1</v>
      </c>
      <c r="B13511" s="1" t="s">
        <v>16021</v>
      </c>
      <c r="C13511" s="1" t="s">
        <v>16022</v>
      </c>
      <c r="D13511" s="1">
        <v>22276.384212730001</v>
      </c>
      <c r="E13511" s="1">
        <v>1.046E-5</v>
      </c>
      <c r="F13511" s="1" t="s">
        <v>3</v>
      </c>
      <c r="G13511" s="1" t="s">
        <v>16023</v>
      </c>
      <c r="H13511" s="1">
        <v>0</v>
      </c>
      <c r="I13511" s="1">
        <v>9996</v>
      </c>
    </row>
    <row r="13512" spans="1:9" x14ac:dyDescent="0.25">
      <c r="A13512" s="1">
        <v>2</v>
      </c>
      <c r="B13512" s="1">
        <v>47885</v>
      </c>
      <c r="C13512" s="1">
        <v>53.054499999999997</v>
      </c>
      <c r="D13512" s="1">
        <v>152.93379999999999</v>
      </c>
      <c r="E13512" s="1">
        <v>1323</v>
      </c>
      <c r="F13512" s="1">
        <v>101.881</v>
      </c>
      <c r="G13512" s="1">
        <v>258.23270000000002</v>
      </c>
      <c r="H13512" s="1">
        <v>15.0641148</v>
      </c>
      <c r="I13512" s="1">
        <v>87234</v>
      </c>
    </row>
    <row r="13513" spans="1:9" x14ac:dyDescent="0.25">
      <c r="A13513" s="1">
        <v>0</v>
      </c>
      <c r="B13513" s="1" t="s">
        <v>16024</v>
      </c>
    </row>
    <row r="13514" spans="1:9" x14ac:dyDescent="0.25">
      <c r="A13514" s="1">
        <v>1</v>
      </c>
      <c r="B13514" s="1" t="s">
        <v>16025</v>
      </c>
      <c r="C13514" s="1" t="s">
        <v>16026</v>
      </c>
      <c r="D13514" s="1">
        <v>22275.986117479999</v>
      </c>
      <c r="E13514" s="1">
        <v>-6.99E-6</v>
      </c>
      <c r="F13514" s="1" t="s">
        <v>3</v>
      </c>
      <c r="G13514" s="1">
        <f>-28033-4</f>
        <v>-28037</v>
      </c>
      <c r="H13514" s="1">
        <v>0</v>
      </c>
      <c r="I13514" s="1">
        <v>9997</v>
      </c>
    </row>
    <row r="13515" spans="1:9" x14ac:dyDescent="0.25">
      <c r="A13515" s="1">
        <v>2</v>
      </c>
      <c r="B13515" s="1">
        <v>47886</v>
      </c>
      <c r="C13515" s="1">
        <v>53.054499999999997</v>
      </c>
      <c r="D13515" s="1">
        <v>144.72219999999999</v>
      </c>
      <c r="E13515" s="1">
        <v>1297</v>
      </c>
      <c r="F13515" s="1">
        <v>87.308899999999994</v>
      </c>
      <c r="G13515" s="1">
        <v>272.8048</v>
      </c>
      <c r="H13515" s="1">
        <v>15.06395114</v>
      </c>
      <c r="I13515" s="1">
        <v>87161</v>
      </c>
    </row>
    <row r="13516" spans="1:9" x14ac:dyDescent="0.25">
      <c r="A13516" s="1">
        <v>0</v>
      </c>
      <c r="B13516" s="1" t="s">
        <v>16027</v>
      </c>
    </row>
    <row r="13517" spans="1:9" x14ac:dyDescent="0.25">
      <c r="A13517" s="1">
        <v>1</v>
      </c>
      <c r="B13517" s="1" t="s">
        <v>16028</v>
      </c>
      <c r="C13517" s="1" t="s">
        <v>16029</v>
      </c>
      <c r="D13517" s="1">
        <v>22276.541328250001</v>
      </c>
      <c r="E13517" s="1">
        <v>1.3962999999999999E-4</v>
      </c>
      <c r="F13517" s="1" t="s">
        <v>3</v>
      </c>
      <c r="G13517" s="1" t="s">
        <v>16030</v>
      </c>
      <c r="H13517" s="1">
        <v>0</v>
      </c>
      <c r="I13517" s="1">
        <v>9999</v>
      </c>
    </row>
    <row r="13518" spans="1:9" x14ac:dyDescent="0.25">
      <c r="A13518" s="1">
        <v>2</v>
      </c>
      <c r="B13518" s="1">
        <v>47887</v>
      </c>
      <c r="C13518" s="1">
        <v>53.054499999999997</v>
      </c>
      <c r="D13518" s="1">
        <v>147.20949999999999</v>
      </c>
      <c r="E13518" s="1">
        <v>1097</v>
      </c>
      <c r="F13518" s="1">
        <v>103.62009999999999</v>
      </c>
      <c r="G13518" s="1">
        <v>256.49099999999999</v>
      </c>
      <c r="H13518" s="1">
        <v>15.064173930000001</v>
      </c>
      <c r="I13518" s="1">
        <v>87175</v>
      </c>
    </row>
    <row r="13519" spans="1:9" x14ac:dyDescent="0.25">
      <c r="A13519" s="1">
        <v>0</v>
      </c>
      <c r="B13519" s="1" t="s">
        <v>16031</v>
      </c>
    </row>
    <row r="13520" spans="1:9" x14ac:dyDescent="0.25">
      <c r="A13520" s="1">
        <v>1</v>
      </c>
      <c r="B13520" s="1" t="s">
        <v>16032</v>
      </c>
      <c r="C13520" s="1" t="s">
        <v>16033</v>
      </c>
      <c r="D13520" s="1">
        <v>22276.498025540001</v>
      </c>
      <c r="E13520" s="1">
        <v>1.5475999999999999E-4</v>
      </c>
      <c r="F13520" s="1" t="s">
        <v>3</v>
      </c>
      <c r="G13520" s="1" t="s">
        <v>16034</v>
      </c>
      <c r="H13520" s="1">
        <v>0</v>
      </c>
      <c r="I13520" s="1">
        <v>9995</v>
      </c>
    </row>
    <row r="13521" spans="1:9" x14ac:dyDescent="0.25">
      <c r="A13521" s="1">
        <v>2</v>
      </c>
      <c r="B13521" s="1">
        <v>47888</v>
      </c>
      <c r="C13521" s="1">
        <v>53.053199999999997</v>
      </c>
      <c r="D13521" s="1">
        <v>137.42169999999999</v>
      </c>
      <c r="E13521" s="1">
        <v>1341</v>
      </c>
      <c r="F13521" s="1">
        <v>80.9589</v>
      </c>
      <c r="G13521" s="1">
        <v>279.15519999999998</v>
      </c>
      <c r="H13521" s="1">
        <v>15.06413646</v>
      </c>
      <c r="I13521" s="1">
        <v>87314</v>
      </c>
    </row>
    <row r="13522" spans="1:9" x14ac:dyDescent="0.25">
      <c r="A13522" s="1">
        <v>0</v>
      </c>
      <c r="B13522" s="1" t="s">
        <v>16035</v>
      </c>
    </row>
    <row r="13523" spans="1:9" x14ac:dyDescent="0.25">
      <c r="A13523" s="1">
        <v>1</v>
      </c>
      <c r="B13523" s="1" t="s">
        <v>16036</v>
      </c>
      <c r="C13523" s="1" t="s">
        <v>16037</v>
      </c>
      <c r="D13523" s="1">
        <v>22276.310036700001</v>
      </c>
      <c r="E13523" s="1">
        <v>7.3599999999999998E-6</v>
      </c>
      <c r="F13523" s="1" t="s">
        <v>3</v>
      </c>
      <c r="G13523" s="1" t="s">
        <v>16038</v>
      </c>
      <c r="H13523" s="1">
        <v>0</v>
      </c>
      <c r="I13523" s="1">
        <v>9991</v>
      </c>
    </row>
    <row r="13524" spans="1:9" x14ac:dyDescent="0.25">
      <c r="A13524" s="1">
        <v>2</v>
      </c>
      <c r="B13524" s="1">
        <v>47889</v>
      </c>
      <c r="C13524" s="1">
        <v>53.054600000000001</v>
      </c>
      <c r="D13524" s="1">
        <v>138.27430000000001</v>
      </c>
      <c r="E13524" s="1">
        <v>1289</v>
      </c>
      <c r="F13524" s="1">
        <v>80.466499999999996</v>
      </c>
      <c r="G13524" s="1">
        <v>279.64699999999999</v>
      </c>
      <c r="H13524" s="1">
        <v>15.06402885</v>
      </c>
      <c r="I13524" s="1">
        <v>87333</v>
      </c>
    </row>
    <row r="13525" spans="1:9" x14ac:dyDescent="0.25">
      <c r="A13525" s="1">
        <v>0</v>
      </c>
      <c r="B13525" s="1" t="s">
        <v>16039</v>
      </c>
    </row>
    <row r="13526" spans="1:9" x14ac:dyDescent="0.25">
      <c r="A13526" s="1">
        <v>1</v>
      </c>
      <c r="B13526" s="1" t="s">
        <v>16040</v>
      </c>
      <c r="C13526" s="1" t="s">
        <v>16041</v>
      </c>
      <c r="D13526" s="1">
        <v>22275.70711874</v>
      </c>
      <c r="E13526" s="1">
        <v>3.8625999999999999E-3</v>
      </c>
      <c r="F13526" s="1" t="s">
        <v>3</v>
      </c>
      <c r="G13526" s="1" t="s">
        <v>16042</v>
      </c>
      <c r="H13526" s="1">
        <v>0</v>
      </c>
      <c r="I13526" s="1">
        <v>9990</v>
      </c>
    </row>
    <row r="13527" spans="1:9" x14ac:dyDescent="0.25">
      <c r="A13527" s="1">
        <v>2</v>
      </c>
      <c r="B13527" s="1">
        <v>47890</v>
      </c>
      <c r="C13527" s="1">
        <v>53.050199999999997</v>
      </c>
      <c r="D13527" s="1">
        <v>62.475099999999998</v>
      </c>
      <c r="E13527" s="1">
        <v>7830</v>
      </c>
      <c r="F13527" s="1">
        <v>276.49610000000001</v>
      </c>
      <c r="G13527" s="1">
        <v>83.516099999999994</v>
      </c>
      <c r="H13527" s="1">
        <v>15.63041584</v>
      </c>
      <c r="I13527" s="1">
        <v>87357</v>
      </c>
    </row>
    <row r="13528" spans="1:9" x14ac:dyDescent="0.25">
      <c r="A13528" s="1">
        <v>0</v>
      </c>
      <c r="B13528" s="1" t="s">
        <v>16043</v>
      </c>
    </row>
    <row r="13529" spans="1:9" x14ac:dyDescent="0.25">
      <c r="A13529" s="1">
        <v>1</v>
      </c>
      <c r="B13529" s="1" t="s">
        <v>16044</v>
      </c>
      <c r="C13529" s="1" t="s">
        <v>16045</v>
      </c>
      <c r="D13529" s="1">
        <v>22276.117455439999</v>
      </c>
      <c r="E13529" s="1">
        <v>9.1300000000000007E-6</v>
      </c>
      <c r="F13529" s="1" t="s">
        <v>3</v>
      </c>
      <c r="G13529" s="1" t="s">
        <v>16046</v>
      </c>
      <c r="H13529" s="1">
        <v>0</v>
      </c>
      <c r="I13529" s="1">
        <v>9995</v>
      </c>
    </row>
    <row r="13530" spans="1:9" x14ac:dyDescent="0.25">
      <c r="A13530" s="1">
        <v>2</v>
      </c>
      <c r="B13530" s="1">
        <v>47891</v>
      </c>
      <c r="C13530" s="1">
        <v>53.055100000000003</v>
      </c>
      <c r="D13530" s="1">
        <v>149.1326</v>
      </c>
      <c r="E13530" s="1">
        <v>1457</v>
      </c>
      <c r="F13530" s="1">
        <v>98.552899999999994</v>
      </c>
      <c r="G13530" s="1">
        <v>261.5625</v>
      </c>
      <c r="H13530" s="1">
        <v>15.06395506</v>
      </c>
      <c r="I13530" s="1">
        <v>87272</v>
      </c>
    </row>
    <row r="13531" spans="1:9" x14ac:dyDescent="0.25">
      <c r="A13531" s="1">
        <v>0</v>
      </c>
      <c r="B13531" s="1" t="s">
        <v>16047</v>
      </c>
    </row>
    <row r="13532" spans="1:9" x14ac:dyDescent="0.25">
      <c r="A13532" s="1">
        <v>1</v>
      </c>
      <c r="B13532" s="1" t="s">
        <v>16048</v>
      </c>
      <c r="C13532" s="1" t="s">
        <v>16049</v>
      </c>
      <c r="D13532" s="1">
        <v>22276.493127199999</v>
      </c>
      <c r="E13532" s="1">
        <v>3.6520000000000003E-5</v>
      </c>
      <c r="F13532" s="1" t="s">
        <v>3</v>
      </c>
      <c r="G13532" s="1" t="s">
        <v>16050</v>
      </c>
      <c r="H13532" s="1">
        <v>0</v>
      </c>
      <c r="I13532" s="1">
        <v>9990</v>
      </c>
    </row>
    <row r="13533" spans="1:9" x14ac:dyDescent="0.25">
      <c r="A13533" s="1">
        <v>2</v>
      </c>
      <c r="B13533" s="1">
        <v>47892</v>
      </c>
      <c r="C13533" s="1">
        <v>53.055199999999999</v>
      </c>
      <c r="D13533" s="1">
        <v>130.97970000000001</v>
      </c>
      <c r="E13533" s="1">
        <v>1710</v>
      </c>
      <c r="F13533" s="1">
        <v>44.253599999999999</v>
      </c>
      <c r="G13533" s="1">
        <v>315.85939999999999</v>
      </c>
      <c r="H13533" s="1">
        <v>15.16911614</v>
      </c>
      <c r="I13533" s="1">
        <v>87400</v>
      </c>
    </row>
    <row r="13534" spans="1:9" x14ac:dyDescent="0.25">
      <c r="A13534" s="1">
        <v>0</v>
      </c>
      <c r="B13534" s="1" t="s">
        <v>16051</v>
      </c>
    </row>
    <row r="13535" spans="1:9" x14ac:dyDescent="0.25">
      <c r="A13535" s="1">
        <v>1</v>
      </c>
      <c r="B13535" s="1" t="s">
        <v>16052</v>
      </c>
      <c r="C13535" s="1" t="s">
        <v>16053</v>
      </c>
      <c r="D13535" s="1">
        <v>22276.33951605</v>
      </c>
      <c r="E13535" s="1">
        <v>1.562E-5</v>
      </c>
      <c r="F13535" s="1" t="s">
        <v>3</v>
      </c>
      <c r="G13535" s="1" t="s">
        <v>9658</v>
      </c>
      <c r="H13535" s="1">
        <v>0</v>
      </c>
      <c r="I13535" s="1">
        <v>9991</v>
      </c>
    </row>
    <row r="13536" spans="1:9" x14ac:dyDescent="0.25">
      <c r="A13536" s="1">
        <v>2</v>
      </c>
      <c r="B13536" s="1">
        <v>47894</v>
      </c>
      <c r="C13536" s="1">
        <v>53.053699999999999</v>
      </c>
      <c r="D13536" s="1">
        <v>138.13630000000001</v>
      </c>
      <c r="E13536" s="1">
        <v>1343</v>
      </c>
      <c r="F13536" s="1">
        <v>90.528000000000006</v>
      </c>
      <c r="G13536" s="1">
        <v>269.58620000000002</v>
      </c>
      <c r="H13536" s="1">
        <v>15.06411232</v>
      </c>
      <c r="I13536" s="1">
        <v>87230</v>
      </c>
    </row>
    <row r="13537" spans="1:9" x14ac:dyDescent="0.25">
      <c r="A13537" s="1">
        <v>0</v>
      </c>
      <c r="B13537" s="1" t="s">
        <v>16054</v>
      </c>
    </row>
    <row r="13538" spans="1:9" x14ac:dyDescent="0.25">
      <c r="A13538" s="1">
        <v>1</v>
      </c>
      <c r="B13538" s="1" t="s">
        <v>16055</v>
      </c>
      <c r="C13538" s="1" t="s">
        <v>16056</v>
      </c>
      <c r="D13538" s="1">
        <v>22276.01885801</v>
      </c>
      <c r="E13538" s="1">
        <v>-5.4E-6</v>
      </c>
      <c r="F13538" s="1" t="s">
        <v>3</v>
      </c>
      <c r="G13538" s="1">
        <f>-17397-4</f>
        <v>-17401</v>
      </c>
      <c r="H13538" s="1">
        <v>0</v>
      </c>
      <c r="I13538" s="1">
        <v>9991</v>
      </c>
    </row>
    <row r="13539" spans="1:9" x14ac:dyDescent="0.25">
      <c r="A13539" s="1">
        <v>2</v>
      </c>
      <c r="B13539" s="1">
        <v>47895</v>
      </c>
      <c r="C13539" s="1">
        <v>53.053199999999997</v>
      </c>
      <c r="D13539" s="1">
        <v>139.56120000000001</v>
      </c>
      <c r="E13539" s="1">
        <v>1376</v>
      </c>
      <c r="F13539" s="1">
        <v>105.5831</v>
      </c>
      <c r="G13539" s="1">
        <v>254.53100000000001</v>
      </c>
      <c r="H13539" s="1">
        <v>15.06393008</v>
      </c>
      <c r="I13539" s="1">
        <v>87213</v>
      </c>
    </row>
    <row r="13540" spans="1:9" x14ac:dyDescent="0.25">
      <c r="A13540" s="1">
        <v>0</v>
      </c>
      <c r="B13540" s="1" t="s">
        <v>16057</v>
      </c>
    </row>
    <row r="13541" spans="1:9" x14ac:dyDescent="0.25">
      <c r="A13541" s="1">
        <v>1</v>
      </c>
      <c r="B13541" s="1" t="s">
        <v>16058</v>
      </c>
      <c r="C13541" s="1" t="s">
        <v>16059</v>
      </c>
      <c r="D13541" s="1">
        <v>22276.542707109998</v>
      </c>
      <c r="E13541" s="1">
        <v>6.4759999999999997E-5</v>
      </c>
      <c r="F13541" s="1" t="s">
        <v>3</v>
      </c>
      <c r="G13541" s="1" t="s">
        <v>16060</v>
      </c>
      <c r="H13541" s="1">
        <v>0</v>
      </c>
      <c r="I13541" s="1">
        <v>9993</v>
      </c>
    </row>
    <row r="13542" spans="1:9" x14ac:dyDescent="0.25">
      <c r="A13542" s="1">
        <v>2</v>
      </c>
      <c r="B13542" s="1">
        <v>47896</v>
      </c>
      <c r="C13542" s="1">
        <v>53.052799999999998</v>
      </c>
      <c r="D13542" s="1">
        <v>152.21789999999999</v>
      </c>
      <c r="E13542" s="1">
        <v>1206</v>
      </c>
      <c r="F13542" s="1">
        <v>96.055199999999999</v>
      </c>
      <c r="G13542" s="1">
        <v>264.05739999999997</v>
      </c>
      <c r="H13542" s="1">
        <v>15.064127900000001</v>
      </c>
      <c r="I13542" s="1">
        <v>87055</v>
      </c>
    </row>
    <row r="13543" spans="1:9" x14ac:dyDescent="0.25">
      <c r="A13543" s="1">
        <v>0</v>
      </c>
      <c r="B13543" s="1" t="s">
        <v>16061</v>
      </c>
    </row>
    <row r="13544" spans="1:9" x14ac:dyDescent="0.25">
      <c r="A13544" s="1">
        <v>1</v>
      </c>
      <c r="B13544" s="1" t="s">
        <v>16062</v>
      </c>
      <c r="C13544" s="1" t="s">
        <v>16063</v>
      </c>
      <c r="D13544" s="1">
        <v>22276.34963977</v>
      </c>
      <c r="E13544" s="1">
        <v>2.493E-5</v>
      </c>
      <c r="F13544" s="1" t="s">
        <v>3</v>
      </c>
      <c r="G13544" s="1" t="s">
        <v>16064</v>
      </c>
      <c r="H13544" s="1">
        <v>0</v>
      </c>
      <c r="I13544" s="1">
        <v>9991</v>
      </c>
    </row>
    <row r="13545" spans="1:9" x14ac:dyDescent="0.25">
      <c r="A13545" s="1">
        <v>2</v>
      </c>
      <c r="B13545" s="1">
        <v>47897</v>
      </c>
      <c r="C13545" s="1">
        <v>53.055199999999999</v>
      </c>
      <c r="D13545" s="1">
        <v>138.0806</v>
      </c>
      <c r="E13545" s="1">
        <v>1260</v>
      </c>
      <c r="F13545" s="1">
        <v>98.020200000000003</v>
      </c>
      <c r="G13545" s="1">
        <v>262.09300000000002</v>
      </c>
      <c r="H13545" s="1">
        <v>15.06410125</v>
      </c>
      <c r="I13545" s="1">
        <v>87296</v>
      </c>
    </row>
    <row r="13546" spans="1:9" x14ac:dyDescent="0.25">
      <c r="A13546" s="1">
        <v>0</v>
      </c>
      <c r="B13546" s="1" t="s">
        <v>16065</v>
      </c>
    </row>
    <row r="13547" spans="1:9" x14ac:dyDescent="0.25">
      <c r="A13547" s="1">
        <v>1</v>
      </c>
      <c r="B13547" s="1" t="s">
        <v>16066</v>
      </c>
      <c r="C13547" s="1" t="s">
        <v>16067</v>
      </c>
      <c r="D13547" s="1">
        <v>22276.343208260001</v>
      </c>
      <c r="E13547" s="1">
        <v>2.5570000000000001E-5</v>
      </c>
      <c r="F13547" s="1" t="s">
        <v>3</v>
      </c>
      <c r="G13547" s="1" t="s">
        <v>2448</v>
      </c>
      <c r="H13547" s="1">
        <v>0</v>
      </c>
      <c r="I13547" s="1">
        <v>9997</v>
      </c>
    </row>
    <row r="13548" spans="1:9" x14ac:dyDescent="0.25">
      <c r="A13548" s="1">
        <v>2</v>
      </c>
      <c r="B13548" s="1">
        <v>47898</v>
      </c>
      <c r="C13548" s="1">
        <v>53.053899999999999</v>
      </c>
      <c r="D13548" s="1">
        <v>138.11689999999999</v>
      </c>
      <c r="E13548" s="1">
        <v>1257</v>
      </c>
      <c r="F13548" s="1">
        <v>93.564800000000005</v>
      </c>
      <c r="G13548" s="1">
        <v>266.54849999999999</v>
      </c>
      <c r="H13548" s="1">
        <v>15.064094320000001</v>
      </c>
      <c r="I13548" s="1">
        <v>87232</v>
      </c>
    </row>
    <row r="13549" spans="1:9" x14ac:dyDescent="0.25">
      <c r="A13549" s="1">
        <v>0</v>
      </c>
      <c r="B13549" s="1" t="s">
        <v>16068</v>
      </c>
    </row>
    <row r="13550" spans="1:9" x14ac:dyDescent="0.25">
      <c r="A13550" s="1">
        <v>1</v>
      </c>
      <c r="B13550" s="1" t="s">
        <v>16069</v>
      </c>
      <c r="C13550" s="1" t="s">
        <v>16070</v>
      </c>
      <c r="D13550" s="1">
        <v>22276.00778335</v>
      </c>
      <c r="E13550" s="1">
        <v>-4.1999999999999996E-6</v>
      </c>
      <c r="F13550" s="1" t="s">
        <v>3</v>
      </c>
      <c r="G13550" s="1">
        <f>-93014-5</f>
        <v>-93019</v>
      </c>
      <c r="H13550" s="1">
        <v>0</v>
      </c>
      <c r="I13550" s="1">
        <v>9995</v>
      </c>
    </row>
    <row r="13551" spans="1:9" x14ac:dyDescent="0.25">
      <c r="A13551" s="1">
        <v>2</v>
      </c>
      <c r="B13551" s="1">
        <v>47899</v>
      </c>
      <c r="C13551" s="1">
        <v>53.0535</v>
      </c>
      <c r="D13551" s="1">
        <v>129.6001</v>
      </c>
      <c r="E13551" s="1">
        <v>1438</v>
      </c>
      <c r="F13551" s="1">
        <v>86.598100000000002</v>
      </c>
      <c r="G13551" s="1">
        <v>273.5172</v>
      </c>
      <c r="H13551" s="1">
        <v>15.06400271</v>
      </c>
      <c r="I13551" s="1">
        <v>87381</v>
      </c>
    </row>
    <row r="13552" spans="1:9" x14ac:dyDescent="0.25">
      <c r="A13552" s="1">
        <v>0</v>
      </c>
      <c r="B13552" s="1" t="s">
        <v>16071</v>
      </c>
    </row>
    <row r="13553" spans="1:9" x14ac:dyDescent="0.25">
      <c r="A13553" s="1">
        <v>1</v>
      </c>
      <c r="B13553" s="1" t="s">
        <v>16072</v>
      </c>
      <c r="C13553" s="1" t="s">
        <v>16073</v>
      </c>
      <c r="D13553" s="1">
        <v>22276.497080019999</v>
      </c>
      <c r="E13553" s="1">
        <v>1.0362E-4</v>
      </c>
      <c r="F13553" s="1" t="s">
        <v>3</v>
      </c>
      <c r="G13553" s="1" t="s">
        <v>16074</v>
      </c>
      <c r="H13553" s="1">
        <v>0</v>
      </c>
      <c r="I13553" s="1">
        <v>9991</v>
      </c>
    </row>
    <row r="13554" spans="1:9" x14ac:dyDescent="0.25">
      <c r="A13554" s="1">
        <v>2</v>
      </c>
      <c r="B13554" s="1">
        <v>47900</v>
      </c>
      <c r="C13554" s="1">
        <v>53.052999999999997</v>
      </c>
      <c r="D13554" s="1">
        <v>137.42609999999999</v>
      </c>
      <c r="E13554" s="1">
        <v>1284</v>
      </c>
      <c r="F13554" s="1">
        <v>90.454099999999997</v>
      </c>
      <c r="G13554" s="1">
        <v>269.65949999999998</v>
      </c>
      <c r="H13554" s="1">
        <v>15.064110619999999</v>
      </c>
      <c r="I13554" s="1">
        <v>87317</v>
      </c>
    </row>
    <row r="13555" spans="1:9" x14ac:dyDescent="0.25">
      <c r="A13555" s="1">
        <v>0</v>
      </c>
      <c r="B13555" s="1" t="s">
        <v>16075</v>
      </c>
    </row>
    <row r="13556" spans="1:9" x14ac:dyDescent="0.25">
      <c r="A13556" s="1">
        <v>1</v>
      </c>
      <c r="B13556" s="1" t="s">
        <v>16076</v>
      </c>
      <c r="C13556" s="1" t="s">
        <v>16077</v>
      </c>
      <c r="D13556" s="1">
        <v>22276.329396090001</v>
      </c>
      <c r="E13556" s="1">
        <v>5.94E-5</v>
      </c>
      <c r="F13556" s="1" t="s">
        <v>3</v>
      </c>
      <c r="G13556" s="1" t="s">
        <v>16078</v>
      </c>
      <c r="H13556" s="1">
        <v>0</v>
      </c>
      <c r="I13556" s="1">
        <v>9991</v>
      </c>
    </row>
    <row r="13557" spans="1:9" x14ac:dyDescent="0.25">
      <c r="A13557" s="1">
        <v>2</v>
      </c>
      <c r="B13557" s="1">
        <v>47901</v>
      </c>
      <c r="C13557" s="1">
        <v>53.053199999999997</v>
      </c>
      <c r="D13557" s="1">
        <v>128.26419999999999</v>
      </c>
      <c r="E13557" s="1">
        <v>1292</v>
      </c>
      <c r="F13557" s="1">
        <v>89.110100000000003</v>
      </c>
      <c r="G13557" s="1">
        <v>271.00360000000001</v>
      </c>
      <c r="H13557" s="1">
        <v>15.06419631</v>
      </c>
      <c r="I13557" s="1">
        <v>87415</v>
      </c>
    </row>
    <row r="13558" spans="1:9" x14ac:dyDescent="0.25">
      <c r="A13558" s="1">
        <v>0</v>
      </c>
      <c r="B13558" s="1" t="s">
        <v>16079</v>
      </c>
    </row>
    <row r="13559" spans="1:9" x14ac:dyDescent="0.25">
      <c r="A13559" s="1">
        <v>1</v>
      </c>
      <c r="B13559" s="1" t="s">
        <v>16080</v>
      </c>
      <c r="C13559" s="1" t="s">
        <v>16081</v>
      </c>
      <c r="D13559" s="1">
        <v>22276.047422029998</v>
      </c>
      <c r="E13559" s="1">
        <v>-8.8999999999999995E-7</v>
      </c>
      <c r="F13559" s="1" t="s">
        <v>3</v>
      </c>
      <c r="G13559" s="1" t="s">
        <v>16082</v>
      </c>
      <c r="H13559" s="1">
        <v>0</v>
      </c>
      <c r="I13559" s="1">
        <v>9998</v>
      </c>
    </row>
    <row r="13560" spans="1:9" x14ac:dyDescent="0.25">
      <c r="A13560" s="1">
        <v>2</v>
      </c>
      <c r="B13560" s="1">
        <v>47902</v>
      </c>
      <c r="C13560" s="1">
        <v>53.054400000000001</v>
      </c>
      <c r="D13560" s="1">
        <v>149.4468</v>
      </c>
      <c r="E13560" s="1">
        <v>1349</v>
      </c>
      <c r="F13560" s="1">
        <v>87.392499999999998</v>
      </c>
      <c r="G13560" s="1">
        <v>272.72190000000001</v>
      </c>
      <c r="H13560" s="1">
        <v>15.063996550000001</v>
      </c>
      <c r="I13560" s="1">
        <v>87208</v>
      </c>
    </row>
    <row r="13561" spans="1:9" x14ac:dyDescent="0.25">
      <c r="A13561" s="1">
        <v>0</v>
      </c>
      <c r="B13561" s="1" t="s">
        <v>16083</v>
      </c>
    </row>
    <row r="13562" spans="1:9" x14ac:dyDescent="0.25">
      <c r="A13562" s="1">
        <v>1</v>
      </c>
      <c r="B13562" s="1" t="s">
        <v>16084</v>
      </c>
      <c r="C13562" s="1" t="s">
        <v>16085</v>
      </c>
      <c r="D13562" s="1">
        <v>22276.004086460001</v>
      </c>
      <c r="E13562" s="1">
        <v>4.0400000000000003E-6</v>
      </c>
      <c r="F13562" s="1" t="s">
        <v>3</v>
      </c>
      <c r="G13562" s="1" t="s">
        <v>16086</v>
      </c>
      <c r="H13562" s="1">
        <v>0</v>
      </c>
      <c r="I13562" s="1">
        <v>9993</v>
      </c>
    </row>
    <row r="13563" spans="1:9" x14ac:dyDescent="0.25">
      <c r="A13563" s="1">
        <v>2</v>
      </c>
      <c r="B13563" s="1">
        <v>47903</v>
      </c>
      <c r="C13563" s="1">
        <v>53.0548</v>
      </c>
      <c r="D13563" s="1">
        <v>129.62719999999999</v>
      </c>
      <c r="E13563" s="1">
        <v>1465</v>
      </c>
      <c r="F13563" s="1">
        <v>103.0437</v>
      </c>
      <c r="G13563" s="1">
        <v>257.07159999999999</v>
      </c>
      <c r="H13563" s="1">
        <v>15.06396414</v>
      </c>
      <c r="I13563" s="1">
        <v>87713</v>
      </c>
    </row>
    <row r="13564" spans="1:9" x14ac:dyDescent="0.25">
      <c r="A13564" s="1">
        <v>0</v>
      </c>
      <c r="B13564" s="1" t="s">
        <v>16087</v>
      </c>
    </row>
    <row r="13565" spans="1:9" x14ac:dyDescent="0.25">
      <c r="A13565" s="1">
        <v>1</v>
      </c>
      <c r="B13565" s="1" t="s">
        <v>16088</v>
      </c>
      <c r="C13565" s="1" t="s">
        <v>16089</v>
      </c>
      <c r="D13565" s="1">
        <v>22276.333075629998</v>
      </c>
      <c r="E13565" s="1">
        <v>7.1999999999999997E-6</v>
      </c>
      <c r="F13565" s="1" t="s">
        <v>3</v>
      </c>
      <c r="G13565" s="1" t="s">
        <v>16090</v>
      </c>
      <c r="H13565" s="1">
        <v>0</v>
      </c>
      <c r="I13565" s="1">
        <v>9992</v>
      </c>
    </row>
    <row r="13566" spans="1:9" x14ac:dyDescent="0.25">
      <c r="A13566" s="1">
        <v>2</v>
      </c>
      <c r="B13566" s="1">
        <v>47904</v>
      </c>
      <c r="C13566" s="1">
        <v>53.054499999999997</v>
      </c>
      <c r="D13566" s="1">
        <v>128.16460000000001</v>
      </c>
      <c r="E13566" s="1">
        <v>1398</v>
      </c>
      <c r="F13566" s="1">
        <v>95.197699999999998</v>
      </c>
      <c r="G13566" s="1">
        <v>264.91719999999998</v>
      </c>
      <c r="H13566" s="1">
        <v>15.06399901</v>
      </c>
      <c r="I13566" s="1">
        <v>87408</v>
      </c>
    </row>
    <row r="13567" spans="1:9" x14ac:dyDescent="0.25">
      <c r="A13567" s="1">
        <v>0</v>
      </c>
      <c r="B13567" s="1" t="s">
        <v>16091</v>
      </c>
    </row>
    <row r="13568" spans="1:9" x14ac:dyDescent="0.25">
      <c r="A13568" s="1">
        <v>1</v>
      </c>
      <c r="B13568" s="1" t="s">
        <v>16092</v>
      </c>
      <c r="C13568" s="1" t="s">
        <v>16093</v>
      </c>
      <c r="D13568" s="1">
        <v>22276.328449410001</v>
      </c>
      <c r="E13568" s="1">
        <v>1.221E-5</v>
      </c>
      <c r="F13568" s="1" t="s">
        <v>3</v>
      </c>
      <c r="G13568" s="1" t="s">
        <v>16094</v>
      </c>
      <c r="H13568" s="1">
        <v>0</v>
      </c>
      <c r="I13568" s="1">
        <v>9999</v>
      </c>
    </row>
    <row r="13569" spans="1:9" x14ac:dyDescent="0.25">
      <c r="A13569" s="1">
        <v>2</v>
      </c>
      <c r="B13569" s="1">
        <v>47905</v>
      </c>
      <c r="C13569" s="1">
        <v>53.054699999999997</v>
      </c>
      <c r="D13569" s="1">
        <v>128.16749999999999</v>
      </c>
      <c r="E13569" s="1">
        <v>1534</v>
      </c>
      <c r="F13569" s="1">
        <v>90.231499999999997</v>
      </c>
      <c r="G13569" s="1">
        <v>269.88490000000002</v>
      </c>
      <c r="H13569" s="1">
        <v>15.064010720000001</v>
      </c>
      <c r="I13569" s="1">
        <v>87539</v>
      </c>
    </row>
    <row r="13570" spans="1:9" x14ac:dyDescent="0.25">
      <c r="A13570" s="1">
        <v>0</v>
      </c>
      <c r="B13570" s="1" t="s">
        <v>16095</v>
      </c>
    </row>
    <row r="13571" spans="1:9" x14ac:dyDescent="0.25">
      <c r="A13571" s="1">
        <v>1</v>
      </c>
      <c r="B13571" s="1" t="s">
        <v>16096</v>
      </c>
      <c r="C13571" s="1" t="s">
        <v>16097</v>
      </c>
      <c r="D13571" s="1">
        <v>22276.403038429999</v>
      </c>
      <c r="E13571" s="1">
        <v>6.0749999999999999E-5</v>
      </c>
      <c r="F13571" s="1" t="s">
        <v>3</v>
      </c>
      <c r="G13571" s="1" t="s">
        <v>16098</v>
      </c>
      <c r="H13571" s="1">
        <v>0</v>
      </c>
      <c r="I13571" s="1">
        <v>9996</v>
      </c>
    </row>
    <row r="13572" spans="1:9" x14ac:dyDescent="0.25">
      <c r="A13572" s="1">
        <v>2</v>
      </c>
      <c r="B13572" s="1">
        <v>47906</v>
      </c>
      <c r="C13572" s="1">
        <v>53.0242</v>
      </c>
      <c r="D13572" s="1">
        <v>273.88170000000002</v>
      </c>
      <c r="E13572" s="1">
        <v>1220</v>
      </c>
      <c r="F13572" s="1">
        <v>18.878900000000002</v>
      </c>
      <c r="G13572" s="1">
        <v>341.22750000000002</v>
      </c>
      <c r="H13572" s="1">
        <v>15.767328089999999</v>
      </c>
      <c r="I13572" s="1">
        <v>90524</v>
      </c>
    </row>
    <row r="13573" spans="1:9" x14ac:dyDescent="0.25">
      <c r="A13573" s="1">
        <v>0</v>
      </c>
      <c r="B13573" s="1" t="s">
        <v>16099</v>
      </c>
    </row>
    <row r="13574" spans="1:9" x14ac:dyDescent="0.25">
      <c r="A13574" s="1">
        <v>1</v>
      </c>
      <c r="B13574" s="1" t="s">
        <v>16100</v>
      </c>
      <c r="C13574" s="1" t="s">
        <v>16101</v>
      </c>
      <c r="D13574" s="1">
        <v>22276.537646410001</v>
      </c>
      <c r="E13574" s="1">
        <v>4.155E-5</v>
      </c>
      <c r="F13574" s="1" t="s">
        <v>3</v>
      </c>
      <c r="G13574" s="1" t="s">
        <v>16102</v>
      </c>
      <c r="H13574" s="1">
        <v>0</v>
      </c>
      <c r="I13574" s="1">
        <v>9994</v>
      </c>
    </row>
    <row r="13575" spans="1:9" x14ac:dyDescent="0.25">
      <c r="A13575" s="1">
        <v>2</v>
      </c>
      <c r="B13575" s="1">
        <v>47907</v>
      </c>
      <c r="C13575" s="1">
        <v>53.052500000000002</v>
      </c>
      <c r="D13575" s="1">
        <v>147.24520000000001</v>
      </c>
      <c r="E13575" s="1">
        <v>1296</v>
      </c>
      <c r="F13575" s="1">
        <v>95.861599999999996</v>
      </c>
      <c r="G13575" s="1">
        <v>264.25209999999998</v>
      </c>
      <c r="H13575" s="1">
        <v>15.064008579999999</v>
      </c>
      <c r="I13575" s="1">
        <v>87135</v>
      </c>
    </row>
    <row r="13576" spans="1:9" x14ac:dyDescent="0.25">
      <c r="A13576" s="1">
        <v>0</v>
      </c>
      <c r="B13576" s="1" t="s">
        <v>16103</v>
      </c>
    </row>
    <row r="13577" spans="1:9" x14ac:dyDescent="0.25">
      <c r="A13577" s="1">
        <v>1</v>
      </c>
      <c r="B13577" s="1" t="s">
        <v>16104</v>
      </c>
      <c r="C13577" s="1" t="s">
        <v>16105</v>
      </c>
      <c r="D13577" s="1">
        <v>22276.014241000001</v>
      </c>
      <c r="E13577" s="1">
        <v>-2.74E-6</v>
      </c>
      <c r="F13577" s="1" t="s">
        <v>3</v>
      </c>
      <c r="G13577" s="1" t="s">
        <v>16106</v>
      </c>
      <c r="H13577" s="1">
        <v>0</v>
      </c>
      <c r="I13577" s="1">
        <v>9992</v>
      </c>
    </row>
    <row r="13578" spans="1:9" x14ac:dyDescent="0.25">
      <c r="A13578" s="1">
        <v>2</v>
      </c>
      <c r="B13578" s="1">
        <v>47908</v>
      </c>
      <c r="C13578" s="1">
        <v>53.053800000000003</v>
      </c>
      <c r="D13578" s="1">
        <v>149.5959</v>
      </c>
      <c r="E13578" s="1">
        <v>1191</v>
      </c>
      <c r="F13578" s="1">
        <v>86.260199999999998</v>
      </c>
      <c r="G13578" s="1">
        <v>273.85230000000001</v>
      </c>
      <c r="H13578" s="1">
        <v>15.064012740000001</v>
      </c>
      <c r="I13578" s="1">
        <v>87085</v>
      </c>
    </row>
    <row r="13579" spans="1:9" x14ac:dyDescent="0.25">
      <c r="A13579" s="1">
        <v>0</v>
      </c>
      <c r="B13579" s="1" t="s">
        <v>16107</v>
      </c>
    </row>
    <row r="13580" spans="1:9" x14ac:dyDescent="0.25">
      <c r="A13580" s="1">
        <v>1</v>
      </c>
      <c r="B13580" s="1" t="s">
        <v>16108</v>
      </c>
      <c r="C13580" s="1" t="s">
        <v>16109</v>
      </c>
      <c r="D13580" s="1">
        <v>22276.0299208</v>
      </c>
      <c r="E13580" s="1">
        <v>-9.0999999999999993E-6</v>
      </c>
      <c r="F13580" s="1" t="s">
        <v>3</v>
      </c>
      <c r="G13580" s="1">
        <f>-42189-4</f>
        <v>-42193</v>
      </c>
      <c r="H13580" s="1">
        <v>0</v>
      </c>
      <c r="I13580" s="1">
        <v>9994</v>
      </c>
    </row>
    <row r="13581" spans="1:9" x14ac:dyDescent="0.25">
      <c r="A13581" s="1">
        <v>2</v>
      </c>
      <c r="B13581" s="1">
        <v>47909</v>
      </c>
      <c r="C13581" s="1">
        <v>53.053800000000003</v>
      </c>
      <c r="D13581" s="1">
        <v>139.5248</v>
      </c>
      <c r="E13581" s="1">
        <v>1505</v>
      </c>
      <c r="F13581" s="1">
        <v>78.037700000000001</v>
      </c>
      <c r="G13581" s="1">
        <v>282.07799999999997</v>
      </c>
      <c r="H13581" s="1">
        <v>15.06396217</v>
      </c>
      <c r="I13581" s="1">
        <v>87394</v>
      </c>
    </row>
    <row r="13582" spans="1:9" x14ac:dyDescent="0.25">
      <c r="A13582" s="1">
        <v>0</v>
      </c>
      <c r="B13582" s="1" t="s">
        <v>16110</v>
      </c>
    </row>
    <row r="13583" spans="1:9" x14ac:dyDescent="0.25">
      <c r="A13583" s="1">
        <v>1</v>
      </c>
      <c r="B13583" s="1" t="s">
        <v>16111</v>
      </c>
      <c r="C13583" s="1" t="s">
        <v>16112</v>
      </c>
      <c r="D13583" s="1">
        <v>22276.530254630001</v>
      </c>
      <c r="E13583" s="1">
        <v>2.8E-5</v>
      </c>
      <c r="F13583" s="1" t="s">
        <v>3</v>
      </c>
      <c r="G13583" s="1" t="s">
        <v>16113</v>
      </c>
      <c r="H13583" s="1">
        <v>0</v>
      </c>
      <c r="I13583" s="1">
        <v>9993</v>
      </c>
    </row>
    <row r="13584" spans="1:9" x14ac:dyDescent="0.25">
      <c r="A13584" s="1">
        <v>2</v>
      </c>
      <c r="B13584" s="1">
        <v>47910</v>
      </c>
      <c r="C13584" s="1">
        <v>53.0535</v>
      </c>
      <c r="D13584" s="1">
        <v>137.28280000000001</v>
      </c>
      <c r="E13584" s="1">
        <v>1388</v>
      </c>
      <c r="F13584" s="1">
        <v>87.648399999999995</v>
      </c>
      <c r="G13584" s="1">
        <v>272.46640000000002</v>
      </c>
      <c r="H13584" s="1">
        <v>15.063996019999999</v>
      </c>
      <c r="I13584" s="1">
        <v>87324</v>
      </c>
    </row>
    <row r="13585" spans="1:9" x14ac:dyDescent="0.25">
      <c r="A13585" s="1">
        <v>0</v>
      </c>
      <c r="B13585" s="1" t="s">
        <v>16114</v>
      </c>
    </row>
    <row r="13586" spans="1:9" x14ac:dyDescent="0.25">
      <c r="A13586" s="1">
        <v>1</v>
      </c>
      <c r="B13586" s="1" t="s">
        <v>16115</v>
      </c>
      <c r="C13586" s="1" t="s">
        <v>16116</v>
      </c>
      <c r="D13586" s="1">
        <v>22276.480081040001</v>
      </c>
      <c r="E13586" s="1">
        <v>1.7447E-4</v>
      </c>
      <c r="F13586" s="1" t="s">
        <v>3</v>
      </c>
      <c r="G13586" s="1" t="s">
        <v>16117</v>
      </c>
      <c r="H13586" s="1">
        <v>0</v>
      </c>
      <c r="I13586" s="1">
        <v>9990</v>
      </c>
    </row>
    <row r="13587" spans="1:9" x14ac:dyDescent="0.25">
      <c r="A13587" s="1">
        <v>2</v>
      </c>
      <c r="B13587" s="1">
        <v>47911</v>
      </c>
      <c r="C13587" s="1">
        <v>53.053699999999999</v>
      </c>
      <c r="D13587" s="1">
        <v>152.74199999999999</v>
      </c>
      <c r="E13587" s="1">
        <v>1162</v>
      </c>
      <c r="F13587" s="1">
        <v>93.722499999999997</v>
      </c>
      <c r="G13587" s="1">
        <v>266.3897</v>
      </c>
      <c r="H13587" s="1">
        <v>15.064178999999999</v>
      </c>
      <c r="I13587" s="1">
        <v>86936</v>
      </c>
    </row>
    <row r="13588" spans="1:9" x14ac:dyDescent="0.25">
      <c r="A13588" s="1">
        <v>0</v>
      </c>
      <c r="B13588" s="1" t="s">
        <v>16118</v>
      </c>
    </row>
    <row r="13589" spans="1:9" x14ac:dyDescent="0.25">
      <c r="A13589" s="1">
        <v>1</v>
      </c>
      <c r="B13589" s="1" t="s">
        <v>16119</v>
      </c>
      <c r="C13589" s="1" t="s">
        <v>16120</v>
      </c>
      <c r="D13589" s="1">
        <v>22276.323831139998</v>
      </c>
      <c r="E13589" s="1">
        <v>1.7229999999999999E-5</v>
      </c>
      <c r="F13589" s="1" t="s">
        <v>3</v>
      </c>
      <c r="G13589" s="1" t="s">
        <v>16121</v>
      </c>
      <c r="H13589" s="1">
        <v>0</v>
      </c>
      <c r="I13589" s="1">
        <v>9994</v>
      </c>
    </row>
    <row r="13590" spans="1:9" x14ac:dyDescent="0.25">
      <c r="A13590" s="1">
        <v>2</v>
      </c>
      <c r="B13590" s="1">
        <v>47912</v>
      </c>
      <c r="C13590" s="1">
        <v>53.055100000000003</v>
      </c>
      <c r="D13590" s="1">
        <v>138.1942</v>
      </c>
      <c r="E13590" s="1">
        <v>1425</v>
      </c>
      <c r="F13590" s="1">
        <v>86.230599999999995</v>
      </c>
      <c r="G13590" s="1">
        <v>273.88459999999998</v>
      </c>
      <c r="H13590" s="1">
        <v>15.064024440000001</v>
      </c>
      <c r="I13590" s="1">
        <v>87125</v>
      </c>
    </row>
    <row r="13591" spans="1:9" x14ac:dyDescent="0.25">
      <c r="A13591" s="1">
        <v>0</v>
      </c>
      <c r="B13591" s="1" t="s">
        <v>16122</v>
      </c>
    </row>
    <row r="13592" spans="1:9" x14ac:dyDescent="0.25">
      <c r="A13592" s="1">
        <v>1</v>
      </c>
      <c r="B13592" s="1" t="s">
        <v>16123</v>
      </c>
      <c r="C13592" s="1" t="s">
        <v>16124</v>
      </c>
      <c r="D13592" s="1">
        <v>22276.065898479999</v>
      </c>
      <c r="E13592" s="1">
        <v>3.3420000000000002E-5</v>
      </c>
      <c r="F13592" s="1" t="s">
        <v>3</v>
      </c>
      <c r="G13592" s="1" t="s">
        <v>16125</v>
      </c>
      <c r="H13592" s="1">
        <v>0</v>
      </c>
      <c r="I13592" s="1">
        <v>9996</v>
      </c>
    </row>
    <row r="13593" spans="1:9" x14ac:dyDescent="0.25">
      <c r="A13593" s="1">
        <v>2</v>
      </c>
      <c r="B13593" s="1">
        <v>47913</v>
      </c>
      <c r="C13593" s="1">
        <v>53.053600000000003</v>
      </c>
      <c r="D13593" s="1">
        <v>149.83500000000001</v>
      </c>
      <c r="E13593" s="1">
        <v>1342</v>
      </c>
      <c r="F13593" s="1">
        <v>91.071100000000001</v>
      </c>
      <c r="G13593" s="1">
        <v>269.04320000000001</v>
      </c>
      <c r="H13593" s="1">
        <v>15.06400902</v>
      </c>
      <c r="I13593" s="1">
        <v>87106</v>
      </c>
    </row>
    <row r="13594" spans="1:9" x14ac:dyDescent="0.25">
      <c r="A13594" s="1">
        <v>0</v>
      </c>
      <c r="B13594" s="1" t="s">
        <v>16126</v>
      </c>
    </row>
    <row r="13595" spans="1:9" x14ac:dyDescent="0.25">
      <c r="A13595" s="1">
        <v>1</v>
      </c>
      <c r="B13595" s="1" t="s">
        <v>16127</v>
      </c>
      <c r="C13595" s="1" t="s">
        <v>16128</v>
      </c>
      <c r="D13595" s="1">
        <v>22276.34967304</v>
      </c>
      <c r="E13595" s="1">
        <v>1.346E-5</v>
      </c>
      <c r="F13595" s="1" t="s">
        <v>3</v>
      </c>
      <c r="G13595" s="1" t="s">
        <v>16129</v>
      </c>
      <c r="H13595" s="1">
        <v>0</v>
      </c>
      <c r="I13595" s="1">
        <v>9998</v>
      </c>
    </row>
    <row r="13596" spans="1:9" x14ac:dyDescent="0.25">
      <c r="A13596" s="1">
        <v>2</v>
      </c>
      <c r="B13596" s="1">
        <v>47914</v>
      </c>
      <c r="C13596" s="1">
        <v>53.052799999999998</v>
      </c>
      <c r="D13596" s="1">
        <v>148.09</v>
      </c>
      <c r="E13596" s="1">
        <v>1369</v>
      </c>
      <c r="F13596" s="1">
        <v>104.04519999999999</v>
      </c>
      <c r="G13596" s="1">
        <v>256.06900000000002</v>
      </c>
      <c r="H13596" s="1">
        <v>15.063970230000001</v>
      </c>
      <c r="I13596" s="1">
        <v>87141</v>
      </c>
    </row>
    <row r="13597" spans="1:9" x14ac:dyDescent="0.25">
      <c r="A13597" s="1">
        <v>0</v>
      </c>
      <c r="B13597" s="1" t="s">
        <v>16130</v>
      </c>
    </row>
    <row r="13598" spans="1:9" x14ac:dyDescent="0.25">
      <c r="A13598" s="1">
        <v>1</v>
      </c>
      <c r="B13598" s="1" t="s">
        <v>16131</v>
      </c>
      <c r="C13598" s="1" t="s">
        <v>16132</v>
      </c>
      <c r="D13598" s="1">
        <v>22276.348287010002</v>
      </c>
      <c r="E13598" s="1">
        <v>2.0200000000000001E-6</v>
      </c>
      <c r="F13598" s="1" t="s">
        <v>3</v>
      </c>
      <c r="G13598" s="1" t="s">
        <v>16133</v>
      </c>
      <c r="H13598" s="1">
        <v>0</v>
      </c>
      <c r="I13598" s="1">
        <v>9991</v>
      </c>
    </row>
    <row r="13599" spans="1:9" x14ac:dyDescent="0.25">
      <c r="A13599" s="1">
        <v>2</v>
      </c>
      <c r="B13599" s="1">
        <v>47915</v>
      </c>
      <c r="C13599" s="1">
        <v>53.053699999999999</v>
      </c>
      <c r="D13599" s="1">
        <v>143.0805</v>
      </c>
      <c r="E13599" s="1">
        <v>1456</v>
      </c>
      <c r="F13599" s="1">
        <v>109.75530000000001</v>
      </c>
      <c r="G13599" s="1">
        <v>250.35929999999999</v>
      </c>
      <c r="H13599" s="1">
        <v>15.06397351</v>
      </c>
      <c r="I13599" s="1">
        <v>87224</v>
      </c>
    </row>
    <row r="13600" spans="1:9" x14ac:dyDescent="0.25">
      <c r="A13600" s="1">
        <v>0</v>
      </c>
      <c r="B13600" s="1" t="s">
        <v>16134</v>
      </c>
    </row>
    <row r="13601" spans="1:9" x14ac:dyDescent="0.25">
      <c r="A13601" s="1">
        <v>1</v>
      </c>
      <c r="B13601" s="1" t="s">
        <v>16135</v>
      </c>
      <c r="C13601" s="1" t="s">
        <v>16136</v>
      </c>
      <c r="D13601" s="1">
        <v>22276.587407169998</v>
      </c>
      <c r="E13601" s="1">
        <v>2.4709999999999999E-5</v>
      </c>
      <c r="F13601" s="1" t="s">
        <v>3</v>
      </c>
      <c r="G13601" s="1" t="s">
        <v>16137</v>
      </c>
      <c r="H13601" s="1">
        <v>0</v>
      </c>
      <c r="I13601" s="1">
        <v>9999</v>
      </c>
    </row>
    <row r="13602" spans="1:9" x14ac:dyDescent="0.25">
      <c r="A13602" s="1">
        <v>2</v>
      </c>
      <c r="B13602" s="1">
        <v>47916</v>
      </c>
      <c r="C13602" s="1">
        <v>53.054299999999998</v>
      </c>
      <c r="D13602" s="1">
        <v>127.0249</v>
      </c>
      <c r="E13602" s="1">
        <v>1262</v>
      </c>
      <c r="F13602" s="1">
        <v>101.72839999999999</v>
      </c>
      <c r="G13602" s="1">
        <v>258.38470000000001</v>
      </c>
      <c r="H13602" s="1">
        <v>15.064153060000001</v>
      </c>
      <c r="I13602" s="1">
        <v>87449</v>
      </c>
    </row>
    <row r="13603" spans="1:9" x14ac:dyDescent="0.25">
      <c r="A13603" s="1">
        <v>0</v>
      </c>
      <c r="B13603" s="1" t="s">
        <v>16138</v>
      </c>
    </row>
    <row r="13604" spans="1:9" x14ac:dyDescent="0.25">
      <c r="A13604" s="1">
        <v>1</v>
      </c>
      <c r="B13604" s="1" t="s">
        <v>16139</v>
      </c>
      <c r="C13604" s="1" t="s">
        <v>16140</v>
      </c>
      <c r="D13604" s="1">
        <v>22276.59385818</v>
      </c>
      <c r="E13604" s="1">
        <v>3.392E-5</v>
      </c>
      <c r="F13604" s="1" t="s">
        <v>3</v>
      </c>
      <c r="G13604" s="1" t="s">
        <v>16141</v>
      </c>
      <c r="H13604" s="1">
        <v>0</v>
      </c>
      <c r="I13604" s="1">
        <v>9998</v>
      </c>
    </row>
    <row r="13605" spans="1:9" x14ac:dyDescent="0.25">
      <c r="A13605" s="1">
        <v>2</v>
      </c>
      <c r="B13605" s="1">
        <v>47917</v>
      </c>
      <c r="C13605" s="1">
        <v>53.052999999999997</v>
      </c>
      <c r="D13605" s="1">
        <v>136.97890000000001</v>
      </c>
      <c r="E13605" s="1">
        <v>1398</v>
      </c>
      <c r="F13605" s="1">
        <v>120.2538</v>
      </c>
      <c r="G13605" s="1">
        <v>239.85900000000001</v>
      </c>
      <c r="H13605" s="1">
        <v>15.06408454</v>
      </c>
      <c r="I13605" s="1">
        <v>87290</v>
      </c>
    </row>
    <row r="13606" spans="1:9" x14ac:dyDescent="0.25">
      <c r="A13606" s="1">
        <v>0</v>
      </c>
      <c r="B13606" s="1" t="s">
        <v>16142</v>
      </c>
    </row>
    <row r="13607" spans="1:9" x14ac:dyDescent="0.25">
      <c r="A13607" s="1">
        <v>1</v>
      </c>
      <c r="B13607" s="1" t="s">
        <v>16143</v>
      </c>
      <c r="C13607" s="1" t="s">
        <v>16144</v>
      </c>
      <c r="D13607" s="1">
        <v>22276.335846080001</v>
      </c>
      <c r="E13607" s="1">
        <v>1.53E-6</v>
      </c>
      <c r="F13607" s="1" t="s">
        <v>3</v>
      </c>
      <c r="G13607" s="1" t="s">
        <v>16145</v>
      </c>
      <c r="H13607" s="1">
        <v>0</v>
      </c>
      <c r="I13607" s="1">
        <v>9990</v>
      </c>
    </row>
    <row r="13608" spans="1:9" x14ac:dyDescent="0.25">
      <c r="A13608" s="1">
        <v>2</v>
      </c>
      <c r="B13608" s="1">
        <v>47918</v>
      </c>
      <c r="C13608" s="1">
        <v>53.054000000000002</v>
      </c>
      <c r="D13608" s="1">
        <v>138.15479999999999</v>
      </c>
      <c r="E13608" s="1">
        <v>1355</v>
      </c>
      <c r="F13608" s="1">
        <v>93.61</v>
      </c>
      <c r="G13608" s="1">
        <v>266.50439999999998</v>
      </c>
      <c r="H13608" s="1">
        <v>15.06403437</v>
      </c>
      <c r="I13608" s="1">
        <v>87286</v>
      </c>
    </row>
    <row r="13609" spans="1:9" x14ac:dyDescent="0.25">
      <c r="A13609" s="1">
        <v>0</v>
      </c>
      <c r="B13609" s="1" t="s">
        <v>16146</v>
      </c>
    </row>
    <row r="13610" spans="1:9" x14ac:dyDescent="0.25">
      <c r="A13610" s="1">
        <v>1</v>
      </c>
      <c r="B13610" s="1" t="s">
        <v>16147</v>
      </c>
      <c r="C13610" s="1" t="s">
        <v>16148</v>
      </c>
      <c r="D13610" s="1">
        <v>22276.05479916</v>
      </c>
      <c r="E13610" s="1">
        <v>1.218E-5</v>
      </c>
      <c r="F13610" s="1" t="s">
        <v>3</v>
      </c>
      <c r="G13610" s="1" t="s">
        <v>16149</v>
      </c>
      <c r="H13610" s="1">
        <v>0</v>
      </c>
      <c r="I13610" s="1">
        <v>9995</v>
      </c>
    </row>
    <row r="13611" spans="1:9" x14ac:dyDescent="0.25">
      <c r="A13611" s="1">
        <v>2</v>
      </c>
      <c r="B13611" s="1">
        <v>47919</v>
      </c>
      <c r="C13611" s="1">
        <v>53.054299999999998</v>
      </c>
      <c r="D13611" s="1">
        <v>149.40690000000001</v>
      </c>
      <c r="E13611" s="1">
        <v>1254</v>
      </c>
      <c r="F13611" s="1">
        <v>83.007999999999996</v>
      </c>
      <c r="G13611" s="1">
        <v>277.10509999999999</v>
      </c>
      <c r="H13611" s="1">
        <v>15.0639065</v>
      </c>
      <c r="I13611" s="1">
        <v>87087</v>
      </c>
    </row>
    <row r="13612" spans="1:9" x14ac:dyDescent="0.25">
      <c r="A13612" s="1">
        <v>0</v>
      </c>
      <c r="B13612" s="1" t="s">
        <v>16150</v>
      </c>
    </row>
    <row r="13613" spans="1:9" x14ac:dyDescent="0.25">
      <c r="A13613" s="1">
        <v>1</v>
      </c>
      <c r="B13613" s="1" t="s">
        <v>16151</v>
      </c>
      <c r="C13613" s="1" t="s">
        <v>16152</v>
      </c>
      <c r="D13613" s="1">
        <v>22276.580719410002</v>
      </c>
      <c r="E13613" s="1">
        <v>8.0000000000000007E-5</v>
      </c>
      <c r="F13613" s="1" t="s">
        <v>3</v>
      </c>
      <c r="G13613" s="1" t="s">
        <v>1526</v>
      </c>
      <c r="H13613" s="1">
        <v>0</v>
      </c>
      <c r="I13613" s="1">
        <v>9992</v>
      </c>
    </row>
    <row r="13614" spans="1:9" x14ac:dyDescent="0.25">
      <c r="A13614" s="1">
        <v>2</v>
      </c>
      <c r="B13614" s="1">
        <v>47932</v>
      </c>
      <c r="C13614" s="1">
        <v>97.421599999999998</v>
      </c>
      <c r="D13614" s="1">
        <v>175.18459999999999</v>
      </c>
      <c r="E13614" s="1">
        <v>9825</v>
      </c>
      <c r="F13614" s="1">
        <v>75.232900000000001</v>
      </c>
      <c r="G13614" s="1">
        <v>42.980800000000002</v>
      </c>
      <c r="H13614" s="1">
        <v>15.224215920000001</v>
      </c>
      <c r="I13614" s="1">
        <v>85210</v>
      </c>
    </row>
    <row r="13615" spans="1:9" x14ac:dyDescent="0.25">
      <c r="A13615" s="1">
        <v>0</v>
      </c>
      <c r="B13615" s="1" t="s">
        <v>16153</v>
      </c>
    </row>
    <row r="13616" spans="1:9" x14ac:dyDescent="0.25">
      <c r="A13616" s="1">
        <v>1</v>
      </c>
      <c r="B13616" s="1" t="s">
        <v>16154</v>
      </c>
      <c r="C13616" s="1" t="s">
        <v>16155</v>
      </c>
      <c r="D13616" s="1">
        <v>22276.48678141</v>
      </c>
      <c r="E13616" s="1">
        <v>1.575E-5</v>
      </c>
      <c r="F13616" s="1" t="s">
        <v>3</v>
      </c>
      <c r="G13616" s="1" t="s">
        <v>16156</v>
      </c>
      <c r="H13616" s="1">
        <v>0</v>
      </c>
      <c r="I13616" s="1">
        <v>9991</v>
      </c>
    </row>
    <row r="13617" spans="1:9" x14ac:dyDescent="0.25">
      <c r="A13617" s="1">
        <v>2</v>
      </c>
      <c r="B13617" s="1">
        <v>47933</v>
      </c>
      <c r="C13617" s="1">
        <v>97.681600000000003</v>
      </c>
      <c r="D13617" s="1">
        <v>174.37559999999999</v>
      </c>
      <c r="E13617" s="1">
        <v>19677</v>
      </c>
      <c r="F13617" s="1">
        <v>171.81139999999999</v>
      </c>
      <c r="G13617" s="1">
        <v>188.34469999999999</v>
      </c>
      <c r="H13617" s="1">
        <v>14.935414400000001</v>
      </c>
      <c r="I13617" s="1">
        <v>83596</v>
      </c>
    </row>
    <row r="13618" spans="1:9" x14ac:dyDescent="0.25">
      <c r="A13618" s="1">
        <v>0</v>
      </c>
      <c r="B13618" s="1" t="s">
        <v>16157</v>
      </c>
    </row>
    <row r="13619" spans="1:9" x14ac:dyDescent="0.25">
      <c r="A13619" s="1">
        <v>1</v>
      </c>
      <c r="B13619" s="1" t="s">
        <v>16158</v>
      </c>
      <c r="C13619" s="1" t="s">
        <v>16159</v>
      </c>
      <c r="D13619" s="1">
        <v>22276.460200699999</v>
      </c>
      <c r="E13619" s="1">
        <v>6.81E-6</v>
      </c>
      <c r="F13619" s="1" t="s">
        <v>3</v>
      </c>
      <c r="G13619" s="1" t="s">
        <v>16160</v>
      </c>
      <c r="H13619" s="1">
        <v>0</v>
      </c>
      <c r="I13619" s="1">
        <v>9991</v>
      </c>
    </row>
    <row r="13620" spans="1:9" x14ac:dyDescent="0.25">
      <c r="A13620" s="1">
        <v>2</v>
      </c>
      <c r="B13620" s="1">
        <v>47934</v>
      </c>
      <c r="C13620" s="1">
        <v>97.682599999999994</v>
      </c>
      <c r="D13620" s="1">
        <v>174.3177</v>
      </c>
      <c r="E13620" s="1">
        <v>19390</v>
      </c>
      <c r="F13620" s="1">
        <v>169.74529999999999</v>
      </c>
      <c r="G13620" s="1">
        <v>190.41829999999999</v>
      </c>
      <c r="H13620" s="1">
        <v>14.935276</v>
      </c>
      <c r="I13620" s="1">
        <v>83581</v>
      </c>
    </row>
    <row r="13621" spans="1:9" x14ac:dyDescent="0.25">
      <c r="A13621" s="1">
        <v>0</v>
      </c>
      <c r="B13621" s="1" t="s">
        <v>16161</v>
      </c>
    </row>
    <row r="13622" spans="1:9" x14ac:dyDescent="0.25">
      <c r="A13622" s="1">
        <v>1</v>
      </c>
      <c r="B13622" s="1" t="s">
        <v>16162</v>
      </c>
      <c r="C13622" s="1" t="s">
        <v>16163</v>
      </c>
      <c r="D13622" s="1">
        <v>22276.47250724</v>
      </c>
      <c r="E13622" s="1">
        <v>1.076E-5</v>
      </c>
      <c r="F13622" s="1" t="s">
        <v>3</v>
      </c>
      <c r="G13622" s="1" t="s">
        <v>5441</v>
      </c>
      <c r="H13622" s="1">
        <v>0</v>
      </c>
      <c r="I13622" s="1">
        <v>9993</v>
      </c>
    </row>
    <row r="13623" spans="1:9" x14ac:dyDescent="0.25">
      <c r="A13623" s="1">
        <v>2</v>
      </c>
      <c r="B13623" s="1">
        <v>47935</v>
      </c>
      <c r="C13623" s="1">
        <v>97.683199999999999</v>
      </c>
      <c r="D13623" s="1">
        <v>174.5248</v>
      </c>
      <c r="E13623" s="1">
        <v>19403</v>
      </c>
      <c r="F13623" s="1">
        <v>171.8569</v>
      </c>
      <c r="G13623" s="1">
        <v>188.2998</v>
      </c>
      <c r="H13623" s="1">
        <v>14.93538556</v>
      </c>
      <c r="I13623" s="1">
        <v>83599</v>
      </c>
    </row>
    <row r="13624" spans="1:9" x14ac:dyDescent="0.25">
      <c r="A13624" s="1">
        <v>0</v>
      </c>
      <c r="B13624" s="1" t="s">
        <v>16164</v>
      </c>
    </row>
    <row r="13625" spans="1:9" x14ac:dyDescent="0.25">
      <c r="A13625" s="1">
        <v>1</v>
      </c>
      <c r="B13625" s="1" t="s">
        <v>16165</v>
      </c>
      <c r="C13625" s="1" t="s">
        <v>16166</v>
      </c>
      <c r="D13625" s="1">
        <v>22276.432318259998</v>
      </c>
      <c r="E13625" s="1">
        <v>1.4229999999999999E-5</v>
      </c>
      <c r="F13625" s="1" t="s">
        <v>3</v>
      </c>
      <c r="G13625" s="1" t="s">
        <v>16167</v>
      </c>
      <c r="H13625" s="1">
        <v>0</v>
      </c>
      <c r="I13625" s="1">
        <v>9996</v>
      </c>
    </row>
    <row r="13626" spans="1:9" x14ac:dyDescent="0.25">
      <c r="A13626" s="1">
        <v>2</v>
      </c>
      <c r="B13626" s="1">
        <v>47936</v>
      </c>
      <c r="C13626" s="1">
        <v>97.682900000000004</v>
      </c>
      <c r="D13626" s="1">
        <v>174.36760000000001</v>
      </c>
      <c r="E13626" s="1">
        <v>19716</v>
      </c>
      <c r="F13626" s="1">
        <v>171.79820000000001</v>
      </c>
      <c r="G13626" s="1">
        <v>188.3544</v>
      </c>
      <c r="H13626" s="1">
        <v>14.93542983</v>
      </c>
      <c r="I13626" s="1">
        <v>83580</v>
      </c>
    </row>
    <row r="13627" spans="1:9" x14ac:dyDescent="0.25">
      <c r="A13627" s="1">
        <v>0</v>
      </c>
      <c r="B13627" s="1" t="s">
        <v>16168</v>
      </c>
    </row>
    <row r="13628" spans="1:9" x14ac:dyDescent="0.25">
      <c r="A13628" s="1">
        <v>1</v>
      </c>
      <c r="B13628" s="1" t="s">
        <v>16169</v>
      </c>
      <c r="C13628" s="1" t="s">
        <v>16170</v>
      </c>
      <c r="D13628" s="1">
        <v>22276.554619850001</v>
      </c>
      <c r="E13628" s="1">
        <v>5.914E-5</v>
      </c>
      <c r="F13628" s="1" t="s">
        <v>3</v>
      </c>
      <c r="G13628" s="1" t="s">
        <v>16171</v>
      </c>
      <c r="H13628" s="1">
        <v>0</v>
      </c>
      <c r="I13628" s="1">
        <v>9996</v>
      </c>
    </row>
    <row r="13629" spans="1:9" x14ac:dyDescent="0.25">
      <c r="A13629" s="1">
        <v>2</v>
      </c>
      <c r="B13629" s="1">
        <v>47940</v>
      </c>
      <c r="C13629" s="1">
        <v>97.515100000000004</v>
      </c>
      <c r="D13629" s="1">
        <v>174.55690000000001</v>
      </c>
      <c r="E13629" s="1">
        <v>18926</v>
      </c>
      <c r="F13629" s="1">
        <v>122.1751</v>
      </c>
      <c r="G13629" s="1">
        <v>358.15719999999999</v>
      </c>
      <c r="H13629" s="1">
        <v>15.09471954</v>
      </c>
      <c r="I13629" s="1">
        <v>84352</v>
      </c>
    </row>
    <row r="13630" spans="1:9" x14ac:dyDescent="0.25">
      <c r="A13630" s="1">
        <v>0</v>
      </c>
      <c r="B13630" s="1" t="s">
        <v>16172</v>
      </c>
    </row>
    <row r="13631" spans="1:9" x14ac:dyDescent="0.25">
      <c r="A13631" s="1">
        <v>1</v>
      </c>
      <c r="B13631" s="1" t="s">
        <v>16173</v>
      </c>
      <c r="C13631" s="1" t="s">
        <v>16174</v>
      </c>
      <c r="D13631" s="1">
        <v>22276.429459229999</v>
      </c>
      <c r="E13631" s="1">
        <v>8.933E-5</v>
      </c>
      <c r="F13631" s="1" t="s">
        <v>3</v>
      </c>
      <c r="G13631" s="1" t="s">
        <v>16175</v>
      </c>
      <c r="H13631" s="1">
        <v>0</v>
      </c>
      <c r="I13631" s="1">
        <v>9996</v>
      </c>
    </row>
    <row r="13632" spans="1:9" x14ac:dyDescent="0.25">
      <c r="A13632" s="1">
        <v>2</v>
      </c>
      <c r="B13632" s="1">
        <v>47942</v>
      </c>
      <c r="C13632" s="1">
        <v>97.513499999999993</v>
      </c>
      <c r="D13632" s="1">
        <v>173.8348</v>
      </c>
      <c r="E13632" s="1">
        <v>20916</v>
      </c>
      <c r="F13632" s="1">
        <v>130.8663</v>
      </c>
      <c r="G13632" s="1">
        <v>229.43819999999999</v>
      </c>
      <c r="H13632" s="1">
        <v>15.089480350000001</v>
      </c>
      <c r="I13632" s="1">
        <v>84293</v>
      </c>
    </row>
    <row r="13633" spans="1:9" x14ac:dyDescent="0.25">
      <c r="A13633" s="1">
        <v>0</v>
      </c>
      <c r="B13633" s="1" t="s">
        <v>16176</v>
      </c>
    </row>
    <row r="13634" spans="1:9" x14ac:dyDescent="0.25">
      <c r="A13634" s="1">
        <v>1</v>
      </c>
      <c r="B13634" s="1" t="s">
        <v>16177</v>
      </c>
      <c r="C13634" s="1" t="s">
        <v>16178</v>
      </c>
      <c r="D13634" s="1">
        <v>22276.466283469999</v>
      </c>
      <c r="E13634" s="1">
        <v>4.8829999999999998E-5</v>
      </c>
      <c r="F13634" s="1" t="s">
        <v>3</v>
      </c>
      <c r="G13634" s="1" t="s">
        <v>16179</v>
      </c>
      <c r="H13634" s="1">
        <v>0</v>
      </c>
      <c r="I13634" s="1">
        <v>9999</v>
      </c>
    </row>
    <row r="13635" spans="1:9" x14ac:dyDescent="0.25">
      <c r="A13635" s="1">
        <v>2</v>
      </c>
      <c r="B13635" s="1">
        <v>47944</v>
      </c>
      <c r="C13635" s="1">
        <v>97.513999999999996</v>
      </c>
      <c r="D13635" s="1">
        <v>174.08160000000001</v>
      </c>
      <c r="E13635" s="1">
        <v>19399</v>
      </c>
      <c r="F13635" s="1">
        <v>124.9588</v>
      </c>
      <c r="G13635" s="1">
        <v>235.3466</v>
      </c>
      <c r="H13635" s="1">
        <v>15.087098660000001</v>
      </c>
      <c r="I13635" s="1">
        <v>84327</v>
      </c>
    </row>
    <row r="13636" spans="1:9" x14ac:dyDescent="0.25">
      <c r="A13636" s="1">
        <v>0</v>
      </c>
      <c r="B13636" s="1" t="s">
        <v>4560</v>
      </c>
      <c r="C13636" s="1">
        <v>7</v>
      </c>
    </row>
    <row r="13637" spans="1:9" x14ac:dyDescent="0.25">
      <c r="A13637" s="1">
        <v>1</v>
      </c>
      <c r="B13637" s="1" t="s">
        <v>16180</v>
      </c>
      <c r="C13637" s="1" t="s">
        <v>16181</v>
      </c>
      <c r="D13637" s="1">
        <v>22276.463701379998</v>
      </c>
      <c r="E13637" s="1">
        <v>5.414E-5</v>
      </c>
      <c r="F13637" s="1" t="s">
        <v>3</v>
      </c>
      <c r="G13637" s="1" t="s">
        <v>16182</v>
      </c>
      <c r="H13637" s="1">
        <v>0</v>
      </c>
      <c r="I13637" s="1">
        <v>9992</v>
      </c>
    </row>
    <row r="13638" spans="1:9" x14ac:dyDescent="0.25">
      <c r="A13638" s="1">
        <v>2</v>
      </c>
      <c r="B13638" s="1">
        <v>47945</v>
      </c>
      <c r="C13638" s="1">
        <v>97.514200000000002</v>
      </c>
      <c r="D13638" s="1">
        <v>174.10210000000001</v>
      </c>
      <c r="E13638" s="1">
        <v>18986</v>
      </c>
      <c r="F13638" s="1">
        <v>125.0654</v>
      </c>
      <c r="G13638" s="1">
        <v>235.23580000000001</v>
      </c>
      <c r="H13638" s="1">
        <v>15.08282442</v>
      </c>
      <c r="I13638" s="1">
        <v>84196</v>
      </c>
    </row>
    <row r="13639" spans="1:9" x14ac:dyDescent="0.25">
      <c r="A13639" s="1">
        <v>0</v>
      </c>
      <c r="B13639" s="1" t="s">
        <v>16183</v>
      </c>
    </row>
    <row r="13640" spans="1:9" x14ac:dyDescent="0.25">
      <c r="A13640" s="1">
        <v>1</v>
      </c>
      <c r="B13640" s="1" t="s">
        <v>16184</v>
      </c>
      <c r="C13640" s="1" t="s">
        <v>16185</v>
      </c>
      <c r="D13640" s="1">
        <v>22276.519442460001</v>
      </c>
      <c r="E13640" s="1">
        <v>1.6462000000000001E-4</v>
      </c>
      <c r="F13640" s="1" t="s">
        <v>3</v>
      </c>
      <c r="G13640" s="1" t="s">
        <v>16186</v>
      </c>
      <c r="H13640" s="1">
        <v>0</v>
      </c>
      <c r="I13640" s="1">
        <v>9994</v>
      </c>
    </row>
    <row r="13641" spans="1:9" x14ac:dyDescent="0.25">
      <c r="A13641" s="1">
        <v>2</v>
      </c>
      <c r="B13641" s="1">
        <v>47948</v>
      </c>
      <c r="C13641" s="1">
        <v>97.522999999999996</v>
      </c>
      <c r="D13641" s="1">
        <v>175.15469999999999</v>
      </c>
      <c r="E13641" s="1">
        <v>20473</v>
      </c>
      <c r="F13641" s="1">
        <v>125.73050000000001</v>
      </c>
      <c r="G13641" s="1">
        <v>234.58330000000001</v>
      </c>
      <c r="H13641" s="1">
        <v>15.111741930000001</v>
      </c>
      <c r="I13641" s="1">
        <v>84226</v>
      </c>
    </row>
    <row r="13642" spans="1:9" x14ac:dyDescent="0.25">
      <c r="A13642" s="1">
        <v>0</v>
      </c>
      <c r="B13642" s="1" t="s">
        <v>16187</v>
      </c>
      <c r="C13642" s="1" t="s">
        <v>16188</v>
      </c>
    </row>
    <row r="13643" spans="1:9" x14ac:dyDescent="0.25">
      <c r="A13643" s="1">
        <v>1</v>
      </c>
      <c r="B13643" s="1" t="s">
        <v>16189</v>
      </c>
      <c r="C13643" s="1" t="s">
        <v>16190</v>
      </c>
      <c r="D13643" s="1">
        <v>22276.433196180002</v>
      </c>
      <c r="E13643" s="1">
        <v>1.1707E-4</v>
      </c>
      <c r="F13643" s="1" t="s">
        <v>3</v>
      </c>
      <c r="G13643" s="1" t="s">
        <v>16191</v>
      </c>
      <c r="H13643" s="1">
        <v>0</v>
      </c>
      <c r="I13643" s="1">
        <v>9995</v>
      </c>
    </row>
    <row r="13644" spans="1:9" x14ac:dyDescent="0.25">
      <c r="A13644" s="1">
        <v>2</v>
      </c>
      <c r="B13644" s="1">
        <v>47949</v>
      </c>
      <c r="C13644" s="1">
        <v>97.514899999999997</v>
      </c>
      <c r="D13644" s="1">
        <v>173.87729999999999</v>
      </c>
      <c r="E13644" s="1">
        <v>21335</v>
      </c>
      <c r="F13644" s="1">
        <v>131.40989999999999</v>
      </c>
      <c r="G13644" s="1">
        <v>228.89680000000001</v>
      </c>
      <c r="H13644" s="1">
        <v>15.09122954</v>
      </c>
      <c r="I13644" s="1">
        <v>84291</v>
      </c>
    </row>
    <row r="13645" spans="1:9" x14ac:dyDescent="0.25">
      <c r="A13645" s="1">
        <v>0</v>
      </c>
      <c r="B13645" s="1" t="s">
        <v>16192</v>
      </c>
      <c r="C13645" s="1" t="s">
        <v>16193</v>
      </c>
    </row>
    <row r="13646" spans="1:9" x14ac:dyDescent="0.25">
      <c r="A13646" s="1">
        <v>1</v>
      </c>
      <c r="B13646" s="1" t="s">
        <v>16194</v>
      </c>
      <c r="C13646" s="1" t="s">
        <v>16195</v>
      </c>
      <c r="D13646" s="1">
        <v>22276.270519879999</v>
      </c>
      <c r="E13646" s="1">
        <v>6.2879999999999994E-5</v>
      </c>
      <c r="F13646" s="1" t="s">
        <v>3</v>
      </c>
      <c r="G13646" s="1" t="s">
        <v>2326</v>
      </c>
      <c r="H13646" s="1">
        <v>0</v>
      </c>
      <c r="I13646" s="1">
        <v>9991</v>
      </c>
    </row>
    <row r="13647" spans="1:9" x14ac:dyDescent="0.25">
      <c r="A13647" s="1">
        <v>2</v>
      </c>
      <c r="B13647" s="1">
        <v>47955</v>
      </c>
      <c r="C13647" s="1">
        <v>97.515000000000001</v>
      </c>
      <c r="D13647" s="1">
        <v>173.78700000000001</v>
      </c>
      <c r="E13647" s="1">
        <v>21039</v>
      </c>
      <c r="F13647" s="1">
        <v>133.1935</v>
      </c>
      <c r="G13647" s="1">
        <v>227.10560000000001</v>
      </c>
      <c r="H13647" s="1">
        <v>15.09134856</v>
      </c>
      <c r="I13647" s="1">
        <v>83996</v>
      </c>
    </row>
    <row r="13648" spans="1:9" x14ac:dyDescent="0.25">
      <c r="A13648" s="1">
        <v>0</v>
      </c>
      <c r="B13648" s="1" t="s">
        <v>16196</v>
      </c>
    </row>
    <row r="13649" spans="1:9" x14ac:dyDescent="0.25">
      <c r="A13649" s="1">
        <v>1</v>
      </c>
      <c r="B13649" s="1" t="s">
        <v>16197</v>
      </c>
      <c r="C13649" s="1" t="s">
        <v>16198</v>
      </c>
      <c r="D13649" s="1">
        <v>22276.430021550001</v>
      </c>
      <c r="E13649" s="1">
        <v>8.1290000000000003E-5</v>
      </c>
      <c r="F13649" s="1" t="s">
        <v>3</v>
      </c>
      <c r="G13649" s="1" t="s">
        <v>16199</v>
      </c>
      <c r="H13649" s="1">
        <v>0</v>
      </c>
      <c r="I13649" s="1">
        <v>9990</v>
      </c>
    </row>
    <row r="13650" spans="1:9" x14ac:dyDescent="0.25">
      <c r="A13650" s="1">
        <v>2</v>
      </c>
      <c r="B13650" s="1">
        <v>47956</v>
      </c>
      <c r="C13650" s="1">
        <v>97.517099999999999</v>
      </c>
      <c r="D13650" s="1">
        <v>173.61600000000001</v>
      </c>
      <c r="E13650" s="1">
        <v>22579</v>
      </c>
      <c r="F13650" s="1">
        <v>134.50909999999999</v>
      </c>
      <c r="G13650" s="1">
        <v>225.7987</v>
      </c>
      <c r="H13650" s="1">
        <v>15.08195986</v>
      </c>
      <c r="I13650" s="1">
        <v>84054</v>
      </c>
    </row>
    <row r="13651" spans="1:9" x14ac:dyDescent="0.25">
      <c r="A13651" s="1">
        <v>0</v>
      </c>
      <c r="B13651" s="1" t="s">
        <v>16200</v>
      </c>
    </row>
    <row r="13652" spans="1:9" x14ac:dyDescent="0.25">
      <c r="A13652" s="1">
        <v>1</v>
      </c>
      <c r="B13652" s="1" t="s">
        <v>16201</v>
      </c>
      <c r="C13652" s="1" t="s">
        <v>16202</v>
      </c>
      <c r="D13652" s="1">
        <v>22276.55165718</v>
      </c>
      <c r="E13652" s="1">
        <v>8.5920000000000004E-5</v>
      </c>
      <c r="F13652" s="1" t="s">
        <v>3</v>
      </c>
      <c r="G13652" s="1" t="s">
        <v>16203</v>
      </c>
      <c r="H13652" s="1">
        <v>0</v>
      </c>
      <c r="I13652" s="1">
        <v>9990</v>
      </c>
    </row>
    <row r="13653" spans="1:9" x14ac:dyDescent="0.25">
      <c r="A13653" s="1">
        <v>2</v>
      </c>
      <c r="B13653" s="1">
        <v>47957</v>
      </c>
      <c r="C13653" s="1">
        <v>97.515299999999996</v>
      </c>
      <c r="D13653" s="1">
        <v>174.0564</v>
      </c>
      <c r="E13653" s="1">
        <v>21660</v>
      </c>
      <c r="F13653" s="1">
        <v>133.8818</v>
      </c>
      <c r="G13653" s="1">
        <v>348.11180000000002</v>
      </c>
      <c r="H13653" s="1">
        <v>15.09818085</v>
      </c>
      <c r="I13653" s="1">
        <v>84102</v>
      </c>
    </row>
    <row r="13654" spans="1:9" x14ac:dyDescent="0.25">
      <c r="A13654" s="1">
        <v>0</v>
      </c>
      <c r="B13654" s="1" t="s">
        <v>16204</v>
      </c>
    </row>
    <row r="13655" spans="1:9" x14ac:dyDescent="0.25">
      <c r="A13655" s="1">
        <v>1</v>
      </c>
      <c r="B13655" s="1" t="s">
        <v>16205</v>
      </c>
      <c r="C13655" s="1" t="s">
        <v>16206</v>
      </c>
      <c r="D13655" s="1">
        <v>22276.463429129999</v>
      </c>
      <c r="E13655" s="1">
        <v>1.5803E-4</v>
      </c>
      <c r="F13655" s="1" t="s">
        <v>3</v>
      </c>
      <c r="G13655" s="1" t="s">
        <v>16207</v>
      </c>
      <c r="H13655" s="1">
        <v>0</v>
      </c>
      <c r="I13655" s="1">
        <v>9994</v>
      </c>
    </row>
    <row r="13656" spans="1:9" x14ac:dyDescent="0.25">
      <c r="A13656" s="1">
        <v>2</v>
      </c>
      <c r="B13656" s="1">
        <v>47961</v>
      </c>
      <c r="C13656" s="1">
        <v>97.519099999999995</v>
      </c>
      <c r="D13656" s="1">
        <v>174.52799999999999</v>
      </c>
      <c r="E13656" s="1">
        <v>20798</v>
      </c>
      <c r="F13656" s="1">
        <v>129.0909</v>
      </c>
      <c r="G13656" s="1">
        <v>231.2174</v>
      </c>
      <c r="H13656" s="1">
        <v>15.10602428</v>
      </c>
      <c r="I13656" s="1">
        <v>83138</v>
      </c>
    </row>
    <row r="13657" spans="1:9" x14ac:dyDescent="0.25">
      <c r="A13657" s="1">
        <v>0</v>
      </c>
      <c r="B13657" s="1" t="s">
        <v>16208</v>
      </c>
    </row>
    <row r="13658" spans="1:9" x14ac:dyDescent="0.25">
      <c r="A13658" s="1">
        <v>1</v>
      </c>
      <c r="B13658" s="1" t="s">
        <v>16209</v>
      </c>
      <c r="C13658" s="1" t="s">
        <v>16210</v>
      </c>
      <c r="D13658" s="1">
        <v>22276.47567204</v>
      </c>
      <c r="E13658" s="1">
        <v>3.6132999999999998E-4</v>
      </c>
      <c r="F13658" s="1" t="s">
        <v>3</v>
      </c>
      <c r="G13658" s="1" t="s">
        <v>16211</v>
      </c>
      <c r="H13658" s="1">
        <v>0</v>
      </c>
      <c r="I13658" s="1">
        <v>9995</v>
      </c>
    </row>
    <row r="13659" spans="1:9" x14ac:dyDescent="0.25">
      <c r="A13659" s="1">
        <v>2</v>
      </c>
      <c r="B13659" s="1">
        <v>47963</v>
      </c>
      <c r="C13659" s="1">
        <v>97.518699999999995</v>
      </c>
      <c r="D13659" s="1">
        <v>176.73140000000001</v>
      </c>
      <c r="E13659" s="1">
        <v>18021</v>
      </c>
      <c r="F13659" s="1">
        <v>114.8694</v>
      </c>
      <c r="G13659" s="1">
        <v>245.44149999999999</v>
      </c>
      <c r="H13659" s="1">
        <v>15.16585645</v>
      </c>
      <c r="I13659" s="1">
        <v>83307</v>
      </c>
    </row>
    <row r="13660" spans="1:9" x14ac:dyDescent="0.25">
      <c r="A13660" s="1">
        <v>0</v>
      </c>
      <c r="B13660" s="1" t="s">
        <v>16212</v>
      </c>
    </row>
    <row r="13661" spans="1:9" x14ac:dyDescent="0.25">
      <c r="A13661" s="1">
        <v>1</v>
      </c>
      <c r="B13661" s="1" t="s">
        <v>16213</v>
      </c>
      <c r="C13661" s="1" t="s">
        <v>16214</v>
      </c>
      <c r="D13661" s="1">
        <v>22276.279207470001</v>
      </c>
      <c r="E13661" s="1">
        <v>1.5095000000000001E-4</v>
      </c>
      <c r="F13661" s="1" t="s">
        <v>3</v>
      </c>
      <c r="G13661" s="1" t="s">
        <v>16215</v>
      </c>
      <c r="H13661" s="1">
        <v>0</v>
      </c>
      <c r="I13661" s="1">
        <v>9990</v>
      </c>
    </row>
    <row r="13662" spans="1:9" x14ac:dyDescent="0.25">
      <c r="A13662" s="1">
        <v>2</v>
      </c>
      <c r="B13662" s="1">
        <v>47964</v>
      </c>
      <c r="C13662" s="1">
        <v>97.516099999999994</v>
      </c>
      <c r="D13662" s="1">
        <v>175.07939999999999</v>
      </c>
      <c r="E13662" s="1">
        <v>19487</v>
      </c>
      <c r="F13662" s="1">
        <v>122.3244</v>
      </c>
      <c r="G13662" s="1">
        <v>237.98759999999999</v>
      </c>
      <c r="H13662" s="1">
        <v>15.11303798</v>
      </c>
      <c r="I13662" s="1">
        <v>83169</v>
      </c>
    </row>
    <row r="13663" spans="1:9" x14ac:dyDescent="0.25">
      <c r="A13663" s="1">
        <v>0</v>
      </c>
      <c r="B13663" s="1" t="s">
        <v>16216</v>
      </c>
    </row>
    <row r="13664" spans="1:9" x14ac:dyDescent="0.25">
      <c r="A13664" s="1">
        <v>1</v>
      </c>
      <c r="B13664" s="1" t="s">
        <v>16217</v>
      </c>
      <c r="C13664" s="1" t="s">
        <v>16218</v>
      </c>
      <c r="D13664" s="1">
        <v>22276.314965549998</v>
      </c>
      <c r="E13664" s="1">
        <v>2.0552E-4</v>
      </c>
      <c r="F13664" s="1" t="s">
        <v>3</v>
      </c>
      <c r="G13664" s="1" t="s">
        <v>16219</v>
      </c>
      <c r="H13664" s="1">
        <v>0</v>
      </c>
      <c r="I13664" s="1">
        <v>9992</v>
      </c>
    </row>
    <row r="13665" spans="1:9" x14ac:dyDescent="0.25">
      <c r="A13665" s="1">
        <v>2</v>
      </c>
      <c r="B13665" s="1">
        <v>47965</v>
      </c>
      <c r="C13665" s="1">
        <v>45.000100000000003</v>
      </c>
      <c r="D13665" s="1">
        <v>20.360199999999999</v>
      </c>
      <c r="E13665" s="1">
        <v>9808</v>
      </c>
      <c r="F13665" s="1">
        <v>183.16919999999999</v>
      </c>
      <c r="G13665" s="1">
        <v>176.91239999999999</v>
      </c>
      <c r="H13665" s="1">
        <v>15.117084220000001</v>
      </c>
      <c r="I13665" s="1">
        <v>84431</v>
      </c>
    </row>
    <row r="13666" spans="1:9" x14ac:dyDescent="0.25">
      <c r="A13666" s="1">
        <v>0</v>
      </c>
      <c r="B13666" s="1" t="s">
        <v>16220</v>
      </c>
      <c r="C13666" s="1" t="s">
        <v>16221</v>
      </c>
    </row>
    <row r="13667" spans="1:9" x14ac:dyDescent="0.25">
      <c r="A13667" s="1">
        <v>1</v>
      </c>
      <c r="B13667" s="1" t="s">
        <v>16222</v>
      </c>
      <c r="C13667" s="1" t="s">
        <v>16223</v>
      </c>
      <c r="D13667" s="1">
        <v>22276.477510230001</v>
      </c>
      <c r="E13667" s="1">
        <v>1.3851E-4</v>
      </c>
      <c r="F13667" s="1" t="s">
        <v>3</v>
      </c>
      <c r="G13667" s="1" t="s">
        <v>16224</v>
      </c>
      <c r="H13667" s="1">
        <v>0</v>
      </c>
      <c r="I13667" s="1">
        <v>9996</v>
      </c>
    </row>
    <row r="13668" spans="1:9" x14ac:dyDescent="0.25">
      <c r="A13668" s="1">
        <v>2</v>
      </c>
      <c r="B13668" s="1">
        <v>47966</v>
      </c>
      <c r="C13668" s="1">
        <v>45.003700000000002</v>
      </c>
      <c r="D13668" s="1">
        <v>28.112200000000001</v>
      </c>
      <c r="E13668" s="1">
        <v>5668</v>
      </c>
      <c r="F13668" s="1">
        <v>201.68539999999999</v>
      </c>
      <c r="G13668" s="1">
        <v>158.3783</v>
      </c>
      <c r="H13668" s="1">
        <v>15.08999478</v>
      </c>
      <c r="I13668" s="1">
        <v>84355</v>
      </c>
    </row>
    <row r="13669" spans="1:9" x14ac:dyDescent="0.25">
      <c r="A13669" s="1">
        <v>0</v>
      </c>
      <c r="B13669" s="1" t="s">
        <v>16225</v>
      </c>
    </row>
    <row r="13670" spans="1:9" x14ac:dyDescent="0.25">
      <c r="A13670" s="1">
        <v>1</v>
      </c>
      <c r="B13670" s="1" t="s">
        <v>16226</v>
      </c>
      <c r="C13670" s="1" t="s">
        <v>16227</v>
      </c>
      <c r="D13670" s="1">
        <v>22276.594926729998</v>
      </c>
      <c r="E13670" s="1">
        <v>5.9559999999999999E-5</v>
      </c>
      <c r="F13670" s="1" t="s">
        <v>3</v>
      </c>
      <c r="G13670" s="1" t="s">
        <v>16228</v>
      </c>
      <c r="H13670" s="1">
        <v>0</v>
      </c>
      <c r="I13670" s="1">
        <v>9999</v>
      </c>
    </row>
    <row r="13671" spans="1:9" x14ac:dyDescent="0.25">
      <c r="A13671" s="1">
        <v>2</v>
      </c>
      <c r="B13671" s="1">
        <v>47967</v>
      </c>
      <c r="C13671" s="1">
        <v>45.002899999999997</v>
      </c>
      <c r="D13671" s="1">
        <v>28.921500000000002</v>
      </c>
      <c r="E13671" s="1">
        <v>9172</v>
      </c>
      <c r="F13671" s="1">
        <v>181.50110000000001</v>
      </c>
      <c r="G13671" s="1">
        <v>178.5838</v>
      </c>
      <c r="H13671" s="1">
        <v>15.07335402</v>
      </c>
      <c r="I13671" s="1">
        <v>84358</v>
      </c>
    </row>
    <row r="13672" spans="1:9" x14ac:dyDescent="0.25">
      <c r="A13672" s="1">
        <v>0</v>
      </c>
      <c r="B13672" s="1" t="s">
        <v>16229</v>
      </c>
      <c r="C13672" s="1">
        <v>7</v>
      </c>
      <c r="D13672" s="1" t="s">
        <v>16230</v>
      </c>
    </row>
    <row r="13673" spans="1:9" x14ac:dyDescent="0.25">
      <c r="A13673" s="1">
        <v>1</v>
      </c>
      <c r="B13673" s="1" t="s">
        <v>16231</v>
      </c>
      <c r="C13673" s="1" t="s">
        <v>16232</v>
      </c>
      <c r="D13673" s="1">
        <v>22276.49473129</v>
      </c>
      <c r="E13673" s="1">
        <v>1.1051E-4</v>
      </c>
      <c r="F13673" s="1" t="s">
        <v>3</v>
      </c>
      <c r="G13673" s="1" t="s">
        <v>16233</v>
      </c>
      <c r="H13673" s="1">
        <v>0</v>
      </c>
      <c r="I13673" s="1">
        <v>9998</v>
      </c>
    </row>
    <row r="13674" spans="1:9" x14ac:dyDescent="0.25">
      <c r="A13674" s="1">
        <v>2</v>
      </c>
      <c r="B13674" s="1">
        <v>47968</v>
      </c>
      <c r="C13674" s="1">
        <v>45.005499999999998</v>
      </c>
      <c r="D13674" s="1">
        <v>27.5334</v>
      </c>
      <c r="E13674" s="1">
        <v>7984</v>
      </c>
      <c r="F13674" s="1">
        <v>182.14599999999999</v>
      </c>
      <c r="G13674" s="1">
        <v>177.9383</v>
      </c>
      <c r="H13674" s="1">
        <v>15.084359750000001</v>
      </c>
      <c r="I13674" s="1">
        <v>84365</v>
      </c>
    </row>
    <row r="13675" spans="1:9" x14ac:dyDescent="0.25">
      <c r="A13675" s="1">
        <v>0</v>
      </c>
      <c r="B13675" s="1" t="s">
        <v>16234</v>
      </c>
      <c r="C13675" s="1">
        <v>3</v>
      </c>
    </row>
    <row r="13676" spans="1:9" x14ac:dyDescent="0.25">
      <c r="A13676" s="1">
        <v>1</v>
      </c>
      <c r="B13676" s="1" t="s">
        <v>16235</v>
      </c>
      <c r="C13676" s="1" t="s">
        <v>16236</v>
      </c>
      <c r="D13676" s="1">
        <v>22276.486246420001</v>
      </c>
      <c r="E13676" s="1">
        <v>6.3730000000000001E-5</v>
      </c>
      <c r="F13676" s="1" t="s">
        <v>3</v>
      </c>
      <c r="G13676" s="1" t="s">
        <v>16237</v>
      </c>
      <c r="H13676" s="1">
        <v>0</v>
      </c>
      <c r="I13676" s="1">
        <v>9992</v>
      </c>
    </row>
    <row r="13677" spans="1:9" x14ac:dyDescent="0.25">
      <c r="A13677" s="1">
        <v>2</v>
      </c>
      <c r="B13677" s="1">
        <v>47969</v>
      </c>
      <c r="C13677" s="1">
        <v>45.005400000000002</v>
      </c>
      <c r="D13677" s="1">
        <v>27.158100000000001</v>
      </c>
      <c r="E13677" s="1">
        <v>7635</v>
      </c>
      <c r="F13677" s="1">
        <v>165.99780000000001</v>
      </c>
      <c r="G13677" s="1">
        <v>287.77539999999999</v>
      </c>
      <c r="H13677" s="1">
        <v>15.080684570000001</v>
      </c>
      <c r="I13677" s="1">
        <v>84360</v>
      </c>
    </row>
    <row r="13678" spans="1:9" x14ac:dyDescent="0.25">
      <c r="A13678" s="1">
        <v>0</v>
      </c>
      <c r="B13678" s="1" t="s">
        <v>16238</v>
      </c>
    </row>
    <row r="13679" spans="1:9" x14ac:dyDescent="0.25">
      <c r="A13679" s="1">
        <v>1</v>
      </c>
      <c r="B13679" s="1" t="s">
        <v>16239</v>
      </c>
      <c r="C13679" s="1" t="s">
        <v>16240</v>
      </c>
      <c r="D13679" s="1">
        <v>22276.29090942</v>
      </c>
      <c r="E13679" s="1">
        <v>2.1624E-4</v>
      </c>
      <c r="F13679" s="1" t="s">
        <v>3</v>
      </c>
      <c r="G13679" s="1" t="s">
        <v>16241</v>
      </c>
      <c r="H13679" s="1">
        <v>0</v>
      </c>
      <c r="I13679" s="1">
        <v>9994</v>
      </c>
    </row>
    <row r="13680" spans="1:9" x14ac:dyDescent="0.25">
      <c r="A13680" s="1">
        <v>2</v>
      </c>
      <c r="B13680" s="1">
        <v>47971</v>
      </c>
      <c r="C13680" s="1">
        <v>45.000900000000001</v>
      </c>
      <c r="D13680" s="1">
        <v>230.6386</v>
      </c>
      <c r="E13680" s="1">
        <v>6266</v>
      </c>
      <c r="F13680" s="1">
        <v>102.86360000000001</v>
      </c>
      <c r="G13680" s="1">
        <v>44.316299999999998</v>
      </c>
      <c r="H13680" s="1">
        <v>15.424528970000001</v>
      </c>
      <c r="I13680" s="1">
        <v>86228</v>
      </c>
    </row>
    <row r="13681" spans="1:9" x14ac:dyDescent="0.25">
      <c r="A13681" s="1">
        <v>0</v>
      </c>
      <c r="B13681" s="1" t="s">
        <v>16242</v>
      </c>
    </row>
    <row r="13682" spans="1:9" x14ac:dyDescent="0.25">
      <c r="A13682" s="1">
        <v>1</v>
      </c>
      <c r="B13682" s="1" t="s">
        <v>16243</v>
      </c>
      <c r="C13682" s="1" t="s">
        <v>16244</v>
      </c>
      <c r="D13682" s="1">
        <v>22276.2999227</v>
      </c>
      <c r="E13682" s="1">
        <v>4.9992999999999999E-4</v>
      </c>
      <c r="F13682" s="1" t="s">
        <v>3</v>
      </c>
      <c r="G13682" s="1" t="s">
        <v>16245</v>
      </c>
      <c r="H13682" s="1">
        <v>0</v>
      </c>
      <c r="I13682" s="1">
        <v>9992</v>
      </c>
    </row>
    <row r="13683" spans="1:9" x14ac:dyDescent="0.25">
      <c r="A13683" s="1">
        <v>2</v>
      </c>
      <c r="B13683" s="1">
        <v>47972</v>
      </c>
      <c r="C13683" s="1">
        <v>44.997900000000001</v>
      </c>
      <c r="D13683" s="1">
        <v>217.97190000000001</v>
      </c>
      <c r="E13683" s="1">
        <v>3407</v>
      </c>
      <c r="F13683" s="1">
        <v>66.966099999999997</v>
      </c>
      <c r="G13683" s="1">
        <v>60.4176</v>
      </c>
      <c r="H13683" s="1">
        <v>15.538574260000001</v>
      </c>
      <c r="I13683" s="1">
        <v>86382</v>
      </c>
    </row>
    <row r="13684" spans="1:9" x14ac:dyDescent="0.25">
      <c r="A13684" s="1">
        <v>0</v>
      </c>
      <c r="B13684" s="1" t="s">
        <v>16246</v>
      </c>
    </row>
    <row r="13685" spans="1:9" x14ac:dyDescent="0.25">
      <c r="A13685" s="1">
        <v>1</v>
      </c>
      <c r="B13685" s="1" t="s">
        <v>16247</v>
      </c>
      <c r="C13685" s="1" t="s">
        <v>16248</v>
      </c>
      <c r="D13685" s="1">
        <v>22276.54023061</v>
      </c>
      <c r="E13685" s="1">
        <v>4.1010000000000002E-5</v>
      </c>
      <c r="F13685" s="1" t="s">
        <v>3</v>
      </c>
      <c r="G13685" s="1" t="s">
        <v>16249</v>
      </c>
      <c r="H13685" s="1">
        <v>0</v>
      </c>
      <c r="I13685" s="1">
        <v>9995</v>
      </c>
    </row>
    <row r="13686" spans="1:9" x14ac:dyDescent="0.25">
      <c r="A13686" s="1">
        <v>2</v>
      </c>
      <c r="B13686" s="1">
        <v>47973</v>
      </c>
      <c r="C13686" s="1">
        <v>45.004199999999997</v>
      </c>
      <c r="D13686" s="1">
        <v>29.200900000000001</v>
      </c>
      <c r="E13686" s="1">
        <v>8770</v>
      </c>
      <c r="F13686" s="1">
        <v>181.02709999999999</v>
      </c>
      <c r="G13686" s="1">
        <v>242.12520000000001</v>
      </c>
      <c r="H13686" s="1">
        <v>15.07323828</v>
      </c>
      <c r="I13686" s="1">
        <v>58483</v>
      </c>
    </row>
    <row r="13687" spans="1:9" x14ac:dyDescent="0.25">
      <c r="A13687" s="1">
        <v>0</v>
      </c>
      <c r="B13687" s="1" t="s">
        <v>16250</v>
      </c>
    </row>
    <row r="13688" spans="1:9" x14ac:dyDescent="0.25">
      <c r="A13688" s="1">
        <v>1</v>
      </c>
      <c r="B13688" s="1" t="s">
        <v>16251</v>
      </c>
      <c r="C13688" s="1" t="s">
        <v>16252</v>
      </c>
      <c r="D13688" s="1">
        <v>22276.505452599999</v>
      </c>
      <c r="E13688" s="1">
        <v>3.9327999999999998E-4</v>
      </c>
      <c r="F13688" s="1" t="s">
        <v>3</v>
      </c>
      <c r="G13688" s="1" t="s">
        <v>16253</v>
      </c>
      <c r="H13688" s="1">
        <v>0</v>
      </c>
      <c r="I13688" s="1">
        <v>9997</v>
      </c>
    </row>
    <row r="13689" spans="1:9" x14ac:dyDescent="0.25">
      <c r="A13689" s="1">
        <v>2</v>
      </c>
      <c r="B13689" s="1">
        <v>47976</v>
      </c>
      <c r="C13689" s="1">
        <v>51.638399999999997</v>
      </c>
      <c r="D13689" s="1">
        <v>140.42619999999999</v>
      </c>
      <c r="E13689" s="1">
        <v>1520</v>
      </c>
      <c r="F13689" s="1">
        <v>116.91759999999999</v>
      </c>
      <c r="G13689" s="1">
        <v>313.00360000000001</v>
      </c>
      <c r="H13689" s="1">
        <v>15.642432080000001</v>
      </c>
      <c r="I13689" s="1">
        <v>87141</v>
      </c>
    </row>
    <row r="13690" spans="1:9" x14ac:dyDescent="0.25">
      <c r="A13690" s="1">
        <v>0</v>
      </c>
      <c r="B13690" s="1" t="s">
        <v>16254</v>
      </c>
    </row>
    <row r="13691" spans="1:9" x14ac:dyDescent="0.25">
      <c r="A13691" s="1">
        <v>1</v>
      </c>
      <c r="B13691" s="1" t="s">
        <v>16255</v>
      </c>
      <c r="C13691" s="1" t="s">
        <v>16256</v>
      </c>
      <c r="D13691" s="1">
        <v>22276.461614709999</v>
      </c>
      <c r="E13691" s="1">
        <v>6.5400000000000001E-6</v>
      </c>
      <c r="F13691" s="1" t="s">
        <v>3</v>
      </c>
      <c r="G13691" s="1" t="s">
        <v>16257</v>
      </c>
      <c r="H13691" s="1">
        <v>0</v>
      </c>
      <c r="I13691" s="1">
        <v>9995</v>
      </c>
    </row>
    <row r="13692" spans="1:9" x14ac:dyDescent="0.25">
      <c r="A13692" s="1">
        <v>2</v>
      </c>
      <c r="B13692" s="1">
        <v>47977</v>
      </c>
      <c r="C13692" s="1">
        <v>53.0548</v>
      </c>
      <c r="D13692" s="1">
        <v>192.58930000000001</v>
      </c>
      <c r="E13692" s="1">
        <v>1489</v>
      </c>
      <c r="F13692" s="1">
        <v>98.532399999999996</v>
      </c>
      <c r="G13692" s="1">
        <v>261.58339999999998</v>
      </c>
      <c r="H13692" s="1">
        <v>15.06408506</v>
      </c>
      <c r="I13692" s="1">
        <v>85817</v>
      </c>
    </row>
    <row r="13693" spans="1:9" x14ac:dyDescent="0.25">
      <c r="A13693" s="1">
        <v>0</v>
      </c>
      <c r="B13693" s="1" t="s">
        <v>16258</v>
      </c>
    </row>
    <row r="13694" spans="1:9" x14ac:dyDescent="0.25">
      <c r="A13694" s="1">
        <v>1</v>
      </c>
      <c r="B13694" s="1" t="s">
        <v>16259</v>
      </c>
      <c r="C13694" s="1" t="s">
        <v>16260</v>
      </c>
      <c r="D13694" s="1">
        <v>22276.217435160001</v>
      </c>
      <c r="E13694" s="1">
        <v>-1.243E-5</v>
      </c>
      <c r="F13694" s="1" t="s">
        <v>3</v>
      </c>
      <c r="G13694" s="1">
        <f>-64574-4</f>
        <v>-64578</v>
      </c>
      <c r="H13694" s="1">
        <v>0</v>
      </c>
      <c r="I13694" s="1">
        <v>9994</v>
      </c>
    </row>
    <row r="13695" spans="1:9" x14ac:dyDescent="0.25">
      <c r="A13695" s="1">
        <v>2</v>
      </c>
      <c r="B13695" s="1">
        <v>47978</v>
      </c>
      <c r="C13695" s="1">
        <v>53.055500000000002</v>
      </c>
      <c r="D13695" s="1">
        <v>203.66929999999999</v>
      </c>
      <c r="E13695" s="1">
        <v>1499</v>
      </c>
      <c r="F13695" s="1">
        <v>87.594499999999996</v>
      </c>
      <c r="G13695" s="1">
        <v>272.5215</v>
      </c>
      <c r="H13695" s="1">
        <v>15.0640746</v>
      </c>
      <c r="I13695" s="1">
        <v>85639</v>
      </c>
    </row>
    <row r="13696" spans="1:9" x14ac:dyDescent="0.25">
      <c r="A13696" s="1">
        <v>0</v>
      </c>
      <c r="B13696" s="1" t="s">
        <v>16261</v>
      </c>
    </row>
    <row r="13697" spans="1:9" x14ac:dyDescent="0.25">
      <c r="A13697" s="1">
        <v>1</v>
      </c>
      <c r="B13697" s="1" t="s">
        <v>16262</v>
      </c>
      <c r="C13697" s="1" t="s">
        <v>16263</v>
      </c>
      <c r="D13697" s="1">
        <v>22276.022543120002</v>
      </c>
      <c r="E13697" s="1">
        <v>-7.8499999999999994E-6</v>
      </c>
      <c r="F13697" s="1" t="s">
        <v>3</v>
      </c>
      <c r="G13697" s="1">
        <f>-33811-4</f>
        <v>-33815</v>
      </c>
      <c r="H13697" s="1">
        <v>0</v>
      </c>
      <c r="I13697" s="1">
        <v>9995</v>
      </c>
    </row>
    <row r="13698" spans="1:9" x14ac:dyDescent="0.25">
      <c r="A13698" s="1">
        <v>2</v>
      </c>
      <c r="B13698" s="1">
        <v>47979</v>
      </c>
      <c r="C13698" s="1">
        <v>53.054200000000002</v>
      </c>
      <c r="D13698" s="1">
        <v>139.55459999999999</v>
      </c>
      <c r="E13698" s="1">
        <v>1675</v>
      </c>
      <c r="F13698" s="1">
        <v>64.3874</v>
      </c>
      <c r="G13698" s="1">
        <v>295.7287</v>
      </c>
      <c r="H13698" s="1">
        <v>15.063926260000001</v>
      </c>
      <c r="I13698" s="1">
        <v>86511</v>
      </c>
    </row>
    <row r="13699" spans="1:9" x14ac:dyDescent="0.25">
      <c r="A13699" s="1">
        <v>0</v>
      </c>
      <c r="B13699" s="1" t="s">
        <v>16264</v>
      </c>
    </row>
    <row r="13700" spans="1:9" x14ac:dyDescent="0.25">
      <c r="A13700" s="1">
        <v>1</v>
      </c>
      <c r="B13700" s="1" t="s">
        <v>16265</v>
      </c>
      <c r="C13700" s="1" t="s">
        <v>16266</v>
      </c>
      <c r="D13700" s="1">
        <v>22276.5735934</v>
      </c>
      <c r="E13700" s="1">
        <v>1.226E-5</v>
      </c>
      <c r="F13700" s="1" t="s">
        <v>3</v>
      </c>
      <c r="G13700" s="1" t="s">
        <v>16267</v>
      </c>
      <c r="H13700" s="1">
        <v>0</v>
      </c>
      <c r="I13700" s="1">
        <v>9997</v>
      </c>
    </row>
    <row r="13701" spans="1:9" x14ac:dyDescent="0.25">
      <c r="A13701" s="1">
        <v>2</v>
      </c>
      <c r="B13701" s="1">
        <v>47980</v>
      </c>
      <c r="C13701" s="1">
        <v>53.0548</v>
      </c>
      <c r="D13701" s="1">
        <v>117.2106</v>
      </c>
      <c r="E13701" s="1">
        <v>1278</v>
      </c>
      <c r="F13701" s="1">
        <v>77.741</v>
      </c>
      <c r="G13701" s="1">
        <v>282.37220000000002</v>
      </c>
      <c r="H13701" s="1">
        <v>15.06403089</v>
      </c>
      <c r="I13701" s="1">
        <v>86878</v>
      </c>
    </row>
    <row r="13702" spans="1:9" x14ac:dyDescent="0.25">
      <c r="A13702" s="1">
        <v>0</v>
      </c>
      <c r="B13702" s="1" t="s">
        <v>16268</v>
      </c>
    </row>
    <row r="13703" spans="1:9" x14ac:dyDescent="0.25">
      <c r="A13703" s="1">
        <v>1</v>
      </c>
      <c r="B13703" s="1" t="s">
        <v>16269</v>
      </c>
      <c r="C13703" s="1" t="s">
        <v>16270</v>
      </c>
      <c r="D13703" s="1">
        <v>22276.07368017</v>
      </c>
      <c r="E13703" s="1">
        <v>1.7945E-4</v>
      </c>
      <c r="F13703" s="1" t="s">
        <v>3</v>
      </c>
      <c r="G13703" s="1" t="s">
        <v>11199</v>
      </c>
      <c r="H13703" s="1">
        <v>0</v>
      </c>
      <c r="I13703" s="1">
        <v>9992</v>
      </c>
    </row>
    <row r="13704" spans="1:9" x14ac:dyDescent="0.25">
      <c r="A13704" s="1">
        <v>2</v>
      </c>
      <c r="B13704" s="1">
        <v>47981</v>
      </c>
      <c r="C13704" s="1">
        <v>53.052799999999998</v>
      </c>
      <c r="D13704" s="1">
        <v>204.3125</v>
      </c>
      <c r="E13704" s="1">
        <v>1219</v>
      </c>
      <c r="F13704" s="1">
        <v>90.155299999999997</v>
      </c>
      <c r="G13704" s="1">
        <v>269.95760000000001</v>
      </c>
      <c r="H13704" s="1">
        <v>15.064157610000001</v>
      </c>
      <c r="I13704" s="1">
        <v>85617</v>
      </c>
    </row>
    <row r="13705" spans="1:9" x14ac:dyDescent="0.25">
      <c r="A13705" s="1">
        <v>0</v>
      </c>
      <c r="B13705" s="1" t="s">
        <v>16271</v>
      </c>
    </row>
    <row r="13706" spans="1:9" x14ac:dyDescent="0.25">
      <c r="A13706" s="1">
        <v>1</v>
      </c>
      <c r="B13706" s="1" t="s">
        <v>16272</v>
      </c>
      <c r="C13706" s="1" t="s">
        <v>16273</v>
      </c>
      <c r="D13706" s="1">
        <v>22276.31971544</v>
      </c>
      <c r="E13706" s="1">
        <v>1.6249999999999999E-5</v>
      </c>
      <c r="F13706" s="1" t="s">
        <v>3</v>
      </c>
      <c r="G13706" s="1" t="s">
        <v>16274</v>
      </c>
      <c r="H13706" s="1">
        <v>0</v>
      </c>
      <c r="I13706" s="1">
        <v>9998</v>
      </c>
    </row>
    <row r="13707" spans="1:9" x14ac:dyDescent="0.25">
      <c r="A13707" s="1">
        <v>2</v>
      </c>
      <c r="B13707" s="1">
        <v>47982</v>
      </c>
      <c r="C13707" s="1">
        <v>53.054499999999997</v>
      </c>
      <c r="D13707" s="1">
        <v>133.214</v>
      </c>
      <c r="E13707" s="1">
        <v>1312</v>
      </c>
      <c r="F13707" s="1">
        <v>81.480199999999996</v>
      </c>
      <c r="G13707" s="1">
        <v>278.6336</v>
      </c>
      <c r="H13707" s="1">
        <v>15.06408021</v>
      </c>
      <c r="I13707" s="1">
        <v>86576</v>
      </c>
    </row>
    <row r="13708" spans="1:9" x14ac:dyDescent="0.25">
      <c r="A13708" s="1">
        <v>0</v>
      </c>
      <c r="B13708" s="1" t="s">
        <v>16275</v>
      </c>
    </row>
    <row r="13709" spans="1:9" x14ac:dyDescent="0.25">
      <c r="A13709" s="1">
        <v>1</v>
      </c>
      <c r="B13709" s="1" t="s">
        <v>16276</v>
      </c>
      <c r="C13709" s="1" t="s">
        <v>16277</v>
      </c>
      <c r="D13709" s="1">
        <v>22276.324806659999</v>
      </c>
      <c r="E13709" s="1">
        <v>1.1200000000000001E-6</v>
      </c>
      <c r="F13709" s="1" t="s">
        <v>3</v>
      </c>
      <c r="G13709" s="1" t="s">
        <v>16278</v>
      </c>
      <c r="H13709" s="1">
        <v>0</v>
      </c>
      <c r="I13709" s="1">
        <v>9993</v>
      </c>
    </row>
    <row r="13710" spans="1:9" x14ac:dyDescent="0.25">
      <c r="A13710" s="1">
        <v>2</v>
      </c>
      <c r="B13710" s="1">
        <v>47985</v>
      </c>
      <c r="C13710" s="1">
        <v>53.055199999999999</v>
      </c>
      <c r="D13710" s="1">
        <v>138.36109999999999</v>
      </c>
      <c r="E13710" s="1">
        <v>1287</v>
      </c>
      <c r="F13710" s="1">
        <v>102.71980000000001</v>
      </c>
      <c r="G13710" s="1">
        <v>257.39350000000002</v>
      </c>
      <c r="H13710" s="1">
        <v>15.063978519999999</v>
      </c>
      <c r="I13710" s="1">
        <v>86491</v>
      </c>
    </row>
    <row r="13711" spans="1:9" x14ac:dyDescent="0.25">
      <c r="A13711" s="1">
        <v>0</v>
      </c>
      <c r="B13711" s="1" t="s">
        <v>16279</v>
      </c>
    </row>
    <row r="13712" spans="1:9" x14ac:dyDescent="0.25">
      <c r="A13712" s="1">
        <v>1</v>
      </c>
      <c r="B13712" s="1" t="s">
        <v>16280</v>
      </c>
      <c r="C13712" s="1" t="s">
        <v>16281</v>
      </c>
      <c r="D13712" s="1">
        <v>22276.57588633</v>
      </c>
      <c r="E13712" s="1">
        <v>1.2269999999999999E-5</v>
      </c>
      <c r="F13712" s="1" t="s">
        <v>3</v>
      </c>
      <c r="G13712" s="1" t="s">
        <v>16282</v>
      </c>
      <c r="H13712" s="1">
        <v>0</v>
      </c>
      <c r="I13712" s="1">
        <v>9992</v>
      </c>
    </row>
    <row r="13713" spans="1:9" x14ac:dyDescent="0.25">
      <c r="A13713" s="1">
        <v>2</v>
      </c>
      <c r="B13713" s="1">
        <v>47989</v>
      </c>
      <c r="C13713" s="1">
        <v>53.053600000000003</v>
      </c>
      <c r="D13713" s="1">
        <v>112.0809</v>
      </c>
      <c r="E13713" s="1">
        <v>1331</v>
      </c>
      <c r="F13713" s="1">
        <v>98.665700000000001</v>
      </c>
      <c r="G13713" s="1">
        <v>261.44830000000002</v>
      </c>
      <c r="H13713" s="1">
        <v>15.064050200000001</v>
      </c>
      <c r="I13713" s="1">
        <v>86893</v>
      </c>
    </row>
    <row r="13714" spans="1:9" x14ac:dyDescent="0.25">
      <c r="A13714" s="1">
        <v>0</v>
      </c>
      <c r="B13714" s="1" t="s">
        <v>16283</v>
      </c>
    </row>
    <row r="13715" spans="1:9" x14ac:dyDescent="0.25">
      <c r="A13715" s="1">
        <v>1</v>
      </c>
      <c r="B13715" s="1" t="s">
        <v>16284</v>
      </c>
      <c r="C13715" s="1" t="s">
        <v>16285</v>
      </c>
      <c r="D13715" s="1">
        <v>22276.527970750001</v>
      </c>
      <c r="E13715" s="1">
        <v>1.0720000000000001E-5</v>
      </c>
      <c r="F13715" s="1" t="s">
        <v>3</v>
      </c>
      <c r="G13715" s="1" t="s">
        <v>16286</v>
      </c>
      <c r="H13715" s="1">
        <v>0</v>
      </c>
      <c r="I13715" s="1">
        <v>9992</v>
      </c>
    </row>
    <row r="13716" spans="1:9" x14ac:dyDescent="0.25">
      <c r="A13716" s="1">
        <v>2</v>
      </c>
      <c r="B13716" s="1">
        <v>47990</v>
      </c>
      <c r="C13716" s="1">
        <v>53.0535</v>
      </c>
      <c r="D13716" s="1">
        <v>112.2671</v>
      </c>
      <c r="E13716" s="1">
        <v>1318</v>
      </c>
      <c r="F13716" s="1">
        <v>85.7928</v>
      </c>
      <c r="G13716" s="1">
        <v>274.32119999999998</v>
      </c>
      <c r="H13716" s="1">
        <v>15.064073260000001</v>
      </c>
      <c r="I13716" s="1">
        <v>86878</v>
      </c>
    </row>
    <row r="13717" spans="1:9" x14ac:dyDescent="0.25">
      <c r="A13717" s="1">
        <v>0</v>
      </c>
      <c r="B13717" s="1" t="s">
        <v>16287</v>
      </c>
    </row>
    <row r="13718" spans="1:9" x14ac:dyDescent="0.25">
      <c r="A13718" s="1">
        <v>1</v>
      </c>
      <c r="B13718" s="1" t="s">
        <v>16288</v>
      </c>
      <c r="C13718" s="1" t="s">
        <v>16289</v>
      </c>
      <c r="D13718" s="1">
        <v>22276.539492610002</v>
      </c>
      <c r="E13718" s="1">
        <v>1.1200000000000001E-6</v>
      </c>
      <c r="F13718" s="1" t="s">
        <v>3</v>
      </c>
      <c r="G13718" s="1" t="s">
        <v>16290</v>
      </c>
      <c r="H13718" s="1">
        <v>0</v>
      </c>
      <c r="I13718" s="1">
        <v>9997</v>
      </c>
    </row>
    <row r="13719" spans="1:9" x14ac:dyDescent="0.25">
      <c r="A13719" s="1">
        <v>2</v>
      </c>
      <c r="B13719" s="1">
        <v>47991</v>
      </c>
      <c r="C13719" s="1">
        <v>53.0535</v>
      </c>
      <c r="D13719" s="1">
        <v>127.2492</v>
      </c>
      <c r="E13719" s="1">
        <v>1304</v>
      </c>
      <c r="F13719" s="1">
        <v>103.143</v>
      </c>
      <c r="G13719" s="1">
        <v>256.97039999999998</v>
      </c>
      <c r="H13719" s="1">
        <v>15.06399674</v>
      </c>
      <c r="I13719" s="1">
        <v>86726</v>
      </c>
    </row>
    <row r="13720" spans="1:9" x14ac:dyDescent="0.25">
      <c r="A13720" s="1">
        <v>0</v>
      </c>
      <c r="B13720" s="1" t="s">
        <v>16291</v>
      </c>
    </row>
    <row r="13721" spans="1:9" x14ac:dyDescent="0.25">
      <c r="A13721" s="1">
        <v>1</v>
      </c>
      <c r="B13721" s="1" t="s">
        <v>16292</v>
      </c>
      <c r="C13721" s="1" t="s">
        <v>16293</v>
      </c>
      <c r="D13721" s="1">
        <v>22276.560230840001</v>
      </c>
      <c r="E13721" s="1">
        <v>3.4060000000000003E-5</v>
      </c>
      <c r="F13721" s="1" t="s">
        <v>3</v>
      </c>
      <c r="G13721" s="1" t="s">
        <v>16294</v>
      </c>
      <c r="H13721" s="1">
        <v>0</v>
      </c>
      <c r="I13721" s="1">
        <v>9995</v>
      </c>
    </row>
    <row r="13722" spans="1:9" x14ac:dyDescent="0.25">
      <c r="A13722" s="1">
        <v>2</v>
      </c>
      <c r="B13722" s="1">
        <v>47992</v>
      </c>
      <c r="C13722" s="1">
        <v>53.053699999999999</v>
      </c>
      <c r="D13722" s="1">
        <v>122.2276</v>
      </c>
      <c r="E13722" s="1">
        <v>1219</v>
      </c>
      <c r="F13722" s="1">
        <v>84.511200000000002</v>
      </c>
      <c r="G13722" s="1">
        <v>275.60160000000002</v>
      </c>
      <c r="H13722" s="1">
        <v>15.06414184</v>
      </c>
      <c r="I13722" s="1">
        <v>86759</v>
      </c>
    </row>
    <row r="13723" spans="1:9" x14ac:dyDescent="0.25">
      <c r="A13723" s="1">
        <v>0</v>
      </c>
      <c r="B13723" s="1" t="s">
        <v>16295</v>
      </c>
    </row>
    <row r="13724" spans="1:9" x14ac:dyDescent="0.25">
      <c r="A13724" s="1">
        <v>1</v>
      </c>
      <c r="B13724" s="1" t="s">
        <v>16296</v>
      </c>
      <c r="C13724" s="1" t="s">
        <v>16297</v>
      </c>
      <c r="D13724" s="1">
        <v>22276.1031687</v>
      </c>
      <c r="E13724" s="1">
        <v>3.0380000000000001E-5</v>
      </c>
      <c r="F13724" s="1" t="s">
        <v>3</v>
      </c>
      <c r="G13724" s="1" t="s">
        <v>16298</v>
      </c>
      <c r="H13724" s="1">
        <v>0</v>
      </c>
      <c r="I13724" s="1">
        <v>9999</v>
      </c>
    </row>
    <row r="13725" spans="1:9" x14ac:dyDescent="0.25">
      <c r="A13725" s="1">
        <v>2</v>
      </c>
      <c r="B13725" s="1">
        <v>47993</v>
      </c>
      <c r="C13725" s="1">
        <v>53.052199999999999</v>
      </c>
      <c r="D13725" s="1">
        <v>164.19669999999999</v>
      </c>
      <c r="E13725" s="1">
        <v>1384</v>
      </c>
      <c r="F13725" s="1">
        <v>101.4259</v>
      </c>
      <c r="G13725" s="1">
        <v>258.68860000000001</v>
      </c>
      <c r="H13725" s="1">
        <v>15.06404833</v>
      </c>
      <c r="I13725" s="1">
        <v>86172</v>
      </c>
    </row>
    <row r="13726" spans="1:9" x14ac:dyDescent="0.25">
      <c r="A13726" s="1">
        <v>0</v>
      </c>
      <c r="B13726" s="1" t="s">
        <v>16299</v>
      </c>
    </row>
    <row r="13727" spans="1:9" x14ac:dyDescent="0.25">
      <c r="A13727" s="1">
        <v>1</v>
      </c>
      <c r="B13727" s="1" t="s">
        <v>16300</v>
      </c>
      <c r="C13727" s="1" t="s">
        <v>16301</v>
      </c>
      <c r="D13727" s="1">
        <v>22276.439039230001</v>
      </c>
      <c r="E13727" s="1">
        <v>5.151E-5</v>
      </c>
      <c r="F13727" s="1" t="s">
        <v>3</v>
      </c>
      <c r="G13727" s="1" t="s">
        <v>16302</v>
      </c>
      <c r="H13727" s="1">
        <v>0</v>
      </c>
      <c r="I13727" s="1">
        <v>9997</v>
      </c>
    </row>
    <row r="13728" spans="1:9" x14ac:dyDescent="0.25">
      <c r="A13728" s="1">
        <v>2</v>
      </c>
      <c r="B13728" s="1">
        <v>47994</v>
      </c>
      <c r="C13728" s="1">
        <v>53.054000000000002</v>
      </c>
      <c r="D13728" s="1">
        <v>177.68469999999999</v>
      </c>
      <c r="E13728" s="1">
        <v>1275</v>
      </c>
      <c r="F13728" s="1">
        <v>90.745900000000006</v>
      </c>
      <c r="G13728" s="1">
        <v>269.36759999999998</v>
      </c>
      <c r="H13728" s="1">
        <v>15.064155149999999</v>
      </c>
      <c r="I13728" s="1">
        <v>85950</v>
      </c>
    </row>
    <row r="13729" spans="1:9" x14ac:dyDescent="0.25">
      <c r="A13729" s="1">
        <v>0</v>
      </c>
      <c r="B13729" s="1" t="s">
        <v>16303</v>
      </c>
    </row>
    <row r="13730" spans="1:9" x14ac:dyDescent="0.25">
      <c r="A13730" s="1">
        <v>1</v>
      </c>
      <c r="B13730" s="1" t="s">
        <v>16304</v>
      </c>
      <c r="C13730" s="1" t="s">
        <v>16305</v>
      </c>
      <c r="D13730" s="1">
        <v>22276.514183920001</v>
      </c>
      <c r="E13730" s="1">
        <v>8.721E-5</v>
      </c>
      <c r="F13730" s="1" t="s">
        <v>3</v>
      </c>
      <c r="G13730" s="1" t="s">
        <v>16306</v>
      </c>
      <c r="H13730" s="1">
        <v>0</v>
      </c>
      <c r="I13730" s="1">
        <v>9994</v>
      </c>
    </row>
    <row r="13731" spans="1:9" x14ac:dyDescent="0.25">
      <c r="A13731" s="1">
        <v>2</v>
      </c>
      <c r="B13731" s="1">
        <v>47995</v>
      </c>
      <c r="C13731" s="1">
        <v>53.052599999999998</v>
      </c>
      <c r="D13731" s="1">
        <v>142.6532</v>
      </c>
      <c r="E13731" s="1">
        <v>1336</v>
      </c>
      <c r="F13731" s="1">
        <v>101.60980000000001</v>
      </c>
      <c r="G13731" s="1">
        <v>258.50409999999999</v>
      </c>
      <c r="H13731" s="1">
        <v>15.064123970000001</v>
      </c>
      <c r="I13731" s="1">
        <v>86465</v>
      </c>
    </row>
    <row r="13732" spans="1:9" x14ac:dyDescent="0.25">
      <c r="A13732" s="1">
        <v>0</v>
      </c>
      <c r="B13732" s="1" t="s">
        <v>16307</v>
      </c>
    </row>
    <row r="13733" spans="1:9" x14ac:dyDescent="0.25">
      <c r="A13733" s="1">
        <v>1</v>
      </c>
      <c r="B13733" s="1" t="s">
        <v>16308</v>
      </c>
      <c r="C13733" s="1" t="s">
        <v>16309</v>
      </c>
      <c r="D13733" s="1">
        <v>22276.583344909999</v>
      </c>
      <c r="E13733" s="1">
        <v>-2.2267000000000001E-4</v>
      </c>
      <c r="F13733" s="1" t="s">
        <v>3</v>
      </c>
      <c r="G13733" s="1">
        <f>-14799-2</f>
        <v>-14801</v>
      </c>
      <c r="H13733" s="1">
        <v>0</v>
      </c>
      <c r="I13733" s="1">
        <v>9993</v>
      </c>
    </row>
    <row r="13734" spans="1:9" x14ac:dyDescent="0.25">
      <c r="A13734" s="1">
        <v>2</v>
      </c>
      <c r="B13734" s="1">
        <v>47996</v>
      </c>
      <c r="C13734" s="1">
        <v>53.0548</v>
      </c>
      <c r="D13734" s="1">
        <v>67.331000000000003</v>
      </c>
      <c r="E13734" s="1">
        <v>1445</v>
      </c>
      <c r="F13734" s="1">
        <v>76.397300000000001</v>
      </c>
      <c r="G13734" s="1">
        <v>71.474599999999995</v>
      </c>
      <c r="H13734" s="1">
        <v>15.06418843</v>
      </c>
      <c r="I13734" s="1">
        <v>1304</v>
      </c>
    </row>
    <row r="13735" spans="1:9" x14ac:dyDescent="0.25">
      <c r="A13735" s="1">
        <v>0</v>
      </c>
      <c r="B13735" s="1" t="s">
        <v>16310</v>
      </c>
    </row>
    <row r="13736" spans="1:9" x14ac:dyDescent="0.25">
      <c r="A13736" s="1">
        <v>1</v>
      </c>
      <c r="B13736" s="1" t="s">
        <v>16311</v>
      </c>
      <c r="C13736" s="1" t="s">
        <v>16312</v>
      </c>
      <c r="D13736" s="1">
        <v>22276.420614679999</v>
      </c>
      <c r="E13736" s="1">
        <v>3.464E-5</v>
      </c>
      <c r="F13736" s="1" t="s">
        <v>3</v>
      </c>
      <c r="G13736" s="1" t="s">
        <v>16313</v>
      </c>
      <c r="H13736" s="1">
        <v>0</v>
      </c>
      <c r="I13736" s="1">
        <v>9991</v>
      </c>
    </row>
    <row r="13737" spans="1:9" x14ac:dyDescent="0.25">
      <c r="A13737" s="1">
        <v>2</v>
      </c>
      <c r="B13737" s="1">
        <v>47997</v>
      </c>
      <c r="C13737" s="1">
        <v>53.052599999999998</v>
      </c>
      <c r="D13737" s="1">
        <v>177.75460000000001</v>
      </c>
      <c r="E13737" s="1">
        <v>1448</v>
      </c>
      <c r="F13737" s="1">
        <v>90.256799999999998</v>
      </c>
      <c r="G13737" s="1">
        <v>269.8587</v>
      </c>
      <c r="H13737" s="1">
        <v>15.06405947</v>
      </c>
      <c r="I13737" s="1">
        <v>86014</v>
      </c>
    </row>
    <row r="13738" spans="1:9" x14ac:dyDescent="0.25">
      <c r="A13738" s="1">
        <v>0</v>
      </c>
      <c r="B13738" s="1" t="s">
        <v>16314</v>
      </c>
    </row>
    <row r="13739" spans="1:9" x14ac:dyDescent="0.25">
      <c r="A13739" s="1">
        <v>1</v>
      </c>
      <c r="B13739" s="1" t="s">
        <v>16315</v>
      </c>
      <c r="C13739" s="1" t="s">
        <v>16316</v>
      </c>
      <c r="D13739" s="1">
        <v>22276.096749299999</v>
      </c>
      <c r="E13739" s="1">
        <v>-1.4749999999999999E-5</v>
      </c>
      <c r="F13739" s="1" t="s">
        <v>3</v>
      </c>
      <c r="G13739" s="1">
        <f>-80146-4</f>
        <v>-80150</v>
      </c>
      <c r="H13739" s="1">
        <v>0</v>
      </c>
      <c r="I13739" s="1">
        <v>9995</v>
      </c>
    </row>
    <row r="13740" spans="1:9" x14ac:dyDescent="0.25">
      <c r="A13740" s="1">
        <v>2</v>
      </c>
      <c r="B13740" s="1">
        <v>47998</v>
      </c>
      <c r="C13740" s="1">
        <v>53.054400000000001</v>
      </c>
      <c r="D13740" s="1">
        <v>154.46260000000001</v>
      </c>
      <c r="E13740" s="1">
        <v>1509</v>
      </c>
      <c r="F13740" s="1">
        <v>85.897999999999996</v>
      </c>
      <c r="G13740" s="1">
        <v>274.21809999999999</v>
      </c>
      <c r="H13740" s="1">
        <v>15.064008599999999</v>
      </c>
      <c r="I13740" s="1">
        <v>86257</v>
      </c>
    </row>
    <row r="13741" spans="1:9" x14ac:dyDescent="0.25">
      <c r="A13741" s="1">
        <v>0</v>
      </c>
      <c r="B13741" s="1" t="s">
        <v>16317</v>
      </c>
    </row>
    <row r="13742" spans="1:9" x14ac:dyDescent="0.25">
      <c r="A13742" s="1">
        <v>1</v>
      </c>
      <c r="B13742" s="1" t="s">
        <v>16318</v>
      </c>
      <c r="C13742" s="1" t="s">
        <v>16319</v>
      </c>
      <c r="D13742" s="1">
        <v>22276.31232307</v>
      </c>
      <c r="E13742" s="1">
        <v>9.5100000000000004E-6</v>
      </c>
      <c r="F13742" s="1" t="s">
        <v>3</v>
      </c>
      <c r="G13742" s="1" t="s">
        <v>16320</v>
      </c>
      <c r="H13742" s="1">
        <v>0</v>
      </c>
      <c r="I13742" s="1">
        <v>9997</v>
      </c>
    </row>
    <row r="13743" spans="1:9" x14ac:dyDescent="0.25">
      <c r="A13743" s="1">
        <v>2</v>
      </c>
      <c r="B13743" s="1">
        <v>47999</v>
      </c>
      <c r="C13743" s="1">
        <v>53.054499999999997</v>
      </c>
      <c r="D13743" s="1">
        <v>123.23820000000001</v>
      </c>
      <c r="E13743" s="1">
        <v>1591</v>
      </c>
      <c r="F13743" s="1">
        <v>106.7026</v>
      </c>
      <c r="G13743" s="1">
        <v>253.41380000000001</v>
      </c>
      <c r="H13743" s="1">
        <v>15.06398016</v>
      </c>
      <c r="I13743" s="1">
        <v>86707</v>
      </c>
    </row>
    <row r="13744" spans="1:9" x14ac:dyDescent="0.25">
      <c r="A13744" s="1">
        <v>0</v>
      </c>
      <c r="B13744" s="1" t="s">
        <v>16321</v>
      </c>
    </row>
    <row r="13745" spans="1:9" x14ac:dyDescent="0.25">
      <c r="A13745" s="1">
        <v>1</v>
      </c>
      <c r="B13745" s="1" t="s">
        <v>16322</v>
      </c>
      <c r="C13745" s="1" t="s">
        <v>16323</v>
      </c>
      <c r="D13745" s="1">
        <v>22276.508187210002</v>
      </c>
      <c r="E13745" s="1">
        <v>1.5719999999999999E-5</v>
      </c>
      <c r="F13745" s="1" t="s">
        <v>3</v>
      </c>
      <c r="G13745" s="1" t="s">
        <v>16324</v>
      </c>
      <c r="H13745" s="1">
        <v>0</v>
      </c>
      <c r="I13745" s="1">
        <v>9998</v>
      </c>
    </row>
    <row r="13746" spans="1:9" x14ac:dyDescent="0.25">
      <c r="A13746" s="1">
        <v>2</v>
      </c>
      <c r="B13746" s="1">
        <v>48000</v>
      </c>
      <c r="C13746" s="1">
        <v>53.053800000000003</v>
      </c>
      <c r="D13746" s="1">
        <v>107.58580000000001</v>
      </c>
      <c r="E13746" s="1">
        <v>1418</v>
      </c>
      <c r="F13746" s="1">
        <v>76.209199999999996</v>
      </c>
      <c r="G13746" s="1">
        <v>283.90539999999999</v>
      </c>
      <c r="H13746" s="1">
        <v>15.06399951</v>
      </c>
      <c r="I13746" s="1">
        <v>86959</v>
      </c>
    </row>
    <row r="13747" spans="1:9" x14ac:dyDescent="0.25">
      <c r="A13747" s="1">
        <v>0</v>
      </c>
      <c r="B13747" s="1" t="s">
        <v>16325</v>
      </c>
    </row>
    <row r="13748" spans="1:9" x14ac:dyDescent="0.25">
      <c r="A13748" s="1">
        <v>1</v>
      </c>
      <c r="B13748" s="1" t="s">
        <v>16326</v>
      </c>
      <c r="C13748" s="1" t="s">
        <v>16327</v>
      </c>
      <c r="D13748" s="1">
        <v>22276.005071489999</v>
      </c>
      <c r="E13748" s="1">
        <v>-5.9599999999999997E-6</v>
      </c>
      <c r="F13748" s="1" t="s">
        <v>3</v>
      </c>
      <c r="G13748" s="1">
        <f>-21132-4</f>
        <v>-21136</v>
      </c>
      <c r="H13748" s="1">
        <v>0</v>
      </c>
      <c r="I13748" s="1">
        <v>9993</v>
      </c>
    </row>
    <row r="13749" spans="1:9" x14ac:dyDescent="0.25">
      <c r="A13749" s="1">
        <v>2</v>
      </c>
      <c r="B13749" s="1">
        <v>48002</v>
      </c>
      <c r="C13749" s="1">
        <v>53.053400000000003</v>
      </c>
      <c r="D13749" s="1">
        <v>129.95179999999999</v>
      </c>
      <c r="E13749" s="1">
        <v>1367</v>
      </c>
      <c r="F13749" s="1">
        <v>109.7997</v>
      </c>
      <c r="G13749" s="1">
        <v>250.31399999999999</v>
      </c>
      <c r="H13749" s="1">
        <v>15.06394731</v>
      </c>
      <c r="I13749" s="1">
        <v>86581</v>
      </c>
    </row>
    <row r="13750" spans="1:9" x14ac:dyDescent="0.25">
      <c r="A13750" s="1">
        <v>0</v>
      </c>
      <c r="B13750" s="1" t="s">
        <v>16328</v>
      </c>
    </row>
    <row r="13751" spans="1:9" x14ac:dyDescent="0.25">
      <c r="A13751" s="1">
        <v>1</v>
      </c>
      <c r="B13751" s="1" t="s">
        <v>16329</v>
      </c>
      <c r="C13751" s="1" t="s">
        <v>16330</v>
      </c>
      <c r="D13751" s="1">
        <v>22276.52335222</v>
      </c>
      <c r="E13751" s="1">
        <v>2.5150000000000001E-5</v>
      </c>
      <c r="F13751" s="1" t="s">
        <v>3</v>
      </c>
      <c r="G13751" s="1" t="s">
        <v>16331</v>
      </c>
      <c r="H13751" s="1">
        <v>0</v>
      </c>
      <c r="I13751" s="1">
        <v>9995</v>
      </c>
    </row>
    <row r="13752" spans="1:9" x14ac:dyDescent="0.25">
      <c r="A13752" s="1">
        <v>2</v>
      </c>
      <c r="B13752" s="1">
        <v>48003</v>
      </c>
      <c r="C13752" s="1">
        <v>53.054400000000001</v>
      </c>
      <c r="D13752" s="1">
        <v>202.31129999999999</v>
      </c>
      <c r="E13752" s="1">
        <v>1482</v>
      </c>
      <c r="F13752" s="1">
        <v>78.22</v>
      </c>
      <c r="G13752" s="1">
        <v>281.89550000000003</v>
      </c>
      <c r="H13752" s="1">
        <v>15.06409691</v>
      </c>
      <c r="I13752" s="1">
        <v>85613</v>
      </c>
    </row>
    <row r="13753" spans="1:9" x14ac:dyDescent="0.25">
      <c r="A13753" s="1">
        <v>0</v>
      </c>
      <c r="B13753" s="1" t="s">
        <v>16332</v>
      </c>
    </row>
    <row r="13754" spans="1:9" x14ac:dyDescent="0.25">
      <c r="A13754" s="1">
        <v>1</v>
      </c>
      <c r="B13754" s="1" t="s">
        <v>16333</v>
      </c>
      <c r="C13754" s="1" t="s">
        <v>16334</v>
      </c>
      <c r="D13754" s="1">
        <v>22276.43397102</v>
      </c>
      <c r="E13754" s="1">
        <v>-4.8999999999999997E-6</v>
      </c>
      <c r="F13754" s="1" t="s">
        <v>3</v>
      </c>
      <c r="G13754" s="1">
        <f>-13976-4</f>
        <v>-13980</v>
      </c>
      <c r="H13754" s="1">
        <v>0</v>
      </c>
      <c r="I13754" s="1">
        <v>9999</v>
      </c>
    </row>
    <row r="13755" spans="1:9" x14ac:dyDescent="0.25">
      <c r="A13755" s="1">
        <v>2</v>
      </c>
      <c r="B13755" s="1">
        <v>48005</v>
      </c>
      <c r="C13755" s="1">
        <v>53.054900000000004</v>
      </c>
      <c r="D13755" s="1">
        <v>172.69759999999999</v>
      </c>
      <c r="E13755" s="1">
        <v>1310</v>
      </c>
      <c r="F13755" s="1">
        <v>101.669</v>
      </c>
      <c r="G13755" s="1">
        <v>258.44459999999998</v>
      </c>
      <c r="H13755" s="1">
        <v>15.064020429999999</v>
      </c>
      <c r="I13755" s="1">
        <v>86025</v>
      </c>
    </row>
    <row r="13756" spans="1:9" x14ac:dyDescent="0.25">
      <c r="A13756" s="1">
        <v>0</v>
      </c>
      <c r="B13756" s="1" t="s">
        <v>16335</v>
      </c>
    </row>
    <row r="13757" spans="1:9" x14ac:dyDescent="0.25">
      <c r="A13757" s="1">
        <v>1</v>
      </c>
      <c r="B13757" s="1" t="s">
        <v>16336</v>
      </c>
      <c r="C13757" s="1" t="s">
        <v>16337</v>
      </c>
      <c r="D13757" s="1">
        <v>22276.521951610001</v>
      </c>
      <c r="E13757" s="1">
        <v>4.3720000000000002E-5</v>
      </c>
      <c r="F13757" s="1" t="s">
        <v>3</v>
      </c>
      <c r="G13757" s="1" t="s">
        <v>16338</v>
      </c>
      <c r="H13757" s="1">
        <v>0</v>
      </c>
      <c r="I13757" s="1">
        <v>9999</v>
      </c>
    </row>
    <row r="13758" spans="1:9" x14ac:dyDescent="0.25">
      <c r="A13758" s="1">
        <v>2</v>
      </c>
      <c r="B13758" s="1">
        <v>48008</v>
      </c>
      <c r="C13758" s="1">
        <v>53.054900000000004</v>
      </c>
      <c r="D13758" s="1">
        <v>107.31570000000001</v>
      </c>
      <c r="E13758" s="1">
        <v>1293</v>
      </c>
      <c r="F13758" s="1">
        <v>96.705399999999997</v>
      </c>
      <c r="G13758" s="1">
        <v>263.40820000000002</v>
      </c>
      <c r="H13758" s="1">
        <v>15.064085260000001</v>
      </c>
      <c r="I13758" s="1">
        <v>86958</v>
      </c>
    </row>
    <row r="13759" spans="1:9" x14ac:dyDescent="0.25">
      <c r="A13759" s="1">
        <v>0</v>
      </c>
      <c r="B13759" s="1" t="s">
        <v>16339</v>
      </c>
    </row>
    <row r="13760" spans="1:9" x14ac:dyDescent="0.25">
      <c r="A13760" s="1">
        <v>1</v>
      </c>
      <c r="B13760" s="1" t="s">
        <v>16340</v>
      </c>
      <c r="C13760" s="1" t="s">
        <v>16341</v>
      </c>
      <c r="D13760" s="1">
        <v>22276.514147239999</v>
      </c>
      <c r="E13760" s="1">
        <v>2.3104000000000001E-4</v>
      </c>
      <c r="F13760" s="1" t="s">
        <v>3</v>
      </c>
      <c r="G13760" s="1" t="s">
        <v>16342</v>
      </c>
      <c r="H13760" s="1">
        <v>0</v>
      </c>
      <c r="I13760" s="1">
        <v>9993</v>
      </c>
    </row>
    <row r="13761" spans="1:9" x14ac:dyDescent="0.25">
      <c r="A13761" s="1">
        <v>2</v>
      </c>
      <c r="B13761" s="1">
        <v>48009</v>
      </c>
      <c r="C13761" s="1">
        <v>53.052799999999998</v>
      </c>
      <c r="D13761" s="1">
        <v>182.35390000000001</v>
      </c>
      <c r="E13761" s="1">
        <v>1549</v>
      </c>
      <c r="F13761" s="1">
        <v>75.493300000000005</v>
      </c>
      <c r="G13761" s="1">
        <v>284.62279999999998</v>
      </c>
      <c r="H13761" s="1">
        <v>15.0642233</v>
      </c>
      <c r="I13761" s="1">
        <v>85907</v>
      </c>
    </row>
    <row r="13762" spans="1:9" x14ac:dyDescent="0.25">
      <c r="A13762" s="1">
        <v>0</v>
      </c>
      <c r="B13762" s="1" t="s">
        <v>16343</v>
      </c>
    </row>
    <row r="13763" spans="1:9" x14ac:dyDescent="0.25">
      <c r="A13763" s="1">
        <v>1</v>
      </c>
      <c r="B13763" s="1" t="s">
        <v>16344</v>
      </c>
      <c r="C13763" s="1" t="s">
        <v>16345</v>
      </c>
      <c r="D13763" s="1">
        <v>22276.527040289999</v>
      </c>
      <c r="E13763" s="1">
        <v>2.4559999999999999E-5</v>
      </c>
      <c r="F13763" s="1" t="s">
        <v>3</v>
      </c>
      <c r="G13763" s="1" t="s">
        <v>16346</v>
      </c>
      <c r="H13763" s="1">
        <v>0</v>
      </c>
      <c r="I13763" s="1">
        <v>9996</v>
      </c>
    </row>
    <row r="13764" spans="1:9" x14ac:dyDescent="0.25">
      <c r="A13764" s="1">
        <v>2</v>
      </c>
      <c r="B13764" s="1">
        <v>48010</v>
      </c>
      <c r="C13764" s="1">
        <v>53.055700000000002</v>
      </c>
      <c r="D13764" s="1">
        <v>202.28360000000001</v>
      </c>
      <c r="E13764" s="1">
        <v>1457</v>
      </c>
      <c r="F13764" s="1">
        <v>85.439099999999996</v>
      </c>
      <c r="G13764" s="1">
        <v>274.67649999999998</v>
      </c>
      <c r="H13764" s="1">
        <v>15.06408147</v>
      </c>
      <c r="I13764" s="1">
        <v>85624</v>
      </c>
    </row>
    <row r="13765" spans="1:9" x14ac:dyDescent="0.25">
      <c r="A13765" s="1">
        <v>0</v>
      </c>
      <c r="B13765" s="1" t="s">
        <v>16347</v>
      </c>
    </row>
    <row r="13766" spans="1:9" x14ac:dyDescent="0.25">
      <c r="A13766" s="1">
        <v>1</v>
      </c>
      <c r="B13766" s="1" t="s">
        <v>16348</v>
      </c>
      <c r="C13766" s="1" t="s">
        <v>16349</v>
      </c>
      <c r="D13766" s="1">
        <v>22276.15197703</v>
      </c>
      <c r="E13766" s="1">
        <v>1.1895E-4</v>
      </c>
      <c r="F13766" s="1" t="s">
        <v>3</v>
      </c>
      <c r="G13766" s="1" t="s">
        <v>16350</v>
      </c>
      <c r="H13766" s="1">
        <v>0</v>
      </c>
      <c r="I13766" s="1">
        <v>9998</v>
      </c>
    </row>
    <row r="13767" spans="1:9" x14ac:dyDescent="0.25">
      <c r="A13767" s="1">
        <v>2</v>
      </c>
      <c r="B13767" s="1">
        <v>48011</v>
      </c>
      <c r="C13767" s="1">
        <v>53.051900000000003</v>
      </c>
      <c r="D13767" s="1">
        <v>183.9796</v>
      </c>
      <c r="E13767" s="1">
        <v>1329</v>
      </c>
      <c r="F13767" s="1">
        <v>82.746399999999994</v>
      </c>
      <c r="G13767" s="1">
        <v>277.36759999999998</v>
      </c>
      <c r="H13767" s="1">
        <v>15.064146900000001</v>
      </c>
      <c r="I13767" s="1">
        <v>85904</v>
      </c>
    </row>
    <row r="13768" spans="1:9" x14ac:dyDescent="0.25">
      <c r="A13768" s="1">
        <v>0</v>
      </c>
      <c r="B13768" s="1" t="s">
        <v>16351</v>
      </c>
    </row>
    <row r="13769" spans="1:9" x14ac:dyDescent="0.25">
      <c r="A13769" s="1">
        <v>1</v>
      </c>
      <c r="B13769" s="1" t="s">
        <v>16352</v>
      </c>
      <c r="C13769" s="1" t="s">
        <v>16353</v>
      </c>
      <c r="D13769" s="1">
        <v>22276.241119710001</v>
      </c>
      <c r="E13769" s="1">
        <v>5.0224000000000004E-4</v>
      </c>
      <c r="F13769" s="1" t="s">
        <v>3</v>
      </c>
      <c r="G13769" s="1" t="s">
        <v>16354</v>
      </c>
      <c r="H13769" s="1">
        <v>0</v>
      </c>
      <c r="I13769" s="1">
        <v>9992</v>
      </c>
    </row>
    <row r="13770" spans="1:9" x14ac:dyDescent="0.25">
      <c r="A13770" s="1">
        <v>2</v>
      </c>
      <c r="B13770" s="1">
        <v>48012</v>
      </c>
      <c r="C13770" s="1">
        <v>53.052999999999997</v>
      </c>
      <c r="D13770" s="1">
        <v>98.843299999999999</v>
      </c>
      <c r="E13770" s="1">
        <v>4207</v>
      </c>
      <c r="F13770" s="1">
        <v>89.783199999999994</v>
      </c>
      <c r="G13770" s="1">
        <v>270.36579999999998</v>
      </c>
      <c r="H13770" s="1">
        <v>15.4921702</v>
      </c>
      <c r="I13770" s="1">
        <v>87117</v>
      </c>
    </row>
    <row r="13771" spans="1:9" x14ac:dyDescent="0.25">
      <c r="A13771" s="1">
        <v>0</v>
      </c>
      <c r="B13771" s="1" t="s">
        <v>16355</v>
      </c>
    </row>
    <row r="13772" spans="1:9" x14ac:dyDescent="0.25">
      <c r="A13772" s="1">
        <v>1</v>
      </c>
      <c r="B13772" s="1" t="s">
        <v>16356</v>
      </c>
      <c r="C13772" s="1" t="s">
        <v>16357</v>
      </c>
      <c r="D13772" s="1">
        <v>22276.439958260002</v>
      </c>
      <c r="E13772" s="1">
        <v>-1.2899999999999999E-6</v>
      </c>
      <c r="F13772" s="1" t="s">
        <v>3</v>
      </c>
      <c r="G13772" s="1" t="s">
        <v>16358</v>
      </c>
      <c r="H13772" s="1">
        <v>0</v>
      </c>
      <c r="I13772" s="1">
        <v>9997</v>
      </c>
    </row>
    <row r="13773" spans="1:9" x14ac:dyDescent="0.25">
      <c r="A13773" s="1">
        <v>2</v>
      </c>
      <c r="B13773" s="1">
        <v>48013</v>
      </c>
      <c r="C13773" s="1">
        <v>53.052300000000002</v>
      </c>
      <c r="D13773" s="1">
        <v>167.68520000000001</v>
      </c>
      <c r="E13773" s="1">
        <v>1221</v>
      </c>
      <c r="F13773" s="1">
        <v>109.87</v>
      </c>
      <c r="G13773" s="1">
        <v>250.24199999999999</v>
      </c>
      <c r="H13773" s="1">
        <v>15.063984059999999</v>
      </c>
      <c r="I13773" s="1">
        <v>86104</v>
      </c>
    </row>
    <row r="13774" spans="1:9" x14ac:dyDescent="0.25">
      <c r="A13774" s="1">
        <v>0</v>
      </c>
      <c r="B13774" s="1" t="s">
        <v>16359</v>
      </c>
    </row>
    <row r="13775" spans="1:9" x14ac:dyDescent="0.25">
      <c r="A13775" s="1">
        <v>1</v>
      </c>
      <c r="B13775" s="1" t="s">
        <v>16360</v>
      </c>
      <c r="C13775" s="1" t="s">
        <v>16361</v>
      </c>
      <c r="D13775" s="1">
        <v>22276.323427380001</v>
      </c>
      <c r="E13775" s="1">
        <v>6.9999999999999997E-7</v>
      </c>
      <c r="F13775" s="1" t="s">
        <v>3</v>
      </c>
      <c r="G13775" s="1" t="s">
        <v>16362</v>
      </c>
      <c r="H13775" s="1">
        <v>0</v>
      </c>
      <c r="I13775" s="1">
        <v>9994</v>
      </c>
    </row>
    <row r="13776" spans="1:9" x14ac:dyDescent="0.25">
      <c r="A13776" s="1">
        <v>2</v>
      </c>
      <c r="B13776" s="1">
        <v>48014</v>
      </c>
      <c r="C13776" s="1">
        <v>53.054900000000004</v>
      </c>
      <c r="D13776" s="1">
        <v>133.36510000000001</v>
      </c>
      <c r="E13776" s="1">
        <v>1425</v>
      </c>
      <c r="F13776" s="1">
        <v>79.642700000000005</v>
      </c>
      <c r="G13776" s="1">
        <v>280.47230000000002</v>
      </c>
      <c r="H13776" s="1">
        <v>15.06397467</v>
      </c>
      <c r="I13776" s="1">
        <v>86620</v>
      </c>
    </row>
    <row r="13777" spans="1:9" x14ac:dyDescent="0.25">
      <c r="A13777" s="1">
        <v>0</v>
      </c>
      <c r="B13777" s="1" t="s">
        <v>16363</v>
      </c>
    </row>
    <row r="13778" spans="1:9" x14ac:dyDescent="0.25">
      <c r="A13778" s="1">
        <v>1</v>
      </c>
      <c r="B13778" s="1" t="s">
        <v>16364</v>
      </c>
      <c r="C13778" s="1" t="s">
        <v>16365</v>
      </c>
      <c r="D13778" s="1">
        <v>22276.485147629999</v>
      </c>
      <c r="E13778" s="1">
        <v>1.026E-5</v>
      </c>
      <c r="F13778" s="1" t="s">
        <v>3</v>
      </c>
      <c r="G13778" s="1" t="s">
        <v>16366</v>
      </c>
      <c r="H13778" s="1">
        <v>0</v>
      </c>
      <c r="I13778" s="1">
        <v>9998</v>
      </c>
    </row>
    <row r="13779" spans="1:9" x14ac:dyDescent="0.25">
      <c r="A13779" s="1">
        <v>2</v>
      </c>
      <c r="B13779" s="1">
        <v>48016</v>
      </c>
      <c r="C13779" s="1">
        <v>53.055</v>
      </c>
      <c r="D13779" s="1">
        <v>117.68510000000001</v>
      </c>
      <c r="E13779" s="1">
        <v>1315</v>
      </c>
      <c r="F13779" s="1">
        <v>82.212199999999996</v>
      </c>
      <c r="G13779" s="1">
        <v>277.90159999999997</v>
      </c>
      <c r="H13779" s="1">
        <v>15.064207550000001</v>
      </c>
      <c r="I13779" s="1">
        <v>86859</v>
      </c>
    </row>
    <row r="13780" spans="1:9" x14ac:dyDescent="0.25">
      <c r="A13780" s="1">
        <v>0</v>
      </c>
      <c r="B13780" s="1" t="s">
        <v>16367</v>
      </c>
    </row>
    <row r="13781" spans="1:9" x14ac:dyDescent="0.25">
      <c r="A13781" s="1">
        <v>1</v>
      </c>
      <c r="B13781" s="1" t="s">
        <v>16368</v>
      </c>
      <c r="C13781" s="1" t="s">
        <v>16369</v>
      </c>
      <c r="D13781" s="1">
        <v>22276.54134973</v>
      </c>
      <c r="E13781" s="1">
        <v>1.9729999999999999E-5</v>
      </c>
      <c r="F13781" s="1" t="s">
        <v>3</v>
      </c>
      <c r="G13781" s="1" t="s">
        <v>11374</v>
      </c>
      <c r="H13781" s="1">
        <v>0</v>
      </c>
      <c r="I13781" s="1">
        <v>9996</v>
      </c>
    </row>
    <row r="13782" spans="1:9" x14ac:dyDescent="0.25">
      <c r="A13782" s="1">
        <v>2</v>
      </c>
      <c r="B13782" s="1">
        <v>48018</v>
      </c>
      <c r="C13782" s="1">
        <v>53.055500000000002</v>
      </c>
      <c r="D13782" s="1">
        <v>187.42760000000001</v>
      </c>
      <c r="E13782" s="1">
        <v>1376</v>
      </c>
      <c r="F13782" s="1">
        <v>88.573499999999996</v>
      </c>
      <c r="G13782" s="1">
        <v>271.5412</v>
      </c>
      <c r="H13782" s="1">
        <v>15.0640903</v>
      </c>
      <c r="I13782" s="1">
        <v>85894</v>
      </c>
    </row>
    <row r="13783" spans="1:9" x14ac:dyDescent="0.25">
      <c r="A13783" s="1">
        <v>0</v>
      </c>
      <c r="B13783" s="1" t="s">
        <v>16370</v>
      </c>
    </row>
    <row r="13784" spans="1:9" x14ac:dyDescent="0.25">
      <c r="A13784" s="1">
        <v>1</v>
      </c>
      <c r="B13784" s="1" t="s">
        <v>16371</v>
      </c>
      <c r="C13784" s="1" t="s">
        <v>16372</v>
      </c>
      <c r="D13784" s="1">
        <v>22276.424302560001</v>
      </c>
      <c r="E13784" s="1">
        <v>4.1099999999999996E-6</v>
      </c>
      <c r="F13784" s="1" t="s">
        <v>3</v>
      </c>
      <c r="G13784" s="1" t="s">
        <v>16373</v>
      </c>
      <c r="H13784" s="1">
        <v>0</v>
      </c>
      <c r="I13784" s="1">
        <v>9991</v>
      </c>
    </row>
    <row r="13785" spans="1:9" x14ac:dyDescent="0.25">
      <c r="A13785" s="1">
        <v>2</v>
      </c>
      <c r="B13785" s="1">
        <v>48019</v>
      </c>
      <c r="C13785" s="1">
        <v>53.054200000000002</v>
      </c>
      <c r="D13785" s="1">
        <v>177.73689999999999</v>
      </c>
      <c r="E13785" s="1">
        <v>1298</v>
      </c>
      <c r="F13785" s="1">
        <v>90.04</v>
      </c>
      <c r="G13785" s="1">
        <v>270.07380000000001</v>
      </c>
      <c r="H13785" s="1">
        <v>15.06413515</v>
      </c>
      <c r="I13785" s="1">
        <v>85951</v>
      </c>
    </row>
    <row r="13786" spans="1:9" x14ac:dyDescent="0.25">
      <c r="A13786" s="1">
        <v>0</v>
      </c>
      <c r="B13786" s="1" t="s">
        <v>16374</v>
      </c>
    </row>
    <row r="13787" spans="1:9" x14ac:dyDescent="0.25">
      <c r="A13787" s="1">
        <v>1</v>
      </c>
      <c r="B13787" s="1" t="s">
        <v>16375</v>
      </c>
      <c r="C13787" s="1" t="s">
        <v>16376</v>
      </c>
      <c r="D13787" s="1">
        <v>22276.334505570001</v>
      </c>
      <c r="E13787" s="1">
        <v>6.1810000000000006E-5</v>
      </c>
      <c r="F13787" s="1" t="s">
        <v>3</v>
      </c>
      <c r="G13787" s="1" t="s">
        <v>16377</v>
      </c>
      <c r="H13787" s="1">
        <v>0</v>
      </c>
      <c r="I13787" s="1">
        <v>9998</v>
      </c>
    </row>
    <row r="13788" spans="1:9" x14ac:dyDescent="0.25">
      <c r="A13788" s="1">
        <v>2</v>
      </c>
      <c r="B13788" s="1">
        <v>48020</v>
      </c>
      <c r="C13788" s="1">
        <v>53.054699999999997</v>
      </c>
      <c r="D13788" s="1">
        <v>133.55449999999999</v>
      </c>
      <c r="E13788" s="1">
        <v>1286</v>
      </c>
      <c r="F13788" s="1">
        <v>82.459199999999996</v>
      </c>
      <c r="G13788" s="1">
        <v>277.65429999999998</v>
      </c>
      <c r="H13788" s="1">
        <v>15.06412793</v>
      </c>
      <c r="I13788" s="1">
        <v>86560</v>
      </c>
    </row>
    <row r="13789" spans="1:9" x14ac:dyDescent="0.25">
      <c r="A13789" s="1">
        <v>0</v>
      </c>
      <c r="B13789" s="1" t="s">
        <v>16378</v>
      </c>
    </row>
    <row r="13790" spans="1:9" x14ac:dyDescent="0.25">
      <c r="A13790" s="1">
        <v>1</v>
      </c>
      <c r="B13790" s="1" t="s">
        <v>16379</v>
      </c>
      <c r="C13790" s="1" t="s">
        <v>16380</v>
      </c>
      <c r="D13790" s="1">
        <v>22276.346900590001</v>
      </c>
      <c r="E13790" s="1">
        <v>1.7945999999999999E-4</v>
      </c>
      <c r="F13790" s="1" t="s">
        <v>3</v>
      </c>
      <c r="G13790" s="1" t="s">
        <v>16381</v>
      </c>
      <c r="H13790" s="1">
        <v>0</v>
      </c>
      <c r="I13790" s="1">
        <v>9995</v>
      </c>
    </row>
    <row r="13791" spans="1:9" x14ac:dyDescent="0.25">
      <c r="A13791" s="1">
        <v>2</v>
      </c>
      <c r="B13791" s="1">
        <v>48021</v>
      </c>
      <c r="C13791" s="1">
        <v>53.051699999999997</v>
      </c>
      <c r="D13791" s="1">
        <v>138.1046</v>
      </c>
      <c r="E13791" s="1">
        <v>1304</v>
      </c>
      <c r="F13791" s="1">
        <v>76.995199999999997</v>
      </c>
      <c r="G13791" s="1">
        <v>283.1182</v>
      </c>
      <c r="H13791" s="1">
        <v>15.064114180000001</v>
      </c>
      <c r="I13791" s="1">
        <v>86513</v>
      </c>
    </row>
    <row r="13792" spans="1:9" x14ac:dyDescent="0.25">
      <c r="A13792" s="1">
        <v>0</v>
      </c>
      <c r="B13792" s="1" t="s">
        <v>16382</v>
      </c>
    </row>
    <row r="13793" spans="1:9" x14ac:dyDescent="0.25">
      <c r="A13793" s="1">
        <v>1</v>
      </c>
      <c r="B13793" s="1" t="s">
        <v>16383</v>
      </c>
      <c r="C13793" s="1" t="s">
        <v>16384</v>
      </c>
      <c r="D13793" s="1">
        <v>22276.507265759999</v>
      </c>
      <c r="E13793" s="1">
        <v>3.0450000000000002E-5</v>
      </c>
      <c r="F13793" s="1" t="s">
        <v>3</v>
      </c>
      <c r="G13793" s="1" t="s">
        <v>16385</v>
      </c>
      <c r="H13793" s="1">
        <v>0</v>
      </c>
      <c r="I13793" s="1">
        <v>9999</v>
      </c>
    </row>
    <row r="13794" spans="1:9" x14ac:dyDescent="0.25">
      <c r="A13794" s="1">
        <v>2</v>
      </c>
      <c r="B13794" s="1">
        <v>48022</v>
      </c>
      <c r="C13794" s="1">
        <v>53.053400000000003</v>
      </c>
      <c r="D13794" s="1">
        <v>197.65870000000001</v>
      </c>
      <c r="E13794" s="1">
        <v>1374</v>
      </c>
      <c r="F13794" s="1">
        <v>92.927700000000002</v>
      </c>
      <c r="G13794" s="1">
        <v>267.18689999999998</v>
      </c>
      <c r="H13794" s="1">
        <v>15.06415393</v>
      </c>
      <c r="I13794" s="1">
        <v>85742</v>
      </c>
    </row>
    <row r="13795" spans="1:9" x14ac:dyDescent="0.25">
      <c r="A13795" s="1">
        <v>0</v>
      </c>
      <c r="B13795" s="1" t="s">
        <v>16386</v>
      </c>
    </row>
    <row r="13796" spans="1:9" x14ac:dyDescent="0.25">
      <c r="A13796" s="1">
        <v>1</v>
      </c>
      <c r="B13796" s="1" t="s">
        <v>16387</v>
      </c>
      <c r="C13796" s="1" t="s">
        <v>16388</v>
      </c>
      <c r="D13796" s="1">
        <v>22276.230788879999</v>
      </c>
      <c r="E13796" s="1">
        <v>9.8599999999999998E-5</v>
      </c>
      <c r="F13796" s="1" t="s">
        <v>3</v>
      </c>
      <c r="G13796" s="1" t="s">
        <v>16389</v>
      </c>
      <c r="H13796" s="1">
        <v>0</v>
      </c>
      <c r="I13796" s="1">
        <v>9996</v>
      </c>
    </row>
    <row r="13797" spans="1:9" x14ac:dyDescent="0.25">
      <c r="A13797" s="1">
        <v>2</v>
      </c>
      <c r="B13797" s="1">
        <v>48023</v>
      </c>
      <c r="C13797" s="1">
        <v>53.052199999999999</v>
      </c>
      <c r="D13797" s="1">
        <v>198.62540000000001</v>
      </c>
      <c r="E13797" s="1">
        <v>1411</v>
      </c>
      <c r="F13797" s="1">
        <v>99.763999999999996</v>
      </c>
      <c r="G13797" s="1">
        <v>260.35090000000002</v>
      </c>
      <c r="H13797" s="1">
        <v>15.064158819999999</v>
      </c>
      <c r="I13797" s="1">
        <v>85708</v>
      </c>
    </row>
    <row r="13798" spans="1:9" x14ac:dyDescent="0.25">
      <c r="A13798" s="1">
        <v>0</v>
      </c>
      <c r="B13798" s="1" t="s">
        <v>16390</v>
      </c>
    </row>
    <row r="13799" spans="1:9" x14ac:dyDescent="0.25">
      <c r="A13799" s="1">
        <v>1</v>
      </c>
      <c r="B13799" s="1" t="s">
        <v>16391</v>
      </c>
      <c r="C13799" s="1" t="s">
        <v>16392</v>
      </c>
      <c r="D13799" s="1">
        <v>22276.210061990001</v>
      </c>
      <c r="E13799" s="1">
        <v>2.2500000000000001E-6</v>
      </c>
      <c r="F13799" s="1" t="s">
        <v>3</v>
      </c>
      <c r="G13799" s="1" t="s">
        <v>16393</v>
      </c>
      <c r="H13799" s="1">
        <v>0</v>
      </c>
      <c r="I13799" s="1">
        <v>9990</v>
      </c>
    </row>
    <row r="13800" spans="1:9" x14ac:dyDescent="0.25">
      <c r="A13800" s="1">
        <v>2</v>
      </c>
      <c r="B13800" s="1">
        <v>48026</v>
      </c>
      <c r="C13800" s="1">
        <v>53.055900000000001</v>
      </c>
      <c r="D13800" s="1">
        <v>203.70259999999999</v>
      </c>
      <c r="E13800" s="1">
        <v>1205</v>
      </c>
      <c r="F13800" s="1">
        <v>107.0603</v>
      </c>
      <c r="G13800" s="1">
        <v>253.05179999999999</v>
      </c>
      <c r="H13800" s="1">
        <v>15.06402422</v>
      </c>
      <c r="I13800" s="1">
        <v>85579</v>
      </c>
    </row>
    <row r="13801" spans="1:9" x14ac:dyDescent="0.25">
      <c r="A13801" s="1">
        <v>0</v>
      </c>
      <c r="B13801" s="1" t="s">
        <v>16394</v>
      </c>
    </row>
    <row r="13802" spans="1:9" x14ac:dyDescent="0.25">
      <c r="A13802" s="1">
        <v>1</v>
      </c>
      <c r="B13802" s="1" t="s">
        <v>16395</v>
      </c>
      <c r="C13802" s="1" t="s">
        <v>16396</v>
      </c>
      <c r="D13802" s="1">
        <v>22276.501701199999</v>
      </c>
      <c r="E13802" s="1">
        <v>3.6860000000000003E-5</v>
      </c>
      <c r="F13802" s="1" t="s">
        <v>3</v>
      </c>
      <c r="G13802" s="1" t="s">
        <v>16397</v>
      </c>
      <c r="H13802" s="1">
        <v>0</v>
      </c>
      <c r="I13802" s="1">
        <v>9990</v>
      </c>
    </row>
    <row r="13803" spans="1:9" x14ac:dyDescent="0.25">
      <c r="A13803" s="1">
        <v>2</v>
      </c>
      <c r="B13803" s="1">
        <v>48027</v>
      </c>
      <c r="C13803" s="1">
        <v>53.053199999999997</v>
      </c>
      <c r="D13803" s="1">
        <v>177.3931</v>
      </c>
      <c r="E13803" s="1">
        <v>1298</v>
      </c>
      <c r="F13803" s="1">
        <v>99.328199999999995</v>
      </c>
      <c r="G13803" s="1">
        <v>260.78539999999998</v>
      </c>
      <c r="H13803" s="1">
        <v>15.064113389999999</v>
      </c>
      <c r="I13803" s="1">
        <v>85968</v>
      </c>
    </row>
    <row r="13804" spans="1:9" x14ac:dyDescent="0.25">
      <c r="A13804" s="1">
        <v>0</v>
      </c>
      <c r="B13804" s="1" t="s">
        <v>16398</v>
      </c>
    </row>
    <row r="13805" spans="1:9" x14ac:dyDescent="0.25">
      <c r="A13805" s="1">
        <v>1</v>
      </c>
      <c r="B13805" s="1" t="s">
        <v>16399</v>
      </c>
      <c r="C13805" s="1" t="s">
        <v>16400</v>
      </c>
      <c r="D13805" s="1">
        <v>22276.087551410001</v>
      </c>
      <c r="E13805" s="1">
        <v>2.2000000000000001E-6</v>
      </c>
      <c r="F13805" s="1" t="s">
        <v>3</v>
      </c>
      <c r="G13805" s="1" t="s">
        <v>16401</v>
      </c>
      <c r="H13805" s="1">
        <v>0</v>
      </c>
      <c r="I13805" s="1">
        <v>9995</v>
      </c>
    </row>
    <row r="13806" spans="1:9" x14ac:dyDescent="0.25">
      <c r="A13806" s="1">
        <v>2</v>
      </c>
      <c r="B13806" s="1">
        <v>48028</v>
      </c>
      <c r="C13806" s="1">
        <v>53.055100000000003</v>
      </c>
      <c r="D13806" s="1">
        <v>134.66030000000001</v>
      </c>
      <c r="E13806" s="1">
        <v>1199</v>
      </c>
      <c r="F13806" s="1">
        <v>90.377799999999993</v>
      </c>
      <c r="G13806" s="1">
        <v>269.73480000000001</v>
      </c>
      <c r="H13806" s="1">
        <v>15.064023329999999</v>
      </c>
      <c r="I13806" s="1">
        <v>86583</v>
      </c>
    </row>
    <row r="13807" spans="1:9" x14ac:dyDescent="0.25">
      <c r="A13807" s="1">
        <v>0</v>
      </c>
      <c r="B13807" s="1" t="s">
        <v>16402</v>
      </c>
    </row>
    <row r="13808" spans="1:9" x14ac:dyDescent="0.25">
      <c r="A13808" s="1">
        <v>1</v>
      </c>
      <c r="B13808" s="1" t="s">
        <v>16403</v>
      </c>
      <c r="C13808" s="1" t="s">
        <v>16404</v>
      </c>
      <c r="D13808" s="1">
        <v>22276.474067219999</v>
      </c>
      <c r="E13808" s="1">
        <v>2.3117E-4</v>
      </c>
      <c r="F13808" s="1" t="s">
        <v>3</v>
      </c>
      <c r="G13808" s="1" t="s">
        <v>16405</v>
      </c>
      <c r="H13808" s="1">
        <v>0</v>
      </c>
      <c r="I13808" s="1">
        <v>9997</v>
      </c>
    </row>
    <row r="13809" spans="1:9" x14ac:dyDescent="0.25">
      <c r="A13809" s="1">
        <v>2</v>
      </c>
      <c r="B13809" s="1">
        <v>48029</v>
      </c>
      <c r="C13809" s="1">
        <v>53.052300000000002</v>
      </c>
      <c r="D13809" s="1">
        <v>197.51939999999999</v>
      </c>
      <c r="E13809" s="1">
        <v>1517</v>
      </c>
      <c r="F13809" s="1">
        <v>65.561700000000002</v>
      </c>
      <c r="G13809" s="1">
        <v>294.553</v>
      </c>
      <c r="H13809" s="1">
        <v>15.0641528</v>
      </c>
      <c r="I13809" s="1">
        <v>85747</v>
      </c>
    </row>
    <row r="13810" spans="1:9" x14ac:dyDescent="0.25">
      <c r="A13810" s="1">
        <v>0</v>
      </c>
      <c r="B13810" s="1" t="s">
        <v>16406</v>
      </c>
    </row>
    <row r="13811" spans="1:9" x14ac:dyDescent="0.25">
      <c r="A13811" s="1">
        <v>1</v>
      </c>
      <c r="B13811" s="1" t="s">
        <v>16407</v>
      </c>
      <c r="C13811" s="1" t="s">
        <v>16408</v>
      </c>
      <c r="D13811" s="1">
        <v>22276.235858159998</v>
      </c>
      <c r="E13811" s="1">
        <v>4.9639999999999999E-5</v>
      </c>
      <c r="F13811" s="1" t="s">
        <v>3</v>
      </c>
      <c r="G13811" s="1" t="s">
        <v>16409</v>
      </c>
      <c r="H13811" s="1">
        <v>0</v>
      </c>
      <c r="I13811" s="1">
        <v>9998</v>
      </c>
    </row>
    <row r="13812" spans="1:9" x14ac:dyDescent="0.25">
      <c r="A13812" s="1">
        <v>2</v>
      </c>
      <c r="B13812" s="1">
        <v>48030</v>
      </c>
      <c r="C13812" s="1">
        <v>53.054600000000001</v>
      </c>
      <c r="D13812" s="1">
        <v>203.59620000000001</v>
      </c>
      <c r="E13812" s="1">
        <v>1549</v>
      </c>
      <c r="F13812" s="1">
        <v>65.258899999999997</v>
      </c>
      <c r="G13812" s="1">
        <v>294.85610000000003</v>
      </c>
      <c r="H13812" s="1">
        <v>15.06408427</v>
      </c>
      <c r="I13812" s="1">
        <v>85578</v>
      </c>
    </row>
    <row r="13813" spans="1:9" x14ac:dyDescent="0.25">
      <c r="A13813" s="1">
        <v>0</v>
      </c>
      <c r="B13813" s="1" t="s">
        <v>16410</v>
      </c>
    </row>
    <row r="13814" spans="1:9" x14ac:dyDescent="0.25">
      <c r="A13814" s="1">
        <v>1</v>
      </c>
      <c r="B13814" s="1" t="s">
        <v>16411</v>
      </c>
      <c r="C13814" s="1" t="s">
        <v>16412</v>
      </c>
      <c r="D13814" s="1">
        <v>22276.473140279999</v>
      </c>
      <c r="E13814" s="1">
        <v>1.1535E-4</v>
      </c>
      <c r="F13814" s="1" t="s">
        <v>3</v>
      </c>
      <c r="G13814" s="1" t="s">
        <v>16413</v>
      </c>
      <c r="H13814" s="1">
        <v>0</v>
      </c>
      <c r="I13814" s="1">
        <v>9996</v>
      </c>
    </row>
    <row r="13815" spans="1:9" x14ac:dyDescent="0.25">
      <c r="A13815" s="1">
        <v>2</v>
      </c>
      <c r="B13815" s="1">
        <v>48031</v>
      </c>
      <c r="C13815" s="1">
        <v>53.053100000000001</v>
      </c>
      <c r="D13815" s="1">
        <v>87.531599999999997</v>
      </c>
      <c r="E13815" s="1">
        <v>1398</v>
      </c>
      <c r="F13815" s="1">
        <v>72.292400000000001</v>
      </c>
      <c r="G13815" s="1">
        <v>287.8218</v>
      </c>
      <c r="H13815" s="1">
        <v>15.064088699999999</v>
      </c>
      <c r="I13815" s="1">
        <v>87226</v>
      </c>
    </row>
    <row r="13816" spans="1:9" x14ac:dyDescent="0.25">
      <c r="A13816" s="1">
        <v>0</v>
      </c>
      <c r="B13816" s="1" t="s">
        <v>16414</v>
      </c>
    </row>
    <row r="13817" spans="1:9" x14ac:dyDescent="0.25">
      <c r="A13817" s="1">
        <v>1</v>
      </c>
      <c r="B13817" s="1" t="s">
        <v>16415</v>
      </c>
      <c r="C13817" s="1" t="s">
        <v>16416</v>
      </c>
      <c r="D13817" s="1">
        <v>22276.197617540001</v>
      </c>
      <c r="E13817" s="1">
        <v>2.7319999999999999E-5</v>
      </c>
      <c r="F13817" s="1" t="s">
        <v>3</v>
      </c>
      <c r="G13817" s="1" t="s">
        <v>16417</v>
      </c>
      <c r="H13817" s="1">
        <v>0</v>
      </c>
      <c r="I13817" s="1">
        <v>9995</v>
      </c>
    </row>
    <row r="13818" spans="1:9" x14ac:dyDescent="0.25">
      <c r="A13818" s="1">
        <v>2</v>
      </c>
      <c r="B13818" s="1">
        <v>48033</v>
      </c>
      <c r="C13818" s="1">
        <v>53.0535</v>
      </c>
      <c r="D13818" s="1">
        <v>198.77529999999999</v>
      </c>
      <c r="E13818" s="1">
        <v>1330</v>
      </c>
      <c r="F13818" s="1">
        <v>93.388400000000004</v>
      </c>
      <c r="G13818" s="1">
        <v>266.72579999999999</v>
      </c>
      <c r="H13818" s="1">
        <v>15.06396951</v>
      </c>
      <c r="I13818" s="1">
        <v>85175</v>
      </c>
    </row>
    <row r="13819" spans="1:9" x14ac:dyDescent="0.25">
      <c r="A13819" s="1">
        <v>0</v>
      </c>
      <c r="B13819" s="1" t="s">
        <v>16418</v>
      </c>
    </row>
    <row r="13820" spans="1:9" x14ac:dyDescent="0.25">
      <c r="A13820" s="1">
        <v>1</v>
      </c>
      <c r="B13820" s="1" t="s">
        <v>16419</v>
      </c>
      <c r="C13820" s="1" t="s">
        <v>16420</v>
      </c>
      <c r="D13820" s="1">
        <v>22276.481431799999</v>
      </c>
      <c r="E13820" s="1">
        <v>2.4624E-4</v>
      </c>
      <c r="F13820" s="1" t="s">
        <v>3</v>
      </c>
      <c r="G13820" s="1" t="s">
        <v>16421</v>
      </c>
      <c r="H13820" s="1">
        <v>0</v>
      </c>
      <c r="I13820" s="1">
        <v>9991</v>
      </c>
    </row>
    <row r="13821" spans="1:9" x14ac:dyDescent="0.25">
      <c r="A13821" s="1">
        <v>2</v>
      </c>
      <c r="B13821" s="1">
        <v>48034</v>
      </c>
      <c r="C13821" s="1">
        <v>53.053199999999997</v>
      </c>
      <c r="D13821" s="1">
        <v>197.49590000000001</v>
      </c>
      <c r="E13821" s="1">
        <v>1168</v>
      </c>
      <c r="F13821" s="1">
        <v>85.182599999999994</v>
      </c>
      <c r="G13821" s="1">
        <v>274.92959999999999</v>
      </c>
      <c r="H13821" s="1">
        <v>15.06431695</v>
      </c>
      <c r="I13821" s="1">
        <v>85742</v>
      </c>
    </row>
    <row r="13822" spans="1:9" x14ac:dyDescent="0.25">
      <c r="A13822" s="1">
        <v>0</v>
      </c>
      <c r="B13822" s="1" t="s">
        <v>16422</v>
      </c>
    </row>
    <row r="13823" spans="1:9" x14ac:dyDescent="0.25">
      <c r="A13823" s="1">
        <v>1</v>
      </c>
      <c r="B13823" s="1" t="s">
        <v>16423</v>
      </c>
      <c r="C13823" s="1" t="s">
        <v>16424</v>
      </c>
      <c r="D13823" s="1">
        <v>22276.223417159999</v>
      </c>
      <c r="E13823" s="1">
        <v>1.11E-6</v>
      </c>
      <c r="F13823" s="1" t="s">
        <v>3</v>
      </c>
      <c r="G13823" s="1" t="s">
        <v>16425</v>
      </c>
      <c r="H13823" s="1">
        <v>0</v>
      </c>
      <c r="I13823" s="1">
        <v>9999</v>
      </c>
    </row>
    <row r="13824" spans="1:9" x14ac:dyDescent="0.25">
      <c r="A13824" s="1">
        <v>2</v>
      </c>
      <c r="B13824" s="1">
        <v>48036</v>
      </c>
      <c r="C13824" s="1">
        <v>53.054200000000002</v>
      </c>
      <c r="D13824" s="1">
        <v>198.66130000000001</v>
      </c>
      <c r="E13824" s="1">
        <v>1490</v>
      </c>
      <c r="F13824" s="1">
        <v>71.595299999999995</v>
      </c>
      <c r="G13824" s="1">
        <v>288.51979999999998</v>
      </c>
      <c r="H13824" s="1">
        <v>15.06403939</v>
      </c>
      <c r="I13824" s="1">
        <v>85701</v>
      </c>
    </row>
    <row r="13825" spans="1:9" x14ac:dyDescent="0.25">
      <c r="A13825" s="1">
        <v>0</v>
      </c>
      <c r="B13825" s="1" t="s">
        <v>16426</v>
      </c>
    </row>
    <row r="13826" spans="1:9" x14ac:dyDescent="0.25">
      <c r="A13826" s="1">
        <v>1</v>
      </c>
      <c r="B13826" s="1" t="s">
        <v>16427</v>
      </c>
      <c r="C13826" s="1" t="s">
        <v>16428</v>
      </c>
      <c r="D13826" s="1">
        <v>22276.460741999999</v>
      </c>
      <c r="E13826" s="1">
        <v>1.25E-4</v>
      </c>
      <c r="F13826" s="1" t="s">
        <v>3</v>
      </c>
      <c r="G13826" s="1" t="s">
        <v>16429</v>
      </c>
      <c r="H13826" s="1">
        <v>0</v>
      </c>
      <c r="I13826" s="1">
        <v>9997</v>
      </c>
    </row>
    <row r="13827" spans="1:9" x14ac:dyDescent="0.25">
      <c r="A13827" s="1">
        <v>2</v>
      </c>
      <c r="B13827" s="1">
        <v>48041</v>
      </c>
      <c r="C13827" s="1">
        <v>97.517099999999999</v>
      </c>
      <c r="D13827" s="1">
        <v>174.74039999999999</v>
      </c>
      <c r="E13827" s="1">
        <v>16377</v>
      </c>
      <c r="F13827" s="1">
        <v>119.5882</v>
      </c>
      <c r="G13827" s="1">
        <v>240.69820000000001</v>
      </c>
      <c r="H13827" s="1">
        <v>15.103481690000001</v>
      </c>
      <c r="I13827" s="1">
        <v>83138</v>
      </c>
    </row>
    <row r="13828" spans="1:9" x14ac:dyDescent="0.25">
      <c r="A13828" s="1">
        <v>0</v>
      </c>
      <c r="B13828" s="1" t="s">
        <v>16430</v>
      </c>
    </row>
    <row r="13829" spans="1:9" x14ac:dyDescent="0.25">
      <c r="A13829" s="1">
        <v>1</v>
      </c>
      <c r="B13829" s="1" t="s">
        <v>16431</v>
      </c>
      <c r="C13829" s="1" t="s">
        <v>16432</v>
      </c>
      <c r="D13829" s="1">
        <v>22276.413700590001</v>
      </c>
      <c r="E13829" s="1">
        <v>2.2699999999999999E-6</v>
      </c>
      <c r="F13829" s="1" t="s">
        <v>3</v>
      </c>
      <c r="G13829" s="1" t="s">
        <v>16433</v>
      </c>
      <c r="H13829" s="1">
        <v>0</v>
      </c>
      <c r="I13829" s="1">
        <v>9999</v>
      </c>
    </row>
    <row r="13830" spans="1:9" x14ac:dyDescent="0.25">
      <c r="A13830" s="1">
        <v>2</v>
      </c>
      <c r="B13830" s="1">
        <v>48042</v>
      </c>
      <c r="C13830" s="1">
        <v>87.910399999999996</v>
      </c>
      <c r="D13830" s="1">
        <v>228.9477</v>
      </c>
      <c r="E13830" s="1">
        <v>1876</v>
      </c>
      <c r="F13830" s="1">
        <v>73.104699999999994</v>
      </c>
      <c r="G13830" s="1">
        <v>287.02879999999999</v>
      </c>
      <c r="H13830" s="1">
        <v>13.134708270000001</v>
      </c>
      <c r="I13830" s="1">
        <v>76017</v>
      </c>
    </row>
    <row r="13831" spans="1:9" x14ac:dyDescent="0.25">
      <c r="A13831" s="1">
        <v>0</v>
      </c>
      <c r="B13831" s="1" t="s">
        <v>16434</v>
      </c>
    </row>
    <row r="13832" spans="1:9" x14ac:dyDescent="0.25">
      <c r="A13832" s="1">
        <v>1</v>
      </c>
      <c r="B13832" s="1" t="s">
        <v>16435</v>
      </c>
      <c r="C13832" s="1" t="s">
        <v>16436</v>
      </c>
      <c r="D13832" s="1">
        <v>22276.426393689999</v>
      </c>
      <c r="E13832" s="1">
        <v>-7.4000000000000001E-7</v>
      </c>
      <c r="F13832" s="1" t="s">
        <v>3</v>
      </c>
      <c r="G13832" s="1">
        <f>-23753-3</f>
        <v>-23756</v>
      </c>
      <c r="H13832" s="1">
        <v>0</v>
      </c>
      <c r="I13832" s="1">
        <v>9996</v>
      </c>
    </row>
    <row r="13833" spans="1:9" x14ac:dyDescent="0.25">
      <c r="A13833" s="1">
        <v>2</v>
      </c>
      <c r="B13833" s="1">
        <v>48043</v>
      </c>
      <c r="C13833" s="1">
        <v>87.904200000000003</v>
      </c>
      <c r="D13833" s="1">
        <v>228.9282</v>
      </c>
      <c r="E13833" s="1">
        <v>1772</v>
      </c>
      <c r="F13833" s="1">
        <v>76.769099999999995</v>
      </c>
      <c r="G13833" s="1">
        <v>283.36349999999999</v>
      </c>
      <c r="H13833" s="1">
        <v>13.134716450000001</v>
      </c>
      <c r="I13833" s="1">
        <v>75970</v>
      </c>
    </row>
    <row r="13834" spans="1:9" x14ac:dyDescent="0.25">
      <c r="A13834" s="1">
        <v>0</v>
      </c>
      <c r="B13834" s="1" t="s">
        <v>16437</v>
      </c>
    </row>
    <row r="13835" spans="1:9" x14ac:dyDescent="0.25">
      <c r="A13835" s="1">
        <v>1</v>
      </c>
      <c r="B13835" s="1" t="s">
        <v>16438</v>
      </c>
      <c r="C13835" s="1" t="s">
        <v>16439</v>
      </c>
      <c r="D13835" s="1">
        <v>22276.403099039999</v>
      </c>
      <c r="E13835" s="1">
        <v>3.72E-6</v>
      </c>
      <c r="F13835" s="1" t="s">
        <v>3</v>
      </c>
      <c r="G13835" s="1" t="s">
        <v>16440</v>
      </c>
      <c r="H13835" s="1">
        <v>0</v>
      </c>
      <c r="I13835" s="1">
        <v>9992</v>
      </c>
    </row>
    <row r="13836" spans="1:9" x14ac:dyDescent="0.25">
      <c r="A13836" s="1">
        <v>2</v>
      </c>
      <c r="B13836" s="1">
        <v>48044</v>
      </c>
      <c r="C13836" s="1">
        <v>87.9011</v>
      </c>
      <c r="D13836" s="1">
        <v>228.93600000000001</v>
      </c>
      <c r="E13836" s="1">
        <v>1856</v>
      </c>
      <c r="F13836" s="1">
        <v>80.462400000000002</v>
      </c>
      <c r="G13836" s="1">
        <v>279.67149999999998</v>
      </c>
      <c r="H13836" s="1">
        <v>13.1346284</v>
      </c>
      <c r="I13836" s="1">
        <v>75968</v>
      </c>
    </row>
    <row r="13837" spans="1:9" x14ac:dyDescent="0.25">
      <c r="A13837" s="1">
        <v>0</v>
      </c>
      <c r="B13837" s="1" t="s">
        <v>16441</v>
      </c>
    </row>
    <row r="13838" spans="1:9" x14ac:dyDescent="0.25">
      <c r="A13838" s="1">
        <v>1</v>
      </c>
      <c r="B13838" s="1" t="s">
        <v>16442</v>
      </c>
      <c r="C13838" s="1" t="s">
        <v>16443</v>
      </c>
      <c r="D13838" s="1">
        <v>22276.400997690002</v>
      </c>
      <c r="E13838" s="1">
        <v>4.0799999999999999E-6</v>
      </c>
      <c r="F13838" s="1" t="s">
        <v>3</v>
      </c>
      <c r="G13838" s="1" t="s">
        <v>16444</v>
      </c>
      <c r="H13838" s="1">
        <v>0</v>
      </c>
      <c r="I13838" s="1">
        <v>9998</v>
      </c>
    </row>
    <row r="13839" spans="1:9" x14ac:dyDescent="0.25">
      <c r="A13839" s="1">
        <v>2</v>
      </c>
      <c r="B13839" s="1">
        <v>48045</v>
      </c>
      <c r="C13839" s="1">
        <v>87.895700000000005</v>
      </c>
      <c r="D13839" s="1">
        <v>229.01150000000001</v>
      </c>
      <c r="E13839" s="1">
        <v>1856</v>
      </c>
      <c r="F13839" s="1">
        <v>77.461699999999993</v>
      </c>
      <c r="G13839" s="1">
        <v>282.67200000000003</v>
      </c>
      <c r="H13839" s="1">
        <v>13.13467533</v>
      </c>
      <c r="I13839" s="1">
        <v>75925</v>
      </c>
    </row>
    <row r="13840" spans="1:9" x14ac:dyDescent="0.25">
      <c r="A13840" s="1">
        <v>0</v>
      </c>
      <c r="B13840" s="1" t="s">
        <v>16445</v>
      </c>
    </row>
    <row r="13841" spans="1:9" x14ac:dyDescent="0.25">
      <c r="A13841" s="1">
        <v>1</v>
      </c>
      <c r="B13841" s="1" t="s">
        <v>16446</v>
      </c>
      <c r="C13841" s="1" t="s">
        <v>16447</v>
      </c>
      <c r="D13841" s="1">
        <v>22276.367143840002</v>
      </c>
      <c r="E13841" s="1">
        <v>-2.7700000000000002E-6</v>
      </c>
      <c r="F13841" s="1" t="s">
        <v>3</v>
      </c>
      <c r="G13841" s="1">
        <f>-79243-3</f>
        <v>-79246</v>
      </c>
      <c r="H13841" s="1">
        <v>0</v>
      </c>
      <c r="I13841" s="1">
        <v>9993</v>
      </c>
    </row>
    <row r="13842" spans="1:9" x14ac:dyDescent="0.25">
      <c r="A13842" s="1">
        <v>2</v>
      </c>
      <c r="B13842" s="1">
        <v>48046</v>
      </c>
      <c r="C13842" s="1">
        <v>87.897599999999997</v>
      </c>
      <c r="D13842" s="1">
        <v>229.00219999999999</v>
      </c>
      <c r="E13842" s="1">
        <v>2094</v>
      </c>
      <c r="F13842" s="1">
        <v>70.822000000000003</v>
      </c>
      <c r="G13842" s="1">
        <v>289.31360000000001</v>
      </c>
      <c r="H13842" s="1">
        <v>13.134682890000001</v>
      </c>
      <c r="I13842" s="1">
        <v>76066</v>
      </c>
    </row>
    <row r="13843" spans="1:9" x14ac:dyDescent="0.25">
      <c r="A13843" s="1">
        <v>0</v>
      </c>
      <c r="B13843" s="1" t="s">
        <v>16448</v>
      </c>
    </row>
    <row r="13844" spans="1:9" x14ac:dyDescent="0.25">
      <c r="A13844" s="1">
        <v>1</v>
      </c>
      <c r="B13844" s="1" t="s">
        <v>16449</v>
      </c>
      <c r="C13844" s="1" t="s">
        <v>16450</v>
      </c>
      <c r="D13844" s="1">
        <v>22276.415802060001</v>
      </c>
      <c r="E13844" s="1">
        <v>1.84E-6</v>
      </c>
      <c r="F13844" s="1" t="s">
        <v>3</v>
      </c>
      <c r="G13844" s="1" t="s">
        <v>16451</v>
      </c>
      <c r="H13844" s="1">
        <v>0</v>
      </c>
      <c r="I13844" s="1">
        <v>9994</v>
      </c>
    </row>
    <row r="13845" spans="1:9" x14ac:dyDescent="0.25">
      <c r="A13845" s="1">
        <v>2</v>
      </c>
      <c r="B13845" s="1">
        <v>48047</v>
      </c>
      <c r="C13845" s="1">
        <v>87.912499999999994</v>
      </c>
      <c r="D13845" s="1">
        <v>228.92609999999999</v>
      </c>
      <c r="E13845" s="1">
        <v>1996</v>
      </c>
      <c r="F13845" s="1">
        <v>86.123500000000007</v>
      </c>
      <c r="G13845" s="1">
        <v>274.01220000000001</v>
      </c>
      <c r="H13845" s="1">
        <v>13.13471726</v>
      </c>
      <c r="I13845" s="1">
        <v>75967</v>
      </c>
    </row>
    <row r="13846" spans="1:9" x14ac:dyDescent="0.25">
      <c r="A13846" s="1">
        <v>0</v>
      </c>
      <c r="B13846" s="1" t="s">
        <v>16452</v>
      </c>
    </row>
    <row r="13847" spans="1:9" x14ac:dyDescent="0.25">
      <c r="A13847" s="1">
        <v>1</v>
      </c>
      <c r="B13847" s="1" t="s">
        <v>16453</v>
      </c>
      <c r="C13847" s="1" t="s">
        <v>16454</v>
      </c>
      <c r="D13847" s="1">
        <v>22276.417935540001</v>
      </c>
      <c r="E13847" s="1">
        <v>1.3799999999999999E-6</v>
      </c>
      <c r="F13847" s="1" t="s">
        <v>3</v>
      </c>
      <c r="G13847" s="1" t="s">
        <v>16455</v>
      </c>
      <c r="H13847" s="1">
        <v>0</v>
      </c>
      <c r="I13847" s="1">
        <v>9999</v>
      </c>
    </row>
    <row r="13848" spans="1:9" x14ac:dyDescent="0.25">
      <c r="A13848" s="1">
        <v>2</v>
      </c>
      <c r="B13848" s="1">
        <v>48048</v>
      </c>
      <c r="C13848" s="1">
        <v>87.911299999999997</v>
      </c>
      <c r="D13848" s="1">
        <v>228.93610000000001</v>
      </c>
      <c r="E13848" s="1">
        <v>1897</v>
      </c>
      <c r="F13848" s="1">
        <v>93.994399999999999</v>
      </c>
      <c r="G13848" s="1">
        <v>266.14019999999999</v>
      </c>
      <c r="H13848" s="1">
        <v>13.13468522</v>
      </c>
      <c r="I13848" s="1">
        <v>75940</v>
      </c>
    </row>
    <row r="13849" spans="1:9" x14ac:dyDescent="0.25">
      <c r="A13849" s="1">
        <v>0</v>
      </c>
      <c r="B13849" s="1" t="s">
        <v>16456</v>
      </c>
    </row>
    <row r="13850" spans="1:9" x14ac:dyDescent="0.25">
      <c r="A13850" s="1">
        <v>1</v>
      </c>
      <c r="B13850" s="1" t="s">
        <v>16457</v>
      </c>
      <c r="C13850" s="1" t="s">
        <v>16458</v>
      </c>
      <c r="D13850" s="1">
        <v>22276.38193616</v>
      </c>
      <c r="E13850" s="1">
        <v>9.0999999999999997E-7</v>
      </c>
      <c r="F13850" s="1" t="s">
        <v>3</v>
      </c>
      <c r="G13850" s="1" t="s">
        <v>16459</v>
      </c>
      <c r="H13850" s="1">
        <v>0</v>
      </c>
      <c r="I13850" s="1">
        <v>9991</v>
      </c>
    </row>
    <row r="13851" spans="1:9" x14ac:dyDescent="0.25">
      <c r="A13851" s="1">
        <v>2</v>
      </c>
      <c r="B13851" s="1">
        <v>48049</v>
      </c>
      <c r="C13851" s="1">
        <v>87.910399999999996</v>
      </c>
      <c r="D13851" s="1">
        <v>228.9605</v>
      </c>
      <c r="E13851" s="1">
        <v>1753</v>
      </c>
      <c r="F13851" s="1">
        <v>86.644499999999994</v>
      </c>
      <c r="G13851" s="1">
        <v>273.48849999999999</v>
      </c>
      <c r="H13851" s="1">
        <v>13.134726369999999</v>
      </c>
      <c r="I13851" s="1">
        <v>75913</v>
      </c>
    </row>
    <row r="13852" spans="1:9" x14ac:dyDescent="0.25">
      <c r="A13852" s="1">
        <v>0</v>
      </c>
      <c r="B13852" s="1" t="s">
        <v>16460</v>
      </c>
    </row>
    <row r="13853" spans="1:9" x14ac:dyDescent="0.25">
      <c r="A13853" s="1">
        <v>1</v>
      </c>
      <c r="B13853" s="1" t="s">
        <v>16461</v>
      </c>
      <c r="C13853" s="1" t="s">
        <v>16462</v>
      </c>
      <c r="D13853" s="1">
        <v>22276.358680500001</v>
      </c>
      <c r="E13853" s="1">
        <v>-2.3599999999999999E-6</v>
      </c>
      <c r="F13853" s="1" t="s">
        <v>3</v>
      </c>
      <c r="G13853" s="1">
        <f>-68083-3</f>
        <v>-68086</v>
      </c>
      <c r="H13853" s="1">
        <v>0</v>
      </c>
      <c r="I13853" s="1">
        <v>9992</v>
      </c>
    </row>
    <row r="13854" spans="1:9" x14ac:dyDescent="0.25">
      <c r="A13854" s="1">
        <v>2</v>
      </c>
      <c r="B13854" s="1">
        <v>48050</v>
      </c>
      <c r="C13854" s="1">
        <v>87.900999999999996</v>
      </c>
      <c r="D13854" s="1">
        <v>228.9999</v>
      </c>
      <c r="E13854" s="1">
        <v>1941</v>
      </c>
      <c r="F13854" s="1">
        <v>74.695499999999996</v>
      </c>
      <c r="G13854" s="1">
        <v>285.43880000000001</v>
      </c>
      <c r="H13854" s="1">
        <v>13.134710500000001</v>
      </c>
      <c r="I13854" s="1">
        <v>75996</v>
      </c>
    </row>
    <row r="13855" spans="1:9" x14ac:dyDescent="0.25">
      <c r="A13855" s="1">
        <v>0</v>
      </c>
      <c r="B13855" s="1" t="s">
        <v>16463</v>
      </c>
    </row>
    <row r="13856" spans="1:9" x14ac:dyDescent="0.25">
      <c r="A13856" s="1">
        <v>1</v>
      </c>
      <c r="B13856" s="1" t="s">
        <v>16464</v>
      </c>
      <c r="C13856" s="1" t="s">
        <v>16465</v>
      </c>
      <c r="D13856" s="1">
        <v>22276.42216401</v>
      </c>
      <c r="E13856" s="1">
        <v>-1.4000000000000001E-7</v>
      </c>
      <c r="F13856" s="1" t="s">
        <v>3</v>
      </c>
      <c r="G13856" s="1">
        <f>-73858-4</f>
        <v>-73862</v>
      </c>
      <c r="H13856" s="1">
        <v>0</v>
      </c>
      <c r="I13856" s="1">
        <v>9999</v>
      </c>
    </row>
    <row r="13857" spans="1:9" x14ac:dyDescent="0.25">
      <c r="A13857" s="1">
        <v>2</v>
      </c>
      <c r="B13857" s="1">
        <v>48051</v>
      </c>
      <c r="C13857" s="1">
        <v>87.911199999999994</v>
      </c>
      <c r="D13857" s="1">
        <v>228.92609999999999</v>
      </c>
      <c r="E13857" s="1">
        <v>1971</v>
      </c>
      <c r="F13857" s="1">
        <v>78.7286</v>
      </c>
      <c r="G13857" s="1">
        <v>281.40640000000002</v>
      </c>
      <c r="H13857" s="1">
        <v>13.13469332</v>
      </c>
      <c r="I13857" s="1">
        <v>76018</v>
      </c>
    </row>
    <row r="13858" spans="1:9" x14ac:dyDescent="0.25">
      <c r="A13858" s="1">
        <v>0</v>
      </c>
      <c r="B13858" s="1" t="s">
        <v>16466</v>
      </c>
    </row>
    <row r="13859" spans="1:9" x14ac:dyDescent="0.25">
      <c r="A13859" s="1">
        <v>1</v>
      </c>
      <c r="B13859" s="1" t="s">
        <v>16467</v>
      </c>
      <c r="C13859" s="1" t="s">
        <v>16468</v>
      </c>
      <c r="D13859" s="1">
        <v>22276.432740609998</v>
      </c>
      <c r="E13859" s="1">
        <v>-9.4E-7</v>
      </c>
      <c r="F13859" s="1" t="s">
        <v>3</v>
      </c>
      <c r="G13859" s="1">
        <f>-29234-3</f>
        <v>-29237</v>
      </c>
      <c r="H13859" s="1">
        <v>0</v>
      </c>
      <c r="I13859" s="1">
        <v>9993</v>
      </c>
    </row>
    <row r="13860" spans="1:9" x14ac:dyDescent="0.25">
      <c r="A13860" s="1">
        <v>2</v>
      </c>
      <c r="B13860" s="1">
        <v>48052</v>
      </c>
      <c r="C13860" s="1">
        <v>87.9011</v>
      </c>
      <c r="D13860" s="1">
        <v>228.96709999999999</v>
      </c>
      <c r="E13860" s="1">
        <v>1976</v>
      </c>
      <c r="F13860" s="1">
        <v>79.395799999999994</v>
      </c>
      <c r="G13860" s="1">
        <v>280.73930000000001</v>
      </c>
      <c r="H13860" s="1">
        <v>13.134713359999999</v>
      </c>
      <c r="I13860" s="1">
        <v>75990</v>
      </c>
    </row>
    <row r="13861" spans="1:9" x14ac:dyDescent="0.25">
      <c r="A13861" s="1">
        <v>0</v>
      </c>
      <c r="B13861" s="1" t="s">
        <v>16469</v>
      </c>
    </row>
    <row r="13862" spans="1:9" x14ac:dyDescent="0.25">
      <c r="A13862" s="1">
        <v>1</v>
      </c>
      <c r="B13862" s="1" t="s">
        <v>16470</v>
      </c>
      <c r="C13862" s="1" t="s">
        <v>16471</v>
      </c>
      <c r="D13862" s="1">
        <v>22276.405242979999</v>
      </c>
      <c r="E13862" s="1">
        <v>3.7900000000000001E-6</v>
      </c>
      <c r="F13862" s="1" t="s">
        <v>3</v>
      </c>
      <c r="G13862" s="1" t="s">
        <v>16472</v>
      </c>
      <c r="H13862" s="1">
        <v>0</v>
      </c>
      <c r="I13862" s="1">
        <v>9999</v>
      </c>
    </row>
    <row r="13863" spans="1:9" x14ac:dyDescent="0.25">
      <c r="A13863" s="1">
        <v>2</v>
      </c>
      <c r="B13863" s="1">
        <v>48053</v>
      </c>
      <c r="C13863" s="1">
        <v>87.9011</v>
      </c>
      <c r="D13863" s="1">
        <v>228.9546</v>
      </c>
      <c r="E13863" s="1">
        <v>1732</v>
      </c>
      <c r="F13863" s="1">
        <v>81.174999999999997</v>
      </c>
      <c r="G13863" s="1">
        <v>278.95749999999998</v>
      </c>
      <c r="H13863" s="1">
        <v>13.134707690000001</v>
      </c>
      <c r="I13863" s="1">
        <v>75926</v>
      </c>
    </row>
    <row r="13864" spans="1:9" x14ac:dyDescent="0.25">
      <c r="A13864" s="1">
        <v>0</v>
      </c>
      <c r="B13864" s="1" t="s">
        <v>16473</v>
      </c>
    </row>
    <row r="13865" spans="1:9" x14ac:dyDescent="0.25">
      <c r="A13865" s="1">
        <v>1</v>
      </c>
      <c r="B13865" s="1" t="s">
        <v>16474</v>
      </c>
      <c r="C13865" s="1" t="s">
        <v>16475</v>
      </c>
      <c r="D13865" s="1">
        <v>22276.369247859999</v>
      </c>
      <c r="E13865" s="1">
        <v>-1.6199999999999999E-6</v>
      </c>
      <c r="F13865" s="1" t="s">
        <v>3</v>
      </c>
      <c r="G13865" s="1">
        <f>-47972-3</f>
        <v>-47975</v>
      </c>
      <c r="H13865" s="1">
        <v>0</v>
      </c>
      <c r="I13865" s="1">
        <v>9998</v>
      </c>
    </row>
    <row r="13866" spans="1:9" x14ac:dyDescent="0.25">
      <c r="A13866" s="1">
        <v>2</v>
      </c>
      <c r="B13866" s="1">
        <v>48054</v>
      </c>
      <c r="C13866" s="1">
        <v>87.900999999999996</v>
      </c>
      <c r="D13866" s="1">
        <v>228.98740000000001</v>
      </c>
      <c r="E13866" s="1">
        <v>2053</v>
      </c>
      <c r="F13866" s="1">
        <v>67.284400000000005</v>
      </c>
      <c r="G13866" s="1">
        <v>292.85019999999997</v>
      </c>
      <c r="H13866" s="1">
        <v>13.13471805</v>
      </c>
      <c r="I13866" s="1">
        <v>76047</v>
      </c>
    </row>
    <row r="13867" spans="1:9" x14ac:dyDescent="0.25">
      <c r="A13867" s="1">
        <v>0</v>
      </c>
      <c r="B13867" s="1" t="s">
        <v>16476</v>
      </c>
    </row>
    <row r="13868" spans="1:9" x14ac:dyDescent="0.25">
      <c r="A13868" s="1">
        <v>1</v>
      </c>
      <c r="B13868" s="1" t="s">
        <v>16477</v>
      </c>
      <c r="C13868" s="1" t="s">
        <v>16478</v>
      </c>
      <c r="D13868" s="1">
        <v>22276.392533999999</v>
      </c>
      <c r="E13868" s="1">
        <v>3.9400000000000004E-6</v>
      </c>
      <c r="F13868" s="1" t="s">
        <v>3</v>
      </c>
      <c r="G13868" s="1" t="s">
        <v>16479</v>
      </c>
      <c r="H13868" s="1">
        <v>0</v>
      </c>
      <c r="I13868" s="1">
        <v>9997</v>
      </c>
    </row>
    <row r="13869" spans="1:9" x14ac:dyDescent="0.25">
      <c r="A13869" s="1">
        <v>2</v>
      </c>
      <c r="B13869" s="1">
        <v>48055</v>
      </c>
      <c r="C13869" s="1">
        <v>87.903300000000002</v>
      </c>
      <c r="D13869" s="1">
        <v>228.92310000000001</v>
      </c>
      <c r="E13869" s="1">
        <v>1958</v>
      </c>
      <c r="F13869" s="1">
        <v>88.602900000000005</v>
      </c>
      <c r="G13869" s="1">
        <v>271.53250000000003</v>
      </c>
      <c r="H13869" s="1">
        <v>13.134704340000001</v>
      </c>
      <c r="I13869" s="1">
        <v>75981</v>
      </c>
    </row>
    <row r="13870" spans="1:9" x14ac:dyDescent="0.25">
      <c r="A13870" s="1">
        <v>0</v>
      </c>
      <c r="B13870" s="1" t="s">
        <v>16480</v>
      </c>
    </row>
    <row r="13871" spans="1:9" x14ac:dyDescent="0.25">
      <c r="A13871" s="1">
        <v>1</v>
      </c>
      <c r="B13871" s="1" t="s">
        <v>16481</v>
      </c>
      <c r="C13871" s="1" t="s">
        <v>16482</v>
      </c>
      <c r="D13871" s="1">
        <v>22276.43062463</v>
      </c>
      <c r="E13871" s="1">
        <v>-1.9400000000000001E-6</v>
      </c>
      <c r="F13871" s="1" t="s">
        <v>3</v>
      </c>
      <c r="G13871" s="1">
        <f>-56476-3</f>
        <v>-56479</v>
      </c>
      <c r="H13871" s="1">
        <v>0</v>
      </c>
      <c r="I13871" s="1">
        <v>9997</v>
      </c>
    </row>
    <row r="13872" spans="1:9" x14ac:dyDescent="0.25">
      <c r="A13872" s="1">
        <v>2</v>
      </c>
      <c r="B13872" s="1">
        <v>48056</v>
      </c>
      <c r="C13872" s="1">
        <v>87.911100000000005</v>
      </c>
      <c r="D13872" s="1">
        <v>228.93860000000001</v>
      </c>
      <c r="E13872" s="1">
        <v>2022</v>
      </c>
      <c r="F13872" s="1">
        <v>79.390900000000002</v>
      </c>
      <c r="G13872" s="1">
        <v>280.7448</v>
      </c>
      <c r="H13872" s="1">
        <v>13.13471816</v>
      </c>
      <c r="I13872" s="1">
        <v>75968</v>
      </c>
    </row>
    <row r="13873" spans="1:9" x14ac:dyDescent="0.25">
      <c r="A13873" s="1">
        <v>0</v>
      </c>
      <c r="B13873" s="1" t="s">
        <v>16483</v>
      </c>
    </row>
    <row r="13874" spans="1:9" x14ac:dyDescent="0.25">
      <c r="A13874" s="1">
        <v>1</v>
      </c>
      <c r="B13874" s="1" t="s">
        <v>16484</v>
      </c>
      <c r="C13874" s="1" t="s">
        <v>16485</v>
      </c>
      <c r="D13874" s="1">
        <v>22276.375582060002</v>
      </c>
      <c r="E13874" s="1">
        <v>-2.6000000000000001E-6</v>
      </c>
      <c r="F13874" s="1" t="s">
        <v>3</v>
      </c>
      <c r="G13874" s="1">
        <f>-74576-3</f>
        <v>-74579</v>
      </c>
      <c r="H13874" s="1">
        <v>0</v>
      </c>
      <c r="I13874" s="1">
        <v>9991</v>
      </c>
    </row>
    <row r="13875" spans="1:9" x14ac:dyDescent="0.25">
      <c r="A13875" s="1">
        <v>2</v>
      </c>
      <c r="B13875" s="1">
        <v>48057</v>
      </c>
      <c r="C13875" s="1">
        <v>87.908799999999999</v>
      </c>
      <c r="D13875" s="1">
        <v>228.88929999999999</v>
      </c>
      <c r="E13875" s="1">
        <v>1868</v>
      </c>
      <c r="F13875" s="1">
        <v>80.017200000000003</v>
      </c>
      <c r="G13875" s="1">
        <v>280.11680000000001</v>
      </c>
      <c r="H13875" s="1">
        <v>13.13468516</v>
      </c>
      <c r="I13875" s="1">
        <v>76093</v>
      </c>
    </row>
    <row r="13876" spans="1:9" x14ac:dyDescent="0.25">
      <c r="A13876" s="1">
        <v>0</v>
      </c>
      <c r="B13876" s="1" t="s">
        <v>16486</v>
      </c>
    </row>
    <row r="13877" spans="1:9" x14ac:dyDescent="0.25">
      <c r="A13877" s="1">
        <v>1</v>
      </c>
      <c r="B13877" s="1" t="s">
        <v>16487</v>
      </c>
      <c r="C13877" s="1" t="s">
        <v>16488</v>
      </c>
      <c r="D13877" s="1">
        <v>22276.396751659999</v>
      </c>
      <c r="E13877" s="1">
        <v>4.4499999999999997E-6</v>
      </c>
      <c r="F13877" s="1" t="s">
        <v>3</v>
      </c>
      <c r="G13877" s="1" t="s">
        <v>16489</v>
      </c>
      <c r="H13877" s="1">
        <v>0</v>
      </c>
      <c r="I13877" s="1">
        <v>9995</v>
      </c>
    </row>
    <row r="13878" spans="1:9" x14ac:dyDescent="0.25">
      <c r="A13878" s="1">
        <v>2</v>
      </c>
      <c r="B13878" s="1">
        <v>48058</v>
      </c>
      <c r="C13878" s="1">
        <v>87.9054</v>
      </c>
      <c r="D13878" s="1">
        <v>228.9496</v>
      </c>
      <c r="E13878" s="1">
        <v>2390</v>
      </c>
      <c r="F13878" s="1">
        <v>83.298199999999994</v>
      </c>
      <c r="G13878" s="1">
        <v>276.84190000000001</v>
      </c>
      <c r="H13878" s="1">
        <v>13.13472282</v>
      </c>
      <c r="I13878" s="1">
        <v>75907</v>
      </c>
    </row>
    <row r="13879" spans="1:9" x14ac:dyDescent="0.25">
      <c r="A13879" s="1">
        <v>0</v>
      </c>
      <c r="B13879" s="1" t="s">
        <v>16490</v>
      </c>
    </row>
    <row r="13880" spans="1:9" x14ac:dyDescent="0.25">
      <c r="A13880" s="1">
        <v>1</v>
      </c>
      <c r="B13880" s="1" t="s">
        <v>16491</v>
      </c>
      <c r="C13880" s="1" t="s">
        <v>16492</v>
      </c>
      <c r="D13880" s="1">
        <v>22276.436962489999</v>
      </c>
      <c r="E13880" s="1">
        <v>-2.6400000000000001E-6</v>
      </c>
      <c r="F13880" s="1" t="s">
        <v>3</v>
      </c>
      <c r="G13880" s="1">
        <f>-75653-3</f>
        <v>-75656</v>
      </c>
      <c r="H13880" s="1">
        <v>0</v>
      </c>
      <c r="I13880" s="1">
        <v>9991</v>
      </c>
    </row>
    <row r="13881" spans="1:9" x14ac:dyDescent="0.25">
      <c r="A13881" s="1">
        <v>2</v>
      </c>
      <c r="B13881" s="1">
        <v>48059</v>
      </c>
      <c r="C13881" s="1">
        <v>87.9084</v>
      </c>
      <c r="D13881" s="1">
        <v>228.9453</v>
      </c>
      <c r="E13881" s="1">
        <v>2595</v>
      </c>
      <c r="F13881" s="1">
        <v>95.489099999999993</v>
      </c>
      <c r="G13881" s="1">
        <v>264.65339999999998</v>
      </c>
      <c r="H13881" s="1">
        <v>13.13469186</v>
      </c>
      <c r="I13881" s="1">
        <v>76032</v>
      </c>
    </row>
    <row r="13882" spans="1:9" x14ac:dyDescent="0.25">
      <c r="A13882" s="1">
        <v>0</v>
      </c>
      <c r="B13882" s="1" t="s">
        <v>16493</v>
      </c>
    </row>
    <row r="13883" spans="1:9" x14ac:dyDescent="0.25">
      <c r="A13883" s="1">
        <v>1</v>
      </c>
      <c r="B13883" s="1" t="s">
        <v>16494</v>
      </c>
      <c r="C13883" s="1" t="s">
        <v>16495</v>
      </c>
      <c r="D13883" s="1">
        <v>22276.377729939999</v>
      </c>
      <c r="E13883" s="1">
        <v>4.0000000000000001E-8</v>
      </c>
      <c r="F13883" s="1" t="s">
        <v>3</v>
      </c>
      <c r="G13883" s="1">
        <f>-23939-4</f>
        <v>-23943</v>
      </c>
      <c r="H13883" s="1">
        <v>0</v>
      </c>
      <c r="I13883" s="1">
        <v>9990</v>
      </c>
    </row>
    <row r="13884" spans="1:9" x14ac:dyDescent="0.25">
      <c r="A13884" s="1">
        <v>2</v>
      </c>
      <c r="B13884" s="1">
        <v>48060</v>
      </c>
      <c r="C13884" s="1">
        <v>87.908699999999996</v>
      </c>
      <c r="D13884" s="1">
        <v>228.95529999999999</v>
      </c>
      <c r="E13884" s="1">
        <v>2424</v>
      </c>
      <c r="F13884" s="1">
        <v>49.7712</v>
      </c>
      <c r="G13884" s="1">
        <v>310.36290000000002</v>
      </c>
      <c r="H13884" s="1">
        <v>13.134706189999999</v>
      </c>
      <c r="I13884" s="1">
        <v>75972</v>
      </c>
    </row>
    <row r="13885" spans="1:9" x14ac:dyDescent="0.25">
      <c r="A13885" s="1">
        <v>0</v>
      </c>
      <c r="B13885" s="1" t="s">
        <v>16496</v>
      </c>
    </row>
    <row r="13886" spans="1:9" x14ac:dyDescent="0.25">
      <c r="A13886" s="1">
        <v>1</v>
      </c>
      <c r="B13886" s="1" t="s">
        <v>16497</v>
      </c>
      <c r="C13886" s="1" t="s">
        <v>16498</v>
      </c>
      <c r="D13886" s="1">
        <v>22276.43907556</v>
      </c>
      <c r="E13886" s="1">
        <v>-2.8700000000000001E-6</v>
      </c>
      <c r="F13886" s="1" t="s">
        <v>3</v>
      </c>
      <c r="G13886" s="1">
        <f>-82120-3</f>
        <v>-82123</v>
      </c>
      <c r="H13886" s="1">
        <v>0</v>
      </c>
      <c r="I13886" s="1">
        <v>9992</v>
      </c>
    </row>
    <row r="13887" spans="1:9" x14ac:dyDescent="0.25">
      <c r="A13887" s="1">
        <v>2</v>
      </c>
      <c r="B13887" s="1">
        <v>48061</v>
      </c>
      <c r="C13887" s="1">
        <v>87.894400000000005</v>
      </c>
      <c r="D13887" s="1">
        <v>229.00749999999999</v>
      </c>
      <c r="E13887" s="1">
        <v>1781</v>
      </c>
      <c r="F13887" s="1">
        <v>94.160300000000007</v>
      </c>
      <c r="G13887" s="1">
        <v>265.97289999999998</v>
      </c>
      <c r="H13887" s="1">
        <v>13.134721669999999</v>
      </c>
      <c r="I13887" s="1">
        <v>76105</v>
      </c>
    </row>
    <row r="13888" spans="1:9" x14ac:dyDescent="0.25">
      <c r="A13888" s="1">
        <v>0</v>
      </c>
      <c r="B13888" s="1" t="s">
        <v>16499</v>
      </c>
    </row>
    <row r="13889" spans="1:9" x14ac:dyDescent="0.25">
      <c r="A13889" s="1">
        <v>1</v>
      </c>
      <c r="B13889" s="1" t="s">
        <v>16500</v>
      </c>
      <c r="C13889" s="1" t="s">
        <v>16501</v>
      </c>
      <c r="D13889" s="1">
        <v>22276.428491940002</v>
      </c>
      <c r="E13889" s="1">
        <v>-1.0899999999999999E-6</v>
      </c>
      <c r="F13889" s="1" t="s">
        <v>3</v>
      </c>
      <c r="G13889" s="1">
        <f>-33240-3</f>
        <v>-33243</v>
      </c>
      <c r="H13889" s="1">
        <v>0</v>
      </c>
      <c r="I13889" s="1">
        <v>9997</v>
      </c>
    </row>
    <row r="13890" spans="1:9" x14ac:dyDescent="0.25">
      <c r="A13890" s="1">
        <v>2</v>
      </c>
      <c r="B13890" s="1">
        <v>48062</v>
      </c>
      <c r="C13890" s="1">
        <v>87.901200000000003</v>
      </c>
      <c r="D13890" s="1">
        <v>228.95500000000001</v>
      </c>
      <c r="E13890" s="1">
        <v>2016</v>
      </c>
      <c r="F13890" s="1">
        <v>94.521500000000003</v>
      </c>
      <c r="G13890" s="1">
        <v>265.61439999999999</v>
      </c>
      <c r="H13890" s="1">
        <v>13.13472013</v>
      </c>
      <c r="I13890" s="1">
        <v>76023</v>
      </c>
    </row>
    <row r="13891" spans="1:9" x14ac:dyDescent="0.25">
      <c r="A13891" s="1">
        <v>0</v>
      </c>
      <c r="B13891" s="1" t="s">
        <v>16502</v>
      </c>
    </row>
    <row r="13892" spans="1:9" x14ac:dyDescent="0.25">
      <c r="A13892" s="1">
        <v>1</v>
      </c>
      <c r="B13892" s="1" t="s">
        <v>16503</v>
      </c>
      <c r="C13892" s="1" t="s">
        <v>16504</v>
      </c>
      <c r="D13892" s="1">
        <v>22276.409452569998</v>
      </c>
      <c r="E13892" s="1">
        <v>3.18E-6</v>
      </c>
      <c r="F13892" s="1" t="s">
        <v>3</v>
      </c>
      <c r="G13892" s="1" t="s">
        <v>16505</v>
      </c>
      <c r="H13892" s="1">
        <v>0</v>
      </c>
      <c r="I13892" s="1">
        <v>9998</v>
      </c>
    </row>
    <row r="13893" spans="1:9" x14ac:dyDescent="0.25">
      <c r="A13893" s="1">
        <v>2</v>
      </c>
      <c r="B13893" s="1">
        <v>48063</v>
      </c>
      <c r="C13893" s="1">
        <v>87.891999999999996</v>
      </c>
      <c r="D13893" s="1">
        <v>229.0333</v>
      </c>
      <c r="E13893" s="1">
        <v>1600</v>
      </c>
      <c r="F13893" s="1">
        <v>72.531899999999993</v>
      </c>
      <c r="G13893" s="1">
        <v>287.5985</v>
      </c>
      <c r="H13893" s="1">
        <v>13.13470757</v>
      </c>
      <c r="I13893" s="1">
        <v>76008</v>
      </c>
    </row>
    <row r="13894" spans="1:9" x14ac:dyDescent="0.25">
      <c r="A13894" s="1">
        <v>0</v>
      </c>
      <c r="B13894" s="1" t="s">
        <v>16506</v>
      </c>
    </row>
    <row r="13895" spans="1:9" x14ac:dyDescent="0.25">
      <c r="A13895" s="1">
        <v>1</v>
      </c>
      <c r="B13895" s="1" t="s">
        <v>16507</v>
      </c>
      <c r="C13895" s="1" t="s">
        <v>16508</v>
      </c>
      <c r="D13895" s="1">
        <v>22276.441201829999</v>
      </c>
      <c r="E13895" s="1">
        <v>-3.0199999999999999E-6</v>
      </c>
      <c r="F13895" s="1" t="s">
        <v>3</v>
      </c>
      <c r="G13895" s="1">
        <f>-86189-3</f>
        <v>-86192</v>
      </c>
      <c r="H13895" s="1">
        <v>0</v>
      </c>
      <c r="I13895" s="1">
        <v>9996</v>
      </c>
    </row>
    <row r="13896" spans="1:9" x14ac:dyDescent="0.25">
      <c r="A13896" s="1">
        <v>2</v>
      </c>
      <c r="B13896" s="1">
        <v>48064</v>
      </c>
      <c r="C13896" s="1">
        <v>87.903499999999994</v>
      </c>
      <c r="D13896" s="1">
        <v>228.9143</v>
      </c>
      <c r="E13896" s="1">
        <v>1907</v>
      </c>
      <c r="F13896" s="1">
        <v>89.744399999999999</v>
      </c>
      <c r="G13896" s="1">
        <v>270.3904</v>
      </c>
      <c r="H13896" s="1">
        <v>13.134720850000001</v>
      </c>
      <c r="I13896" s="1">
        <v>75997</v>
      </c>
    </row>
    <row r="13897" spans="1:9" x14ac:dyDescent="0.25">
      <c r="A13897" s="1">
        <v>0</v>
      </c>
      <c r="B13897" s="1" t="s">
        <v>16509</v>
      </c>
    </row>
    <row r="13898" spans="1:9" x14ac:dyDescent="0.25">
      <c r="A13898" s="1">
        <v>1</v>
      </c>
      <c r="B13898" s="1" t="s">
        <v>16510</v>
      </c>
      <c r="C13898" s="1" t="s">
        <v>16511</v>
      </c>
      <c r="D13898" s="1">
        <v>22276.38618908</v>
      </c>
      <c r="E13898" s="1">
        <v>2.0999999999999998E-6</v>
      </c>
      <c r="F13898" s="1" t="s">
        <v>3</v>
      </c>
      <c r="G13898" s="1" t="s">
        <v>16512</v>
      </c>
      <c r="H13898" s="1">
        <v>0</v>
      </c>
      <c r="I13898" s="1">
        <v>9998</v>
      </c>
    </row>
    <row r="13899" spans="1:9" x14ac:dyDescent="0.25">
      <c r="A13899" s="1">
        <v>2</v>
      </c>
      <c r="B13899" s="1">
        <v>48065</v>
      </c>
      <c r="C13899" s="1">
        <v>87.910499999999999</v>
      </c>
      <c r="D13899" s="1">
        <v>228.9299</v>
      </c>
      <c r="E13899" s="1">
        <v>2064</v>
      </c>
      <c r="F13899" s="1">
        <v>85.960499999999996</v>
      </c>
      <c r="G13899" s="1">
        <v>274.17599999999999</v>
      </c>
      <c r="H13899" s="1">
        <v>13.134689140000001</v>
      </c>
      <c r="I13899" s="1">
        <v>76067</v>
      </c>
    </row>
    <row r="13900" spans="1:9" x14ac:dyDescent="0.25">
      <c r="A13900" s="1">
        <v>0</v>
      </c>
      <c r="B13900" s="1" t="s">
        <v>16513</v>
      </c>
    </row>
    <row r="13901" spans="1:9" x14ac:dyDescent="0.25">
      <c r="A13901" s="1">
        <v>1</v>
      </c>
      <c r="B13901" s="1" t="s">
        <v>16514</v>
      </c>
      <c r="C13901" s="1" t="s">
        <v>16515</v>
      </c>
      <c r="D13901" s="1">
        <v>22276.38830251</v>
      </c>
      <c r="E13901" s="1">
        <v>2.6699999999999998E-6</v>
      </c>
      <c r="F13901" s="1" t="s">
        <v>3</v>
      </c>
      <c r="G13901" s="1" t="s">
        <v>16516</v>
      </c>
      <c r="H13901" s="1">
        <v>0</v>
      </c>
      <c r="I13901" s="1">
        <v>9998</v>
      </c>
    </row>
    <row r="13902" spans="1:9" x14ac:dyDescent="0.25">
      <c r="A13902" s="1">
        <v>2</v>
      </c>
      <c r="B13902" s="1">
        <v>48066</v>
      </c>
      <c r="C13902" s="1">
        <v>87.904499999999999</v>
      </c>
      <c r="D13902" s="1">
        <v>228.9547</v>
      </c>
      <c r="E13902" s="1">
        <v>1615</v>
      </c>
      <c r="F13902" s="1">
        <v>72.8964</v>
      </c>
      <c r="G13902" s="1">
        <v>287.23419999999999</v>
      </c>
      <c r="H13902" s="1">
        <v>13.1347127</v>
      </c>
      <c r="I13902" s="1">
        <v>76005</v>
      </c>
    </row>
    <row r="13903" spans="1:9" x14ac:dyDescent="0.25">
      <c r="A13903" s="1">
        <v>0</v>
      </c>
      <c r="B13903" s="1" t="s">
        <v>16517</v>
      </c>
    </row>
    <row r="13904" spans="1:9" x14ac:dyDescent="0.25">
      <c r="A13904" s="1">
        <v>1</v>
      </c>
      <c r="B13904" s="1" t="s">
        <v>16518</v>
      </c>
      <c r="C13904" s="1" t="s">
        <v>16519</v>
      </c>
      <c r="D13904" s="1">
        <v>22276.39465111</v>
      </c>
      <c r="E13904" s="1">
        <v>4.2100000000000003E-6</v>
      </c>
      <c r="F13904" s="1" t="s">
        <v>3</v>
      </c>
      <c r="G13904" s="1" t="s">
        <v>16520</v>
      </c>
      <c r="H13904" s="1">
        <v>0</v>
      </c>
      <c r="I13904" s="1">
        <v>9990</v>
      </c>
    </row>
    <row r="13905" spans="1:9" x14ac:dyDescent="0.25">
      <c r="A13905" s="1">
        <v>2</v>
      </c>
      <c r="B13905" s="1">
        <v>48067</v>
      </c>
      <c r="C13905" s="1">
        <v>87.894099999999995</v>
      </c>
      <c r="D13905" s="1">
        <v>229.0273</v>
      </c>
      <c r="E13905" s="1">
        <v>1646</v>
      </c>
      <c r="F13905" s="1">
        <v>49.255800000000001</v>
      </c>
      <c r="G13905" s="1">
        <v>310.87139999999999</v>
      </c>
      <c r="H13905" s="1">
        <v>13.1346761</v>
      </c>
      <c r="I13905" s="1">
        <v>75962</v>
      </c>
    </row>
    <row r="13906" spans="1:9" x14ac:dyDescent="0.25">
      <c r="A13906" s="1">
        <v>0</v>
      </c>
      <c r="B13906" s="1" t="s">
        <v>16521</v>
      </c>
    </row>
    <row r="13907" spans="1:9" x14ac:dyDescent="0.25">
      <c r="A13907" s="1">
        <v>1</v>
      </c>
      <c r="B13907" s="1" t="s">
        <v>16522</v>
      </c>
      <c r="C13907" s="1" t="s">
        <v>16523</v>
      </c>
      <c r="D13907" s="1">
        <v>22276.37983736</v>
      </c>
      <c r="E13907" s="1">
        <v>8.5000000000000001E-7</v>
      </c>
      <c r="F13907" s="1" t="s">
        <v>3</v>
      </c>
      <c r="G13907" s="1" t="s">
        <v>16524</v>
      </c>
      <c r="H13907" s="1">
        <v>0</v>
      </c>
      <c r="I13907" s="1">
        <v>9990</v>
      </c>
    </row>
    <row r="13908" spans="1:9" x14ac:dyDescent="0.25">
      <c r="A13908" s="1">
        <v>2</v>
      </c>
      <c r="B13908" s="1">
        <v>48068</v>
      </c>
      <c r="C13908" s="1">
        <v>87.900800000000004</v>
      </c>
      <c r="D13908" s="1">
        <v>228.98910000000001</v>
      </c>
      <c r="E13908" s="1">
        <v>1931</v>
      </c>
      <c r="F13908" s="1">
        <v>83.4041</v>
      </c>
      <c r="G13908" s="1">
        <v>276.73079999999999</v>
      </c>
      <c r="H13908" s="1">
        <v>13.134686950000001</v>
      </c>
      <c r="I13908" s="1">
        <v>75970</v>
      </c>
    </row>
    <row r="13909" spans="1:9" x14ac:dyDescent="0.25">
      <c r="A13909" s="1">
        <v>0</v>
      </c>
      <c r="B13909" s="1" t="s">
        <v>16525</v>
      </c>
    </row>
    <row r="13910" spans="1:9" x14ac:dyDescent="0.25">
      <c r="A13910" s="1">
        <v>1</v>
      </c>
      <c r="B13910" s="1" t="s">
        <v>16526</v>
      </c>
      <c r="C13910" s="1" t="s">
        <v>16527</v>
      </c>
      <c r="D13910" s="1">
        <v>22276.373494089999</v>
      </c>
      <c r="E13910" s="1">
        <v>7.8510000000000006E-5</v>
      </c>
      <c r="F13910" s="1" t="s">
        <v>3</v>
      </c>
      <c r="G13910" s="1" t="s">
        <v>16528</v>
      </c>
      <c r="H13910" s="1">
        <v>0</v>
      </c>
      <c r="I13910" s="1">
        <v>9997</v>
      </c>
    </row>
    <row r="13911" spans="1:9" x14ac:dyDescent="0.25">
      <c r="A13911" s="1">
        <v>2</v>
      </c>
      <c r="B13911" s="1">
        <v>48069</v>
      </c>
      <c r="C13911" s="1">
        <v>87.900899999999993</v>
      </c>
      <c r="D13911" s="1">
        <v>229.00129999999999</v>
      </c>
      <c r="E13911" s="1">
        <v>1700</v>
      </c>
      <c r="F13911" s="1">
        <v>98.503900000000002</v>
      </c>
      <c r="G13911" s="1">
        <v>261.62819999999999</v>
      </c>
      <c r="H13911" s="1">
        <v>13.13433143</v>
      </c>
      <c r="I13911" s="1">
        <v>76210</v>
      </c>
    </row>
    <row r="13912" spans="1:9" x14ac:dyDescent="0.25">
      <c r="A13912" s="1">
        <v>0</v>
      </c>
      <c r="B13912" s="1" t="s">
        <v>16529</v>
      </c>
    </row>
    <row r="13913" spans="1:9" x14ac:dyDescent="0.25">
      <c r="A13913" s="1">
        <v>1</v>
      </c>
      <c r="B13913" s="1" t="s">
        <v>16530</v>
      </c>
      <c r="C13913" s="1" t="s">
        <v>16531</v>
      </c>
      <c r="D13913" s="1">
        <v>22276.559712810002</v>
      </c>
      <c r="E13913" s="1">
        <v>4.5900000000000001E-6</v>
      </c>
      <c r="F13913" s="1" t="s">
        <v>3</v>
      </c>
      <c r="G13913" s="1" t="s">
        <v>16532</v>
      </c>
      <c r="H13913" s="1">
        <v>0</v>
      </c>
      <c r="I13913" s="1">
        <v>9990</v>
      </c>
    </row>
    <row r="13914" spans="1:9" x14ac:dyDescent="0.25">
      <c r="A13914" s="1">
        <v>2</v>
      </c>
      <c r="B13914" s="1">
        <v>48070</v>
      </c>
      <c r="C13914" s="1">
        <v>87.901300000000006</v>
      </c>
      <c r="D13914" s="1">
        <v>228.92250000000001</v>
      </c>
      <c r="E13914" s="1">
        <v>2027</v>
      </c>
      <c r="F13914" s="1">
        <v>84.552300000000002</v>
      </c>
      <c r="G13914" s="1">
        <v>275.58370000000002</v>
      </c>
      <c r="H13914" s="1">
        <v>13.134691520000001</v>
      </c>
      <c r="I13914" s="1">
        <v>76057</v>
      </c>
    </row>
    <row r="13915" spans="1:9" x14ac:dyDescent="0.25">
      <c r="A13915" s="1">
        <v>0</v>
      </c>
      <c r="B13915" s="1" t="s">
        <v>16533</v>
      </c>
    </row>
    <row r="13916" spans="1:9" x14ac:dyDescent="0.25">
      <c r="A13916" s="1">
        <v>1</v>
      </c>
      <c r="B13916" s="1" t="s">
        <v>16534</v>
      </c>
      <c r="C13916" s="1" t="s">
        <v>16535</v>
      </c>
      <c r="D13916" s="1">
        <v>22276.389361369998</v>
      </c>
      <c r="E13916" s="1">
        <v>3.4599999999999999E-6</v>
      </c>
      <c r="F13916" s="1" t="s">
        <v>3</v>
      </c>
      <c r="G13916" s="1" t="s">
        <v>16536</v>
      </c>
      <c r="H13916" s="1">
        <v>0</v>
      </c>
      <c r="I13916" s="1">
        <v>9996</v>
      </c>
    </row>
    <row r="13917" spans="1:9" x14ac:dyDescent="0.25">
      <c r="A13917" s="1">
        <v>2</v>
      </c>
      <c r="B13917" s="1">
        <v>48071</v>
      </c>
      <c r="C13917" s="1">
        <v>87.896699999999996</v>
      </c>
      <c r="D13917" s="1">
        <v>229.00550000000001</v>
      </c>
      <c r="E13917" s="1">
        <v>1555</v>
      </c>
      <c r="F13917" s="1">
        <v>80.062200000000004</v>
      </c>
      <c r="G13917" s="1">
        <v>280.06830000000002</v>
      </c>
      <c r="H13917" s="1">
        <v>13.13472574</v>
      </c>
      <c r="I13917" s="1">
        <v>76922</v>
      </c>
    </row>
    <row r="13918" spans="1:9" x14ac:dyDescent="0.25">
      <c r="A13918" s="1">
        <v>0</v>
      </c>
      <c r="B13918" s="1" t="s">
        <v>16537</v>
      </c>
    </row>
    <row r="13919" spans="1:9" x14ac:dyDescent="0.25">
      <c r="A13919" s="1">
        <v>1</v>
      </c>
      <c r="B13919" s="1" t="s">
        <v>16538</v>
      </c>
      <c r="C13919" s="1" t="s">
        <v>16539</v>
      </c>
      <c r="D13919" s="1">
        <v>22276.371353009999</v>
      </c>
      <c r="E13919" s="1">
        <v>-2.03E-6</v>
      </c>
      <c r="F13919" s="1" t="s">
        <v>3</v>
      </c>
      <c r="G13919" s="1">
        <f>-58952-3</f>
        <v>-58955</v>
      </c>
      <c r="H13919" s="1">
        <v>0</v>
      </c>
      <c r="I13919" s="1">
        <v>9992</v>
      </c>
    </row>
    <row r="13920" spans="1:9" x14ac:dyDescent="0.25">
      <c r="A13920" s="1">
        <v>2</v>
      </c>
      <c r="B13920" s="1">
        <v>48072</v>
      </c>
      <c r="C13920" s="1">
        <v>87.903899999999993</v>
      </c>
      <c r="D13920" s="1">
        <v>228.9796</v>
      </c>
      <c r="E13920" s="1">
        <v>2605</v>
      </c>
      <c r="F13920" s="1">
        <v>88.576300000000003</v>
      </c>
      <c r="G13920" s="1">
        <v>271.56639999999999</v>
      </c>
      <c r="H13920" s="1">
        <v>13.13461654</v>
      </c>
      <c r="I13920" s="1">
        <v>76246</v>
      </c>
    </row>
    <row r="13921" spans="1:9" x14ac:dyDescent="0.25">
      <c r="A13921" s="1">
        <v>0</v>
      </c>
      <c r="B13921" s="1" t="s">
        <v>16540</v>
      </c>
    </row>
    <row r="13922" spans="1:9" x14ac:dyDescent="0.25">
      <c r="A13922" s="1">
        <v>1</v>
      </c>
      <c r="B13922" s="1" t="s">
        <v>16541</v>
      </c>
      <c r="C13922" s="1" t="s">
        <v>16542</v>
      </c>
      <c r="D13922" s="1">
        <v>22276.398895350001</v>
      </c>
      <c r="E13922" s="1">
        <v>4.4399999999999998E-6</v>
      </c>
      <c r="F13922" s="1" t="s">
        <v>3</v>
      </c>
      <c r="G13922" s="1" t="s">
        <v>16543</v>
      </c>
      <c r="H13922" s="1">
        <v>0</v>
      </c>
      <c r="I13922" s="1">
        <v>9998</v>
      </c>
    </row>
    <row r="13923" spans="1:9" x14ac:dyDescent="0.25">
      <c r="A13923" s="1">
        <v>2</v>
      </c>
      <c r="B13923" s="1">
        <v>48073</v>
      </c>
      <c r="C13923" s="1">
        <v>87.907700000000006</v>
      </c>
      <c r="D13923" s="1">
        <v>228.91550000000001</v>
      </c>
      <c r="E13923" s="1">
        <v>1528</v>
      </c>
      <c r="F13923" s="1">
        <v>64.638599999999997</v>
      </c>
      <c r="G13923" s="1">
        <v>295.49020000000002</v>
      </c>
      <c r="H13923" s="1">
        <v>13.134713570000001</v>
      </c>
      <c r="I13923" s="1">
        <v>75900</v>
      </c>
    </row>
    <row r="13924" spans="1:9" x14ac:dyDescent="0.25">
      <c r="A13924" s="1">
        <v>0</v>
      </c>
      <c r="B13924" s="1" t="s">
        <v>16544</v>
      </c>
    </row>
    <row r="13925" spans="1:9" x14ac:dyDescent="0.25">
      <c r="A13925" s="1">
        <v>1</v>
      </c>
      <c r="B13925" s="1" t="s">
        <v>16545</v>
      </c>
      <c r="C13925" s="1" t="s">
        <v>16546</v>
      </c>
      <c r="D13925" s="1">
        <v>22276.411591600001</v>
      </c>
      <c r="E13925" s="1">
        <v>4.2599999999999999E-6</v>
      </c>
      <c r="F13925" s="1" t="s">
        <v>3</v>
      </c>
      <c r="G13925" s="1" t="s">
        <v>16547</v>
      </c>
      <c r="H13925" s="1">
        <v>0</v>
      </c>
      <c r="I13925" s="1">
        <v>9992</v>
      </c>
    </row>
    <row r="13926" spans="1:9" x14ac:dyDescent="0.25">
      <c r="A13926" s="1">
        <v>2</v>
      </c>
      <c r="B13926" s="1">
        <v>48074</v>
      </c>
      <c r="C13926" s="1">
        <v>87.896000000000001</v>
      </c>
      <c r="D13926" s="1">
        <v>229.00399999999999</v>
      </c>
      <c r="E13926" s="1">
        <v>1655</v>
      </c>
      <c r="F13926" s="1">
        <v>101.9729</v>
      </c>
      <c r="G13926" s="1">
        <v>258.15859999999998</v>
      </c>
      <c r="H13926" s="1">
        <v>13.134706980000001</v>
      </c>
      <c r="I13926" s="1">
        <v>76095</v>
      </c>
    </row>
    <row r="13927" spans="1:9" x14ac:dyDescent="0.25">
      <c r="A13927" s="1">
        <v>0</v>
      </c>
      <c r="B13927" s="1" t="s">
        <v>16548</v>
      </c>
    </row>
    <row r="13928" spans="1:9" x14ac:dyDescent="0.25">
      <c r="A13928" s="1">
        <v>1</v>
      </c>
      <c r="B13928" s="1" t="s">
        <v>16549</v>
      </c>
      <c r="C13928" s="1" t="s">
        <v>16550</v>
      </c>
      <c r="D13928" s="1">
        <v>22276.429552919999</v>
      </c>
      <c r="E13928" s="1">
        <v>-1.64E-6</v>
      </c>
      <c r="F13928" s="1" t="s">
        <v>3</v>
      </c>
      <c r="G13928" s="1">
        <f>-48410-3</f>
        <v>-48413</v>
      </c>
      <c r="H13928" s="1">
        <v>0</v>
      </c>
      <c r="I13928" s="1">
        <v>9994</v>
      </c>
    </row>
    <row r="13929" spans="1:9" x14ac:dyDescent="0.25">
      <c r="A13929" s="1">
        <v>2</v>
      </c>
      <c r="B13929" s="1">
        <v>48075</v>
      </c>
      <c r="C13929" s="1">
        <v>87.900700000000001</v>
      </c>
      <c r="D13929" s="1">
        <v>228.95099999999999</v>
      </c>
      <c r="E13929" s="1">
        <v>1832</v>
      </c>
      <c r="F13929" s="1">
        <v>88.755899999999997</v>
      </c>
      <c r="G13929" s="1">
        <v>271.37790000000001</v>
      </c>
      <c r="H13929" s="1">
        <v>13.13468355</v>
      </c>
      <c r="I13929" s="1">
        <v>76143</v>
      </c>
    </row>
    <row r="13930" spans="1:9" x14ac:dyDescent="0.25">
      <c r="A13930" s="1">
        <v>0</v>
      </c>
      <c r="B13930" s="1" t="s">
        <v>16551</v>
      </c>
    </row>
    <row r="13931" spans="1:9" x14ac:dyDescent="0.25">
      <c r="A13931" s="1">
        <v>1</v>
      </c>
      <c r="B13931" s="1" t="s">
        <v>16552</v>
      </c>
      <c r="C13931" s="1" t="s">
        <v>16553</v>
      </c>
      <c r="D13931" s="1">
        <v>22276.390416120001</v>
      </c>
      <c r="E13931" s="1">
        <v>3.4599999999999999E-6</v>
      </c>
      <c r="F13931" s="1" t="s">
        <v>3</v>
      </c>
      <c r="G13931" s="1" t="s">
        <v>16554</v>
      </c>
      <c r="H13931" s="1">
        <v>0</v>
      </c>
      <c r="I13931" s="1">
        <v>9993</v>
      </c>
    </row>
    <row r="13932" spans="1:9" x14ac:dyDescent="0.25">
      <c r="A13932" s="1">
        <v>2</v>
      </c>
      <c r="B13932" s="1">
        <v>48076</v>
      </c>
      <c r="C13932" s="1">
        <v>87.904399999999995</v>
      </c>
      <c r="D13932" s="1">
        <v>228.9522</v>
      </c>
      <c r="E13932" s="1">
        <v>2204</v>
      </c>
      <c r="F13932" s="1">
        <v>77.099199999999996</v>
      </c>
      <c r="G13932" s="1">
        <v>283.03829999999999</v>
      </c>
      <c r="H13932" s="1">
        <v>13.13470349</v>
      </c>
      <c r="I13932" s="1">
        <v>76062</v>
      </c>
    </row>
    <row r="13933" spans="1:9" x14ac:dyDescent="0.25">
      <c r="A13933" s="1">
        <v>0</v>
      </c>
      <c r="B13933" s="1" t="s">
        <v>16555</v>
      </c>
    </row>
    <row r="13934" spans="1:9" x14ac:dyDescent="0.25">
      <c r="A13934" s="1">
        <v>1</v>
      </c>
      <c r="B13934" s="1" t="s">
        <v>16556</v>
      </c>
      <c r="C13934" s="1" t="s">
        <v>16557</v>
      </c>
      <c r="D13934" s="1">
        <v>22276.420027470002</v>
      </c>
      <c r="E13934" s="1">
        <v>-3.23E-6</v>
      </c>
      <c r="F13934" s="1" t="s">
        <v>3</v>
      </c>
      <c r="G13934" s="1">
        <f>-91962-3</f>
        <v>-91965</v>
      </c>
      <c r="H13934" s="1">
        <v>0</v>
      </c>
      <c r="I13934" s="1">
        <v>9991</v>
      </c>
    </row>
    <row r="13935" spans="1:9" x14ac:dyDescent="0.25">
      <c r="A13935" s="1">
        <v>2</v>
      </c>
      <c r="B13935" s="1">
        <v>48077</v>
      </c>
      <c r="C13935" s="1">
        <v>87.894000000000005</v>
      </c>
      <c r="D13935" s="1">
        <v>229.01580000000001</v>
      </c>
      <c r="E13935" s="1">
        <v>2387</v>
      </c>
      <c r="F13935" s="1">
        <v>80.540599999999998</v>
      </c>
      <c r="G13935" s="1">
        <v>279.59930000000003</v>
      </c>
      <c r="H13935" s="1">
        <v>13.13467662</v>
      </c>
      <c r="I13935" s="1">
        <v>74727</v>
      </c>
    </row>
    <row r="13936" spans="1:9" x14ac:dyDescent="0.25">
      <c r="A13936" s="1">
        <v>0</v>
      </c>
      <c r="B13936" s="1" t="s">
        <v>6146</v>
      </c>
      <c r="C13936" s="1">
        <v>12</v>
      </c>
      <c r="D13936" s="1">
        <v>-2</v>
      </c>
    </row>
    <row r="13937" spans="1:9" x14ac:dyDescent="0.25">
      <c r="A13937" s="1">
        <v>1</v>
      </c>
      <c r="B13937" s="1" t="s">
        <v>16558</v>
      </c>
      <c r="C13937" s="1" t="s">
        <v>16559</v>
      </c>
      <c r="D13937" s="1">
        <v>22276.453438249999</v>
      </c>
      <c r="E13937" s="1">
        <v>3.8800000000000001E-6</v>
      </c>
      <c r="F13937" s="1" t="s">
        <v>3</v>
      </c>
      <c r="G13937" s="1" t="s">
        <v>16560</v>
      </c>
      <c r="H13937" s="1">
        <v>0</v>
      </c>
      <c r="I13937" s="1">
        <v>9994</v>
      </c>
    </row>
    <row r="13938" spans="1:9" x14ac:dyDescent="0.25">
      <c r="A13938" s="1">
        <v>2</v>
      </c>
      <c r="B13938" s="1">
        <v>48079</v>
      </c>
      <c r="C13938" s="1">
        <v>97.9024</v>
      </c>
      <c r="D13938" s="1">
        <v>265.40730000000002</v>
      </c>
      <c r="E13938" s="1">
        <v>1388</v>
      </c>
      <c r="F13938" s="1">
        <v>79.796400000000006</v>
      </c>
      <c r="G13938" s="1">
        <v>280.34059999999999</v>
      </c>
      <c r="H13938" s="1">
        <v>14.802276470000001</v>
      </c>
      <c r="I13938" s="1">
        <v>81609</v>
      </c>
    </row>
    <row r="13939" spans="1:9" x14ac:dyDescent="0.25">
      <c r="A13939" s="1">
        <v>0</v>
      </c>
      <c r="B13939" s="1" t="s">
        <v>16561</v>
      </c>
    </row>
    <row r="13940" spans="1:9" x14ac:dyDescent="0.25">
      <c r="A13940" s="1">
        <v>1</v>
      </c>
      <c r="B13940" s="1" t="s">
        <v>16562</v>
      </c>
      <c r="C13940" s="1" t="s">
        <v>16563</v>
      </c>
      <c r="D13940" s="1">
        <v>22276.48973306</v>
      </c>
      <c r="E13940" s="1">
        <v>1.8694999999999999E-4</v>
      </c>
      <c r="F13940" s="1" t="s">
        <v>3</v>
      </c>
      <c r="G13940" s="1" t="s">
        <v>16564</v>
      </c>
      <c r="H13940" s="1">
        <v>0</v>
      </c>
      <c r="I13940" s="1">
        <v>9997</v>
      </c>
    </row>
    <row r="13941" spans="1:9" x14ac:dyDescent="0.25">
      <c r="A13941" s="1">
        <v>2</v>
      </c>
      <c r="B13941" s="1">
        <v>48082</v>
      </c>
      <c r="C13941" s="1">
        <v>97.516999999999996</v>
      </c>
      <c r="D13941" s="1">
        <v>175.3296</v>
      </c>
      <c r="E13941" s="1">
        <v>15924</v>
      </c>
      <c r="F13941" s="1">
        <v>117.1036</v>
      </c>
      <c r="G13941" s="1">
        <v>243.18209999999999</v>
      </c>
      <c r="H13941" s="1">
        <v>15.123054720000001</v>
      </c>
      <c r="I13941" s="1">
        <v>82906</v>
      </c>
    </row>
    <row r="13942" spans="1:9" x14ac:dyDescent="0.25">
      <c r="A13942" s="1">
        <v>0</v>
      </c>
      <c r="B13942" s="1" t="s">
        <v>16565</v>
      </c>
    </row>
    <row r="13943" spans="1:9" x14ac:dyDescent="0.25">
      <c r="A13943" s="1">
        <v>1</v>
      </c>
      <c r="B13943" s="1" t="s">
        <v>16566</v>
      </c>
      <c r="C13943" s="1" t="s">
        <v>16567</v>
      </c>
      <c r="D13943" s="1">
        <v>22276.267290209998</v>
      </c>
      <c r="E13943" s="1">
        <v>1.0404999999999999E-4</v>
      </c>
      <c r="F13943" s="1" t="s">
        <v>3</v>
      </c>
      <c r="G13943" s="1" t="s">
        <v>16568</v>
      </c>
      <c r="H13943" s="1">
        <v>0</v>
      </c>
      <c r="I13943" s="1">
        <v>9990</v>
      </c>
    </row>
    <row r="13944" spans="1:9" x14ac:dyDescent="0.25">
      <c r="A13944" s="1">
        <v>2</v>
      </c>
      <c r="B13944" s="1">
        <v>48083</v>
      </c>
      <c r="C13944" s="1">
        <v>97.511799999999994</v>
      </c>
      <c r="D13944" s="1">
        <v>173.79390000000001</v>
      </c>
      <c r="E13944" s="1">
        <v>20744</v>
      </c>
      <c r="F13944" s="1">
        <v>133.06790000000001</v>
      </c>
      <c r="G13944" s="1">
        <v>354.89490000000001</v>
      </c>
      <c r="H13944" s="1">
        <v>15.100975999999999</v>
      </c>
      <c r="I13944" s="1">
        <v>83193</v>
      </c>
    </row>
    <row r="13945" spans="1:9" x14ac:dyDescent="0.25">
      <c r="A13945" s="1">
        <v>0</v>
      </c>
      <c r="B13945" s="1" t="s">
        <v>16569</v>
      </c>
    </row>
    <row r="13946" spans="1:9" x14ac:dyDescent="0.25">
      <c r="A13946" s="1">
        <v>1</v>
      </c>
      <c r="B13946" s="1" t="s">
        <v>16570</v>
      </c>
      <c r="C13946" s="1" t="s">
        <v>16571</v>
      </c>
      <c r="D13946" s="1">
        <v>22276.485446269999</v>
      </c>
      <c r="E13946" s="1">
        <v>9.6310000000000005E-5</v>
      </c>
      <c r="F13946" s="1" t="s">
        <v>3</v>
      </c>
      <c r="G13946" s="1" t="s">
        <v>16572</v>
      </c>
      <c r="H13946" s="1">
        <v>0</v>
      </c>
      <c r="I13946" s="1">
        <v>9997</v>
      </c>
    </row>
    <row r="13947" spans="1:9" x14ac:dyDescent="0.25">
      <c r="A13947" s="1">
        <v>2</v>
      </c>
      <c r="B13947" s="1">
        <v>48084</v>
      </c>
      <c r="C13947" s="1">
        <v>97.5154</v>
      </c>
      <c r="D13947" s="1">
        <v>174.00749999999999</v>
      </c>
      <c r="E13947" s="1">
        <v>21472</v>
      </c>
      <c r="F13947" s="1">
        <v>132.86689999999999</v>
      </c>
      <c r="G13947" s="1">
        <v>42.039700000000003</v>
      </c>
      <c r="H13947" s="1">
        <v>15.099421830000001</v>
      </c>
      <c r="I13947" s="1">
        <v>82818</v>
      </c>
    </row>
    <row r="13948" spans="1:9" x14ac:dyDescent="0.25">
      <c r="A13948" s="1">
        <v>0</v>
      </c>
      <c r="B13948" s="1" t="s">
        <v>16573</v>
      </c>
    </row>
    <row r="13949" spans="1:9" x14ac:dyDescent="0.25">
      <c r="A13949" s="1">
        <v>1</v>
      </c>
      <c r="B13949" s="1" t="s">
        <v>16574</v>
      </c>
      <c r="C13949" s="1" t="s">
        <v>16575</v>
      </c>
      <c r="D13949" s="1">
        <v>22276.225484350001</v>
      </c>
      <c r="E13949" s="1">
        <v>6.8490000000000003E-5</v>
      </c>
      <c r="F13949" s="1" t="s">
        <v>3</v>
      </c>
      <c r="G13949" s="1" t="s">
        <v>16576</v>
      </c>
      <c r="H13949" s="1">
        <v>0</v>
      </c>
      <c r="I13949" s="1">
        <v>9997</v>
      </c>
    </row>
    <row r="13950" spans="1:9" x14ac:dyDescent="0.25">
      <c r="A13950" s="1">
        <v>2</v>
      </c>
      <c r="B13950" s="1">
        <v>48085</v>
      </c>
      <c r="C13950" s="1">
        <v>97.5167</v>
      </c>
      <c r="D13950" s="1">
        <v>173.7373</v>
      </c>
      <c r="E13950" s="1">
        <v>21057</v>
      </c>
      <c r="F13950" s="1">
        <v>133.7877</v>
      </c>
      <c r="G13950" s="1">
        <v>24.510999999999999</v>
      </c>
      <c r="H13950" s="1">
        <v>15.09716238</v>
      </c>
      <c r="I13950" s="1">
        <v>83336</v>
      </c>
    </row>
    <row r="13951" spans="1:9" x14ac:dyDescent="0.25">
      <c r="A13951" s="1">
        <v>0</v>
      </c>
      <c r="B13951" s="1" t="s">
        <v>16577</v>
      </c>
    </row>
    <row r="13952" spans="1:9" x14ac:dyDescent="0.25">
      <c r="A13952" s="1">
        <v>1</v>
      </c>
      <c r="B13952" s="1" t="s">
        <v>16578</v>
      </c>
      <c r="C13952" s="1" t="s">
        <v>16579</v>
      </c>
      <c r="D13952" s="1">
        <v>22276.493903719998</v>
      </c>
      <c r="E13952" s="1">
        <v>1.5330000000000001E-5</v>
      </c>
      <c r="F13952" s="1" t="s">
        <v>3</v>
      </c>
      <c r="G13952" s="1" t="s">
        <v>16580</v>
      </c>
      <c r="H13952" s="1">
        <v>0</v>
      </c>
      <c r="I13952" s="1">
        <v>9996</v>
      </c>
    </row>
    <row r="13953" spans="1:9" x14ac:dyDescent="0.25">
      <c r="A13953" s="1">
        <v>2</v>
      </c>
      <c r="B13953" s="1">
        <v>48092</v>
      </c>
      <c r="C13953" s="1">
        <v>53.054499999999997</v>
      </c>
      <c r="D13953" s="1">
        <v>322.72199999999998</v>
      </c>
      <c r="E13953" s="1">
        <v>1540</v>
      </c>
      <c r="F13953" s="1">
        <v>58.867100000000001</v>
      </c>
      <c r="G13953" s="1">
        <v>301.24689999999998</v>
      </c>
      <c r="H13953" s="1">
        <v>15.06406735</v>
      </c>
      <c r="I13953" s="1">
        <v>84576</v>
      </c>
    </row>
    <row r="13954" spans="1:9" x14ac:dyDescent="0.25">
      <c r="A13954" s="1">
        <v>0</v>
      </c>
      <c r="B13954" s="1" t="s">
        <v>16581</v>
      </c>
    </row>
    <row r="13955" spans="1:9" x14ac:dyDescent="0.25">
      <c r="A13955" s="1">
        <v>1</v>
      </c>
      <c r="B13955" s="1" t="s">
        <v>16582</v>
      </c>
      <c r="C13955" s="1" t="s">
        <v>16583</v>
      </c>
      <c r="D13955" s="1">
        <v>22276.5229244</v>
      </c>
      <c r="E13955" s="1">
        <v>2.1253999999999999E-4</v>
      </c>
      <c r="F13955" s="1" t="s">
        <v>3</v>
      </c>
      <c r="G13955" s="1" t="s">
        <v>16584</v>
      </c>
      <c r="H13955" s="1">
        <v>0</v>
      </c>
      <c r="I13955" s="1">
        <v>9993</v>
      </c>
    </row>
    <row r="13956" spans="1:9" x14ac:dyDescent="0.25">
      <c r="A13956" s="1">
        <v>2</v>
      </c>
      <c r="B13956" s="1">
        <v>48093</v>
      </c>
      <c r="C13956" s="1">
        <v>53.055700000000002</v>
      </c>
      <c r="D13956" s="1">
        <v>27.5107</v>
      </c>
      <c r="E13956" s="1">
        <v>1509</v>
      </c>
      <c r="F13956" s="1">
        <v>66.031000000000006</v>
      </c>
      <c r="G13956" s="1">
        <v>294.08370000000002</v>
      </c>
      <c r="H13956" s="1">
        <v>15.064248020000001</v>
      </c>
      <c r="I13956" s="1">
        <v>83673</v>
      </c>
    </row>
    <row r="13957" spans="1:9" x14ac:dyDescent="0.25">
      <c r="A13957" s="1">
        <v>0</v>
      </c>
      <c r="B13957" s="1" t="s">
        <v>16585</v>
      </c>
    </row>
    <row r="13958" spans="1:9" x14ac:dyDescent="0.25">
      <c r="A13958" s="1">
        <v>1</v>
      </c>
      <c r="B13958" s="1" t="s">
        <v>16586</v>
      </c>
      <c r="C13958" s="1" t="s">
        <v>16587</v>
      </c>
      <c r="D13958" s="1">
        <v>22276.075985520001</v>
      </c>
      <c r="E13958" s="1">
        <v>5.5899999999999998E-6</v>
      </c>
      <c r="F13958" s="1" t="s">
        <v>3</v>
      </c>
      <c r="G13958" s="1" t="s">
        <v>16588</v>
      </c>
      <c r="H13958" s="1">
        <v>0</v>
      </c>
      <c r="I13958" s="1">
        <v>9999</v>
      </c>
    </row>
    <row r="13959" spans="1:9" x14ac:dyDescent="0.25">
      <c r="A13959" s="1">
        <v>2</v>
      </c>
      <c r="B13959" s="1">
        <v>48094</v>
      </c>
      <c r="C13959" s="1">
        <v>53.0563</v>
      </c>
      <c r="D13959" s="1">
        <v>39.319899999999997</v>
      </c>
      <c r="E13959" s="1">
        <v>1474</v>
      </c>
      <c r="F13959" s="1">
        <v>78.624799999999993</v>
      </c>
      <c r="G13959" s="1">
        <v>281.49059999999997</v>
      </c>
      <c r="H13959" s="1">
        <v>15.063966880000001</v>
      </c>
      <c r="I13959" s="1">
        <v>83478</v>
      </c>
    </row>
    <row r="13960" spans="1:9" x14ac:dyDescent="0.25">
      <c r="A13960" s="1">
        <v>0</v>
      </c>
      <c r="B13960" s="1" t="s">
        <v>16589</v>
      </c>
    </row>
    <row r="13961" spans="1:9" x14ac:dyDescent="0.25">
      <c r="A13961" s="1">
        <v>1</v>
      </c>
      <c r="B13961" s="1" t="s">
        <v>16590</v>
      </c>
      <c r="C13961" s="1" t="s">
        <v>16591</v>
      </c>
      <c r="D13961" s="1">
        <v>22276.481431110002</v>
      </c>
      <c r="E13961" s="1">
        <v>8.2400000000000007E-6</v>
      </c>
      <c r="F13961" s="1" t="s">
        <v>3</v>
      </c>
      <c r="G13961" s="1" t="s">
        <v>16592</v>
      </c>
      <c r="H13961" s="1">
        <v>0</v>
      </c>
      <c r="I13961" s="1">
        <v>9997</v>
      </c>
    </row>
    <row r="13962" spans="1:9" x14ac:dyDescent="0.25">
      <c r="A13962" s="1">
        <v>2</v>
      </c>
      <c r="B13962" s="1">
        <v>48095</v>
      </c>
      <c r="C13962" s="1">
        <v>53.055900000000001</v>
      </c>
      <c r="D13962" s="1">
        <v>37.483600000000003</v>
      </c>
      <c r="E13962" s="1">
        <v>1466</v>
      </c>
      <c r="F13962" s="1">
        <v>71.277500000000003</v>
      </c>
      <c r="G13962" s="1">
        <v>288.83730000000003</v>
      </c>
      <c r="H13962" s="1">
        <v>15.06409745</v>
      </c>
      <c r="I13962" s="1">
        <v>83137</v>
      </c>
    </row>
    <row r="13963" spans="1:9" x14ac:dyDescent="0.25">
      <c r="A13963" s="1">
        <v>0</v>
      </c>
      <c r="B13963" s="1" t="s">
        <v>16593</v>
      </c>
    </row>
    <row r="13964" spans="1:9" x14ac:dyDescent="0.25">
      <c r="A13964" s="1">
        <v>1</v>
      </c>
      <c r="B13964" s="1" t="s">
        <v>16594</v>
      </c>
      <c r="C13964" s="1" t="s">
        <v>16595</v>
      </c>
      <c r="D13964" s="1">
        <v>22276.521985449999</v>
      </c>
      <c r="E13964" s="1">
        <v>7.3629999999999998E-5</v>
      </c>
      <c r="F13964" s="1" t="s">
        <v>3</v>
      </c>
      <c r="G13964" s="1" t="s">
        <v>16596</v>
      </c>
      <c r="H13964" s="1">
        <v>0</v>
      </c>
      <c r="I13964" s="1">
        <v>9997</v>
      </c>
    </row>
    <row r="13965" spans="1:9" x14ac:dyDescent="0.25">
      <c r="A13965" s="1">
        <v>2</v>
      </c>
      <c r="B13965" s="1">
        <v>48096</v>
      </c>
      <c r="C13965" s="1">
        <v>53.054299999999998</v>
      </c>
      <c r="D13965" s="1">
        <v>37.303800000000003</v>
      </c>
      <c r="E13965" s="1">
        <v>1359</v>
      </c>
      <c r="F13965" s="1">
        <v>74.695099999999996</v>
      </c>
      <c r="G13965" s="1">
        <v>285.41879999999998</v>
      </c>
      <c r="H13965" s="1">
        <v>15.0639839</v>
      </c>
      <c r="I13965" s="1">
        <v>83532</v>
      </c>
    </row>
    <row r="13966" spans="1:9" x14ac:dyDescent="0.25">
      <c r="A13966" s="1">
        <v>0</v>
      </c>
      <c r="B13966" s="1" t="s">
        <v>16597</v>
      </c>
    </row>
    <row r="13967" spans="1:9" x14ac:dyDescent="0.25">
      <c r="A13967" s="1">
        <v>1</v>
      </c>
      <c r="B13967" s="1" t="s">
        <v>16598</v>
      </c>
      <c r="C13967" s="1" t="s">
        <v>16599</v>
      </c>
      <c r="D13967" s="1">
        <v>22276.56805966</v>
      </c>
      <c r="E13967" s="1">
        <v>2.1578999999999999E-4</v>
      </c>
      <c r="F13967" s="1" t="s">
        <v>3</v>
      </c>
      <c r="G13967" s="1" t="s">
        <v>16600</v>
      </c>
      <c r="H13967" s="1">
        <v>0</v>
      </c>
      <c r="I13967" s="1">
        <v>9997</v>
      </c>
    </row>
    <row r="13968" spans="1:9" x14ac:dyDescent="0.25">
      <c r="A13968" s="1">
        <v>2</v>
      </c>
      <c r="B13968" s="1">
        <v>48097</v>
      </c>
      <c r="C13968" s="1">
        <v>53.055500000000002</v>
      </c>
      <c r="D13968" s="1">
        <v>17.1128</v>
      </c>
      <c r="E13968" s="1">
        <v>1448</v>
      </c>
      <c r="F13968" s="1">
        <v>65.399699999999996</v>
      </c>
      <c r="G13968" s="1">
        <v>294.71429999999998</v>
      </c>
      <c r="H13968" s="1">
        <v>15.064182580000001</v>
      </c>
      <c r="I13968" s="1">
        <v>83820</v>
      </c>
    </row>
    <row r="13969" spans="1:9" x14ac:dyDescent="0.25">
      <c r="A13969" s="1">
        <v>0</v>
      </c>
      <c r="B13969" s="1" t="s">
        <v>16601</v>
      </c>
    </row>
    <row r="13970" spans="1:9" x14ac:dyDescent="0.25">
      <c r="A13970" s="1">
        <v>1</v>
      </c>
      <c r="B13970" s="1" t="s">
        <v>16602</v>
      </c>
      <c r="C13970" s="1" t="s">
        <v>16603</v>
      </c>
      <c r="D13970" s="1">
        <v>22276.478666219999</v>
      </c>
      <c r="E13970" s="1">
        <v>-2.0200000000000001E-6</v>
      </c>
      <c r="F13970" s="1" t="s">
        <v>3</v>
      </c>
      <c r="G13970" s="1" t="s">
        <v>16604</v>
      </c>
      <c r="H13970" s="1">
        <v>0</v>
      </c>
      <c r="I13970" s="1">
        <v>9990</v>
      </c>
    </row>
    <row r="13971" spans="1:9" x14ac:dyDescent="0.25">
      <c r="A13971" s="1">
        <v>2</v>
      </c>
      <c r="B13971" s="1">
        <v>48098</v>
      </c>
      <c r="C13971" s="1">
        <v>53.055199999999999</v>
      </c>
      <c r="D13971" s="1">
        <v>27.508299999999998</v>
      </c>
      <c r="E13971" s="1">
        <v>1498</v>
      </c>
      <c r="F13971" s="1">
        <v>69.974299999999999</v>
      </c>
      <c r="G13971" s="1">
        <v>290.14069999999998</v>
      </c>
      <c r="H13971" s="1">
        <v>15.064026549999999</v>
      </c>
      <c r="I13971" s="1">
        <v>83329</v>
      </c>
    </row>
    <row r="13972" spans="1:9" x14ac:dyDescent="0.25">
      <c r="A13972" s="1">
        <v>0</v>
      </c>
      <c r="B13972" s="1" t="s">
        <v>16605</v>
      </c>
    </row>
    <row r="13973" spans="1:9" x14ac:dyDescent="0.25">
      <c r="A13973" s="1">
        <v>1</v>
      </c>
      <c r="B13973" s="1" t="s">
        <v>16606</v>
      </c>
      <c r="C13973" s="1" t="s">
        <v>16607</v>
      </c>
      <c r="D13973" s="1">
        <v>22276.533037540001</v>
      </c>
      <c r="E13973" s="1">
        <v>5.4360000000000001E-5</v>
      </c>
      <c r="F13973" s="1" t="s">
        <v>3</v>
      </c>
      <c r="G13973" s="1" t="s">
        <v>16608</v>
      </c>
      <c r="H13973" s="1">
        <v>0</v>
      </c>
      <c r="I13973" s="1">
        <v>9993</v>
      </c>
    </row>
    <row r="13974" spans="1:9" x14ac:dyDescent="0.25">
      <c r="A13974" s="1">
        <v>2</v>
      </c>
      <c r="B13974" s="1">
        <v>48099</v>
      </c>
      <c r="C13974" s="1">
        <v>53.055199999999999</v>
      </c>
      <c r="D13974" s="1">
        <v>37.266300000000001</v>
      </c>
      <c r="E13974" s="1">
        <v>1513</v>
      </c>
      <c r="F13974" s="1">
        <v>67.252499999999998</v>
      </c>
      <c r="G13974" s="1">
        <v>292.86239999999998</v>
      </c>
      <c r="H13974" s="1">
        <v>15.064087969999999</v>
      </c>
      <c r="I13974" s="1">
        <v>83535</v>
      </c>
    </row>
    <row r="13975" spans="1:9" x14ac:dyDescent="0.25">
      <c r="A13975" s="1">
        <v>0</v>
      </c>
      <c r="B13975" s="1" t="s">
        <v>16609</v>
      </c>
    </row>
    <row r="13976" spans="1:9" x14ac:dyDescent="0.25">
      <c r="A13976" s="1">
        <v>1</v>
      </c>
      <c r="B13976" s="1" t="s">
        <v>16610</v>
      </c>
      <c r="C13976" s="1" t="s">
        <v>16611</v>
      </c>
      <c r="D13976" s="1">
        <v>22276.49433211</v>
      </c>
      <c r="E13976" s="1">
        <v>3.082E-5</v>
      </c>
      <c r="F13976" s="1" t="s">
        <v>3</v>
      </c>
      <c r="G13976" s="1" t="s">
        <v>16612</v>
      </c>
      <c r="H13976" s="1">
        <v>0</v>
      </c>
      <c r="I13976" s="1">
        <v>9995</v>
      </c>
    </row>
    <row r="13977" spans="1:9" x14ac:dyDescent="0.25">
      <c r="A13977" s="1">
        <v>2</v>
      </c>
      <c r="B13977" s="1">
        <v>48100</v>
      </c>
      <c r="C13977" s="1">
        <v>53.055</v>
      </c>
      <c r="D13977" s="1">
        <v>17.437000000000001</v>
      </c>
      <c r="E13977" s="1">
        <v>1641</v>
      </c>
      <c r="F13977" s="1">
        <v>57.014600000000002</v>
      </c>
      <c r="G13977" s="1">
        <v>303.10000000000002</v>
      </c>
      <c r="H13977" s="1">
        <v>15.064087929999999</v>
      </c>
      <c r="I13977" s="1">
        <v>83810</v>
      </c>
    </row>
    <row r="13978" spans="1:9" x14ac:dyDescent="0.25">
      <c r="A13978" s="1">
        <v>0</v>
      </c>
      <c r="B13978" s="1" t="s">
        <v>16613</v>
      </c>
    </row>
    <row r="13979" spans="1:9" x14ac:dyDescent="0.25">
      <c r="A13979" s="1">
        <v>1</v>
      </c>
      <c r="B13979" s="1" t="s">
        <v>16614</v>
      </c>
      <c r="C13979" s="1" t="s">
        <v>16615</v>
      </c>
      <c r="D13979" s="1">
        <v>22276.477719369999</v>
      </c>
      <c r="E13979" s="1">
        <v>1.4970000000000001E-5</v>
      </c>
      <c r="F13979" s="1" t="s">
        <v>3</v>
      </c>
      <c r="G13979" s="1" t="s">
        <v>16616</v>
      </c>
      <c r="H13979" s="1">
        <v>0</v>
      </c>
      <c r="I13979" s="1">
        <v>9996</v>
      </c>
    </row>
    <row r="13980" spans="1:9" x14ac:dyDescent="0.25">
      <c r="A13980" s="1">
        <v>2</v>
      </c>
      <c r="B13980" s="1">
        <v>48101</v>
      </c>
      <c r="C13980" s="1">
        <v>53.0565</v>
      </c>
      <c r="D13980" s="1">
        <v>27.515799999999999</v>
      </c>
      <c r="E13980" s="1">
        <v>1522</v>
      </c>
      <c r="F13980" s="1">
        <v>68.895200000000003</v>
      </c>
      <c r="G13980" s="1">
        <v>291.22000000000003</v>
      </c>
      <c r="H13980" s="1">
        <v>15.064021289999999</v>
      </c>
      <c r="I13980" s="1">
        <v>83272</v>
      </c>
    </row>
    <row r="13981" spans="1:9" x14ac:dyDescent="0.25">
      <c r="A13981" s="1">
        <v>0</v>
      </c>
      <c r="B13981" s="1" t="s">
        <v>16617</v>
      </c>
    </row>
    <row r="13982" spans="1:9" x14ac:dyDescent="0.25">
      <c r="A13982" s="1">
        <v>1</v>
      </c>
      <c r="B13982" s="1" t="s">
        <v>16618</v>
      </c>
      <c r="C13982" s="1" t="s">
        <v>16619</v>
      </c>
      <c r="D13982" s="1">
        <v>22276.586491409998</v>
      </c>
      <c r="E13982" s="1">
        <v>2.6814999999999999E-4</v>
      </c>
      <c r="F13982" s="1" t="s">
        <v>3</v>
      </c>
      <c r="G13982" s="1" t="s">
        <v>16620</v>
      </c>
      <c r="H13982" s="1">
        <v>0</v>
      </c>
      <c r="I13982" s="1">
        <v>9994</v>
      </c>
    </row>
    <row r="13983" spans="1:9" x14ac:dyDescent="0.25">
      <c r="A13983" s="1">
        <v>2</v>
      </c>
      <c r="B13983" s="1">
        <v>48102</v>
      </c>
      <c r="C13983" s="1">
        <v>53.053899999999999</v>
      </c>
      <c r="D13983" s="1">
        <v>17.0246</v>
      </c>
      <c r="E13983" s="1">
        <v>1508</v>
      </c>
      <c r="F13983" s="1">
        <v>62.1783</v>
      </c>
      <c r="G13983" s="1">
        <v>297.9359</v>
      </c>
      <c r="H13983" s="1">
        <v>15.06415251</v>
      </c>
      <c r="I13983" s="1">
        <v>83828</v>
      </c>
    </row>
    <row r="13984" spans="1:9" x14ac:dyDescent="0.25">
      <c r="A13984" s="1">
        <v>0</v>
      </c>
      <c r="B13984" s="1" t="s">
        <v>16621</v>
      </c>
    </row>
    <row r="13985" spans="1:9" x14ac:dyDescent="0.25">
      <c r="A13985" s="1">
        <v>1</v>
      </c>
      <c r="B13985" s="1" t="s">
        <v>16622</v>
      </c>
      <c r="C13985" s="1" t="s">
        <v>16623</v>
      </c>
      <c r="D13985" s="1">
        <v>22276.530253969999</v>
      </c>
      <c r="E13985" s="1">
        <v>2.4006E-4</v>
      </c>
      <c r="F13985" s="1" t="s">
        <v>3</v>
      </c>
      <c r="G13985" s="1" t="s">
        <v>16624</v>
      </c>
      <c r="H13985" s="1">
        <v>0</v>
      </c>
      <c r="I13985" s="1">
        <v>9998</v>
      </c>
    </row>
    <row r="13986" spans="1:9" x14ac:dyDescent="0.25">
      <c r="A13986" s="1">
        <v>2</v>
      </c>
      <c r="B13986" s="1">
        <v>48103</v>
      </c>
      <c r="C13986" s="1">
        <v>53.055700000000002</v>
      </c>
      <c r="D13986" s="1">
        <v>17.299399999999999</v>
      </c>
      <c r="E13986" s="1">
        <v>1602</v>
      </c>
      <c r="F13986" s="1">
        <v>54.708399999999997</v>
      </c>
      <c r="G13986" s="1">
        <v>305.40539999999999</v>
      </c>
      <c r="H13986" s="1">
        <v>15.064237029999999</v>
      </c>
      <c r="I13986" s="1">
        <v>83814</v>
      </c>
    </row>
    <row r="13987" spans="1:9" x14ac:dyDescent="0.25">
      <c r="A13987" s="1">
        <v>0</v>
      </c>
      <c r="B13987" s="1" t="s">
        <v>16625</v>
      </c>
    </row>
    <row r="13988" spans="1:9" x14ac:dyDescent="0.25">
      <c r="A13988" s="1">
        <v>1</v>
      </c>
      <c r="B13988" s="1" t="s">
        <v>16626</v>
      </c>
      <c r="C13988" s="1" t="s">
        <v>16627</v>
      </c>
      <c r="D13988" s="1">
        <v>22276.47360144</v>
      </c>
      <c r="E13988" s="1">
        <v>2.0469999999999999E-5</v>
      </c>
      <c r="F13988" s="1" t="s">
        <v>3</v>
      </c>
      <c r="G13988" s="1" t="s">
        <v>16628</v>
      </c>
      <c r="H13988" s="1">
        <v>0</v>
      </c>
      <c r="I13988" s="1">
        <v>9996</v>
      </c>
    </row>
    <row r="13989" spans="1:9" x14ac:dyDescent="0.25">
      <c r="A13989" s="1">
        <v>2</v>
      </c>
      <c r="B13989" s="1">
        <v>48104</v>
      </c>
      <c r="C13989" s="1">
        <v>53.055900000000001</v>
      </c>
      <c r="D13989" s="1">
        <v>22.529399999999999</v>
      </c>
      <c r="E13989" s="1">
        <v>1538</v>
      </c>
      <c r="F13989" s="1">
        <v>70.891900000000007</v>
      </c>
      <c r="G13989" s="1">
        <v>289.22359999999998</v>
      </c>
      <c r="H13989" s="1">
        <v>15.06403678</v>
      </c>
      <c r="I13989" s="1">
        <v>83341</v>
      </c>
    </row>
    <row r="13990" spans="1:9" x14ac:dyDescent="0.25">
      <c r="A13990" s="1">
        <v>0</v>
      </c>
      <c r="B13990" s="1" t="s">
        <v>16629</v>
      </c>
    </row>
    <row r="13991" spans="1:9" x14ac:dyDescent="0.25">
      <c r="A13991" s="1">
        <v>1</v>
      </c>
      <c r="B13991" s="1" t="s">
        <v>16630</v>
      </c>
      <c r="C13991" s="1" t="s">
        <v>16631</v>
      </c>
      <c r="D13991" s="1">
        <v>22276.447331079999</v>
      </c>
      <c r="E13991" s="1">
        <v>2.9079999999999999E-5</v>
      </c>
      <c r="F13991" s="1" t="s">
        <v>3</v>
      </c>
      <c r="G13991" s="1" t="s">
        <v>16632</v>
      </c>
      <c r="H13991" s="1">
        <v>0</v>
      </c>
      <c r="I13991" s="1">
        <v>9995</v>
      </c>
    </row>
    <row r="13992" spans="1:9" x14ac:dyDescent="0.25">
      <c r="A13992" s="1">
        <v>2</v>
      </c>
      <c r="B13992" s="1">
        <v>48105</v>
      </c>
      <c r="C13992" s="1">
        <v>53.054600000000001</v>
      </c>
      <c r="D13992" s="1">
        <v>327.65429999999998</v>
      </c>
      <c r="E13992" s="1">
        <v>1637</v>
      </c>
      <c r="F13992" s="1">
        <v>51.912199999999999</v>
      </c>
      <c r="G13992" s="1">
        <v>308.20139999999998</v>
      </c>
      <c r="H13992" s="1">
        <v>15.06410906</v>
      </c>
      <c r="I13992" s="1">
        <v>84507</v>
      </c>
    </row>
    <row r="13993" spans="1:9" x14ac:dyDescent="0.25">
      <c r="A13993" s="1">
        <v>0</v>
      </c>
      <c r="B13993" s="1" t="s">
        <v>16633</v>
      </c>
    </row>
    <row r="13994" spans="1:9" x14ac:dyDescent="0.25">
      <c r="A13994" s="1">
        <v>1</v>
      </c>
      <c r="B13994" s="1" t="s">
        <v>16634</v>
      </c>
      <c r="C13994" s="1" t="s">
        <v>16635</v>
      </c>
      <c r="D13994" s="1">
        <v>22276.564362990001</v>
      </c>
      <c r="E13994" s="1">
        <v>5.5099999999999998E-5</v>
      </c>
      <c r="F13994" s="1" t="s">
        <v>3</v>
      </c>
      <c r="G13994" s="1" t="s">
        <v>16636</v>
      </c>
      <c r="H13994" s="1">
        <v>0</v>
      </c>
      <c r="I13994" s="1">
        <v>9997</v>
      </c>
    </row>
    <row r="13995" spans="1:9" x14ac:dyDescent="0.25">
      <c r="A13995" s="1">
        <v>2</v>
      </c>
      <c r="B13995" s="1">
        <v>48106</v>
      </c>
      <c r="C13995" s="1">
        <v>53.055700000000002</v>
      </c>
      <c r="D13995" s="1">
        <v>17.136800000000001</v>
      </c>
      <c r="E13995" s="1">
        <v>1325</v>
      </c>
      <c r="F13995" s="1">
        <v>78.657300000000006</v>
      </c>
      <c r="G13995" s="1">
        <v>281.45650000000001</v>
      </c>
      <c r="H13995" s="1">
        <v>15.06413942</v>
      </c>
      <c r="I13995" s="1">
        <v>83826</v>
      </c>
    </row>
    <row r="13996" spans="1:9" x14ac:dyDescent="0.25">
      <c r="A13996" s="1">
        <v>0</v>
      </c>
      <c r="B13996" s="1" t="s">
        <v>16637</v>
      </c>
    </row>
    <row r="13997" spans="1:9" x14ac:dyDescent="0.25">
      <c r="A13997" s="1">
        <v>1</v>
      </c>
      <c r="B13997" s="1" t="s">
        <v>16638</v>
      </c>
      <c r="C13997" s="1" t="s">
        <v>16639</v>
      </c>
      <c r="D13997" s="1">
        <v>22276.57911137</v>
      </c>
      <c r="E13997" s="1">
        <v>6.6879999999999997E-5</v>
      </c>
      <c r="F13997" s="1" t="s">
        <v>3</v>
      </c>
      <c r="G13997" s="1" t="s">
        <v>16640</v>
      </c>
      <c r="H13997" s="1">
        <v>0</v>
      </c>
      <c r="I13997" s="1">
        <v>9995</v>
      </c>
    </row>
    <row r="13998" spans="1:9" x14ac:dyDescent="0.25">
      <c r="A13998" s="1">
        <v>2</v>
      </c>
      <c r="B13998" s="1">
        <v>48107</v>
      </c>
      <c r="C13998" s="1">
        <v>53.0563</v>
      </c>
      <c r="D13998" s="1">
        <v>17.059899999999999</v>
      </c>
      <c r="E13998" s="1">
        <v>1334</v>
      </c>
      <c r="F13998" s="1">
        <v>77.967799999999997</v>
      </c>
      <c r="G13998" s="1">
        <v>282.14600000000002</v>
      </c>
      <c r="H13998" s="1">
        <v>15.064024310000001</v>
      </c>
      <c r="I13998" s="1">
        <v>83820</v>
      </c>
    </row>
    <row r="13999" spans="1:9" x14ac:dyDescent="0.25">
      <c r="A13999" s="1">
        <v>0</v>
      </c>
      <c r="B13999" s="1" t="s">
        <v>16641</v>
      </c>
    </row>
    <row r="14000" spans="1:9" x14ac:dyDescent="0.25">
      <c r="A14000" s="1">
        <v>1</v>
      </c>
      <c r="B14000" s="1" t="s">
        <v>16642</v>
      </c>
      <c r="C14000" s="1" t="s">
        <v>16643</v>
      </c>
      <c r="D14000" s="1">
        <v>22276.486033109999</v>
      </c>
      <c r="E14000" s="1">
        <v>3.046E-5</v>
      </c>
      <c r="F14000" s="1" t="s">
        <v>3</v>
      </c>
      <c r="G14000" s="1" t="s">
        <v>16644</v>
      </c>
      <c r="H14000" s="1">
        <v>0</v>
      </c>
      <c r="I14000" s="1">
        <v>9994</v>
      </c>
    </row>
    <row r="14001" spans="1:9" x14ac:dyDescent="0.25">
      <c r="A14001" s="1">
        <v>2</v>
      </c>
      <c r="B14001" s="1">
        <v>48108</v>
      </c>
      <c r="C14001" s="1">
        <v>53.055799999999998</v>
      </c>
      <c r="D14001" s="1">
        <v>27.4742</v>
      </c>
      <c r="E14001" s="1">
        <v>1479</v>
      </c>
      <c r="F14001" s="1">
        <v>64.336100000000002</v>
      </c>
      <c r="G14001" s="1">
        <v>295.77809999999999</v>
      </c>
      <c r="H14001" s="1">
        <v>15.064124339999999</v>
      </c>
      <c r="I14001" s="1">
        <v>83278</v>
      </c>
    </row>
    <row r="14002" spans="1:9" x14ac:dyDescent="0.25">
      <c r="A14002" s="1">
        <v>0</v>
      </c>
      <c r="B14002" s="1" t="s">
        <v>16645</v>
      </c>
    </row>
    <row r="14003" spans="1:9" x14ac:dyDescent="0.25">
      <c r="A14003" s="1">
        <v>1</v>
      </c>
      <c r="B14003" s="1" t="s">
        <v>16646</v>
      </c>
      <c r="C14003" s="1" t="s">
        <v>16647</v>
      </c>
      <c r="D14003" s="1">
        <v>22276.499855450002</v>
      </c>
      <c r="E14003" s="1">
        <v>1.806E-5</v>
      </c>
      <c r="F14003" s="1" t="s">
        <v>3</v>
      </c>
      <c r="G14003" s="1" t="s">
        <v>3939</v>
      </c>
      <c r="H14003" s="1">
        <v>0</v>
      </c>
      <c r="I14003" s="1">
        <v>9993</v>
      </c>
    </row>
    <row r="14004" spans="1:9" x14ac:dyDescent="0.25">
      <c r="A14004" s="1">
        <v>2</v>
      </c>
      <c r="B14004" s="1">
        <v>48109</v>
      </c>
      <c r="C14004" s="1">
        <v>53.0565</v>
      </c>
      <c r="D14004" s="1">
        <v>37.410800000000002</v>
      </c>
      <c r="E14004" s="1">
        <v>1529</v>
      </c>
      <c r="F14004" s="1">
        <v>62.030200000000001</v>
      </c>
      <c r="G14004" s="1">
        <v>298.08420000000001</v>
      </c>
      <c r="H14004" s="1">
        <v>15.06406552</v>
      </c>
      <c r="I14004" s="1">
        <v>83133</v>
      </c>
    </row>
    <row r="14005" spans="1:9" x14ac:dyDescent="0.25">
      <c r="A14005" s="1">
        <v>0</v>
      </c>
      <c r="B14005" s="1" t="s">
        <v>16648</v>
      </c>
    </row>
    <row r="14006" spans="1:9" x14ac:dyDescent="0.25">
      <c r="A14006" s="1">
        <v>1</v>
      </c>
      <c r="B14006" s="1" t="s">
        <v>16649</v>
      </c>
      <c r="C14006" s="1" t="s">
        <v>16650</v>
      </c>
      <c r="D14006" s="1">
        <v>22276.474988630001</v>
      </c>
      <c r="E14006" s="1">
        <v>1.5365999999999999E-4</v>
      </c>
      <c r="F14006" s="1" t="s">
        <v>3</v>
      </c>
      <c r="G14006" s="1" t="s">
        <v>8290</v>
      </c>
      <c r="H14006" s="1">
        <v>0</v>
      </c>
      <c r="I14006" s="1">
        <v>9998</v>
      </c>
    </row>
    <row r="14007" spans="1:9" x14ac:dyDescent="0.25">
      <c r="A14007" s="1">
        <v>2</v>
      </c>
      <c r="B14007" s="1">
        <v>48110</v>
      </c>
      <c r="C14007" s="1">
        <v>53.055199999999999</v>
      </c>
      <c r="D14007" s="1">
        <v>27.521999999999998</v>
      </c>
      <c r="E14007" s="1">
        <v>1517</v>
      </c>
      <c r="F14007" s="1">
        <v>70.000699999999995</v>
      </c>
      <c r="G14007" s="1">
        <v>290.1146</v>
      </c>
      <c r="H14007" s="1">
        <v>15.06412059</v>
      </c>
      <c r="I14007" s="1">
        <v>83278</v>
      </c>
    </row>
    <row r="14008" spans="1:9" x14ac:dyDescent="0.25">
      <c r="A14008" s="1">
        <v>0</v>
      </c>
      <c r="B14008" s="1" t="s">
        <v>16651</v>
      </c>
    </row>
    <row r="14009" spans="1:9" x14ac:dyDescent="0.25">
      <c r="A14009" s="1">
        <v>1</v>
      </c>
      <c r="B14009" s="1" t="s">
        <v>16652</v>
      </c>
      <c r="C14009" s="1" t="s">
        <v>16653</v>
      </c>
      <c r="D14009" s="1">
        <v>22276.467615500002</v>
      </c>
      <c r="E14009" s="1">
        <v>1.3044E-4</v>
      </c>
      <c r="F14009" s="1" t="s">
        <v>3</v>
      </c>
      <c r="G14009" s="1" t="s">
        <v>16654</v>
      </c>
      <c r="H14009" s="1">
        <v>0</v>
      </c>
      <c r="I14009" s="1">
        <v>9991</v>
      </c>
    </row>
    <row r="14010" spans="1:9" x14ac:dyDescent="0.25">
      <c r="A14010" s="1">
        <v>2</v>
      </c>
      <c r="B14010" s="1">
        <v>48111</v>
      </c>
      <c r="C14010" s="1">
        <v>53.054900000000004</v>
      </c>
      <c r="D14010" s="1">
        <v>27.5381</v>
      </c>
      <c r="E14010" s="1">
        <v>1506</v>
      </c>
      <c r="F14010" s="1">
        <v>80.727599999999995</v>
      </c>
      <c r="G14010" s="1">
        <v>279.38839999999999</v>
      </c>
      <c r="H14010" s="1">
        <v>15.064038070000001</v>
      </c>
      <c r="I14010" s="1">
        <v>83670</v>
      </c>
    </row>
    <row r="14011" spans="1:9" x14ac:dyDescent="0.25">
      <c r="A14011" s="1">
        <v>0</v>
      </c>
      <c r="B14011" s="1" t="s">
        <v>16655</v>
      </c>
    </row>
    <row r="14012" spans="1:9" x14ac:dyDescent="0.25">
      <c r="A14012" s="1">
        <v>1</v>
      </c>
      <c r="B14012" s="1" t="s">
        <v>16656</v>
      </c>
      <c r="C14012" s="1" t="s">
        <v>16657</v>
      </c>
      <c r="D14012" s="1">
        <v>22276.527064720001</v>
      </c>
      <c r="E14012" s="1">
        <v>1.0444E-4</v>
      </c>
      <c r="F14012" s="1" t="s">
        <v>3</v>
      </c>
      <c r="G14012" s="1" t="s">
        <v>16658</v>
      </c>
      <c r="H14012" s="1">
        <v>0</v>
      </c>
      <c r="I14012" s="1">
        <v>9990</v>
      </c>
    </row>
    <row r="14013" spans="1:9" x14ac:dyDescent="0.25">
      <c r="A14013" s="1">
        <v>2</v>
      </c>
      <c r="B14013" s="1">
        <v>48112</v>
      </c>
      <c r="C14013" s="1">
        <v>53.055399999999999</v>
      </c>
      <c r="D14013" s="1">
        <v>42.451000000000001</v>
      </c>
      <c r="E14013" s="1">
        <v>1554</v>
      </c>
      <c r="F14013" s="1">
        <v>61.830100000000002</v>
      </c>
      <c r="G14013" s="1">
        <v>298.28449999999998</v>
      </c>
      <c r="H14013" s="1">
        <v>15.064144840000001</v>
      </c>
      <c r="I14013" s="1">
        <v>83466</v>
      </c>
    </row>
    <row r="14014" spans="1:9" x14ac:dyDescent="0.25">
      <c r="A14014" s="1">
        <v>0</v>
      </c>
      <c r="B14014" s="1" t="s">
        <v>16659</v>
      </c>
    </row>
    <row r="14015" spans="1:9" x14ac:dyDescent="0.25">
      <c r="A14015" s="1">
        <v>1</v>
      </c>
      <c r="B14015" s="1" t="s">
        <v>16660</v>
      </c>
      <c r="C14015" s="1" t="s">
        <v>16661</v>
      </c>
      <c r="D14015" s="1">
        <v>22276.39667237</v>
      </c>
      <c r="E14015" s="1">
        <v>-8.7099999999999996E-6</v>
      </c>
      <c r="F14015" s="1" t="s">
        <v>3</v>
      </c>
      <c r="G14015" s="1">
        <f>-39585-4</f>
        <v>-39589</v>
      </c>
      <c r="H14015" s="1">
        <v>0</v>
      </c>
      <c r="I14015" s="1">
        <v>9993</v>
      </c>
    </row>
    <row r="14016" spans="1:9" x14ac:dyDescent="0.25">
      <c r="A14016" s="1">
        <v>2</v>
      </c>
      <c r="B14016" s="1">
        <v>48113</v>
      </c>
      <c r="C14016" s="1">
        <v>53.0565</v>
      </c>
      <c r="D14016" s="1">
        <v>37.876600000000003</v>
      </c>
      <c r="E14016" s="1">
        <v>1376</v>
      </c>
      <c r="F14016" s="1">
        <v>82.542400000000001</v>
      </c>
      <c r="G14016" s="1">
        <v>277.57209999999998</v>
      </c>
      <c r="H14016" s="1">
        <v>15.064024570000001</v>
      </c>
      <c r="I14016" s="1">
        <v>83503</v>
      </c>
    </row>
    <row r="14017" spans="1:9" x14ac:dyDescent="0.25">
      <c r="A14017" s="1">
        <v>0</v>
      </c>
      <c r="B14017" s="1" t="s">
        <v>16662</v>
      </c>
    </row>
    <row r="14018" spans="1:9" x14ac:dyDescent="0.25">
      <c r="A14018" s="1">
        <v>1</v>
      </c>
      <c r="B14018" s="1" t="s">
        <v>16663</v>
      </c>
      <c r="C14018" s="1" t="s">
        <v>16664</v>
      </c>
      <c r="D14018" s="1">
        <v>22276.49016655</v>
      </c>
      <c r="E14018" s="1">
        <v>6.9690000000000005E-5</v>
      </c>
      <c r="F14018" s="1" t="s">
        <v>3</v>
      </c>
      <c r="G14018" s="1" t="s">
        <v>16665</v>
      </c>
      <c r="H14018" s="1">
        <v>0</v>
      </c>
      <c r="I14018" s="1">
        <v>9995</v>
      </c>
    </row>
    <row r="14019" spans="1:9" x14ac:dyDescent="0.25">
      <c r="A14019" s="1">
        <v>2</v>
      </c>
      <c r="B14019" s="1">
        <v>48114</v>
      </c>
      <c r="C14019" s="1">
        <v>53.054400000000001</v>
      </c>
      <c r="D14019" s="1">
        <v>32.448</v>
      </c>
      <c r="E14019" s="1">
        <v>1391</v>
      </c>
      <c r="F14019" s="1">
        <v>78.303600000000003</v>
      </c>
      <c r="G14019" s="1">
        <v>281.8109</v>
      </c>
      <c r="H14019" s="1">
        <v>15.06402555</v>
      </c>
      <c r="I14019" s="1">
        <v>83208</v>
      </c>
    </row>
    <row r="14020" spans="1:9" x14ac:dyDescent="0.25">
      <c r="A14020" s="1">
        <v>0</v>
      </c>
      <c r="B14020" s="1" t="s">
        <v>16666</v>
      </c>
    </row>
    <row r="14021" spans="1:9" x14ac:dyDescent="0.25">
      <c r="A14021" s="1">
        <v>1</v>
      </c>
      <c r="B14021" s="1" t="s">
        <v>16667</v>
      </c>
      <c r="C14021" s="1" t="s">
        <v>16668</v>
      </c>
      <c r="D14021" s="1">
        <v>22276.58462053</v>
      </c>
      <c r="E14021" s="1">
        <v>2.7839999999999999E-4</v>
      </c>
      <c r="F14021" s="1" t="s">
        <v>3</v>
      </c>
      <c r="G14021" s="1" t="s">
        <v>16669</v>
      </c>
      <c r="H14021" s="1">
        <v>0</v>
      </c>
      <c r="I14021" s="1">
        <v>9997</v>
      </c>
    </row>
    <row r="14022" spans="1:9" x14ac:dyDescent="0.25">
      <c r="A14022" s="1">
        <v>2</v>
      </c>
      <c r="B14022" s="1">
        <v>48115</v>
      </c>
      <c r="C14022" s="1">
        <v>53.0548</v>
      </c>
      <c r="D14022" s="1">
        <v>27.0321</v>
      </c>
      <c r="E14022" s="1">
        <v>1667</v>
      </c>
      <c r="F14022" s="1">
        <v>66.025700000000001</v>
      </c>
      <c r="G14022" s="1">
        <v>294.09070000000003</v>
      </c>
      <c r="H14022" s="1">
        <v>15.064360629999999</v>
      </c>
      <c r="I14022" s="1">
        <v>83687</v>
      </c>
    </row>
    <row r="14023" spans="1:9" x14ac:dyDescent="0.25">
      <c r="A14023" s="1">
        <v>0</v>
      </c>
      <c r="B14023" s="1" t="s">
        <v>16670</v>
      </c>
    </row>
    <row r="14024" spans="1:9" x14ac:dyDescent="0.25">
      <c r="A14024" s="1">
        <v>1</v>
      </c>
      <c r="B14024" s="1" t="s">
        <v>16671</v>
      </c>
      <c r="C14024" s="1" t="s">
        <v>16672</v>
      </c>
      <c r="D14024" s="1">
        <v>22276.525659430001</v>
      </c>
      <c r="E14024" s="1">
        <v>2.179E-5</v>
      </c>
      <c r="F14024" s="1" t="s">
        <v>3</v>
      </c>
      <c r="G14024" s="1" t="s">
        <v>16673</v>
      </c>
      <c r="H14024" s="1">
        <v>0</v>
      </c>
      <c r="I14024" s="1">
        <v>9997</v>
      </c>
    </row>
    <row r="14025" spans="1:9" x14ac:dyDescent="0.25">
      <c r="A14025" s="1">
        <v>2</v>
      </c>
      <c r="B14025" s="1">
        <v>48116</v>
      </c>
      <c r="C14025" s="1">
        <v>53.056600000000003</v>
      </c>
      <c r="D14025" s="1">
        <v>37.281599999999997</v>
      </c>
      <c r="E14025" s="1">
        <v>1475</v>
      </c>
      <c r="F14025" s="1">
        <v>68.4422</v>
      </c>
      <c r="G14025" s="1">
        <v>291.67239999999998</v>
      </c>
      <c r="H14025" s="1">
        <v>15.06410327</v>
      </c>
      <c r="I14025" s="1">
        <v>83536</v>
      </c>
    </row>
    <row r="14026" spans="1:9" x14ac:dyDescent="0.25">
      <c r="A14026" s="1">
        <v>0</v>
      </c>
      <c r="B14026" s="1" t="s">
        <v>16674</v>
      </c>
    </row>
    <row r="14027" spans="1:9" x14ac:dyDescent="0.25">
      <c r="A14027" s="1">
        <v>1</v>
      </c>
      <c r="B14027" s="1" t="s">
        <v>16675</v>
      </c>
      <c r="C14027" s="1" t="s">
        <v>16676</v>
      </c>
      <c r="D14027" s="1">
        <v>22276.49707623</v>
      </c>
      <c r="E14027" s="1">
        <v>2.0256000000000001E-4</v>
      </c>
      <c r="F14027" s="1" t="s">
        <v>3</v>
      </c>
      <c r="G14027" s="1" t="s">
        <v>16677</v>
      </c>
      <c r="H14027" s="1">
        <v>0</v>
      </c>
      <c r="I14027" s="1">
        <v>9999</v>
      </c>
    </row>
    <row r="14028" spans="1:9" x14ac:dyDescent="0.25">
      <c r="A14028" s="1">
        <v>2</v>
      </c>
      <c r="B14028" s="1">
        <v>48117</v>
      </c>
      <c r="C14028" s="1">
        <v>53.055599999999998</v>
      </c>
      <c r="D14028" s="1">
        <v>17.4209</v>
      </c>
      <c r="E14028" s="1">
        <v>1550</v>
      </c>
      <c r="F14028" s="1">
        <v>64.987899999999996</v>
      </c>
      <c r="G14028" s="1">
        <v>295.12709999999998</v>
      </c>
      <c r="H14028" s="1">
        <v>15.06427489</v>
      </c>
      <c r="I14028" s="1">
        <v>83413</v>
      </c>
    </row>
    <row r="14029" spans="1:9" x14ac:dyDescent="0.25">
      <c r="A14029" s="1">
        <v>0</v>
      </c>
      <c r="B14029" s="1" t="s">
        <v>16678</v>
      </c>
    </row>
    <row r="14030" spans="1:9" x14ac:dyDescent="0.25">
      <c r="A14030" s="1">
        <v>1</v>
      </c>
      <c r="B14030" s="1" t="s">
        <v>16679</v>
      </c>
      <c r="C14030" s="1" t="s">
        <v>16680</v>
      </c>
      <c r="D14030" s="1">
        <v>22276.50907375</v>
      </c>
      <c r="E14030" s="1">
        <v>5.7609999999999999E-5</v>
      </c>
      <c r="F14030" s="1" t="s">
        <v>3</v>
      </c>
      <c r="G14030" s="1" t="s">
        <v>16681</v>
      </c>
      <c r="H14030" s="1">
        <v>0</v>
      </c>
      <c r="I14030" s="1">
        <v>9994</v>
      </c>
    </row>
    <row r="14031" spans="1:9" x14ac:dyDescent="0.25">
      <c r="A14031" s="1">
        <v>2</v>
      </c>
      <c r="B14031" s="1">
        <v>48118</v>
      </c>
      <c r="C14031" s="1">
        <v>53.055199999999999</v>
      </c>
      <c r="D14031" s="1">
        <v>17.373000000000001</v>
      </c>
      <c r="E14031" s="1">
        <v>1452</v>
      </c>
      <c r="F14031" s="1">
        <v>62.531100000000002</v>
      </c>
      <c r="G14031" s="1">
        <v>297.58260000000001</v>
      </c>
      <c r="H14031" s="1">
        <v>15.06410189</v>
      </c>
      <c r="I14031" s="1">
        <v>83415</v>
      </c>
    </row>
    <row r="14032" spans="1:9" x14ac:dyDescent="0.25">
      <c r="A14032" s="1">
        <v>0</v>
      </c>
      <c r="B14032" s="1" t="s">
        <v>16682</v>
      </c>
    </row>
    <row r="14033" spans="1:9" x14ac:dyDescent="0.25">
      <c r="A14033" s="1">
        <v>1</v>
      </c>
      <c r="B14033" s="1" t="s">
        <v>16683</v>
      </c>
      <c r="C14033" s="1" t="s">
        <v>16684</v>
      </c>
      <c r="D14033" s="1">
        <v>22276.504446219998</v>
      </c>
      <c r="E14033" s="1">
        <v>9.802E-5</v>
      </c>
      <c r="F14033" s="1" t="s">
        <v>3</v>
      </c>
      <c r="G14033" s="1" t="s">
        <v>16685</v>
      </c>
      <c r="H14033" s="1">
        <v>0</v>
      </c>
      <c r="I14033" s="1">
        <v>9990</v>
      </c>
    </row>
    <row r="14034" spans="1:9" x14ac:dyDescent="0.25">
      <c r="A14034" s="1">
        <v>2</v>
      </c>
      <c r="B14034" s="1">
        <v>48119</v>
      </c>
      <c r="C14034" s="1">
        <v>53.055100000000003</v>
      </c>
      <c r="D14034" s="1">
        <v>17.389700000000001</v>
      </c>
      <c r="E14034" s="1">
        <v>1712</v>
      </c>
      <c r="F14034" s="1">
        <v>55.152700000000003</v>
      </c>
      <c r="G14034" s="1">
        <v>304.9622</v>
      </c>
      <c r="H14034" s="1">
        <v>15.064080629999999</v>
      </c>
      <c r="I14034" s="1">
        <v>83803</v>
      </c>
    </row>
    <row r="14035" spans="1:9" x14ac:dyDescent="0.25">
      <c r="A14035" s="1">
        <v>0</v>
      </c>
      <c r="B14035" s="1" t="s">
        <v>16686</v>
      </c>
    </row>
    <row r="14036" spans="1:9" x14ac:dyDescent="0.25">
      <c r="A14036" s="1">
        <v>1</v>
      </c>
      <c r="B14036" s="1" t="s">
        <v>16687</v>
      </c>
      <c r="C14036" s="1" t="s">
        <v>16688</v>
      </c>
      <c r="D14036" s="1">
        <v>22276.510925310002</v>
      </c>
      <c r="E14036" s="1">
        <v>4.163E-5</v>
      </c>
      <c r="F14036" s="1" t="s">
        <v>3</v>
      </c>
      <c r="G14036" s="1" t="s">
        <v>16689</v>
      </c>
      <c r="H14036" s="1">
        <v>0</v>
      </c>
      <c r="I14036" s="1">
        <v>9994</v>
      </c>
    </row>
    <row r="14037" spans="1:9" x14ac:dyDescent="0.25">
      <c r="A14037" s="1">
        <v>2</v>
      </c>
      <c r="B14037" s="1">
        <v>48120</v>
      </c>
      <c r="C14037" s="1">
        <v>53.055900000000001</v>
      </c>
      <c r="D14037" s="1">
        <v>37.365299999999998</v>
      </c>
      <c r="E14037" s="1">
        <v>1388</v>
      </c>
      <c r="F14037" s="1">
        <v>70.9499</v>
      </c>
      <c r="G14037" s="1">
        <v>289.16399999999999</v>
      </c>
      <c r="H14037" s="1">
        <v>15.06402806</v>
      </c>
      <c r="I14037" s="1">
        <v>83541</v>
      </c>
    </row>
    <row r="14038" spans="1:9" x14ac:dyDescent="0.25">
      <c r="A14038" s="1">
        <v>0</v>
      </c>
      <c r="B14038" s="1" t="s">
        <v>16690</v>
      </c>
    </row>
    <row r="14039" spans="1:9" x14ac:dyDescent="0.25">
      <c r="A14039" s="1">
        <v>1</v>
      </c>
      <c r="B14039" s="1" t="s">
        <v>16691</v>
      </c>
      <c r="C14039" s="1" t="s">
        <v>16692</v>
      </c>
      <c r="D14039" s="1">
        <v>22276.482348099998</v>
      </c>
      <c r="E14039" s="1">
        <v>1.8E-5</v>
      </c>
      <c r="F14039" s="1" t="s">
        <v>3</v>
      </c>
      <c r="G14039" s="1" t="s">
        <v>16693</v>
      </c>
      <c r="H14039" s="1">
        <v>0</v>
      </c>
      <c r="I14039" s="1">
        <v>9993</v>
      </c>
    </row>
    <row r="14040" spans="1:9" x14ac:dyDescent="0.25">
      <c r="A14040" s="1">
        <v>2</v>
      </c>
      <c r="B14040" s="1">
        <v>48121</v>
      </c>
      <c r="C14040" s="1">
        <v>53.057000000000002</v>
      </c>
      <c r="D14040" s="1">
        <v>27.4878</v>
      </c>
      <c r="E14040" s="1">
        <v>1399</v>
      </c>
      <c r="F14040" s="1">
        <v>89.690600000000003</v>
      </c>
      <c r="G14040" s="1">
        <v>270.42430000000002</v>
      </c>
      <c r="H14040" s="1">
        <v>15.064089900000001</v>
      </c>
      <c r="I14040" s="1">
        <v>83661</v>
      </c>
    </row>
    <row r="14041" spans="1:9" x14ac:dyDescent="0.25">
      <c r="A14041" s="1">
        <v>0</v>
      </c>
      <c r="B14041" s="1" t="s">
        <v>16694</v>
      </c>
    </row>
    <row r="14042" spans="1:9" x14ac:dyDescent="0.25">
      <c r="A14042" s="1">
        <v>1</v>
      </c>
      <c r="B14042" s="1" t="s">
        <v>16695</v>
      </c>
      <c r="C14042" s="1" t="s">
        <v>16696</v>
      </c>
      <c r="D14042" s="1">
        <v>22276.480969650001</v>
      </c>
      <c r="E14042" s="1">
        <v>1.4315000000000001E-4</v>
      </c>
      <c r="F14042" s="1" t="s">
        <v>3</v>
      </c>
      <c r="G14042" s="1" t="s">
        <v>16697</v>
      </c>
      <c r="H14042" s="1">
        <v>0</v>
      </c>
      <c r="I14042" s="1">
        <v>9997</v>
      </c>
    </row>
    <row r="14043" spans="1:9" x14ac:dyDescent="0.25">
      <c r="A14043" s="1">
        <v>2</v>
      </c>
      <c r="B14043" s="1">
        <v>48122</v>
      </c>
      <c r="C14043" s="1">
        <v>53.054900000000004</v>
      </c>
      <c r="D14043" s="1">
        <v>22.460599999999999</v>
      </c>
      <c r="E14043" s="1">
        <v>1410</v>
      </c>
      <c r="F14043" s="1">
        <v>58.740099999999998</v>
      </c>
      <c r="G14043" s="1">
        <v>301.3725</v>
      </c>
      <c r="H14043" s="1">
        <v>15.06417413</v>
      </c>
      <c r="I14043" s="1">
        <v>83741</v>
      </c>
    </row>
    <row r="14044" spans="1:9" x14ac:dyDescent="0.25">
      <c r="A14044" s="1">
        <v>0</v>
      </c>
      <c r="B14044" s="1" t="s">
        <v>16698</v>
      </c>
    </row>
    <row r="14045" spans="1:9" x14ac:dyDescent="0.25">
      <c r="A14045" s="1">
        <v>1</v>
      </c>
      <c r="B14045" s="1" t="s">
        <v>16699</v>
      </c>
      <c r="C14045" s="1" t="s">
        <v>16700</v>
      </c>
      <c r="D14045" s="1">
        <v>22276.55699538</v>
      </c>
      <c r="E14045" s="1">
        <v>1.9594999999999999E-4</v>
      </c>
      <c r="F14045" s="1" t="s">
        <v>3</v>
      </c>
      <c r="G14045" s="1" t="s">
        <v>16701</v>
      </c>
      <c r="H14045" s="1">
        <v>0</v>
      </c>
      <c r="I14045" s="1">
        <v>9993</v>
      </c>
    </row>
    <row r="14046" spans="1:9" x14ac:dyDescent="0.25">
      <c r="A14046" s="1">
        <v>2</v>
      </c>
      <c r="B14046" s="1">
        <v>48123</v>
      </c>
      <c r="C14046" s="1">
        <v>53.054400000000001</v>
      </c>
      <c r="D14046" s="1">
        <v>17.159500000000001</v>
      </c>
      <c r="E14046" s="1">
        <v>1997</v>
      </c>
      <c r="F14046" s="1">
        <v>65.043999999999997</v>
      </c>
      <c r="G14046" s="1">
        <v>295.07569999999998</v>
      </c>
      <c r="H14046" s="1">
        <v>15.06424767</v>
      </c>
      <c r="I14046" s="1">
        <v>83822</v>
      </c>
    </row>
    <row r="14047" spans="1:9" x14ac:dyDescent="0.25">
      <c r="A14047" s="1">
        <v>0</v>
      </c>
      <c r="B14047" s="1" t="s">
        <v>16702</v>
      </c>
    </row>
    <row r="14048" spans="1:9" x14ac:dyDescent="0.25">
      <c r="A14048" s="1">
        <v>1</v>
      </c>
      <c r="B14048" s="1" t="s">
        <v>16703</v>
      </c>
      <c r="C14048" s="1" t="s">
        <v>16704</v>
      </c>
      <c r="D14048" s="1">
        <v>22276.489733629998</v>
      </c>
      <c r="E14048" s="1">
        <v>2.519E-4</v>
      </c>
      <c r="F14048" s="1" t="s">
        <v>3</v>
      </c>
      <c r="G14048" s="1" t="s">
        <v>16705</v>
      </c>
      <c r="H14048" s="1">
        <v>0</v>
      </c>
      <c r="I14048" s="1">
        <v>9991</v>
      </c>
    </row>
    <row r="14049" spans="1:9" x14ac:dyDescent="0.25">
      <c r="A14049" s="1">
        <v>2</v>
      </c>
      <c r="B14049" s="1">
        <v>48124</v>
      </c>
      <c r="C14049" s="1">
        <v>53.053800000000003</v>
      </c>
      <c r="D14049" s="1">
        <v>27.4575</v>
      </c>
      <c r="E14049" s="1">
        <v>1606</v>
      </c>
      <c r="F14049" s="1">
        <v>61.980200000000004</v>
      </c>
      <c r="G14049" s="1">
        <v>298.13490000000002</v>
      </c>
      <c r="H14049" s="1">
        <v>15.064226789999999</v>
      </c>
      <c r="I14049" s="1">
        <v>83665</v>
      </c>
    </row>
    <row r="14050" spans="1:9" x14ac:dyDescent="0.25">
      <c r="A14050" s="1">
        <v>0</v>
      </c>
      <c r="B14050" s="1" t="s">
        <v>16706</v>
      </c>
    </row>
    <row r="14051" spans="1:9" x14ac:dyDescent="0.25">
      <c r="A14051" s="1">
        <v>1</v>
      </c>
      <c r="B14051" s="1" t="s">
        <v>16707</v>
      </c>
      <c r="C14051" s="1" t="s">
        <v>16708</v>
      </c>
      <c r="D14051" s="1">
        <v>22276.503580709999</v>
      </c>
      <c r="E14051" s="1">
        <v>2.7290000000000001E-5</v>
      </c>
      <c r="F14051" s="1" t="s">
        <v>3</v>
      </c>
      <c r="G14051" s="1" t="s">
        <v>16709</v>
      </c>
      <c r="H14051" s="1">
        <v>0</v>
      </c>
      <c r="I14051" s="1">
        <v>9993</v>
      </c>
    </row>
    <row r="14052" spans="1:9" x14ac:dyDescent="0.25">
      <c r="A14052" s="1">
        <v>2</v>
      </c>
      <c r="B14052" s="1">
        <v>48125</v>
      </c>
      <c r="C14052" s="1">
        <v>53.055700000000002</v>
      </c>
      <c r="D14052" s="1">
        <v>37.634399999999999</v>
      </c>
      <c r="E14052" s="1">
        <v>1370</v>
      </c>
      <c r="F14052" s="1">
        <v>81.532399999999996</v>
      </c>
      <c r="G14052" s="1">
        <v>278.58199999999999</v>
      </c>
      <c r="H14052" s="1">
        <v>15.06404712</v>
      </c>
      <c r="I14052" s="1">
        <v>83539</v>
      </c>
    </row>
    <row r="14053" spans="1:9" x14ac:dyDescent="0.25">
      <c r="A14053" s="1">
        <v>0</v>
      </c>
      <c r="B14053" s="1" t="s">
        <v>16710</v>
      </c>
    </row>
    <row r="14054" spans="1:9" x14ac:dyDescent="0.25">
      <c r="A14054" s="1">
        <v>1</v>
      </c>
      <c r="B14054" s="1" t="s">
        <v>16711</v>
      </c>
      <c r="C14054" s="1" t="s">
        <v>16712</v>
      </c>
      <c r="D14054" s="1">
        <v>22276.590166959999</v>
      </c>
      <c r="E14054" s="1">
        <v>2.6842000000000001E-4</v>
      </c>
      <c r="F14054" s="1" t="s">
        <v>3</v>
      </c>
      <c r="G14054" s="1" t="s">
        <v>16713</v>
      </c>
      <c r="H14054" s="1">
        <v>0</v>
      </c>
      <c r="I14054" s="1">
        <v>9996</v>
      </c>
    </row>
    <row r="14055" spans="1:9" x14ac:dyDescent="0.25">
      <c r="A14055" s="1">
        <v>2</v>
      </c>
      <c r="B14055" s="1">
        <v>48126</v>
      </c>
      <c r="C14055" s="1">
        <v>53.056199999999997</v>
      </c>
      <c r="D14055" s="1">
        <v>17.0059</v>
      </c>
      <c r="E14055" s="1">
        <v>1611</v>
      </c>
      <c r="F14055" s="1">
        <v>61.060200000000002</v>
      </c>
      <c r="G14055" s="1">
        <v>299.0548</v>
      </c>
      <c r="H14055" s="1">
        <v>15.064301950000001</v>
      </c>
      <c r="I14055" s="1">
        <v>83833</v>
      </c>
    </row>
    <row r="14056" spans="1:9" x14ac:dyDescent="0.25">
      <c r="A14056" s="1">
        <v>0</v>
      </c>
      <c r="B14056" s="1" t="s">
        <v>16714</v>
      </c>
    </row>
    <row r="14057" spans="1:9" x14ac:dyDescent="0.25">
      <c r="A14057" s="1">
        <v>1</v>
      </c>
      <c r="B14057" s="1" t="s">
        <v>16715</v>
      </c>
      <c r="C14057" s="1" t="s">
        <v>16716</v>
      </c>
      <c r="D14057" s="1">
        <v>22276.514607379999</v>
      </c>
      <c r="E14057" s="1">
        <v>1.4970000000000001E-5</v>
      </c>
      <c r="F14057" s="1" t="s">
        <v>3</v>
      </c>
      <c r="G14057" s="1" t="s">
        <v>16717</v>
      </c>
      <c r="H14057" s="1">
        <v>0</v>
      </c>
      <c r="I14057" s="1">
        <v>9997</v>
      </c>
    </row>
    <row r="14058" spans="1:9" x14ac:dyDescent="0.25">
      <c r="A14058" s="1">
        <v>2</v>
      </c>
      <c r="B14058" s="1">
        <v>48127</v>
      </c>
      <c r="C14058" s="1">
        <v>53.055100000000003</v>
      </c>
      <c r="D14058" s="1">
        <v>37.354599999999998</v>
      </c>
      <c r="E14058" s="1">
        <v>1487</v>
      </c>
      <c r="F14058" s="1">
        <v>75.662000000000006</v>
      </c>
      <c r="G14058" s="1">
        <v>284.45339999999999</v>
      </c>
      <c r="H14058" s="1">
        <v>15.064117899999999</v>
      </c>
      <c r="I14058" s="1">
        <v>83530</v>
      </c>
    </row>
    <row r="14059" spans="1:9" x14ac:dyDescent="0.25">
      <c r="A14059" s="1">
        <v>0</v>
      </c>
      <c r="B14059" s="1" t="s">
        <v>16718</v>
      </c>
    </row>
    <row r="14060" spans="1:9" x14ac:dyDescent="0.25">
      <c r="A14060" s="1">
        <v>1</v>
      </c>
      <c r="B14060" s="1" t="s">
        <v>16719</v>
      </c>
      <c r="C14060" s="1" t="s">
        <v>16720</v>
      </c>
      <c r="D14060" s="1">
        <v>22276.428917249999</v>
      </c>
      <c r="E14060" s="1">
        <v>6.0000000000000002E-6</v>
      </c>
      <c r="F14060" s="1" t="s">
        <v>3</v>
      </c>
      <c r="G14060" s="1" t="s">
        <v>16721</v>
      </c>
      <c r="H14060" s="1">
        <v>0</v>
      </c>
      <c r="I14060" s="1">
        <v>9992</v>
      </c>
    </row>
    <row r="14061" spans="1:9" x14ac:dyDescent="0.25">
      <c r="A14061" s="1">
        <v>2</v>
      </c>
      <c r="B14061" s="1">
        <v>48128</v>
      </c>
      <c r="C14061" s="1">
        <v>53.0548</v>
      </c>
      <c r="D14061" s="1">
        <v>327.82380000000001</v>
      </c>
      <c r="E14061" s="1">
        <v>1655</v>
      </c>
      <c r="F14061" s="1">
        <v>57.811399999999999</v>
      </c>
      <c r="G14061" s="1">
        <v>302.30349999999999</v>
      </c>
      <c r="H14061" s="1">
        <v>15.06403403</v>
      </c>
      <c r="I14061" s="1">
        <v>84493</v>
      </c>
    </row>
    <row r="14062" spans="1:9" x14ac:dyDescent="0.25">
      <c r="A14062" s="1">
        <v>0</v>
      </c>
      <c r="B14062" s="1" t="s">
        <v>16722</v>
      </c>
    </row>
    <row r="14063" spans="1:9" x14ac:dyDescent="0.25">
      <c r="A14063" s="1">
        <v>1</v>
      </c>
      <c r="B14063" s="1" t="s">
        <v>16723</v>
      </c>
      <c r="C14063" s="1" t="s">
        <v>16724</v>
      </c>
      <c r="D14063" s="1">
        <v>22276.507226040001</v>
      </c>
      <c r="E14063" s="1">
        <v>2.951E-5</v>
      </c>
      <c r="F14063" s="1" t="s">
        <v>3</v>
      </c>
      <c r="G14063" s="1" t="s">
        <v>16725</v>
      </c>
      <c r="H14063" s="1">
        <v>0</v>
      </c>
      <c r="I14063" s="1">
        <v>9995</v>
      </c>
    </row>
    <row r="14064" spans="1:9" x14ac:dyDescent="0.25">
      <c r="A14064" s="1">
        <v>2</v>
      </c>
      <c r="B14064" s="1">
        <v>48129</v>
      </c>
      <c r="C14064" s="1">
        <v>53.056800000000003</v>
      </c>
      <c r="D14064" s="1">
        <v>37.3842</v>
      </c>
      <c r="E14064" s="1">
        <v>1475</v>
      </c>
      <c r="F14064" s="1">
        <v>68.943700000000007</v>
      </c>
      <c r="G14064" s="1">
        <v>291.17099999999999</v>
      </c>
      <c r="H14064" s="1">
        <v>15.06407316</v>
      </c>
      <c r="I14064" s="1">
        <v>83537</v>
      </c>
    </row>
    <row r="14065" spans="1:9" x14ac:dyDescent="0.25">
      <c r="A14065" s="1">
        <v>0</v>
      </c>
      <c r="B14065" s="1" t="s">
        <v>16726</v>
      </c>
    </row>
    <row r="14066" spans="1:9" x14ac:dyDescent="0.25">
      <c r="A14066" s="1">
        <v>1</v>
      </c>
      <c r="B14066" s="1" t="s">
        <v>16727</v>
      </c>
      <c r="C14066" s="1" t="s">
        <v>16728</v>
      </c>
      <c r="D14066" s="1">
        <v>22276.49660712</v>
      </c>
      <c r="E14066" s="1">
        <v>4.5939999999999997E-5</v>
      </c>
      <c r="F14066" s="1" t="s">
        <v>3</v>
      </c>
      <c r="G14066" s="1" t="s">
        <v>16729</v>
      </c>
      <c r="H14066" s="1">
        <v>0</v>
      </c>
      <c r="I14066" s="1">
        <v>9995</v>
      </c>
    </row>
    <row r="14067" spans="1:9" x14ac:dyDescent="0.25">
      <c r="A14067" s="1">
        <v>2</v>
      </c>
      <c r="B14067" s="1">
        <v>48130</v>
      </c>
      <c r="C14067" s="1">
        <v>53.055900000000001</v>
      </c>
      <c r="D14067" s="1">
        <v>42.432499999999997</v>
      </c>
      <c r="E14067" s="1">
        <v>1550</v>
      </c>
      <c r="F14067" s="1">
        <v>85.302800000000005</v>
      </c>
      <c r="G14067" s="1">
        <v>274.81380000000001</v>
      </c>
      <c r="H14067" s="1">
        <v>15.064159979999999</v>
      </c>
      <c r="I14067" s="1">
        <v>83464</v>
      </c>
    </row>
    <row r="14068" spans="1:9" x14ac:dyDescent="0.25">
      <c r="A14068" s="1">
        <v>0</v>
      </c>
      <c r="B14068" s="1" t="s">
        <v>16730</v>
      </c>
    </row>
    <row r="14069" spans="1:9" x14ac:dyDescent="0.25">
      <c r="A14069" s="1">
        <v>1</v>
      </c>
      <c r="B14069" s="1" t="s">
        <v>16731</v>
      </c>
      <c r="C14069" s="1" t="s">
        <v>16732</v>
      </c>
      <c r="D14069" s="1">
        <v>22276.582799039999</v>
      </c>
      <c r="E14069" s="1">
        <v>2.7155000000000001E-4</v>
      </c>
      <c r="F14069" s="1" t="s">
        <v>3</v>
      </c>
      <c r="G14069" s="1" t="s">
        <v>16733</v>
      </c>
      <c r="H14069" s="1">
        <v>0</v>
      </c>
      <c r="I14069" s="1">
        <v>9993</v>
      </c>
    </row>
    <row r="14070" spans="1:9" x14ac:dyDescent="0.25">
      <c r="A14070" s="1">
        <v>2</v>
      </c>
      <c r="B14070" s="1">
        <v>48131</v>
      </c>
      <c r="C14070" s="1">
        <v>53.055399999999999</v>
      </c>
      <c r="D14070" s="1">
        <v>17.026299999999999</v>
      </c>
      <c r="E14070" s="1">
        <v>1670</v>
      </c>
      <c r="F14070" s="1">
        <v>55.874400000000001</v>
      </c>
      <c r="G14070" s="1">
        <v>304.24029999999999</v>
      </c>
      <c r="H14070" s="1">
        <v>15.06430085</v>
      </c>
      <c r="I14070" s="1">
        <v>83826</v>
      </c>
    </row>
    <row r="14071" spans="1:9" x14ac:dyDescent="0.25">
      <c r="A14071" s="1">
        <v>0</v>
      </c>
      <c r="B14071" s="1" t="s">
        <v>16734</v>
      </c>
    </row>
    <row r="14072" spans="1:9" x14ac:dyDescent="0.25">
      <c r="A14072" s="1">
        <v>1</v>
      </c>
      <c r="B14072" s="1" t="s">
        <v>16735</v>
      </c>
      <c r="C14072" s="1" t="s">
        <v>16736</v>
      </c>
      <c r="D14072" s="1">
        <v>22276.496178559999</v>
      </c>
      <c r="E14072" s="1">
        <v>1.5889999999999999E-5</v>
      </c>
      <c r="F14072" s="1" t="s">
        <v>3</v>
      </c>
      <c r="G14072" s="1" t="s">
        <v>16737</v>
      </c>
      <c r="H14072" s="1">
        <v>0</v>
      </c>
      <c r="I14072" s="1">
        <v>9995</v>
      </c>
    </row>
    <row r="14073" spans="1:9" x14ac:dyDescent="0.25">
      <c r="A14073" s="1">
        <v>2</v>
      </c>
      <c r="B14073" s="1">
        <v>48132</v>
      </c>
      <c r="C14073" s="1">
        <v>53.053899999999999</v>
      </c>
      <c r="D14073" s="1">
        <v>37.428199999999997</v>
      </c>
      <c r="E14073" s="1">
        <v>1475</v>
      </c>
      <c r="F14073" s="1">
        <v>73.892600000000002</v>
      </c>
      <c r="G14073" s="1">
        <v>286.22250000000003</v>
      </c>
      <c r="H14073" s="1">
        <v>15.06415606</v>
      </c>
      <c r="I14073" s="1">
        <v>83522</v>
      </c>
    </row>
    <row r="14074" spans="1:9" x14ac:dyDescent="0.25">
      <c r="A14074" s="1">
        <v>0</v>
      </c>
      <c r="B14074" s="1" t="s">
        <v>16738</v>
      </c>
    </row>
    <row r="14075" spans="1:9" x14ac:dyDescent="0.25">
      <c r="A14075" s="1">
        <v>1</v>
      </c>
      <c r="B14075" s="1" t="s">
        <v>16739</v>
      </c>
      <c r="C14075" s="1" t="s">
        <v>16740</v>
      </c>
      <c r="D14075" s="1">
        <v>22276.492495779999</v>
      </c>
      <c r="E14075" s="1">
        <v>1.4050999999999999E-4</v>
      </c>
      <c r="F14075" s="1" t="s">
        <v>3</v>
      </c>
      <c r="G14075" s="1" t="s">
        <v>16741</v>
      </c>
      <c r="H14075" s="1">
        <v>0</v>
      </c>
      <c r="I14075" s="1">
        <v>9990</v>
      </c>
    </row>
    <row r="14076" spans="1:9" x14ac:dyDescent="0.25">
      <c r="A14076" s="1">
        <v>2</v>
      </c>
      <c r="B14076" s="1">
        <v>48133</v>
      </c>
      <c r="C14076" s="1">
        <v>53.054000000000002</v>
      </c>
      <c r="D14076" s="1">
        <v>37.444499999999998</v>
      </c>
      <c r="E14076" s="1">
        <v>1494</v>
      </c>
      <c r="F14076" s="1">
        <v>76.808499999999995</v>
      </c>
      <c r="G14076" s="1">
        <v>283.30709999999999</v>
      </c>
      <c r="H14076" s="1">
        <v>15.064167230000001</v>
      </c>
      <c r="I14076" s="1">
        <v>83535</v>
      </c>
    </row>
    <row r="14077" spans="1:9" x14ac:dyDescent="0.25">
      <c r="A14077" s="1">
        <v>0</v>
      </c>
      <c r="B14077" s="1" t="s">
        <v>16742</v>
      </c>
    </row>
    <row r="14078" spans="1:9" x14ac:dyDescent="0.25">
      <c r="A14078" s="1">
        <v>1</v>
      </c>
      <c r="B14078" s="1" t="s">
        <v>16743</v>
      </c>
      <c r="C14078" s="1" t="s">
        <v>16744</v>
      </c>
      <c r="D14078" s="1">
        <v>22276.47774264</v>
      </c>
      <c r="E14078" s="1">
        <v>2.2359999999999999E-5</v>
      </c>
      <c r="F14078" s="1" t="s">
        <v>3</v>
      </c>
      <c r="G14078" s="1" t="s">
        <v>16745</v>
      </c>
      <c r="H14078" s="1">
        <v>0</v>
      </c>
      <c r="I14078" s="1">
        <v>9995</v>
      </c>
    </row>
    <row r="14079" spans="1:9" x14ac:dyDescent="0.25">
      <c r="A14079" s="1">
        <v>2</v>
      </c>
      <c r="B14079" s="1">
        <v>48134</v>
      </c>
      <c r="C14079" s="1">
        <v>53.056800000000003</v>
      </c>
      <c r="D14079" s="1">
        <v>37.517600000000002</v>
      </c>
      <c r="E14079" s="1">
        <v>1383</v>
      </c>
      <c r="F14079" s="1">
        <v>74.970399999999998</v>
      </c>
      <c r="G14079" s="1">
        <v>285.1438</v>
      </c>
      <c r="H14079" s="1">
        <v>15.064064</v>
      </c>
      <c r="I14079" s="1">
        <v>83529</v>
      </c>
    </row>
    <row r="14080" spans="1:9" x14ac:dyDescent="0.25">
      <c r="A14080" s="1">
        <v>0</v>
      </c>
      <c r="B14080" s="1" t="s">
        <v>16746</v>
      </c>
    </row>
    <row r="14081" spans="1:9" x14ac:dyDescent="0.25">
      <c r="A14081" s="1">
        <v>1</v>
      </c>
      <c r="B14081" s="1" t="s">
        <v>16747</v>
      </c>
      <c r="C14081" s="1" t="s">
        <v>16748</v>
      </c>
      <c r="D14081" s="1">
        <v>22276.54549642</v>
      </c>
      <c r="E14081" s="1">
        <v>2.3439999999999999E-5</v>
      </c>
      <c r="F14081" s="1" t="s">
        <v>3</v>
      </c>
      <c r="G14081" s="1" t="s">
        <v>16749</v>
      </c>
      <c r="H14081" s="1">
        <v>0</v>
      </c>
      <c r="I14081" s="1">
        <v>9993</v>
      </c>
    </row>
    <row r="14082" spans="1:9" x14ac:dyDescent="0.25">
      <c r="A14082" s="1">
        <v>2</v>
      </c>
      <c r="B14082" s="1">
        <v>48135</v>
      </c>
      <c r="C14082" s="1">
        <v>53.055900000000001</v>
      </c>
      <c r="D14082" s="1">
        <v>42.366799999999998</v>
      </c>
      <c r="E14082" s="1">
        <v>1394</v>
      </c>
      <c r="F14082" s="1">
        <v>83.138499999999993</v>
      </c>
      <c r="G14082" s="1">
        <v>276.97629999999998</v>
      </c>
      <c r="H14082" s="1">
        <v>15.06402857</v>
      </c>
      <c r="I14082" s="1">
        <v>83463</v>
      </c>
    </row>
    <row r="14083" spans="1:9" x14ac:dyDescent="0.25">
      <c r="A14083" s="1">
        <v>0</v>
      </c>
      <c r="B14083" s="1" t="s">
        <v>16750</v>
      </c>
    </row>
    <row r="14084" spans="1:9" x14ac:dyDescent="0.25">
      <c r="A14084" s="1">
        <v>1</v>
      </c>
      <c r="B14084" s="1" t="s">
        <v>16751</v>
      </c>
      <c r="C14084" s="1" t="s">
        <v>16752</v>
      </c>
      <c r="D14084" s="1">
        <v>22276.50260901</v>
      </c>
      <c r="E14084" s="1">
        <v>1.7431E-4</v>
      </c>
      <c r="F14084" s="1" t="s">
        <v>3</v>
      </c>
      <c r="G14084" s="1" t="s">
        <v>16753</v>
      </c>
      <c r="H14084" s="1">
        <v>0</v>
      </c>
      <c r="I14084" s="1">
        <v>9998</v>
      </c>
    </row>
    <row r="14085" spans="1:9" x14ac:dyDescent="0.25">
      <c r="A14085" s="1">
        <v>2</v>
      </c>
      <c r="B14085" s="1">
        <v>48136</v>
      </c>
      <c r="C14085" s="1">
        <v>53.055300000000003</v>
      </c>
      <c r="D14085" s="1">
        <v>37.384</v>
      </c>
      <c r="E14085" s="1">
        <v>1491</v>
      </c>
      <c r="F14085" s="1">
        <v>63.290199999999999</v>
      </c>
      <c r="G14085" s="1">
        <v>296.82400000000001</v>
      </c>
      <c r="H14085" s="1">
        <v>15.064100160000001</v>
      </c>
      <c r="I14085" s="1">
        <v>83531</v>
      </c>
    </row>
    <row r="14086" spans="1:9" x14ac:dyDescent="0.25">
      <c r="A14086" s="1">
        <v>0</v>
      </c>
      <c r="B14086" s="1" t="s">
        <v>16754</v>
      </c>
    </row>
    <row r="14087" spans="1:9" x14ac:dyDescent="0.25">
      <c r="A14087" s="1">
        <v>1</v>
      </c>
      <c r="B14087" s="1" t="s">
        <v>16755</v>
      </c>
      <c r="C14087" s="1" t="s">
        <v>16756</v>
      </c>
      <c r="D14087" s="1">
        <v>22276.461155879999</v>
      </c>
      <c r="E14087" s="1">
        <v>5.5550000000000002E-5</v>
      </c>
      <c r="F14087" s="1" t="s">
        <v>3</v>
      </c>
      <c r="G14087" s="1" t="s">
        <v>16757</v>
      </c>
      <c r="H14087" s="1">
        <v>0</v>
      </c>
      <c r="I14087" s="1">
        <v>9994</v>
      </c>
    </row>
    <row r="14088" spans="1:9" x14ac:dyDescent="0.25">
      <c r="A14088" s="1">
        <v>2</v>
      </c>
      <c r="B14088" s="1">
        <v>48137</v>
      </c>
      <c r="C14088" s="1">
        <v>53.055</v>
      </c>
      <c r="D14088" s="1">
        <v>17.558199999999999</v>
      </c>
      <c r="E14088" s="1">
        <v>1358</v>
      </c>
      <c r="F14088" s="1">
        <v>73.495699999999999</v>
      </c>
      <c r="G14088" s="1">
        <v>286.61810000000003</v>
      </c>
      <c r="H14088" s="1">
        <v>15.06408884</v>
      </c>
      <c r="I14088" s="1">
        <v>83808</v>
      </c>
    </row>
    <row r="14089" spans="1:9" x14ac:dyDescent="0.25">
      <c r="A14089" s="1">
        <v>0</v>
      </c>
      <c r="B14089" s="1" t="s">
        <v>16758</v>
      </c>
    </row>
    <row r="14090" spans="1:9" x14ac:dyDescent="0.25">
      <c r="A14090" s="1">
        <v>1</v>
      </c>
      <c r="B14090" s="1" t="s">
        <v>16759</v>
      </c>
      <c r="C14090" s="1" t="s">
        <v>16760</v>
      </c>
      <c r="D14090" s="1">
        <v>22276.48880209</v>
      </c>
      <c r="E14090" s="1">
        <v>2.6509999999999999E-5</v>
      </c>
      <c r="F14090" s="1" t="s">
        <v>3</v>
      </c>
      <c r="G14090" s="1" t="s">
        <v>16761</v>
      </c>
      <c r="H14090" s="1">
        <v>0</v>
      </c>
      <c r="I14090" s="1">
        <v>9997</v>
      </c>
    </row>
    <row r="14091" spans="1:9" x14ac:dyDescent="0.25">
      <c r="A14091" s="1">
        <v>2</v>
      </c>
      <c r="B14091" s="1">
        <v>48138</v>
      </c>
      <c r="C14091" s="1">
        <v>53.0548</v>
      </c>
      <c r="D14091" s="1">
        <v>37.463200000000001</v>
      </c>
      <c r="E14091" s="1">
        <v>1575</v>
      </c>
      <c r="F14091" s="1">
        <v>65.170500000000004</v>
      </c>
      <c r="G14091" s="1">
        <v>294.94479999999999</v>
      </c>
      <c r="H14091" s="1">
        <v>15.064092110000001</v>
      </c>
      <c r="I14091" s="1">
        <v>83536</v>
      </c>
    </row>
    <row r="14092" spans="1:9" x14ac:dyDescent="0.25">
      <c r="A14092" s="1">
        <v>0</v>
      </c>
      <c r="B14092" s="1" t="s">
        <v>16762</v>
      </c>
    </row>
    <row r="14093" spans="1:9" x14ac:dyDescent="0.25">
      <c r="A14093" s="1">
        <v>1</v>
      </c>
      <c r="B14093" s="1" t="s">
        <v>16763</v>
      </c>
      <c r="C14093" s="1" t="s">
        <v>16764</v>
      </c>
      <c r="D14093" s="1">
        <v>22276.545938899999</v>
      </c>
      <c r="E14093" s="1">
        <v>5.6060000000000002E-5</v>
      </c>
      <c r="F14093" s="1" t="s">
        <v>3</v>
      </c>
      <c r="G14093" s="1" t="s">
        <v>16765</v>
      </c>
      <c r="H14093" s="1">
        <v>0</v>
      </c>
      <c r="I14093" s="1">
        <v>9996</v>
      </c>
    </row>
    <row r="14094" spans="1:9" x14ac:dyDescent="0.25">
      <c r="A14094" s="1">
        <v>2</v>
      </c>
      <c r="B14094" s="1">
        <v>48139</v>
      </c>
      <c r="C14094" s="1">
        <v>53.054699999999997</v>
      </c>
      <c r="D14094" s="1">
        <v>17.21</v>
      </c>
      <c r="E14094" s="1">
        <v>1471</v>
      </c>
      <c r="F14094" s="1">
        <v>69.041399999999996</v>
      </c>
      <c r="G14094" s="1">
        <v>291.07319999999999</v>
      </c>
      <c r="H14094" s="1">
        <v>15.06409135</v>
      </c>
      <c r="I14094" s="1">
        <v>83828</v>
      </c>
    </row>
    <row r="14095" spans="1:9" x14ac:dyDescent="0.25">
      <c r="A14095" s="1">
        <v>0</v>
      </c>
      <c r="B14095" s="1" t="s">
        <v>16766</v>
      </c>
    </row>
    <row r="14096" spans="1:9" x14ac:dyDescent="0.25">
      <c r="A14096" s="1">
        <v>1</v>
      </c>
      <c r="B14096" s="1" t="s">
        <v>16767</v>
      </c>
      <c r="C14096" s="1" t="s">
        <v>16768</v>
      </c>
      <c r="D14096" s="1">
        <v>22276.5136642</v>
      </c>
      <c r="E14096" s="1">
        <v>8.6399999999999999E-5</v>
      </c>
      <c r="F14096" s="1" t="s">
        <v>3</v>
      </c>
      <c r="G14096" s="1" t="s">
        <v>16769</v>
      </c>
      <c r="H14096" s="1">
        <v>0</v>
      </c>
      <c r="I14096" s="1">
        <v>9995</v>
      </c>
    </row>
    <row r="14097" spans="1:9" x14ac:dyDescent="0.25">
      <c r="A14097" s="1">
        <v>2</v>
      </c>
      <c r="B14097" s="1">
        <v>48140</v>
      </c>
      <c r="C14097" s="1">
        <v>53.055100000000003</v>
      </c>
      <c r="D14097" s="1">
        <v>37.353900000000003</v>
      </c>
      <c r="E14097" s="1">
        <v>1310</v>
      </c>
      <c r="F14097" s="1">
        <v>74.147199999999998</v>
      </c>
      <c r="G14097" s="1">
        <v>285.96620000000001</v>
      </c>
      <c r="H14097" s="1">
        <v>15.064043010000001</v>
      </c>
      <c r="I14097" s="1">
        <v>83539</v>
      </c>
    </row>
    <row r="14098" spans="1:9" x14ac:dyDescent="0.25">
      <c r="A14098" s="1">
        <v>0</v>
      </c>
      <c r="B14098" s="1" t="s">
        <v>16770</v>
      </c>
    </row>
    <row r="14099" spans="1:9" x14ac:dyDescent="0.25">
      <c r="A14099" s="1">
        <v>1</v>
      </c>
      <c r="B14099" s="1" t="s">
        <v>16771</v>
      </c>
      <c r="C14099" s="1" t="s">
        <v>16772</v>
      </c>
      <c r="D14099" s="1">
        <v>22276.536718989999</v>
      </c>
      <c r="E14099" s="1">
        <v>4.3059999999999998E-5</v>
      </c>
      <c r="F14099" s="1" t="s">
        <v>3</v>
      </c>
      <c r="G14099" s="1" t="s">
        <v>16773</v>
      </c>
      <c r="H14099" s="1">
        <v>0</v>
      </c>
      <c r="I14099" s="1">
        <v>9991</v>
      </c>
    </row>
    <row r="14100" spans="1:9" x14ac:dyDescent="0.25">
      <c r="A14100" s="1">
        <v>2</v>
      </c>
      <c r="B14100" s="1">
        <v>48141</v>
      </c>
      <c r="C14100" s="1">
        <v>53.055</v>
      </c>
      <c r="D14100" s="1">
        <v>37.229100000000003</v>
      </c>
      <c r="E14100" s="1">
        <v>1614</v>
      </c>
      <c r="F14100" s="1">
        <v>70.699299999999994</v>
      </c>
      <c r="G14100" s="1">
        <v>289.41699999999997</v>
      </c>
      <c r="H14100" s="1">
        <v>15.06409449</v>
      </c>
      <c r="I14100" s="1">
        <v>83552</v>
      </c>
    </row>
    <row r="14101" spans="1:9" x14ac:dyDescent="0.25">
      <c r="A14101" s="1">
        <v>0</v>
      </c>
      <c r="B14101" s="1" t="s">
        <v>16774</v>
      </c>
    </row>
    <row r="14102" spans="1:9" x14ac:dyDescent="0.25">
      <c r="A14102" s="1">
        <v>1</v>
      </c>
      <c r="B14102" s="1" t="s">
        <v>16775</v>
      </c>
      <c r="C14102" s="1" t="s">
        <v>16776</v>
      </c>
      <c r="D14102" s="1">
        <v>22276.542244249998</v>
      </c>
      <c r="E14102" s="1">
        <v>1.041E-5</v>
      </c>
      <c r="F14102" s="1" t="s">
        <v>3</v>
      </c>
      <c r="G14102" s="1" t="s">
        <v>16777</v>
      </c>
      <c r="H14102" s="1">
        <v>0</v>
      </c>
      <c r="I14102" s="1">
        <v>9999</v>
      </c>
    </row>
    <row r="14103" spans="1:9" x14ac:dyDescent="0.25">
      <c r="A14103" s="1">
        <v>2</v>
      </c>
      <c r="B14103" s="1">
        <v>48142</v>
      </c>
      <c r="C14103" s="1">
        <v>53.056100000000001</v>
      </c>
      <c r="D14103" s="1">
        <v>17.2242</v>
      </c>
      <c r="E14103" s="1">
        <v>1503</v>
      </c>
      <c r="F14103" s="1">
        <v>72.439899999999994</v>
      </c>
      <c r="G14103" s="1">
        <v>287.67540000000002</v>
      </c>
      <c r="H14103" s="1">
        <v>15.06422577</v>
      </c>
      <c r="I14103" s="1">
        <v>83821</v>
      </c>
    </row>
    <row r="14104" spans="1:9" x14ac:dyDescent="0.25">
      <c r="A14104" s="1">
        <v>0</v>
      </c>
      <c r="B14104" s="1" t="s">
        <v>16778</v>
      </c>
    </row>
    <row r="14105" spans="1:9" x14ac:dyDescent="0.25">
      <c r="A14105" s="1">
        <v>1</v>
      </c>
      <c r="B14105" s="1" t="s">
        <v>16779</v>
      </c>
      <c r="C14105" s="1" t="s">
        <v>16780</v>
      </c>
      <c r="D14105" s="1">
        <v>22276.52518859</v>
      </c>
      <c r="E14105" s="1">
        <v>1.3379E-4</v>
      </c>
      <c r="F14105" s="1" t="s">
        <v>3</v>
      </c>
      <c r="G14105" s="1" t="s">
        <v>16781</v>
      </c>
      <c r="H14105" s="1">
        <v>0</v>
      </c>
      <c r="I14105" s="1">
        <v>9990</v>
      </c>
    </row>
    <row r="14106" spans="1:9" x14ac:dyDescent="0.25">
      <c r="A14106" s="1">
        <v>2</v>
      </c>
      <c r="B14106" s="1">
        <v>48143</v>
      </c>
      <c r="C14106" s="1">
        <v>53.053699999999999</v>
      </c>
      <c r="D14106" s="1">
        <v>332.30430000000001</v>
      </c>
      <c r="E14106" s="1">
        <v>1744</v>
      </c>
      <c r="F14106" s="1">
        <v>59.194299999999998</v>
      </c>
      <c r="G14106" s="1">
        <v>300.92169999999999</v>
      </c>
      <c r="H14106" s="1">
        <v>15.06405923</v>
      </c>
      <c r="I14106" s="1">
        <v>84447</v>
      </c>
    </row>
    <row r="14107" spans="1:9" x14ac:dyDescent="0.25">
      <c r="A14107" s="1">
        <v>0</v>
      </c>
      <c r="B14107" s="1" t="s">
        <v>16782</v>
      </c>
    </row>
    <row r="14108" spans="1:9" x14ac:dyDescent="0.25">
      <c r="A14108" s="1">
        <v>1</v>
      </c>
      <c r="B14108" s="1" t="s">
        <v>16783</v>
      </c>
      <c r="C14108" s="1" t="s">
        <v>16784</v>
      </c>
      <c r="D14108" s="1">
        <v>22276.549624529998</v>
      </c>
      <c r="E14108" s="1">
        <v>1.4002E-4</v>
      </c>
      <c r="F14108" s="1" t="s">
        <v>3</v>
      </c>
      <c r="G14108" s="1" t="s">
        <v>16785</v>
      </c>
      <c r="H14108" s="1">
        <v>0</v>
      </c>
      <c r="I14108" s="1">
        <v>9994</v>
      </c>
    </row>
    <row r="14109" spans="1:9" x14ac:dyDescent="0.25">
      <c r="A14109" s="1">
        <v>2</v>
      </c>
      <c r="B14109" s="1">
        <v>48144</v>
      </c>
      <c r="C14109" s="1">
        <v>53.054699999999997</v>
      </c>
      <c r="D14109" s="1">
        <v>17.196999999999999</v>
      </c>
      <c r="E14109" s="1">
        <v>1397</v>
      </c>
      <c r="F14109" s="1">
        <v>71.879900000000006</v>
      </c>
      <c r="G14109" s="1">
        <v>288.23419999999999</v>
      </c>
      <c r="H14109" s="1">
        <v>15.0641268</v>
      </c>
      <c r="I14109" s="1">
        <v>83815</v>
      </c>
    </row>
    <row r="14110" spans="1:9" x14ac:dyDescent="0.25">
      <c r="A14110" s="1">
        <v>0</v>
      </c>
      <c r="B14110" s="1" t="s">
        <v>16786</v>
      </c>
    </row>
    <row r="14111" spans="1:9" x14ac:dyDescent="0.25">
      <c r="A14111" s="1">
        <v>1</v>
      </c>
      <c r="B14111" s="1" t="s">
        <v>16787</v>
      </c>
      <c r="C14111" s="1" t="s">
        <v>16788</v>
      </c>
      <c r="D14111" s="1">
        <v>22276.55330901</v>
      </c>
      <c r="E14111" s="1">
        <v>2.4638999999999998E-4</v>
      </c>
      <c r="F14111" s="1" t="s">
        <v>3</v>
      </c>
      <c r="G14111" s="1" t="s">
        <v>16789</v>
      </c>
      <c r="H14111" s="1">
        <v>0</v>
      </c>
      <c r="I14111" s="1">
        <v>9991</v>
      </c>
    </row>
    <row r="14112" spans="1:9" x14ac:dyDescent="0.25">
      <c r="A14112" s="1">
        <v>2</v>
      </c>
      <c r="B14112" s="1">
        <v>48145</v>
      </c>
      <c r="C14112" s="1">
        <v>53.0548</v>
      </c>
      <c r="D14112" s="1">
        <v>17.1769</v>
      </c>
      <c r="E14112" s="1">
        <v>1427</v>
      </c>
      <c r="F14112" s="1">
        <v>63.990200000000002</v>
      </c>
      <c r="G14112" s="1">
        <v>296.1234</v>
      </c>
      <c r="H14112" s="1">
        <v>15.06431877</v>
      </c>
      <c r="I14112" s="1">
        <v>83823</v>
      </c>
    </row>
    <row r="14113" spans="1:9" x14ac:dyDescent="0.25">
      <c r="A14113" s="1">
        <v>0</v>
      </c>
      <c r="B14113" s="1" t="s">
        <v>16790</v>
      </c>
    </row>
    <row r="14114" spans="1:9" x14ac:dyDescent="0.25">
      <c r="A14114" s="1">
        <v>1</v>
      </c>
      <c r="B14114" s="1" t="s">
        <v>16791</v>
      </c>
      <c r="C14114" s="1" t="s">
        <v>16792</v>
      </c>
      <c r="D14114" s="1">
        <v>22276.485116029999</v>
      </c>
      <c r="E14114" s="1">
        <v>3.1520000000000003E-5</v>
      </c>
      <c r="F14114" s="1" t="s">
        <v>3</v>
      </c>
      <c r="G14114" s="1" t="s">
        <v>371</v>
      </c>
      <c r="H14114" s="1">
        <v>0</v>
      </c>
      <c r="I14114" s="1">
        <v>9990</v>
      </c>
    </row>
    <row r="14115" spans="1:9" x14ac:dyDescent="0.25">
      <c r="A14115" s="1">
        <v>2</v>
      </c>
      <c r="B14115" s="1">
        <v>48146</v>
      </c>
      <c r="C14115" s="1">
        <v>53.055999999999997</v>
      </c>
      <c r="D14115" s="1">
        <v>37.488</v>
      </c>
      <c r="E14115" s="1">
        <v>1437</v>
      </c>
      <c r="F14115" s="1">
        <v>68.218100000000007</v>
      </c>
      <c r="G14115" s="1">
        <v>291.89609999999999</v>
      </c>
      <c r="H14115" s="1">
        <v>15.06403742</v>
      </c>
      <c r="I14115" s="1">
        <v>83532</v>
      </c>
    </row>
    <row r="14116" spans="1:9" x14ac:dyDescent="0.25">
      <c r="A14116" s="1">
        <v>0</v>
      </c>
      <c r="B14116" s="1" t="s">
        <v>16793</v>
      </c>
    </row>
    <row r="14117" spans="1:9" x14ac:dyDescent="0.25">
      <c r="A14117" s="1">
        <v>1</v>
      </c>
      <c r="B14117" s="1" t="s">
        <v>16794</v>
      </c>
      <c r="C14117" s="1" t="s">
        <v>16795</v>
      </c>
      <c r="D14117" s="1">
        <v>22276.482813629998</v>
      </c>
      <c r="E14117" s="1">
        <v>2.1232999999999999E-4</v>
      </c>
      <c r="F14117" s="1" t="s">
        <v>3</v>
      </c>
      <c r="G14117" s="1" t="s">
        <v>16796</v>
      </c>
      <c r="H14117" s="1">
        <v>0</v>
      </c>
      <c r="I14117" s="1">
        <v>9992</v>
      </c>
    </row>
    <row r="14118" spans="1:9" x14ac:dyDescent="0.25">
      <c r="A14118" s="1">
        <v>2</v>
      </c>
      <c r="B14118" s="1">
        <v>48147</v>
      </c>
      <c r="C14118" s="1">
        <v>53.054900000000004</v>
      </c>
      <c r="D14118" s="1">
        <v>42.494500000000002</v>
      </c>
      <c r="E14118" s="1">
        <v>1575</v>
      </c>
      <c r="F14118" s="1">
        <v>60.878300000000003</v>
      </c>
      <c r="G14118" s="1">
        <v>299.23630000000003</v>
      </c>
      <c r="H14118" s="1">
        <v>15.064224729999999</v>
      </c>
      <c r="I14118" s="1">
        <v>83469</v>
      </c>
    </row>
    <row r="14119" spans="1:9" x14ac:dyDescent="0.25">
      <c r="A14119" s="1">
        <v>0</v>
      </c>
      <c r="B14119" s="1" t="s">
        <v>16797</v>
      </c>
    </row>
    <row r="14120" spans="1:9" x14ac:dyDescent="0.25">
      <c r="A14120" s="1">
        <v>1</v>
      </c>
      <c r="B14120" s="1" t="s">
        <v>16798</v>
      </c>
      <c r="C14120" s="1" t="s">
        <v>16799</v>
      </c>
      <c r="D14120" s="1">
        <v>22276.518291730001</v>
      </c>
      <c r="E14120" s="1">
        <v>1.0192E-4</v>
      </c>
      <c r="F14120" s="1" t="s">
        <v>3</v>
      </c>
      <c r="G14120" s="1" t="s">
        <v>16800</v>
      </c>
      <c r="H14120" s="1">
        <v>0</v>
      </c>
      <c r="I14120" s="1">
        <v>9995</v>
      </c>
    </row>
    <row r="14121" spans="1:9" x14ac:dyDescent="0.25">
      <c r="A14121" s="1">
        <v>2</v>
      </c>
      <c r="B14121" s="1">
        <v>48148</v>
      </c>
      <c r="C14121" s="1">
        <v>53.054600000000001</v>
      </c>
      <c r="D14121" s="1">
        <v>37.316299999999998</v>
      </c>
      <c r="E14121" s="1">
        <v>1355</v>
      </c>
      <c r="F14121" s="1">
        <v>65.005399999999995</v>
      </c>
      <c r="G14121" s="1">
        <v>295.10750000000002</v>
      </c>
      <c r="H14121" s="1">
        <v>15.06413229</v>
      </c>
      <c r="I14121" s="1">
        <v>83527</v>
      </c>
    </row>
    <row r="14122" spans="1:9" x14ac:dyDescent="0.25">
      <c r="A14122" s="1">
        <v>0</v>
      </c>
      <c r="B14122" s="1" t="s">
        <v>16801</v>
      </c>
    </row>
    <row r="14123" spans="1:9" x14ac:dyDescent="0.25">
      <c r="A14123" s="1">
        <v>1</v>
      </c>
      <c r="B14123" s="1" t="s">
        <v>16802</v>
      </c>
      <c r="C14123" s="1" t="s">
        <v>16803</v>
      </c>
      <c r="D14123" s="1">
        <v>22276.531194610001</v>
      </c>
      <c r="E14123" s="1">
        <v>1.37E-4</v>
      </c>
      <c r="F14123" s="1" t="s">
        <v>3</v>
      </c>
      <c r="G14123" s="1" t="s">
        <v>16804</v>
      </c>
      <c r="H14123" s="1">
        <v>0</v>
      </c>
      <c r="I14123" s="1">
        <v>9990</v>
      </c>
    </row>
    <row r="14124" spans="1:9" x14ac:dyDescent="0.25">
      <c r="A14124" s="1">
        <v>2</v>
      </c>
      <c r="B14124" s="1">
        <v>48149</v>
      </c>
      <c r="C14124" s="1">
        <v>53.055999999999997</v>
      </c>
      <c r="D14124" s="1">
        <v>17.274100000000001</v>
      </c>
      <c r="E14124" s="1">
        <v>1591</v>
      </c>
      <c r="F14124" s="1">
        <v>63.174799999999998</v>
      </c>
      <c r="G14124" s="1">
        <v>296.94029999999998</v>
      </c>
      <c r="H14124" s="1">
        <v>15.06414494</v>
      </c>
      <c r="I14124" s="1">
        <v>83815</v>
      </c>
    </row>
    <row r="14125" spans="1:9" x14ac:dyDescent="0.25">
      <c r="A14125" s="1">
        <v>0</v>
      </c>
      <c r="B14125" s="1" t="s">
        <v>16805</v>
      </c>
    </row>
    <row r="14126" spans="1:9" x14ac:dyDescent="0.25">
      <c r="A14126" s="1">
        <v>1</v>
      </c>
      <c r="B14126" s="1" t="s">
        <v>16806</v>
      </c>
      <c r="C14126" s="1" t="s">
        <v>16807</v>
      </c>
      <c r="D14126" s="1">
        <v>22276.468522840001</v>
      </c>
      <c r="E14126" s="1">
        <v>1.874E-5</v>
      </c>
      <c r="F14126" s="1" t="s">
        <v>3</v>
      </c>
      <c r="G14126" s="1" t="s">
        <v>16808</v>
      </c>
      <c r="H14126" s="1">
        <v>0</v>
      </c>
      <c r="I14126" s="1">
        <v>9993</v>
      </c>
    </row>
    <row r="14127" spans="1:9" x14ac:dyDescent="0.25">
      <c r="A14127" s="1">
        <v>2</v>
      </c>
      <c r="B14127" s="1">
        <v>48150</v>
      </c>
      <c r="C14127" s="1">
        <v>53.055700000000002</v>
      </c>
      <c r="D14127" s="1">
        <v>17.542200000000001</v>
      </c>
      <c r="E14127" s="1">
        <v>1447</v>
      </c>
      <c r="F14127" s="1">
        <v>56.581400000000002</v>
      </c>
      <c r="G14127" s="1">
        <v>303.53129999999999</v>
      </c>
      <c r="H14127" s="1">
        <v>15.06405225</v>
      </c>
      <c r="I14127" s="1">
        <v>83819</v>
      </c>
    </row>
    <row r="14128" spans="1:9" x14ac:dyDescent="0.25">
      <c r="A14128" s="1">
        <v>0</v>
      </c>
      <c r="B14128" s="1" t="s">
        <v>16809</v>
      </c>
    </row>
    <row r="14129" spans="1:9" x14ac:dyDescent="0.25">
      <c r="A14129" s="1">
        <v>1</v>
      </c>
      <c r="B14129" s="1" t="s">
        <v>16810</v>
      </c>
      <c r="C14129" s="1" t="s">
        <v>16811</v>
      </c>
      <c r="D14129" s="1">
        <v>22276.53857189</v>
      </c>
      <c r="E14129" s="1">
        <v>7.1450000000000002E-5</v>
      </c>
      <c r="F14129" s="1" t="s">
        <v>3</v>
      </c>
      <c r="G14129" s="1" t="s">
        <v>16812</v>
      </c>
      <c r="H14129" s="1">
        <v>0</v>
      </c>
      <c r="I14129" s="1">
        <v>9997</v>
      </c>
    </row>
    <row r="14130" spans="1:9" x14ac:dyDescent="0.25">
      <c r="A14130" s="1">
        <v>2</v>
      </c>
      <c r="B14130" s="1">
        <v>48151</v>
      </c>
      <c r="C14130" s="1">
        <v>53.055900000000001</v>
      </c>
      <c r="D14130" s="1">
        <v>17.236599999999999</v>
      </c>
      <c r="E14130" s="1">
        <v>1661</v>
      </c>
      <c r="F14130" s="1">
        <v>57.432699999999997</v>
      </c>
      <c r="G14130" s="1">
        <v>302.68220000000002</v>
      </c>
      <c r="H14130" s="1">
        <v>15.064116110000001</v>
      </c>
      <c r="I14130" s="1">
        <v>83825</v>
      </c>
    </row>
    <row r="14131" spans="1:9" x14ac:dyDescent="0.25">
      <c r="A14131" s="1">
        <v>0</v>
      </c>
      <c r="B14131" s="1" t="s">
        <v>4953</v>
      </c>
      <c r="C14131" s="1">
        <v>6</v>
      </c>
      <c r="D14131" s="1">
        <v>3</v>
      </c>
      <c r="E14131" s="1" t="s">
        <v>12022</v>
      </c>
      <c r="F14131" s="1" t="s">
        <v>16813</v>
      </c>
    </row>
    <row r="14132" spans="1:9" x14ac:dyDescent="0.25">
      <c r="A14132" s="1">
        <v>1</v>
      </c>
      <c r="B14132" s="1" t="s">
        <v>16814</v>
      </c>
      <c r="C14132" s="1" t="s">
        <v>16815</v>
      </c>
      <c r="D14132" s="1">
        <v>22276.554825030002</v>
      </c>
      <c r="E14132" s="1">
        <v>-5.6000000000000004E-7</v>
      </c>
      <c r="F14132" s="1" t="s">
        <v>3</v>
      </c>
      <c r="G14132" s="1">
        <f>-19312-4</f>
        <v>-19316</v>
      </c>
      <c r="H14132" s="1">
        <v>0</v>
      </c>
      <c r="I14132" s="1">
        <v>9992</v>
      </c>
    </row>
    <row r="14133" spans="1:9" x14ac:dyDescent="0.25">
      <c r="A14133" s="1">
        <v>2</v>
      </c>
      <c r="B14133" s="1">
        <v>48157</v>
      </c>
      <c r="C14133" s="1">
        <v>99.509100000000004</v>
      </c>
      <c r="D14133" s="1">
        <v>279.30250000000001</v>
      </c>
      <c r="E14133" s="1">
        <v>84328</v>
      </c>
      <c r="F14133" s="1">
        <v>347.60559999999998</v>
      </c>
      <c r="G14133" s="1">
        <v>12.300599999999999</v>
      </c>
      <c r="H14133" s="1">
        <v>13.54218803</v>
      </c>
      <c r="I14133" s="1">
        <v>74068</v>
      </c>
    </row>
    <row r="14134" spans="1:9" x14ac:dyDescent="0.25">
      <c r="A14134" s="1">
        <v>0</v>
      </c>
      <c r="B14134" s="1" t="s">
        <v>16816</v>
      </c>
    </row>
    <row r="14135" spans="1:9" x14ac:dyDescent="0.25">
      <c r="A14135" s="1">
        <v>1</v>
      </c>
      <c r="B14135" s="1" t="s">
        <v>16817</v>
      </c>
      <c r="C14135" s="1" t="s">
        <v>16818</v>
      </c>
      <c r="D14135" s="1">
        <v>22276.56518487</v>
      </c>
      <c r="E14135" s="1">
        <v>1.68E-6</v>
      </c>
      <c r="F14135" s="1" t="s">
        <v>3</v>
      </c>
      <c r="G14135" s="1" t="s">
        <v>16819</v>
      </c>
      <c r="H14135" s="1">
        <v>0</v>
      </c>
      <c r="I14135" s="1">
        <v>9991</v>
      </c>
    </row>
    <row r="14136" spans="1:9" x14ac:dyDescent="0.25">
      <c r="A14136" s="1">
        <v>2</v>
      </c>
      <c r="B14136" s="1">
        <v>48210</v>
      </c>
      <c r="C14136" s="1">
        <v>87.904399999999995</v>
      </c>
      <c r="D14136" s="1">
        <v>198.64570000000001</v>
      </c>
      <c r="E14136" s="1">
        <v>1760</v>
      </c>
      <c r="F14136" s="1">
        <v>80.424700000000001</v>
      </c>
      <c r="G14136" s="1">
        <v>279.70819999999998</v>
      </c>
      <c r="H14136" s="1">
        <v>13.145018779999999</v>
      </c>
      <c r="I14136" s="1">
        <v>70615</v>
      </c>
    </row>
    <row r="14137" spans="1:9" x14ac:dyDescent="0.25">
      <c r="A14137" s="1">
        <v>0</v>
      </c>
      <c r="B14137" s="1" t="s">
        <v>16820</v>
      </c>
    </row>
    <row r="14138" spans="1:9" x14ac:dyDescent="0.25">
      <c r="A14138" s="1">
        <v>1</v>
      </c>
      <c r="B14138" s="1" t="s">
        <v>16821</v>
      </c>
      <c r="C14138" s="1" t="s">
        <v>16822</v>
      </c>
      <c r="D14138" s="1">
        <v>22276.53979816</v>
      </c>
      <c r="E14138" s="1">
        <v>2.0700000000000001E-6</v>
      </c>
      <c r="F14138" s="1" t="s">
        <v>3</v>
      </c>
      <c r="G14138" s="1" t="s">
        <v>16823</v>
      </c>
      <c r="H14138" s="1">
        <v>0</v>
      </c>
      <c r="I14138" s="1">
        <v>9990</v>
      </c>
    </row>
    <row r="14139" spans="1:9" x14ac:dyDescent="0.25">
      <c r="A14139" s="1">
        <v>2</v>
      </c>
      <c r="B14139" s="1">
        <v>48211</v>
      </c>
      <c r="C14139" s="1">
        <v>87.913600000000002</v>
      </c>
      <c r="D14139" s="1">
        <v>198.5684</v>
      </c>
      <c r="E14139" s="1">
        <v>963</v>
      </c>
      <c r="F14139" s="1">
        <v>29.420400000000001</v>
      </c>
      <c r="G14139" s="1">
        <v>330.69799999999998</v>
      </c>
      <c r="H14139" s="1">
        <v>13.14500559</v>
      </c>
      <c r="I14139" s="1">
        <v>70584</v>
      </c>
    </row>
    <row r="14140" spans="1:9" x14ac:dyDescent="0.25">
      <c r="A14140" s="1">
        <v>0</v>
      </c>
      <c r="B14140" s="1" t="s">
        <v>16824</v>
      </c>
    </row>
    <row r="14141" spans="1:9" x14ac:dyDescent="0.25">
      <c r="A14141" s="1">
        <v>1</v>
      </c>
      <c r="B14141" s="1" t="s">
        <v>16825</v>
      </c>
      <c r="C14141" s="1" t="s">
        <v>16826</v>
      </c>
      <c r="D14141" s="1">
        <v>22276.508085369998</v>
      </c>
      <c r="E14141" s="1">
        <v>-2.79E-6</v>
      </c>
      <c r="F14141" s="1" t="s">
        <v>3</v>
      </c>
      <c r="G14141" s="1">
        <f>-78708-3</f>
        <v>-78711</v>
      </c>
      <c r="H14141" s="1">
        <v>0</v>
      </c>
      <c r="I14141" s="1">
        <v>9992</v>
      </c>
    </row>
    <row r="14142" spans="1:9" x14ac:dyDescent="0.25">
      <c r="A14142" s="1">
        <v>2</v>
      </c>
      <c r="B14142" s="1">
        <v>48212</v>
      </c>
      <c r="C14142" s="1">
        <v>87.913700000000006</v>
      </c>
      <c r="D14142" s="1">
        <v>198.57550000000001</v>
      </c>
      <c r="E14142" s="1">
        <v>1793</v>
      </c>
      <c r="F14142" s="1">
        <v>86.087800000000001</v>
      </c>
      <c r="G14142" s="1">
        <v>274.04570000000001</v>
      </c>
      <c r="H14142" s="1">
        <v>13.145013840000001</v>
      </c>
      <c r="I14142" s="1">
        <v>70625</v>
      </c>
    </row>
    <row r="14143" spans="1:9" x14ac:dyDescent="0.25">
      <c r="A14143" s="1">
        <v>0</v>
      </c>
      <c r="B14143" s="1" t="s">
        <v>16827</v>
      </c>
    </row>
    <row r="14144" spans="1:9" x14ac:dyDescent="0.25">
      <c r="A14144" s="1">
        <v>1</v>
      </c>
      <c r="B14144" s="1" t="s">
        <v>16828</v>
      </c>
      <c r="C14144" s="1" t="s">
        <v>16829</v>
      </c>
      <c r="D14144" s="1">
        <v>22276.541924810001</v>
      </c>
      <c r="E14144" s="1">
        <v>1.7799999999999999E-6</v>
      </c>
      <c r="F14144" s="1" t="s">
        <v>3</v>
      </c>
      <c r="G14144" s="1" t="s">
        <v>16830</v>
      </c>
      <c r="H14144" s="1">
        <v>0</v>
      </c>
      <c r="I14144" s="1">
        <v>9993</v>
      </c>
    </row>
    <row r="14145" spans="1:9" x14ac:dyDescent="0.25">
      <c r="A14145" s="1">
        <v>2</v>
      </c>
      <c r="B14145" s="1">
        <v>48213</v>
      </c>
      <c r="C14145" s="1">
        <v>87.914000000000001</v>
      </c>
      <c r="D14145" s="1">
        <v>198.56319999999999</v>
      </c>
      <c r="E14145" s="1">
        <v>1869</v>
      </c>
      <c r="F14145" s="1">
        <v>82.1096</v>
      </c>
      <c r="G14145" s="1">
        <v>278.02460000000002</v>
      </c>
      <c r="H14145" s="1">
        <v>13.14497931</v>
      </c>
      <c r="I14145" s="1">
        <v>70517</v>
      </c>
    </row>
    <row r="14146" spans="1:9" x14ac:dyDescent="0.25">
      <c r="A14146" s="1">
        <v>0</v>
      </c>
      <c r="B14146" s="1" t="s">
        <v>16831</v>
      </c>
    </row>
    <row r="14147" spans="1:9" x14ac:dyDescent="0.25">
      <c r="A14147" s="1">
        <v>1</v>
      </c>
      <c r="B14147" s="1" t="s">
        <v>16832</v>
      </c>
      <c r="C14147" s="1" t="s">
        <v>16833</v>
      </c>
      <c r="D14147" s="1">
        <v>22276.334699300001</v>
      </c>
      <c r="E14147" s="1">
        <v>2.9999999999999999E-7</v>
      </c>
      <c r="F14147" s="1" t="s">
        <v>3</v>
      </c>
      <c r="G14147" s="1" t="s">
        <v>16834</v>
      </c>
      <c r="H14147" s="1">
        <v>0</v>
      </c>
      <c r="I14147" s="1">
        <v>9998</v>
      </c>
    </row>
    <row r="14148" spans="1:9" x14ac:dyDescent="0.25">
      <c r="A14148" s="1">
        <v>2</v>
      </c>
      <c r="B14148" s="1">
        <v>48214</v>
      </c>
      <c r="C14148" s="1">
        <v>87.923100000000005</v>
      </c>
      <c r="D14148" s="1">
        <v>198.58519999999999</v>
      </c>
      <c r="E14148" s="1">
        <v>450</v>
      </c>
      <c r="F14148" s="1">
        <v>50.021700000000003</v>
      </c>
      <c r="G14148" s="1">
        <v>310.09530000000001</v>
      </c>
      <c r="H14148" s="1">
        <v>13.144982479999999</v>
      </c>
      <c r="I14148" s="1">
        <v>70645</v>
      </c>
    </row>
    <row r="14149" spans="1:9" x14ac:dyDescent="0.25">
      <c r="A14149" s="1">
        <v>0</v>
      </c>
      <c r="B14149" s="1" t="s">
        <v>16835</v>
      </c>
    </row>
    <row r="14150" spans="1:9" x14ac:dyDescent="0.25">
      <c r="A14150" s="1">
        <v>1</v>
      </c>
      <c r="B14150" s="1" t="s">
        <v>16836</v>
      </c>
      <c r="C14150" s="1" t="s">
        <v>16837</v>
      </c>
      <c r="D14150" s="1">
        <v>22276.552475280001</v>
      </c>
      <c r="E14150" s="1">
        <v>2.12E-6</v>
      </c>
      <c r="F14150" s="1" t="s">
        <v>3</v>
      </c>
      <c r="G14150" s="1" t="s">
        <v>16838</v>
      </c>
      <c r="H14150" s="1">
        <v>0</v>
      </c>
      <c r="I14150" s="1">
        <v>9994</v>
      </c>
    </row>
    <row r="14151" spans="1:9" x14ac:dyDescent="0.25">
      <c r="A14151" s="1">
        <v>2</v>
      </c>
      <c r="B14151" s="1">
        <v>48215</v>
      </c>
      <c r="C14151" s="1">
        <v>87.914000000000001</v>
      </c>
      <c r="D14151" s="1">
        <v>198.60079999999999</v>
      </c>
      <c r="E14151" s="1">
        <v>1825</v>
      </c>
      <c r="F14151" s="1">
        <v>80.267499999999998</v>
      </c>
      <c r="G14151" s="1">
        <v>279.86610000000002</v>
      </c>
      <c r="H14151" s="1">
        <v>13.145132</v>
      </c>
      <c r="I14151" s="1">
        <v>70676</v>
      </c>
    </row>
    <row r="14152" spans="1:9" x14ac:dyDescent="0.25">
      <c r="A14152" s="1">
        <v>0</v>
      </c>
      <c r="B14152" s="1" t="s">
        <v>16839</v>
      </c>
    </row>
    <row r="14153" spans="1:9" x14ac:dyDescent="0.25">
      <c r="A14153" s="1">
        <v>1</v>
      </c>
      <c r="B14153" s="1" t="s">
        <v>16840</v>
      </c>
      <c r="C14153" s="1" t="s">
        <v>16841</v>
      </c>
      <c r="D14153" s="1">
        <v>22276.537689829998</v>
      </c>
      <c r="E14153" s="1">
        <v>1.72E-6</v>
      </c>
      <c r="F14153" s="1" t="s">
        <v>3</v>
      </c>
      <c r="G14153" s="1" t="s">
        <v>16842</v>
      </c>
      <c r="H14153" s="1">
        <v>0</v>
      </c>
      <c r="I14153" s="1">
        <v>9996</v>
      </c>
    </row>
    <row r="14154" spans="1:9" x14ac:dyDescent="0.25">
      <c r="A14154" s="1">
        <v>2</v>
      </c>
      <c r="B14154" s="1">
        <v>48216</v>
      </c>
      <c r="C14154" s="1">
        <v>87.913799999999995</v>
      </c>
      <c r="D14154" s="1">
        <v>198.61670000000001</v>
      </c>
      <c r="E14154" s="1">
        <v>1163</v>
      </c>
      <c r="F14154" s="1">
        <v>87.3506</v>
      </c>
      <c r="G14154" s="1">
        <v>272.77569999999997</v>
      </c>
      <c r="H14154" s="1">
        <v>13.145042419999999</v>
      </c>
      <c r="I14154" s="1">
        <v>70782</v>
      </c>
    </row>
    <row r="14155" spans="1:9" x14ac:dyDescent="0.25">
      <c r="A14155" s="1">
        <v>0</v>
      </c>
      <c r="B14155" s="1" t="s">
        <v>16843</v>
      </c>
    </row>
    <row r="14156" spans="1:9" x14ac:dyDescent="0.25">
      <c r="A14156" s="1">
        <v>1</v>
      </c>
      <c r="B14156" s="1" t="s">
        <v>16844</v>
      </c>
      <c r="C14156" s="1" t="s">
        <v>16845</v>
      </c>
      <c r="D14156" s="1">
        <v>22276.55036927</v>
      </c>
      <c r="E14156" s="1">
        <v>2.0200000000000001E-6</v>
      </c>
      <c r="F14156" s="1" t="s">
        <v>3</v>
      </c>
      <c r="G14156" s="1" t="s">
        <v>16846</v>
      </c>
      <c r="H14156" s="1">
        <v>0</v>
      </c>
      <c r="I14156" s="1">
        <v>9997</v>
      </c>
    </row>
    <row r="14157" spans="1:9" x14ac:dyDescent="0.25">
      <c r="A14157" s="1">
        <v>2</v>
      </c>
      <c r="B14157" s="1">
        <v>48217</v>
      </c>
      <c r="C14157" s="1">
        <v>87.923199999999994</v>
      </c>
      <c r="D14157" s="1">
        <v>198.57060000000001</v>
      </c>
      <c r="E14157" s="1">
        <v>1283</v>
      </c>
      <c r="F14157" s="1">
        <v>91.158500000000004</v>
      </c>
      <c r="G14157" s="1">
        <v>268.9692</v>
      </c>
      <c r="H14157" s="1">
        <v>13.145010360000001</v>
      </c>
      <c r="I14157" s="1">
        <v>70524</v>
      </c>
    </row>
    <row r="14158" spans="1:9" x14ac:dyDescent="0.25">
      <c r="A14158" s="1">
        <v>0</v>
      </c>
      <c r="B14158" s="1" t="s">
        <v>16847</v>
      </c>
    </row>
    <row r="14159" spans="1:9" x14ac:dyDescent="0.25">
      <c r="A14159" s="1">
        <v>1</v>
      </c>
      <c r="B14159" s="1" t="s">
        <v>16848</v>
      </c>
      <c r="C14159" s="1" t="s">
        <v>16849</v>
      </c>
      <c r="D14159" s="1">
        <v>22276.30087698</v>
      </c>
      <c r="E14159" s="1">
        <v>1.2300000000000001E-6</v>
      </c>
      <c r="F14159" s="1" t="s">
        <v>3</v>
      </c>
      <c r="G14159" s="1" t="s">
        <v>16850</v>
      </c>
      <c r="H14159" s="1">
        <v>0</v>
      </c>
      <c r="I14159" s="1">
        <v>9994</v>
      </c>
    </row>
    <row r="14160" spans="1:9" x14ac:dyDescent="0.25">
      <c r="A14160" s="1">
        <v>2</v>
      </c>
      <c r="B14160" s="1">
        <v>48218</v>
      </c>
      <c r="C14160" s="1">
        <v>87.913700000000006</v>
      </c>
      <c r="D14160" s="1">
        <v>198.6337</v>
      </c>
      <c r="E14160" s="1">
        <v>1668</v>
      </c>
      <c r="F14160" s="1">
        <v>74.425600000000003</v>
      </c>
      <c r="G14160" s="1">
        <v>285.70580000000001</v>
      </c>
      <c r="H14160" s="1">
        <v>13.145004719999999</v>
      </c>
      <c r="I14160" s="1">
        <v>70498</v>
      </c>
    </row>
    <row r="14161" spans="1:9" x14ac:dyDescent="0.25">
      <c r="A14161" s="1">
        <v>0</v>
      </c>
      <c r="B14161" s="1" t="s">
        <v>16851</v>
      </c>
    </row>
    <row r="14162" spans="1:9" x14ac:dyDescent="0.25">
      <c r="A14162" s="1">
        <v>1</v>
      </c>
      <c r="B14162" s="1" t="s">
        <v>16852</v>
      </c>
      <c r="C14162" s="1" t="s">
        <v>16853</v>
      </c>
      <c r="D14162" s="1">
        <v>22276.501742339999</v>
      </c>
      <c r="E14162" s="1">
        <v>-2.4499999999999998E-6</v>
      </c>
      <c r="F14162" s="1" t="s">
        <v>3</v>
      </c>
      <c r="G14162" s="1">
        <f>-69425-3</f>
        <v>-69428</v>
      </c>
      <c r="H14162" s="1">
        <v>0</v>
      </c>
      <c r="I14162" s="1">
        <v>9998</v>
      </c>
    </row>
    <row r="14163" spans="1:9" x14ac:dyDescent="0.25">
      <c r="A14163" s="1">
        <v>2</v>
      </c>
      <c r="B14163" s="1">
        <v>48219</v>
      </c>
      <c r="C14163" s="1">
        <v>87.914100000000005</v>
      </c>
      <c r="D14163" s="1">
        <v>198.61330000000001</v>
      </c>
      <c r="E14163" s="1">
        <v>1944</v>
      </c>
      <c r="F14163" s="1">
        <v>79.383300000000006</v>
      </c>
      <c r="G14163" s="1">
        <v>280.75150000000002</v>
      </c>
      <c r="H14163" s="1">
        <v>13.14503962</v>
      </c>
      <c r="I14163" s="1">
        <v>70614</v>
      </c>
    </row>
    <row r="14164" spans="1:9" x14ac:dyDescent="0.25">
      <c r="A14164" s="1">
        <v>0</v>
      </c>
      <c r="B14164" s="1" t="s">
        <v>16854</v>
      </c>
    </row>
    <row r="14165" spans="1:9" x14ac:dyDescent="0.25">
      <c r="A14165" s="1">
        <v>1</v>
      </c>
      <c r="B14165" s="1" t="s">
        <v>16855</v>
      </c>
      <c r="C14165" s="1" t="s">
        <v>16856</v>
      </c>
      <c r="D14165" s="1">
        <v>22276.53028811</v>
      </c>
      <c r="E14165" s="1">
        <v>4.7E-7</v>
      </c>
      <c r="F14165" s="1" t="s">
        <v>3</v>
      </c>
      <c r="G14165" s="1" t="s">
        <v>16857</v>
      </c>
      <c r="H14165" s="1">
        <v>0</v>
      </c>
      <c r="I14165" s="1">
        <v>9993</v>
      </c>
    </row>
    <row r="14166" spans="1:9" x14ac:dyDescent="0.25">
      <c r="A14166" s="1">
        <v>2</v>
      </c>
      <c r="B14166" s="1">
        <v>48220</v>
      </c>
      <c r="C14166" s="1">
        <v>87.913600000000002</v>
      </c>
      <c r="D14166" s="1">
        <v>198.58580000000001</v>
      </c>
      <c r="E14166" s="1">
        <v>1843</v>
      </c>
      <c r="F14166" s="1">
        <v>81.568700000000007</v>
      </c>
      <c r="G14166" s="1">
        <v>278.5652</v>
      </c>
      <c r="H14166" s="1">
        <v>13.145002509999999</v>
      </c>
      <c r="I14166" s="1">
        <v>70540</v>
      </c>
    </row>
    <row r="14167" spans="1:9" x14ac:dyDescent="0.25">
      <c r="A14167" s="1">
        <v>0</v>
      </c>
      <c r="B14167" s="1" t="s">
        <v>16858</v>
      </c>
    </row>
    <row r="14168" spans="1:9" x14ac:dyDescent="0.25">
      <c r="A14168" s="1">
        <v>1</v>
      </c>
      <c r="B14168" s="1" t="s">
        <v>16859</v>
      </c>
      <c r="C14168" s="1" t="s">
        <v>16860</v>
      </c>
      <c r="D14168" s="1">
        <v>22276.505908620002</v>
      </c>
      <c r="E14168" s="1">
        <v>-1.84E-6</v>
      </c>
      <c r="F14168" s="1" t="s">
        <v>3</v>
      </c>
      <c r="G14168" s="1">
        <f>-53047-3</f>
        <v>-53050</v>
      </c>
      <c r="H14168" s="1">
        <v>0</v>
      </c>
      <c r="I14168" s="1">
        <v>9995</v>
      </c>
    </row>
    <row r="14169" spans="1:9" x14ac:dyDescent="0.25">
      <c r="A14169" s="1">
        <v>2</v>
      </c>
      <c r="B14169" s="1">
        <v>48221</v>
      </c>
      <c r="C14169" s="1">
        <v>87.913899999999998</v>
      </c>
      <c r="D14169" s="1">
        <v>198.6139</v>
      </c>
      <c r="E14169" s="1">
        <v>1843</v>
      </c>
      <c r="F14169" s="1">
        <v>82.684399999999997</v>
      </c>
      <c r="G14169" s="1">
        <v>277.4495</v>
      </c>
      <c r="H14169" s="1">
        <v>13.14501155</v>
      </c>
      <c r="I14169" s="1">
        <v>70552</v>
      </c>
    </row>
    <row r="14170" spans="1:9" x14ac:dyDescent="0.25">
      <c r="A14170" s="1">
        <v>0</v>
      </c>
      <c r="B14170" s="1" t="s">
        <v>16861</v>
      </c>
    </row>
    <row r="14171" spans="1:9" x14ac:dyDescent="0.25">
      <c r="A14171" s="1">
        <v>1</v>
      </c>
      <c r="B14171" s="1" t="s">
        <v>16862</v>
      </c>
      <c r="C14171" s="1" t="s">
        <v>16863</v>
      </c>
      <c r="D14171" s="1">
        <v>22276.554597890001</v>
      </c>
      <c r="E14171" s="1">
        <v>1.8700000000000001E-6</v>
      </c>
      <c r="F14171" s="1" t="s">
        <v>3</v>
      </c>
      <c r="G14171" s="1" t="s">
        <v>16864</v>
      </c>
      <c r="H14171" s="1">
        <v>0</v>
      </c>
      <c r="I14171" s="1">
        <v>9995</v>
      </c>
    </row>
    <row r="14172" spans="1:9" x14ac:dyDescent="0.25">
      <c r="A14172" s="1">
        <v>2</v>
      </c>
      <c r="B14172" s="1">
        <v>48222</v>
      </c>
      <c r="C14172" s="1">
        <v>87.914000000000001</v>
      </c>
      <c r="D14172" s="1">
        <v>198.55119999999999</v>
      </c>
      <c r="E14172" s="1">
        <v>1575</v>
      </c>
      <c r="F14172" s="1">
        <v>74.714299999999994</v>
      </c>
      <c r="G14172" s="1">
        <v>285.41609999999997</v>
      </c>
      <c r="H14172" s="1">
        <v>13.145006370000001</v>
      </c>
      <c r="I14172" s="1">
        <v>70479</v>
      </c>
    </row>
    <row r="14173" spans="1:9" x14ac:dyDescent="0.25">
      <c r="A14173" s="1">
        <v>0</v>
      </c>
      <c r="B14173" s="1" t="s">
        <v>16865</v>
      </c>
    </row>
    <row r="14174" spans="1:9" x14ac:dyDescent="0.25">
      <c r="A14174" s="1">
        <v>1</v>
      </c>
      <c r="B14174" s="1" t="s">
        <v>16866</v>
      </c>
      <c r="C14174" s="1" t="s">
        <v>16867</v>
      </c>
      <c r="D14174" s="1">
        <v>22276.30721703</v>
      </c>
      <c r="E14174" s="1">
        <v>1.9E-6</v>
      </c>
      <c r="F14174" s="1" t="s">
        <v>3</v>
      </c>
      <c r="G14174" s="1" t="s">
        <v>16868</v>
      </c>
      <c r="H14174" s="1">
        <v>0</v>
      </c>
      <c r="I14174" s="1">
        <v>9990</v>
      </c>
    </row>
    <row r="14175" spans="1:9" x14ac:dyDescent="0.25">
      <c r="A14175" s="1">
        <v>2</v>
      </c>
      <c r="B14175" s="1">
        <v>48223</v>
      </c>
      <c r="C14175" s="1">
        <v>87.922799999999995</v>
      </c>
      <c r="D14175" s="1">
        <v>198.60890000000001</v>
      </c>
      <c r="E14175" s="1">
        <v>1841</v>
      </c>
      <c r="F14175" s="1">
        <v>82.073499999999996</v>
      </c>
      <c r="G14175" s="1">
        <v>278.06040000000002</v>
      </c>
      <c r="H14175" s="1">
        <v>13.14501038</v>
      </c>
      <c r="I14175" s="1">
        <v>70647</v>
      </c>
    </row>
    <row r="14176" spans="1:9" x14ac:dyDescent="0.25">
      <c r="A14176" s="1">
        <v>0</v>
      </c>
      <c r="B14176" s="1" t="s">
        <v>16869</v>
      </c>
    </row>
    <row r="14177" spans="1:9" x14ac:dyDescent="0.25">
      <c r="A14177" s="1">
        <v>1</v>
      </c>
      <c r="B14177" s="1" t="s">
        <v>16870</v>
      </c>
      <c r="C14177" s="1" t="s">
        <v>16871</v>
      </c>
      <c r="D14177" s="1">
        <v>22276.286073499999</v>
      </c>
      <c r="E14177" s="1">
        <v>-1.35E-6</v>
      </c>
      <c r="F14177" s="1" t="s">
        <v>3</v>
      </c>
      <c r="G14177" s="1">
        <f>-39758-3</f>
        <v>-39761</v>
      </c>
      <c r="H14177" s="1">
        <v>0</v>
      </c>
      <c r="I14177" s="1">
        <v>9993</v>
      </c>
    </row>
    <row r="14178" spans="1:9" x14ac:dyDescent="0.25">
      <c r="A14178" s="1">
        <v>2</v>
      </c>
      <c r="B14178" s="1">
        <v>48224</v>
      </c>
      <c r="C14178" s="1">
        <v>87.913899999999998</v>
      </c>
      <c r="D14178" s="1">
        <v>198.66040000000001</v>
      </c>
      <c r="E14178" s="1">
        <v>617</v>
      </c>
      <c r="F14178" s="1">
        <v>95.510199999999998</v>
      </c>
      <c r="G14178" s="1">
        <v>264.60980000000001</v>
      </c>
      <c r="H14178" s="1">
        <v>13.145044309999999</v>
      </c>
      <c r="I14178" s="1">
        <v>70625</v>
      </c>
    </row>
    <row r="14179" spans="1:9" x14ac:dyDescent="0.25">
      <c r="A14179" s="1">
        <v>0</v>
      </c>
      <c r="B14179" s="1" t="s">
        <v>16872</v>
      </c>
    </row>
    <row r="14180" spans="1:9" x14ac:dyDescent="0.25">
      <c r="A14180" s="1">
        <v>1</v>
      </c>
      <c r="B14180" s="1" t="s">
        <v>16873</v>
      </c>
      <c r="C14180" s="1" t="s">
        <v>16874</v>
      </c>
      <c r="D14180" s="1">
        <v>22276.49856168</v>
      </c>
      <c r="E14180" s="1">
        <v>-9.7000000000000003E-7</v>
      </c>
      <c r="F14180" s="1" t="s">
        <v>3</v>
      </c>
      <c r="G14180" s="1">
        <f>-29667-3</f>
        <v>-29670</v>
      </c>
      <c r="H14180" s="1">
        <v>0</v>
      </c>
      <c r="I14180" s="1">
        <v>9995</v>
      </c>
    </row>
    <row r="14181" spans="1:9" x14ac:dyDescent="0.25">
      <c r="A14181" s="1">
        <v>2</v>
      </c>
      <c r="B14181" s="1">
        <v>48225</v>
      </c>
      <c r="C14181" s="1">
        <v>87.913799999999995</v>
      </c>
      <c r="D14181" s="1">
        <v>198.64449999999999</v>
      </c>
      <c r="E14181" s="1">
        <v>2511</v>
      </c>
      <c r="F14181" s="1">
        <v>67.386200000000002</v>
      </c>
      <c r="G14181" s="1">
        <v>292.75330000000002</v>
      </c>
      <c r="H14181" s="1">
        <v>13.14506737</v>
      </c>
      <c r="I14181" s="1">
        <v>70541</v>
      </c>
    </row>
    <row r="14182" spans="1:9" x14ac:dyDescent="0.25">
      <c r="A14182" s="1">
        <v>0</v>
      </c>
      <c r="B14182" s="1" t="s">
        <v>16875</v>
      </c>
    </row>
    <row r="14183" spans="1:9" x14ac:dyDescent="0.25">
      <c r="A14183" s="1">
        <v>1</v>
      </c>
      <c r="B14183" s="1" t="s">
        <v>16876</v>
      </c>
      <c r="C14183" s="1" t="s">
        <v>16877</v>
      </c>
      <c r="D14183" s="1">
        <v>22276.524998069999</v>
      </c>
      <c r="E14183" s="1">
        <v>-8.4E-7</v>
      </c>
      <c r="F14183" s="1" t="s">
        <v>3</v>
      </c>
      <c r="G14183" s="1">
        <f>-26001-3</f>
        <v>-26004</v>
      </c>
      <c r="H14183" s="1">
        <v>0</v>
      </c>
      <c r="I14183" s="1">
        <v>9998</v>
      </c>
    </row>
    <row r="14184" spans="1:9" x14ac:dyDescent="0.25">
      <c r="A14184" s="1">
        <v>2</v>
      </c>
      <c r="B14184" s="1">
        <v>48226</v>
      </c>
      <c r="C14184" s="1">
        <v>87.913799999999995</v>
      </c>
      <c r="D14184" s="1">
        <v>198.5916</v>
      </c>
      <c r="E14184" s="1">
        <v>1492</v>
      </c>
      <c r="F14184" s="1">
        <v>85.708299999999994</v>
      </c>
      <c r="G14184" s="1">
        <v>274.42169999999999</v>
      </c>
      <c r="H14184" s="1">
        <v>13.145004869999999</v>
      </c>
      <c r="I14184" s="1">
        <v>70564</v>
      </c>
    </row>
    <row r="14185" spans="1:9" x14ac:dyDescent="0.25">
      <c r="A14185" s="1">
        <v>0</v>
      </c>
      <c r="B14185" s="1" t="s">
        <v>16878</v>
      </c>
    </row>
    <row r="14186" spans="1:9" x14ac:dyDescent="0.25">
      <c r="A14186" s="1">
        <v>1</v>
      </c>
      <c r="B14186" s="1" t="s">
        <v>16879</v>
      </c>
      <c r="C14186" s="1" t="s">
        <v>16880</v>
      </c>
      <c r="D14186" s="1">
        <v>22276.497499770001</v>
      </c>
      <c r="E14186" s="1">
        <v>-1.06E-6</v>
      </c>
      <c r="F14186" s="1" t="s">
        <v>3</v>
      </c>
      <c r="G14186" s="1">
        <f>-31972-3</f>
        <v>-31975</v>
      </c>
      <c r="H14186" s="1">
        <v>0</v>
      </c>
      <c r="I14186" s="1">
        <v>9999</v>
      </c>
    </row>
    <row r="14187" spans="1:9" x14ac:dyDescent="0.25">
      <c r="A14187" s="1">
        <v>2</v>
      </c>
      <c r="B14187" s="1">
        <v>48227</v>
      </c>
      <c r="C14187" s="1">
        <v>87.9221</v>
      </c>
      <c r="D14187" s="1">
        <v>198.55549999999999</v>
      </c>
      <c r="E14187" s="1">
        <v>1987</v>
      </c>
      <c r="F14187" s="1">
        <v>84.22</v>
      </c>
      <c r="G14187" s="1">
        <v>275.91559999999998</v>
      </c>
      <c r="H14187" s="1">
        <v>13.14500344</v>
      </c>
      <c r="I14187" s="1">
        <v>70516</v>
      </c>
    </row>
    <row r="14188" spans="1:9" x14ac:dyDescent="0.25">
      <c r="A14188" s="1">
        <v>0</v>
      </c>
      <c r="B14188" s="1" t="s">
        <v>16881</v>
      </c>
    </row>
    <row r="14189" spans="1:9" x14ac:dyDescent="0.25">
      <c r="A14189" s="1">
        <v>1</v>
      </c>
      <c r="B14189" s="1" t="s">
        <v>16882</v>
      </c>
      <c r="C14189" s="1" t="s">
        <v>3293</v>
      </c>
      <c r="D14189" s="1">
        <v>22276.49116261</v>
      </c>
      <c r="E14189" s="1">
        <v>-5.2E-7</v>
      </c>
      <c r="F14189" s="1" t="s">
        <v>3</v>
      </c>
      <c r="G14189" s="1">
        <f>-17409-3</f>
        <v>-17412</v>
      </c>
      <c r="H14189" s="1">
        <v>0</v>
      </c>
      <c r="I14189" s="1">
        <v>9993</v>
      </c>
    </row>
    <row r="14190" spans="1:9" x14ac:dyDescent="0.25">
      <c r="A14190" s="1">
        <v>2</v>
      </c>
      <c r="B14190" s="1">
        <v>48228</v>
      </c>
      <c r="C14190" s="1">
        <v>87.914100000000005</v>
      </c>
      <c r="D14190" s="1">
        <v>198.6585</v>
      </c>
      <c r="E14190" s="1">
        <v>1886</v>
      </c>
      <c r="F14190" s="1">
        <v>84.785200000000003</v>
      </c>
      <c r="G14190" s="1">
        <v>275.34930000000003</v>
      </c>
      <c r="H14190" s="1">
        <v>13.145003109999999</v>
      </c>
      <c r="I14190" s="1">
        <v>70723</v>
      </c>
    </row>
    <row r="14191" spans="1:9" x14ac:dyDescent="0.25">
      <c r="A14191" s="1">
        <v>0</v>
      </c>
      <c r="B14191" s="1" t="s">
        <v>16883</v>
      </c>
    </row>
    <row r="14192" spans="1:9" x14ac:dyDescent="0.25">
      <c r="A14192" s="1">
        <v>1</v>
      </c>
      <c r="B14192" s="1" t="s">
        <v>16884</v>
      </c>
      <c r="C14192" s="1" t="s">
        <v>16885</v>
      </c>
      <c r="D14192" s="1">
        <v>22276.50384397</v>
      </c>
      <c r="E14192" s="1">
        <v>-4.78E-6</v>
      </c>
      <c r="F14192" s="1" t="s">
        <v>3</v>
      </c>
      <c r="G14192" s="1">
        <f>-13240-2</f>
        <v>-13242</v>
      </c>
      <c r="H14192" s="1">
        <v>0</v>
      </c>
      <c r="I14192" s="1">
        <v>9993</v>
      </c>
    </row>
    <row r="14193" spans="1:9" x14ac:dyDescent="0.25">
      <c r="A14193" s="1">
        <v>2</v>
      </c>
      <c r="B14193" s="1">
        <v>48229</v>
      </c>
      <c r="C14193" s="1">
        <v>87.914000000000001</v>
      </c>
      <c r="D14193" s="1">
        <v>198.56790000000001</v>
      </c>
      <c r="E14193" s="1">
        <v>1678</v>
      </c>
      <c r="F14193" s="1">
        <v>82.0351</v>
      </c>
      <c r="G14193" s="1">
        <v>278.09690000000001</v>
      </c>
      <c r="H14193" s="1">
        <v>13.14502347</v>
      </c>
      <c r="I14193" s="1">
        <v>70673</v>
      </c>
    </row>
    <row r="14194" spans="1:9" x14ac:dyDescent="0.25">
      <c r="A14194" s="1">
        <v>0</v>
      </c>
      <c r="B14194" s="1" t="s">
        <v>16886</v>
      </c>
    </row>
    <row r="14195" spans="1:9" x14ac:dyDescent="0.25">
      <c r="A14195" s="1">
        <v>1</v>
      </c>
      <c r="B14195" s="1" t="s">
        <v>16887</v>
      </c>
      <c r="C14195" s="1" t="s">
        <v>16888</v>
      </c>
      <c r="D14195" s="1">
        <v>22276.556728840002</v>
      </c>
      <c r="E14195" s="1">
        <v>1.99E-6</v>
      </c>
      <c r="F14195" s="1" t="s">
        <v>3</v>
      </c>
      <c r="G14195" s="1" t="s">
        <v>16889</v>
      </c>
      <c r="H14195" s="1">
        <v>0</v>
      </c>
      <c r="I14195" s="1">
        <v>9994</v>
      </c>
    </row>
    <row r="14196" spans="1:9" x14ac:dyDescent="0.25">
      <c r="A14196" s="1">
        <v>2</v>
      </c>
      <c r="B14196" s="1">
        <v>48230</v>
      </c>
      <c r="C14196" s="1">
        <v>87.914299999999997</v>
      </c>
      <c r="D14196" s="1">
        <v>198.6251</v>
      </c>
      <c r="E14196" s="1">
        <v>1682</v>
      </c>
      <c r="F14196" s="1">
        <v>75.599100000000007</v>
      </c>
      <c r="G14196" s="1">
        <v>284.53250000000003</v>
      </c>
      <c r="H14196" s="1">
        <v>13.14505114</v>
      </c>
      <c r="I14196" s="1">
        <v>70535</v>
      </c>
    </row>
    <row r="14197" spans="1:9" x14ac:dyDescent="0.25">
      <c r="A14197" s="1">
        <v>0</v>
      </c>
      <c r="B14197" s="1" t="s">
        <v>16890</v>
      </c>
    </row>
    <row r="14198" spans="1:9" x14ac:dyDescent="0.25">
      <c r="A14198" s="1">
        <v>1</v>
      </c>
      <c r="B14198" s="1" t="s">
        <v>16891</v>
      </c>
      <c r="C14198" s="1" t="s">
        <v>16892</v>
      </c>
      <c r="D14198" s="1">
        <v>22276.29241989</v>
      </c>
      <c r="E14198" s="1">
        <v>-1.5799999999999999E-6</v>
      </c>
      <c r="F14198" s="1" t="s">
        <v>3</v>
      </c>
      <c r="G14198" s="1">
        <f>-46045-3</f>
        <v>-46048</v>
      </c>
      <c r="H14198" s="1">
        <v>0</v>
      </c>
      <c r="I14198" s="1">
        <v>9996</v>
      </c>
    </row>
    <row r="14199" spans="1:9" x14ac:dyDescent="0.25">
      <c r="A14199" s="1">
        <v>2</v>
      </c>
      <c r="B14199" s="1">
        <v>48231</v>
      </c>
      <c r="C14199" s="1">
        <v>87.913799999999995</v>
      </c>
      <c r="D14199" s="1">
        <v>198.67949999999999</v>
      </c>
      <c r="E14199" s="1">
        <v>1854</v>
      </c>
      <c r="F14199" s="1">
        <v>81.998599999999996</v>
      </c>
      <c r="G14199" s="1">
        <v>278.1354</v>
      </c>
      <c r="H14199" s="1">
        <v>13.1450207</v>
      </c>
      <c r="I14199" s="1">
        <v>70404</v>
      </c>
    </row>
    <row r="14200" spans="1:9" x14ac:dyDescent="0.25">
      <c r="A14200" s="1">
        <v>0</v>
      </c>
      <c r="B14200" s="1" t="s">
        <v>16893</v>
      </c>
    </row>
    <row r="14201" spans="1:9" x14ac:dyDescent="0.25">
      <c r="A14201" s="1">
        <v>1</v>
      </c>
      <c r="B14201" s="1" t="s">
        <v>16894</v>
      </c>
      <c r="C14201" s="1" t="s">
        <v>16895</v>
      </c>
      <c r="D14201" s="1">
        <v>22276.55881957</v>
      </c>
      <c r="E14201" s="1">
        <v>1.2699999999999999E-6</v>
      </c>
      <c r="F14201" s="1" t="s">
        <v>3</v>
      </c>
      <c r="G14201" s="1" t="s">
        <v>16896</v>
      </c>
      <c r="H14201" s="1">
        <v>0</v>
      </c>
      <c r="I14201" s="1">
        <v>9994</v>
      </c>
    </row>
    <row r="14202" spans="1:9" x14ac:dyDescent="0.25">
      <c r="A14202" s="1">
        <v>2</v>
      </c>
      <c r="B14202" s="1">
        <v>48232</v>
      </c>
      <c r="C14202" s="1">
        <v>87.922399999999996</v>
      </c>
      <c r="D14202" s="1">
        <v>198.55549999999999</v>
      </c>
      <c r="E14202" s="1">
        <v>1774</v>
      </c>
      <c r="F14202" s="1">
        <v>90.081900000000005</v>
      </c>
      <c r="G14202" s="1">
        <v>270.0514</v>
      </c>
      <c r="H14202" s="1">
        <v>13.14500949</v>
      </c>
      <c r="I14202" s="1">
        <v>70706</v>
      </c>
    </row>
    <row r="14203" spans="1:9" x14ac:dyDescent="0.25">
      <c r="A14203" s="1">
        <v>0</v>
      </c>
      <c r="B14203" s="1" t="s">
        <v>16897</v>
      </c>
    </row>
    <row r="14204" spans="1:9" x14ac:dyDescent="0.25">
      <c r="A14204" s="1">
        <v>1</v>
      </c>
      <c r="B14204" s="1" t="s">
        <v>16898</v>
      </c>
      <c r="C14204" s="1" t="s">
        <v>16899</v>
      </c>
      <c r="D14204" s="1">
        <v>22276.51231391</v>
      </c>
      <c r="E14204" s="1">
        <v>-1.4899999999999999E-6</v>
      </c>
      <c r="F14204" s="1" t="s">
        <v>3</v>
      </c>
      <c r="G14204" s="1">
        <f>-43683-3</f>
        <v>-43686</v>
      </c>
      <c r="H14204" s="1">
        <v>0</v>
      </c>
      <c r="I14204" s="1">
        <v>9994</v>
      </c>
    </row>
    <row r="14205" spans="1:9" x14ac:dyDescent="0.25">
      <c r="A14205" s="1">
        <v>2</v>
      </c>
      <c r="B14205" s="1">
        <v>48233</v>
      </c>
      <c r="C14205" s="1">
        <v>87.913799999999995</v>
      </c>
      <c r="D14205" s="1">
        <v>198.61750000000001</v>
      </c>
      <c r="E14205" s="1">
        <v>1701</v>
      </c>
      <c r="F14205" s="1">
        <v>84.493399999999994</v>
      </c>
      <c r="G14205" s="1">
        <v>275.63900000000001</v>
      </c>
      <c r="H14205" s="1">
        <v>13.14501959</v>
      </c>
      <c r="I14205" s="1">
        <v>70654</v>
      </c>
    </row>
    <row r="14206" spans="1:9" x14ac:dyDescent="0.25">
      <c r="A14206" s="1">
        <v>0</v>
      </c>
      <c r="B14206" s="1" t="s">
        <v>16900</v>
      </c>
    </row>
    <row r="14207" spans="1:9" x14ac:dyDescent="0.25">
      <c r="A14207" s="1">
        <v>1</v>
      </c>
      <c r="B14207" s="1" t="s">
        <v>16901</v>
      </c>
      <c r="C14207" s="1" t="s">
        <v>16902</v>
      </c>
      <c r="D14207" s="1">
        <v>22276.49538941</v>
      </c>
      <c r="E14207" s="1">
        <v>-3.1E-7</v>
      </c>
      <c r="F14207" s="1" t="s">
        <v>3</v>
      </c>
      <c r="G14207" s="1">
        <f>-11860-3</f>
        <v>-11863</v>
      </c>
      <c r="H14207" s="1">
        <v>0</v>
      </c>
      <c r="I14207" s="1">
        <v>9995</v>
      </c>
    </row>
    <row r="14208" spans="1:9" x14ac:dyDescent="0.25">
      <c r="A14208" s="1">
        <v>2</v>
      </c>
      <c r="B14208" s="1">
        <v>48234</v>
      </c>
      <c r="C14208" s="1">
        <v>87.913899999999998</v>
      </c>
      <c r="D14208" s="1">
        <v>198.59729999999999</v>
      </c>
      <c r="E14208" s="1">
        <v>1747</v>
      </c>
      <c r="F14208" s="1">
        <v>80.986500000000007</v>
      </c>
      <c r="G14208" s="1">
        <v>279.14620000000002</v>
      </c>
      <c r="H14208" s="1">
        <v>13.14501128</v>
      </c>
      <c r="I14208" s="1">
        <v>70551</v>
      </c>
    </row>
    <row r="14209" spans="1:9" x14ac:dyDescent="0.25">
      <c r="A14209" s="1">
        <v>0</v>
      </c>
      <c r="B14209" s="1" t="s">
        <v>16903</v>
      </c>
    </row>
    <row r="14210" spans="1:9" x14ac:dyDescent="0.25">
      <c r="A14210" s="1">
        <v>1</v>
      </c>
      <c r="B14210" s="1" t="s">
        <v>16904</v>
      </c>
      <c r="C14210" s="1" t="s">
        <v>16905</v>
      </c>
      <c r="D14210" s="1">
        <v>22276.560935739999</v>
      </c>
      <c r="E14210" s="1">
        <v>8.8999999999999995E-7</v>
      </c>
      <c r="F14210" s="1" t="s">
        <v>3</v>
      </c>
      <c r="G14210" s="1" t="s">
        <v>16906</v>
      </c>
      <c r="H14210" s="1">
        <v>0</v>
      </c>
      <c r="I14210" s="1">
        <v>9996</v>
      </c>
    </row>
    <row r="14211" spans="1:9" x14ac:dyDescent="0.25">
      <c r="A14211" s="1">
        <v>2</v>
      </c>
      <c r="B14211" s="1">
        <v>48235</v>
      </c>
      <c r="C14211" s="1">
        <v>87.914100000000005</v>
      </c>
      <c r="D14211" s="1">
        <v>198.57929999999999</v>
      </c>
      <c r="E14211" s="1">
        <v>1598</v>
      </c>
      <c r="F14211" s="1">
        <v>59.651000000000003</v>
      </c>
      <c r="G14211" s="1">
        <v>300.4778</v>
      </c>
      <c r="H14211" s="1">
        <v>13.14499578</v>
      </c>
      <c r="I14211" s="1">
        <v>70574</v>
      </c>
    </row>
    <row r="14212" spans="1:9" x14ac:dyDescent="0.25">
      <c r="A14212" s="1">
        <v>0</v>
      </c>
      <c r="B14212" s="1" t="s">
        <v>16907</v>
      </c>
    </row>
    <row r="14213" spans="1:9" x14ac:dyDescent="0.25">
      <c r="A14213" s="1">
        <v>1</v>
      </c>
      <c r="B14213" s="1" t="s">
        <v>16908</v>
      </c>
      <c r="C14213" s="1" t="s">
        <v>16909</v>
      </c>
      <c r="D14213" s="1">
        <v>22276.548267549999</v>
      </c>
      <c r="E14213" s="1">
        <v>6.1500000000000004E-6</v>
      </c>
      <c r="F14213" s="1" t="s">
        <v>3</v>
      </c>
      <c r="G14213" s="1" t="s">
        <v>16910</v>
      </c>
      <c r="H14213" s="1">
        <v>0</v>
      </c>
      <c r="I14213" s="1">
        <v>9999</v>
      </c>
    </row>
    <row r="14214" spans="1:9" x14ac:dyDescent="0.25">
      <c r="A14214" s="1">
        <v>2</v>
      </c>
      <c r="B14214" s="1">
        <v>48236</v>
      </c>
      <c r="C14214" s="1">
        <v>87.913899999999998</v>
      </c>
      <c r="D14214" s="1">
        <v>198.59180000000001</v>
      </c>
      <c r="E14214" s="1">
        <v>1750</v>
      </c>
      <c r="F14214" s="1">
        <v>78.451700000000002</v>
      </c>
      <c r="G14214" s="1">
        <v>281.68090000000001</v>
      </c>
      <c r="H14214" s="1">
        <v>13.14502117</v>
      </c>
      <c r="I14214" s="1">
        <v>70486</v>
      </c>
    </row>
    <row r="14215" spans="1:9" x14ac:dyDescent="0.25">
      <c r="A14215" s="1">
        <v>0</v>
      </c>
      <c r="B14215" s="1" t="s">
        <v>16911</v>
      </c>
    </row>
    <row r="14216" spans="1:9" x14ac:dyDescent="0.25">
      <c r="A14216" s="1">
        <v>1</v>
      </c>
      <c r="B14216" s="1" t="s">
        <v>16912</v>
      </c>
      <c r="C14216" s="1" t="s">
        <v>16913</v>
      </c>
      <c r="D14216" s="1">
        <v>22276.288193209999</v>
      </c>
      <c r="E14216" s="1">
        <v>-8.7000000000000003E-7</v>
      </c>
      <c r="F14216" s="1" t="s">
        <v>3</v>
      </c>
      <c r="G14216" s="1">
        <f>-26966-3</f>
        <v>-26969</v>
      </c>
      <c r="H14216" s="1">
        <v>0</v>
      </c>
      <c r="I14216" s="1">
        <v>9993</v>
      </c>
    </row>
    <row r="14217" spans="1:9" x14ac:dyDescent="0.25">
      <c r="A14217" s="1">
        <v>2</v>
      </c>
      <c r="B14217" s="1">
        <v>48237</v>
      </c>
      <c r="C14217" s="1">
        <v>87.913899999999998</v>
      </c>
      <c r="D14217" s="1">
        <v>198.63300000000001</v>
      </c>
      <c r="E14217" s="1">
        <v>1911</v>
      </c>
      <c r="F14217" s="1">
        <v>60.732700000000001</v>
      </c>
      <c r="G14217" s="1">
        <v>299.39940000000001</v>
      </c>
      <c r="H14217" s="1">
        <v>13.145002330000001</v>
      </c>
      <c r="I14217" s="1">
        <v>70622</v>
      </c>
    </row>
    <row r="14218" spans="1:9" x14ac:dyDescent="0.25">
      <c r="A14218" s="1">
        <v>0</v>
      </c>
      <c r="B14218" s="1" t="s">
        <v>16914</v>
      </c>
    </row>
    <row r="14219" spans="1:9" x14ac:dyDescent="0.25">
      <c r="A14219" s="1">
        <v>1</v>
      </c>
      <c r="B14219" s="1" t="s">
        <v>16915</v>
      </c>
      <c r="C14219" s="1" t="s">
        <v>16916</v>
      </c>
      <c r="D14219" s="1">
        <v>22276.533448909999</v>
      </c>
      <c r="E14219" s="1">
        <v>-5.4410000000000003E-5</v>
      </c>
      <c r="F14219" s="1" t="s">
        <v>3</v>
      </c>
      <c r="G14219" s="1">
        <f>-14713-1</f>
        <v>-14714</v>
      </c>
      <c r="H14219" s="1">
        <v>0</v>
      </c>
      <c r="I14219" s="1">
        <v>9991</v>
      </c>
    </row>
    <row r="14220" spans="1:9" x14ac:dyDescent="0.25">
      <c r="A14220" s="1">
        <v>2</v>
      </c>
      <c r="B14220" s="1">
        <v>48238</v>
      </c>
      <c r="C14220" s="1">
        <v>87.913799999999995</v>
      </c>
      <c r="D14220" s="1">
        <v>198.59559999999999</v>
      </c>
      <c r="E14220" s="1">
        <v>1389</v>
      </c>
      <c r="F14220" s="1">
        <v>77.495599999999996</v>
      </c>
      <c r="G14220" s="1">
        <v>282.63290000000001</v>
      </c>
      <c r="H14220" s="1">
        <v>13.14527631</v>
      </c>
      <c r="I14220" s="1">
        <v>70603</v>
      </c>
    </row>
    <row r="14221" spans="1:9" x14ac:dyDescent="0.25">
      <c r="A14221" s="1">
        <v>0</v>
      </c>
      <c r="B14221" s="1" t="s">
        <v>16917</v>
      </c>
    </row>
    <row r="14222" spans="1:9" x14ac:dyDescent="0.25">
      <c r="A14222" s="1">
        <v>1</v>
      </c>
      <c r="B14222" s="1" t="s">
        <v>16918</v>
      </c>
      <c r="C14222" s="1" t="s">
        <v>16919</v>
      </c>
      <c r="D14222" s="1">
        <v>22276.544027039999</v>
      </c>
      <c r="E14222" s="1">
        <v>2.2199999999999999E-6</v>
      </c>
      <c r="F14222" s="1" t="s">
        <v>3</v>
      </c>
      <c r="G14222" s="1" t="s">
        <v>15352</v>
      </c>
      <c r="H14222" s="1">
        <v>0</v>
      </c>
      <c r="I14222" s="1">
        <v>9993</v>
      </c>
    </row>
    <row r="14223" spans="1:9" x14ac:dyDescent="0.25">
      <c r="A14223" s="1">
        <v>2</v>
      </c>
      <c r="B14223" s="1">
        <v>48239</v>
      </c>
      <c r="C14223" s="1">
        <v>87.913600000000002</v>
      </c>
      <c r="D14223" s="1">
        <v>198.57560000000001</v>
      </c>
      <c r="E14223" s="1">
        <v>1750</v>
      </c>
      <c r="F14223" s="1">
        <v>69.875</v>
      </c>
      <c r="G14223" s="1">
        <v>290.2568</v>
      </c>
      <c r="H14223" s="1">
        <v>13.145002229999999</v>
      </c>
      <c r="I14223" s="1">
        <v>70461</v>
      </c>
    </row>
    <row r="14224" spans="1:9" x14ac:dyDescent="0.25">
      <c r="A14224" s="1">
        <v>0</v>
      </c>
      <c r="B14224" s="1" t="s">
        <v>16920</v>
      </c>
    </row>
    <row r="14225" spans="1:9" x14ac:dyDescent="0.25">
      <c r="A14225" s="1">
        <v>1</v>
      </c>
      <c r="B14225" s="1" t="s">
        <v>16921</v>
      </c>
      <c r="C14225" s="1" t="s">
        <v>16922</v>
      </c>
      <c r="D14225" s="1">
        <v>22276.293475390001</v>
      </c>
      <c r="E14225" s="1">
        <v>2.6E-7</v>
      </c>
      <c r="F14225" s="1" t="s">
        <v>3</v>
      </c>
      <c r="G14225" s="1" t="s">
        <v>16923</v>
      </c>
      <c r="H14225" s="1">
        <v>0</v>
      </c>
      <c r="I14225" s="1">
        <v>9994</v>
      </c>
    </row>
    <row r="14226" spans="1:9" x14ac:dyDescent="0.25">
      <c r="A14226" s="1">
        <v>2</v>
      </c>
      <c r="B14226" s="1">
        <v>48240</v>
      </c>
      <c r="C14226" s="1">
        <v>87.913899999999998</v>
      </c>
      <c r="D14226" s="1">
        <v>198.6173</v>
      </c>
      <c r="E14226" s="1">
        <v>1278</v>
      </c>
      <c r="F14226" s="1">
        <v>86.87</v>
      </c>
      <c r="G14226" s="1">
        <v>273.25760000000002</v>
      </c>
      <c r="H14226" s="1">
        <v>13.14500952</v>
      </c>
      <c r="I14226" s="1">
        <v>70413</v>
      </c>
    </row>
    <row r="14227" spans="1:9" x14ac:dyDescent="0.25">
      <c r="A14227" s="1">
        <v>0</v>
      </c>
      <c r="B14227" s="1" t="s">
        <v>16924</v>
      </c>
    </row>
    <row r="14228" spans="1:9" x14ac:dyDescent="0.25">
      <c r="A14228" s="1">
        <v>1</v>
      </c>
      <c r="B14228" s="1" t="s">
        <v>16925</v>
      </c>
      <c r="C14228" s="1" t="s">
        <v>16926</v>
      </c>
      <c r="D14228" s="1">
        <v>22276.517604659999</v>
      </c>
      <c r="E14228" s="1">
        <v>-1.15E-6</v>
      </c>
      <c r="F14228" s="1" t="s">
        <v>3</v>
      </c>
      <c r="G14228" s="1">
        <f>-34428-3</f>
        <v>-34431</v>
      </c>
      <c r="H14228" s="1">
        <v>0</v>
      </c>
      <c r="I14228" s="1">
        <v>9993</v>
      </c>
    </row>
    <row r="14229" spans="1:9" x14ac:dyDescent="0.25">
      <c r="A14229" s="1">
        <v>2</v>
      </c>
      <c r="B14229" s="1">
        <v>48241</v>
      </c>
      <c r="C14229" s="1">
        <v>87.913799999999995</v>
      </c>
      <c r="D14229" s="1">
        <v>198.6156</v>
      </c>
      <c r="E14229" s="1">
        <v>1836</v>
      </c>
      <c r="F14229" s="1">
        <v>77.128299999999996</v>
      </c>
      <c r="G14229" s="1">
        <v>283.00510000000003</v>
      </c>
      <c r="H14229" s="1">
        <v>13.145044929999999</v>
      </c>
      <c r="I14229" s="1">
        <v>70672</v>
      </c>
    </row>
    <row r="14230" spans="1:9" x14ac:dyDescent="0.25">
      <c r="A14230" s="1">
        <v>0</v>
      </c>
      <c r="B14230" s="1" t="s">
        <v>16927</v>
      </c>
    </row>
    <row r="14231" spans="1:9" x14ac:dyDescent="0.25">
      <c r="A14231" s="1">
        <v>1</v>
      </c>
      <c r="B14231" s="1" t="s">
        <v>16928</v>
      </c>
      <c r="C14231" s="1" t="s">
        <v>16929</v>
      </c>
      <c r="D14231" s="1">
        <v>22276.493227940002</v>
      </c>
      <c r="E14231" s="1">
        <v>-2.8000000000000002E-7</v>
      </c>
      <c r="F14231" s="1" t="s">
        <v>3</v>
      </c>
      <c r="G14231" s="1">
        <f>-11122-3</f>
        <v>-11125</v>
      </c>
      <c r="H14231" s="1">
        <v>0</v>
      </c>
      <c r="I14231" s="1">
        <v>9998</v>
      </c>
    </row>
    <row r="14232" spans="1:9" x14ac:dyDescent="0.25">
      <c r="A14232" s="1">
        <v>2</v>
      </c>
      <c r="B14232" s="1">
        <v>48242</v>
      </c>
      <c r="C14232" s="1">
        <v>87.914100000000005</v>
      </c>
      <c r="D14232" s="1">
        <v>198.5866</v>
      </c>
      <c r="E14232" s="1">
        <v>2066</v>
      </c>
      <c r="F14232" s="1">
        <v>80.370699999999999</v>
      </c>
      <c r="G14232" s="1">
        <v>279.76560000000001</v>
      </c>
      <c r="H14232" s="1">
        <v>13.14501188</v>
      </c>
      <c r="I14232" s="1">
        <v>70588</v>
      </c>
    </row>
    <row r="14233" spans="1:9" x14ac:dyDescent="0.25">
      <c r="A14233" s="1">
        <v>0</v>
      </c>
      <c r="B14233" s="1" t="s">
        <v>16930</v>
      </c>
    </row>
    <row r="14234" spans="1:9" x14ac:dyDescent="0.25">
      <c r="A14234" s="1">
        <v>1</v>
      </c>
      <c r="B14234" s="1" t="s">
        <v>16931</v>
      </c>
      <c r="C14234" s="1" t="s">
        <v>16932</v>
      </c>
      <c r="D14234" s="1">
        <v>22276.546138909998</v>
      </c>
      <c r="E14234" s="1">
        <v>2.3E-6</v>
      </c>
      <c r="F14234" s="1" t="s">
        <v>3</v>
      </c>
      <c r="G14234" s="1" t="s">
        <v>16933</v>
      </c>
      <c r="H14234" s="1">
        <v>0</v>
      </c>
      <c r="I14234" s="1">
        <v>9996</v>
      </c>
    </row>
    <row r="14235" spans="1:9" x14ac:dyDescent="0.25">
      <c r="A14235" s="1">
        <v>2</v>
      </c>
      <c r="B14235" s="1">
        <v>48243</v>
      </c>
      <c r="C14235" s="1">
        <v>87.922700000000006</v>
      </c>
      <c r="D14235" s="1">
        <v>198.57130000000001</v>
      </c>
      <c r="E14235" s="1">
        <v>1412</v>
      </c>
      <c r="F14235" s="1">
        <v>81.895600000000002</v>
      </c>
      <c r="G14235" s="1">
        <v>278.23340000000002</v>
      </c>
      <c r="H14235" s="1">
        <v>13.14497107</v>
      </c>
      <c r="I14235" s="1">
        <v>70606</v>
      </c>
    </row>
    <row r="14236" spans="1:9" x14ac:dyDescent="0.25">
      <c r="A14236" s="1">
        <v>0</v>
      </c>
      <c r="B14236" s="1" t="s">
        <v>16934</v>
      </c>
    </row>
    <row r="14237" spans="1:9" x14ac:dyDescent="0.25">
      <c r="A14237" s="1">
        <v>1</v>
      </c>
      <c r="B14237" s="1" t="s">
        <v>16935</v>
      </c>
      <c r="C14237" s="1" t="s">
        <v>16936</v>
      </c>
      <c r="D14237" s="1">
        <v>22276.510179140001</v>
      </c>
      <c r="E14237" s="1">
        <v>-2.3499999999999999E-6</v>
      </c>
      <c r="F14237" s="1" t="s">
        <v>3</v>
      </c>
      <c r="G14237" s="1">
        <f>-66742-3</f>
        <v>-66745</v>
      </c>
      <c r="H14237" s="1">
        <v>0</v>
      </c>
      <c r="I14237" s="1">
        <v>9996</v>
      </c>
    </row>
    <row r="14238" spans="1:9" x14ac:dyDescent="0.25">
      <c r="A14238" s="1">
        <v>2</v>
      </c>
      <c r="B14238" s="1">
        <v>48244</v>
      </c>
      <c r="C14238" s="1">
        <v>87.923299999999998</v>
      </c>
      <c r="D14238" s="1">
        <v>198.57220000000001</v>
      </c>
      <c r="E14238" s="1">
        <v>1363</v>
      </c>
      <c r="F14238" s="1">
        <v>83.718800000000002</v>
      </c>
      <c r="G14238" s="1">
        <v>276.40969999999999</v>
      </c>
      <c r="H14238" s="1">
        <v>13.145000339999999</v>
      </c>
      <c r="I14238" s="1">
        <v>70528</v>
      </c>
    </row>
    <row r="14239" spans="1:9" x14ac:dyDescent="0.25">
      <c r="A14239" s="1">
        <v>0</v>
      </c>
      <c r="B14239" s="1" t="s">
        <v>16937</v>
      </c>
    </row>
    <row r="14240" spans="1:9" x14ac:dyDescent="0.25">
      <c r="A14240" s="1">
        <v>1</v>
      </c>
      <c r="B14240" s="1" t="s">
        <v>16938</v>
      </c>
      <c r="C14240" s="1" t="s">
        <v>16939</v>
      </c>
      <c r="D14240" s="1">
        <v>22276.52711268</v>
      </c>
      <c r="E14240" s="1">
        <v>1.1000000000000001E-7</v>
      </c>
      <c r="F14240" s="1" t="s">
        <v>3</v>
      </c>
      <c r="G14240" s="1">
        <f>-43272-5</f>
        <v>-43277</v>
      </c>
      <c r="H14240" s="1">
        <v>0</v>
      </c>
      <c r="I14240" s="1">
        <v>9997</v>
      </c>
    </row>
    <row r="14241" spans="1:9" x14ac:dyDescent="0.25">
      <c r="A14241" s="1">
        <v>2</v>
      </c>
      <c r="B14241" s="1">
        <v>48245</v>
      </c>
      <c r="C14241" s="1">
        <v>87.913799999999995</v>
      </c>
      <c r="D14241" s="1">
        <v>198.57089999999999</v>
      </c>
      <c r="E14241" s="1">
        <v>1325</v>
      </c>
      <c r="F14241" s="1">
        <v>84.088800000000006</v>
      </c>
      <c r="G14241" s="1">
        <v>276.03919999999999</v>
      </c>
      <c r="H14241" s="1">
        <v>13.145005980000001</v>
      </c>
      <c r="I14241" s="1">
        <v>70470</v>
      </c>
    </row>
    <row r="14242" spans="1:9" x14ac:dyDescent="0.25">
      <c r="A14242" s="1">
        <v>0</v>
      </c>
      <c r="B14242" s="1" t="s">
        <v>16940</v>
      </c>
    </row>
    <row r="14243" spans="1:9" x14ac:dyDescent="0.25">
      <c r="A14243" s="1">
        <v>1</v>
      </c>
      <c r="B14243" s="1" t="s">
        <v>16941</v>
      </c>
      <c r="C14243" s="1" t="s">
        <v>16942</v>
      </c>
      <c r="D14243" s="1">
        <v>22276.510288490001</v>
      </c>
      <c r="E14243" s="1">
        <v>1.0499999999999999E-6</v>
      </c>
      <c r="F14243" s="1" t="s">
        <v>3</v>
      </c>
      <c r="G14243" s="1" t="s">
        <v>16943</v>
      </c>
      <c r="H14243" s="1">
        <v>0</v>
      </c>
      <c r="I14243" s="1">
        <v>9990</v>
      </c>
    </row>
    <row r="14244" spans="1:9" x14ac:dyDescent="0.25">
      <c r="A14244" s="1">
        <v>2</v>
      </c>
      <c r="B14244" s="1">
        <v>48268</v>
      </c>
      <c r="C14244" s="1">
        <v>97.893799999999999</v>
      </c>
      <c r="D14244" s="1">
        <v>349.68810000000002</v>
      </c>
      <c r="E14244" s="1">
        <v>1204</v>
      </c>
      <c r="F14244" s="1">
        <v>101.4716</v>
      </c>
      <c r="G14244" s="1">
        <v>258.66390000000001</v>
      </c>
      <c r="H14244" s="1">
        <v>14.81674538</v>
      </c>
      <c r="I14244" s="1">
        <v>77358</v>
      </c>
    </row>
    <row r="14245" spans="1:9" x14ac:dyDescent="0.25">
      <c r="A14245" s="1">
        <v>0</v>
      </c>
      <c r="B14245" s="1" t="s">
        <v>6600</v>
      </c>
      <c r="C14245" s="1">
        <v>2</v>
      </c>
      <c r="D14245" s="1" t="s">
        <v>16944</v>
      </c>
    </row>
    <row r="14246" spans="1:9" x14ac:dyDescent="0.25">
      <c r="A14246" s="1">
        <v>1</v>
      </c>
      <c r="B14246" s="1" t="s">
        <v>16945</v>
      </c>
      <c r="C14246" s="1" t="s">
        <v>16946</v>
      </c>
      <c r="D14246" s="1">
        <v>22276.411831109999</v>
      </c>
      <c r="E14246" s="1">
        <v>7.5980000000000001E-5</v>
      </c>
      <c r="F14246" s="1" t="s">
        <v>3</v>
      </c>
      <c r="G14246" s="1" t="s">
        <v>16947</v>
      </c>
      <c r="H14246" s="1">
        <v>0</v>
      </c>
      <c r="I14246" s="1">
        <v>9994</v>
      </c>
    </row>
    <row r="14247" spans="1:9" x14ac:dyDescent="0.25">
      <c r="A14247" s="1">
        <v>2</v>
      </c>
      <c r="B14247" s="1">
        <v>48269</v>
      </c>
      <c r="C14247" s="1">
        <v>97.738900000000001</v>
      </c>
      <c r="D14247" s="1">
        <v>345.10410000000002</v>
      </c>
      <c r="E14247" s="1">
        <v>4793</v>
      </c>
      <c r="F14247" s="1">
        <v>87.485200000000006</v>
      </c>
      <c r="G14247" s="1">
        <v>272.69130000000001</v>
      </c>
      <c r="H14247" s="1">
        <v>14.880289810000001</v>
      </c>
      <c r="I14247" s="1">
        <v>77585</v>
      </c>
    </row>
    <row r="14248" spans="1:9" x14ac:dyDescent="0.25">
      <c r="A14248" s="1">
        <v>0</v>
      </c>
      <c r="B14248" s="1" t="s">
        <v>16948</v>
      </c>
    </row>
    <row r="14249" spans="1:9" x14ac:dyDescent="0.25">
      <c r="A14249" s="1">
        <v>1</v>
      </c>
      <c r="B14249" s="1" t="s">
        <v>16949</v>
      </c>
      <c r="C14249" s="1" t="s">
        <v>16950</v>
      </c>
      <c r="D14249" s="1">
        <v>22276.510506660001</v>
      </c>
      <c r="E14249" s="1">
        <v>3.2140000000000001E-5</v>
      </c>
      <c r="F14249" s="1" t="s">
        <v>3</v>
      </c>
      <c r="G14249" s="1" t="s">
        <v>16951</v>
      </c>
      <c r="H14249" s="1">
        <v>0</v>
      </c>
      <c r="I14249" s="1">
        <v>9994</v>
      </c>
    </row>
    <row r="14250" spans="1:9" x14ac:dyDescent="0.25">
      <c r="A14250" s="1">
        <v>2</v>
      </c>
      <c r="B14250" s="1">
        <v>48270</v>
      </c>
      <c r="C14250" s="1">
        <v>97.738</v>
      </c>
      <c r="D14250" s="1">
        <v>344.78129999999999</v>
      </c>
      <c r="E14250" s="1">
        <v>5186</v>
      </c>
      <c r="F14250" s="1">
        <v>81.628699999999995</v>
      </c>
      <c r="G14250" s="1">
        <v>278.55160000000001</v>
      </c>
      <c r="H14250" s="1">
        <v>14.868196299999999</v>
      </c>
      <c r="I14250" s="1">
        <v>77586</v>
      </c>
    </row>
    <row r="14251" spans="1:9" x14ac:dyDescent="0.25">
      <c r="A14251" s="1">
        <v>0</v>
      </c>
      <c r="B14251" s="1" t="s">
        <v>16952</v>
      </c>
    </row>
    <row r="14252" spans="1:9" x14ac:dyDescent="0.25">
      <c r="A14252" s="1">
        <v>1</v>
      </c>
      <c r="B14252" s="1" t="s">
        <v>16953</v>
      </c>
      <c r="C14252" s="1" t="s">
        <v>16954</v>
      </c>
      <c r="D14252" s="1">
        <v>22276.49561197</v>
      </c>
      <c r="E14252" s="1">
        <v>4.1390000000000002E-5</v>
      </c>
      <c r="F14252" s="1" t="s">
        <v>3</v>
      </c>
      <c r="G14252" s="1" t="s">
        <v>16955</v>
      </c>
      <c r="H14252" s="1">
        <v>0</v>
      </c>
      <c r="I14252" s="1">
        <v>9997</v>
      </c>
    </row>
    <row r="14253" spans="1:9" x14ac:dyDescent="0.25">
      <c r="A14253" s="1">
        <v>2</v>
      </c>
      <c r="B14253" s="1">
        <v>48271</v>
      </c>
      <c r="C14253" s="1">
        <v>97.7376</v>
      </c>
      <c r="D14253" s="1">
        <v>345.1103</v>
      </c>
      <c r="E14253" s="1">
        <v>3345</v>
      </c>
      <c r="F14253" s="1">
        <v>111.2268</v>
      </c>
      <c r="G14253" s="1">
        <v>248.9306</v>
      </c>
      <c r="H14253" s="1">
        <v>14.873126729999999</v>
      </c>
      <c r="I14253" s="1">
        <v>77598</v>
      </c>
    </row>
    <row r="14254" spans="1:9" x14ac:dyDescent="0.25">
      <c r="A14254" s="1">
        <v>0</v>
      </c>
      <c r="B14254" s="1" t="s">
        <v>7950</v>
      </c>
      <c r="C14254" s="1">
        <v>3</v>
      </c>
    </row>
    <row r="14255" spans="1:9" x14ac:dyDescent="0.25">
      <c r="A14255" s="1">
        <v>1</v>
      </c>
      <c r="B14255" s="1" t="s">
        <v>16956</v>
      </c>
      <c r="C14255" s="1" t="s">
        <v>16957</v>
      </c>
      <c r="D14255" s="1">
        <v>22276.49189247</v>
      </c>
      <c r="E14255" s="1">
        <v>2.128E-5</v>
      </c>
      <c r="F14255" s="1" t="s">
        <v>3</v>
      </c>
      <c r="G14255" s="1" t="s">
        <v>16958</v>
      </c>
      <c r="H14255" s="1">
        <v>0</v>
      </c>
      <c r="I14255" s="1">
        <v>9999</v>
      </c>
    </row>
    <row r="14256" spans="1:9" x14ac:dyDescent="0.25">
      <c r="A14256" s="1">
        <v>2</v>
      </c>
      <c r="B14256" s="1">
        <v>48272</v>
      </c>
      <c r="C14256" s="1">
        <v>97.738699999999994</v>
      </c>
      <c r="D14256" s="1">
        <v>345.41980000000001</v>
      </c>
      <c r="E14256" s="1">
        <v>1565</v>
      </c>
      <c r="F14256" s="1">
        <v>129.09119999999999</v>
      </c>
      <c r="G14256" s="1">
        <v>231.04650000000001</v>
      </c>
      <c r="H14256" s="1">
        <v>14.876741129999999</v>
      </c>
      <c r="I14256" s="1">
        <v>77626</v>
      </c>
    </row>
    <row r="14257" spans="1:9" x14ac:dyDescent="0.25">
      <c r="A14257" s="1">
        <v>0</v>
      </c>
      <c r="B14257" s="1" t="s">
        <v>6600</v>
      </c>
      <c r="C14257" s="1">
        <v>2</v>
      </c>
      <c r="D14257" s="1" t="s">
        <v>16959</v>
      </c>
      <c r="E14257" s="1" t="s">
        <v>8381</v>
      </c>
    </row>
    <row r="14258" spans="1:9" x14ac:dyDescent="0.25">
      <c r="A14258" s="1">
        <v>1</v>
      </c>
      <c r="B14258" s="1" t="s">
        <v>16960</v>
      </c>
      <c r="C14258" s="1" t="s">
        <v>16961</v>
      </c>
      <c r="D14258" s="1">
        <v>22276.555570420001</v>
      </c>
      <c r="E14258" s="1">
        <v>7.1190000000000001E-5</v>
      </c>
      <c r="F14258" s="1" t="s">
        <v>3</v>
      </c>
      <c r="G14258" s="1" t="s">
        <v>16962</v>
      </c>
      <c r="H14258" s="1">
        <v>0</v>
      </c>
      <c r="I14258" s="1">
        <v>9998</v>
      </c>
    </row>
    <row r="14259" spans="1:9" x14ac:dyDescent="0.25">
      <c r="A14259" s="1">
        <v>2</v>
      </c>
      <c r="B14259" s="1">
        <v>48273</v>
      </c>
      <c r="C14259" s="1">
        <v>97.739000000000004</v>
      </c>
      <c r="D14259" s="1">
        <v>345.22140000000002</v>
      </c>
      <c r="E14259" s="1">
        <v>4763</v>
      </c>
      <c r="F14259" s="1">
        <v>83.602000000000004</v>
      </c>
      <c r="G14259" s="1">
        <v>276.57389999999998</v>
      </c>
      <c r="H14259" s="1">
        <v>14.88015603</v>
      </c>
      <c r="I14259" s="1">
        <v>77617</v>
      </c>
    </row>
    <row r="14260" spans="1:9" x14ac:dyDescent="0.25">
      <c r="A14260" s="1">
        <v>0</v>
      </c>
      <c r="B14260" s="1" t="s">
        <v>16963</v>
      </c>
      <c r="C14260" s="1" t="s">
        <v>16964</v>
      </c>
    </row>
    <row r="14261" spans="1:9" x14ac:dyDescent="0.25">
      <c r="A14261" s="1">
        <v>1</v>
      </c>
      <c r="B14261" s="1" t="s">
        <v>16965</v>
      </c>
      <c r="C14261" s="1" t="s">
        <v>16966</v>
      </c>
      <c r="D14261" s="1">
        <v>22276.488243749998</v>
      </c>
      <c r="E14261" s="1">
        <v>6.4647000000000001E-4</v>
      </c>
      <c r="F14261" s="1" t="s">
        <v>3</v>
      </c>
      <c r="G14261" s="1" t="s">
        <v>16967</v>
      </c>
      <c r="H14261" s="1">
        <v>0</v>
      </c>
      <c r="I14261" s="1">
        <v>9990</v>
      </c>
    </row>
    <row r="14262" spans="1:9" x14ac:dyDescent="0.25">
      <c r="A14262" s="1">
        <v>2</v>
      </c>
      <c r="B14262" s="1">
        <v>48274</v>
      </c>
      <c r="C14262" s="1">
        <v>41.473399999999998</v>
      </c>
      <c r="D14262" s="1">
        <v>279.02199999999999</v>
      </c>
      <c r="E14262" s="1">
        <v>2241</v>
      </c>
      <c r="F14262" s="1">
        <v>348.70159999999998</v>
      </c>
      <c r="G14262" s="1">
        <v>145.26169999999999</v>
      </c>
      <c r="H14262" s="1">
        <v>15.611280470000001</v>
      </c>
      <c r="I14262" s="1">
        <v>81707</v>
      </c>
    </row>
    <row r="14263" spans="1:9" x14ac:dyDescent="0.25">
      <c r="A14263" s="1">
        <v>0</v>
      </c>
      <c r="B14263" s="1" t="s">
        <v>16968</v>
      </c>
    </row>
    <row r="14264" spans="1:9" x14ac:dyDescent="0.25">
      <c r="A14264" s="1">
        <v>1</v>
      </c>
      <c r="B14264" s="1" t="s">
        <v>16969</v>
      </c>
      <c r="C14264" s="1" t="s">
        <v>16970</v>
      </c>
      <c r="D14264" s="1">
        <v>22276.314190810001</v>
      </c>
      <c r="E14264" s="1">
        <v>3.4775000000000002E-4</v>
      </c>
      <c r="F14264" s="1" t="s">
        <v>3</v>
      </c>
      <c r="G14264" s="1" t="s">
        <v>16971</v>
      </c>
      <c r="H14264" s="1">
        <v>0</v>
      </c>
      <c r="I14264" s="1">
        <v>9998</v>
      </c>
    </row>
    <row r="14265" spans="1:9" x14ac:dyDescent="0.25">
      <c r="A14265" s="1">
        <v>2</v>
      </c>
      <c r="B14265" s="1">
        <v>48276</v>
      </c>
      <c r="C14265" s="1">
        <v>53.054099999999998</v>
      </c>
      <c r="D14265" s="1">
        <v>273.2516</v>
      </c>
      <c r="E14265" s="1">
        <v>1666</v>
      </c>
      <c r="F14265" s="1">
        <v>55.192900000000002</v>
      </c>
      <c r="G14265" s="1">
        <v>304.92160000000001</v>
      </c>
      <c r="H14265" s="1">
        <v>15.064484390000001</v>
      </c>
      <c r="I14265" s="1">
        <v>79895</v>
      </c>
    </row>
    <row r="14266" spans="1:9" x14ac:dyDescent="0.25">
      <c r="A14266" s="1">
        <v>0</v>
      </c>
      <c r="B14266" s="1" t="s">
        <v>16972</v>
      </c>
    </row>
    <row r="14267" spans="1:9" x14ac:dyDescent="0.25">
      <c r="A14267" s="1">
        <v>1</v>
      </c>
      <c r="B14267" s="1" t="s">
        <v>16973</v>
      </c>
      <c r="C14267" s="1" t="s">
        <v>16974</v>
      </c>
      <c r="D14267" s="1">
        <v>22276.315564920002</v>
      </c>
      <c r="E14267" s="1">
        <v>1.9130000000000001E-5</v>
      </c>
      <c r="F14267" s="1" t="s">
        <v>3</v>
      </c>
      <c r="G14267" s="1" t="s">
        <v>5628</v>
      </c>
      <c r="H14267" s="1">
        <v>0</v>
      </c>
      <c r="I14267" s="1">
        <v>9998</v>
      </c>
    </row>
    <row r="14268" spans="1:9" x14ac:dyDescent="0.25">
      <c r="A14268" s="1">
        <v>2</v>
      </c>
      <c r="B14268" s="1">
        <v>48277</v>
      </c>
      <c r="C14268" s="1">
        <v>53.053899999999999</v>
      </c>
      <c r="D14268" s="1">
        <v>238.2432</v>
      </c>
      <c r="E14268" s="1">
        <v>1304</v>
      </c>
      <c r="F14268" s="1">
        <v>92.732299999999995</v>
      </c>
      <c r="G14268" s="1">
        <v>267.38159999999999</v>
      </c>
      <c r="H14268" s="1">
        <v>15.06406692</v>
      </c>
      <c r="I14268" s="1">
        <v>80384</v>
      </c>
    </row>
    <row r="14269" spans="1:9" x14ac:dyDescent="0.25">
      <c r="A14269" s="1">
        <v>0</v>
      </c>
      <c r="B14269" s="1" t="s">
        <v>16975</v>
      </c>
    </row>
    <row r="14270" spans="1:9" x14ac:dyDescent="0.25">
      <c r="A14270" s="1">
        <v>1</v>
      </c>
      <c r="B14270" s="1" t="s">
        <v>16976</v>
      </c>
      <c r="C14270" s="1" t="s">
        <v>16977</v>
      </c>
      <c r="D14270" s="1">
        <v>22276.41924367</v>
      </c>
      <c r="E14270" s="1">
        <v>1.2983E-4</v>
      </c>
      <c r="F14270" s="1" t="s">
        <v>3</v>
      </c>
      <c r="G14270" s="1" t="s">
        <v>16978</v>
      </c>
      <c r="H14270" s="1">
        <v>0</v>
      </c>
      <c r="I14270" s="1">
        <v>9999</v>
      </c>
    </row>
    <row r="14271" spans="1:9" x14ac:dyDescent="0.25">
      <c r="A14271" s="1">
        <v>2</v>
      </c>
      <c r="B14271" s="1">
        <v>48278</v>
      </c>
      <c r="C14271" s="1">
        <v>53.054200000000002</v>
      </c>
      <c r="D14271" s="1">
        <v>252.84</v>
      </c>
      <c r="E14271" s="1">
        <v>1676</v>
      </c>
      <c r="F14271" s="1">
        <v>70.907399999999996</v>
      </c>
      <c r="G14271" s="1">
        <v>289.20960000000002</v>
      </c>
      <c r="H14271" s="1">
        <v>15.06412873</v>
      </c>
      <c r="I14271" s="1">
        <v>80188</v>
      </c>
    </row>
    <row r="14272" spans="1:9" x14ac:dyDescent="0.25">
      <c r="A14272" s="1">
        <v>0</v>
      </c>
      <c r="B14272" s="1" t="s">
        <v>16979</v>
      </c>
    </row>
    <row r="14273" spans="1:9" x14ac:dyDescent="0.25">
      <c r="A14273" s="1">
        <v>1</v>
      </c>
      <c r="B14273" s="1" t="s">
        <v>16980</v>
      </c>
      <c r="C14273" s="1" t="s">
        <v>16981</v>
      </c>
      <c r="D14273" s="1">
        <v>22276.411860619999</v>
      </c>
      <c r="E14273" s="1">
        <v>2.442E-5</v>
      </c>
      <c r="F14273" s="1" t="s">
        <v>3</v>
      </c>
      <c r="G14273" s="1" t="s">
        <v>16982</v>
      </c>
      <c r="H14273" s="1">
        <v>0</v>
      </c>
      <c r="I14273" s="1">
        <v>9994</v>
      </c>
    </row>
    <row r="14274" spans="1:9" x14ac:dyDescent="0.25">
      <c r="A14274" s="1">
        <v>2</v>
      </c>
      <c r="B14274" s="1">
        <v>48279</v>
      </c>
      <c r="C14274" s="1">
        <v>53.052300000000002</v>
      </c>
      <c r="D14274" s="1">
        <v>252.80420000000001</v>
      </c>
      <c r="E14274" s="1">
        <v>1518</v>
      </c>
      <c r="F14274" s="1">
        <v>52.590800000000002</v>
      </c>
      <c r="G14274" s="1">
        <v>307.52190000000002</v>
      </c>
      <c r="H14274" s="1">
        <v>15.06410092</v>
      </c>
      <c r="I14274" s="1">
        <v>80189</v>
      </c>
    </row>
    <row r="14275" spans="1:9" x14ac:dyDescent="0.25">
      <c r="A14275" s="1">
        <v>0</v>
      </c>
      <c r="B14275" s="1" t="s">
        <v>16983</v>
      </c>
    </row>
    <row r="14276" spans="1:9" x14ac:dyDescent="0.25">
      <c r="A14276" s="1">
        <v>1</v>
      </c>
      <c r="B14276" s="1" t="s">
        <v>16984</v>
      </c>
      <c r="C14276" s="1" t="s">
        <v>16985</v>
      </c>
      <c r="D14276" s="1">
        <v>22276.405414690002</v>
      </c>
      <c r="E14276" s="1">
        <v>1.5469999999999999E-5</v>
      </c>
      <c r="F14276" s="1" t="s">
        <v>3</v>
      </c>
      <c r="G14276" s="1" t="s">
        <v>6497</v>
      </c>
      <c r="H14276" s="1">
        <v>0</v>
      </c>
      <c r="I14276" s="1">
        <v>9992</v>
      </c>
    </row>
    <row r="14277" spans="1:9" x14ac:dyDescent="0.25">
      <c r="A14277" s="1">
        <v>2</v>
      </c>
      <c r="B14277" s="1">
        <v>48280</v>
      </c>
      <c r="C14277" s="1">
        <v>53.055599999999998</v>
      </c>
      <c r="D14277" s="1">
        <v>322.83769999999998</v>
      </c>
      <c r="E14277" s="1">
        <v>1717</v>
      </c>
      <c r="F14277" s="1">
        <v>56.047899999999998</v>
      </c>
      <c r="G14277" s="1">
        <v>304.06729999999999</v>
      </c>
      <c r="H14277" s="1">
        <v>15.06402625</v>
      </c>
      <c r="I14277" s="1">
        <v>79209</v>
      </c>
    </row>
    <row r="14278" spans="1:9" x14ac:dyDescent="0.25">
      <c r="A14278" s="1">
        <v>0</v>
      </c>
      <c r="B14278" s="1" t="s">
        <v>16986</v>
      </c>
    </row>
    <row r="14279" spans="1:9" x14ac:dyDescent="0.25">
      <c r="A14279" s="1">
        <v>1</v>
      </c>
      <c r="B14279" s="1" t="s">
        <v>16987</v>
      </c>
      <c r="C14279" s="1" t="s">
        <v>16988</v>
      </c>
      <c r="D14279" s="1">
        <v>22276.484650260001</v>
      </c>
      <c r="E14279" s="1">
        <v>1.7419999999999999E-5</v>
      </c>
      <c r="F14279" s="1" t="s">
        <v>3</v>
      </c>
      <c r="G14279" s="1" t="s">
        <v>16989</v>
      </c>
      <c r="H14279" s="1">
        <v>0</v>
      </c>
      <c r="I14279" s="1">
        <v>9993</v>
      </c>
    </row>
    <row r="14280" spans="1:9" x14ac:dyDescent="0.25">
      <c r="A14280" s="1">
        <v>2</v>
      </c>
      <c r="B14280" s="1">
        <v>48281</v>
      </c>
      <c r="C14280" s="1">
        <v>53.054600000000001</v>
      </c>
      <c r="D14280" s="1">
        <v>302.4744</v>
      </c>
      <c r="E14280" s="1">
        <v>2008</v>
      </c>
      <c r="F14280" s="1">
        <v>51.495199999999997</v>
      </c>
      <c r="G14280" s="1">
        <v>308.6216</v>
      </c>
      <c r="H14280" s="1">
        <v>15.064130690000001</v>
      </c>
      <c r="I14280" s="1">
        <v>80074</v>
      </c>
    </row>
    <row r="14281" spans="1:9" x14ac:dyDescent="0.25">
      <c r="A14281" s="1">
        <v>0</v>
      </c>
      <c r="B14281" s="1" t="s">
        <v>16990</v>
      </c>
    </row>
    <row r="14282" spans="1:9" x14ac:dyDescent="0.25">
      <c r="A14282" s="1">
        <v>1</v>
      </c>
      <c r="B14282" s="1" t="s">
        <v>16991</v>
      </c>
      <c r="C14282" s="1" t="s">
        <v>16992</v>
      </c>
      <c r="D14282" s="1">
        <v>22276.508156939999</v>
      </c>
      <c r="E14282" s="1">
        <v>-6.0599999999999996E-6</v>
      </c>
      <c r="F14282" s="1" t="s">
        <v>3</v>
      </c>
      <c r="G14282" s="1">
        <f>-21795-4</f>
        <v>-21799</v>
      </c>
      <c r="H14282" s="1">
        <v>0</v>
      </c>
      <c r="I14282" s="1">
        <v>9995</v>
      </c>
    </row>
    <row r="14283" spans="1:9" x14ac:dyDescent="0.25">
      <c r="A14283" s="1">
        <v>2</v>
      </c>
      <c r="B14283" s="1">
        <v>48282</v>
      </c>
      <c r="C14283" s="1">
        <v>53.053699999999999</v>
      </c>
      <c r="D14283" s="1">
        <v>307.38010000000003</v>
      </c>
      <c r="E14283" s="1">
        <v>1632</v>
      </c>
      <c r="F14283" s="1">
        <v>56.116</v>
      </c>
      <c r="G14283" s="1">
        <v>303.9984</v>
      </c>
      <c r="H14283" s="1">
        <v>15.063999689999999</v>
      </c>
      <c r="I14283" s="1">
        <v>79438</v>
      </c>
    </row>
    <row r="14284" spans="1:9" x14ac:dyDescent="0.25">
      <c r="A14284" s="1">
        <v>0</v>
      </c>
      <c r="B14284" s="1" t="s">
        <v>16993</v>
      </c>
    </row>
    <row r="14285" spans="1:9" x14ac:dyDescent="0.25">
      <c r="A14285" s="1">
        <v>1</v>
      </c>
      <c r="B14285" s="1" t="s">
        <v>16994</v>
      </c>
      <c r="C14285" s="1" t="s">
        <v>16995</v>
      </c>
      <c r="D14285" s="1">
        <v>22276.504473730001</v>
      </c>
      <c r="E14285" s="1">
        <v>3.9180000000000001E-5</v>
      </c>
      <c r="F14285" s="1" t="s">
        <v>3</v>
      </c>
      <c r="G14285" s="1" t="s">
        <v>16996</v>
      </c>
      <c r="H14285" s="1">
        <v>0</v>
      </c>
      <c r="I14285" s="1">
        <v>9995</v>
      </c>
    </row>
    <row r="14286" spans="1:9" x14ac:dyDescent="0.25">
      <c r="A14286" s="1">
        <v>2</v>
      </c>
      <c r="B14286" s="1">
        <v>48283</v>
      </c>
      <c r="C14286" s="1">
        <v>53.0533</v>
      </c>
      <c r="D14286" s="1">
        <v>307.39030000000002</v>
      </c>
      <c r="E14286" s="1">
        <v>1785</v>
      </c>
      <c r="F14286" s="1">
        <v>60.410499999999999</v>
      </c>
      <c r="G14286" s="1">
        <v>299.70620000000002</v>
      </c>
      <c r="H14286" s="1">
        <v>15.06408734</v>
      </c>
      <c r="I14286" s="1">
        <v>79434</v>
      </c>
    </row>
    <row r="14287" spans="1:9" x14ac:dyDescent="0.25">
      <c r="A14287" s="1">
        <v>0</v>
      </c>
      <c r="B14287" s="1" t="s">
        <v>16997</v>
      </c>
    </row>
    <row r="14288" spans="1:9" x14ac:dyDescent="0.25">
      <c r="A14288" s="1">
        <v>1</v>
      </c>
      <c r="B14288" s="1" t="s">
        <v>16998</v>
      </c>
      <c r="C14288" s="1" t="s">
        <v>16999</v>
      </c>
      <c r="D14288" s="1">
        <v>22276.36808941</v>
      </c>
      <c r="E14288" s="1">
        <v>1.0180000000000001E-5</v>
      </c>
      <c r="F14288" s="1" t="s">
        <v>3</v>
      </c>
      <c r="G14288" s="1" t="s">
        <v>17000</v>
      </c>
      <c r="H14288" s="1">
        <v>0</v>
      </c>
      <c r="I14288" s="1">
        <v>9994</v>
      </c>
    </row>
    <row r="14289" spans="1:9" x14ac:dyDescent="0.25">
      <c r="A14289" s="1">
        <v>2</v>
      </c>
      <c r="B14289" s="1">
        <v>48284</v>
      </c>
      <c r="C14289" s="1">
        <v>53.056100000000001</v>
      </c>
      <c r="D14289" s="1">
        <v>308.00049999999999</v>
      </c>
      <c r="E14289" s="1">
        <v>1552</v>
      </c>
      <c r="F14289" s="1">
        <v>72.018900000000002</v>
      </c>
      <c r="G14289" s="1">
        <v>288.09690000000001</v>
      </c>
      <c r="H14289" s="1">
        <v>15.06404672</v>
      </c>
      <c r="I14289" s="1">
        <v>79401</v>
      </c>
    </row>
    <row r="14290" spans="1:9" x14ac:dyDescent="0.25">
      <c r="A14290" s="1">
        <v>0</v>
      </c>
      <c r="B14290" s="1" t="s">
        <v>17001</v>
      </c>
    </row>
    <row r="14291" spans="1:9" x14ac:dyDescent="0.25">
      <c r="A14291" s="1">
        <v>1</v>
      </c>
      <c r="B14291" s="1" t="s">
        <v>17002</v>
      </c>
      <c r="C14291" s="1" t="s">
        <v>17003</v>
      </c>
      <c r="D14291" s="1">
        <v>22276.496152799999</v>
      </c>
      <c r="E14291" s="1">
        <v>-1.2899999999999999E-6</v>
      </c>
      <c r="F14291" s="1" t="s">
        <v>3</v>
      </c>
      <c r="G14291" s="1" t="s">
        <v>17004</v>
      </c>
      <c r="H14291" s="1">
        <v>0</v>
      </c>
      <c r="I14291" s="1">
        <v>9995</v>
      </c>
    </row>
    <row r="14292" spans="1:9" x14ac:dyDescent="0.25">
      <c r="A14292" s="1">
        <v>2</v>
      </c>
      <c r="B14292" s="1">
        <v>48285</v>
      </c>
      <c r="C14292" s="1">
        <v>53.054699999999997</v>
      </c>
      <c r="D14292" s="1">
        <v>307.41890000000001</v>
      </c>
      <c r="E14292" s="1">
        <v>1467</v>
      </c>
      <c r="F14292" s="1">
        <v>69.359300000000005</v>
      </c>
      <c r="G14292" s="1">
        <v>290.75529999999998</v>
      </c>
      <c r="H14292" s="1">
        <v>15.06410116</v>
      </c>
      <c r="I14292" s="1">
        <v>80002</v>
      </c>
    </row>
    <row r="14293" spans="1:9" x14ac:dyDescent="0.25">
      <c r="A14293" s="1">
        <v>0</v>
      </c>
      <c r="B14293" s="1" t="s">
        <v>17005</v>
      </c>
    </row>
    <row r="14294" spans="1:9" x14ac:dyDescent="0.25">
      <c r="A14294" s="1">
        <v>1</v>
      </c>
      <c r="B14294" s="1" t="s">
        <v>17006</v>
      </c>
      <c r="C14294" s="1" t="s">
        <v>17007</v>
      </c>
      <c r="D14294" s="1">
        <v>22276.493408819999</v>
      </c>
      <c r="E14294" s="1">
        <v>6.7499999999999997E-6</v>
      </c>
      <c r="F14294" s="1" t="s">
        <v>3</v>
      </c>
      <c r="G14294" s="1" t="s">
        <v>17008</v>
      </c>
      <c r="H14294" s="1">
        <v>0</v>
      </c>
      <c r="I14294" s="1">
        <v>9991</v>
      </c>
    </row>
    <row r="14295" spans="1:9" x14ac:dyDescent="0.25">
      <c r="A14295" s="1">
        <v>2</v>
      </c>
      <c r="B14295" s="1">
        <v>48286</v>
      </c>
      <c r="C14295" s="1">
        <v>53.0533</v>
      </c>
      <c r="D14295" s="1">
        <v>307.44880000000001</v>
      </c>
      <c r="E14295" s="1">
        <v>1433</v>
      </c>
      <c r="F14295" s="1">
        <v>62.817</v>
      </c>
      <c r="G14295" s="1">
        <v>297.29640000000001</v>
      </c>
      <c r="H14295" s="1">
        <v>15.064043939999999</v>
      </c>
      <c r="I14295" s="1">
        <v>79425</v>
      </c>
    </row>
    <row r="14296" spans="1:9" x14ac:dyDescent="0.25">
      <c r="A14296" s="1">
        <v>0</v>
      </c>
      <c r="B14296" s="1" t="s">
        <v>17009</v>
      </c>
    </row>
    <row r="14297" spans="1:9" x14ac:dyDescent="0.25">
      <c r="A14297" s="1">
        <v>1</v>
      </c>
      <c r="B14297" s="1" t="s">
        <v>17010</v>
      </c>
      <c r="C14297" s="1" t="s">
        <v>17011</v>
      </c>
      <c r="D14297" s="1">
        <v>22276.48972152</v>
      </c>
      <c r="E14297" s="1">
        <v>7.1060000000000001E-5</v>
      </c>
      <c r="F14297" s="1" t="s">
        <v>3</v>
      </c>
      <c r="G14297" s="1" t="s">
        <v>17012</v>
      </c>
      <c r="H14297" s="1">
        <v>0</v>
      </c>
      <c r="I14297" s="1">
        <v>9998</v>
      </c>
    </row>
    <row r="14298" spans="1:9" x14ac:dyDescent="0.25">
      <c r="A14298" s="1">
        <v>2</v>
      </c>
      <c r="B14298" s="1">
        <v>48287</v>
      </c>
      <c r="C14298" s="1">
        <v>53.053600000000003</v>
      </c>
      <c r="D14298" s="1">
        <v>307.46269999999998</v>
      </c>
      <c r="E14298" s="1">
        <v>1704</v>
      </c>
      <c r="F14298" s="1">
        <v>55.751600000000003</v>
      </c>
      <c r="G14298" s="1">
        <v>304.36340000000001</v>
      </c>
      <c r="H14298" s="1">
        <v>15.06415438</v>
      </c>
      <c r="I14298" s="1">
        <v>79425</v>
      </c>
    </row>
    <row r="14299" spans="1:9" x14ac:dyDescent="0.25">
      <c r="A14299" s="1">
        <v>0</v>
      </c>
      <c r="B14299" s="1" t="s">
        <v>17013</v>
      </c>
    </row>
    <row r="14300" spans="1:9" x14ac:dyDescent="0.25">
      <c r="A14300" s="1">
        <v>1</v>
      </c>
      <c r="B14300" s="1" t="s">
        <v>17014</v>
      </c>
      <c r="C14300" s="1" t="s">
        <v>17015</v>
      </c>
      <c r="D14300" s="1">
        <v>22276.485095489999</v>
      </c>
      <c r="E14300" s="1">
        <v>1.859E-5</v>
      </c>
      <c r="F14300" s="1" t="s">
        <v>3</v>
      </c>
      <c r="G14300" s="1" t="s">
        <v>17016</v>
      </c>
      <c r="H14300" s="1">
        <v>0</v>
      </c>
      <c r="I14300" s="1">
        <v>9997</v>
      </c>
    </row>
    <row r="14301" spans="1:9" x14ac:dyDescent="0.25">
      <c r="A14301" s="1">
        <v>2</v>
      </c>
      <c r="B14301" s="1">
        <v>48288</v>
      </c>
      <c r="C14301" s="1">
        <v>53.055</v>
      </c>
      <c r="D14301" s="1">
        <v>307.46609999999998</v>
      </c>
      <c r="E14301" s="1">
        <v>1731</v>
      </c>
      <c r="F14301" s="1">
        <v>54.877400000000002</v>
      </c>
      <c r="G14301" s="1">
        <v>305.23770000000002</v>
      </c>
      <c r="H14301" s="1">
        <v>15.06406775</v>
      </c>
      <c r="I14301" s="1">
        <v>80000</v>
      </c>
    </row>
    <row r="14302" spans="1:9" x14ac:dyDescent="0.25">
      <c r="A14302" s="1">
        <v>0</v>
      </c>
      <c r="B14302" s="1" t="s">
        <v>17017</v>
      </c>
    </row>
    <row r="14303" spans="1:9" x14ac:dyDescent="0.25">
      <c r="A14303" s="1">
        <v>1</v>
      </c>
      <c r="B14303" s="1" t="s">
        <v>17018</v>
      </c>
      <c r="C14303" s="1" t="s">
        <v>17019</v>
      </c>
      <c r="D14303" s="1">
        <v>22276.48235858</v>
      </c>
      <c r="E14303" s="1">
        <v>2.429E-5</v>
      </c>
      <c r="F14303" s="1" t="s">
        <v>3</v>
      </c>
      <c r="G14303" s="1" t="s">
        <v>17020</v>
      </c>
      <c r="H14303" s="1">
        <v>0</v>
      </c>
      <c r="I14303" s="1">
        <v>9995</v>
      </c>
    </row>
    <row r="14304" spans="1:9" x14ac:dyDescent="0.25">
      <c r="A14304" s="1">
        <v>2</v>
      </c>
      <c r="B14304" s="1">
        <v>48289</v>
      </c>
      <c r="C14304" s="1">
        <v>53.055199999999999</v>
      </c>
      <c r="D14304" s="1">
        <v>307.48860000000002</v>
      </c>
      <c r="E14304" s="1">
        <v>1882</v>
      </c>
      <c r="F14304" s="1">
        <v>53.622700000000002</v>
      </c>
      <c r="G14304" s="1">
        <v>306.49349999999998</v>
      </c>
      <c r="H14304" s="1">
        <v>15.064074809999999</v>
      </c>
      <c r="I14304" s="1">
        <v>80007</v>
      </c>
    </row>
    <row r="14305" spans="1:9" x14ac:dyDescent="0.25">
      <c r="A14305" s="1">
        <v>0</v>
      </c>
      <c r="B14305" s="1" t="s">
        <v>17021</v>
      </c>
    </row>
    <row r="14306" spans="1:9" x14ac:dyDescent="0.25">
      <c r="A14306" s="1">
        <v>1</v>
      </c>
      <c r="B14306" s="1" t="s">
        <v>17022</v>
      </c>
      <c r="C14306" s="1" t="s">
        <v>17023</v>
      </c>
      <c r="D14306" s="1">
        <v>22276.4786838</v>
      </c>
      <c r="E14306" s="1">
        <v>1.5778E-4</v>
      </c>
      <c r="F14306" s="1" t="s">
        <v>3</v>
      </c>
      <c r="G14306" s="1" t="s">
        <v>17024</v>
      </c>
      <c r="H14306" s="1">
        <v>0</v>
      </c>
      <c r="I14306" s="1">
        <v>9997</v>
      </c>
    </row>
    <row r="14307" spans="1:9" x14ac:dyDescent="0.25">
      <c r="A14307" s="1">
        <v>2</v>
      </c>
      <c r="B14307" s="1">
        <v>48290</v>
      </c>
      <c r="C14307" s="1">
        <v>53.0533</v>
      </c>
      <c r="D14307" s="1">
        <v>307.49759999999998</v>
      </c>
      <c r="E14307" s="1">
        <v>1752</v>
      </c>
      <c r="F14307" s="1">
        <v>66.656400000000005</v>
      </c>
      <c r="G14307" s="1">
        <v>293.46089999999998</v>
      </c>
      <c r="H14307" s="1">
        <v>15.06404098</v>
      </c>
      <c r="I14307" s="1">
        <v>79420</v>
      </c>
    </row>
    <row r="14308" spans="1:9" x14ac:dyDescent="0.25">
      <c r="A14308" s="1">
        <v>0</v>
      </c>
      <c r="B14308" s="1" t="s">
        <v>17025</v>
      </c>
    </row>
    <row r="14309" spans="1:9" x14ac:dyDescent="0.25">
      <c r="A14309" s="1">
        <v>1</v>
      </c>
      <c r="B14309" s="1" t="s">
        <v>17026</v>
      </c>
      <c r="C14309" s="1" t="s">
        <v>17027</v>
      </c>
      <c r="D14309" s="1">
        <v>22276.474983240001</v>
      </c>
      <c r="E14309" s="1">
        <v>9.7899999999999994E-6</v>
      </c>
      <c r="F14309" s="1" t="s">
        <v>3</v>
      </c>
      <c r="G14309" s="1" t="s">
        <v>17028</v>
      </c>
      <c r="H14309" s="1">
        <v>0</v>
      </c>
      <c r="I14309" s="1">
        <v>9990</v>
      </c>
    </row>
    <row r="14310" spans="1:9" x14ac:dyDescent="0.25">
      <c r="A14310" s="1">
        <v>2</v>
      </c>
      <c r="B14310" s="1">
        <v>48291</v>
      </c>
      <c r="C14310" s="1">
        <v>53.054400000000001</v>
      </c>
      <c r="D14310" s="1">
        <v>307.51249999999999</v>
      </c>
      <c r="E14310" s="1">
        <v>1583</v>
      </c>
      <c r="F14310" s="1">
        <v>78.4084</v>
      </c>
      <c r="G14310" s="1">
        <v>281.70830000000001</v>
      </c>
      <c r="H14310" s="1">
        <v>15.06401548</v>
      </c>
      <c r="I14310" s="1">
        <v>79423</v>
      </c>
    </row>
    <row r="14311" spans="1:9" x14ac:dyDescent="0.25">
      <c r="A14311" s="1">
        <v>0</v>
      </c>
      <c r="B14311" s="1" t="s">
        <v>17029</v>
      </c>
    </row>
    <row r="14312" spans="1:9" x14ac:dyDescent="0.25">
      <c r="A14312" s="1">
        <v>1</v>
      </c>
      <c r="B14312" s="1" t="s">
        <v>17030</v>
      </c>
      <c r="C14312" s="1" t="s">
        <v>17031</v>
      </c>
      <c r="D14312" s="1">
        <v>22276.353359159999</v>
      </c>
      <c r="E14312" s="1">
        <v>8.9999999999999996E-7</v>
      </c>
      <c r="F14312" s="1" t="s">
        <v>3</v>
      </c>
      <c r="G14312" s="1" t="s">
        <v>17032</v>
      </c>
      <c r="H14312" s="1">
        <v>0</v>
      </c>
      <c r="I14312" s="1">
        <v>9991</v>
      </c>
    </row>
    <row r="14313" spans="1:9" x14ac:dyDescent="0.25">
      <c r="A14313" s="1">
        <v>2</v>
      </c>
      <c r="B14313" s="1">
        <v>48292</v>
      </c>
      <c r="C14313" s="1">
        <v>53.054000000000002</v>
      </c>
      <c r="D14313" s="1">
        <v>308.24310000000003</v>
      </c>
      <c r="E14313" s="1">
        <v>1848</v>
      </c>
      <c r="F14313" s="1">
        <v>59.1205</v>
      </c>
      <c r="G14313" s="1">
        <v>300.9966</v>
      </c>
      <c r="H14313" s="1">
        <v>15.064204269999999</v>
      </c>
      <c r="I14313" s="1">
        <v>79402</v>
      </c>
    </row>
    <row r="14314" spans="1:9" x14ac:dyDescent="0.25">
      <c r="A14314" s="1">
        <v>0</v>
      </c>
      <c r="B14314" s="1" t="s">
        <v>17033</v>
      </c>
    </row>
    <row r="14315" spans="1:9" x14ac:dyDescent="0.25">
      <c r="A14315" s="1">
        <v>1</v>
      </c>
      <c r="B14315" s="1" t="s">
        <v>17034</v>
      </c>
      <c r="C14315" s="1" t="s">
        <v>17035</v>
      </c>
      <c r="D14315" s="1">
        <v>22276.533966769999</v>
      </c>
      <c r="E14315" s="1">
        <v>8.2960000000000005E-5</v>
      </c>
      <c r="F14315" s="1" t="s">
        <v>3</v>
      </c>
      <c r="G14315" s="1" t="s">
        <v>17036</v>
      </c>
      <c r="H14315" s="1">
        <v>0</v>
      </c>
      <c r="I14315" s="1">
        <v>9994</v>
      </c>
    </row>
    <row r="14316" spans="1:9" x14ac:dyDescent="0.25">
      <c r="A14316" s="1">
        <v>2</v>
      </c>
      <c r="B14316" s="1">
        <v>48293</v>
      </c>
      <c r="C14316" s="1">
        <v>53.054000000000002</v>
      </c>
      <c r="D14316" s="1">
        <v>307.26249999999999</v>
      </c>
      <c r="E14316" s="1">
        <v>1569</v>
      </c>
      <c r="F14316" s="1">
        <v>58.503500000000003</v>
      </c>
      <c r="G14316" s="1">
        <v>301.61070000000001</v>
      </c>
      <c r="H14316" s="1">
        <v>15.064084039999999</v>
      </c>
      <c r="I14316" s="1">
        <v>79430</v>
      </c>
    </row>
    <row r="14317" spans="1:9" x14ac:dyDescent="0.25">
      <c r="A14317" s="1">
        <v>0</v>
      </c>
      <c r="B14317" s="1" t="s">
        <v>17037</v>
      </c>
    </row>
    <row r="14318" spans="1:9" x14ac:dyDescent="0.25">
      <c r="A14318" s="1">
        <v>1</v>
      </c>
      <c r="B14318" s="1" t="s">
        <v>17038</v>
      </c>
      <c r="C14318" s="1" t="s">
        <v>17039</v>
      </c>
      <c r="D14318" s="1">
        <v>22276.46392414</v>
      </c>
      <c r="E14318" s="1">
        <v>2.6199999999999999E-6</v>
      </c>
      <c r="F14318" s="1" t="s">
        <v>3</v>
      </c>
      <c r="G14318" s="1" t="s">
        <v>17040</v>
      </c>
      <c r="H14318" s="1">
        <v>0</v>
      </c>
      <c r="I14318" s="1">
        <v>9993</v>
      </c>
    </row>
    <row r="14319" spans="1:9" x14ac:dyDescent="0.25">
      <c r="A14319" s="1">
        <v>2</v>
      </c>
      <c r="B14319" s="1">
        <v>48294</v>
      </c>
      <c r="C14319" s="1">
        <v>53.054600000000001</v>
      </c>
      <c r="D14319" s="1">
        <v>307.56979999999999</v>
      </c>
      <c r="E14319" s="1">
        <v>1776</v>
      </c>
      <c r="F14319" s="1">
        <v>59.2699</v>
      </c>
      <c r="G14319" s="1">
        <v>300.84649999999999</v>
      </c>
      <c r="H14319" s="1">
        <v>15.064042600000001</v>
      </c>
      <c r="I14319" s="1">
        <v>80003</v>
      </c>
    </row>
    <row r="14320" spans="1:9" x14ac:dyDescent="0.25">
      <c r="A14320" s="1">
        <v>0</v>
      </c>
      <c r="B14320" s="1" t="s">
        <v>17041</v>
      </c>
    </row>
    <row r="14321" spans="1:9" x14ac:dyDescent="0.25">
      <c r="A14321" s="1">
        <v>1</v>
      </c>
      <c r="B14321" s="1" t="s">
        <v>17042</v>
      </c>
      <c r="C14321" s="1" t="s">
        <v>17043</v>
      </c>
      <c r="D14321" s="1">
        <v>22276.460245509999</v>
      </c>
      <c r="E14321" s="1">
        <v>2.4890000000000001E-5</v>
      </c>
      <c r="F14321" s="1" t="s">
        <v>3</v>
      </c>
      <c r="G14321" s="1" t="s">
        <v>17044</v>
      </c>
      <c r="H14321" s="1">
        <v>0</v>
      </c>
      <c r="I14321" s="1">
        <v>9997</v>
      </c>
    </row>
    <row r="14322" spans="1:9" x14ac:dyDescent="0.25">
      <c r="A14322" s="1">
        <v>2</v>
      </c>
      <c r="B14322" s="1">
        <v>48295</v>
      </c>
      <c r="C14322" s="1">
        <v>53.054200000000002</v>
      </c>
      <c r="D14322" s="1">
        <v>307.59620000000001</v>
      </c>
      <c r="E14322" s="1">
        <v>1676</v>
      </c>
      <c r="F14322" s="1">
        <v>53.140900000000002</v>
      </c>
      <c r="G14322" s="1">
        <v>306.97329999999999</v>
      </c>
      <c r="H14322" s="1">
        <v>15.064018920000001</v>
      </c>
      <c r="I14322" s="1">
        <v>80008</v>
      </c>
    </row>
    <row r="14323" spans="1:9" x14ac:dyDescent="0.25">
      <c r="A14323" s="1">
        <v>0</v>
      </c>
      <c r="B14323" s="1" t="s">
        <v>17045</v>
      </c>
    </row>
    <row r="14324" spans="1:9" x14ac:dyDescent="0.25">
      <c r="A14324" s="1">
        <v>1</v>
      </c>
      <c r="B14324" s="1" t="s">
        <v>17046</v>
      </c>
      <c r="C14324" s="1" t="s">
        <v>17047</v>
      </c>
      <c r="D14324" s="1">
        <v>22276.522903739999</v>
      </c>
      <c r="E14324" s="1">
        <v>1.7759999999999999E-5</v>
      </c>
      <c r="F14324" s="1" t="s">
        <v>3</v>
      </c>
      <c r="G14324" s="1" t="s">
        <v>17048</v>
      </c>
      <c r="H14324" s="1">
        <v>0</v>
      </c>
      <c r="I14324" s="1">
        <v>9995</v>
      </c>
    </row>
    <row r="14325" spans="1:9" x14ac:dyDescent="0.25">
      <c r="A14325" s="1">
        <v>2</v>
      </c>
      <c r="B14325" s="1">
        <v>48296</v>
      </c>
      <c r="C14325" s="1">
        <v>53.054000000000002</v>
      </c>
      <c r="D14325" s="1">
        <v>307.31360000000001</v>
      </c>
      <c r="E14325" s="1">
        <v>1408</v>
      </c>
      <c r="F14325" s="1">
        <v>63.314500000000002</v>
      </c>
      <c r="G14325" s="1">
        <v>296.79880000000003</v>
      </c>
      <c r="H14325" s="1">
        <v>15.064011669999999</v>
      </c>
      <c r="I14325" s="1">
        <v>79439</v>
      </c>
    </row>
    <row r="14326" spans="1:9" x14ac:dyDescent="0.25">
      <c r="A14326" s="1">
        <v>0</v>
      </c>
      <c r="B14326" s="1" t="s">
        <v>17049</v>
      </c>
    </row>
    <row r="14327" spans="1:9" x14ac:dyDescent="0.25">
      <c r="A14327" s="1">
        <v>1</v>
      </c>
      <c r="B14327" s="1" t="s">
        <v>17050</v>
      </c>
      <c r="C14327" s="1" t="s">
        <v>17051</v>
      </c>
      <c r="D14327" s="1">
        <v>22276.519211679999</v>
      </c>
      <c r="E14327" s="1">
        <v>1.366E-5</v>
      </c>
      <c r="F14327" s="1" t="s">
        <v>3</v>
      </c>
      <c r="G14327" s="1" t="s">
        <v>17052</v>
      </c>
      <c r="H14327" s="1">
        <v>0</v>
      </c>
      <c r="I14327" s="1">
        <v>9998</v>
      </c>
    </row>
    <row r="14328" spans="1:9" x14ac:dyDescent="0.25">
      <c r="A14328" s="1">
        <v>2</v>
      </c>
      <c r="B14328" s="1">
        <v>48297</v>
      </c>
      <c r="C14328" s="1">
        <v>53.055100000000003</v>
      </c>
      <c r="D14328" s="1">
        <v>307.3184</v>
      </c>
      <c r="E14328" s="1">
        <v>1936</v>
      </c>
      <c r="F14328" s="1">
        <v>47.505600000000001</v>
      </c>
      <c r="G14328" s="1">
        <v>312.6096</v>
      </c>
      <c r="H14328" s="1">
        <v>15.06407834</v>
      </c>
      <c r="I14328" s="1">
        <v>79431</v>
      </c>
    </row>
    <row r="14329" spans="1:9" x14ac:dyDescent="0.25">
      <c r="A14329" s="1">
        <v>0</v>
      </c>
      <c r="B14329" s="1" t="s">
        <v>17053</v>
      </c>
    </row>
    <row r="14330" spans="1:9" x14ac:dyDescent="0.25">
      <c r="A14330" s="1">
        <v>1</v>
      </c>
      <c r="B14330" s="1" t="s">
        <v>17054</v>
      </c>
      <c r="C14330" s="1" t="s">
        <v>17055</v>
      </c>
      <c r="D14330" s="1">
        <v>22276.382842380001</v>
      </c>
      <c r="E14330" s="1">
        <v>1.8338999999999999E-4</v>
      </c>
      <c r="F14330" s="1" t="s">
        <v>3</v>
      </c>
      <c r="G14330" s="1" t="s">
        <v>13254</v>
      </c>
      <c r="H14330" s="1">
        <v>0</v>
      </c>
      <c r="I14330" s="1">
        <v>9991</v>
      </c>
    </row>
    <row r="14331" spans="1:9" x14ac:dyDescent="0.25">
      <c r="A14331" s="1">
        <v>2</v>
      </c>
      <c r="B14331" s="1">
        <v>48298</v>
      </c>
      <c r="C14331" s="1">
        <v>53.055300000000003</v>
      </c>
      <c r="D14331" s="1">
        <v>307.94260000000003</v>
      </c>
      <c r="E14331" s="1">
        <v>1691</v>
      </c>
      <c r="F14331" s="1">
        <v>48.561999999999998</v>
      </c>
      <c r="G14331" s="1">
        <v>311.5514</v>
      </c>
      <c r="H14331" s="1">
        <v>15.064200100000001</v>
      </c>
      <c r="I14331" s="1">
        <v>79417</v>
      </c>
    </row>
    <row r="14332" spans="1:9" x14ac:dyDescent="0.25">
      <c r="A14332" s="1">
        <v>0</v>
      </c>
      <c r="B14332" s="1" t="s">
        <v>17056</v>
      </c>
    </row>
    <row r="14333" spans="1:9" x14ac:dyDescent="0.25">
      <c r="A14333" s="1">
        <v>1</v>
      </c>
      <c r="B14333" s="1" t="s">
        <v>17057</v>
      </c>
      <c r="C14333" s="1" t="s">
        <v>17058</v>
      </c>
      <c r="D14333" s="1">
        <v>22276.379147600001</v>
      </c>
      <c r="E14333" s="1">
        <v>1.6899999999999999E-6</v>
      </c>
      <c r="F14333" s="1" t="s">
        <v>3</v>
      </c>
      <c r="G14333" s="1" t="s">
        <v>17059</v>
      </c>
      <c r="H14333" s="1">
        <v>0</v>
      </c>
      <c r="I14333" s="1">
        <v>9996</v>
      </c>
    </row>
    <row r="14334" spans="1:9" x14ac:dyDescent="0.25">
      <c r="A14334" s="1">
        <v>2</v>
      </c>
      <c r="B14334" s="1">
        <v>48299</v>
      </c>
      <c r="C14334" s="1">
        <v>53.055</v>
      </c>
      <c r="D14334" s="1">
        <v>307.9427</v>
      </c>
      <c r="E14334" s="1">
        <v>1637</v>
      </c>
      <c r="F14334" s="1">
        <v>60.5092</v>
      </c>
      <c r="G14334" s="1">
        <v>299.60599999999999</v>
      </c>
      <c r="H14334" s="1">
        <v>15.064005910000001</v>
      </c>
      <c r="I14334" s="1">
        <v>79417</v>
      </c>
    </row>
    <row r="14335" spans="1:9" x14ac:dyDescent="0.25">
      <c r="A14335" s="1">
        <v>0</v>
      </c>
      <c r="B14335" s="1" t="s">
        <v>17060</v>
      </c>
    </row>
    <row r="14336" spans="1:9" x14ac:dyDescent="0.25">
      <c r="A14336" s="1">
        <v>1</v>
      </c>
      <c r="B14336" s="1" t="s">
        <v>17061</v>
      </c>
      <c r="C14336" s="1" t="s">
        <v>17062</v>
      </c>
      <c r="D14336" s="1">
        <v>22276.503561739999</v>
      </c>
      <c r="E14336" s="1">
        <v>6.4200000000000002E-5</v>
      </c>
      <c r="F14336" s="1" t="s">
        <v>3</v>
      </c>
      <c r="G14336" s="1" t="s">
        <v>17063</v>
      </c>
      <c r="H14336" s="1">
        <v>0</v>
      </c>
      <c r="I14336" s="1">
        <v>9994</v>
      </c>
    </row>
    <row r="14337" spans="1:9" x14ac:dyDescent="0.25">
      <c r="A14337" s="1">
        <v>2</v>
      </c>
      <c r="B14337" s="1">
        <v>48300</v>
      </c>
      <c r="C14337" s="1">
        <v>53.053400000000003</v>
      </c>
      <c r="D14337" s="1">
        <v>317.3775</v>
      </c>
      <c r="E14337" s="1">
        <v>1796</v>
      </c>
      <c r="F14337" s="1">
        <v>60.437399999999997</v>
      </c>
      <c r="G14337" s="1">
        <v>299.67930000000001</v>
      </c>
      <c r="H14337" s="1">
        <v>15.064006300000001</v>
      </c>
      <c r="I14337" s="1">
        <v>79294</v>
      </c>
    </row>
    <row r="14338" spans="1:9" x14ac:dyDescent="0.25">
      <c r="A14338" s="1">
        <v>0</v>
      </c>
      <c r="B14338" s="1" t="s">
        <v>17064</v>
      </c>
    </row>
    <row r="14339" spans="1:9" x14ac:dyDescent="0.25">
      <c r="A14339" s="1">
        <v>1</v>
      </c>
      <c r="B14339" s="1" t="s">
        <v>17065</v>
      </c>
      <c r="C14339" s="1" t="s">
        <v>17066</v>
      </c>
      <c r="D14339" s="1">
        <v>22276.367180360001</v>
      </c>
      <c r="E14339" s="1">
        <v>-7.6000000000000003E-7</v>
      </c>
      <c r="F14339" s="1" t="s">
        <v>3</v>
      </c>
      <c r="G14339" s="1" t="s">
        <v>17067</v>
      </c>
      <c r="H14339" s="1">
        <v>0</v>
      </c>
      <c r="I14339" s="1">
        <v>9993</v>
      </c>
    </row>
    <row r="14340" spans="1:9" x14ac:dyDescent="0.25">
      <c r="A14340" s="1">
        <v>2</v>
      </c>
      <c r="B14340" s="1">
        <v>48301</v>
      </c>
      <c r="C14340" s="1">
        <v>53.055399999999999</v>
      </c>
      <c r="D14340" s="1">
        <v>318.0102</v>
      </c>
      <c r="E14340" s="1">
        <v>1571</v>
      </c>
      <c r="F14340" s="1">
        <v>69.546800000000005</v>
      </c>
      <c r="G14340" s="1">
        <v>290.56889999999999</v>
      </c>
      <c r="H14340" s="1">
        <v>15.064030130000001</v>
      </c>
      <c r="I14340" s="1">
        <v>79263</v>
      </c>
    </row>
    <row r="14341" spans="1:9" x14ac:dyDescent="0.25">
      <c r="A14341" s="1">
        <v>0</v>
      </c>
      <c r="B14341" s="1" t="s">
        <v>17068</v>
      </c>
    </row>
    <row r="14342" spans="1:9" x14ac:dyDescent="0.25">
      <c r="A14342" s="1">
        <v>1</v>
      </c>
      <c r="B14342" s="1" t="s">
        <v>17069</v>
      </c>
      <c r="C14342" s="1" t="s">
        <v>17070</v>
      </c>
      <c r="D14342" s="1">
        <v>22276.429830469999</v>
      </c>
      <c r="E14342" s="1">
        <v>8.0550000000000006E-5</v>
      </c>
      <c r="F14342" s="1" t="s">
        <v>3</v>
      </c>
      <c r="G14342" s="1" t="s">
        <v>17071</v>
      </c>
      <c r="H14342" s="1">
        <v>0</v>
      </c>
      <c r="I14342" s="1">
        <v>9995</v>
      </c>
    </row>
    <row r="14343" spans="1:9" x14ac:dyDescent="0.25">
      <c r="A14343" s="1">
        <v>2</v>
      </c>
      <c r="B14343" s="1">
        <v>48302</v>
      </c>
      <c r="C14343" s="1">
        <v>53.054299999999998</v>
      </c>
      <c r="D14343" s="1">
        <v>317.71469999999999</v>
      </c>
      <c r="E14343" s="1">
        <v>1461</v>
      </c>
      <c r="F14343" s="1">
        <v>51.120699999999999</v>
      </c>
      <c r="G14343" s="1">
        <v>308.99119999999999</v>
      </c>
      <c r="H14343" s="1">
        <v>15.0640708</v>
      </c>
      <c r="I14343" s="1">
        <v>79275</v>
      </c>
    </row>
    <row r="14344" spans="1:9" x14ac:dyDescent="0.25">
      <c r="A14344" s="1">
        <v>0</v>
      </c>
      <c r="B14344" s="1" t="s">
        <v>17072</v>
      </c>
    </row>
    <row r="14345" spans="1:9" x14ac:dyDescent="0.25">
      <c r="A14345" s="1">
        <v>1</v>
      </c>
      <c r="B14345" s="1" t="s">
        <v>17073</v>
      </c>
      <c r="C14345" s="1" t="s">
        <v>17074</v>
      </c>
      <c r="D14345" s="1">
        <v>22276.491552560001</v>
      </c>
      <c r="E14345" s="1">
        <v>-2.65E-6</v>
      </c>
      <c r="F14345" s="1" t="s">
        <v>3</v>
      </c>
      <c r="G14345" s="1" t="s">
        <v>17075</v>
      </c>
      <c r="H14345" s="1">
        <v>0</v>
      </c>
      <c r="I14345" s="1">
        <v>9997</v>
      </c>
    </row>
    <row r="14346" spans="1:9" x14ac:dyDescent="0.25">
      <c r="A14346" s="1">
        <v>2</v>
      </c>
      <c r="B14346" s="1">
        <v>48303</v>
      </c>
      <c r="C14346" s="1">
        <v>53.055399999999999</v>
      </c>
      <c r="D14346" s="1">
        <v>317.44150000000002</v>
      </c>
      <c r="E14346" s="1">
        <v>1780</v>
      </c>
      <c r="F14346" s="1">
        <v>53.874600000000001</v>
      </c>
      <c r="G14346" s="1">
        <v>306.2407</v>
      </c>
      <c r="H14346" s="1">
        <v>15.064011069999999</v>
      </c>
      <c r="I14346" s="1">
        <v>79289</v>
      </c>
    </row>
    <row r="14347" spans="1:9" x14ac:dyDescent="0.25">
      <c r="A14347" s="1">
        <v>0</v>
      </c>
      <c r="B14347" s="1" t="s">
        <v>17076</v>
      </c>
    </row>
    <row r="14348" spans="1:9" x14ac:dyDescent="0.25">
      <c r="A14348" s="1">
        <v>1</v>
      </c>
      <c r="B14348" s="1" t="s">
        <v>17077</v>
      </c>
      <c r="C14348" s="1" t="s">
        <v>17078</v>
      </c>
      <c r="D14348" s="1">
        <v>22276.48881259</v>
      </c>
      <c r="E14348" s="1">
        <v>8.5450000000000003E-5</v>
      </c>
      <c r="F14348" s="1" t="s">
        <v>3</v>
      </c>
      <c r="G14348" s="1" t="s">
        <v>17079</v>
      </c>
      <c r="H14348" s="1">
        <v>0</v>
      </c>
      <c r="I14348" s="1">
        <v>9994</v>
      </c>
    </row>
    <row r="14349" spans="1:9" x14ac:dyDescent="0.25">
      <c r="A14349" s="1">
        <v>2</v>
      </c>
      <c r="B14349" s="1">
        <v>48304</v>
      </c>
      <c r="C14349" s="1">
        <v>53.054299999999998</v>
      </c>
      <c r="D14349" s="1">
        <v>317.45479999999998</v>
      </c>
      <c r="E14349" s="1">
        <v>1725</v>
      </c>
      <c r="F14349" s="1">
        <v>58.398899999999998</v>
      </c>
      <c r="G14349" s="1">
        <v>301.71690000000001</v>
      </c>
      <c r="H14349" s="1">
        <v>15.064128139999999</v>
      </c>
      <c r="I14349" s="1">
        <v>79870</v>
      </c>
    </row>
    <row r="14350" spans="1:9" x14ac:dyDescent="0.25">
      <c r="A14350" s="1">
        <v>0</v>
      </c>
      <c r="B14350" s="1" t="s">
        <v>17080</v>
      </c>
    </row>
    <row r="14351" spans="1:9" x14ac:dyDescent="0.25">
      <c r="A14351" s="1">
        <v>1</v>
      </c>
      <c r="B14351" s="1" t="s">
        <v>17081</v>
      </c>
      <c r="C14351" s="1" t="s">
        <v>17082</v>
      </c>
      <c r="D14351" s="1">
        <v>22276.48417227</v>
      </c>
      <c r="E14351" s="1">
        <v>3.4560000000000001E-5</v>
      </c>
      <c r="F14351" s="1" t="s">
        <v>3</v>
      </c>
      <c r="G14351" s="1" t="s">
        <v>17083</v>
      </c>
      <c r="H14351" s="1">
        <v>0</v>
      </c>
      <c r="I14351" s="1">
        <v>9993</v>
      </c>
    </row>
    <row r="14352" spans="1:9" x14ac:dyDescent="0.25">
      <c r="A14352" s="1">
        <v>2</v>
      </c>
      <c r="B14352" s="1">
        <v>48305</v>
      </c>
      <c r="C14352" s="1">
        <v>53.052999999999997</v>
      </c>
      <c r="D14352" s="1">
        <v>317.48149999999998</v>
      </c>
      <c r="E14352" s="1">
        <v>1659</v>
      </c>
      <c r="F14352" s="1">
        <v>61.309399999999997</v>
      </c>
      <c r="G14352" s="1">
        <v>298.80619999999999</v>
      </c>
      <c r="H14352" s="1">
        <v>15.064099089999999</v>
      </c>
      <c r="I14352" s="1">
        <v>79285</v>
      </c>
    </row>
    <row r="14353" spans="1:9" x14ac:dyDescent="0.25">
      <c r="A14353" s="1">
        <v>0</v>
      </c>
      <c r="B14353" s="1" t="s">
        <v>17084</v>
      </c>
    </row>
    <row r="14354" spans="1:9" x14ac:dyDescent="0.25">
      <c r="A14354" s="1">
        <v>1</v>
      </c>
      <c r="B14354" s="1" t="s">
        <v>17085</v>
      </c>
      <c r="C14354" s="1" t="s">
        <v>17086</v>
      </c>
      <c r="D14354" s="1">
        <v>22276.415085860001</v>
      </c>
      <c r="E14354" s="1">
        <v>1.081E-5</v>
      </c>
      <c r="F14354" s="1" t="s">
        <v>3</v>
      </c>
      <c r="G14354" s="1" t="s">
        <v>17087</v>
      </c>
      <c r="H14354" s="1">
        <v>0</v>
      </c>
      <c r="I14354" s="1">
        <v>9999</v>
      </c>
    </row>
    <row r="14355" spans="1:9" x14ac:dyDescent="0.25">
      <c r="A14355" s="1">
        <v>2</v>
      </c>
      <c r="B14355" s="1">
        <v>48306</v>
      </c>
      <c r="C14355" s="1">
        <v>53.055</v>
      </c>
      <c r="D14355" s="1">
        <v>317.79090000000002</v>
      </c>
      <c r="E14355" s="1">
        <v>1761</v>
      </c>
      <c r="F14355" s="1">
        <v>53.934600000000003</v>
      </c>
      <c r="G14355" s="1">
        <v>306.18049999999999</v>
      </c>
      <c r="H14355" s="1">
        <v>15.064023450000001</v>
      </c>
      <c r="I14355" s="1">
        <v>79270</v>
      </c>
    </row>
    <row r="14356" spans="1:9" x14ac:dyDescent="0.25">
      <c r="A14356" s="1">
        <v>0</v>
      </c>
      <c r="B14356" s="1" t="s">
        <v>17088</v>
      </c>
    </row>
    <row r="14357" spans="1:9" x14ac:dyDescent="0.25">
      <c r="A14357" s="1">
        <v>1</v>
      </c>
      <c r="B14357" s="1" t="s">
        <v>17089</v>
      </c>
      <c r="C14357" s="1" t="s">
        <v>17090</v>
      </c>
      <c r="D14357" s="1">
        <v>22276.544091219999</v>
      </c>
      <c r="E14357" s="1">
        <v>1.9400000000000001E-6</v>
      </c>
      <c r="F14357" s="1" t="s">
        <v>3</v>
      </c>
      <c r="G14357" s="1" t="s">
        <v>17091</v>
      </c>
      <c r="H14357" s="1">
        <v>0</v>
      </c>
      <c r="I14357" s="1">
        <v>9995</v>
      </c>
    </row>
    <row r="14358" spans="1:9" x14ac:dyDescent="0.25">
      <c r="A14358" s="1">
        <v>2</v>
      </c>
      <c r="B14358" s="1">
        <v>48307</v>
      </c>
      <c r="C14358" s="1">
        <v>53.054699999999997</v>
      </c>
      <c r="D14358" s="1">
        <v>317.21839999999997</v>
      </c>
      <c r="E14358" s="1">
        <v>1546</v>
      </c>
      <c r="F14358" s="1">
        <v>51.708199999999998</v>
      </c>
      <c r="G14358" s="1">
        <v>308.40460000000002</v>
      </c>
      <c r="H14358" s="1">
        <v>15.064044790000001</v>
      </c>
      <c r="I14358" s="1">
        <v>79295</v>
      </c>
    </row>
    <row r="14359" spans="1:9" x14ac:dyDescent="0.25">
      <c r="A14359" s="1">
        <v>0</v>
      </c>
      <c r="B14359" s="1" t="s">
        <v>17092</v>
      </c>
    </row>
    <row r="14360" spans="1:9" x14ac:dyDescent="0.25">
      <c r="A14360" s="1">
        <v>1</v>
      </c>
      <c r="B14360" s="1" t="s">
        <v>17093</v>
      </c>
      <c r="C14360" s="1" t="s">
        <v>17094</v>
      </c>
      <c r="D14360" s="1">
        <v>22276.540409329999</v>
      </c>
      <c r="E14360" s="1">
        <v>2.0169999999999998E-5</v>
      </c>
      <c r="F14360" s="1" t="s">
        <v>3</v>
      </c>
      <c r="G14360" s="1" t="s">
        <v>16156</v>
      </c>
      <c r="H14360" s="1">
        <v>0</v>
      </c>
      <c r="I14360" s="1">
        <v>9994</v>
      </c>
    </row>
    <row r="14361" spans="1:9" x14ac:dyDescent="0.25">
      <c r="A14361" s="1">
        <v>2</v>
      </c>
      <c r="B14361" s="1">
        <v>48308</v>
      </c>
      <c r="C14361" s="1">
        <v>53.055900000000001</v>
      </c>
      <c r="D14361" s="1">
        <v>317.22469999999998</v>
      </c>
      <c r="E14361" s="1">
        <v>1821</v>
      </c>
      <c r="F14361" s="1">
        <v>53.624499999999998</v>
      </c>
      <c r="G14361" s="1">
        <v>306.49119999999999</v>
      </c>
      <c r="H14361" s="1">
        <v>15.06404495</v>
      </c>
      <c r="I14361" s="1">
        <v>79295</v>
      </c>
    </row>
    <row r="14362" spans="1:9" x14ac:dyDescent="0.25">
      <c r="A14362" s="1">
        <v>0</v>
      </c>
      <c r="B14362" s="1" t="s">
        <v>17095</v>
      </c>
    </row>
    <row r="14363" spans="1:9" x14ac:dyDescent="0.25">
      <c r="A14363" s="1">
        <v>1</v>
      </c>
      <c r="B14363" s="1" t="s">
        <v>17096</v>
      </c>
      <c r="C14363" s="1" t="s">
        <v>17097</v>
      </c>
      <c r="D14363" s="1">
        <v>22276.404030549998</v>
      </c>
      <c r="E14363" s="1">
        <v>5.4169999999999998E-5</v>
      </c>
      <c r="F14363" s="1" t="s">
        <v>3</v>
      </c>
      <c r="G14363" s="1" t="s">
        <v>17098</v>
      </c>
      <c r="H14363" s="1">
        <v>0</v>
      </c>
      <c r="I14363" s="1">
        <v>9996</v>
      </c>
    </row>
    <row r="14364" spans="1:9" x14ac:dyDescent="0.25">
      <c r="A14364" s="1">
        <v>2</v>
      </c>
      <c r="B14364" s="1">
        <v>48309</v>
      </c>
      <c r="C14364" s="1">
        <v>53.053699999999999</v>
      </c>
      <c r="D14364" s="1">
        <v>317.85039999999998</v>
      </c>
      <c r="E14364" s="1">
        <v>1525</v>
      </c>
      <c r="F14364" s="1">
        <v>62.035200000000003</v>
      </c>
      <c r="G14364" s="1">
        <v>298.07909999999998</v>
      </c>
      <c r="H14364" s="1">
        <v>15.06412149</v>
      </c>
      <c r="I14364" s="1">
        <v>79272</v>
      </c>
    </row>
    <row r="14365" spans="1:9" x14ac:dyDescent="0.25">
      <c r="A14365" s="1">
        <v>0</v>
      </c>
      <c r="B14365" s="1" t="s">
        <v>17099</v>
      </c>
    </row>
    <row r="14366" spans="1:9" x14ac:dyDescent="0.25">
      <c r="A14366" s="1">
        <v>1</v>
      </c>
      <c r="B14366" s="1" t="s">
        <v>17100</v>
      </c>
      <c r="C14366" s="1" t="s">
        <v>17101</v>
      </c>
      <c r="D14366" s="1">
        <v>22276.53304237</v>
      </c>
      <c r="E14366" s="1">
        <v>9.0069999999999997E-5</v>
      </c>
      <c r="F14366" s="1" t="s">
        <v>3</v>
      </c>
      <c r="G14366" s="1" t="s">
        <v>17102</v>
      </c>
      <c r="H14366" s="1">
        <v>0</v>
      </c>
      <c r="I14366" s="1">
        <v>9997</v>
      </c>
    </row>
    <row r="14367" spans="1:9" x14ac:dyDescent="0.25">
      <c r="A14367" s="1">
        <v>2</v>
      </c>
      <c r="B14367" s="1">
        <v>48310</v>
      </c>
      <c r="C14367" s="1">
        <v>53.054900000000004</v>
      </c>
      <c r="D14367" s="1">
        <v>317.27210000000002</v>
      </c>
      <c r="E14367" s="1">
        <v>1710</v>
      </c>
      <c r="F14367" s="1">
        <v>51.929499999999997</v>
      </c>
      <c r="G14367" s="1">
        <v>308.1848</v>
      </c>
      <c r="H14367" s="1">
        <v>15.06410808</v>
      </c>
      <c r="I14367" s="1">
        <v>79299</v>
      </c>
    </row>
    <row r="14368" spans="1:9" x14ac:dyDescent="0.25">
      <c r="A14368" s="1">
        <v>0</v>
      </c>
      <c r="B14368" s="1" t="s">
        <v>17103</v>
      </c>
    </row>
    <row r="14369" spans="1:9" x14ac:dyDescent="0.25">
      <c r="A14369" s="1">
        <v>1</v>
      </c>
      <c r="B14369" s="1" t="s">
        <v>17104</v>
      </c>
      <c r="C14369" s="1" t="s">
        <v>17105</v>
      </c>
      <c r="D14369" s="1">
        <v>22276.52934918</v>
      </c>
      <c r="E14369" s="1">
        <v>7.3230000000000002E-5</v>
      </c>
      <c r="F14369" s="1" t="s">
        <v>3</v>
      </c>
      <c r="G14369" s="1" t="s">
        <v>17106</v>
      </c>
      <c r="H14369" s="1">
        <v>0</v>
      </c>
      <c r="I14369" s="1">
        <v>9993</v>
      </c>
    </row>
    <row r="14370" spans="1:9" x14ac:dyDescent="0.25">
      <c r="A14370" s="1">
        <v>2</v>
      </c>
      <c r="B14370" s="1">
        <v>48311</v>
      </c>
      <c r="C14370" s="1">
        <v>53.054400000000001</v>
      </c>
      <c r="D14370" s="1">
        <v>317.27030000000002</v>
      </c>
      <c r="E14370" s="1">
        <v>1659</v>
      </c>
      <c r="F14370" s="1">
        <v>72.662899999999993</v>
      </c>
      <c r="G14370" s="1">
        <v>287.45420000000001</v>
      </c>
      <c r="H14370" s="1">
        <v>15.064097439999999</v>
      </c>
      <c r="I14370" s="1">
        <v>79295</v>
      </c>
    </row>
    <row r="14371" spans="1:9" x14ac:dyDescent="0.25">
      <c r="A14371" s="1">
        <v>0</v>
      </c>
      <c r="B14371" s="1" t="s">
        <v>17107</v>
      </c>
    </row>
    <row r="14372" spans="1:9" x14ac:dyDescent="0.25">
      <c r="A14372" s="1">
        <v>1</v>
      </c>
      <c r="B14372" s="1" t="s">
        <v>17108</v>
      </c>
      <c r="C14372" s="1" t="s">
        <v>17109</v>
      </c>
      <c r="D14372" s="1">
        <v>22276.525663169999</v>
      </c>
      <c r="E14372" s="1">
        <v>1.378E-5</v>
      </c>
      <c r="F14372" s="1" t="s">
        <v>3</v>
      </c>
      <c r="G14372" s="1" t="s">
        <v>17110</v>
      </c>
      <c r="H14372" s="1">
        <v>0</v>
      </c>
      <c r="I14372" s="1">
        <v>9996</v>
      </c>
    </row>
    <row r="14373" spans="1:9" x14ac:dyDescent="0.25">
      <c r="A14373" s="1">
        <v>2</v>
      </c>
      <c r="B14373" s="1">
        <v>48312</v>
      </c>
      <c r="C14373" s="1">
        <v>53.054499999999997</v>
      </c>
      <c r="D14373" s="1">
        <v>317.30250000000001</v>
      </c>
      <c r="E14373" s="1">
        <v>1831</v>
      </c>
      <c r="F14373" s="1">
        <v>51.4908</v>
      </c>
      <c r="G14373" s="1">
        <v>308.62450000000001</v>
      </c>
      <c r="H14373" s="1">
        <v>15.06395354</v>
      </c>
      <c r="I14373" s="1">
        <v>79299</v>
      </c>
    </row>
    <row r="14374" spans="1:9" x14ac:dyDescent="0.25">
      <c r="A14374" s="1">
        <v>0</v>
      </c>
      <c r="B14374" s="1" t="s">
        <v>17111</v>
      </c>
    </row>
    <row r="14375" spans="1:9" x14ac:dyDescent="0.25">
      <c r="A14375" s="1">
        <v>1</v>
      </c>
      <c r="B14375" s="1" t="s">
        <v>17112</v>
      </c>
      <c r="C14375" s="1" t="s">
        <v>17113</v>
      </c>
      <c r="D14375" s="1">
        <v>22276.389291830001</v>
      </c>
      <c r="E14375" s="1">
        <v>7.8020000000000002E-5</v>
      </c>
      <c r="F14375" s="1" t="s">
        <v>3</v>
      </c>
      <c r="G14375" s="1" t="s">
        <v>17114</v>
      </c>
      <c r="H14375" s="1">
        <v>0</v>
      </c>
      <c r="I14375" s="1">
        <v>9994</v>
      </c>
    </row>
    <row r="14376" spans="1:9" x14ac:dyDescent="0.25">
      <c r="A14376" s="1">
        <v>2</v>
      </c>
      <c r="B14376" s="1">
        <v>48313</v>
      </c>
      <c r="C14376" s="1">
        <v>53.055799999999998</v>
      </c>
      <c r="D14376" s="1">
        <v>317.90660000000003</v>
      </c>
      <c r="E14376" s="1">
        <v>1660</v>
      </c>
      <c r="F14376" s="1">
        <v>54.2622</v>
      </c>
      <c r="G14376" s="1">
        <v>305.85210000000001</v>
      </c>
      <c r="H14376" s="1">
        <v>15.0641301</v>
      </c>
      <c r="I14376" s="1">
        <v>79262</v>
      </c>
    </row>
    <row r="14377" spans="1:9" x14ac:dyDescent="0.25">
      <c r="A14377" s="1">
        <v>0</v>
      </c>
      <c r="B14377" s="1" t="s">
        <v>17115</v>
      </c>
    </row>
    <row r="14378" spans="1:9" x14ac:dyDescent="0.25">
      <c r="A14378" s="1">
        <v>1</v>
      </c>
      <c r="B14378" s="1" t="s">
        <v>17116</v>
      </c>
      <c r="C14378" s="1" t="s">
        <v>17117</v>
      </c>
      <c r="D14378" s="1">
        <v>22276.51829004</v>
      </c>
      <c r="E14378" s="1">
        <v>7.7400000000000004E-6</v>
      </c>
      <c r="F14378" s="1" t="s">
        <v>3</v>
      </c>
      <c r="G14378" s="1" t="s">
        <v>17118</v>
      </c>
      <c r="H14378" s="1">
        <v>0</v>
      </c>
      <c r="I14378" s="1">
        <v>9998</v>
      </c>
    </row>
    <row r="14379" spans="1:9" x14ac:dyDescent="0.25">
      <c r="A14379" s="1">
        <v>2</v>
      </c>
      <c r="B14379" s="1">
        <v>48314</v>
      </c>
      <c r="C14379" s="1">
        <v>53.054299999999998</v>
      </c>
      <c r="D14379" s="1">
        <v>317.33749999999998</v>
      </c>
      <c r="E14379" s="1">
        <v>1787</v>
      </c>
      <c r="F14379" s="1">
        <v>56.611199999999997</v>
      </c>
      <c r="G14379" s="1">
        <v>303.50479999999999</v>
      </c>
      <c r="H14379" s="1">
        <v>15.064041</v>
      </c>
      <c r="I14379" s="1">
        <v>79285</v>
      </c>
    </row>
    <row r="14380" spans="1:9" x14ac:dyDescent="0.25">
      <c r="A14380" s="1">
        <v>0</v>
      </c>
      <c r="B14380" s="1" t="s">
        <v>17119</v>
      </c>
    </row>
    <row r="14381" spans="1:9" x14ac:dyDescent="0.25">
      <c r="A14381" s="1">
        <v>1</v>
      </c>
      <c r="B14381" s="1" t="s">
        <v>17120</v>
      </c>
      <c r="C14381" s="1" t="s">
        <v>17121</v>
      </c>
      <c r="D14381" s="1">
        <v>22276.513656229999</v>
      </c>
      <c r="E14381" s="1">
        <v>4.4320000000000003E-5</v>
      </c>
      <c r="F14381" s="1" t="s">
        <v>3</v>
      </c>
      <c r="G14381" s="1" t="s">
        <v>17122</v>
      </c>
      <c r="H14381" s="1">
        <v>0</v>
      </c>
      <c r="I14381" s="1">
        <v>9992</v>
      </c>
    </row>
    <row r="14382" spans="1:9" x14ac:dyDescent="0.25">
      <c r="A14382" s="1">
        <v>2</v>
      </c>
      <c r="B14382" s="1">
        <v>48315</v>
      </c>
      <c r="C14382" s="1">
        <v>53.054400000000001</v>
      </c>
      <c r="D14382" s="1">
        <v>317.32850000000002</v>
      </c>
      <c r="E14382" s="1">
        <v>1723</v>
      </c>
      <c r="F14382" s="1">
        <v>64.666499999999999</v>
      </c>
      <c r="G14382" s="1">
        <v>295.4502</v>
      </c>
      <c r="H14382" s="1">
        <v>15.064150059999999</v>
      </c>
      <c r="I14382" s="1">
        <v>79280</v>
      </c>
    </row>
    <row r="14383" spans="1:9" x14ac:dyDescent="0.25">
      <c r="A14383" s="1">
        <v>0</v>
      </c>
      <c r="B14383" s="1" t="s">
        <v>17123</v>
      </c>
    </row>
    <row r="14384" spans="1:9" x14ac:dyDescent="0.25">
      <c r="A14384" s="1">
        <v>1</v>
      </c>
      <c r="B14384" s="1" t="s">
        <v>17124</v>
      </c>
      <c r="C14384" s="1" t="s">
        <v>17125</v>
      </c>
      <c r="D14384" s="1">
        <v>22276.510931559998</v>
      </c>
      <c r="E14384" s="1">
        <v>1.8050999999999999E-4</v>
      </c>
      <c r="F14384" s="1" t="s">
        <v>3</v>
      </c>
      <c r="G14384" s="1" t="s">
        <v>17126</v>
      </c>
      <c r="H14384" s="1">
        <v>0</v>
      </c>
      <c r="I14384" s="1">
        <v>9995</v>
      </c>
    </row>
    <row r="14385" spans="1:9" x14ac:dyDescent="0.25">
      <c r="A14385" s="1">
        <v>2</v>
      </c>
      <c r="B14385" s="1">
        <v>48316</v>
      </c>
      <c r="C14385" s="1">
        <v>53.053800000000003</v>
      </c>
      <c r="D14385" s="1">
        <v>317.35149999999999</v>
      </c>
      <c r="E14385" s="1">
        <v>1609</v>
      </c>
      <c r="F14385" s="1">
        <v>58.178199999999997</v>
      </c>
      <c r="G14385" s="1">
        <v>301.93639999999999</v>
      </c>
      <c r="H14385" s="1">
        <v>15.064088679999999</v>
      </c>
      <c r="I14385" s="1">
        <v>79288</v>
      </c>
    </row>
    <row r="14386" spans="1:9" x14ac:dyDescent="0.25">
      <c r="A14386" s="1">
        <v>0</v>
      </c>
      <c r="B14386" s="1" t="s">
        <v>17127</v>
      </c>
    </row>
    <row r="14387" spans="1:9" x14ac:dyDescent="0.25">
      <c r="A14387" s="1">
        <v>1</v>
      </c>
      <c r="B14387" s="1" t="s">
        <v>17128</v>
      </c>
      <c r="C14387" s="1" t="s">
        <v>17129</v>
      </c>
      <c r="D14387" s="1">
        <v>22276.440872070001</v>
      </c>
      <c r="E14387" s="1">
        <v>2.6169999999999998E-5</v>
      </c>
      <c r="F14387" s="1" t="s">
        <v>3</v>
      </c>
      <c r="G14387" s="1" t="s">
        <v>17130</v>
      </c>
      <c r="H14387" s="1">
        <v>0</v>
      </c>
      <c r="I14387" s="1">
        <v>9995</v>
      </c>
    </row>
    <row r="14388" spans="1:9" x14ac:dyDescent="0.25">
      <c r="A14388" s="1">
        <v>2</v>
      </c>
      <c r="B14388" s="1">
        <v>48317</v>
      </c>
      <c r="C14388" s="1">
        <v>53.054000000000002</v>
      </c>
      <c r="D14388" s="1">
        <v>317.66739999999999</v>
      </c>
      <c r="E14388" s="1">
        <v>1533</v>
      </c>
      <c r="F14388" s="1">
        <v>59.959899999999998</v>
      </c>
      <c r="G14388" s="1">
        <v>300.1542</v>
      </c>
      <c r="H14388" s="1">
        <v>15.064186749999999</v>
      </c>
      <c r="I14388" s="1">
        <v>79277</v>
      </c>
    </row>
    <row r="14389" spans="1:9" x14ac:dyDescent="0.25">
      <c r="A14389" s="1">
        <v>0</v>
      </c>
      <c r="B14389" s="1" t="s">
        <v>17131</v>
      </c>
    </row>
    <row r="14390" spans="1:9" x14ac:dyDescent="0.25">
      <c r="A14390" s="1">
        <v>1</v>
      </c>
      <c r="B14390" s="1" t="s">
        <v>17132</v>
      </c>
      <c r="C14390" s="1" t="s">
        <v>17133</v>
      </c>
      <c r="D14390" s="1">
        <v>22276.565299950002</v>
      </c>
      <c r="E14390" s="1">
        <v>2.0069999999999999E-5</v>
      </c>
      <c r="F14390" s="1" t="s">
        <v>3</v>
      </c>
      <c r="G14390" s="1" t="s">
        <v>17134</v>
      </c>
      <c r="H14390" s="1">
        <v>0</v>
      </c>
      <c r="I14390" s="1">
        <v>9995</v>
      </c>
    </row>
    <row r="14391" spans="1:9" x14ac:dyDescent="0.25">
      <c r="A14391" s="1">
        <v>2</v>
      </c>
      <c r="B14391" s="1">
        <v>48318</v>
      </c>
      <c r="C14391" s="1">
        <v>53.056800000000003</v>
      </c>
      <c r="D14391" s="1">
        <v>327.1266</v>
      </c>
      <c r="E14391" s="1">
        <v>1881</v>
      </c>
      <c r="F14391" s="1">
        <v>50.440600000000003</v>
      </c>
      <c r="G14391" s="1">
        <v>309.67489999999998</v>
      </c>
      <c r="H14391" s="1">
        <v>15.063999859999999</v>
      </c>
      <c r="I14391" s="1">
        <v>79153</v>
      </c>
    </row>
    <row r="14392" spans="1:9" x14ac:dyDescent="0.25">
      <c r="A14392" s="1">
        <v>0</v>
      </c>
      <c r="B14392" s="1" t="s">
        <v>17135</v>
      </c>
    </row>
    <row r="14393" spans="1:9" x14ac:dyDescent="0.25">
      <c r="A14393" s="1">
        <v>1</v>
      </c>
      <c r="B14393" s="1" t="s">
        <v>17136</v>
      </c>
      <c r="C14393" s="1" t="s">
        <v>17137</v>
      </c>
      <c r="D14393" s="1">
        <v>22276.427961540001</v>
      </c>
      <c r="E14393" s="1">
        <v>1.7200000000000001E-5</v>
      </c>
      <c r="F14393" s="1" t="s">
        <v>3</v>
      </c>
      <c r="G14393" s="1" t="s">
        <v>17138</v>
      </c>
      <c r="H14393" s="1">
        <v>0</v>
      </c>
      <c r="I14393" s="1">
        <v>9996</v>
      </c>
    </row>
    <row r="14394" spans="1:9" x14ac:dyDescent="0.25">
      <c r="A14394" s="1">
        <v>2</v>
      </c>
      <c r="B14394" s="1">
        <v>48319</v>
      </c>
      <c r="C14394" s="1">
        <v>53.0565</v>
      </c>
      <c r="D14394" s="1">
        <v>327.73009999999999</v>
      </c>
      <c r="E14394" s="1">
        <v>1583</v>
      </c>
      <c r="F14394" s="1">
        <v>61.6708</v>
      </c>
      <c r="G14394" s="1">
        <v>298.44409999999999</v>
      </c>
      <c r="H14394" s="1">
        <v>15.064081610000001</v>
      </c>
      <c r="I14394" s="1">
        <v>79133</v>
      </c>
    </row>
    <row r="14395" spans="1:9" x14ac:dyDescent="0.25">
      <c r="A14395" s="1">
        <v>0</v>
      </c>
      <c r="B14395" s="1" t="s">
        <v>17139</v>
      </c>
    </row>
    <row r="14396" spans="1:9" x14ac:dyDescent="0.25">
      <c r="A14396" s="1">
        <v>1</v>
      </c>
      <c r="B14396" s="1" t="s">
        <v>17140</v>
      </c>
      <c r="C14396" s="1" t="s">
        <v>17141</v>
      </c>
      <c r="D14396" s="1">
        <v>22276.557915640002</v>
      </c>
      <c r="E14396" s="1">
        <v>5.6360000000000002E-5</v>
      </c>
      <c r="F14396" s="1" t="s">
        <v>3</v>
      </c>
      <c r="G14396" s="1" t="s">
        <v>17142</v>
      </c>
      <c r="H14396" s="1">
        <v>0</v>
      </c>
      <c r="I14396" s="1">
        <v>9999</v>
      </c>
    </row>
    <row r="14397" spans="1:9" x14ac:dyDescent="0.25">
      <c r="A14397" s="1">
        <v>2</v>
      </c>
      <c r="B14397" s="1">
        <v>48320</v>
      </c>
      <c r="C14397" s="1">
        <v>53.053400000000003</v>
      </c>
      <c r="D14397" s="1">
        <v>327.15989999999999</v>
      </c>
      <c r="E14397" s="1">
        <v>1696</v>
      </c>
      <c r="F14397" s="1">
        <v>50.276400000000002</v>
      </c>
      <c r="G14397" s="1">
        <v>309.8374</v>
      </c>
      <c r="H14397" s="1">
        <v>15.06415073</v>
      </c>
      <c r="I14397" s="1">
        <v>79159</v>
      </c>
    </row>
    <row r="14398" spans="1:9" x14ac:dyDescent="0.25">
      <c r="A14398" s="1">
        <v>0</v>
      </c>
      <c r="B14398" s="1" t="s">
        <v>17143</v>
      </c>
    </row>
    <row r="14399" spans="1:9" x14ac:dyDescent="0.25">
      <c r="A14399" s="1">
        <v>1</v>
      </c>
      <c r="B14399" s="1" t="s">
        <v>17144</v>
      </c>
      <c r="C14399" s="1" t="s">
        <v>17145</v>
      </c>
      <c r="D14399" s="1">
        <v>22276.487890280001</v>
      </c>
      <c r="E14399" s="1">
        <v>7.0320000000000004E-5</v>
      </c>
      <c r="F14399" s="1" t="s">
        <v>3</v>
      </c>
      <c r="G14399" s="1" t="s">
        <v>17146</v>
      </c>
      <c r="H14399" s="1">
        <v>0</v>
      </c>
      <c r="I14399" s="1">
        <v>9993</v>
      </c>
    </row>
    <row r="14400" spans="1:9" x14ac:dyDescent="0.25">
      <c r="A14400" s="1">
        <v>2</v>
      </c>
      <c r="B14400" s="1">
        <v>48321</v>
      </c>
      <c r="C14400" s="1">
        <v>53.054400000000001</v>
      </c>
      <c r="D14400" s="1">
        <v>327.4708</v>
      </c>
      <c r="E14400" s="1">
        <v>1783</v>
      </c>
      <c r="F14400" s="1">
        <v>47.293500000000002</v>
      </c>
      <c r="G14400" s="1">
        <v>312.82040000000001</v>
      </c>
      <c r="H14400" s="1">
        <v>15.06409756</v>
      </c>
      <c r="I14400" s="1">
        <v>79145</v>
      </c>
    </row>
    <row r="14401" spans="1:9" x14ac:dyDescent="0.25">
      <c r="A14401" s="1">
        <v>0</v>
      </c>
      <c r="B14401" s="1" t="s">
        <v>17147</v>
      </c>
    </row>
    <row r="14402" spans="1:9" x14ac:dyDescent="0.25">
      <c r="A14402" s="1">
        <v>1</v>
      </c>
      <c r="B14402" s="1" t="s">
        <v>17148</v>
      </c>
      <c r="C14402" s="1" t="s">
        <v>17149</v>
      </c>
      <c r="D14402" s="1">
        <v>22276.55054901</v>
      </c>
      <c r="E14402" s="1">
        <v>1.3469999999999999E-4</v>
      </c>
      <c r="F14402" s="1" t="s">
        <v>3</v>
      </c>
      <c r="G14402" s="1" t="s">
        <v>17150</v>
      </c>
      <c r="H14402" s="1">
        <v>0</v>
      </c>
      <c r="I14402" s="1">
        <v>9996</v>
      </c>
    </row>
    <row r="14403" spans="1:9" x14ac:dyDescent="0.25">
      <c r="A14403" s="1">
        <v>2</v>
      </c>
      <c r="B14403" s="1">
        <v>48322</v>
      </c>
      <c r="C14403" s="1">
        <v>53.054299999999998</v>
      </c>
      <c r="D14403" s="1">
        <v>327.18709999999999</v>
      </c>
      <c r="E14403" s="1">
        <v>1731</v>
      </c>
      <c r="F14403" s="1">
        <v>64.756799999999998</v>
      </c>
      <c r="G14403" s="1">
        <v>295.36</v>
      </c>
      <c r="H14403" s="1">
        <v>15.06414663</v>
      </c>
      <c r="I14403" s="1">
        <v>79151</v>
      </c>
    </row>
    <row r="14404" spans="1:9" x14ac:dyDescent="0.25">
      <c r="A14404" s="1">
        <v>0</v>
      </c>
      <c r="B14404" s="1" t="s">
        <v>17151</v>
      </c>
    </row>
    <row r="14405" spans="1:9" x14ac:dyDescent="0.25">
      <c r="A14405" s="1">
        <v>1</v>
      </c>
      <c r="B14405" s="1" t="s">
        <v>17152</v>
      </c>
      <c r="C14405" s="1" t="s">
        <v>17153</v>
      </c>
      <c r="D14405" s="1">
        <v>22276.546861449999</v>
      </c>
      <c r="E14405" s="1">
        <v>6.936E-5</v>
      </c>
      <c r="F14405" s="1" t="s">
        <v>3</v>
      </c>
      <c r="G14405" s="1" t="s">
        <v>17154</v>
      </c>
      <c r="H14405" s="1">
        <v>0</v>
      </c>
      <c r="I14405" s="1">
        <v>9994</v>
      </c>
    </row>
    <row r="14406" spans="1:9" x14ac:dyDescent="0.25">
      <c r="A14406" s="1">
        <v>2</v>
      </c>
      <c r="B14406" s="1">
        <v>48323</v>
      </c>
      <c r="C14406" s="1">
        <v>53.054900000000004</v>
      </c>
      <c r="D14406" s="1">
        <v>327.19510000000002</v>
      </c>
      <c r="E14406" s="1">
        <v>1640</v>
      </c>
      <c r="F14406" s="1">
        <v>54.145499999999998</v>
      </c>
      <c r="G14406" s="1">
        <v>305.96859999999998</v>
      </c>
      <c r="H14406" s="1">
        <v>15.064156260000001</v>
      </c>
      <c r="I14406" s="1">
        <v>79156</v>
      </c>
    </row>
    <row r="14407" spans="1:9" x14ac:dyDescent="0.25">
      <c r="A14407" s="1">
        <v>0</v>
      </c>
      <c r="B14407" s="1" t="s">
        <v>17155</v>
      </c>
    </row>
    <row r="14408" spans="1:9" x14ac:dyDescent="0.25">
      <c r="A14408" s="1">
        <v>1</v>
      </c>
      <c r="B14408" s="1" t="s">
        <v>17156</v>
      </c>
      <c r="C14408" s="1" t="s">
        <v>17157</v>
      </c>
      <c r="D14408" s="1">
        <v>22276.542240160001</v>
      </c>
      <c r="E14408" s="1">
        <v>1.4028000000000001E-4</v>
      </c>
      <c r="F14408" s="1" t="s">
        <v>3</v>
      </c>
      <c r="G14408" s="1" t="s">
        <v>17158</v>
      </c>
      <c r="H14408" s="1">
        <v>0</v>
      </c>
      <c r="I14408" s="1">
        <v>9993</v>
      </c>
    </row>
    <row r="14409" spans="1:9" x14ac:dyDescent="0.25">
      <c r="A14409" s="1">
        <v>2</v>
      </c>
      <c r="B14409" s="1">
        <v>48324</v>
      </c>
      <c r="C14409" s="1">
        <v>53.055500000000002</v>
      </c>
      <c r="D14409" s="1">
        <v>327.19970000000001</v>
      </c>
      <c r="E14409" s="1">
        <v>1406</v>
      </c>
      <c r="F14409" s="1">
        <v>74.278899999999993</v>
      </c>
      <c r="G14409" s="1">
        <v>285.83550000000002</v>
      </c>
      <c r="H14409" s="1">
        <v>15.06406769</v>
      </c>
      <c r="I14409" s="1">
        <v>79143</v>
      </c>
    </row>
    <row r="14410" spans="1:9" x14ac:dyDescent="0.25">
      <c r="A14410" s="1">
        <v>0</v>
      </c>
      <c r="B14410" s="1" t="s">
        <v>17159</v>
      </c>
    </row>
    <row r="14411" spans="1:9" x14ac:dyDescent="0.25">
      <c r="A14411" s="1">
        <v>1</v>
      </c>
      <c r="B14411" s="1" t="s">
        <v>17160</v>
      </c>
      <c r="C14411" s="1" t="s">
        <v>17161</v>
      </c>
      <c r="D14411" s="1">
        <v>22276.406804009999</v>
      </c>
      <c r="E14411" s="1">
        <v>-2.96E-6</v>
      </c>
      <c r="F14411" s="1" t="s">
        <v>3</v>
      </c>
      <c r="G14411" s="1">
        <f>-93496-6</f>
        <v>-93502</v>
      </c>
      <c r="H14411" s="1">
        <v>0</v>
      </c>
      <c r="I14411" s="1">
        <v>9992</v>
      </c>
    </row>
    <row r="14412" spans="1:9" x14ac:dyDescent="0.25">
      <c r="A14412" s="1">
        <v>2</v>
      </c>
      <c r="B14412" s="1">
        <v>48325</v>
      </c>
      <c r="C14412" s="1">
        <v>53.054099999999998</v>
      </c>
      <c r="D14412" s="1">
        <v>327.83789999999999</v>
      </c>
      <c r="E14412" s="1">
        <v>1664</v>
      </c>
      <c r="F14412" s="1">
        <v>53.179699999999997</v>
      </c>
      <c r="G14412" s="1">
        <v>306.93450000000001</v>
      </c>
      <c r="H14412" s="1">
        <v>15.0640143</v>
      </c>
      <c r="I14412" s="1">
        <v>79134</v>
      </c>
    </row>
    <row r="14413" spans="1:9" x14ac:dyDescent="0.25">
      <c r="A14413" s="1">
        <v>0</v>
      </c>
      <c r="B14413" s="1" t="s">
        <v>17162</v>
      </c>
    </row>
    <row r="14414" spans="1:9" x14ac:dyDescent="0.25">
      <c r="A14414" s="1">
        <v>1</v>
      </c>
      <c r="B14414" s="1" t="s">
        <v>17163</v>
      </c>
      <c r="C14414" s="1" t="s">
        <v>17164</v>
      </c>
      <c r="D14414" s="1">
        <v>22276.469448849999</v>
      </c>
      <c r="E14414" s="1">
        <v>1.2670000000000001E-5</v>
      </c>
      <c r="F14414" s="1" t="s">
        <v>3</v>
      </c>
      <c r="G14414" s="1" t="s">
        <v>15641</v>
      </c>
      <c r="H14414" s="1">
        <v>0</v>
      </c>
      <c r="I14414" s="1">
        <v>9992</v>
      </c>
    </row>
    <row r="14415" spans="1:9" x14ac:dyDescent="0.25">
      <c r="A14415" s="1">
        <v>2</v>
      </c>
      <c r="B14415" s="1">
        <v>48326</v>
      </c>
      <c r="C14415" s="1">
        <v>53.0548</v>
      </c>
      <c r="D14415" s="1">
        <v>327.55590000000001</v>
      </c>
      <c r="E14415" s="1">
        <v>1601</v>
      </c>
      <c r="F14415" s="1">
        <v>66.766800000000003</v>
      </c>
      <c r="G14415" s="1">
        <v>293.34899999999999</v>
      </c>
      <c r="H14415" s="1">
        <v>15.064108320000001</v>
      </c>
      <c r="I14415" s="1">
        <v>79144</v>
      </c>
    </row>
    <row r="14416" spans="1:9" x14ac:dyDescent="0.25">
      <c r="A14416" s="1">
        <v>0</v>
      </c>
      <c r="B14416" s="1" t="s">
        <v>17165</v>
      </c>
    </row>
    <row r="14417" spans="1:9" x14ac:dyDescent="0.25">
      <c r="A14417" s="1">
        <v>1</v>
      </c>
      <c r="B14417" s="1" t="s">
        <v>17166</v>
      </c>
      <c r="C14417" s="1" t="s">
        <v>17167</v>
      </c>
      <c r="D14417" s="1">
        <v>22276.532106760002</v>
      </c>
      <c r="E14417" s="1">
        <v>1.19E-5</v>
      </c>
      <c r="F14417" s="1" t="s">
        <v>3</v>
      </c>
      <c r="G14417" s="1" t="s">
        <v>17168</v>
      </c>
      <c r="H14417" s="1">
        <v>0</v>
      </c>
      <c r="I14417" s="1">
        <v>9993</v>
      </c>
    </row>
    <row r="14418" spans="1:9" x14ac:dyDescent="0.25">
      <c r="A14418" s="1">
        <v>2</v>
      </c>
      <c r="B14418" s="1">
        <v>48327</v>
      </c>
      <c r="C14418" s="1">
        <v>53.056199999999997</v>
      </c>
      <c r="D14418" s="1">
        <v>327.27229999999997</v>
      </c>
      <c r="E14418" s="1">
        <v>1796</v>
      </c>
      <c r="F14418" s="1">
        <v>62.753</v>
      </c>
      <c r="G14418" s="1">
        <v>297.36419999999998</v>
      </c>
      <c r="H14418" s="1">
        <v>15.06417544</v>
      </c>
      <c r="I14418" s="1">
        <v>79151</v>
      </c>
    </row>
    <row r="14419" spans="1:9" x14ac:dyDescent="0.25">
      <c r="A14419" s="1">
        <v>0</v>
      </c>
      <c r="B14419" s="1" t="s">
        <v>17169</v>
      </c>
    </row>
    <row r="14420" spans="1:9" x14ac:dyDescent="0.25">
      <c r="A14420" s="1">
        <v>1</v>
      </c>
      <c r="B14420" s="1" t="s">
        <v>17170</v>
      </c>
      <c r="C14420" s="1" t="s">
        <v>17171</v>
      </c>
      <c r="D14420" s="1">
        <v>22276.527479109998</v>
      </c>
      <c r="E14420" s="1">
        <v>5.9699999999999996E-6</v>
      </c>
      <c r="F14420" s="1" t="s">
        <v>3</v>
      </c>
      <c r="G14420" s="1" t="s">
        <v>17172</v>
      </c>
      <c r="H14420" s="1">
        <v>0</v>
      </c>
      <c r="I14420" s="1">
        <v>9993</v>
      </c>
    </row>
    <row r="14421" spans="1:9" x14ac:dyDescent="0.25">
      <c r="A14421" s="1">
        <v>2</v>
      </c>
      <c r="B14421" s="1">
        <v>48328</v>
      </c>
      <c r="C14421" s="1">
        <v>53.053699999999999</v>
      </c>
      <c r="D14421" s="1">
        <v>327.28769999999997</v>
      </c>
      <c r="E14421" s="1">
        <v>1700</v>
      </c>
      <c r="F14421" s="1">
        <v>61.050800000000002</v>
      </c>
      <c r="G14421" s="1">
        <v>299.0652</v>
      </c>
      <c r="H14421" s="1">
        <v>15.06410185</v>
      </c>
      <c r="I14421" s="1">
        <v>79150</v>
      </c>
    </row>
    <row r="14422" spans="1:9" x14ac:dyDescent="0.25">
      <c r="A14422" s="1">
        <v>0</v>
      </c>
      <c r="B14422" s="1" t="s">
        <v>17173</v>
      </c>
    </row>
    <row r="14423" spans="1:9" x14ac:dyDescent="0.25">
      <c r="A14423" s="1">
        <v>1</v>
      </c>
      <c r="B14423" s="1" t="s">
        <v>17174</v>
      </c>
      <c r="C14423" s="1" t="s">
        <v>17175</v>
      </c>
      <c r="D14423" s="1">
        <v>22276.524752640002</v>
      </c>
      <c r="E14423" s="1">
        <v>7.1069999999999995E-5</v>
      </c>
      <c r="F14423" s="1" t="s">
        <v>3</v>
      </c>
      <c r="G14423" s="1" t="s">
        <v>17176</v>
      </c>
      <c r="H14423" s="1">
        <v>0</v>
      </c>
      <c r="I14423" s="1">
        <v>9999</v>
      </c>
    </row>
    <row r="14424" spans="1:9" x14ac:dyDescent="0.25">
      <c r="A14424" s="1">
        <v>2</v>
      </c>
      <c r="B14424" s="1">
        <v>48329</v>
      </c>
      <c r="C14424" s="1">
        <v>53.053800000000003</v>
      </c>
      <c r="D14424" s="1">
        <v>327.29840000000002</v>
      </c>
      <c r="E14424" s="1">
        <v>1818</v>
      </c>
      <c r="F14424" s="1">
        <v>42.266500000000001</v>
      </c>
      <c r="G14424" s="1">
        <v>317.84640000000002</v>
      </c>
      <c r="H14424" s="1">
        <v>15.06410022</v>
      </c>
      <c r="I14424" s="1">
        <v>79156</v>
      </c>
    </row>
    <row r="14425" spans="1:9" x14ac:dyDescent="0.25">
      <c r="A14425" s="1">
        <v>0</v>
      </c>
      <c r="B14425" s="1" t="s">
        <v>17177</v>
      </c>
    </row>
    <row r="14426" spans="1:9" x14ac:dyDescent="0.25">
      <c r="A14426" s="1">
        <v>1</v>
      </c>
      <c r="B14426" s="1" t="s">
        <v>17178</v>
      </c>
      <c r="C14426" s="1" t="s">
        <v>17179</v>
      </c>
      <c r="D14426" s="1">
        <v>22276.521054330002</v>
      </c>
      <c r="E14426" s="1">
        <v>5.5099999999999998E-6</v>
      </c>
      <c r="F14426" s="1" t="s">
        <v>3</v>
      </c>
      <c r="G14426" s="1" t="s">
        <v>17180</v>
      </c>
      <c r="H14426" s="1">
        <v>0</v>
      </c>
      <c r="I14426" s="1">
        <v>9998</v>
      </c>
    </row>
    <row r="14427" spans="1:9" x14ac:dyDescent="0.25">
      <c r="A14427" s="1">
        <v>2</v>
      </c>
      <c r="B14427" s="1">
        <v>48330</v>
      </c>
      <c r="C14427" s="1">
        <v>53.055599999999998</v>
      </c>
      <c r="D14427" s="1">
        <v>327.31880000000001</v>
      </c>
      <c r="E14427" s="1">
        <v>1643</v>
      </c>
      <c r="F14427" s="1">
        <v>56.721499999999999</v>
      </c>
      <c r="G14427" s="1">
        <v>303.39319999999998</v>
      </c>
      <c r="H14427" s="1">
        <v>15.064081789999999</v>
      </c>
      <c r="I14427" s="1">
        <v>79152</v>
      </c>
    </row>
    <row r="14428" spans="1:9" x14ac:dyDescent="0.25">
      <c r="A14428" s="1">
        <v>0</v>
      </c>
      <c r="B14428" s="1" t="s">
        <v>17181</v>
      </c>
    </row>
    <row r="14429" spans="1:9" x14ac:dyDescent="0.25">
      <c r="A14429" s="1">
        <v>1</v>
      </c>
      <c r="B14429" s="1" t="s">
        <v>17182</v>
      </c>
      <c r="C14429" s="1" t="s">
        <v>17183</v>
      </c>
      <c r="D14429" s="1">
        <v>22276.517378339999</v>
      </c>
      <c r="E14429" s="1">
        <v>7.34E-6</v>
      </c>
      <c r="F14429" s="1" t="s">
        <v>3</v>
      </c>
      <c r="G14429" s="1" t="s">
        <v>17184</v>
      </c>
      <c r="H14429" s="1">
        <v>0</v>
      </c>
      <c r="I14429" s="1">
        <v>9999</v>
      </c>
    </row>
    <row r="14430" spans="1:9" x14ac:dyDescent="0.25">
      <c r="A14430" s="1">
        <v>2</v>
      </c>
      <c r="B14430" s="1">
        <v>48331</v>
      </c>
      <c r="C14430" s="1">
        <v>53.055</v>
      </c>
      <c r="D14430" s="1">
        <v>327.3347</v>
      </c>
      <c r="E14430" s="1">
        <v>1885</v>
      </c>
      <c r="F14430" s="1">
        <v>51.144399999999997</v>
      </c>
      <c r="G14430" s="1">
        <v>308.97129999999999</v>
      </c>
      <c r="H14430" s="1">
        <v>15.064041270000001</v>
      </c>
      <c r="I14430" s="1">
        <v>79152</v>
      </c>
    </row>
    <row r="14431" spans="1:9" x14ac:dyDescent="0.25">
      <c r="A14431" s="1">
        <v>0</v>
      </c>
      <c r="B14431" s="1" t="s">
        <v>17185</v>
      </c>
    </row>
    <row r="14432" spans="1:9" x14ac:dyDescent="0.25">
      <c r="A14432" s="1">
        <v>1</v>
      </c>
      <c r="B14432" s="1" t="s">
        <v>17186</v>
      </c>
      <c r="C14432" s="1" t="s">
        <v>17187</v>
      </c>
      <c r="D14432" s="1">
        <v>22276.516430250002</v>
      </c>
      <c r="E14432" s="1">
        <v>1.118E-5</v>
      </c>
      <c r="F14432" s="1" t="s">
        <v>3</v>
      </c>
      <c r="G14432" s="1" t="s">
        <v>17188</v>
      </c>
      <c r="H14432" s="1">
        <v>0</v>
      </c>
      <c r="I14432" s="1">
        <v>9991</v>
      </c>
    </row>
    <row r="14433" spans="1:9" x14ac:dyDescent="0.25">
      <c r="A14433" s="1">
        <v>2</v>
      </c>
      <c r="B14433" s="1">
        <v>48332</v>
      </c>
      <c r="C14433" s="1">
        <v>53.055399999999999</v>
      </c>
      <c r="D14433" s="1">
        <v>327.32060000000001</v>
      </c>
      <c r="E14433" s="1">
        <v>1794</v>
      </c>
      <c r="F14433" s="1">
        <v>47.0229</v>
      </c>
      <c r="G14433" s="1">
        <v>313.09100000000001</v>
      </c>
      <c r="H14433" s="1">
        <v>15.064040650000001</v>
      </c>
      <c r="I14433" s="1">
        <v>79152</v>
      </c>
    </row>
    <row r="14434" spans="1:9" x14ac:dyDescent="0.25">
      <c r="A14434" s="1">
        <v>0</v>
      </c>
      <c r="B14434" s="1" t="s">
        <v>17189</v>
      </c>
    </row>
    <row r="14435" spans="1:9" x14ac:dyDescent="0.25">
      <c r="A14435" s="1">
        <v>1</v>
      </c>
      <c r="B14435" s="1" t="s">
        <v>17190</v>
      </c>
      <c r="C14435" s="1" t="s">
        <v>17191</v>
      </c>
      <c r="D14435" s="1">
        <v>22276.44364464</v>
      </c>
      <c r="E14435" s="1">
        <v>-2.8499999999999998E-6</v>
      </c>
      <c r="F14435" s="1" t="s">
        <v>3</v>
      </c>
      <c r="G14435" s="1">
        <f>-22565-6</f>
        <v>-22571</v>
      </c>
      <c r="H14435" s="1">
        <v>0</v>
      </c>
      <c r="I14435" s="1">
        <v>9990</v>
      </c>
    </row>
    <row r="14436" spans="1:9" x14ac:dyDescent="0.25">
      <c r="A14436" s="1">
        <v>2</v>
      </c>
      <c r="B14436" s="1">
        <v>48333</v>
      </c>
      <c r="C14436" s="1">
        <v>53.057099999999998</v>
      </c>
      <c r="D14436" s="1">
        <v>327.65609999999998</v>
      </c>
      <c r="E14436" s="1">
        <v>2068</v>
      </c>
      <c r="F14436" s="1">
        <v>53.996600000000001</v>
      </c>
      <c r="G14436" s="1">
        <v>306.12150000000003</v>
      </c>
      <c r="H14436" s="1">
        <v>15.06406709</v>
      </c>
      <c r="I14436" s="1">
        <v>79145</v>
      </c>
    </row>
    <row r="14437" spans="1:9" x14ac:dyDescent="0.25">
      <c r="A14437" s="1">
        <v>0</v>
      </c>
      <c r="B14437" s="1" t="s">
        <v>17192</v>
      </c>
    </row>
    <row r="14438" spans="1:9" x14ac:dyDescent="0.25">
      <c r="A14438" s="1">
        <v>1</v>
      </c>
      <c r="B14438" s="1" t="s">
        <v>17193</v>
      </c>
      <c r="C14438" s="1" t="s">
        <v>17194</v>
      </c>
      <c r="D14438" s="1">
        <v>22276.506309140001</v>
      </c>
      <c r="E14438" s="1">
        <v>1.095E-5</v>
      </c>
      <c r="F14438" s="1" t="s">
        <v>3</v>
      </c>
      <c r="G14438" s="1" t="s">
        <v>17195</v>
      </c>
      <c r="H14438" s="1">
        <v>0</v>
      </c>
      <c r="I14438" s="1">
        <v>9999</v>
      </c>
    </row>
    <row r="14439" spans="1:9" x14ac:dyDescent="0.25">
      <c r="A14439" s="1">
        <v>2</v>
      </c>
      <c r="B14439" s="1">
        <v>48334</v>
      </c>
      <c r="C14439" s="1">
        <v>53.055300000000003</v>
      </c>
      <c r="D14439" s="1">
        <v>327.3682</v>
      </c>
      <c r="E14439" s="1">
        <v>1361</v>
      </c>
      <c r="F14439" s="1">
        <v>71.943700000000007</v>
      </c>
      <c r="G14439" s="1">
        <v>288.17009999999999</v>
      </c>
      <c r="H14439" s="1">
        <v>15.06411009</v>
      </c>
      <c r="I14439" s="1">
        <v>79154</v>
      </c>
    </row>
    <row r="14440" spans="1:9" x14ac:dyDescent="0.25">
      <c r="A14440" s="1">
        <v>0</v>
      </c>
      <c r="B14440" s="1" t="s">
        <v>17196</v>
      </c>
    </row>
    <row r="14441" spans="1:9" x14ac:dyDescent="0.25">
      <c r="A14441" s="1">
        <v>1</v>
      </c>
      <c r="B14441" s="1" t="s">
        <v>17197</v>
      </c>
      <c r="C14441" s="1" t="s">
        <v>17198</v>
      </c>
      <c r="D14441" s="1">
        <v>22276.50262548</v>
      </c>
      <c r="E14441" s="1">
        <v>2.336E-5</v>
      </c>
      <c r="F14441" s="1" t="s">
        <v>3</v>
      </c>
      <c r="G14441" s="1" t="s">
        <v>17199</v>
      </c>
      <c r="H14441" s="1">
        <v>0</v>
      </c>
      <c r="I14441" s="1">
        <v>9994</v>
      </c>
    </row>
    <row r="14442" spans="1:9" x14ac:dyDescent="0.25">
      <c r="A14442" s="1">
        <v>2</v>
      </c>
      <c r="B14442" s="1">
        <v>48335</v>
      </c>
      <c r="C14442" s="1">
        <v>53.055399999999999</v>
      </c>
      <c r="D14442" s="1">
        <v>327.40359999999998</v>
      </c>
      <c r="E14442" s="1">
        <v>1543</v>
      </c>
      <c r="F14442" s="1">
        <v>56.379600000000003</v>
      </c>
      <c r="G14442" s="1">
        <v>303.73410000000001</v>
      </c>
      <c r="H14442" s="1">
        <v>15.064067870000001</v>
      </c>
      <c r="I14442" s="1">
        <v>79158</v>
      </c>
    </row>
    <row r="14443" spans="1:9" x14ac:dyDescent="0.25">
      <c r="A14443" s="1">
        <v>0</v>
      </c>
      <c r="B14443" s="1" t="s">
        <v>17200</v>
      </c>
    </row>
    <row r="14444" spans="1:9" x14ac:dyDescent="0.25">
      <c r="A14444" s="1">
        <v>1</v>
      </c>
      <c r="B14444" s="1" t="s">
        <v>17201</v>
      </c>
      <c r="C14444" s="1" t="s">
        <v>17202</v>
      </c>
      <c r="D14444" s="1">
        <v>22276.533535160001</v>
      </c>
      <c r="E14444" s="1">
        <v>-2.9999999999999999E-7</v>
      </c>
      <c r="F14444" s="1" t="s">
        <v>3</v>
      </c>
      <c r="G14444" s="1" t="s">
        <v>3742</v>
      </c>
      <c r="H14444" s="1">
        <v>0</v>
      </c>
      <c r="I14444" s="1">
        <v>9990</v>
      </c>
    </row>
    <row r="14445" spans="1:9" x14ac:dyDescent="0.25">
      <c r="A14445" s="1">
        <v>2</v>
      </c>
      <c r="B14445" s="1">
        <v>48340</v>
      </c>
      <c r="C14445" s="1">
        <v>63.409700000000001</v>
      </c>
      <c r="D14445" s="1">
        <v>20.130500000000001</v>
      </c>
      <c r="E14445" s="1">
        <v>53046</v>
      </c>
      <c r="F14445" s="1">
        <v>354.55239999999998</v>
      </c>
      <c r="G14445" s="1">
        <v>5.4909999999999997</v>
      </c>
      <c r="H14445" s="1">
        <v>13.452443949999999</v>
      </c>
      <c r="I14445" s="1">
        <v>70115</v>
      </c>
    </row>
    <row r="14446" spans="1:9" x14ac:dyDescent="0.25">
      <c r="A14446" s="1">
        <v>0</v>
      </c>
      <c r="B14446" s="1" t="s">
        <v>17203</v>
      </c>
    </row>
    <row r="14447" spans="1:9" x14ac:dyDescent="0.25">
      <c r="A14447" s="1">
        <v>1</v>
      </c>
      <c r="B14447" s="1" t="s">
        <v>17204</v>
      </c>
      <c r="C14447" s="1" t="s">
        <v>17205</v>
      </c>
      <c r="D14447" s="1">
        <v>22276.30911387</v>
      </c>
      <c r="E14447" s="1">
        <v>3.947E-5</v>
      </c>
      <c r="F14447" s="1" t="s">
        <v>3</v>
      </c>
      <c r="G14447" s="1" t="s">
        <v>17206</v>
      </c>
      <c r="H14447" s="1">
        <v>0</v>
      </c>
      <c r="I14447" s="1">
        <v>9990</v>
      </c>
    </row>
    <row r="14448" spans="1:9" x14ac:dyDescent="0.25">
      <c r="A14448" s="1">
        <v>2</v>
      </c>
      <c r="B14448" s="1">
        <v>48353</v>
      </c>
      <c r="C14448" s="1">
        <v>53.052999999999997</v>
      </c>
      <c r="D14448" s="1">
        <v>228.27109999999999</v>
      </c>
      <c r="E14448" s="1">
        <v>1457</v>
      </c>
      <c r="F14448" s="1">
        <v>72.210599999999999</v>
      </c>
      <c r="G14448" s="1">
        <v>287.9042</v>
      </c>
      <c r="H14448" s="1">
        <v>15.06408967</v>
      </c>
      <c r="I14448" s="1">
        <v>78114</v>
      </c>
    </row>
    <row r="14449" spans="1:9" x14ac:dyDescent="0.25">
      <c r="A14449" s="1">
        <v>0</v>
      </c>
      <c r="B14449" s="1" t="s">
        <v>17207</v>
      </c>
    </row>
    <row r="14450" spans="1:9" x14ac:dyDescent="0.25">
      <c r="A14450" s="1">
        <v>1</v>
      </c>
      <c r="B14450" s="1" t="s">
        <v>17208</v>
      </c>
      <c r="C14450" s="1" t="s">
        <v>17209</v>
      </c>
      <c r="D14450" s="1">
        <v>22276.239086080001</v>
      </c>
      <c r="E14450" s="1">
        <v>9.9299999999999998E-6</v>
      </c>
      <c r="F14450" s="1" t="s">
        <v>3</v>
      </c>
      <c r="G14450" s="1" t="s">
        <v>17210</v>
      </c>
      <c r="H14450" s="1">
        <v>0</v>
      </c>
      <c r="I14450" s="1">
        <v>9998</v>
      </c>
    </row>
    <row r="14451" spans="1:9" x14ac:dyDescent="0.25">
      <c r="A14451" s="1">
        <v>2</v>
      </c>
      <c r="B14451" s="1">
        <v>48354</v>
      </c>
      <c r="C14451" s="1">
        <v>53.053199999999997</v>
      </c>
      <c r="D14451" s="1">
        <v>228.58789999999999</v>
      </c>
      <c r="E14451" s="1">
        <v>1435</v>
      </c>
      <c r="F14451" s="1">
        <v>80.537999999999997</v>
      </c>
      <c r="G14451" s="1">
        <v>279.57709999999997</v>
      </c>
      <c r="H14451" s="1">
        <v>15.06396209</v>
      </c>
      <c r="I14451" s="1">
        <v>78107</v>
      </c>
    </row>
    <row r="14452" spans="1:9" x14ac:dyDescent="0.25">
      <c r="A14452" s="1">
        <v>0</v>
      </c>
      <c r="B14452" s="1" t="s">
        <v>17211</v>
      </c>
    </row>
    <row r="14453" spans="1:9" x14ac:dyDescent="0.25">
      <c r="A14453" s="1">
        <v>1</v>
      </c>
      <c r="B14453" s="1" t="s">
        <v>17212</v>
      </c>
      <c r="C14453" s="1" t="s">
        <v>17213</v>
      </c>
      <c r="D14453" s="1">
        <v>22276.368091029999</v>
      </c>
      <c r="E14453" s="1">
        <v>2.163E-4</v>
      </c>
      <c r="F14453" s="1" t="s">
        <v>3</v>
      </c>
      <c r="G14453" s="1" t="s">
        <v>17214</v>
      </c>
      <c r="H14453" s="1">
        <v>0</v>
      </c>
      <c r="I14453" s="1">
        <v>9996</v>
      </c>
    </row>
    <row r="14454" spans="1:9" x14ac:dyDescent="0.25">
      <c r="A14454" s="1">
        <v>2</v>
      </c>
      <c r="B14454" s="1">
        <v>48355</v>
      </c>
      <c r="C14454" s="1">
        <v>53.053800000000003</v>
      </c>
      <c r="D14454" s="1">
        <v>228.0052</v>
      </c>
      <c r="E14454" s="1">
        <v>1345</v>
      </c>
      <c r="F14454" s="1">
        <v>67.889200000000002</v>
      </c>
      <c r="G14454" s="1">
        <v>292.22390000000001</v>
      </c>
      <c r="H14454" s="1">
        <v>15.064182669999999</v>
      </c>
      <c r="I14454" s="1">
        <v>78120</v>
      </c>
    </row>
    <row r="14455" spans="1:9" x14ac:dyDescent="0.25">
      <c r="A14455" s="1">
        <v>0</v>
      </c>
      <c r="B14455" s="1" t="s">
        <v>17215</v>
      </c>
    </row>
    <row r="14456" spans="1:9" x14ac:dyDescent="0.25">
      <c r="A14456" s="1">
        <v>1</v>
      </c>
      <c r="B14456" s="1" t="s">
        <v>17216</v>
      </c>
      <c r="C14456" s="1" t="s">
        <v>17217</v>
      </c>
      <c r="D14456" s="1">
        <v>22276.364403790001</v>
      </c>
      <c r="E14456" s="1">
        <v>2.234E-5</v>
      </c>
      <c r="F14456" s="1" t="s">
        <v>3</v>
      </c>
      <c r="G14456" s="1" t="s">
        <v>2281</v>
      </c>
      <c r="H14456" s="1">
        <v>0</v>
      </c>
      <c r="I14456" s="1">
        <v>9994</v>
      </c>
    </row>
    <row r="14457" spans="1:9" x14ac:dyDescent="0.25">
      <c r="A14457" s="1">
        <v>2</v>
      </c>
      <c r="B14457" s="1">
        <v>48356</v>
      </c>
      <c r="C14457" s="1">
        <v>53.052599999999998</v>
      </c>
      <c r="D14457" s="1">
        <v>228.0034</v>
      </c>
      <c r="E14457" s="1">
        <v>1544</v>
      </c>
      <c r="F14457" s="1">
        <v>73.375500000000002</v>
      </c>
      <c r="G14457" s="1">
        <v>286.74029999999999</v>
      </c>
      <c r="H14457" s="1">
        <v>15.06406497</v>
      </c>
      <c r="I14457" s="1">
        <v>78122</v>
      </c>
    </row>
    <row r="14458" spans="1:9" x14ac:dyDescent="0.25">
      <c r="A14458" s="1">
        <v>0</v>
      </c>
      <c r="B14458" s="1" t="s">
        <v>17218</v>
      </c>
    </row>
    <row r="14459" spans="1:9" x14ac:dyDescent="0.25">
      <c r="A14459" s="1">
        <v>1</v>
      </c>
      <c r="B14459" s="1" t="s">
        <v>17219</v>
      </c>
      <c r="C14459" s="1" t="s">
        <v>17220</v>
      </c>
      <c r="D14459" s="1">
        <v>22276.164422810001</v>
      </c>
      <c r="E14459" s="1">
        <v>7.6860000000000006E-5</v>
      </c>
      <c r="F14459" s="1" t="s">
        <v>3</v>
      </c>
      <c r="G14459" s="1" t="s">
        <v>17221</v>
      </c>
      <c r="H14459" s="1">
        <v>0</v>
      </c>
      <c r="I14459" s="1">
        <v>9995</v>
      </c>
    </row>
    <row r="14460" spans="1:9" x14ac:dyDescent="0.25">
      <c r="A14460" s="1">
        <v>2</v>
      </c>
      <c r="B14460" s="1">
        <v>48357</v>
      </c>
      <c r="C14460" s="1">
        <v>53.054200000000002</v>
      </c>
      <c r="D14460" s="1">
        <v>228.95070000000001</v>
      </c>
      <c r="E14460" s="1">
        <v>1416</v>
      </c>
      <c r="F14460" s="1">
        <v>74.921400000000006</v>
      </c>
      <c r="G14460" s="1">
        <v>285.19319999999999</v>
      </c>
      <c r="H14460" s="1">
        <v>15.063985929999999</v>
      </c>
      <c r="I14460" s="1">
        <v>78093</v>
      </c>
    </row>
    <row r="14461" spans="1:9" x14ac:dyDescent="0.25">
      <c r="A14461" s="1">
        <v>0</v>
      </c>
      <c r="B14461" s="1" t="s">
        <v>17222</v>
      </c>
    </row>
    <row r="14462" spans="1:9" x14ac:dyDescent="0.25">
      <c r="A14462" s="1">
        <v>1</v>
      </c>
      <c r="B14462" s="1" t="s">
        <v>17223</v>
      </c>
      <c r="C14462" s="1" t="s">
        <v>17224</v>
      </c>
      <c r="D14462" s="1">
        <v>22276.556076019999</v>
      </c>
      <c r="E14462" s="1">
        <v>8.8969999999999997E-5</v>
      </c>
      <c r="F14462" s="1" t="s">
        <v>3</v>
      </c>
      <c r="G14462" s="1" t="s">
        <v>17225</v>
      </c>
      <c r="H14462" s="1">
        <v>0</v>
      </c>
      <c r="I14462" s="1">
        <v>9990</v>
      </c>
    </row>
    <row r="14463" spans="1:9" x14ac:dyDescent="0.25">
      <c r="A14463" s="1">
        <v>2</v>
      </c>
      <c r="B14463" s="1">
        <v>48358</v>
      </c>
      <c r="C14463" s="1">
        <v>53.054400000000001</v>
      </c>
      <c r="D14463" s="1">
        <v>227.1551</v>
      </c>
      <c r="E14463" s="1">
        <v>1599</v>
      </c>
      <c r="F14463" s="1">
        <v>68.4572</v>
      </c>
      <c r="G14463" s="1">
        <v>291.65870000000001</v>
      </c>
      <c r="H14463" s="1">
        <v>15.06419472</v>
      </c>
      <c r="I14463" s="1">
        <v>78147</v>
      </c>
    </row>
    <row r="14464" spans="1:9" x14ac:dyDescent="0.25">
      <c r="A14464" s="1">
        <v>0</v>
      </c>
      <c r="B14464" s="1" t="s">
        <v>17226</v>
      </c>
    </row>
    <row r="14465" spans="1:9" x14ac:dyDescent="0.25">
      <c r="A14465" s="1">
        <v>1</v>
      </c>
      <c r="B14465" s="1" t="s">
        <v>17227</v>
      </c>
      <c r="C14465" s="1" t="s">
        <v>17228</v>
      </c>
      <c r="D14465" s="1">
        <v>22276.353344849998</v>
      </c>
      <c r="E14465" s="1">
        <v>1.7692000000000001E-4</v>
      </c>
      <c r="F14465" s="1" t="s">
        <v>3</v>
      </c>
      <c r="G14465" s="1" t="s">
        <v>17229</v>
      </c>
      <c r="H14465" s="1">
        <v>0</v>
      </c>
      <c r="I14465" s="1">
        <v>9992</v>
      </c>
    </row>
    <row r="14466" spans="1:9" x14ac:dyDescent="0.25">
      <c r="A14466" s="1">
        <v>2</v>
      </c>
      <c r="B14466" s="1">
        <v>48359</v>
      </c>
      <c r="C14466" s="1">
        <v>53.053699999999999</v>
      </c>
      <c r="D14466" s="1">
        <v>228.07140000000001</v>
      </c>
      <c r="E14466" s="1">
        <v>1640</v>
      </c>
      <c r="F14466" s="1">
        <v>74.449700000000007</v>
      </c>
      <c r="G14466" s="1">
        <v>285.66719999999998</v>
      </c>
      <c r="H14466" s="1">
        <v>15.064131509999999</v>
      </c>
      <c r="I14466" s="1">
        <v>78114</v>
      </c>
    </row>
    <row r="14467" spans="1:9" x14ac:dyDescent="0.25">
      <c r="A14467" s="1">
        <v>0</v>
      </c>
      <c r="B14467" s="1" t="s">
        <v>17230</v>
      </c>
    </row>
    <row r="14468" spans="1:9" x14ac:dyDescent="0.25">
      <c r="A14468" s="1">
        <v>1</v>
      </c>
      <c r="B14468" s="1" t="s">
        <v>17231</v>
      </c>
      <c r="C14468" s="1" t="s">
        <v>17232</v>
      </c>
      <c r="D14468" s="1">
        <v>22276.150618110001</v>
      </c>
      <c r="E14468" s="1">
        <v>1.275E-5</v>
      </c>
      <c r="F14468" s="1" t="s">
        <v>3</v>
      </c>
      <c r="G14468" s="1" t="s">
        <v>11693</v>
      </c>
      <c r="H14468" s="1">
        <v>0</v>
      </c>
      <c r="I14468" s="1">
        <v>9990</v>
      </c>
    </row>
    <row r="14469" spans="1:9" x14ac:dyDescent="0.25">
      <c r="A14469" s="1">
        <v>2</v>
      </c>
      <c r="B14469" s="1">
        <v>48360</v>
      </c>
      <c r="C14469" s="1">
        <v>53.054299999999998</v>
      </c>
      <c r="D14469" s="1">
        <v>228.98519999999999</v>
      </c>
      <c r="E14469" s="1">
        <v>1422</v>
      </c>
      <c r="F14469" s="1">
        <v>80.086799999999997</v>
      </c>
      <c r="G14469" s="1">
        <v>280.02820000000003</v>
      </c>
      <c r="H14469" s="1">
        <v>15.064074339999999</v>
      </c>
      <c r="I14469" s="1">
        <v>78087</v>
      </c>
    </row>
    <row r="14470" spans="1:9" x14ac:dyDescent="0.25">
      <c r="A14470" s="1">
        <v>0</v>
      </c>
      <c r="B14470" s="1" t="s">
        <v>17233</v>
      </c>
    </row>
    <row r="14471" spans="1:9" x14ac:dyDescent="0.25">
      <c r="A14471" s="1">
        <v>1</v>
      </c>
      <c r="B14471" s="1" t="s">
        <v>17234</v>
      </c>
      <c r="C14471" s="1" t="s">
        <v>17235</v>
      </c>
      <c r="D14471" s="1">
        <v>22276.146932650001</v>
      </c>
      <c r="E14471" s="1">
        <v>9.7029999999999998E-5</v>
      </c>
      <c r="F14471" s="1" t="s">
        <v>3</v>
      </c>
      <c r="G14471" s="1" t="s">
        <v>17236</v>
      </c>
      <c r="H14471" s="1">
        <v>0</v>
      </c>
      <c r="I14471" s="1">
        <v>9991</v>
      </c>
    </row>
    <row r="14472" spans="1:9" x14ac:dyDescent="0.25">
      <c r="A14472" s="1">
        <v>2</v>
      </c>
      <c r="B14472" s="1">
        <v>48361</v>
      </c>
      <c r="C14472" s="1">
        <v>53.054600000000001</v>
      </c>
      <c r="D14472" s="1">
        <v>228.9983</v>
      </c>
      <c r="E14472" s="1">
        <v>1403</v>
      </c>
      <c r="F14472" s="1">
        <v>86.660200000000003</v>
      </c>
      <c r="G14472" s="1">
        <v>273.45479999999998</v>
      </c>
      <c r="H14472" s="1">
        <v>15.064137730000001</v>
      </c>
      <c r="I14472" s="1">
        <v>78087</v>
      </c>
    </row>
    <row r="14473" spans="1:9" x14ac:dyDescent="0.25">
      <c r="A14473" s="1">
        <v>0</v>
      </c>
      <c r="B14473" s="1" t="s">
        <v>17237</v>
      </c>
    </row>
    <row r="14474" spans="1:9" x14ac:dyDescent="0.25">
      <c r="A14474" s="1">
        <v>1</v>
      </c>
      <c r="B14474" s="1" t="s">
        <v>17238</v>
      </c>
      <c r="C14474" s="1" t="s">
        <v>17239</v>
      </c>
      <c r="D14474" s="1">
        <v>22276.379163910002</v>
      </c>
      <c r="E14474" s="1">
        <v>8.4549999999999995E-5</v>
      </c>
      <c r="F14474" s="1" t="s">
        <v>3</v>
      </c>
      <c r="G14474" s="1" t="s">
        <v>17240</v>
      </c>
      <c r="H14474" s="1">
        <v>0</v>
      </c>
      <c r="I14474" s="1">
        <v>9999</v>
      </c>
    </row>
    <row r="14475" spans="1:9" x14ac:dyDescent="0.25">
      <c r="A14475" s="1">
        <v>2</v>
      </c>
      <c r="B14475" s="1">
        <v>48362</v>
      </c>
      <c r="C14475" s="1">
        <v>53.052700000000002</v>
      </c>
      <c r="D14475" s="1">
        <v>228.0284</v>
      </c>
      <c r="E14475" s="1">
        <v>1840</v>
      </c>
      <c r="F14475" s="1">
        <v>72.073300000000003</v>
      </c>
      <c r="G14475" s="1">
        <v>288.04570000000001</v>
      </c>
      <c r="H14475" s="1">
        <v>15.06405105</v>
      </c>
      <c r="I14475" s="1">
        <v>78127</v>
      </c>
    </row>
    <row r="14476" spans="1:9" x14ac:dyDescent="0.25">
      <c r="A14476" s="1">
        <v>0</v>
      </c>
      <c r="B14476" s="1" t="s">
        <v>17241</v>
      </c>
    </row>
    <row r="14477" spans="1:9" x14ac:dyDescent="0.25">
      <c r="A14477" s="1">
        <v>1</v>
      </c>
      <c r="B14477" s="1" t="s">
        <v>17242</v>
      </c>
      <c r="C14477" s="1" t="s">
        <v>17243</v>
      </c>
      <c r="D14477" s="1">
        <v>22276.25612727</v>
      </c>
      <c r="E14477" s="1">
        <v>1.252E-5</v>
      </c>
      <c r="F14477" s="1" t="s">
        <v>3</v>
      </c>
      <c r="G14477" s="1" t="s">
        <v>17244</v>
      </c>
      <c r="H14477" s="1">
        <v>0</v>
      </c>
      <c r="I14477" s="1">
        <v>9991</v>
      </c>
    </row>
    <row r="14478" spans="1:9" x14ac:dyDescent="0.25">
      <c r="A14478" s="1">
        <v>2</v>
      </c>
      <c r="B14478" s="1">
        <v>48363</v>
      </c>
      <c r="C14478" s="1">
        <v>53.054600000000001</v>
      </c>
      <c r="D14478" s="1">
        <v>223.50970000000001</v>
      </c>
      <c r="E14478" s="1">
        <v>1346</v>
      </c>
      <c r="F14478" s="1">
        <v>85.185400000000001</v>
      </c>
      <c r="G14478" s="1">
        <v>274.92880000000002</v>
      </c>
      <c r="H14478" s="1">
        <v>15.064063819999999</v>
      </c>
      <c r="I14478" s="1">
        <v>78170</v>
      </c>
    </row>
    <row r="14479" spans="1:9" x14ac:dyDescent="0.25">
      <c r="A14479" s="1">
        <v>0</v>
      </c>
      <c r="B14479" s="1" t="s">
        <v>17245</v>
      </c>
    </row>
    <row r="14480" spans="1:9" x14ac:dyDescent="0.25">
      <c r="A14480" s="1">
        <v>1</v>
      </c>
      <c r="B14480" s="1" t="s">
        <v>17246</v>
      </c>
      <c r="C14480" s="1" t="s">
        <v>17247</v>
      </c>
      <c r="D14480" s="1">
        <v>22276.270898530001</v>
      </c>
      <c r="E14480" s="1">
        <v>4.8340000000000001E-5</v>
      </c>
      <c r="F14480" s="1" t="s">
        <v>3</v>
      </c>
      <c r="G14480" s="1" t="s">
        <v>17248</v>
      </c>
      <c r="H14480" s="1">
        <v>0</v>
      </c>
      <c r="I14480" s="1">
        <v>9990</v>
      </c>
    </row>
    <row r="14481" spans="1:9" x14ac:dyDescent="0.25">
      <c r="A14481" s="1">
        <v>2</v>
      </c>
      <c r="B14481" s="1">
        <v>48364</v>
      </c>
      <c r="C14481" s="1">
        <v>53.053800000000003</v>
      </c>
      <c r="D14481" s="1">
        <v>223.64019999999999</v>
      </c>
      <c r="E14481" s="1">
        <v>1712</v>
      </c>
      <c r="F14481" s="1">
        <v>74.865200000000002</v>
      </c>
      <c r="G14481" s="1">
        <v>285.25259999999997</v>
      </c>
      <c r="H14481" s="1">
        <v>15.064101559999999</v>
      </c>
      <c r="I14481" s="1">
        <v>78175</v>
      </c>
    </row>
    <row r="14482" spans="1:9" x14ac:dyDescent="0.25">
      <c r="A14482" s="1">
        <v>0</v>
      </c>
      <c r="B14482" s="1" t="s">
        <v>17249</v>
      </c>
    </row>
    <row r="14483" spans="1:9" x14ac:dyDescent="0.25">
      <c r="A14483" s="1">
        <v>1</v>
      </c>
      <c r="B14483" s="1" t="s">
        <v>17250</v>
      </c>
      <c r="C14483" s="1" t="s">
        <v>17251</v>
      </c>
      <c r="D14483" s="1">
        <v>22276.230318260001</v>
      </c>
      <c r="E14483" s="1">
        <v>-3.2399999999999999E-6</v>
      </c>
      <c r="F14483" s="1" t="s">
        <v>3</v>
      </c>
      <c r="G14483" s="1">
        <f>-28229-5</f>
        <v>-28234</v>
      </c>
      <c r="H14483" s="1">
        <v>0</v>
      </c>
      <c r="I14483" s="1">
        <v>9993</v>
      </c>
    </row>
    <row r="14484" spans="1:9" x14ac:dyDescent="0.25">
      <c r="A14484" s="1">
        <v>2</v>
      </c>
      <c r="B14484" s="1">
        <v>48365</v>
      </c>
      <c r="C14484" s="1">
        <v>53.0535</v>
      </c>
      <c r="D14484" s="1">
        <v>223.61689999999999</v>
      </c>
      <c r="E14484" s="1">
        <v>1492</v>
      </c>
      <c r="F14484" s="1">
        <v>91.332999999999998</v>
      </c>
      <c r="G14484" s="1">
        <v>268.78300000000002</v>
      </c>
      <c r="H14484" s="1">
        <v>15.064092090000001</v>
      </c>
      <c r="I14484" s="1">
        <v>78176</v>
      </c>
    </row>
    <row r="14485" spans="1:9" x14ac:dyDescent="0.25">
      <c r="A14485" s="1">
        <v>0</v>
      </c>
      <c r="B14485" s="1" t="s">
        <v>17252</v>
      </c>
    </row>
    <row r="14486" spans="1:9" x14ac:dyDescent="0.25">
      <c r="A14486" s="1">
        <v>1</v>
      </c>
      <c r="B14486" s="1" t="s">
        <v>17253</v>
      </c>
      <c r="C14486" s="1" t="s">
        <v>17254</v>
      </c>
      <c r="D14486" s="1">
        <v>22276.350586280001</v>
      </c>
      <c r="E14486" s="1">
        <v>1.8218999999999999E-4</v>
      </c>
      <c r="F14486" s="1" t="s">
        <v>3</v>
      </c>
      <c r="G14486" s="1" t="s">
        <v>17255</v>
      </c>
      <c r="H14486" s="1">
        <v>0</v>
      </c>
      <c r="I14486" s="1">
        <v>9999</v>
      </c>
    </row>
    <row r="14487" spans="1:9" x14ac:dyDescent="0.25">
      <c r="A14487" s="1">
        <v>2</v>
      </c>
      <c r="B14487" s="1">
        <v>48366</v>
      </c>
      <c r="C14487" s="1">
        <v>53.053100000000001</v>
      </c>
      <c r="D14487" s="1">
        <v>218.09129999999999</v>
      </c>
      <c r="E14487" s="1">
        <v>1426</v>
      </c>
      <c r="F14487" s="1">
        <v>102.9357</v>
      </c>
      <c r="G14487" s="1">
        <v>257.17910000000001</v>
      </c>
      <c r="H14487" s="1">
        <v>15.064110100000001</v>
      </c>
      <c r="I14487" s="1">
        <v>78253</v>
      </c>
    </row>
    <row r="14488" spans="1:9" x14ac:dyDescent="0.25">
      <c r="A14488" s="1">
        <v>0</v>
      </c>
      <c r="B14488" s="1" t="s">
        <v>17256</v>
      </c>
    </row>
    <row r="14489" spans="1:9" x14ac:dyDescent="0.25">
      <c r="A14489" s="1">
        <v>1</v>
      </c>
      <c r="B14489" s="1" t="s">
        <v>17257</v>
      </c>
      <c r="C14489" s="1" t="s">
        <v>17258</v>
      </c>
      <c r="D14489" s="1">
        <v>22276.545936130002</v>
      </c>
      <c r="E14489" s="1">
        <v>1.8700000000000001E-6</v>
      </c>
      <c r="F14489" s="1" t="s">
        <v>3</v>
      </c>
      <c r="G14489" s="1" t="s">
        <v>17259</v>
      </c>
      <c r="H14489" s="1">
        <v>0</v>
      </c>
      <c r="I14489" s="1">
        <v>9991</v>
      </c>
    </row>
    <row r="14490" spans="1:9" x14ac:dyDescent="0.25">
      <c r="A14490" s="1">
        <v>2</v>
      </c>
      <c r="B14490" s="1">
        <v>48367</v>
      </c>
      <c r="C14490" s="1">
        <v>53.054200000000002</v>
      </c>
      <c r="D14490" s="1">
        <v>217.20650000000001</v>
      </c>
      <c r="E14490" s="1">
        <v>1533</v>
      </c>
      <c r="F14490" s="1">
        <v>85.785700000000006</v>
      </c>
      <c r="G14490" s="1">
        <v>274.33069999999998</v>
      </c>
      <c r="H14490" s="1">
        <v>15.064101920000001</v>
      </c>
      <c r="I14490" s="1">
        <v>78284</v>
      </c>
    </row>
    <row r="14491" spans="1:9" x14ac:dyDescent="0.25">
      <c r="A14491" s="1">
        <v>0</v>
      </c>
      <c r="B14491" s="1" t="s">
        <v>17260</v>
      </c>
    </row>
    <row r="14492" spans="1:9" x14ac:dyDescent="0.25">
      <c r="A14492" s="1">
        <v>1</v>
      </c>
      <c r="B14492" s="1" t="s">
        <v>17261</v>
      </c>
      <c r="C14492" s="1" t="s">
        <v>17262</v>
      </c>
      <c r="D14492" s="1">
        <v>22276.457508709998</v>
      </c>
      <c r="E14492" s="1">
        <v>4.1789999999999998E-5</v>
      </c>
      <c r="F14492" s="1" t="s">
        <v>3</v>
      </c>
      <c r="G14492" s="1" t="s">
        <v>17263</v>
      </c>
      <c r="H14492" s="1">
        <v>0</v>
      </c>
      <c r="I14492" s="1">
        <v>9990</v>
      </c>
    </row>
    <row r="14493" spans="1:9" x14ac:dyDescent="0.25">
      <c r="A14493" s="1">
        <v>2</v>
      </c>
      <c r="B14493" s="1">
        <v>48368</v>
      </c>
      <c r="C14493" s="1">
        <v>53.052799999999998</v>
      </c>
      <c r="D14493" s="1">
        <v>217.88329999999999</v>
      </c>
      <c r="E14493" s="1">
        <v>1518</v>
      </c>
      <c r="F14493" s="1">
        <v>75.395399999999995</v>
      </c>
      <c r="G14493" s="1">
        <v>284.72030000000001</v>
      </c>
      <c r="H14493" s="1">
        <v>15.064119979999999</v>
      </c>
      <c r="I14493" s="1">
        <v>78278</v>
      </c>
    </row>
    <row r="14494" spans="1:9" x14ac:dyDescent="0.25">
      <c r="A14494" s="1">
        <v>0</v>
      </c>
      <c r="B14494" s="1" t="s">
        <v>17264</v>
      </c>
    </row>
    <row r="14495" spans="1:9" x14ac:dyDescent="0.25">
      <c r="A14495" s="1">
        <v>1</v>
      </c>
      <c r="B14495" s="1" t="s">
        <v>17265</v>
      </c>
      <c r="C14495" s="1" t="s">
        <v>17266</v>
      </c>
      <c r="D14495" s="1">
        <v>22276.542248549998</v>
      </c>
      <c r="E14495" s="1">
        <v>1.4537999999999999E-4</v>
      </c>
      <c r="F14495" s="1" t="s">
        <v>3</v>
      </c>
      <c r="G14495" s="1" t="s">
        <v>17267</v>
      </c>
      <c r="H14495" s="1">
        <v>0</v>
      </c>
      <c r="I14495" s="1">
        <v>9992</v>
      </c>
    </row>
    <row r="14496" spans="1:9" x14ac:dyDescent="0.25">
      <c r="A14496" s="1">
        <v>2</v>
      </c>
      <c r="B14496" s="1">
        <v>48369</v>
      </c>
      <c r="C14496" s="1">
        <v>53.052900000000001</v>
      </c>
      <c r="D14496" s="1">
        <v>217.2244</v>
      </c>
      <c r="E14496" s="1">
        <v>1735</v>
      </c>
      <c r="F14496" s="1">
        <v>74.989500000000007</v>
      </c>
      <c r="G14496" s="1">
        <v>285.12860000000001</v>
      </c>
      <c r="H14496" s="1">
        <v>15.064189089999999</v>
      </c>
      <c r="I14496" s="1">
        <v>78286</v>
      </c>
    </row>
    <row r="14497" spans="1:9" x14ac:dyDescent="0.25">
      <c r="A14497" s="1">
        <v>0</v>
      </c>
      <c r="B14497" s="1" t="s">
        <v>17268</v>
      </c>
    </row>
    <row r="14498" spans="1:9" x14ac:dyDescent="0.25">
      <c r="A14498" s="1">
        <v>1</v>
      </c>
      <c r="B14498" s="1" t="s">
        <v>17269</v>
      </c>
      <c r="C14498" s="1" t="s">
        <v>17270</v>
      </c>
      <c r="D14498" s="1">
        <v>22276.53855478</v>
      </c>
      <c r="E14498" s="1">
        <v>1.3859999999999999E-5</v>
      </c>
      <c r="F14498" s="1" t="s">
        <v>3</v>
      </c>
      <c r="G14498" s="1" t="s">
        <v>17271</v>
      </c>
      <c r="H14498" s="1">
        <v>0</v>
      </c>
      <c r="I14498" s="1">
        <v>9998</v>
      </c>
    </row>
    <row r="14499" spans="1:9" x14ac:dyDescent="0.25">
      <c r="A14499" s="1">
        <v>2</v>
      </c>
      <c r="B14499" s="1">
        <v>48370</v>
      </c>
      <c r="C14499" s="1">
        <v>53.054900000000004</v>
      </c>
      <c r="D14499" s="1">
        <v>217.23929999999999</v>
      </c>
      <c r="E14499" s="1">
        <v>1556</v>
      </c>
      <c r="F14499" s="1">
        <v>84.859899999999996</v>
      </c>
      <c r="G14499" s="1">
        <v>275.2568</v>
      </c>
      <c r="H14499" s="1">
        <v>15.06414796</v>
      </c>
      <c r="I14499" s="1">
        <v>78280</v>
      </c>
    </row>
    <row r="14500" spans="1:9" x14ac:dyDescent="0.25">
      <c r="A14500" s="1">
        <v>0</v>
      </c>
      <c r="B14500" s="1" t="s">
        <v>17272</v>
      </c>
    </row>
    <row r="14501" spans="1:9" x14ac:dyDescent="0.25">
      <c r="A14501" s="1">
        <v>1</v>
      </c>
      <c r="B14501" s="1" t="s">
        <v>17273</v>
      </c>
      <c r="C14501" s="1" t="s">
        <v>17274</v>
      </c>
      <c r="D14501" s="1">
        <v>22276.534872010001</v>
      </c>
      <c r="E14501" s="1">
        <v>1.8749999999999998E-5</v>
      </c>
      <c r="F14501" s="1" t="s">
        <v>3</v>
      </c>
      <c r="G14501" s="1" t="s">
        <v>17275</v>
      </c>
      <c r="H14501" s="1">
        <v>0</v>
      </c>
      <c r="I14501" s="1">
        <v>9998</v>
      </c>
    </row>
    <row r="14502" spans="1:9" x14ac:dyDescent="0.25">
      <c r="A14502" s="1">
        <v>2</v>
      </c>
      <c r="B14502" s="1">
        <v>48371</v>
      </c>
      <c r="C14502" s="1">
        <v>53.052700000000002</v>
      </c>
      <c r="D14502" s="1">
        <v>217.26159999999999</v>
      </c>
      <c r="E14502" s="1">
        <v>1527</v>
      </c>
      <c r="F14502" s="1">
        <v>82.901899999999998</v>
      </c>
      <c r="G14502" s="1">
        <v>277.21429999999998</v>
      </c>
      <c r="H14502" s="1">
        <v>15.064098039999999</v>
      </c>
      <c r="I14502" s="1">
        <v>78284</v>
      </c>
    </row>
    <row r="14503" spans="1:9" x14ac:dyDescent="0.25">
      <c r="A14503" s="1">
        <v>0</v>
      </c>
      <c r="B14503" s="1" t="s">
        <v>17276</v>
      </c>
    </row>
    <row r="14504" spans="1:9" x14ac:dyDescent="0.25">
      <c r="A14504" s="1">
        <v>1</v>
      </c>
      <c r="B14504" s="1" t="s">
        <v>17277</v>
      </c>
      <c r="C14504" s="1" t="s">
        <v>17278</v>
      </c>
      <c r="D14504" s="1">
        <v>22276.332146979999</v>
      </c>
      <c r="E14504" s="1">
        <v>1.8819999999999999E-5</v>
      </c>
      <c r="F14504" s="1" t="s">
        <v>3</v>
      </c>
      <c r="G14504" s="1" t="s">
        <v>17279</v>
      </c>
      <c r="H14504" s="1">
        <v>0</v>
      </c>
      <c r="I14504" s="1">
        <v>9992</v>
      </c>
    </row>
    <row r="14505" spans="1:9" x14ac:dyDescent="0.25">
      <c r="A14505" s="1">
        <v>2</v>
      </c>
      <c r="B14505" s="1">
        <v>48372</v>
      </c>
      <c r="C14505" s="1">
        <v>53.053699999999999</v>
      </c>
      <c r="D14505" s="1">
        <v>218.17</v>
      </c>
      <c r="E14505" s="1">
        <v>1486</v>
      </c>
      <c r="F14505" s="1">
        <v>77.489199999999997</v>
      </c>
      <c r="G14505" s="1">
        <v>282.62630000000001</v>
      </c>
      <c r="H14505" s="1">
        <v>15.06411078</v>
      </c>
      <c r="I14505" s="1">
        <v>78258</v>
      </c>
    </row>
    <row r="14506" spans="1:9" x14ac:dyDescent="0.25">
      <c r="A14506" s="1">
        <v>0</v>
      </c>
      <c r="B14506" s="1" t="s">
        <v>17280</v>
      </c>
    </row>
    <row r="14507" spans="1:9" x14ac:dyDescent="0.25">
      <c r="A14507" s="1">
        <v>1</v>
      </c>
      <c r="B14507" s="1" t="s">
        <v>17281</v>
      </c>
      <c r="C14507" s="1" t="s">
        <v>17282</v>
      </c>
      <c r="D14507" s="1">
        <v>22276.262119449999</v>
      </c>
      <c r="E14507" s="1">
        <v>4.6730000000000002E-5</v>
      </c>
      <c r="F14507" s="1" t="s">
        <v>3</v>
      </c>
      <c r="G14507" s="1" t="s">
        <v>17283</v>
      </c>
      <c r="H14507" s="1">
        <v>0</v>
      </c>
      <c r="I14507" s="1">
        <v>9995</v>
      </c>
    </row>
    <row r="14508" spans="1:9" x14ac:dyDescent="0.25">
      <c r="A14508" s="1">
        <v>2</v>
      </c>
      <c r="B14508" s="1">
        <v>48373</v>
      </c>
      <c r="C14508" s="1">
        <v>53.053100000000001</v>
      </c>
      <c r="D14508" s="1">
        <v>218.471</v>
      </c>
      <c r="E14508" s="1">
        <v>1242</v>
      </c>
      <c r="F14508" s="1">
        <v>90.978800000000007</v>
      </c>
      <c r="G14508" s="1">
        <v>269.1343</v>
      </c>
      <c r="H14508" s="1">
        <v>15.06415992</v>
      </c>
      <c r="I14508" s="1">
        <v>78248</v>
      </c>
    </row>
    <row r="14509" spans="1:9" x14ac:dyDescent="0.25">
      <c r="A14509" s="1">
        <v>0</v>
      </c>
      <c r="B14509" s="1" t="s">
        <v>17284</v>
      </c>
    </row>
    <row r="14510" spans="1:9" x14ac:dyDescent="0.25">
      <c r="A14510" s="1">
        <v>1</v>
      </c>
      <c r="B14510" s="1" t="s">
        <v>17285</v>
      </c>
      <c r="C14510" s="1" t="s">
        <v>17286</v>
      </c>
      <c r="D14510" s="1">
        <v>22276.323828839999</v>
      </c>
      <c r="E14510" s="1">
        <v>4.0609999999999999E-5</v>
      </c>
      <c r="F14510" s="1" t="s">
        <v>3</v>
      </c>
      <c r="G14510" s="1" t="s">
        <v>17287</v>
      </c>
      <c r="H14510" s="1">
        <v>0</v>
      </c>
      <c r="I14510" s="1">
        <v>9990</v>
      </c>
    </row>
    <row r="14511" spans="1:9" x14ac:dyDescent="0.25">
      <c r="A14511" s="1">
        <v>2</v>
      </c>
      <c r="B14511" s="1">
        <v>48374</v>
      </c>
      <c r="C14511" s="1">
        <v>53.054000000000002</v>
      </c>
      <c r="D14511" s="1">
        <v>218.1892</v>
      </c>
      <c r="E14511" s="1">
        <v>1278</v>
      </c>
      <c r="F14511" s="1">
        <v>78.717799999999997</v>
      </c>
      <c r="G14511" s="1">
        <v>281.39550000000003</v>
      </c>
      <c r="H14511" s="1">
        <v>15.06413066</v>
      </c>
      <c r="I14511" s="1">
        <v>78259</v>
      </c>
    </row>
    <row r="14512" spans="1:9" x14ac:dyDescent="0.25">
      <c r="A14512" s="1">
        <v>0</v>
      </c>
      <c r="B14512" s="1" t="s">
        <v>17288</v>
      </c>
    </row>
    <row r="14513" spans="1:9" x14ac:dyDescent="0.25">
      <c r="A14513" s="1">
        <v>1</v>
      </c>
      <c r="B14513" s="1" t="s">
        <v>17289</v>
      </c>
      <c r="C14513" s="1" t="s">
        <v>17290</v>
      </c>
      <c r="D14513" s="1">
        <v>22276.321090469999</v>
      </c>
      <c r="E14513" s="1">
        <v>3.5499999999999999E-6</v>
      </c>
      <c r="F14513" s="1" t="s">
        <v>3</v>
      </c>
      <c r="G14513" s="1" t="s">
        <v>17291</v>
      </c>
      <c r="H14513" s="1">
        <v>0</v>
      </c>
      <c r="I14513" s="1">
        <v>9999</v>
      </c>
    </row>
    <row r="14514" spans="1:9" x14ac:dyDescent="0.25">
      <c r="A14514" s="1">
        <v>2</v>
      </c>
      <c r="B14514" s="1">
        <v>48375</v>
      </c>
      <c r="C14514" s="1">
        <v>53.054099999999998</v>
      </c>
      <c r="D14514" s="1">
        <v>218.21019999999999</v>
      </c>
      <c r="E14514" s="1">
        <v>1591</v>
      </c>
      <c r="F14514" s="1">
        <v>71.992999999999995</v>
      </c>
      <c r="G14514" s="1">
        <v>288.1232</v>
      </c>
      <c r="H14514" s="1">
        <v>15.06410382</v>
      </c>
      <c r="I14514" s="1">
        <v>78256</v>
      </c>
    </row>
    <row r="14515" spans="1:9" x14ac:dyDescent="0.25">
      <c r="A14515" s="1">
        <v>0</v>
      </c>
      <c r="B14515" s="1" t="s">
        <v>17292</v>
      </c>
    </row>
    <row r="14516" spans="1:9" x14ac:dyDescent="0.25">
      <c r="A14516" s="1">
        <v>1</v>
      </c>
      <c r="B14516" s="1" t="s">
        <v>17293</v>
      </c>
      <c r="C14516" s="1" t="s">
        <v>17294</v>
      </c>
      <c r="D14516" s="1">
        <v>22276.118368210002</v>
      </c>
      <c r="E14516" s="1">
        <v>1.207E-5</v>
      </c>
      <c r="F14516" s="1" t="s">
        <v>3</v>
      </c>
      <c r="G14516" s="1" t="s">
        <v>17295</v>
      </c>
      <c r="H14516" s="1">
        <v>0</v>
      </c>
      <c r="I14516" s="1">
        <v>9999</v>
      </c>
    </row>
    <row r="14517" spans="1:9" x14ac:dyDescent="0.25">
      <c r="A14517" s="1">
        <v>2</v>
      </c>
      <c r="B14517" s="1">
        <v>48376</v>
      </c>
      <c r="C14517" s="1">
        <v>53.052199999999999</v>
      </c>
      <c r="D14517" s="1">
        <v>219.12950000000001</v>
      </c>
      <c r="E14517" s="1">
        <v>1312</v>
      </c>
      <c r="F14517" s="1">
        <v>89.653999999999996</v>
      </c>
      <c r="G14517" s="1">
        <v>270.45999999999998</v>
      </c>
      <c r="H14517" s="1">
        <v>15.06406363</v>
      </c>
      <c r="I14517" s="1">
        <v>78227</v>
      </c>
    </row>
    <row r="14518" spans="1:9" x14ac:dyDescent="0.25">
      <c r="A14518" s="1">
        <v>0</v>
      </c>
      <c r="B14518" s="1" t="s">
        <v>17296</v>
      </c>
    </row>
    <row r="14519" spans="1:9" x14ac:dyDescent="0.25">
      <c r="A14519" s="1">
        <v>1</v>
      </c>
      <c r="B14519" s="1" t="s">
        <v>17297</v>
      </c>
      <c r="C14519" s="1" t="s">
        <v>17298</v>
      </c>
      <c r="D14519" s="1">
        <v>22276.31372333</v>
      </c>
      <c r="E14519" s="1">
        <v>2.7880000000000001E-5</v>
      </c>
      <c r="F14519" s="1" t="s">
        <v>3</v>
      </c>
      <c r="G14519" s="1" t="s">
        <v>17299</v>
      </c>
      <c r="H14519" s="1">
        <v>0</v>
      </c>
      <c r="I14519" s="1">
        <v>9993</v>
      </c>
    </row>
    <row r="14520" spans="1:9" x14ac:dyDescent="0.25">
      <c r="A14520" s="1">
        <v>2</v>
      </c>
      <c r="B14520" s="1">
        <v>48377</v>
      </c>
      <c r="C14520" s="1">
        <v>53.053800000000003</v>
      </c>
      <c r="D14520" s="1">
        <v>218.23750000000001</v>
      </c>
      <c r="E14520" s="1">
        <v>1519</v>
      </c>
      <c r="F14520" s="1">
        <v>78.055700000000002</v>
      </c>
      <c r="G14520" s="1">
        <v>282.06029999999998</v>
      </c>
      <c r="H14520" s="1">
        <v>15.06411568</v>
      </c>
      <c r="I14520" s="1">
        <v>78251</v>
      </c>
    </row>
    <row r="14521" spans="1:9" x14ac:dyDescent="0.25">
      <c r="A14521" s="1">
        <v>0</v>
      </c>
      <c r="B14521" s="1" t="s">
        <v>17300</v>
      </c>
    </row>
    <row r="14522" spans="1:9" x14ac:dyDescent="0.25">
      <c r="A14522" s="1">
        <v>1</v>
      </c>
      <c r="B14522" s="1" t="s">
        <v>17301</v>
      </c>
      <c r="C14522" s="1" t="s">
        <v>17302</v>
      </c>
      <c r="D14522" s="1">
        <v>22276.111005610001</v>
      </c>
      <c r="E14522" s="1">
        <v>7.6489999999999994E-5</v>
      </c>
      <c r="F14522" s="1" t="s">
        <v>3</v>
      </c>
      <c r="G14522" s="1" t="s">
        <v>17303</v>
      </c>
      <c r="H14522" s="1">
        <v>0</v>
      </c>
      <c r="I14522" s="1">
        <v>9990</v>
      </c>
    </row>
    <row r="14523" spans="1:9" x14ac:dyDescent="0.25">
      <c r="A14523" s="1">
        <v>2</v>
      </c>
      <c r="B14523" s="1">
        <v>48378</v>
      </c>
      <c r="C14523" s="1">
        <v>53.052900000000001</v>
      </c>
      <c r="D14523" s="1">
        <v>219.16409999999999</v>
      </c>
      <c r="E14523" s="1">
        <v>1598</v>
      </c>
      <c r="F14523" s="1">
        <v>86.415400000000005</v>
      </c>
      <c r="G14523" s="1">
        <v>273.70170000000002</v>
      </c>
      <c r="H14523" s="1">
        <v>15.06402812</v>
      </c>
      <c r="I14523" s="1">
        <v>78226</v>
      </c>
    </row>
    <row r="14524" spans="1:9" x14ac:dyDescent="0.25">
      <c r="A14524" s="1">
        <v>0</v>
      </c>
      <c r="B14524" s="1" t="s">
        <v>17304</v>
      </c>
    </row>
    <row r="14525" spans="1:9" x14ac:dyDescent="0.25">
      <c r="A14525" s="1">
        <v>1</v>
      </c>
      <c r="B14525" s="1" t="s">
        <v>17305</v>
      </c>
      <c r="C14525" s="1" t="s">
        <v>17306</v>
      </c>
      <c r="D14525" s="1">
        <v>22276.240001760001</v>
      </c>
      <c r="E14525" s="1">
        <v>7.4560000000000004E-5</v>
      </c>
      <c r="F14525" s="1" t="s">
        <v>3</v>
      </c>
      <c r="G14525" s="1" t="s">
        <v>17307</v>
      </c>
      <c r="H14525" s="1">
        <v>0</v>
      </c>
      <c r="I14525" s="1">
        <v>9993</v>
      </c>
    </row>
    <row r="14526" spans="1:9" x14ac:dyDescent="0.25">
      <c r="A14526" s="1">
        <v>2</v>
      </c>
      <c r="B14526" s="1">
        <v>48379</v>
      </c>
      <c r="C14526" s="1">
        <v>53.052599999999998</v>
      </c>
      <c r="D14526" s="1">
        <v>218.57650000000001</v>
      </c>
      <c r="E14526" s="1">
        <v>1383</v>
      </c>
      <c r="F14526" s="1">
        <v>82.892399999999995</v>
      </c>
      <c r="G14526" s="1">
        <v>277.22219999999999</v>
      </c>
      <c r="H14526" s="1">
        <v>15.064106629999999</v>
      </c>
      <c r="I14526" s="1">
        <v>78243</v>
      </c>
    </row>
    <row r="14527" spans="1:9" x14ac:dyDescent="0.25">
      <c r="A14527" s="1">
        <v>0</v>
      </c>
      <c r="B14527" s="1" t="s">
        <v>17308</v>
      </c>
    </row>
    <row r="14528" spans="1:9" x14ac:dyDescent="0.25">
      <c r="A14528" s="1">
        <v>1</v>
      </c>
      <c r="B14528" s="1" t="s">
        <v>17309</v>
      </c>
      <c r="C14528" s="1" t="s">
        <v>17310</v>
      </c>
      <c r="D14528" s="1">
        <v>22276.53024443</v>
      </c>
      <c r="E14528" s="1">
        <v>9.9199999999999999E-6</v>
      </c>
      <c r="F14528" s="1" t="s">
        <v>3</v>
      </c>
      <c r="G14528" s="1" t="s">
        <v>17311</v>
      </c>
      <c r="H14528" s="1">
        <v>0</v>
      </c>
      <c r="I14528" s="1">
        <v>9990</v>
      </c>
    </row>
    <row r="14529" spans="1:9" x14ac:dyDescent="0.25">
      <c r="A14529" s="1">
        <v>2</v>
      </c>
      <c r="B14529" s="1">
        <v>48380</v>
      </c>
      <c r="C14529" s="1">
        <v>53.055199999999999</v>
      </c>
      <c r="D14529" s="1">
        <v>217.27510000000001</v>
      </c>
      <c r="E14529" s="1">
        <v>1652</v>
      </c>
      <c r="F14529" s="1">
        <v>67.55</v>
      </c>
      <c r="G14529" s="1">
        <v>292.56639999999999</v>
      </c>
      <c r="H14529" s="1">
        <v>15.06405402</v>
      </c>
      <c r="I14529" s="1">
        <v>78283</v>
      </c>
    </row>
    <row r="14530" spans="1:9" x14ac:dyDescent="0.25">
      <c r="A14530" s="1">
        <v>0</v>
      </c>
      <c r="B14530" s="1" t="s">
        <v>17312</v>
      </c>
    </row>
    <row r="14531" spans="1:9" x14ac:dyDescent="0.25">
      <c r="A14531" s="1">
        <v>1</v>
      </c>
      <c r="B14531" s="1" t="s">
        <v>17313</v>
      </c>
      <c r="C14531" s="1" t="s">
        <v>17314</v>
      </c>
      <c r="D14531" s="1">
        <v>22276.169974330001</v>
      </c>
      <c r="E14531" s="1">
        <v>-4.5000000000000001E-6</v>
      </c>
      <c r="F14531" s="1" t="s">
        <v>3</v>
      </c>
      <c r="G14531" s="1">
        <f>-11311-4</f>
        <v>-11315</v>
      </c>
      <c r="H14531" s="1">
        <v>0</v>
      </c>
      <c r="I14531" s="1">
        <v>9991</v>
      </c>
    </row>
    <row r="14532" spans="1:9" x14ac:dyDescent="0.25">
      <c r="A14532" s="1">
        <v>2</v>
      </c>
      <c r="B14532" s="1">
        <v>48381</v>
      </c>
      <c r="C14532" s="1">
        <v>53.054400000000001</v>
      </c>
      <c r="D14532" s="1">
        <v>218.89400000000001</v>
      </c>
      <c r="E14532" s="1">
        <v>1371</v>
      </c>
      <c r="F14532" s="1">
        <v>90.005499999999998</v>
      </c>
      <c r="G14532" s="1">
        <v>270.10910000000001</v>
      </c>
      <c r="H14532" s="1">
        <v>15.064022509999999</v>
      </c>
      <c r="I14532" s="1">
        <v>78236</v>
      </c>
    </row>
    <row r="14533" spans="1:9" x14ac:dyDescent="0.25">
      <c r="A14533" s="1">
        <v>0</v>
      </c>
      <c r="B14533" s="1" t="s">
        <v>17315</v>
      </c>
    </row>
    <row r="14534" spans="1:9" x14ac:dyDescent="0.25">
      <c r="A14534" s="1">
        <v>1</v>
      </c>
      <c r="B14534" s="1" t="s">
        <v>17316</v>
      </c>
      <c r="C14534" s="1" t="s">
        <v>17317</v>
      </c>
      <c r="D14534" s="1">
        <v>22276.564367160001</v>
      </c>
      <c r="E14534" s="1">
        <v>1.7301E-4</v>
      </c>
      <c r="F14534" s="1" t="s">
        <v>3</v>
      </c>
      <c r="G14534" s="1" t="s">
        <v>17318</v>
      </c>
      <c r="H14534" s="1">
        <v>0</v>
      </c>
      <c r="I14534" s="1">
        <v>9996</v>
      </c>
    </row>
    <row r="14535" spans="1:9" x14ac:dyDescent="0.25">
      <c r="A14535" s="1">
        <v>2</v>
      </c>
      <c r="B14535" s="1">
        <v>48382</v>
      </c>
      <c r="C14535" s="1">
        <v>53.050899999999999</v>
      </c>
      <c r="D14535" s="1">
        <v>217.1266</v>
      </c>
      <c r="E14535" s="1">
        <v>1754</v>
      </c>
      <c r="F14535" s="1">
        <v>71.453100000000006</v>
      </c>
      <c r="G14535" s="1">
        <v>288.66480000000001</v>
      </c>
      <c r="H14535" s="1">
        <v>15.06416857</v>
      </c>
      <c r="I14535" s="1">
        <v>78293</v>
      </c>
    </row>
    <row r="14536" spans="1:9" x14ac:dyDescent="0.25">
      <c r="A14536" s="1">
        <v>0</v>
      </c>
      <c r="B14536" s="1" t="s">
        <v>17319</v>
      </c>
    </row>
    <row r="14537" spans="1:9" x14ac:dyDescent="0.25">
      <c r="A14537" s="1">
        <v>1</v>
      </c>
      <c r="B14537" s="1" t="s">
        <v>17320</v>
      </c>
      <c r="C14537" s="1" t="s">
        <v>17321</v>
      </c>
      <c r="D14537" s="1">
        <v>22276.560664479999</v>
      </c>
      <c r="E14537" s="1">
        <v>2.3954E-4</v>
      </c>
      <c r="F14537" s="1" t="s">
        <v>3</v>
      </c>
      <c r="G14537" s="1" t="s">
        <v>17322</v>
      </c>
      <c r="H14537" s="1">
        <v>0</v>
      </c>
      <c r="I14537" s="1">
        <v>9995</v>
      </c>
    </row>
    <row r="14538" spans="1:9" x14ac:dyDescent="0.25">
      <c r="A14538" s="1">
        <v>2</v>
      </c>
      <c r="B14538" s="1">
        <v>48383</v>
      </c>
      <c r="C14538" s="1">
        <v>53.051900000000003</v>
      </c>
      <c r="D14538" s="1">
        <v>217.1465</v>
      </c>
      <c r="E14538" s="1">
        <v>1497</v>
      </c>
      <c r="F14538" s="1">
        <v>68.760300000000001</v>
      </c>
      <c r="G14538" s="1">
        <v>291.3546</v>
      </c>
      <c r="H14538" s="1">
        <v>15.06407868</v>
      </c>
      <c r="I14538" s="1">
        <v>79515</v>
      </c>
    </row>
    <row r="14539" spans="1:9" x14ac:dyDescent="0.25">
      <c r="A14539" s="1">
        <v>0</v>
      </c>
      <c r="B14539" s="1" t="s">
        <v>17323</v>
      </c>
    </row>
    <row r="14540" spans="1:9" x14ac:dyDescent="0.25">
      <c r="A14540" s="1">
        <v>1</v>
      </c>
      <c r="B14540" s="1" t="s">
        <v>17324</v>
      </c>
      <c r="C14540" s="1" t="s">
        <v>17325</v>
      </c>
      <c r="D14540" s="1">
        <v>22276.556984769999</v>
      </c>
      <c r="E14540" s="1">
        <v>1.2773E-4</v>
      </c>
      <c r="F14540" s="1" t="s">
        <v>3</v>
      </c>
      <c r="G14540" s="1" t="s">
        <v>17326</v>
      </c>
      <c r="H14540" s="1">
        <v>0</v>
      </c>
      <c r="I14540" s="1">
        <v>9997</v>
      </c>
    </row>
    <row r="14541" spans="1:9" x14ac:dyDescent="0.25">
      <c r="A14541" s="1">
        <v>2</v>
      </c>
      <c r="B14541" s="1">
        <v>48384</v>
      </c>
      <c r="C14541" s="1">
        <v>53.053199999999997</v>
      </c>
      <c r="D14541" s="1">
        <v>217.16059999999999</v>
      </c>
      <c r="E14541" s="1">
        <v>1816</v>
      </c>
      <c r="F14541" s="1">
        <v>72.067099999999996</v>
      </c>
      <c r="G14541" s="1">
        <v>288.05160000000001</v>
      </c>
      <c r="H14541" s="1">
        <v>15.06432935</v>
      </c>
      <c r="I14541" s="1">
        <v>79519</v>
      </c>
    </row>
    <row r="14542" spans="1:9" x14ac:dyDescent="0.25">
      <c r="A14542" s="1">
        <v>0</v>
      </c>
      <c r="B14542" s="1" t="s">
        <v>17327</v>
      </c>
    </row>
    <row r="14543" spans="1:9" x14ac:dyDescent="0.25">
      <c r="A14543" s="1">
        <v>1</v>
      </c>
      <c r="B14543" s="1" t="s">
        <v>17328</v>
      </c>
      <c r="C14543" s="1" t="s">
        <v>17329</v>
      </c>
      <c r="D14543" s="1">
        <v>22276.553308210001</v>
      </c>
      <c r="E14543" s="1">
        <v>6.915E-5</v>
      </c>
      <c r="F14543" s="1" t="s">
        <v>3</v>
      </c>
      <c r="G14543" s="1" t="s">
        <v>17330</v>
      </c>
      <c r="H14543" s="1">
        <v>0</v>
      </c>
      <c r="I14543" s="1">
        <v>9990</v>
      </c>
    </row>
    <row r="14544" spans="1:9" x14ac:dyDescent="0.25">
      <c r="A14544" s="1">
        <v>2</v>
      </c>
      <c r="B14544" s="1">
        <v>48385</v>
      </c>
      <c r="C14544" s="1">
        <v>53.0533</v>
      </c>
      <c r="D14544" s="1">
        <v>217.17529999999999</v>
      </c>
      <c r="E14544" s="1">
        <v>1512</v>
      </c>
      <c r="F14544" s="1">
        <v>78.860500000000002</v>
      </c>
      <c r="G14544" s="1">
        <v>281.25540000000001</v>
      </c>
      <c r="H14544" s="1">
        <v>15.064226209999999</v>
      </c>
      <c r="I14544" s="1">
        <v>79516</v>
      </c>
    </row>
    <row r="14545" spans="1:9" x14ac:dyDescent="0.25">
      <c r="A14545" s="1">
        <v>0</v>
      </c>
      <c r="B14545" s="1" t="s">
        <v>17331</v>
      </c>
    </row>
    <row r="14546" spans="1:9" x14ac:dyDescent="0.25">
      <c r="A14546" s="1">
        <v>1</v>
      </c>
      <c r="B14546" s="1" t="s">
        <v>17332</v>
      </c>
      <c r="C14546" s="1" t="s">
        <v>17333</v>
      </c>
      <c r="D14546" s="1">
        <v>22276.540865129999</v>
      </c>
      <c r="E14546" s="1">
        <v>4.5359999999999999E-5</v>
      </c>
      <c r="F14546" s="1" t="s">
        <v>3</v>
      </c>
      <c r="G14546" s="1" t="s">
        <v>17334</v>
      </c>
      <c r="H14546" s="1">
        <v>0</v>
      </c>
      <c r="I14546" s="1">
        <v>9999</v>
      </c>
    </row>
    <row r="14547" spans="1:9" x14ac:dyDescent="0.25">
      <c r="A14547" s="1">
        <v>2</v>
      </c>
      <c r="B14547" s="1">
        <v>48386</v>
      </c>
      <c r="C14547" s="1">
        <v>53.055500000000002</v>
      </c>
      <c r="D14547" s="1">
        <v>212.24260000000001</v>
      </c>
      <c r="E14547" s="1">
        <v>1469</v>
      </c>
      <c r="F14547" s="1">
        <v>78.634</v>
      </c>
      <c r="G14547" s="1">
        <v>281.48140000000001</v>
      </c>
      <c r="H14547" s="1">
        <v>15.064164999999999</v>
      </c>
      <c r="I14547" s="1">
        <v>78350</v>
      </c>
    </row>
    <row r="14548" spans="1:9" x14ac:dyDescent="0.25">
      <c r="A14548" s="1">
        <v>0</v>
      </c>
      <c r="B14548" s="1" t="s">
        <v>17335</v>
      </c>
    </row>
    <row r="14549" spans="1:9" x14ac:dyDescent="0.25">
      <c r="A14549" s="1">
        <v>1</v>
      </c>
      <c r="B14549" s="1" t="s">
        <v>17336</v>
      </c>
      <c r="C14549" s="1" t="s">
        <v>17337</v>
      </c>
      <c r="D14549" s="1">
        <v>22276.2386233</v>
      </c>
      <c r="E14549" s="1">
        <v>3.6820000000000003E-5</v>
      </c>
      <c r="F14549" s="1" t="s">
        <v>3</v>
      </c>
      <c r="G14549" s="1" t="s">
        <v>17338</v>
      </c>
      <c r="H14549" s="1">
        <v>0</v>
      </c>
      <c r="I14549" s="1">
        <v>9999</v>
      </c>
    </row>
    <row r="14550" spans="1:9" x14ac:dyDescent="0.25">
      <c r="A14550" s="1">
        <v>2</v>
      </c>
      <c r="B14550" s="1">
        <v>48387</v>
      </c>
      <c r="C14550" s="1">
        <v>53.053600000000003</v>
      </c>
      <c r="D14550" s="1">
        <v>213.55969999999999</v>
      </c>
      <c r="E14550" s="1">
        <v>1572</v>
      </c>
      <c r="F14550" s="1">
        <v>72.078000000000003</v>
      </c>
      <c r="G14550" s="1">
        <v>288.03809999999999</v>
      </c>
      <c r="H14550" s="1">
        <v>15.06402684</v>
      </c>
      <c r="I14550" s="1">
        <v>78310</v>
      </c>
    </row>
    <row r="14551" spans="1:9" x14ac:dyDescent="0.25">
      <c r="A14551" s="1">
        <v>0</v>
      </c>
      <c r="B14551" s="1" t="s">
        <v>17339</v>
      </c>
    </row>
    <row r="14552" spans="1:9" x14ac:dyDescent="0.25">
      <c r="A14552" s="1">
        <v>1</v>
      </c>
      <c r="B14552" s="1" t="s">
        <v>17340</v>
      </c>
      <c r="C14552" s="1" t="s">
        <v>17341</v>
      </c>
      <c r="D14552" s="1">
        <v>22276.23493907</v>
      </c>
      <c r="E14552" s="1">
        <v>4.8300000000000003E-6</v>
      </c>
      <c r="F14552" s="1" t="s">
        <v>3</v>
      </c>
      <c r="G14552" s="1" t="s">
        <v>17342</v>
      </c>
      <c r="H14552" s="1">
        <v>0</v>
      </c>
      <c r="I14552" s="1">
        <v>9998</v>
      </c>
    </row>
    <row r="14553" spans="1:9" x14ac:dyDescent="0.25">
      <c r="A14553" s="1">
        <v>2</v>
      </c>
      <c r="B14553" s="1">
        <v>48388</v>
      </c>
      <c r="C14553" s="1">
        <v>53.0533</v>
      </c>
      <c r="D14553" s="1">
        <v>213.601</v>
      </c>
      <c r="E14553" s="1">
        <v>1485</v>
      </c>
      <c r="F14553" s="1">
        <v>92.642300000000006</v>
      </c>
      <c r="G14553" s="1">
        <v>267.47359999999998</v>
      </c>
      <c r="H14553" s="1">
        <v>15.063990690000001</v>
      </c>
      <c r="I14553" s="1">
        <v>78311</v>
      </c>
    </row>
    <row r="14554" spans="1:9" x14ac:dyDescent="0.25">
      <c r="A14554" s="1">
        <v>0</v>
      </c>
      <c r="B14554" s="1" t="s">
        <v>17343</v>
      </c>
    </row>
    <row r="14555" spans="1:9" x14ac:dyDescent="0.25">
      <c r="A14555" s="1">
        <v>1</v>
      </c>
      <c r="B14555" s="1" t="s">
        <v>17344</v>
      </c>
      <c r="C14555" s="1" t="s">
        <v>17345</v>
      </c>
      <c r="D14555" s="1">
        <v>22276.221548730002</v>
      </c>
      <c r="E14555" s="1">
        <v>1.0550000000000001E-5</v>
      </c>
      <c r="F14555" s="1" t="s">
        <v>3</v>
      </c>
      <c r="G14555" s="1" t="s">
        <v>17346</v>
      </c>
      <c r="H14555" s="1">
        <v>0</v>
      </c>
      <c r="I14555" s="1">
        <v>9995</v>
      </c>
    </row>
    <row r="14556" spans="1:9" x14ac:dyDescent="0.25">
      <c r="A14556" s="1">
        <v>2</v>
      </c>
      <c r="B14556" s="1">
        <v>48389</v>
      </c>
      <c r="C14556" s="1">
        <v>53.055199999999999</v>
      </c>
      <c r="D14556" s="1">
        <v>208.65770000000001</v>
      </c>
      <c r="E14556" s="1">
        <v>1397</v>
      </c>
      <c r="F14556" s="1">
        <v>81.206000000000003</v>
      </c>
      <c r="G14556" s="1">
        <v>278.90870000000001</v>
      </c>
      <c r="H14556" s="1">
        <v>15.0639717</v>
      </c>
      <c r="I14556" s="1">
        <v>78371</v>
      </c>
    </row>
    <row r="14557" spans="1:9" x14ac:dyDescent="0.25">
      <c r="A14557" s="1">
        <v>0</v>
      </c>
      <c r="B14557" s="1" t="s">
        <v>17347</v>
      </c>
    </row>
    <row r="14558" spans="1:9" x14ac:dyDescent="0.25">
      <c r="A14558" s="1">
        <v>1</v>
      </c>
      <c r="B14558" s="1" t="s">
        <v>17348</v>
      </c>
      <c r="C14558" s="1" t="s">
        <v>17349</v>
      </c>
      <c r="D14558" s="1">
        <v>22276.550538430001</v>
      </c>
      <c r="E14558" s="1">
        <v>6.279E-5</v>
      </c>
      <c r="F14558" s="1" t="s">
        <v>3</v>
      </c>
      <c r="G14558" s="1" t="s">
        <v>17350</v>
      </c>
      <c r="H14558" s="1">
        <v>0</v>
      </c>
      <c r="I14558" s="1">
        <v>9994</v>
      </c>
    </row>
    <row r="14559" spans="1:9" x14ac:dyDescent="0.25">
      <c r="A14559" s="1">
        <v>2</v>
      </c>
      <c r="B14559" s="1">
        <v>48390</v>
      </c>
      <c r="C14559" s="1">
        <v>53.054200000000002</v>
      </c>
      <c r="D14559" s="1">
        <v>207.18530000000001</v>
      </c>
      <c r="E14559" s="1">
        <v>1372</v>
      </c>
      <c r="F14559" s="1">
        <v>86.643299999999996</v>
      </c>
      <c r="G14559" s="1">
        <v>273.47129999999999</v>
      </c>
      <c r="H14559" s="1">
        <v>15.064157310000001</v>
      </c>
      <c r="I14559" s="1">
        <v>79640</v>
      </c>
    </row>
    <row r="14560" spans="1:9" x14ac:dyDescent="0.25">
      <c r="A14560" s="1">
        <v>0</v>
      </c>
      <c r="B14560" s="1" t="s">
        <v>17351</v>
      </c>
    </row>
    <row r="14561" spans="1:9" x14ac:dyDescent="0.25">
      <c r="A14561" s="1">
        <v>1</v>
      </c>
      <c r="B14561" s="1" t="s">
        <v>17352</v>
      </c>
      <c r="C14561" s="1" t="s">
        <v>17353</v>
      </c>
      <c r="D14561" s="1">
        <v>22276.54685382</v>
      </c>
      <c r="E14561" s="1">
        <v>5.6369999999999997E-5</v>
      </c>
      <c r="F14561" s="1" t="s">
        <v>3</v>
      </c>
      <c r="G14561" s="1" t="s">
        <v>17354</v>
      </c>
      <c r="H14561" s="1">
        <v>0</v>
      </c>
      <c r="I14561" s="1">
        <v>9996</v>
      </c>
    </row>
    <row r="14562" spans="1:9" x14ac:dyDescent="0.25">
      <c r="A14562" s="1">
        <v>2</v>
      </c>
      <c r="B14562" s="1">
        <v>48391</v>
      </c>
      <c r="C14562" s="1">
        <v>53.053699999999999</v>
      </c>
      <c r="D14562" s="1">
        <v>207.2097</v>
      </c>
      <c r="E14562" s="1">
        <v>1482</v>
      </c>
      <c r="F14562" s="1">
        <v>66.072100000000006</v>
      </c>
      <c r="G14562" s="1">
        <v>294.04230000000001</v>
      </c>
      <c r="H14562" s="1">
        <v>15.064170689999999</v>
      </c>
      <c r="I14562" s="1">
        <v>79643</v>
      </c>
    </row>
    <row r="14563" spans="1:9" x14ac:dyDescent="0.25">
      <c r="A14563" s="1">
        <v>0</v>
      </c>
      <c r="B14563" s="1" t="s">
        <v>17355</v>
      </c>
    </row>
    <row r="14564" spans="1:9" x14ac:dyDescent="0.25">
      <c r="A14564" s="1">
        <v>1</v>
      </c>
      <c r="B14564" s="1" t="s">
        <v>17356</v>
      </c>
      <c r="C14564" s="1" t="s">
        <v>17357</v>
      </c>
      <c r="D14564" s="1">
        <v>22276.078753199999</v>
      </c>
      <c r="E14564" s="1">
        <v>3.5299999999999997E-5</v>
      </c>
      <c r="F14564" s="1" t="s">
        <v>3</v>
      </c>
      <c r="G14564" s="1" t="s">
        <v>17358</v>
      </c>
      <c r="H14564" s="1">
        <v>0</v>
      </c>
      <c r="I14564" s="1">
        <v>9999</v>
      </c>
    </row>
    <row r="14565" spans="1:9" x14ac:dyDescent="0.25">
      <c r="A14565" s="1">
        <v>2</v>
      </c>
      <c r="B14565" s="1">
        <v>48392</v>
      </c>
      <c r="C14565" s="1">
        <v>53.051699999999997</v>
      </c>
      <c r="D14565" s="1">
        <v>209.30590000000001</v>
      </c>
      <c r="E14565" s="1">
        <v>1570</v>
      </c>
      <c r="F14565" s="1">
        <v>89.032300000000006</v>
      </c>
      <c r="G14565" s="1">
        <v>271.08460000000002</v>
      </c>
      <c r="H14565" s="1">
        <v>15.06404985</v>
      </c>
      <c r="I14565" s="1">
        <v>79573</v>
      </c>
    </row>
    <row r="14566" spans="1:9" x14ac:dyDescent="0.25">
      <c r="A14566" s="1">
        <v>0</v>
      </c>
      <c r="B14566" s="1" t="s">
        <v>17359</v>
      </c>
    </row>
    <row r="14567" spans="1:9" x14ac:dyDescent="0.25">
      <c r="A14567" s="1">
        <v>1</v>
      </c>
      <c r="B14567" s="1" t="s">
        <v>17360</v>
      </c>
      <c r="C14567" s="1" t="s">
        <v>17361</v>
      </c>
      <c r="D14567" s="1">
        <v>22276.539478670002</v>
      </c>
      <c r="E14567" s="1">
        <v>4.8019999999999998E-5</v>
      </c>
      <c r="F14567" s="1" t="s">
        <v>3</v>
      </c>
      <c r="G14567" s="1" t="s">
        <v>17362</v>
      </c>
      <c r="H14567" s="1">
        <v>0</v>
      </c>
      <c r="I14567" s="1">
        <v>9996</v>
      </c>
    </row>
    <row r="14568" spans="1:9" x14ac:dyDescent="0.25">
      <c r="A14568" s="1">
        <v>2</v>
      </c>
      <c r="B14568" s="1">
        <v>48393</v>
      </c>
      <c r="C14568" s="1">
        <v>53.053800000000003</v>
      </c>
      <c r="D14568" s="1">
        <v>207.2277</v>
      </c>
      <c r="E14568" s="1">
        <v>1577</v>
      </c>
      <c r="F14568" s="1">
        <v>68.446299999999994</v>
      </c>
      <c r="G14568" s="1">
        <v>291.6694</v>
      </c>
      <c r="H14568" s="1">
        <v>15.06418541</v>
      </c>
      <c r="I14568" s="1">
        <v>79649</v>
      </c>
    </row>
    <row r="14569" spans="1:9" x14ac:dyDescent="0.25">
      <c r="A14569" s="1">
        <v>0</v>
      </c>
      <c r="B14569" s="1" t="s">
        <v>17363</v>
      </c>
    </row>
    <row r="14570" spans="1:9" x14ac:dyDescent="0.25">
      <c r="A14570" s="1">
        <v>1</v>
      </c>
      <c r="B14570" s="1" t="s">
        <v>17364</v>
      </c>
      <c r="C14570" s="1" t="s">
        <v>17365</v>
      </c>
      <c r="D14570" s="1">
        <v>22276.535799779998</v>
      </c>
      <c r="E14570" s="1">
        <v>2.4882000000000002E-4</v>
      </c>
      <c r="F14570" s="1" t="s">
        <v>3</v>
      </c>
      <c r="G14570" s="1" t="s">
        <v>17366</v>
      </c>
      <c r="H14570" s="1">
        <v>0</v>
      </c>
      <c r="I14570" s="1">
        <v>9997</v>
      </c>
    </row>
    <row r="14571" spans="1:9" x14ac:dyDescent="0.25">
      <c r="A14571" s="1">
        <v>2</v>
      </c>
      <c r="B14571" s="1">
        <v>48394</v>
      </c>
      <c r="C14571" s="1">
        <v>53.051499999999997</v>
      </c>
      <c r="D14571" s="1">
        <v>207.25550000000001</v>
      </c>
      <c r="E14571" s="1">
        <v>1337</v>
      </c>
      <c r="F14571" s="1">
        <v>75.149000000000001</v>
      </c>
      <c r="G14571" s="1">
        <v>284.96469999999999</v>
      </c>
      <c r="H14571" s="1">
        <v>15.064318419999999</v>
      </c>
      <c r="I14571" s="1">
        <v>79645</v>
      </c>
    </row>
    <row r="14572" spans="1:9" x14ac:dyDescent="0.25">
      <c r="A14572" s="1">
        <v>0</v>
      </c>
      <c r="B14572" s="1" t="s">
        <v>17367</v>
      </c>
    </row>
    <row r="14573" spans="1:9" x14ac:dyDescent="0.25">
      <c r="A14573" s="1">
        <v>1</v>
      </c>
      <c r="B14573" s="1" t="s">
        <v>17368</v>
      </c>
      <c r="C14573" s="1" t="s">
        <v>17369</v>
      </c>
      <c r="D14573" s="1">
        <v>22276.51376428</v>
      </c>
      <c r="E14573" s="1">
        <v>1.3757E-4</v>
      </c>
      <c r="F14573" s="1" t="s">
        <v>3</v>
      </c>
      <c r="G14573" s="1" t="s">
        <v>17370</v>
      </c>
      <c r="H14573" s="1">
        <v>0</v>
      </c>
      <c r="I14573" s="1">
        <v>9995</v>
      </c>
    </row>
    <row r="14574" spans="1:9" x14ac:dyDescent="0.25">
      <c r="A14574" s="1">
        <v>2</v>
      </c>
      <c r="B14574" s="1">
        <v>48395</v>
      </c>
      <c r="C14574" s="1">
        <v>53.052</v>
      </c>
      <c r="D14574" s="1">
        <v>207.98</v>
      </c>
      <c r="E14574" s="1">
        <v>1354</v>
      </c>
      <c r="F14574" s="1">
        <v>84.420900000000003</v>
      </c>
      <c r="G14574" s="1">
        <v>275.69349999999997</v>
      </c>
      <c r="H14574" s="1">
        <v>15.06406919</v>
      </c>
      <c r="I14574" s="1">
        <v>79635</v>
      </c>
    </row>
    <row r="14575" spans="1:9" x14ac:dyDescent="0.25">
      <c r="A14575" s="1">
        <v>0</v>
      </c>
      <c r="B14575" s="1" t="s">
        <v>17371</v>
      </c>
    </row>
    <row r="14576" spans="1:9" x14ac:dyDescent="0.25">
      <c r="A14576" s="1">
        <v>1</v>
      </c>
      <c r="B14576" s="1" t="s">
        <v>17372</v>
      </c>
      <c r="C14576" s="1" t="s">
        <v>17373</v>
      </c>
      <c r="D14576" s="1">
        <v>22276.532117340001</v>
      </c>
      <c r="E14576" s="1">
        <v>6.5469999999999995E-5</v>
      </c>
      <c r="F14576" s="1" t="s">
        <v>3</v>
      </c>
      <c r="G14576" s="1" t="s">
        <v>17374</v>
      </c>
      <c r="H14576" s="1">
        <v>0</v>
      </c>
      <c r="I14576" s="1">
        <v>9999</v>
      </c>
    </row>
    <row r="14577" spans="1:9" x14ac:dyDescent="0.25">
      <c r="A14577" s="1">
        <v>2</v>
      </c>
      <c r="B14577" s="1">
        <v>48396</v>
      </c>
      <c r="C14577" s="1">
        <v>53.053199999999997</v>
      </c>
      <c r="D14577" s="1">
        <v>207.27430000000001</v>
      </c>
      <c r="E14577" s="1">
        <v>1543</v>
      </c>
      <c r="F14577" s="1">
        <v>87.903300000000002</v>
      </c>
      <c r="G14577" s="1">
        <v>272.2133</v>
      </c>
      <c r="H14577" s="1">
        <v>15.06413729</v>
      </c>
      <c r="I14577" s="1">
        <v>79642</v>
      </c>
    </row>
    <row r="14578" spans="1:9" x14ac:dyDescent="0.25">
      <c r="A14578" s="1">
        <v>0</v>
      </c>
      <c r="B14578" s="1" t="s">
        <v>17375</v>
      </c>
    </row>
    <row r="14579" spans="1:9" x14ac:dyDescent="0.25">
      <c r="A14579" s="1">
        <v>1</v>
      </c>
      <c r="B14579" s="1" t="s">
        <v>17376</v>
      </c>
      <c r="C14579" s="1" t="s">
        <v>17377</v>
      </c>
      <c r="D14579" s="1">
        <v>22276.528426159999</v>
      </c>
      <c r="E14579" s="1">
        <v>3.9449999999999997E-5</v>
      </c>
      <c r="F14579" s="1" t="s">
        <v>3</v>
      </c>
      <c r="G14579" s="1" t="s">
        <v>17378</v>
      </c>
      <c r="H14579" s="1">
        <v>0</v>
      </c>
      <c r="I14579" s="1">
        <v>9991</v>
      </c>
    </row>
    <row r="14580" spans="1:9" x14ac:dyDescent="0.25">
      <c r="A14580" s="1">
        <v>2</v>
      </c>
      <c r="B14580" s="1">
        <v>48397</v>
      </c>
      <c r="C14580" s="1">
        <v>53.0535</v>
      </c>
      <c r="D14580" s="1">
        <v>207.28899999999999</v>
      </c>
      <c r="E14580" s="1">
        <v>1329</v>
      </c>
      <c r="F14580" s="1">
        <v>95.153800000000004</v>
      </c>
      <c r="G14580" s="1">
        <v>264.96030000000002</v>
      </c>
      <c r="H14580" s="1">
        <v>15.0640719</v>
      </c>
      <c r="I14580" s="1">
        <v>79647</v>
      </c>
    </row>
    <row r="14581" spans="1:9" x14ac:dyDescent="0.25">
      <c r="A14581" s="1">
        <v>0</v>
      </c>
      <c r="B14581" s="1" t="s">
        <v>17379</v>
      </c>
    </row>
    <row r="14582" spans="1:9" x14ac:dyDescent="0.25">
      <c r="A14582" s="1">
        <v>1</v>
      </c>
      <c r="B14582" s="1" t="s">
        <v>17380</v>
      </c>
      <c r="C14582" s="1" t="s">
        <v>17381</v>
      </c>
      <c r="D14582" s="1">
        <v>22276.524747579999</v>
      </c>
      <c r="E14582" s="1">
        <v>1.0840000000000001E-4</v>
      </c>
      <c r="F14582" s="1" t="s">
        <v>3</v>
      </c>
      <c r="G14582" s="1" t="s">
        <v>17382</v>
      </c>
      <c r="H14582" s="1">
        <v>0</v>
      </c>
      <c r="I14582" s="1">
        <v>9996</v>
      </c>
    </row>
    <row r="14583" spans="1:9" x14ac:dyDescent="0.25">
      <c r="A14583" s="1">
        <v>2</v>
      </c>
      <c r="B14583" s="1">
        <v>48398</v>
      </c>
      <c r="C14583" s="1">
        <v>53.053400000000003</v>
      </c>
      <c r="D14583" s="1">
        <v>207.2987</v>
      </c>
      <c r="E14583" s="1">
        <v>1503</v>
      </c>
      <c r="F14583" s="1">
        <v>89.612399999999994</v>
      </c>
      <c r="G14583" s="1">
        <v>270.50369999999998</v>
      </c>
      <c r="H14583" s="1">
        <v>15.06422072</v>
      </c>
      <c r="I14583" s="1">
        <v>79647</v>
      </c>
    </row>
    <row r="14584" spans="1:9" x14ac:dyDescent="0.25">
      <c r="A14584" s="1">
        <v>0</v>
      </c>
      <c r="B14584" s="1" t="s">
        <v>17383</v>
      </c>
    </row>
    <row r="14585" spans="1:9" x14ac:dyDescent="0.25">
      <c r="A14585" s="1">
        <v>1</v>
      </c>
      <c r="B14585" s="1" t="s">
        <v>17384</v>
      </c>
      <c r="C14585" s="1" t="s">
        <v>17385</v>
      </c>
      <c r="D14585" s="1">
        <v>22276.322023330002</v>
      </c>
      <c r="E14585" s="1">
        <v>8.3720000000000005E-5</v>
      </c>
      <c r="F14585" s="1" t="s">
        <v>3</v>
      </c>
      <c r="G14585" s="1" t="s">
        <v>17386</v>
      </c>
      <c r="H14585" s="1">
        <v>0</v>
      </c>
      <c r="I14585" s="1">
        <v>9994</v>
      </c>
    </row>
    <row r="14586" spans="1:9" x14ac:dyDescent="0.25">
      <c r="A14586" s="1">
        <v>2</v>
      </c>
      <c r="B14586" s="1">
        <v>48399</v>
      </c>
      <c r="C14586" s="1">
        <v>53.052500000000002</v>
      </c>
      <c r="D14586" s="1">
        <v>208.20650000000001</v>
      </c>
      <c r="E14586" s="1">
        <v>1445</v>
      </c>
      <c r="F14586" s="1">
        <v>81.694400000000002</v>
      </c>
      <c r="G14586" s="1">
        <v>278.42090000000002</v>
      </c>
      <c r="H14586" s="1">
        <v>15.06393173</v>
      </c>
      <c r="I14586" s="1">
        <v>79606</v>
      </c>
    </row>
    <row r="14587" spans="1:9" x14ac:dyDescent="0.25">
      <c r="A14587" s="1">
        <v>0</v>
      </c>
      <c r="B14587" s="1" t="s">
        <v>17387</v>
      </c>
    </row>
    <row r="14588" spans="1:9" x14ac:dyDescent="0.25">
      <c r="A14588" s="1">
        <v>1</v>
      </c>
      <c r="B14588" s="1" t="s">
        <v>17388</v>
      </c>
      <c r="C14588" s="1" t="s">
        <v>17389</v>
      </c>
      <c r="D14588" s="1">
        <v>22276.517369130001</v>
      </c>
      <c r="E14588" s="1">
        <v>1.6663999999999999E-4</v>
      </c>
      <c r="F14588" s="1" t="s">
        <v>3</v>
      </c>
      <c r="G14588" s="1" t="s">
        <v>17390</v>
      </c>
      <c r="H14588" s="1">
        <v>0</v>
      </c>
      <c r="I14588" s="1">
        <v>9992</v>
      </c>
    </row>
    <row r="14589" spans="1:9" x14ac:dyDescent="0.25">
      <c r="A14589" s="1">
        <v>2</v>
      </c>
      <c r="B14589" s="1">
        <v>48400</v>
      </c>
      <c r="C14589" s="1">
        <v>53.051900000000003</v>
      </c>
      <c r="D14589" s="1">
        <v>207.3389</v>
      </c>
      <c r="E14589" s="1">
        <v>1430</v>
      </c>
      <c r="F14589" s="1">
        <v>74.815100000000001</v>
      </c>
      <c r="G14589" s="1">
        <v>285.2996</v>
      </c>
      <c r="H14589" s="1">
        <v>15.06417892</v>
      </c>
      <c r="I14589" s="1">
        <v>78422</v>
      </c>
    </row>
    <row r="14590" spans="1:9" x14ac:dyDescent="0.25">
      <c r="A14590" s="1">
        <v>0</v>
      </c>
      <c r="B14590" s="1" t="s">
        <v>17391</v>
      </c>
    </row>
    <row r="14591" spans="1:9" x14ac:dyDescent="0.25">
      <c r="A14591" s="1">
        <v>1</v>
      </c>
      <c r="B14591" s="1" t="s">
        <v>17392</v>
      </c>
      <c r="C14591" s="1" t="s">
        <v>17393</v>
      </c>
      <c r="D14591" s="1">
        <v>22276.22250272</v>
      </c>
      <c r="E14591" s="1">
        <v>-6.8600000000000004E-6</v>
      </c>
      <c r="F14591" s="1" t="s">
        <v>3</v>
      </c>
      <c r="G14591" s="1">
        <f>-27171-4</f>
        <v>-27175</v>
      </c>
      <c r="H14591" s="1">
        <v>0</v>
      </c>
      <c r="I14591" s="1">
        <v>9996</v>
      </c>
    </row>
    <row r="14592" spans="1:9" x14ac:dyDescent="0.25">
      <c r="A14592" s="1">
        <v>2</v>
      </c>
      <c r="B14592" s="1">
        <v>48401</v>
      </c>
      <c r="C14592" s="1">
        <v>53.053899999999999</v>
      </c>
      <c r="D14592" s="1">
        <v>208.66909999999999</v>
      </c>
      <c r="E14592" s="1">
        <v>1528</v>
      </c>
      <c r="F14592" s="1">
        <v>72.6828</v>
      </c>
      <c r="G14592" s="1">
        <v>287.43279999999999</v>
      </c>
      <c r="H14592" s="1">
        <v>15.064054430000001</v>
      </c>
      <c r="I14592" s="1">
        <v>78376</v>
      </c>
    </row>
    <row r="14593" spans="1:9" x14ac:dyDescent="0.25">
      <c r="A14593" s="1">
        <v>0</v>
      </c>
      <c r="B14593" s="1" t="s">
        <v>17394</v>
      </c>
    </row>
    <row r="14594" spans="1:9" x14ac:dyDescent="0.25">
      <c r="A14594" s="1">
        <v>1</v>
      </c>
      <c r="B14594" s="1" t="s">
        <v>17395</v>
      </c>
      <c r="C14594" s="1" t="s">
        <v>17396</v>
      </c>
      <c r="D14594" s="1">
        <v>22276.313699300001</v>
      </c>
      <c r="E14594" s="1">
        <v>7.7100000000000007E-6</v>
      </c>
      <c r="F14594" s="1" t="s">
        <v>3</v>
      </c>
      <c r="G14594" s="1" t="s">
        <v>17397</v>
      </c>
      <c r="H14594" s="1">
        <v>0</v>
      </c>
      <c r="I14594" s="1">
        <v>9990</v>
      </c>
    </row>
    <row r="14595" spans="1:9" x14ac:dyDescent="0.25">
      <c r="A14595" s="1">
        <v>2</v>
      </c>
      <c r="B14595" s="1">
        <v>48402</v>
      </c>
      <c r="C14595" s="1">
        <v>53.054900000000004</v>
      </c>
      <c r="D14595" s="1">
        <v>208.24279999999999</v>
      </c>
      <c r="E14595" s="1">
        <v>1636</v>
      </c>
      <c r="F14595" s="1">
        <v>69.174899999999994</v>
      </c>
      <c r="G14595" s="1">
        <v>290.94150000000002</v>
      </c>
      <c r="H14595" s="1">
        <v>15.0640562</v>
      </c>
      <c r="I14595" s="1">
        <v>78390</v>
      </c>
    </row>
    <row r="14596" spans="1:9" x14ac:dyDescent="0.25">
      <c r="A14596" s="1">
        <v>0</v>
      </c>
      <c r="B14596" s="1" t="s">
        <v>17398</v>
      </c>
    </row>
    <row r="14597" spans="1:9" x14ac:dyDescent="0.25">
      <c r="A14597" s="1">
        <v>1</v>
      </c>
      <c r="B14597" s="1" t="s">
        <v>17399</v>
      </c>
      <c r="C14597" s="1" t="s">
        <v>17400</v>
      </c>
      <c r="D14597" s="1">
        <v>22276.509995799999</v>
      </c>
      <c r="E14597" s="1">
        <v>3.025E-5</v>
      </c>
      <c r="F14597" s="1" t="s">
        <v>3</v>
      </c>
      <c r="G14597" s="1" t="s">
        <v>17401</v>
      </c>
      <c r="H14597" s="1">
        <v>0</v>
      </c>
      <c r="I14597" s="1">
        <v>9994</v>
      </c>
    </row>
    <row r="14598" spans="1:9" x14ac:dyDescent="0.25">
      <c r="A14598" s="1">
        <v>2</v>
      </c>
      <c r="B14598" s="1">
        <v>48403</v>
      </c>
      <c r="C14598" s="1">
        <v>53.0518</v>
      </c>
      <c r="D14598" s="1">
        <v>207.36969999999999</v>
      </c>
      <c r="E14598" s="1">
        <v>1326</v>
      </c>
      <c r="F14598" s="1">
        <v>74.246600000000001</v>
      </c>
      <c r="G14598" s="1">
        <v>285.86689999999999</v>
      </c>
      <c r="H14598" s="1">
        <v>15.06408478</v>
      </c>
      <c r="I14598" s="1">
        <v>78426</v>
      </c>
    </row>
    <row r="14599" spans="1:9" x14ac:dyDescent="0.25">
      <c r="A14599" s="1">
        <v>0</v>
      </c>
      <c r="B14599" s="1" t="s">
        <v>17402</v>
      </c>
    </row>
    <row r="14600" spans="1:9" x14ac:dyDescent="0.25">
      <c r="A14600" s="1">
        <v>1</v>
      </c>
      <c r="B14600" s="1" t="s">
        <v>17403</v>
      </c>
      <c r="C14600" s="1" t="s">
        <v>17404</v>
      </c>
      <c r="D14600" s="1">
        <v>22276.10824487</v>
      </c>
      <c r="E14600" s="1">
        <v>3.3819999999999998E-5</v>
      </c>
      <c r="F14600" s="1" t="s">
        <v>3</v>
      </c>
      <c r="G14600" s="1" t="s">
        <v>17405</v>
      </c>
      <c r="H14600" s="1">
        <v>0</v>
      </c>
      <c r="I14600" s="1">
        <v>9999</v>
      </c>
    </row>
    <row r="14601" spans="1:9" x14ac:dyDescent="0.25">
      <c r="A14601" s="1">
        <v>2</v>
      </c>
      <c r="B14601" s="1">
        <v>48404</v>
      </c>
      <c r="C14601" s="1">
        <v>53.053100000000001</v>
      </c>
      <c r="D14601" s="1">
        <v>209.17619999999999</v>
      </c>
      <c r="E14601" s="1">
        <v>1549</v>
      </c>
      <c r="F14601" s="1">
        <v>87.000699999999995</v>
      </c>
      <c r="G14601" s="1">
        <v>273.11590000000001</v>
      </c>
      <c r="H14601" s="1">
        <v>15.06399262</v>
      </c>
      <c r="I14601" s="1">
        <v>78362</v>
      </c>
    </row>
    <row r="14602" spans="1:9" x14ac:dyDescent="0.25">
      <c r="A14602" s="1">
        <v>0</v>
      </c>
      <c r="B14602" s="1" t="s">
        <v>17406</v>
      </c>
    </row>
    <row r="14603" spans="1:9" x14ac:dyDescent="0.25">
      <c r="A14603" s="1">
        <v>1</v>
      </c>
      <c r="B14603" s="1" t="s">
        <v>17407</v>
      </c>
      <c r="C14603" s="1" t="s">
        <v>17408</v>
      </c>
      <c r="D14603" s="1">
        <v>22276.502622249998</v>
      </c>
      <c r="E14603" s="1">
        <v>-2.0990000000000001E-5</v>
      </c>
      <c r="F14603" s="1" t="s">
        <v>3</v>
      </c>
      <c r="G14603" s="1">
        <f>-12201-3</f>
        <v>-12204</v>
      </c>
      <c r="H14603" s="1">
        <v>0</v>
      </c>
      <c r="I14603" s="1">
        <v>9999</v>
      </c>
    </row>
    <row r="14604" spans="1:9" x14ac:dyDescent="0.25">
      <c r="A14604" s="1">
        <v>2</v>
      </c>
      <c r="B14604" s="1">
        <v>48405</v>
      </c>
      <c r="C14604" s="1">
        <v>53.0533</v>
      </c>
      <c r="D14604" s="1">
        <v>207.3854</v>
      </c>
      <c r="E14604" s="1">
        <v>1541</v>
      </c>
      <c r="F14604" s="1">
        <v>67.0535</v>
      </c>
      <c r="G14604" s="1">
        <v>293.0616</v>
      </c>
      <c r="H14604" s="1">
        <v>15.064033650000001</v>
      </c>
      <c r="I14604" s="1">
        <v>78429</v>
      </c>
    </row>
    <row r="14605" spans="1:9" x14ac:dyDescent="0.25">
      <c r="A14605" s="1">
        <v>0</v>
      </c>
      <c r="B14605" s="1" t="s">
        <v>17409</v>
      </c>
    </row>
    <row r="14606" spans="1:9" x14ac:dyDescent="0.25">
      <c r="A14606" s="1">
        <v>1</v>
      </c>
      <c r="B14606" s="1" t="s">
        <v>17410</v>
      </c>
      <c r="C14606" s="1" t="s">
        <v>17411</v>
      </c>
      <c r="D14606" s="1">
        <v>22276.100854060001</v>
      </c>
      <c r="E14606" s="1">
        <v>1.7370000000000001E-5</v>
      </c>
      <c r="F14606" s="1" t="s">
        <v>3</v>
      </c>
      <c r="G14606" s="1" t="s">
        <v>17412</v>
      </c>
      <c r="H14606" s="1">
        <v>0</v>
      </c>
      <c r="I14606" s="1">
        <v>9999</v>
      </c>
    </row>
    <row r="14607" spans="1:9" x14ac:dyDescent="0.25">
      <c r="A14607" s="1">
        <v>2</v>
      </c>
      <c r="B14607" s="1">
        <v>48406</v>
      </c>
      <c r="C14607" s="1">
        <v>53.054200000000002</v>
      </c>
      <c r="D14607" s="1">
        <v>209.2106</v>
      </c>
      <c r="E14607" s="1">
        <v>1671</v>
      </c>
      <c r="F14607" s="1">
        <v>80.715000000000003</v>
      </c>
      <c r="G14607" s="1">
        <v>279.40280000000001</v>
      </c>
      <c r="H14607" s="1">
        <v>15.06404809</v>
      </c>
      <c r="I14607" s="1">
        <v>78362</v>
      </c>
    </row>
    <row r="14608" spans="1:9" x14ac:dyDescent="0.25">
      <c r="A14608" s="1">
        <v>0</v>
      </c>
      <c r="B14608" s="1" t="s">
        <v>17413</v>
      </c>
    </row>
    <row r="14609" spans="1:9" x14ac:dyDescent="0.25">
      <c r="A14609" s="1">
        <v>1</v>
      </c>
      <c r="B14609" s="1" t="s">
        <v>17414</v>
      </c>
      <c r="C14609" s="1" t="s">
        <v>17415</v>
      </c>
      <c r="D14609" s="1">
        <v>22276.229870470001</v>
      </c>
      <c r="E14609" s="1">
        <v>1.8772999999999999E-4</v>
      </c>
      <c r="F14609" s="1" t="s">
        <v>3</v>
      </c>
      <c r="G14609" s="1" t="s">
        <v>17416</v>
      </c>
      <c r="H14609" s="1">
        <v>0</v>
      </c>
      <c r="I14609" s="1">
        <v>9994</v>
      </c>
    </row>
    <row r="14610" spans="1:9" x14ac:dyDescent="0.25">
      <c r="A14610" s="1">
        <v>2</v>
      </c>
      <c r="B14610" s="1">
        <v>48407</v>
      </c>
      <c r="C14610" s="1">
        <v>53.053699999999999</v>
      </c>
      <c r="D14610" s="1">
        <v>208.6113</v>
      </c>
      <c r="E14610" s="1">
        <v>1458</v>
      </c>
      <c r="F14610" s="1">
        <v>68.616399999999999</v>
      </c>
      <c r="G14610" s="1">
        <v>291.49810000000002</v>
      </c>
      <c r="H14610" s="1">
        <v>15.06406651</v>
      </c>
      <c r="I14610" s="1">
        <v>78371</v>
      </c>
    </row>
    <row r="14611" spans="1:9" x14ac:dyDescent="0.25">
      <c r="A14611" s="1">
        <v>0</v>
      </c>
      <c r="B14611" s="1" t="s">
        <v>17417</v>
      </c>
    </row>
    <row r="14612" spans="1:9" x14ac:dyDescent="0.25">
      <c r="A14612" s="1">
        <v>1</v>
      </c>
      <c r="B14612" s="1" t="s">
        <v>17418</v>
      </c>
      <c r="C14612" s="1" t="s">
        <v>17419</v>
      </c>
      <c r="D14612" s="1">
        <v>22276.226155830002</v>
      </c>
      <c r="E14612" s="1">
        <v>4.9429999999999999E-5</v>
      </c>
      <c r="F14612" s="1" t="s">
        <v>3</v>
      </c>
      <c r="G14612" s="1" t="s">
        <v>17420</v>
      </c>
      <c r="H14612" s="1">
        <v>0</v>
      </c>
      <c r="I14612" s="1">
        <v>9995</v>
      </c>
    </row>
    <row r="14613" spans="1:9" x14ac:dyDescent="0.25">
      <c r="A14613" s="1">
        <v>2</v>
      </c>
      <c r="B14613" s="1">
        <v>48408</v>
      </c>
      <c r="C14613" s="1">
        <v>53.052999999999997</v>
      </c>
      <c r="D14613" s="1">
        <v>208.64760000000001</v>
      </c>
      <c r="E14613" s="1">
        <v>1389</v>
      </c>
      <c r="F14613" s="1">
        <v>101.9323</v>
      </c>
      <c r="G14613" s="1">
        <v>258.18220000000002</v>
      </c>
      <c r="H14613" s="1">
        <v>15.06409551</v>
      </c>
      <c r="I14613" s="1">
        <v>78374</v>
      </c>
    </row>
    <row r="14614" spans="1:9" x14ac:dyDescent="0.25">
      <c r="A14614" s="1">
        <v>0</v>
      </c>
      <c r="B14614" s="1" t="s">
        <v>17421</v>
      </c>
    </row>
    <row r="14615" spans="1:9" x14ac:dyDescent="0.25">
      <c r="A14615" s="1">
        <v>1</v>
      </c>
      <c r="B14615" s="1" t="s">
        <v>17422</v>
      </c>
      <c r="C14615" s="1" t="s">
        <v>17423</v>
      </c>
      <c r="D14615" s="1">
        <v>22276.515059919999</v>
      </c>
      <c r="E14615" s="1">
        <v>2.8500000000000002E-5</v>
      </c>
      <c r="F14615" s="1" t="s">
        <v>3</v>
      </c>
      <c r="G14615" s="1" t="s">
        <v>17424</v>
      </c>
      <c r="H14615" s="1">
        <v>0</v>
      </c>
      <c r="I14615" s="1">
        <v>9996</v>
      </c>
    </row>
    <row r="14616" spans="1:9" x14ac:dyDescent="0.25">
      <c r="A14616" s="1">
        <v>2</v>
      </c>
      <c r="B14616" s="1">
        <v>48409</v>
      </c>
      <c r="C14616" s="1">
        <v>53.054200000000002</v>
      </c>
      <c r="D14616" s="1">
        <v>212.3502</v>
      </c>
      <c r="E14616" s="1">
        <v>1501</v>
      </c>
      <c r="F14616" s="1">
        <v>69.413799999999995</v>
      </c>
      <c r="G14616" s="1">
        <v>290.70119999999997</v>
      </c>
      <c r="H14616" s="1">
        <v>15.064145699999999</v>
      </c>
      <c r="I14616" s="1">
        <v>78367</v>
      </c>
    </row>
    <row r="14617" spans="1:9" x14ac:dyDescent="0.25">
      <c r="A14617" s="1">
        <v>0</v>
      </c>
      <c r="B14617" s="1" t="s">
        <v>17425</v>
      </c>
    </row>
    <row r="14618" spans="1:9" x14ac:dyDescent="0.25">
      <c r="A14618" s="1">
        <v>1</v>
      </c>
      <c r="B14618" s="1" t="s">
        <v>17426</v>
      </c>
      <c r="C14618" s="1" t="s">
        <v>17427</v>
      </c>
      <c r="D14618" s="1">
        <v>22276.18794548</v>
      </c>
      <c r="E14618" s="1">
        <v>7.784E-5</v>
      </c>
      <c r="F14618" s="1" t="s">
        <v>3</v>
      </c>
      <c r="G14618" s="1" t="s">
        <v>17428</v>
      </c>
      <c r="H14618" s="1">
        <v>0</v>
      </c>
      <c r="I14618" s="1">
        <v>9998</v>
      </c>
    </row>
    <row r="14619" spans="1:9" x14ac:dyDescent="0.25">
      <c r="A14619" s="1">
        <v>2</v>
      </c>
      <c r="B14619" s="1">
        <v>48410</v>
      </c>
      <c r="C14619" s="1">
        <v>53.052999999999997</v>
      </c>
      <c r="D14619" s="1">
        <v>163.81870000000001</v>
      </c>
      <c r="E14619" s="1">
        <v>1523</v>
      </c>
      <c r="F14619" s="1">
        <v>78.932199999999995</v>
      </c>
      <c r="G14619" s="1">
        <v>281.18380000000002</v>
      </c>
      <c r="H14619" s="1">
        <v>15.064063150000001</v>
      </c>
      <c r="I14619" s="1">
        <v>79010</v>
      </c>
    </row>
    <row r="14620" spans="1:9" x14ac:dyDescent="0.25">
      <c r="A14620" s="1">
        <v>0</v>
      </c>
      <c r="B14620" s="1" t="s">
        <v>17429</v>
      </c>
    </row>
    <row r="14621" spans="1:9" x14ac:dyDescent="0.25">
      <c r="A14621" s="1">
        <v>1</v>
      </c>
      <c r="B14621" s="1" t="s">
        <v>17430</v>
      </c>
      <c r="C14621" s="1" t="s">
        <v>17431</v>
      </c>
      <c r="D14621" s="1">
        <v>22276.404029739999</v>
      </c>
      <c r="E14621" s="1">
        <v>1.9527999999999999E-4</v>
      </c>
      <c r="F14621" s="1" t="s">
        <v>3</v>
      </c>
      <c r="G14621" s="1" t="s">
        <v>17432</v>
      </c>
      <c r="H14621" s="1">
        <v>0</v>
      </c>
      <c r="I14621" s="1">
        <v>9993</v>
      </c>
    </row>
    <row r="14622" spans="1:9" x14ac:dyDescent="0.25">
      <c r="A14622" s="1">
        <v>2</v>
      </c>
      <c r="B14622" s="1">
        <v>48411</v>
      </c>
      <c r="C14622" s="1">
        <v>53.053400000000003</v>
      </c>
      <c r="D14622" s="1">
        <v>157.84630000000001</v>
      </c>
      <c r="E14622" s="1">
        <v>1209</v>
      </c>
      <c r="F14622" s="1">
        <v>103.0431</v>
      </c>
      <c r="G14622" s="1">
        <v>257.0693</v>
      </c>
      <c r="H14622" s="1">
        <v>15.06423878</v>
      </c>
      <c r="I14622" s="1">
        <v>79112</v>
      </c>
    </row>
    <row r="14623" spans="1:9" x14ac:dyDescent="0.25">
      <c r="A14623" s="1">
        <v>0</v>
      </c>
      <c r="B14623" s="1" t="s">
        <v>17433</v>
      </c>
    </row>
    <row r="14624" spans="1:9" x14ac:dyDescent="0.25">
      <c r="A14624" s="1">
        <v>1</v>
      </c>
      <c r="B14624" s="1" t="s">
        <v>17434</v>
      </c>
      <c r="C14624" s="1" t="s">
        <v>17435</v>
      </c>
      <c r="D14624" s="1">
        <v>22276.488853049999</v>
      </c>
      <c r="E14624" s="1">
        <v>1.145E-5</v>
      </c>
      <c r="F14624" s="1" t="s">
        <v>3</v>
      </c>
      <c r="G14624" s="1" t="s">
        <v>17436</v>
      </c>
      <c r="H14624" s="1">
        <v>0</v>
      </c>
      <c r="I14624" s="1">
        <v>9993</v>
      </c>
    </row>
    <row r="14625" spans="1:9" x14ac:dyDescent="0.25">
      <c r="A14625" s="1">
        <v>2</v>
      </c>
      <c r="B14625" s="1">
        <v>48412</v>
      </c>
      <c r="C14625" s="1">
        <v>53.054900000000004</v>
      </c>
      <c r="D14625" s="1">
        <v>157.8964</v>
      </c>
      <c r="E14625" s="1">
        <v>1401</v>
      </c>
      <c r="F14625" s="1">
        <v>120.9144</v>
      </c>
      <c r="G14625" s="1">
        <v>239.19829999999999</v>
      </c>
      <c r="H14625" s="1">
        <v>15.064157209999999</v>
      </c>
      <c r="I14625" s="1">
        <v>79120</v>
      </c>
    </row>
    <row r="14626" spans="1:9" x14ac:dyDescent="0.25">
      <c r="A14626" s="1">
        <v>0</v>
      </c>
      <c r="B14626" s="1" t="s">
        <v>8033</v>
      </c>
      <c r="C14626" s="1" t="s">
        <v>5264</v>
      </c>
    </row>
    <row r="14627" spans="1:9" x14ac:dyDescent="0.25">
      <c r="A14627" s="1">
        <v>1</v>
      </c>
      <c r="B14627" s="1" t="s">
        <v>17437</v>
      </c>
      <c r="C14627" s="1" t="s">
        <v>17438</v>
      </c>
      <c r="D14627" s="1">
        <v>22276.4272982</v>
      </c>
      <c r="E14627" s="1">
        <v>1.666E-5</v>
      </c>
      <c r="F14627" s="1" t="s">
        <v>3</v>
      </c>
      <c r="G14627" s="1" t="s">
        <v>17439</v>
      </c>
      <c r="H14627" s="1">
        <v>0</v>
      </c>
      <c r="I14627" s="1">
        <v>9993</v>
      </c>
    </row>
    <row r="14628" spans="1:9" x14ac:dyDescent="0.25">
      <c r="A14628" s="1">
        <v>2</v>
      </c>
      <c r="B14628" s="1">
        <v>48423</v>
      </c>
      <c r="C14628" s="1">
        <v>35.001300000000001</v>
      </c>
      <c r="D14628" s="1">
        <v>277.07819999999998</v>
      </c>
      <c r="E14628" s="1">
        <v>5362</v>
      </c>
      <c r="F14628" s="1">
        <v>220.19290000000001</v>
      </c>
      <c r="G14628" s="1">
        <v>139.8383</v>
      </c>
      <c r="H14628" s="1">
        <v>14.907631719999999</v>
      </c>
      <c r="I14628" s="1">
        <v>76805</v>
      </c>
    </row>
    <row r="14629" spans="1:9" x14ac:dyDescent="0.25">
      <c r="A14629" s="1">
        <v>0</v>
      </c>
      <c r="B14629" s="1" t="s">
        <v>8033</v>
      </c>
      <c r="C14629" s="1" t="s">
        <v>17440</v>
      </c>
    </row>
    <row r="14630" spans="1:9" x14ac:dyDescent="0.25">
      <c r="A14630" s="1">
        <v>1</v>
      </c>
      <c r="B14630" s="1" t="s">
        <v>17441</v>
      </c>
      <c r="C14630" s="1" t="s">
        <v>17442</v>
      </c>
      <c r="D14630" s="1">
        <v>22276.47211454</v>
      </c>
      <c r="E14630" s="1">
        <v>1.753E-5</v>
      </c>
      <c r="F14630" s="1" t="s">
        <v>3</v>
      </c>
      <c r="G14630" s="1" t="s">
        <v>17443</v>
      </c>
      <c r="H14630" s="1">
        <v>0</v>
      </c>
      <c r="I14630" s="1">
        <v>9999</v>
      </c>
    </row>
    <row r="14631" spans="1:9" x14ac:dyDescent="0.25">
      <c r="A14631" s="1">
        <v>2</v>
      </c>
      <c r="B14631" s="1">
        <v>48424</v>
      </c>
      <c r="C14631" s="1">
        <v>34.998800000000003</v>
      </c>
      <c r="D14631" s="1">
        <v>276.43549999999999</v>
      </c>
      <c r="E14631" s="1">
        <v>6123</v>
      </c>
      <c r="F14631" s="1">
        <v>324.30930000000001</v>
      </c>
      <c r="G14631" s="1">
        <v>35.720500000000001</v>
      </c>
      <c r="H14631" s="1">
        <v>14.907663250000001</v>
      </c>
      <c r="I14631" s="1">
        <v>76810</v>
      </c>
    </row>
    <row r="14632" spans="1:9" x14ac:dyDescent="0.25">
      <c r="A14632" s="1">
        <v>0</v>
      </c>
      <c r="B14632" s="1" t="s">
        <v>8033</v>
      </c>
      <c r="C14632" s="1" t="s">
        <v>17444</v>
      </c>
    </row>
    <row r="14633" spans="1:9" x14ac:dyDescent="0.25">
      <c r="A14633" s="1">
        <v>1</v>
      </c>
      <c r="B14633" s="1" t="s">
        <v>17445</v>
      </c>
      <c r="C14633" s="1" t="s">
        <v>17446</v>
      </c>
      <c r="D14633" s="1">
        <v>22276.449177980001</v>
      </c>
      <c r="E14633" s="1">
        <v>1.7200000000000001E-5</v>
      </c>
      <c r="F14633" s="1" t="s">
        <v>3</v>
      </c>
      <c r="G14633" s="1" t="s">
        <v>17447</v>
      </c>
      <c r="H14633" s="1">
        <v>0</v>
      </c>
      <c r="I14633" s="1">
        <v>9997</v>
      </c>
    </row>
    <row r="14634" spans="1:9" x14ac:dyDescent="0.25">
      <c r="A14634" s="1">
        <v>2</v>
      </c>
      <c r="B14634" s="1">
        <v>48425</v>
      </c>
      <c r="C14634" s="1">
        <v>34.997599999999998</v>
      </c>
      <c r="D14634" s="1">
        <v>276.24709999999999</v>
      </c>
      <c r="E14634" s="1">
        <v>3632</v>
      </c>
      <c r="F14634" s="1">
        <v>251.54679999999999</v>
      </c>
      <c r="G14634" s="1">
        <v>108.48439999999999</v>
      </c>
      <c r="H14634" s="1">
        <v>14.90764896</v>
      </c>
      <c r="I14634" s="1">
        <v>76823</v>
      </c>
    </row>
    <row r="14635" spans="1:9" x14ac:dyDescent="0.25">
      <c r="A14635" s="1">
        <v>0</v>
      </c>
      <c r="B14635" s="1" t="s">
        <v>17448</v>
      </c>
    </row>
    <row r="14636" spans="1:9" x14ac:dyDescent="0.25">
      <c r="A14636" s="1">
        <v>1</v>
      </c>
      <c r="B14636" s="1" t="s">
        <v>17449</v>
      </c>
      <c r="C14636" s="1" t="s">
        <v>17450</v>
      </c>
      <c r="D14636" s="1">
        <v>22276.42477166</v>
      </c>
      <c r="E14636" s="1">
        <v>1.8130000000000001E-5</v>
      </c>
      <c r="F14636" s="1" t="s">
        <v>3</v>
      </c>
      <c r="G14636" s="1" t="s">
        <v>17451</v>
      </c>
      <c r="H14636" s="1">
        <v>0</v>
      </c>
      <c r="I14636" s="1">
        <v>9997</v>
      </c>
    </row>
    <row r="14637" spans="1:9" x14ac:dyDescent="0.25">
      <c r="A14637" s="1">
        <v>2</v>
      </c>
      <c r="B14637" s="1">
        <v>48426</v>
      </c>
      <c r="C14637" s="1">
        <v>35.007800000000003</v>
      </c>
      <c r="D14637" s="1">
        <v>269.83409999999998</v>
      </c>
      <c r="E14637" s="1">
        <v>5691</v>
      </c>
      <c r="F14637" s="1">
        <v>356.19580000000002</v>
      </c>
      <c r="G14637" s="1">
        <v>3.8706</v>
      </c>
      <c r="H14637" s="1">
        <v>14.922687030000001</v>
      </c>
      <c r="I14637" s="1">
        <v>76863</v>
      </c>
    </row>
    <row r="14638" spans="1:9" x14ac:dyDescent="0.25">
      <c r="A14638" s="1">
        <v>0</v>
      </c>
      <c r="B14638" s="1" t="s">
        <v>17452</v>
      </c>
    </row>
    <row r="14639" spans="1:9" x14ac:dyDescent="0.25">
      <c r="A14639" s="1">
        <v>1</v>
      </c>
      <c r="B14639" s="1" t="s">
        <v>17453</v>
      </c>
      <c r="C14639" s="1" t="s">
        <v>17454</v>
      </c>
      <c r="D14639" s="1">
        <v>22276.430287129999</v>
      </c>
      <c r="E14639" s="1">
        <v>1.647E-5</v>
      </c>
      <c r="F14639" s="1" t="s">
        <v>3</v>
      </c>
      <c r="G14639" s="1" t="s">
        <v>17455</v>
      </c>
      <c r="H14639" s="1">
        <v>0</v>
      </c>
      <c r="I14639" s="1">
        <v>9997</v>
      </c>
    </row>
    <row r="14640" spans="1:9" x14ac:dyDescent="0.25">
      <c r="A14640" s="1">
        <v>2</v>
      </c>
      <c r="B14640" s="1">
        <v>48428</v>
      </c>
      <c r="C14640" s="1">
        <v>53.055100000000003</v>
      </c>
      <c r="D14640" s="1">
        <v>52.731299999999997</v>
      </c>
      <c r="E14640" s="1">
        <v>1345</v>
      </c>
      <c r="F14640" s="1">
        <v>81.042699999999996</v>
      </c>
      <c r="G14640" s="1">
        <v>279.07139999999998</v>
      </c>
      <c r="H14640" s="1">
        <v>15.064075409999999</v>
      </c>
      <c r="I14640" s="1">
        <v>77662</v>
      </c>
    </row>
    <row r="14641" spans="1:9" x14ac:dyDescent="0.25">
      <c r="A14641" s="1">
        <v>0</v>
      </c>
      <c r="B14641" s="1" t="s">
        <v>17456</v>
      </c>
    </row>
    <row r="14642" spans="1:9" x14ac:dyDescent="0.25">
      <c r="A14642" s="1">
        <v>1</v>
      </c>
      <c r="B14642" s="1" t="s">
        <v>17457</v>
      </c>
      <c r="C14642" s="1" t="s">
        <v>17458</v>
      </c>
      <c r="D14642" s="1">
        <v>22276.466221430001</v>
      </c>
      <c r="E14642" s="1">
        <v>1.8689999999999999E-5</v>
      </c>
      <c r="F14642" s="1" t="s">
        <v>3</v>
      </c>
      <c r="G14642" s="1" t="s">
        <v>17459</v>
      </c>
      <c r="H14642" s="1">
        <v>0</v>
      </c>
      <c r="I14642" s="1">
        <v>9991</v>
      </c>
    </row>
    <row r="14643" spans="1:9" x14ac:dyDescent="0.25">
      <c r="A14643" s="1">
        <v>2</v>
      </c>
      <c r="B14643" s="1">
        <v>48429</v>
      </c>
      <c r="C14643" s="1">
        <v>53.055999999999997</v>
      </c>
      <c r="D14643" s="1">
        <v>22.5669</v>
      </c>
      <c r="E14643" s="1">
        <v>1493</v>
      </c>
      <c r="F14643" s="1">
        <v>75.079099999999997</v>
      </c>
      <c r="G14643" s="1">
        <v>285.03629999999998</v>
      </c>
      <c r="H14643" s="1">
        <v>15.064108429999999</v>
      </c>
      <c r="I14643" s="1">
        <v>78086</v>
      </c>
    </row>
    <row r="14644" spans="1:9" x14ac:dyDescent="0.25">
      <c r="A14644" s="1">
        <v>0</v>
      </c>
      <c r="B14644" s="1" t="s">
        <v>17460</v>
      </c>
    </row>
    <row r="14645" spans="1:9" x14ac:dyDescent="0.25">
      <c r="A14645" s="1">
        <v>1</v>
      </c>
      <c r="B14645" s="1" t="s">
        <v>17461</v>
      </c>
      <c r="C14645" s="1" t="s">
        <v>17462</v>
      </c>
      <c r="D14645" s="1">
        <v>22276.564809129999</v>
      </c>
      <c r="E14645" s="1">
        <v>4.3859999999999997E-5</v>
      </c>
      <c r="F14645" s="1" t="s">
        <v>3</v>
      </c>
      <c r="G14645" s="1" t="s">
        <v>17463</v>
      </c>
      <c r="H14645" s="1">
        <v>0</v>
      </c>
      <c r="I14645" s="1">
        <v>9993</v>
      </c>
    </row>
    <row r="14646" spans="1:9" x14ac:dyDescent="0.25">
      <c r="A14646" s="1">
        <v>2</v>
      </c>
      <c r="B14646" s="1">
        <v>48430</v>
      </c>
      <c r="C14646" s="1">
        <v>53.057899999999997</v>
      </c>
      <c r="D14646" s="1">
        <v>22.127600000000001</v>
      </c>
      <c r="E14646" s="1">
        <v>1270</v>
      </c>
      <c r="F14646" s="1">
        <v>45.993699999999997</v>
      </c>
      <c r="G14646" s="1">
        <v>314.1157</v>
      </c>
      <c r="H14646" s="1">
        <v>15.064095350000001</v>
      </c>
      <c r="I14646" s="1">
        <v>78103</v>
      </c>
    </row>
    <row r="14647" spans="1:9" x14ac:dyDescent="0.25">
      <c r="A14647" s="1">
        <v>0</v>
      </c>
      <c r="B14647" s="1" t="s">
        <v>17464</v>
      </c>
    </row>
    <row r="14648" spans="1:9" x14ac:dyDescent="0.25">
      <c r="A14648" s="1">
        <v>1</v>
      </c>
      <c r="B14648" s="1" t="s">
        <v>17465</v>
      </c>
      <c r="C14648" s="1" t="s">
        <v>17466</v>
      </c>
      <c r="D14648" s="1">
        <v>22276.578152720002</v>
      </c>
      <c r="E14648" s="1">
        <v>2.6060000000000001E-5</v>
      </c>
      <c r="F14648" s="1" t="s">
        <v>3</v>
      </c>
      <c r="G14648" s="1" t="s">
        <v>17467</v>
      </c>
      <c r="H14648" s="1">
        <v>0</v>
      </c>
      <c r="I14648" s="1">
        <v>9997</v>
      </c>
    </row>
    <row r="14649" spans="1:9" x14ac:dyDescent="0.25">
      <c r="A14649" s="1">
        <v>2</v>
      </c>
      <c r="B14649" s="1">
        <v>48431</v>
      </c>
      <c r="C14649" s="1">
        <v>53.056600000000003</v>
      </c>
      <c r="D14649" s="1">
        <v>17.0623</v>
      </c>
      <c r="E14649" s="1">
        <v>1328</v>
      </c>
      <c r="F14649" s="1">
        <v>70.737700000000004</v>
      </c>
      <c r="G14649" s="1">
        <v>289.37560000000002</v>
      </c>
      <c r="H14649" s="1">
        <v>15.064190780000001</v>
      </c>
      <c r="I14649" s="1">
        <v>78175</v>
      </c>
    </row>
    <row r="14650" spans="1:9" x14ac:dyDescent="0.25">
      <c r="A14650" s="1">
        <v>0</v>
      </c>
      <c r="B14650" s="1" t="s">
        <v>17468</v>
      </c>
    </row>
    <row r="14651" spans="1:9" x14ac:dyDescent="0.25">
      <c r="A14651" s="1">
        <v>1</v>
      </c>
      <c r="B14651" s="1" t="s">
        <v>17469</v>
      </c>
      <c r="C14651" s="1" t="s">
        <v>17470</v>
      </c>
      <c r="D14651" s="1">
        <v>22276.559345500002</v>
      </c>
      <c r="E14651" s="1">
        <v>5.2769999999999998E-5</v>
      </c>
      <c r="F14651" s="1" t="s">
        <v>3</v>
      </c>
      <c r="G14651" s="1" t="s">
        <v>17471</v>
      </c>
      <c r="H14651" s="1">
        <v>0</v>
      </c>
      <c r="I14651" s="1">
        <v>9993</v>
      </c>
    </row>
    <row r="14652" spans="1:9" x14ac:dyDescent="0.25">
      <c r="A14652" s="1">
        <v>2</v>
      </c>
      <c r="B14652" s="1">
        <v>48432</v>
      </c>
      <c r="C14652" s="1">
        <v>53.055900000000001</v>
      </c>
      <c r="D14652" s="1">
        <v>12.538600000000001</v>
      </c>
      <c r="E14652" s="1">
        <v>1395</v>
      </c>
      <c r="F14652" s="1">
        <v>75.006200000000007</v>
      </c>
      <c r="G14652" s="1">
        <v>285.10820000000001</v>
      </c>
      <c r="H14652" s="1">
        <v>15.06412591</v>
      </c>
      <c r="I14652" s="1">
        <v>78233</v>
      </c>
    </row>
    <row r="14653" spans="1:9" x14ac:dyDescent="0.25">
      <c r="A14653" s="1">
        <v>0</v>
      </c>
      <c r="B14653" s="1" t="s">
        <v>17472</v>
      </c>
    </row>
    <row r="14654" spans="1:9" x14ac:dyDescent="0.25">
      <c r="A14654" s="1">
        <v>1</v>
      </c>
      <c r="B14654" s="1" t="s">
        <v>17473</v>
      </c>
      <c r="C14654" s="1" t="s">
        <v>17474</v>
      </c>
      <c r="D14654" s="1">
        <v>22276.571761349998</v>
      </c>
      <c r="E14654" s="1">
        <v>1.891E-5</v>
      </c>
      <c r="F14654" s="1" t="s">
        <v>3</v>
      </c>
      <c r="G14654" s="1" t="s">
        <v>17475</v>
      </c>
      <c r="H14654" s="1">
        <v>0</v>
      </c>
      <c r="I14654" s="1">
        <v>9993</v>
      </c>
    </row>
    <row r="14655" spans="1:9" x14ac:dyDescent="0.25">
      <c r="A14655" s="1">
        <v>2</v>
      </c>
      <c r="B14655" s="1">
        <v>48433</v>
      </c>
      <c r="C14655" s="1">
        <v>53.056800000000003</v>
      </c>
      <c r="D14655" s="1">
        <v>17.373999999999999</v>
      </c>
      <c r="E14655" s="1">
        <v>1459</v>
      </c>
      <c r="F14655" s="1">
        <v>71.601799999999997</v>
      </c>
      <c r="G14655" s="1">
        <v>288.51299999999998</v>
      </c>
      <c r="H14655" s="1">
        <v>15.064194329999999</v>
      </c>
      <c r="I14655" s="1">
        <v>78160</v>
      </c>
    </row>
    <row r="14656" spans="1:9" x14ac:dyDescent="0.25">
      <c r="A14656" s="1">
        <v>0</v>
      </c>
      <c r="B14656" s="1" t="s">
        <v>17476</v>
      </c>
    </row>
    <row r="14657" spans="1:9" x14ac:dyDescent="0.25">
      <c r="A14657" s="1">
        <v>1</v>
      </c>
      <c r="B14657" s="1" t="s">
        <v>17477</v>
      </c>
      <c r="C14657" s="1" t="s">
        <v>17478</v>
      </c>
      <c r="D14657" s="1">
        <v>22276.536323060001</v>
      </c>
      <c r="E14657" s="1">
        <v>2.4864E-4</v>
      </c>
      <c r="F14657" s="1" t="s">
        <v>3</v>
      </c>
      <c r="G14657" s="1" t="s">
        <v>17479</v>
      </c>
      <c r="H14657" s="1">
        <v>0</v>
      </c>
      <c r="I14657" s="1">
        <v>9997</v>
      </c>
    </row>
    <row r="14658" spans="1:9" x14ac:dyDescent="0.25">
      <c r="A14658" s="1">
        <v>2</v>
      </c>
      <c r="B14658" s="1">
        <v>48434</v>
      </c>
      <c r="C14658" s="1">
        <v>53.055900000000001</v>
      </c>
      <c r="D14658" s="1">
        <v>22.761600000000001</v>
      </c>
      <c r="E14658" s="1">
        <v>1439</v>
      </c>
      <c r="F14658" s="1">
        <v>88.220799999999997</v>
      </c>
      <c r="G14658" s="1">
        <v>271.89460000000003</v>
      </c>
      <c r="H14658" s="1">
        <v>15.0642973</v>
      </c>
      <c r="I14658" s="1">
        <v>78099</v>
      </c>
    </row>
    <row r="14659" spans="1:9" x14ac:dyDescent="0.25">
      <c r="A14659" s="1">
        <v>0</v>
      </c>
      <c r="B14659" s="1" t="s">
        <v>17480</v>
      </c>
    </row>
    <row r="14660" spans="1:9" x14ac:dyDescent="0.25">
      <c r="A14660" s="1">
        <v>1</v>
      </c>
      <c r="B14660" s="1" t="s">
        <v>17481</v>
      </c>
      <c r="C14660" s="1" t="s">
        <v>17482</v>
      </c>
      <c r="D14660" s="1">
        <v>22276.542706929999</v>
      </c>
      <c r="E14660" s="1">
        <v>1.043E-5</v>
      </c>
      <c r="F14660" s="1" t="s">
        <v>3</v>
      </c>
      <c r="G14660" s="1" t="s">
        <v>17483</v>
      </c>
      <c r="H14660" s="1">
        <v>0</v>
      </c>
      <c r="I14660" s="1">
        <v>9995</v>
      </c>
    </row>
    <row r="14661" spans="1:9" x14ac:dyDescent="0.25">
      <c r="A14661" s="1">
        <v>2</v>
      </c>
      <c r="B14661" s="1">
        <v>48435</v>
      </c>
      <c r="C14661" s="1">
        <v>53.056199999999997</v>
      </c>
      <c r="D14661" s="1">
        <v>32.233899999999998</v>
      </c>
      <c r="E14661" s="1">
        <v>1604</v>
      </c>
      <c r="F14661" s="1">
        <v>66.691299999999998</v>
      </c>
      <c r="G14661" s="1">
        <v>293.42450000000002</v>
      </c>
      <c r="H14661" s="1">
        <v>15.06409079</v>
      </c>
      <c r="I14661" s="1">
        <v>77959</v>
      </c>
    </row>
    <row r="14662" spans="1:9" x14ac:dyDescent="0.25">
      <c r="A14662" s="1">
        <v>0</v>
      </c>
      <c r="B14662" s="1" t="s">
        <v>17484</v>
      </c>
    </row>
    <row r="14663" spans="1:9" x14ac:dyDescent="0.25">
      <c r="A14663" s="1">
        <v>1</v>
      </c>
      <c r="B14663" s="1" t="s">
        <v>17485</v>
      </c>
      <c r="C14663" s="1" t="s">
        <v>17486</v>
      </c>
      <c r="D14663" s="1">
        <v>22276.465766559999</v>
      </c>
      <c r="E14663" s="1">
        <v>5.8359999999999997E-5</v>
      </c>
      <c r="F14663" s="1" t="s">
        <v>3</v>
      </c>
      <c r="G14663" s="1" t="s">
        <v>17487</v>
      </c>
      <c r="H14663" s="1">
        <v>0</v>
      </c>
      <c r="I14663" s="1">
        <v>9993</v>
      </c>
    </row>
    <row r="14664" spans="1:9" x14ac:dyDescent="0.25">
      <c r="A14664" s="1">
        <v>2</v>
      </c>
      <c r="B14664" s="1">
        <v>48436</v>
      </c>
      <c r="C14664" s="1">
        <v>53.055900000000001</v>
      </c>
      <c r="D14664" s="1">
        <v>47.567799999999998</v>
      </c>
      <c r="E14664" s="1">
        <v>1354</v>
      </c>
      <c r="F14664" s="1">
        <v>72.004000000000005</v>
      </c>
      <c r="G14664" s="1">
        <v>288.10969999999998</v>
      </c>
      <c r="H14664" s="1">
        <v>15.0640736</v>
      </c>
      <c r="I14664" s="1">
        <v>77738</v>
      </c>
    </row>
    <row r="14665" spans="1:9" x14ac:dyDescent="0.25">
      <c r="A14665" s="1">
        <v>0</v>
      </c>
      <c r="B14665" s="1" t="s">
        <v>17488</v>
      </c>
    </row>
    <row r="14666" spans="1:9" x14ac:dyDescent="0.25">
      <c r="A14666" s="1">
        <v>1</v>
      </c>
      <c r="B14666" s="1" t="s">
        <v>17489</v>
      </c>
      <c r="C14666" s="1" t="s">
        <v>17490</v>
      </c>
      <c r="D14666" s="1">
        <v>22276.383758970002</v>
      </c>
      <c r="E14666" s="1">
        <v>1.787E-5</v>
      </c>
      <c r="F14666" s="1" t="s">
        <v>3</v>
      </c>
      <c r="G14666" s="1" t="s">
        <v>17491</v>
      </c>
      <c r="H14666" s="1">
        <v>0</v>
      </c>
      <c r="I14666" s="1">
        <v>9991</v>
      </c>
    </row>
    <row r="14667" spans="1:9" x14ac:dyDescent="0.25">
      <c r="A14667" s="1">
        <v>2</v>
      </c>
      <c r="B14667" s="1">
        <v>48437</v>
      </c>
      <c r="C14667" s="1">
        <v>53.056800000000003</v>
      </c>
      <c r="D14667" s="1">
        <v>57.934899999999999</v>
      </c>
      <c r="E14667" s="1">
        <v>1491</v>
      </c>
      <c r="F14667" s="1">
        <v>72.404700000000005</v>
      </c>
      <c r="G14667" s="1">
        <v>287.71050000000002</v>
      </c>
      <c r="H14667" s="1">
        <v>15.06403991</v>
      </c>
      <c r="I14667" s="1">
        <v>77586</v>
      </c>
    </row>
    <row r="14668" spans="1:9" x14ac:dyDescent="0.25">
      <c r="A14668" s="1">
        <v>0</v>
      </c>
      <c r="B14668" s="1" t="s">
        <v>17492</v>
      </c>
    </row>
    <row r="14669" spans="1:9" x14ac:dyDescent="0.25">
      <c r="A14669" s="1">
        <v>1</v>
      </c>
      <c r="B14669" s="1" t="s">
        <v>17493</v>
      </c>
      <c r="C14669" s="1" t="s">
        <v>17494</v>
      </c>
      <c r="D14669" s="1">
        <v>22276.395730970002</v>
      </c>
      <c r="E14669" s="1">
        <v>8.1999999999999994E-6</v>
      </c>
      <c r="F14669" s="1" t="s">
        <v>3</v>
      </c>
      <c r="G14669" s="1" t="s">
        <v>17495</v>
      </c>
      <c r="H14669" s="1">
        <v>0</v>
      </c>
      <c r="I14669" s="1">
        <v>9995</v>
      </c>
    </row>
    <row r="14670" spans="1:9" x14ac:dyDescent="0.25">
      <c r="A14670" s="1">
        <v>2</v>
      </c>
      <c r="B14670" s="1">
        <v>48438</v>
      </c>
      <c r="C14670" s="1">
        <v>53.055999999999997</v>
      </c>
      <c r="D14670" s="1">
        <v>47.868699999999997</v>
      </c>
      <c r="E14670" s="1">
        <v>1447</v>
      </c>
      <c r="F14670" s="1">
        <v>68.266999999999996</v>
      </c>
      <c r="G14670" s="1">
        <v>291.84730000000002</v>
      </c>
      <c r="H14670" s="1">
        <v>15.06404315</v>
      </c>
      <c r="I14670" s="1">
        <v>77729</v>
      </c>
    </row>
    <row r="14671" spans="1:9" x14ac:dyDescent="0.25">
      <c r="A14671" s="1">
        <v>0</v>
      </c>
      <c r="B14671" s="1" t="s">
        <v>17496</v>
      </c>
    </row>
    <row r="14672" spans="1:9" x14ac:dyDescent="0.25">
      <c r="A14672" s="1">
        <v>1</v>
      </c>
      <c r="B14672" s="1" t="s">
        <v>17497</v>
      </c>
      <c r="C14672" s="1" t="s">
        <v>17498</v>
      </c>
      <c r="D14672" s="1">
        <v>22276.524738849999</v>
      </c>
      <c r="E14672" s="1">
        <v>2.6000000000000001E-6</v>
      </c>
      <c r="F14672" s="1" t="s">
        <v>3</v>
      </c>
      <c r="G14672" s="1" t="s">
        <v>17499</v>
      </c>
      <c r="H14672" s="1">
        <v>0</v>
      </c>
      <c r="I14672" s="1">
        <v>9991</v>
      </c>
    </row>
    <row r="14673" spans="1:9" x14ac:dyDescent="0.25">
      <c r="A14673" s="1">
        <v>2</v>
      </c>
      <c r="B14673" s="1">
        <v>48439</v>
      </c>
      <c r="C14673" s="1">
        <v>53.055</v>
      </c>
      <c r="D14673" s="1">
        <v>47.290999999999997</v>
      </c>
      <c r="E14673" s="1">
        <v>1446</v>
      </c>
      <c r="F14673" s="1">
        <v>56.016100000000002</v>
      </c>
      <c r="G14673" s="1">
        <v>304.09649999999999</v>
      </c>
      <c r="H14673" s="1">
        <v>15.064198360000001</v>
      </c>
      <c r="I14673" s="1">
        <v>77740</v>
      </c>
    </row>
    <row r="14674" spans="1:9" x14ac:dyDescent="0.25">
      <c r="A14674" s="1">
        <v>0</v>
      </c>
      <c r="B14674" s="1" t="s">
        <v>17500</v>
      </c>
    </row>
    <row r="14675" spans="1:9" x14ac:dyDescent="0.25">
      <c r="A14675" s="1">
        <v>1</v>
      </c>
      <c r="B14675" s="1" t="s">
        <v>17501</v>
      </c>
      <c r="C14675" s="1" t="s">
        <v>17502</v>
      </c>
      <c r="D14675" s="1">
        <v>22276.5210558</v>
      </c>
      <c r="E14675" s="1">
        <v>5.2769999999999998E-5</v>
      </c>
      <c r="F14675" s="1" t="s">
        <v>3</v>
      </c>
      <c r="G14675" s="1" t="s">
        <v>17471</v>
      </c>
      <c r="H14675" s="1">
        <v>0</v>
      </c>
      <c r="I14675" s="1">
        <v>9992</v>
      </c>
    </row>
    <row r="14676" spans="1:9" x14ac:dyDescent="0.25">
      <c r="A14676" s="1">
        <v>2</v>
      </c>
      <c r="B14676" s="1">
        <v>48440</v>
      </c>
      <c r="C14676" s="1">
        <v>53.054299999999998</v>
      </c>
      <c r="D14676" s="1">
        <v>47.306600000000003</v>
      </c>
      <c r="E14676" s="1">
        <v>1489</v>
      </c>
      <c r="F14676" s="1">
        <v>78.276700000000005</v>
      </c>
      <c r="G14676" s="1">
        <v>281.83890000000002</v>
      </c>
      <c r="H14676" s="1">
        <v>15.064130520000001</v>
      </c>
      <c r="I14676" s="1">
        <v>77748</v>
      </c>
    </row>
    <row r="14677" spans="1:9" x14ac:dyDescent="0.25">
      <c r="A14677" s="1">
        <v>0</v>
      </c>
      <c r="B14677" s="1" t="s">
        <v>17503</v>
      </c>
    </row>
    <row r="14678" spans="1:9" x14ac:dyDescent="0.25">
      <c r="A14678" s="1">
        <v>1</v>
      </c>
      <c r="B14678" s="1" t="s">
        <v>17504</v>
      </c>
      <c r="C14678" s="1" t="s">
        <v>17505</v>
      </c>
      <c r="D14678" s="1">
        <v>22276.517369109999</v>
      </c>
      <c r="E14678" s="1">
        <v>2.8140000000000002E-5</v>
      </c>
      <c r="F14678" s="1" t="s">
        <v>3</v>
      </c>
      <c r="G14678" s="1" t="s">
        <v>17506</v>
      </c>
      <c r="H14678" s="1">
        <v>0</v>
      </c>
      <c r="I14678" s="1">
        <v>9998</v>
      </c>
    </row>
    <row r="14679" spans="1:9" x14ac:dyDescent="0.25">
      <c r="A14679" s="1">
        <v>2</v>
      </c>
      <c r="B14679" s="1">
        <v>48441</v>
      </c>
      <c r="C14679" s="1">
        <v>53.052100000000003</v>
      </c>
      <c r="D14679" s="1">
        <v>47.316699999999997</v>
      </c>
      <c r="E14679" s="1">
        <v>1441</v>
      </c>
      <c r="F14679" s="1">
        <v>68.552800000000005</v>
      </c>
      <c r="G14679" s="1">
        <v>291.56139999999999</v>
      </c>
      <c r="H14679" s="1">
        <v>15.0641523</v>
      </c>
      <c r="I14679" s="1">
        <v>77741</v>
      </c>
    </row>
    <row r="14680" spans="1:9" x14ac:dyDescent="0.25">
      <c r="A14680" s="1">
        <v>0</v>
      </c>
      <c r="B14680" s="1" t="s">
        <v>17507</v>
      </c>
    </row>
    <row r="14681" spans="1:9" x14ac:dyDescent="0.25">
      <c r="A14681" s="1">
        <v>1</v>
      </c>
      <c r="B14681" s="1" t="s">
        <v>17508</v>
      </c>
      <c r="C14681" s="1" t="s">
        <v>17509</v>
      </c>
      <c r="D14681" s="1">
        <v>22276.513683839999</v>
      </c>
      <c r="E14681" s="1">
        <v>4.5170000000000003E-5</v>
      </c>
      <c r="F14681" s="1" t="s">
        <v>3</v>
      </c>
      <c r="G14681" s="1" t="s">
        <v>17510</v>
      </c>
      <c r="H14681" s="1">
        <v>0</v>
      </c>
      <c r="I14681" s="1">
        <v>9994</v>
      </c>
    </row>
    <row r="14682" spans="1:9" x14ac:dyDescent="0.25">
      <c r="A14682" s="1">
        <v>2</v>
      </c>
      <c r="B14682" s="1">
        <v>48442</v>
      </c>
      <c r="C14682" s="1">
        <v>53.056800000000003</v>
      </c>
      <c r="D14682" s="1">
        <v>47.357300000000002</v>
      </c>
      <c r="E14682" s="1">
        <v>1449</v>
      </c>
      <c r="F14682" s="1">
        <v>76.212000000000003</v>
      </c>
      <c r="G14682" s="1">
        <v>283.90300000000002</v>
      </c>
      <c r="H14682" s="1">
        <v>15.06409629</v>
      </c>
      <c r="I14682" s="1">
        <v>77748</v>
      </c>
    </row>
    <row r="14683" spans="1:9" x14ac:dyDescent="0.25">
      <c r="A14683" s="1">
        <v>0</v>
      </c>
      <c r="B14683" s="1" t="s">
        <v>17511</v>
      </c>
    </row>
    <row r="14684" spans="1:9" x14ac:dyDescent="0.25">
      <c r="A14684" s="1">
        <v>1</v>
      </c>
      <c r="B14684" s="1" t="s">
        <v>17512</v>
      </c>
      <c r="C14684" s="1" t="s">
        <v>17513</v>
      </c>
      <c r="D14684" s="1">
        <v>22276.510002909999</v>
      </c>
      <c r="E14684" s="1">
        <v>4.2410000000000002E-5</v>
      </c>
      <c r="F14684" s="1" t="s">
        <v>3</v>
      </c>
      <c r="G14684" s="1" t="s">
        <v>17514</v>
      </c>
      <c r="H14684" s="1">
        <v>0</v>
      </c>
      <c r="I14684" s="1">
        <v>9992</v>
      </c>
    </row>
    <row r="14685" spans="1:9" x14ac:dyDescent="0.25">
      <c r="A14685" s="1">
        <v>2</v>
      </c>
      <c r="B14685" s="1">
        <v>48443</v>
      </c>
      <c r="C14685" s="1">
        <v>53.055199999999999</v>
      </c>
      <c r="D14685" s="1">
        <v>47.371699999999997</v>
      </c>
      <c r="E14685" s="1">
        <v>1293</v>
      </c>
      <c r="F14685" s="1">
        <v>90.838499999999996</v>
      </c>
      <c r="G14685" s="1">
        <v>269.27519999999998</v>
      </c>
      <c r="H14685" s="1">
        <v>15.064122360000001</v>
      </c>
      <c r="I14685" s="1">
        <v>77740</v>
      </c>
    </row>
    <row r="14686" spans="1:9" x14ac:dyDescent="0.25">
      <c r="A14686" s="1">
        <v>0</v>
      </c>
      <c r="B14686" s="1" t="s">
        <v>17515</v>
      </c>
    </row>
    <row r="14687" spans="1:9" x14ac:dyDescent="0.25">
      <c r="A14687" s="1">
        <v>1</v>
      </c>
      <c r="B14687" s="1" t="s">
        <v>17516</v>
      </c>
      <c r="C14687" s="1" t="s">
        <v>17517</v>
      </c>
      <c r="D14687" s="1">
        <v>22276.506314310001</v>
      </c>
      <c r="E14687" s="1">
        <v>1.4305000000000001E-4</v>
      </c>
      <c r="F14687" s="1" t="s">
        <v>3</v>
      </c>
      <c r="G14687" s="1" t="s">
        <v>17518</v>
      </c>
      <c r="H14687" s="1">
        <v>0</v>
      </c>
      <c r="I14687" s="1">
        <v>9991</v>
      </c>
    </row>
    <row r="14688" spans="1:9" x14ac:dyDescent="0.25">
      <c r="A14688" s="1">
        <v>2</v>
      </c>
      <c r="B14688" s="1">
        <v>48444</v>
      </c>
      <c r="C14688" s="1">
        <v>53.055100000000003</v>
      </c>
      <c r="D14688" s="1">
        <v>47.382800000000003</v>
      </c>
      <c r="E14688" s="1">
        <v>1420</v>
      </c>
      <c r="F14688" s="1">
        <v>74.638900000000007</v>
      </c>
      <c r="G14688" s="1">
        <v>285.47570000000002</v>
      </c>
      <c r="H14688" s="1">
        <v>15.064201819999999</v>
      </c>
      <c r="I14688" s="1">
        <v>77743</v>
      </c>
    </row>
    <row r="14689" spans="1:9" x14ac:dyDescent="0.25">
      <c r="A14689" s="1">
        <v>0</v>
      </c>
      <c r="B14689" s="1" t="s">
        <v>17519</v>
      </c>
    </row>
    <row r="14690" spans="1:9" x14ac:dyDescent="0.25">
      <c r="A14690" s="1">
        <v>1</v>
      </c>
      <c r="B14690" s="1" t="s">
        <v>17520</v>
      </c>
      <c r="C14690" s="1" t="s">
        <v>17521</v>
      </c>
      <c r="D14690" s="1">
        <v>22276.369939619999</v>
      </c>
      <c r="E14690" s="1">
        <v>5.897E-5</v>
      </c>
      <c r="F14690" s="1" t="s">
        <v>3</v>
      </c>
      <c r="G14690" s="1" t="s">
        <v>17522</v>
      </c>
      <c r="H14690" s="1">
        <v>0</v>
      </c>
      <c r="I14690" s="1">
        <v>9990</v>
      </c>
    </row>
    <row r="14691" spans="1:9" x14ac:dyDescent="0.25">
      <c r="A14691" s="1">
        <v>2</v>
      </c>
      <c r="B14691" s="1">
        <v>48445</v>
      </c>
      <c r="C14691" s="1">
        <v>53.054000000000002</v>
      </c>
      <c r="D14691" s="1">
        <v>47.994500000000002</v>
      </c>
      <c r="E14691" s="1">
        <v>1492</v>
      </c>
      <c r="F14691" s="1">
        <v>69.340699999999998</v>
      </c>
      <c r="G14691" s="1">
        <v>290.77420000000001</v>
      </c>
      <c r="H14691" s="1">
        <v>15.064052569999999</v>
      </c>
      <c r="I14691" s="1">
        <v>77726</v>
      </c>
    </row>
    <row r="14692" spans="1:9" x14ac:dyDescent="0.25">
      <c r="A14692" s="1">
        <v>0</v>
      </c>
      <c r="B14692" s="1" t="s">
        <v>17523</v>
      </c>
    </row>
    <row r="14693" spans="1:9" x14ac:dyDescent="0.25">
      <c r="A14693" s="1">
        <v>1</v>
      </c>
      <c r="B14693" s="1" t="s">
        <v>17524</v>
      </c>
      <c r="C14693" s="1" t="s">
        <v>17525</v>
      </c>
      <c r="D14693" s="1">
        <v>22276.366241399999</v>
      </c>
      <c r="E14693" s="1">
        <v>1.305E-5</v>
      </c>
      <c r="F14693" s="1" t="s">
        <v>3</v>
      </c>
      <c r="G14693" s="1" t="s">
        <v>17526</v>
      </c>
      <c r="H14693" s="1">
        <v>0</v>
      </c>
      <c r="I14693" s="1">
        <v>9995</v>
      </c>
    </row>
    <row r="14694" spans="1:9" x14ac:dyDescent="0.25">
      <c r="A14694" s="1">
        <v>2</v>
      </c>
      <c r="B14694" s="1">
        <v>48446</v>
      </c>
      <c r="C14694" s="1">
        <v>53.055599999999998</v>
      </c>
      <c r="D14694" s="1">
        <v>48.019599999999997</v>
      </c>
      <c r="E14694" s="1">
        <v>1462</v>
      </c>
      <c r="F14694" s="1">
        <v>76.429699999999997</v>
      </c>
      <c r="G14694" s="1">
        <v>283.68549999999999</v>
      </c>
      <c r="H14694" s="1">
        <v>15.064066820000001</v>
      </c>
      <c r="I14694" s="1">
        <v>77726</v>
      </c>
    </row>
    <row r="14695" spans="1:9" x14ac:dyDescent="0.25">
      <c r="A14695" s="1">
        <v>0</v>
      </c>
      <c r="B14695" s="1" t="s">
        <v>17527</v>
      </c>
    </row>
    <row r="14696" spans="1:9" x14ac:dyDescent="0.25">
      <c r="A14696" s="1">
        <v>1</v>
      </c>
      <c r="B14696" s="1" t="s">
        <v>17528</v>
      </c>
      <c r="C14696" s="1" t="s">
        <v>17529</v>
      </c>
      <c r="D14696" s="1">
        <v>22276.362565880001</v>
      </c>
      <c r="E14696" s="1">
        <v>7.0610000000000003E-5</v>
      </c>
      <c r="F14696" s="1" t="s">
        <v>3</v>
      </c>
      <c r="G14696" s="1" t="s">
        <v>17530</v>
      </c>
      <c r="H14696" s="1">
        <v>0</v>
      </c>
      <c r="I14696" s="1">
        <v>9996</v>
      </c>
    </row>
    <row r="14697" spans="1:9" x14ac:dyDescent="0.25">
      <c r="A14697" s="1">
        <v>2</v>
      </c>
      <c r="B14697" s="1">
        <v>48447</v>
      </c>
      <c r="C14697" s="1">
        <v>53.0548</v>
      </c>
      <c r="D14697" s="1">
        <v>48.031100000000002</v>
      </c>
      <c r="E14697" s="1">
        <v>1502</v>
      </c>
      <c r="F14697" s="1">
        <v>70.676699999999997</v>
      </c>
      <c r="G14697" s="1">
        <v>289.43849999999998</v>
      </c>
      <c r="H14697" s="1">
        <v>15.06406572</v>
      </c>
      <c r="I14697" s="1">
        <v>77720</v>
      </c>
    </row>
    <row r="14698" spans="1:9" x14ac:dyDescent="0.25">
      <c r="A14698" s="1">
        <v>0</v>
      </c>
      <c r="B14698" s="1" t="s">
        <v>17531</v>
      </c>
    </row>
    <row r="14699" spans="1:9" x14ac:dyDescent="0.25">
      <c r="A14699" s="1">
        <v>1</v>
      </c>
      <c r="B14699" s="1" t="s">
        <v>17532</v>
      </c>
      <c r="C14699" s="1" t="s">
        <v>17533</v>
      </c>
      <c r="D14699" s="1">
        <v>22276.52011293</v>
      </c>
      <c r="E14699" s="1">
        <v>7.0450000000000005E-5</v>
      </c>
      <c r="F14699" s="1" t="s">
        <v>3</v>
      </c>
      <c r="G14699" s="1" t="s">
        <v>17534</v>
      </c>
      <c r="H14699" s="1">
        <v>0</v>
      </c>
      <c r="I14699" s="1">
        <v>9996</v>
      </c>
    </row>
    <row r="14700" spans="1:9" x14ac:dyDescent="0.25">
      <c r="A14700" s="1">
        <v>2</v>
      </c>
      <c r="B14700" s="1">
        <v>48448</v>
      </c>
      <c r="C14700" s="1">
        <v>53.055500000000002</v>
      </c>
      <c r="D14700" s="1">
        <v>47.322600000000001</v>
      </c>
      <c r="E14700" s="1">
        <v>1455</v>
      </c>
      <c r="F14700" s="1">
        <v>79.0304</v>
      </c>
      <c r="G14700" s="1">
        <v>281.08479999999997</v>
      </c>
      <c r="H14700" s="1">
        <v>15.06415331</v>
      </c>
      <c r="I14700" s="1">
        <v>77740</v>
      </c>
    </row>
    <row r="14701" spans="1:9" x14ac:dyDescent="0.25">
      <c r="A14701" s="1">
        <v>0</v>
      </c>
      <c r="B14701" s="1" t="s">
        <v>17535</v>
      </c>
    </row>
    <row r="14702" spans="1:9" x14ac:dyDescent="0.25">
      <c r="A14702" s="1">
        <v>1</v>
      </c>
      <c r="B14702" s="1" t="s">
        <v>17536</v>
      </c>
      <c r="C14702" s="1" t="s">
        <v>17537</v>
      </c>
      <c r="D14702" s="1">
        <v>22276.358882280001</v>
      </c>
      <c r="E14702" s="1">
        <v>3.6879999999999999E-5</v>
      </c>
      <c r="F14702" s="1" t="s">
        <v>3</v>
      </c>
      <c r="G14702" s="1" t="s">
        <v>17538</v>
      </c>
      <c r="H14702" s="1">
        <v>0</v>
      </c>
      <c r="I14702" s="1">
        <v>9994</v>
      </c>
    </row>
    <row r="14703" spans="1:9" x14ac:dyDescent="0.25">
      <c r="A14703" s="1">
        <v>2</v>
      </c>
      <c r="B14703" s="1">
        <v>48449</v>
      </c>
      <c r="C14703" s="1">
        <v>53.055799999999998</v>
      </c>
      <c r="D14703" s="1">
        <v>48.046599999999998</v>
      </c>
      <c r="E14703" s="1">
        <v>1506</v>
      </c>
      <c r="F14703" s="1">
        <v>63.165500000000002</v>
      </c>
      <c r="G14703" s="1">
        <v>296.94880000000001</v>
      </c>
      <c r="H14703" s="1">
        <v>15.064080690000001</v>
      </c>
      <c r="I14703" s="1">
        <v>77721</v>
      </c>
    </row>
    <row r="14704" spans="1:9" x14ac:dyDescent="0.25">
      <c r="A14704" s="1">
        <v>0</v>
      </c>
      <c r="B14704" s="1" t="s">
        <v>17539</v>
      </c>
    </row>
    <row r="14705" spans="1:9" x14ac:dyDescent="0.25">
      <c r="A14705" s="1">
        <v>1</v>
      </c>
      <c r="B14705" s="1" t="s">
        <v>17540</v>
      </c>
      <c r="C14705" s="1" t="s">
        <v>17541</v>
      </c>
      <c r="D14705" s="1">
        <v>22276.487885670002</v>
      </c>
      <c r="E14705" s="1">
        <v>1.359E-5</v>
      </c>
      <c r="F14705" s="1" t="s">
        <v>3</v>
      </c>
      <c r="G14705" s="1" t="s">
        <v>17542</v>
      </c>
      <c r="H14705" s="1">
        <v>0</v>
      </c>
      <c r="I14705" s="1">
        <v>9999</v>
      </c>
    </row>
    <row r="14706" spans="1:9" x14ac:dyDescent="0.25">
      <c r="A14706" s="1">
        <v>2</v>
      </c>
      <c r="B14706" s="1">
        <v>48450</v>
      </c>
      <c r="C14706" s="1">
        <v>53.055799999999998</v>
      </c>
      <c r="D14706" s="1">
        <v>47.461799999999997</v>
      </c>
      <c r="E14706" s="1">
        <v>1590</v>
      </c>
      <c r="F14706" s="1">
        <v>66.197199999999995</v>
      </c>
      <c r="G14706" s="1">
        <v>293.91829999999999</v>
      </c>
      <c r="H14706" s="1">
        <v>15.06410494</v>
      </c>
      <c r="I14706" s="1">
        <v>77749</v>
      </c>
    </row>
    <row r="14707" spans="1:9" x14ac:dyDescent="0.25">
      <c r="A14707" s="1">
        <v>0</v>
      </c>
      <c r="B14707" s="1" t="s">
        <v>17543</v>
      </c>
    </row>
    <row r="14708" spans="1:9" x14ac:dyDescent="0.25">
      <c r="A14708" s="1">
        <v>1</v>
      </c>
      <c r="B14708" s="1" t="s">
        <v>17544</v>
      </c>
      <c r="C14708" s="1" t="s">
        <v>17545</v>
      </c>
      <c r="D14708" s="1">
        <v>22276.42059211</v>
      </c>
      <c r="E14708" s="1">
        <v>8.2099999999999993E-6</v>
      </c>
      <c r="F14708" s="1" t="s">
        <v>3</v>
      </c>
      <c r="G14708" s="1" t="s">
        <v>17546</v>
      </c>
      <c r="H14708" s="1">
        <v>0</v>
      </c>
      <c r="I14708" s="1">
        <v>9991</v>
      </c>
    </row>
    <row r="14709" spans="1:9" x14ac:dyDescent="0.25">
      <c r="A14709" s="1">
        <v>2</v>
      </c>
      <c r="B14709" s="1">
        <v>48451</v>
      </c>
      <c r="C14709" s="1">
        <v>53.057200000000002</v>
      </c>
      <c r="D14709" s="1">
        <v>47.800899999999999</v>
      </c>
      <c r="E14709" s="1">
        <v>1447</v>
      </c>
      <c r="F14709" s="1">
        <v>87.871899999999997</v>
      </c>
      <c r="G14709" s="1">
        <v>272.24360000000001</v>
      </c>
      <c r="H14709" s="1">
        <v>15.0640479</v>
      </c>
      <c r="I14709" s="1">
        <v>77736</v>
      </c>
    </row>
    <row r="14710" spans="1:9" x14ac:dyDescent="0.25">
      <c r="A14710" s="1">
        <v>0</v>
      </c>
      <c r="B14710" s="1" t="s">
        <v>17547</v>
      </c>
    </row>
    <row r="14711" spans="1:9" x14ac:dyDescent="0.25">
      <c r="A14711" s="1">
        <v>1</v>
      </c>
      <c r="B14711" s="1" t="s">
        <v>17548</v>
      </c>
      <c r="C14711" s="1" t="s">
        <v>17549</v>
      </c>
      <c r="D14711" s="1">
        <v>22276.4178493</v>
      </c>
      <c r="E14711" s="1">
        <v>1.305E-5</v>
      </c>
      <c r="F14711" s="1" t="s">
        <v>3</v>
      </c>
      <c r="G14711" s="1" t="s">
        <v>17550</v>
      </c>
      <c r="H14711" s="1">
        <v>0</v>
      </c>
      <c r="I14711" s="1">
        <v>9994</v>
      </c>
    </row>
    <row r="14712" spans="1:9" x14ac:dyDescent="0.25">
      <c r="A14712" s="1">
        <v>2</v>
      </c>
      <c r="B14712" s="1">
        <v>48452</v>
      </c>
      <c r="C14712" s="1">
        <v>53.056600000000003</v>
      </c>
      <c r="D14712" s="1">
        <v>47.750399999999999</v>
      </c>
      <c r="E14712" s="1">
        <v>1491</v>
      </c>
      <c r="F14712" s="1">
        <v>72.957599999999999</v>
      </c>
      <c r="G14712" s="1">
        <v>287.15769999999998</v>
      </c>
      <c r="H14712" s="1">
        <v>15.06407383</v>
      </c>
      <c r="I14712" s="1">
        <v>77736</v>
      </c>
    </row>
    <row r="14713" spans="1:9" x14ac:dyDescent="0.25">
      <c r="A14713" s="1">
        <v>0</v>
      </c>
      <c r="B14713" s="1" t="s">
        <v>17551</v>
      </c>
    </row>
    <row r="14714" spans="1:9" x14ac:dyDescent="0.25">
      <c r="A14714" s="1">
        <v>1</v>
      </c>
      <c r="B14714" s="1" t="s">
        <v>17552</v>
      </c>
      <c r="C14714" s="1" t="s">
        <v>17553</v>
      </c>
      <c r="D14714" s="1">
        <v>22276.546856640001</v>
      </c>
      <c r="E14714" s="1">
        <v>6.2199999999999994E-5</v>
      </c>
      <c r="F14714" s="1" t="s">
        <v>3</v>
      </c>
      <c r="G14714" s="1" t="s">
        <v>17554</v>
      </c>
      <c r="H14714" s="1">
        <v>0</v>
      </c>
      <c r="I14714" s="1">
        <v>9997</v>
      </c>
    </row>
    <row r="14715" spans="1:9" x14ac:dyDescent="0.25">
      <c r="A14715" s="1">
        <v>2</v>
      </c>
      <c r="B14715" s="1">
        <v>48453</v>
      </c>
      <c r="C14715" s="1">
        <v>53.054400000000001</v>
      </c>
      <c r="D14715" s="1">
        <v>47.209099999999999</v>
      </c>
      <c r="E14715" s="1">
        <v>1434</v>
      </c>
      <c r="F14715" s="1">
        <v>72.340100000000007</v>
      </c>
      <c r="G14715" s="1">
        <v>287.77449999999999</v>
      </c>
      <c r="H14715" s="1">
        <v>15.06407153</v>
      </c>
      <c r="I14715" s="1">
        <v>77757</v>
      </c>
    </row>
    <row r="14716" spans="1:9" x14ac:dyDescent="0.25">
      <c r="A14716" s="1">
        <v>0</v>
      </c>
      <c r="B14716" s="1" t="s">
        <v>17555</v>
      </c>
    </row>
    <row r="14717" spans="1:9" x14ac:dyDescent="0.25">
      <c r="A14717" s="1">
        <v>1</v>
      </c>
      <c r="B14717" s="1" t="s">
        <v>17556</v>
      </c>
      <c r="C14717" s="1" t="s">
        <v>17557</v>
      </c>
      <c r="D14717" s="1">
        <v>22276.410474929999</v>
      </c>
      <c r="E14717" s="1">
        <v>5.9620000000000002E-5</v>
      </c>
      <c r="F14717" s="1" t="s">
        <v>3</v>
      </c>
      <c r="G14717" s="1" t="s">
        <v>17558</v>
      </c>
      <c r="H14717" s="1">
        <v>0</v>
      </c>
      <c r="I14717" s="1">
        <v>9994</v>
      </c>
    </row>
    <row r="14718" spans="1:9" x14ac:dyDescent="0.25">
      <c r="A14718" s="1">
        <v>2</v>
      </c>
      <c r="B14718" s="1">
        <v>48454</v>
      </c>
      <c r="C14718" s="1">
        <v>53.053800000000003</v>
      </c>
      <c r="D14718" s="1">
        <v>47.811799999999998</v>
      </c>
      <c r="E14718" s="1">
        <v>1315</v>
      </c>
      <c r="F14718" s="1">
        <v>79.418499999999995</v>
      </c>
      <c r="G14718" s="1">
        <v>280.69510000000002</v>
      </c>
      <c r="H14718" s="1">
        <v>15.06411889</v>
      </c>
      <c r="I14718" s="1">
        <v>77732</v>
      </c>
    </row>
    <row r="14719" spans="1:9" x14ac:dyDescent="0.25">
      <c r="A14719" s="1">
        <v>0</v>
      </c>
      <c r="B14719" s="1" t="s">
        <v>17559</v>
      </c>
    </row>
    <row r="14720" spans="1:9" x14ac:dyDescent="0.25">
      <c r="A14720" s="1">
        <v>1</v>
      </c>
      <c r="B14720" s="1" t="s">
        <v>17560</v>
      </c>
      <c r="C14720" s="1" t="s">
        <v>17561</v>
      </c>
      <c r="D14720" s="1">
        <v>22276.539484050001</v>
      </c>
      <c r="E14720" s="1">
        <v>4.159E-5</v>
      </c>
      <c r="F14720" s="1" t="s">
        <v>3</v>
      </c>
      <c r="G14720" s="1" t="s">
        <v>17562</v>
      </c>
      <c r="H14720" s="1">
        <v>0</v>
      </c>
      <c r="I14720" s="1">
        <v>9997</v>
      </c>
    </row>
    <row r="14721" spans="1:9" x14ac:dyDescent="0.25">
      <c r="A14721" s="1">
        <v>2</v>
      </c>
      <c r="B14721" s="1">
        <v>48455</v>
      </c>
      <c r="C14721" s="1">
        <v>53.055599999999998</v>
      </c>
      <c r="D14721" s="1">
        <v>47.229599999999998</v>
      </c>
      <c r="E14721" s="1">
        <v>1534</v>
      </c>
      <c r="F14721" s="1">
        <v>63.770299999999999</v>
      </c>
      <c r="G14721" s="1">
        <v>296.34440000000001</v>
      </c>
      <c r="H14721" s="1">
        <v>15.06406</v>
      </c>
      <c r="I14721" s="1">
        <v>77740</v>
      </c>
    </row>
    <row r="14722" spans="1:9" x14ac:dyDescent="0.25">
      <c r="A14722" s="1">
        <v>0</v>
      </c>
      <c r="B14722" s="1" t="s">
        <v>17563</v>
      </c>
    </row>
    <row r="14723" spans="1:9" x14ac:dyDescent="0.25">
      <c r="A14723" s="1">
        <v>1</v>
      </c>
      <c r="B14723" s="1" t="s">
        <v>17564</v>
      </c>
      <c r="C14723" s="1" t="s">
        <v>17565</v>
      </c>
      <c r="D14723" s="1">
        <v>22276.403105590001</v>
      </c>
      <c r="E14723" s="1">
        <v>1.517E-5</v>
      </c>
      <c r="F14723" s="1" t="s">
        <v>3</v>
      </c>
      <c r="G14723" s="1" t="s">
        <v>17566</v>
      </c>
      <c r="H14723" s="1">
        <v>0</v>
      </c>
      <c r="I14723" s="1">
        <v>9997</v>
      </c>
    </row>
    <row r="14724" spans="1:9" x14ac:dyDescent="0.25">
      <c r="A14724" s="1">
        <v>2</v>
      </c>
      <c r="B14724" s="1">
        <v>48456</v>
      </c>
      <c r="C14724" s="1">
        <v>53.055700000000002</v>
      </c>
      <c r="D14724" s="1">
        <v>47.846699999999998</v>
      </c>
      <c r="E14724" s="1">
        <v>1505</v>
      </c>
      <c r="F14724" s="1">
        <v>71.960499999999996</v>
      </c>
      <c r="G14724" s="1">
        <v>288.15480000000002</v>
      </c>
      <c r="H14724" s="1">
        <v>15.064059390000001</v>
      </c>
      <c r="I14724" s="1">
        <v>77720</v>
      </c>
    </row>
    <row r="14725" spans="1:9" x14ac:dyDescent="0.25">
      <c r="A14725" s="1">
        <v>0</v>
      </c>
      <c r="B14725" s="1" t="s">
        <v>17567</v>
      </c>
    </row>
    <row r="14726" spans="1:9" x14ac:dyDescent="0.25">
      <c r="A14726" s="1">
        <v>1</v>
      </c>
      <c r="B14726" s="1" t="s">
        <v>17568</v>
      </c>
      <c r="C14726" s="1" t="s">
        <v>17569</v>
      </c>
      <c r="D14726" s="1">
        <v>22276.548249219999</v>
      </c>
      <c r="E14726" s="1">
        <v>2.315E-5</v>
      </c>
      <c r="F14726" s="1" t="s">
        <v>3</v>
      </c>
      <c r="G14726" s="1" t="s">
        <v>17570</v>
      </c>
      <c r="H14726" s="1">
        <v>0</v>
      </c>
      <c r="I14726" s="1">
        <v>9993</v>
      </c>
    </row>
    <row r="14727" spans="1:9" x14ac:dyDescent="0.25">
      <c r="A14727" s="1">
        <v>2</v>
      </c>
      <c r="B14727" s="1">
        <v>48458</v>
      </c>
      <c r="C14727" s="1">
        <v>53.0565</v>
      </c>
      <c r="D14727" s="1">
        <v>52.284700000000001</v>
      </c>
      <c r="E14727" s="1">
        <v>1277</v>
      </c>
      <c r="F14727" s="1">
        <v>80.549899999999994</v>
      </c>
      <c r="G14727" s="1">
        <v>279.56349999999998</v>
      </c>
      <c r="H14727" s="1">
        <v>15.06409178</v>
      </c>
      <c r="I14727" s="1">
        <v>78390</v>
      </c>
    </row>
    <row r="14728" spans="1:9" x14ac:dyDescent="0.25">
      <c r="A14728" s="1">
        <v>0</v>
      </c>
      <c r="B14728" s="1" t="s">
        <v>17571</v>
      </c>
    </row>
    <row r="14729" spans="1:9" x14ac:dyDescent="0.25">
      <c r="A14729" s="1">
        <v>1</v>
      </c>
      <c r="B14729" s="1" t="s">
        <v>17572</v>
      </c>
      <c r="C14729" s="1" t="s">
        <v>17573</v>
      </c>
      <c r="D14729" s="1">
        <v>22275.678409619999</v>
      </c>
      <c r="E14729" s="1">
        <v>-8.1799999999999996E-6</v>
      </c>
      <c r="F14729" s="1" t="s">
        <v>3</v>
      </c>
      <c r="G14729" s="1">
        <f>-36053-4</f>
        <v>-36057</v>
      </c>
      <c r="H14729" s="1">
        <v>0</v>
      </c>
      <c r="I14729" s="1">
        <v>9997</v>
      </c>
    </row>
    <row r="14730" spans="1:9" x14ac:dyDescent="0.25">
      <c r="A14730" s="1">
        <v>2</v>
      </c>
      <c r="B14730" s="1">
        <v>48459</v>
      </c>
      <c r="C14730" s="1">
        <v>53.055500000000002</v>
      </c>
      <c r="D14730" s="1">
        <v>56.448799999999999</v>
      </c>
      <c r="E14730" s="1">
        <v>1448</v>
      </c>
      <c r="F14730" s="1">
        <v>62.265599999999999</v>
      </c>
      <c r="G14730" s="1">
        <v>297.84800000000001</v>
      </c>
      <c r="H14730" s="1">
        <v>15.06390562</v>
      </c>
      <c r="I14730" s="1">
        <v>77553</v>
      </c>
    </row>
    <row r="14731" spans="1:9" x14ac:dyDescent="0.25">
      <c r="A14731" s="1">
        <v>0</v>
      </c>
      <c r="B14731" s="1" t="s">
        <v>17574</v>
      </c>
    </row>
    <row r="14732" spans="1:9" x14ac:dyDescent="0.25">
      <c r="A14732" s="1">
        <v>1</v>
      </c>
      <c r="B14732" s="1" t="s">
        <v>17575</v>
      </c>
      <c r="C14732" s="1" t="s">
        <v>17576</v>
      </c>
      <c r="D14732" s="1">
        <v>22276.426597969999</v>
      </c>
      <c r="E14732" s="1">
        <v>2.673E-5</v>
      </c>
      <c r="F14732" s="1" t="s">
        <v>3</v>
      </c>
      <c r="G14732" s="1" t="s">
        <v>17577</v>
      </c>
      <c r="H14732" s="1">
        <v>0</v>
      </c>
      <c r="I14732" s="1">
        <v>9998</v>
      </c>
    </row>
    <row r="14733" spans="1:9" x14ac:dyDescent="0.25">
      <c r="A14733" s="1">
        <v>2</v>
      </c>
      <c r="B14733" s="1">
        <v>48460</v>
      </c>
      <c r="C14733" s="1">
        <v>53.055100000000003</v>
      </c>
      <c r="D14733" s="1">
        <v>52.743600000000001</v>
      </c>
      <c r="E14733" s="1">
        <v>1370</v>
      </c>
      <c r="F14733" s="1">
        <v>65.295000000000002</v>
      </c>
      <c r="G14733" s="1">
        <v>294.81819999999999</v>
      </c>
      <c r="H14733" s="1">
        <v>15.064168560000001</v>
      </c>
      <c r="I14733" s="1">
        <v>78177</v>
      </c>
    </row>
    <row r="14734" spans="1:9" x14ac:dyDescent="0.25">
      <c r="A14734" s="1">
        <v>0</v>
      </c>
      <c r="B14734" s="1" t="s">
        <v>17578</v>
      </c>
    </row>
    <row r="14735" spans="1:9" x14ac:dyDescent="0.25">
      <c r="A14735" s="1">
        <v>1</v>
      </c>
      <c r="B14735" s="1" t="s">
        <v>17579</v>
      </c>
      <c r="C14735" s="1" t="s">
        <v>17580</v>
      </c>
      <c r="D14735" s="1">
        <v>22276.109622569998</v>
      </c>
      <c r="E14735" s="1">
        <v>2.809E-5</v>
      </c>
      <c r="F14735" s="1" t="s">
        <v>3</v>
      </c>
      <c r="G14735" s="1" t="s">
        <v>17581</v>
      </c>
      <c r="H14735" s="1">
        <v>0</v>
      </c>
      <c r="I14735" s="1">
        <v>9992</v>
      </c>
    </row>
    <row r="14736" spans="1:9" x14ac:dyDescent="0.25">
      <c r="A14736" s="1">
        <v>2</v>
      </c>
      <c r="B14736" s="1">
        <v>48461</v>
      </c>
      <c r="C14736" s="1">
        <v>53.054900000000004</v>
      </c>
      <c r="D14736" s="1">
        <v>54.170200000000001</v>
      </c>
      <c r="E14736" s="1">
        <v>1683</v>
      </c>
      <c r="F14736" s="1">
        <v>63.650799999999997</v>
      </c>
      <c r="G14736" s="1">
        <v>296.46539999999999</v>
      </c>
      <c r="H14736" s="1">
        <v>15.064006900000001</v>
      </c>
      <c r="I14736" s="1">
        <v>77625</v>
      </c>
    </row>
    <row r="14737" spans="1:9" x14ac:dyDescent="0.25">
      <c r="A14737" s="1">
        <v>0</v>
      </c>
      <c r="B14737" s="1" t="s">
        <v>17582</v>
      </c>
    </row>
    <row r="14738" spans="1:9" x14ac:dyDescent="0.25">
      <c r="A14738" s="1">
        <v>1</v>
      </c>
      <c r="B14738" s="1" t="s">
        <v>17583</v>
      </c>
      <c r="C14738" s="1" t="s">
        <v>17584</v>
      </c>
      <c r="D14738" s="1">
        <v>22276.49068313</v>
      </c>
      <c r="E14738" s="1">
        <v>4.8609999999999997E-5</v>
      </c>
      <c r="F14738" s="1" t="s">
        <v>3</v>
      </c>
      <c r="G14738" s="1" t="s">
        <v>17585</v>
      </c>
      <c r="H14738" s="1">
        <v>0</v>
      </c>
      <c r="I14738" s="1">
        <v>9998</v>
      </c>
    </row>
    <row r="14739" spans="1:9" x14ac:dyDescent="0.25">
      <c r="A14739" s="1">
        <v>2</v>
      </c>
      <c r="B14739" s="1">
        <v>48462</v>
      </c>
      <c r="C14739" s="1">
        <v>53.055399999999999</v>
      </c>
      <c r="D14739" s="1">
        <v>57.720100000000002</v>
      </c>
      <c r="E14739" s="1">
        <v>1263</v>
      </c>
      <c r="F14739" s="1">
        <v>78.015699999999995</v>
      </c>
      <c r="G14739" s="1">
        <v>282.09739999999999</v>
      </c>
      <c r="H14739" s="1">
        <v>15.06420805</v>
      </c>
      <c r="I14739" s="1">
        <v>77603</v>
      </c>
    </row>
    <row r="14740" spans="1:9" x14ac:dyDescent="0.25">
      <c r="A14740" s="1">
        <v>0</v>
      </c>
      <c r="B14740" s="1" t="s">
        <v>17586</v>
      </c>
    </row>
    <row r="14741" spans="1:9" x14ac:dyDescent="0.25">
      <c r="A14741" s="1">
        <v>1</v>
      </c>
      <c r="B14741" s="1" t="s">
        <v>17587</v>
      </c>
      <c r="C14741" s="1" t="s">
        <v>17588</v>
      </c>
      <c r="D14741" s="1">
        <v>22276.497076129999</v>
      </c>
      <c r="E14741" s="1">
        <v>4.371E-5</v>
      </c>
      <c r="F14741" s="1" t="s">
        <v>3</v>
      </c>
      <c r="G14741" s="1" t="s">
        <v>13143</v>
      </c>
      <c r="H14741" s="1">
        <v>0</v>
      </c>
      <c r="I14741" s="1">
        <v>9996</v>
      </c>
    </row>
    <row r="14742" spans="1:9" x14ac:dyDescent="0.25">
      <c r="A14742" s="1">
        <v>2</v>
      </c>
      <c r="B14742" s="1">
        <v>48463</v>
      </c>
      <c r="C14742" s="1">
        <v>53.055100000000003</v>
      </c>
      <c r="D14742" s="1">
        <v>57.4328</v>
      </c>
      <c r="E14742" s="1">
        <v>1336</v>
      </c>
      <c r="F14742" s="1">
        <v>72.359200000000001</v>
      </c>
      <c r="G14742" s="1">
        <v>287.75420000000003</v>
      </c>
      <c r="H14742" s="1">
        <v>15.064032320000001</v>
      </c>
      <c r="I14742" s="1">
        <v>77618</v>
      </c>
    </row>
    <row r="14743" spans="1:9" x14ac:dyDescent="0.25">
      <c r="A14743" s="1">
        <v>0</v>
      </c>
      <c r="B14743" s="1" t="s">
        <v>17589</v>
      </c>
    </row>
    <row r="14744" spans="1:9" x14ac:dyDescent="0.25">
      <c r="A14744" s="1">
        <v>1</v>
      </c>
      <c r="B14744" s="1" t="s">
        <v>17590</v>
      </c>
      <c r="C14744" s="1" t="s">
        <v>17591</v>
      </c>
      <c r="D14744" s="1">
        <v>22276.54224413</v>
      </c>
      <c r="E14744" s="1">
        <v>1.5489999999999999E-5</v>
      </c>
      <c r="F14744" s="1" t="s">
        <v>3</v>
      </c>
      <c r="G14744" s="1" t="s">
        <v>17592</v>
      </c>
      <c r="H14744" s="1">
        <v>0</v>
      </c>
      <c r="I14744" s="1">
        <v>9992</v>
      </c>
    </row>
    <row r="14745" spans="1:9" x14ac:dyDescent="0.25">
      <c r="A14745" s="1">
        <v>2</v>
      </c>
      <c r="B14745" s="1">
        <v>48464</v>
      </c>
      <c r="C14745" s="1">
        <v>53.056399999999996</v>
      </c>
      <c r="D14745" s="1">
        <v>57.227200000000003</v>
      </c>
      <c r="E14745" s="1">
        <v>1443</v>
      </c>
      <c r="F14745" s="1">
        <v>81.733099999999993</v>
      </c>
      <c r="G14745" s="1">
        <v>278.38220000000001</v>
      </c>
      <c r="H14745" s="1">
        <v>15.064104179999999</v>
      </c>
      <c r="I14745" s="1">
        <v>77614</v>
      </c>
    </row>
    <row r="14746" spans="1:9" x14ac:dyDescent="0.25">
      <c r="A14746" s="1">
        <v>0</v>
      </c>
      <c r="B14746" s="1" t="s">
        <v>17593</v>
      </c>
    </row>
    <row r="14747" spans="1:9" x14ac:dyDescent="0.25">
      <c r="A14747" s="1">
        <v>1</v>
      </c>
      <c r="B14747" s="1" t="s">
        <v>17594</v>
      </c>
      <c r="C14747" s="1" t="s">
        <v>17595</v>
      </c>
      <c r="D14747" s="1">
        <v>22276.420619420001</v>
      </c>
      <c r="E14747" s="1">
        <v>6.2999999999999998E-6</v>
      </c>
      <c r="F14747" s="1" t="s">
        <v>3</v>
      </c>
      <c r="G14747" s="1" t="s">
        <v>17596</v>
      </c>
      <c r="H14747" s="1">
        <v>0</v>
      </c>
      <c r="I14747" s="1">
        <v>9998</v>
      </c>
    </row>
    <row r="14748" spans="1:9" x14ac:dyDescent="0.25">
      <c r="A14748" s="1">
        <v>2</v>
      </c>
      <c r="B14748" s="1">
        <v>48465</v>
      </c>
      <c r="C14748" s="1">
        <v>53.054900000000004</v>
      </c>
      <c r="D14748" s="1">
        <v>57.756300000000003</v>
      </c>
      <c r="E14748" s="1">
        <v>1431</v>
      </c>
      <c r="F14748" s="1">
        <v>72.878500000000003</v>
      </c>
      <c r="G14748" s="1">
        <v>287.23599999999999</v>
      </c>
      <c r="H14748" s="1">
        <v>15.064015019999999</v>
      </c>
      <c r="I14748" s="1">
        <v>77606</v>
      </c>
    </row>
    <row r="14749" spans="1:9" x14ac:dyDescent="0.25">
      <c r="A14749" s="1">
        <v>0</v>
      </c>
      <c r="B14749" s="1" t="s">
        <v>17597</v>
      </c>
    </row>
    <row r="14750" spans="1:9" x14ac:dyDescent="0.25">
      <c r="A14750" s="1">
        <v>1</v>
      </c>
      <c r="B14750" s="1" t="s">
        <v>17598</v>
      </c>
      <c r="C14750" s="1" t="s">
        <v>17599</v>
      </c>
      <c r="D14750" s="1">
        <v>22276.53856311</v>
      </c>
      <c r="E14750" s="1">
        <v>3.1587999999999999E-4</v>
      </c>
      <c r="F14750" s="1" t="s">
        <v>3</v>
      </c>
      <c r="G14750" s="1" t="s">
        <v>17600</v>
      </c>
      <c r="H14750" s="1">
        <v>0</v>
      </c>
      <c r="I14750" s="1">
        <v>9996</v>
      </c>
    </row>
    <row r="14751" spans="1:9" x14ac:dyDescent="0.25">
      <c r="A14751" s="1">
        <v>2</v>
      </c>
      <c r="B14751" s="1">
        <v>48466</v>
      </c>
      <c r="C14751" s="1">
        <v>53.054200000000002</v>
      </c>
      <c r="D14751" s="1">
        <v>57.234499999999997</v>
      </c>
      <c r="E14751" s="1">
        <v>1402</v>
      </c>
      <c r="F14751" s="1">
        <v>64.349699999999999</v>
      </c>
      <c r="G14751" s="1">
        <v>295.76369999999997</v>
      </c>
      <c r="H14751" s="1">
        <v>15.06435475</v>
      </c>
      <c r="I14751" s="1">
        <v>77626</v>
      </c>
    </row>
    <row r="14752" spans="1:9" x14ac:dyDescent="0.25">
      <c r="A14752" s="1">
        <v>0</v>
      </c>
      <c r="B14752" s="1" t="s">
        <v>17601</v>
      </c>
    </row>
    <row r="14753" spans="1:9" x14ac:dyDescent="0.25">
      <c r="A14753" s="1">
        <v>1</v>
      </c>
      <c r="B14753" s="1" t="s">
        <v>17602</v>
      </c>
      <c r="C14753" s="1" t="s">
        <v>17603</v>
      </c>
      <c r="D14753" s="1">
        <v>22276.498019449999</v>
      </c>
      <c r="E14753" s="1">
        <v>1.2500000000000001E-5</v>
      </c>
      <c r="F14753" s="1" t="s">
        <v>3</v>
      </c>
      <c r="G14753" s="1" t="s">
        <v>17604</v>
      </c>
      <c r="H14753" s="1">
        <v>0</v>
      </c>
      <c r="I14753" s="1">
        <v>9992</v>
      </c>
    </row>
    <row r="14754" spans="1:9" x14ac:dyDescent="0.25">
      <c r="A14754" s="1">
        <v>2</v>
      </c>
      <c r="B14754" s="1">
        <v>48467</v>
      </c>
      <c r="C14754" s="1">
        <v>53.055999999999997</v>
      </c>
      <c r="D14754" s="1">
        <v>57.4221</v>
      </c>
      <c r="E14754" s="1">
        <v>1374</v>
      </c>
      <c r="F14754" s="1">
        <v>80.853800000000007</v>
      </c>
      <c r="G14754" s="1">
        <v>279.26060000000001</v>
      </c>
      <c r="H14754" s="1">
        <v>15.064085820000001</v>
      </c>
      <c r="I14754" s="1">
        <v>77610</v>
      </c>
    </row>
    <row r="14755" spans="1:9" x14ac:dyDescent="0.25">
      <c r="A14755" s="1">
        <v>0</v>
      </c>
      <c r="B14755" s="1" t="s">
        <v>17605</v>
      </c>
    </row>
    <row r="14756" spans="1:9" x14ac:dyDescent="0.25">
      <c r="A14756" s="1">
        <v>1</v>
      </c>
      <c r="B14756" s="1" t="s">
        <v>17606</v>
      </c>
      <c r="C14756" s="1" t="s">
        <v>17607</v>
      </c>
      <c r="D14756" s="1">
        <v>22276.413239770001</v>
      </c>
      <c r="E14756" s="1">
        <v>-6.4000000000000001E-7</v>
      </c>
      <c r="F14756" s="1" t="s">
        <v>3</v>
      </c>
      <c r="G14756" s="1" t="s">
        <v>17608</v>
      </c>
      <c r="H14756" s="1">
        <v>0</v>
      </c>
      <c r="I14756" s="1">
        <v>9997</v>
      </c>
    </row>
    <row r="14757" spans="1:9" x14ac:dyDescent="0.25">
      <c r="A14757" s="1">
        <v>2</v>
      </c>
      <c r="B14757" s="1">
        <v>48468</v>
      </c>
      <c r="C14757" s="1">
        <v>53.0565</v>
      </c>
      <c r="D14757" s="1">
        <v>57.806899999999999</v>
      </c>
      <c r="E14757" s="1">
        <v>1494</v>
      </c>
      <c r="F14757" s="1">
        <v>82.298100000000005</v>
      </c>
      <c r="G14757" s="1">
        <v>277.81779999999998</v>
      </c>
      <c r="H14757" s="1">
        <v>15.064134599999999</v>
      </c>
      <c r="I14757" s="1">
        <v>77609</v>
      </c>
    </row>
    <row r="14758" spans="1:9" x14ac:dyDescent="0.25">
      <c r="A14758" s="1">
        <v>0</v>
      </c>
      <c r="B14758" s="1" t="s">
        <v>17609</v>
      </c>
    </row>
    <row r="14759" spans="1:9" x14ac:dyDescent="0.25">
      <c r="A14759" s="1">
        <v>1</v>
      </c>
      <c r="B14759" s="1" t="s">
        <v>17610</v>
      </c>
      <c r="C14759" s="1" t="s">
        <v>17611</v>
      </c>
      <c r="D14759" s="1">
        <v>22276.427985760001</v>
      </c>
      <c r="E14759" s="1">
        <v>2.88E-6</v>
      </c>
      <c r="F14759" s="1" t="s">
        <v>3</v>
      </c>
      <c r="G14759" s="1" t="s">
        <v>17612</v>
      </c>
      <c r="H14759" s="1">
        <v>0</v>
      </c>
      <c r="I14759" s="1">
        <v>9990</v>
      </c>
    </row>
    <row r="14760" spans="1:9" x14ac:dyDescent="0.25">
      <c r="A14760" s="1">
        <v>2</v>
      </c>
      <c r="B14760" s="1">
        <v>48469</v>
      </c>
      <c r="C14760" s="1">
        <v>53.055700000000002</v>
      </c>
      <c r="D14760" s="1">
        <v>57.721800000000002</v>
      </c>
      <c r="E14760" s="1">
        <v>1454</v>
      </c>
      <c r="F14760" s="1">
        <v>114.1135</v>
      </c>
      <c r="G14760" s="1">
        <v>246.00059999999999</v>
      </c>
      <c r="H14760" s="1">
        <v>15.064120709999999</v>
      </c>
      <c r="I14760" s="1">
        <v>77603</v>
      </c>
    </row>
    <row r="14761" spans="1:9" x14ac:dyDescent="0.25">
      <c r="A14761" s="1">
        <v>0</v>
      </c>
      <c r="B14761" s="1" t="s">
        <v>17613</v>
      </c>
    </row>
    <row r="14762" spans="1:9" x14ac:dyDescent="0.25">
      <c r="A14762" s="1">
        <v>1</v>
      </c>
      <c r="B14762" s="1" t="s">
        <v>17614</v>
      </c>
      <c r="C14762" s="1" t="s">
        <v>17615</v>
      </c>
      <c r="D14762" s="1">
        <v>22276.489702980001</v>
      </c>
      <c r="E14762" s="1">
        <v>2.6480000000000001E-5</v>
      </c>
      <c r="F14762" s="1" t="s">
        <v>3</v>
      </c>
      <c r="G14762" s="1" t="s">
        <v>17616</v>
      </c>
      <c r="H14762" s="1">
        <v>0</v>
      </c>
      <c r="I14762" s="1">
        <v>9994</v>
      </c>
    </row>
    <row r="14763" spans="1:9" x14ac:dyDescent="0.25">
      <c r="A14763" s="1">
        <v>2</v>
      </c>
      <c r="B14763" s="1">
        <v>48470</v>
      </c>
      <c r="C14763" s="1">
        <v>53.055900000000001</v>
      </c>
      <c r="D14763" s="1">
        <v>57.4465</v>
      </c>
      <c r="E14763" s="1">
        <v>1480</v>
      </c>
      <c r="F14763" s="1">
        <v>65.336799999999997</v>
      </c>
      <c r="G14763" s="1">
        <v>294.77749999999997</v>
      </c>
      <c r="H14763" s="1">
        <v>15.06409521</v>
      </c>
      <c r="I14763" s="1">
        <v>77601</v>
      </c>
    </row>
    <row r="14764" spans="1:9" x14ac:dyDescent="0.25">
      <c r="A14764" s="1">
        <v>0</v>
      </c>
      <c r="B14764" s="1" t="s">
        <v>17617</v>
      </c>
    </row>
    <row r="14765" spans="1:9" x14ac:dyDescent="0.25">
      <c r="A14765" s="1">
        <v>1</v>
      </c>
      <c r="B14765" s="1" t="s">
        <v>17618</v>
      </c>
      <c r="C14765" s="1" t="s">
        <v>17619</v>
      </c>
      <c r="D14765" s="1">
        <v>22276.48328755</v>
      </c>
      <c r="E14765" s="1">
        <v>-8.5299999999999996E-6</v>
      </c>
      <c r="F14765" s="1" t="s">
        <v>3</v>
      </c>
      <c r="G14765" s="1">
        <f>-38371-4</f>
        <v>-38375</v>
      </c>
      <c r="H14765" s="1">
        <v>0</v>
      </c>
      <c r="I14765" s="1">
        <v>9996</v>
      </c>
    </row>
    <row r="14766" spans="1:9" x14ac:dyDescent="0.25">
      <c r="A14766" s="1">
        <v>2</v>
      </c>
      <c r="B14766" s="1">
        <v>48471</v>
      </c>
      <c r="C14766" s="1">
        <v>53.0565</v>
      </c>
      <c r="D14766" s="1">
        <v>57.473399999999998</v>
      </c>
      <c r="E14766" s="1">
        <v>1453</v>
      </c>
      <c r="F14766" s="1">
        <v>83.663700000000006</v>
      </c>
      <c r="G14766" s="1">
        <v>276.45179999999999</v>
      </c>
      <c r="H14766" s="1">
        <v>15.063921240000001</v>
      </c>
      <c r="I14766" s="1">
        <v>77602</v>
      </c>
    </row>
    <row r="14767" spans="1:9" x14ac:dyDescent="0.25">
      <c r="A14767" s="1">
        <v>0</v>
      </c>
      <c r="B14767" s="1" t="s">
        <v>17620</v>
      </c>
    </row>
    <row r="14768" spans="1:9" x14ac:dyDescent="0.25">
      <c r="A14768" s="1">
        <v>1</v>
      </c>
      <c r="B14768" s="1" t="s">
        <v>17621</v>
      </c>
      <c r="C14768" s="1" t="s">
        <v>17622</v>
      </c>
      <c r="D14768" s="1">
        <v>22276.398499039999</v>
      </c>
      <c r="E14768" s="1">
        <v>2.2560000000000001E-5</v>
      </c>
      <c r="F14768" s="1" t="s">
        <v>3</v>
      </c>
      <c r="G14768" s="1" t="s">
        <v>17623</v>
      </c>
      <c r="H14768" s="1">
        <v>0</v>
      </c>
      <c r="I14768" s="1">
        <v>9990</v>
      </c>
    </row>
    <row r="14769" spans="1:9" x14ac:dyDescent="0.25">
      <c r="A14769" s="1">
        <v>2</v>
      </c>
      <c r="B14769" s="1">
        <v>48472</v>
      </c>
      <c r="C14769" s="1">
        <v>53.0548</v>
      </c>
      <c r="D14769" s="1">
        <v>57.868499999999997</v>
      </c>
      <c r="E14769" s="1">
        <v>1672</v>
      </c>
      <c r="F14769" s="1">
        <v>74.759699999999995</v>
      </c>
      <c r="G14769" s="1">
        <v>285.35759999999999</v>
      </c>
      <c r="H14769" s="1">
        <v>15.06413732</v>
      </c>
      <c r="I14769" s="1">
        <v>77581</v>
      </c>
    </row>
    <row r="14770" spans="1:9" x14ac:dyDescent="0.25">
      <c r="A14770" s="1">
        <v>0</v>
      </c>
      <c r="B14770" s="1" t="s">
        <v>17624</v>
      </c>
    </row>
    <row r="14771" spans="1:9" x14ac:dyDescent="0.25">
      <c r="A14771" s="1">
        <v>1</v>
      </c>
      <c r="B14771" s="1" t="s">
        <v>17625</v>
      </c>
      <c r="C14771" s="1" t="s">
        <v>17626</v>
      </c>
      <c r="D14771" s="1">
        <v>22276.50169909</v>
      </c>
      <c r="E14771" s="1">
        <v>3.5169999999999997E-5</v>
      </c>
      <c r="F14771" s="1" t="s">
        <v>3</v>
      </c>
      <c r="G14771" s="1" t="s">
        <v>17627</v>
      </c>
      <c r="H14771" s="1">
        <v>0</v>
      </c>
      <c r="I14771" s="1">
        <v>9999</v>
      </c>
    </row>
    <row r="14772" spans="1:9" x14ac:dyDescent="0.25">
      <c r="A14772" s="1">
        <v>2</v>
      </c>
      <c r="B14772" s="1">
        <v>48473</v>
      </c>
      <c r="C14772" s="1">
        <v>53.054200000000002</v>
      </c>
      <c r="D14772" s="1">
        <v>57.384099999999997</v>
      </c>
      <c r="E14772" s="1">
        <v>1408</v>
      </c>
      <c r="F14772" s="1">
        <v>62.686100000000003</v>
      </c>
      <c r="G14772" s="1">
        <v>297.4271</v>
      </c>
      <c r="H14772" s="1">
        <v>15.064142560000001</v>
      </c>
      <c r="I14772" s="1">
        <v>77603</v>
      </c>
    </row>
    <row r="14773" spans="1:9" x14ac:dyDescent="0.25">
      <c r="A14773" s="1">
        <v>0</v>
      </c>
      <c r="B14773" s="1" t="s">
        <v>17628</v>
      </c>
    </row>
    <row r="14774" spans="1:9" x14ac:dyDescent="0.25">
      <c r="A14774" s="1">
        <v>1</v>
      </c>
      <c r="B14774" s="1" t="s">
        <v>17629</v>
      </c>
      <c r="C14774" s="1" t="s">
        <v>17630</v>
      </c>
      <c r="D14774" s="1">
        <v>22276.402191950001</v>
      </c>
      <c r="E14774" s="1">
        <v>9.2799999999999992E-6</v>
      </c>
      <c r="F14774" s="1" t="s">
        <v>3</v>
      </c>
      <c r="G14774" s="1" t="s">
        <v>17631</v>
      </c>
      <c r="H14774" s="1">
        <v>0</v>
      </c>
      <c r="I14774" s="1">
        <v>9997</v>
      </c>
    </row>
    <row r="14775" spans="1:9" x14ac:dyDescent="0.25">
      <c r="A14775" s="1">
        <v>2</v>
      </c>
      <c r="B14775" s="1">
        <v>48474</v>
      </c>
      <c r="C14775" s="1">
        <v>53.055599999999998</v>
      </c>
      <c r="D14775" s="1">
        <v>57.8521</v>
      </c>
      <c r="E14775" s="1">
        <v>1486</v>
      </c>
      <c r="F14775" s="1">
        <v>74.353499999999997</v>
      </c>
      <c r="G14775" s="1">
        <v>285.76179999999999</v>
      </c>
      <c r="H14775" s="1">
        <v>15.063984420000001</v>
      </c>
      <c r="I14775" s="1">
        <v>77583</v>
      </c>
    </row>
    <row r="14776" spans="1:9" x14ac:dyDescent="0.25">
      <c r="A14776" s="1">
        <v>0</v>
      </c>
      <c r="B14776" s="1" t="s">
        <v>17632</v>
      </c>
    </row>
    <row r="14777" spans="1:9" x14ac:dyDescent="0.25">
      <c r="A14777" s="1">
        <v>1</v>
      </c>
      <c r="B14777" s="1" t="s">
        <v>17633</v>
      </c>
      <c r="C14777" s="1" t="s">
        <v>17634</v>
      </c>
      <c r="D14777" s="1">
        <v>22276.5054012</v>
      </c>
      <c r="E14777" s="1">
        <v>7.4070000000000001E-5</v>
      </c>
      <c r="F14777" s="1" t="s">
        <v>3</v>
      </c>
      <c r="G14777" s="1" t="s">
        <v>17635</v>
      </c>
      <c r="H14777" s="1">
        <v>0</v>
      </c>
      <c r="I14777" s="1">
        <v>9995</v>
      </c>
    </row>
    <row r="14778" spans="1:9" x14ac:dyDescent="0.25">
      <c r="A14778" s="1">
        <v>2</v>
      </c>
      <c r="B14778" s="1">
        <v>48475</v>
      </c>
      <c r="C14778" s="1">
        <v>53.055100000000003</v>
      </c>
      <c r="D14778" s="1">
        <v>57.3949</v>
      </c>
      <c r="E14778" s="1">
        <v>1510</v>
      </c>
      <c r="F14778" s="1">
        <v>65.810299999999998</v>
      </c>
      <c r="G14778" s="1">
        <v>294.30439999999999</v>
      </c>
      <c r="H14778" s="1">
        <v>15.064178549999999</v>
      </c>
      <c r="I14778" s="1">
        <v>77604</v>
      </c>
    </row>
    <row r="14779" spans="1:9" x14ac:dyDescent="0.25">
      <c r="A14779" s="1">
        <v>0</v>
      </c>
      <c r="B14779" s="1" t="s">
        <v>17636</v>
      </c>
    </row>
    <row r="14780" spans="1:9" x14ac:dyDescent="0.25">
      <c r="A14780" s="1">
        <v>1</v>
      </c>
      <c r="B14780" s="1" t="s">
        <v>17637</v>
      </c>
      <c r="C14780" s="1" t="s">
        <v>17638</v>
      </c>
      <c r="D14780" s="1">
        <v>22276.394822049999</v>
      </c>
      <c r="E14780" s="1">
        <v>6.0999999999999998E-7</v>
      </c>
      <c r="F14780" s="1" t="s">
        <v>3</v>
      </c>
      <c r="G14780" s="1" t="s">
        <v>17639</v>
      </c>
      <c r="H14780" s="1">
        <v>0</v>
      </c>
      <c r="I14780" s="1">
        <v>9995</v>
      </c>
    </row>
    <row r="14781" spans="1:9" x14ac:dyDescent="0.25">
      <c r="A14781" s="1">
        <v>2</v>
      </c>
      <c r="B14781" s="1">
        <v>48476</v>
      </c>
      <c r="C14781" s="1">
        <v>53.057200000000002</v>
      </c>
      <c r="D14781" s="1">
        <v>57.875399999999999</v>
      </c>
      <c r="E14781" s="1">
        <v>1495</v>
      </c>
      <c r="F14781" s="1">
        <v>69.2821</v>
      </c>
      <c r="G14781" s="1">
        <v>290.83280000000002</v>
      </c>
      <c r="H14781" s="1">
        <v>15.06399468</v>
      </c>
      <c r="I14781" s="1">
        <v>77586</v>
      </c>
    </row>
    <row r="14782" spans="1:9" x14ac:dyDescent="0.25">
      <c r="A14782" s="1">
        <v>0</v>
      </c>
      <c r="B14782" s="1" t="s">
        <v>17640</v>
      </c>
    </row>
    <row r="14783" spans="1:9" x14ac:dyDescent="0.25">
      <c r="A14783" s="1">
        <v>1</v>
      </c>
      <c r="B14783" s="1" t="s">
        <v>17641</v>
      </c>
      <c r="C14783" s="1" t="s">
        <v>17642</v>
      </c>
      <c r="D14783" s="1">
        <v>22276.512757560002</v>
      </c>
      <c r="E14783" s="1">
        <v>-4.3229999999999998E-5</v>
      </c>
      <c r="F14783" s="1" t="s">
        <v>3</v>
      </c>
      <c r="G14783" s="1">
        <f>-27132-3</f>
        <v>-27135</v>
      </c>
      <c r="H14783" s="1">
        <v>0</v>
      </c>
      <c r="I14783" s="1">
        <v>9997</v>
      </c>
    </row>
    <row r="14784" spans="1:9" x14ac:dyDescent="0.25">
      <c r="A14784" s="1">
        <v>2</v>
      </c>
      <c r="B14784" s="1">
        <v>48478</v>
      </c>
      <c r="C14784" s="1">
        <v>53.053699999999999</v>
      </c>
      <c r="D14784" s="1">
        <v>57.354300000000002</v>
      </c>
      <c r="E14784" s="1">
        <v>1653</v>
      </c>
      <c r="F14784" s="1">
        <v>50.707799999999999</v>
      </c>
      <c r="G14784" s="1">
        <v>309.40570000000002</v>
      </c>
      <c r="H14784" s="1">
        <v>15.064193980000001</v>
      </c>
      <c r="I14784" s="1">
        <v>77609</v>
      </c>
    </row>
    <row r="14785" spans="1:9" x14ac:dyDescent="0.25">
      <c r="A14785" s="1">
        <v>0</v>
      </c>
      <c r="B14785" s="1" t="s">
        <v>17643</v>
      </c>
    </row>
    <row r="14786" spans="1:9" x14ac:dyDescent="0.25">
      <c r="A14786" s="1">
        <v>1</v>
      </c>
      <c r="B14786" s="1" t="s">
        <v>17644</v>
      </c>
      <c r="C14786" s="1" t="s">
        <v>17645</v>
      </c>
      <c r="D14786" s="1">
        <v>22276.509081470002</v>
      </c>
      <c r="E14786" s="1">
        <v>6.436E-5</v>
      </c>
      <c r="F14786" s="1" t="s">
        <v>3</v>
      </c>
      <c r="G14786" s="1" t="s">
        <v>17646</v>
      </c>
      <c r="H14786" s="1">
        <v>0</v>
      </c>
      <c r="I14786" s="1">
        <v>9992</v>
      </c>
    </row>
    <row r="14787" spans="1:9" x14ac:dyDescent="0.25">
      <c r="A14787" s="1">
        <v>2</v>
      </c>
      <c r="B14787" s="1">
        <v>48479</v>
      </c>
      <c r="C14787" s="1">
        <v>53.055799999999998</v>
      </c>
      <c r="D14787" s="1">
        <v>57.375700000000002</v>
      </c>
      <c r="E14787" s="1">
        <v>1693</v>
      </c>
      <c r="F14787" s="1">
        <v>107.8052</v>
      </c>
      <c r="G14787" s="1">
        <v>252.31209999999999</v>
      </c>
      <c r="H14787" s="1">
        <v>15.06380937</v>
      </c>
      <c r="I14787" s="1">
        <v>77604</v>
      </c>
    </row>
    <row r="14788" spans="1:9" x14ac:dyDescent="0.25">
      <c r="A14788" s="1">
        <v>0</v>
      </c>
      <c r="B14788" s="1" t="s">
        <v>17647</v>
      </c>
    </row>
    <row r="14789" spans="1:9" x14ac:dyDescent="0.25">
      <c r="A14789" s="1">
        <v>1</v>
      </c>
      <c r="B14789" s="1" t="s">
        <v>17648</v>
      </c>
      <c r="C14789" s="1" t="s">
        <v>17649</v>
      </c>
      <c r="D14789" s="1">
        <v>22276.389261339998</v>
      </c>
      <c r="E14789" s="1">
        <v>4.2599999999999999E-6</v>
      </c>
      <c r="F14789" s="1" t="s">
        <v>3</v>
      </c>
      <c r="G14789" s="1" t="s">
        <v>17650</v>
      </c>
      <c r="H14789" s="1">
        <v>0</v>
      </c>
      <c r="I14789" s="1">
        <v>9999</v>
      </c>
    </row>
    <row r="14790" spans="1:9" x14ac:dyDescent="0.25">
      <c r="A14790" s="1">
        <v>2</v>
      </c>
      <c r="B14790" s="1">
        <v>48480</v>
      </c>
      <c r="C14790" s="1">
        <v>53.055300000000003</v>
      </c>
      <c r="D14790" s="1">
        <v>67.901200000000003</v>
      </c>
      <c r="E14790" s="1">
        <v>1452</v>
      </c>
      <c r="F14790" s="1">
        <v>68.584800000000001</v>
      </c>
      <c r="G14790" s="1">
        <v>291.52960000000002</v>
      </c>
      <c r="H14790" s="1">
        <v>15.06401662</v>
      </c>
      <c r="I14790" s="1">
        <v>77440</v>
      </c>
    </row>
    <row r="14791" spans="1:9" x14ac:dyDescent="0.25">
      <c r="A14791" s="1">
        <v>0</v>
      </c>
      <c r="B14791" s="1" t="s">
        <v>17651</v>
      </c>
    </row>
    <row r="14792" spans="1:9" x14ac:dyDescent="0.25">
      <c r="A14792" s="1">
        <v>1</v>
      </c>
      <c r="B14792" s="1" t="s">
        <v>17652</v>
      </c>
      <c r="C14792" s="1" t="s">
        <v>17653</v>
      </c>
      <c r="D14792" s="1">
        <v>22275.700973629999</v>
      </c>
      <c r="E14792" s="1">
        <v>4.9100000000000004E-6</v>
      </c>
      <c r="F14792" s="1" t="s">
        <v>3</v>
      </c>
      <c r="G14792" s="1" t="s">
        <v>15816</v>
      </c>
      <c r="H14792" s="1">
        <v>0</v>
      </c>
      <c r="I14792" s="1">
        <v>9997</v>
      </c>
    </row>
    <row r="14793" spans="1:9" x14ac:dyDescent="0.25">
      <c r="A14793" s="1">
        <v>2</v>
      </c>
      <c r="B14793" s="1">
        <v>48481</v>
      </c>
      <c r="C14793" s="1">
        <v>53.055399999999999</v>
      </c>
      <c r="D14793" s="1">
        <v>71.281000000000006</v>
      </c>
      <c r="E14793" s="1">
        <v>1371</v>
      </c>
      <c r="F14793" s="1">
        <v>79.998400000000004</v>
      </c>
      <c r="G14793" s="1">
        <v>280.11599999999999</v>
      </c>
      <c r="H14793" s="1">
        <v>15.06400281</v>
      </c>
      <c r="I14793" s="1">
        <v>78613</v>
      </c>
    </row>
    <row r="14794" spans="1:9" x14ac:dyDescent="0.25">
      <c r="A14794" s="1">
        <v>0</v>
      </c>
      <c r="B14794" s="1" t="s">
        <v>17654</v>
      </c>
    </row>
    <row r="14795" spans="1:9" x14ac:dyDescent="0.25">
      <c r="A14795" s="1">
        <v>1</v>
      </c>
      <c r="B14795" s="1" t="s">
        <v>17655</v>
      </c>
      <c r="C14795" s="1" t="s">
        <v>17656</v>
      </c>
      <c r="D14795" s="1">
        <v>22276.530271610001</v>
      </c>
      <c r="E14795" s="1">
        <v>1.1478E-4</v>
      </c>
      <c r="F14795" s="1" t="s">
        <v>3</v>
      </c>
      <c r="G14795" s="1" t="s">
        <v>17657</v>
      </c>
      <c r="H14795" s="1">
        <v>0</v>
      </c>
      <c r="I14795" s="1">
        <v>9999</v>
      </c>
    </row>
    <row r="14796" spans="1:9" x14ac:dyDescent="0.25">
      <c r="A14796" s="1">
        <v>2</v>
      </c>
      <c r="B14796" s="1">
        <v>48482</v>
      </c>
      <c r="C14796" s="1">
        <v>53.054200000000002</v>
      </c>
      <c r="D14796" s="1">
        <v>67.278199999999998</v>
      </c>
      <c r="E14796" s="1">
        <v>1299</v>
      </c>
      <c r="F14796" s="1">
        <v>82.462000000000003</v>
      </c>
      <c r="G14796" s="1">
        <v>277.65159999999997</v>
      </c>
      <c r="H14796" s="1">
        <v>15.06415108</v>
      </c>
      <c r="I14796" s="1">
        <v>77461</v>
      </c>
    </row>
    <row r="14797" spans="1:9" x14ac:dyDescent="0.25">
      <c r="A14797" s="1">
        <v>0</v>
      </c>
      <c r="B14797" s="1" t="s">
        <v>17658</v>
      </c>
    </row>
    <row r="14798" spans="1:9" x14ac:dyDescent="0.25">
      <c r="A14798" s="1">
        <v>1</v>
      </c>
      <c r="B14798" s="1" t="s">
        <v>17659</v>
      </c>
      <c r="C14798" s="1" t="s">
        <v>17660</v>
      </c>
      <c r="D14798" s="1">
        <v>22276.526624999999</v>
      </c>
      <c r="E14798" s="1">
        <v>3.5010999999999999E-4</v>
      </c>
      <c r="F14798" s="1" t="s">
        <v>3</v>
      </c>
      <c r="G14798" s="1" t="s">
        <v>17661</v>
      </c>
      <c r="H14798" s="1">
        <v>0</v>
      </c>
      <c r="I14798" s="1">
        <v>9997</v>
      </c>
    </row>
    <row r="14799" spans="1:9" x14ac:dyDescent="0.25">
      <c r="A14799" s="1">
        <v>2</v>
      </c>
      <c r="B14799" s="1">
        <v>48483</v>
      </c>
      <c r="C14799" s="1">
        <v>53.054400000000001</v>
      </c>
      <c r="D14799" s="1">
        <v>67.292500000000004</v>
      </c>
      <c r="E14799" s="1">
        <v>2082</v>
      </c>
      <c r="F14799" s="1">
        <v>69.235399999999998</v>
      </c>
      <c r="G14799" s="1">
        <v>290.88569999999999</v>
      </c>
      <c r="H14799" s="1">
        <v>15.06354631</v>
      </c>
      <c r="I14799" s="1">
        <v>77469</v>
      </c>
    </row>
    <row r="14800" spans="1:9" x14ac:dyDescent="0.25">
      <c r="A14800" s="1">
        <v>0</v>
      </c>
      <c r="B14800" s="1" t="s">
        <v>17662</v>
      </c>
    </row>
    <row r="14801" spans="1:9" x14ac:dyDescent="0.25">
      <c r="A14801" s="1">
        <v>1</v>
      </c>
      <c r="B14801" s="1" t="s">
        <v>17663</v>
      </c>
      <c r="C14801" s="1" t="s">
        <v>17664</v>
      </c>
      <c r="D14801" s="1">
        <v>22276.47134253</v>
      </c>
      <c r="E14801" s="1">
        <v>1.1800000000000001E-5</v>
      </c>
      <c r="F14801" s="1" t="s">
        <v>3</v>
      </c>
      <c r="G14801" s="1" t="s">
        <v>17665</v>
      </c>
      <c r="H14801" s="1">
        <v>0</v>
      </c>
      <c r="I14801" s="1">
        <v>9994</v>
      </c>
    </row>
    <row r="14802" spans="1:9" x14ac:dyDescent="0.25">
      <c r="A14802" s="1">
        <v>2</v>
      </c>
      <c r="B14802" s="1">
        <v>48484</v>
      </c>
      <c r="C14802" s="1">
        <v>53.055700000000002</v>
      </c>
      <c r="D14802" s="1">
        <v>67.900599999999997</v>
      </c>
      <c r="E14802" s="1">
        <v>1431</v>
      </c>
      <c r="F14802" s="1">
        <v>91.660200000000003</v>
      </c>
      <c r="G14802" s="1">
        <v>268.45499999999998</v>
      </c>
      <c r="H14802" s="1">
        <v>15.0641088</v>
      </c>
      <c r="I14802" s="1">
        <v>77452</v>
      </c>
    </row>
    <row r="14803" spans="1:9" x14ac:dyDescent="0.25">
      <c r="A14803" s="1">
        <v>0</v>
      </c>
      <c r="B14803" s="1" t="s">
        <v>17666</v>
      </c>
    </row>
    <row r="14804" spans="1:9" x14ac:dyDescent="0.25">
      <c r="A14804" s="1">
        <v>1</v>
      </c>
      <c r="B14804" s="1" t="s">
        <v>17667</v>
      </c>
      <c r="C14804" s="1" t="s">
        <v>17668</v>
      </c>
      <c r="D14804" s="1">
        <v>22276.467610029998</v>
      </c>
      <c r="E14804" s="1">
        <v>5.0909999999999999E-5</v>
      </c>
      <c r="F14804" s="1" t="s">
        <v>3</v>
      </c>
      <c r="G14804" s="1" t="s">
        <v>17669</v>
      </c>
      <c r="H14804" s="1">
        <v>0</v>
      </c>
      <c r="I14804" s="1">
        <v>9998</v>
      </c>
    </row>
    <row r="14805" spans="1:9" x14ac:dyDescent="0.25">
      <c r="A14805" s="1">
        <v>2</v>
      </c>
      <c r="B14805" s="1">
        <v>48485</v>
      </c>
      <c r="C14805" s="1">
        <v>53.055100000000003</v>
      </c>
      <c r="D14805" s="1">
        <v>67.557900000000004</v>
      </c>
      <c r="E14805" s="1">
        <v>1420</v>
      </c>
      <c r="F14805" s="1">
        <v>88.951700000000002</v>
      </c>
      <c r="G14805" s="1">
        <v>271.1635</v>
      </c>
      <c r="H14805" s="1">
        <v>15.064146340000001</v>
      </c>
      <c r="I14805" s="1">
        <v>77456</v>
      </c>
    </row>
    <row r="14806" spans="1:9" x14ac:dyDescent="0.25">
      <c r="A14806" s="1">
        <v>0</v>
      </c>
      <c r="B14806" s="1" t="s">
        <v>17670</v>
      </c>
    </row>
    <row r="14807" spans="1:9" x14ac:dyDescent="0.25">
      <c r="A14807" s="1">
        <v>1</v>
      </c>
      <c r="B14807" s="1" t="s">
        <v>17671</v>
      </c>
      <c r="C14807" s="1" t="s">
        <v>17672</v>
      </c>
      <c r="D14807" s="1">
        <v>22276.47035249</v>
      </c>
      <c r="E14807" s="1">
        <v>2.637E-5</v>
      </c>
      <c r="F14807" s="1" t="s">
        <v>3</v>
      </c>
      <c r="G14807" s="1" t="s">
        <v>17673</v>
      </c>
      <c r="H14807" s="1">
        <v>0</v>
      </c>
      <c r="I14807" s="1">
        <v>9998</v>
      </c>
    </row>
    <row r="14808" spans="1:9" x14ac:dyDescent="0.25">
      <c r="A14808" s="1">
        <v>2</v>
      </c>
      <c r="B14808" s="1">
        <v>48486</v>
      </c>
      <c r="C14808" s="1">
        <v>53.055</v>
      </c>
      <c r="D14808" s="1">
        <v>67.530199999999994</v>
      </c>
      <c r="E14808" s="1">
        <v>1534</v>
      </c>
      <c r="F14808" s="1">
        <v>59.982700000000001</v>
      </c>
      <c r="G14808" s="1">
        <v>300.13139999999999</v>
      </c>
      <c r="H14808" s="1">
        <v>15.06409947</v>
      </c>
      <c r="I14808" s="1">
        <v>77456</v>
      </c>
    </row>
    <row r="14809" spans="1:9" x14ac:dyDescent="0.25">
      <c r="A14809" s="1">
        <v>0</v>
      </c>
      <c r="B14809" s="1" t="s">
        <v>17674</v>
      </c>
    </row>
    <row r="14810" spans="1:9" x14ac:dyDescent="0.25">
      <c r="A14810" s="1">
        <v>1</v>
      </c>
      <c r="B14810" s="1" t="s">
        <v>17675</v>
      </c>
      <c r="C14810" s="1" t="s">
        <v>17676</v>
      </c>
      <c r="D14810" s="1">
        <v>22276.47499183</v>
      </c>
      <c r="E14810" s="1">
        <v>1.0296E-4</v>
      </c>
      <c r="F14810" s="1" t="s">
        <v>3</v>
      </c>
      <c r="G14810" s="1" t="s">
        <v>17677</v>
      </c>
      <c r="H14810" s="1">
        <v>0</v>
      </c>
      <c r="I14810" s="1">
        <v>9992</v>
      </c>
    </row>
    <row r="14811" spans="1:9" x14ac:dyDescent="0.25">
      <c r="A14811" s="1">
        <v>2</v>
      </c>
      <c r="B14811" s="1">
        <v>48487</v>
      </c>
      <c r="C14811" s="1">
        <v>53.0535</v>
      </c>
      <c r="D14811" s="1">
        <v>67.509799999999998</v>
      </c>
      <c r="E14811" s="1">
        <v>1479</v>
      </c>
      <c r="F14811" s="1">
        <v>66.744500000000002</v>
      </c>
      <c r="G14811" s="1">
        <v>293.37</v>
      </c>
      <c r="H14811" s="1">
        <v>15.064060939999999</v>
      </c>
      <c r="I14811" s="1">
        <v>77465</v>
      </c>
    </row>
    <row r="14812" spans="1:9" x14ac:dyDescent="0.25">
      <c r="A14812" s="1">
        <v>0</v>
      </c>
      <c r="B14812" s="1" t="s">
        <v>17678</v>
      </c>
    </row>
    <row r="14813" spans="1:9" x14ac:dyDescent="0.25">
      <c r="A14813" s="1">
        <v>1</v>
      </c>
      <c r="B14813" s="1" t="s">
        <v>17679</v>
      </c>
      <c r="C14813" s="1" t="s">
        <v>17680</v>
      </c>
      <c r="D14813" s="1">
        <v>22276.518293860001</v>
      </c>
      <c r="E14813" s="1">
        <v>1.5155999999999999E-4</v>
      </c>
      <c r="F14813" s="1" t="s">
        <v>3</v>
      </c>
      <c r="G14813" s="1" t="s">
        <v>17681</v>
      </c>
      <c r="H14813" s="1">
        <v>0</v>
      </c>
      <c r="I14813" s="1">
        <v>9998</v>
      </c>
    </row>
    <row r="14814" spans="1:9" x14ac:dyDescent="0.25">
      <c r="A14814" s="1">
        <v>2</v>
      </c>
      <c r="B14814" s="1">
        <v>48553</v>
      </c>
      <c r="C14814" s="1">
        <v>53.054900000000004</v>
      </c>
      <c r="D14814" s="1">
        <v>357.32080000000002</v>
      </c>
      <c r="E14814" s="1">
        <v>1790</v>
      </c>
      <c r="F14814" s="1">
        <v>48.652299999999997</v>
      </c>
      <c r="G14814" s="1">
        <v>311.46199999999999</v>
      </c>
      <c r="H14814" s="1">
        <v>15.06417589</v>
      </c>
      <c r="I14814" s="1">
        <v>76327</v>
      </c>
    </row>
    <row r="14815" spans="1:9" x14ac:dyDescent="0.25">
      <c r="A14815" s="1">
        <v>0</v>
      </c>
      <c r="B14815" s="1" t="s">
        <v>17682</v>
      </c>
    </row>
    <row r="14816" spans="1:9" x14ac:dyDescent="0.25">
      <c r="A14816" s="1">
        <v>1</v>
      </c>
      <c r="B14816" s="1" t="s">
        <v>17683</v>
      </c>
      <c r="C14816" s="1" t="s">
        <v>17684</v>
      </c>
      <c r="D14816" s="1">
        <v>22276.52565992</v>
      </c>
      <c r="E14816" s="1">
        <v>3.8609999999999998E-5</v>
      </c>
      <c r="F14816" s="1" t="s">
        <v>3</v>
      </c>
      <c r="G14816" s="1" t="s">
        <v>17685</v>
      </c>
      <c r="H14816" s="1">
        <v>0</v>
      </c>
      <c r="I14816" s="1">
        <v>9999</v>
      </c>
    </row>
    <row r="14817" spans="1:9" x14ac:dyDescent="0.25">
      <c r="A14817" s="1">
        <v>2</v>
      </c>
      <c r="B14817" s="1">
        <v>48554</v>
      </c>
      <c r="C14817" s="1">
        <v>53.0548</v>
      </c>
      <c r="D14817" s="1">
        <v>357.29629999999997</v>
      </c>
      <c r="E14817" s="1">
        <v>1558</v>
      </c>
      <c r="F14817" s="1">
        <v>72.114199999999997</v>
      </c>
      <c r="G14817" s="1">
        <v>288.00170000000003</v>
      </c>
      <c r="H14817" s="1">
        <v>15.06419908</v>
      </c>
      <c r="I14817" s="1">
        <v>76321</v>
      </c>
    </row>
    <row r="14818" spans="1:9" x14ac:dyDescent="0.25">
      <c r="A14818" s="1">
        <v>0</v>
      </c>
      <c r="B14818" s="1" t="s">
        <v>17686</v>
      </c>
    </row>
    <row r="14819" spans="1:9" x14ac:dyDescent="0.25">
      <c r="A14819" s="1">
        <v>1</v>
      </c>
      <c r="B14819" s="1" t="s">
        <v>17687</v>
      </c>
      <c r="C14819" s="1" t="s">
        <v>17688</v>
      </c>
      <c r="D14819" s="1">
        <v>22276.554232959999</v>
      </c>
      <c r="E14819" s="1">
        <v>2.2342999999999999E-4</v>
      </c>
      <c r="F14819" s="1" t="s">
        <v>3</v>
      </c>
      <c r="G14819" s="1" t="s">
        <v>17689</v>
      </c>
      <c r="H14819" s="1">
        <v>0</v>
      </c>
      <c r="I14819" s="1">
        <v>9998</v>
      </c>
    </row>
    <row r="14820" spans="1:9" x14ac:dyDescent="0.25">
      <c r="A14820" s="1">
        <v>2</v>
      </c>
      <c r="B14820" s="1">
        <v>48555</v>
      </c>
      <c r="C14820" s="1">
        <v>53.055900000000001</v>
      </c>
      <c r="D14820" s="1">
        <v>7.1695000000000002</v>
      </c>
      <c r="E14820" s="1">
        <v>1786</v>
      </c>
      <c r="F14820" s="1">
        <v>52.974800000000002</v>
      </c>
      <c r="G14820" s="1">
        <v>307.1404</v>
      </c>
      <c r="H14820" s="1">
        <v>15.06421458</v>
      </c>
      <c r="I14820" s="1">
        <v>76188</v>
      </c>
    </row>
    <row r="14821" spans="1:9" x14ac:dyDescent="0.25">
      <c r="A14821" s="1">
        <v>0</v>
      </c>
      <c r="B14821" s="1" t="s">
        <v>17690</v>
      </c>
    </row>
    <row r="14822" spans="1:9" x14ac:dyDescent="0.25">
      <c r="A14822" s="1">
        <v>1</v>
      </c>
      <c r="B14822" s="1" t="s">
        <v>17691</v>
      </c>
      <c r="C14822" s="1" t="s">
        <v>17692</v>
      </c>
      <c r="D14822" s="1">
        <v>22276.543173499998</v>
      </c>
      <c r="E14822" s="1">
        <v>2.1167000000000001E-4</v>
      </c>
      <c r="F14822" s="1" t="s">
        <v>3</v>
      </c>
      <c r="G14822" s="1" t="s">
        <v>17693</v>
      </c>
      <c r="H14822" s="1">
        <v>0</v>
      </c>
      <c r="I14822" s="1">
        <v>9991</v>
      </c>
    </row>
    <row r="14823" spans="1:9" x14ac:dyDescent="0.25">
      <c r="A14823" s="1">
        <v>2</v>
      </c>
      <c r="B14823" s="1">
        <v>48556</v>
      </c>
      <c r="C14823" s="1">
        <v>53.054699999999997</v>
      </c>
      <c r="D14823" s="1">
        <v>7.22</v>
      </c>
      <c r="E14823" s="1">
        <v>1557</v>
      </c>
      <c r="F14823" s="1">
        <v>52.0244</v>
      </c>
      <c r="G14823" s="1">
        <v>308.08850000000001</v>
      </c>
      <c r="H14823" s="1">
        <v>15.06424543</v>
      </c>
      <c r="I14823" s="1">
        <v>76188</v>
      </c>
    </row>
    <row r="14824" spans="1:9" x14ac:dyDescent="0.25">
      <c r="A14824" s="1">
        <v>0</v>
      </c>
      <c r="B14824" s="1" t="s">
        <v>17694</v>
      </c>
    </row>
    <row r="14825" spans="1:9" x14ac:dyDescent="0.25">
      <c r="A14825" s="1">
        <v>1</v>
      </c>
      <c r="B14825" s="1" t="s">
        <v>17695</v>
      </c>
      <c r="C14825" s="1" t="s">
        <v>17696</v>
      </c>
      <c r="D14825" s="1">
        <v>22276.481430899999</v>
      </c>
      <c r="E14825" s="1">
        <v>1.2140000000000001E-5</v>
      </c>
      <c r="F14825" s="1" t="s">
        <v>3</v>
      </c>
      <c r="G14825" s="1" t="s">
        <v>17697</v>
      </c>
      <c r="H14825" s="1">
        <v>0</v>
      </c>
      <c r="I14825" s="1">
        <v>9996</v>
      </c>
    </row>
    <row r="14826" spans="1:9" x14ac:dyDescent="0.25">
      <c r="A14826" s="1">
        <v>2</v>
      </c>
      <c r="B14826" s="1">
        <v>48557</v>
      </c>
      <c r="C14826" s="1">
        <v>53.055599999999998</v>
      </c>
      <c r="D14826" s="1">
        <v>357.48410000000001</v>
      </c>
      <c r="E14826" s="1">
        <v>1559</v>
      </c>
      <c r="F14826" s="1">
        <v>61.283999999999999</v>
      </c>
      <c r="G14826" s="1">
        <v>298.83049999999997</v>
      </c>
      <c r="H14826" s="1">
        <v>15.064091489999999</v>
      </c>
      <c r="I14826" s="1">
        <v>76319</v>
      </c>
    </row>
    <row r="14827" spans="1:9" x14ac:dyDescent="0.25">
      <c r="A14827" s="1">
        <v>0</v>
      </c>
      <c r="B14827" s="1" t="s">
        <v>17698</v>
      </c>
    </row>
    <row r="14828" spans="1:9" x14ac:dyDescent="0.25">
      <c r="A14828" s="1">
        <v>1</v>
      </c>
      <c r="B14828" s="1" t="s">
        <v>17699</v>
      </c>
      <c r="C14828" s="1" t="s">
        <v>17700</v>
      </c>
      <c r="D14828" s="1">
        <v>22276.477752260002</v>
      </c>
      <c r="E14828" s="1">
        <v>6.1470000000000006E-5</v>
      </c>
      <c r="F14828" s="1" t="s">
        <v>3</v>
      </c>
      <c r="G14828" s="1" t="s">
        <v>17701</v>
      </c>
      <c r="H14828" s="1">
        <v>0</v>
      </c>
      <c r="I14828" s="1">
        <v>9992</v>
      </c>
    </row>
    <row r="14829" spans="1:9" x14ac:dyDescent="0.25">
      <c r="A14829" s="1">
        <v>2</v>
      </c>
      <c r="B14829" s="1">
        <v>48558</v>
      </c>
      <c r="C14829" s="1">
        <v>53.054400000000001</v>
      </c>
      <c r="D14829" s="1">
        <v>357.51830000000001</v>
      </c>
      <c r="E14829" s="1">
        <v>1437</v>
      </c>
      <c r="F14829" s="1">
        <v>70.569500000000005</v>
      </c>
      <c r="G14829" s="1">
        <v>289.54500000000002</v>
      </c>
      <c r="H14829" s="1">
        <v>15.064046579999999</v>
      </c>
      <c r="I14829" s="1">
        <v>75455</v>
      </c>
    </row>
    <row r="14830" spans="1:9" x14ac:dyDescent="0.25">
      <c r="A14830" s="1">
        <v>0</v>
      </c>
      <c r="B14830" s="1" t="s">
        <v>17702</v>
      </c>
    </row>
    <row r="14831" spans="1:9" x14ac:dyDescent="0.25">
      <c r="A14831" s="1">
        <v>1</v>
      </c>
      <c r="B14831" s="1" t="s">
        <v>17703</v>
      </c>
      <c r="C14831" s="1" t="s">
        <v>17704</v>
      </c>
      <c r="D14831" s="1">
        <v>22276.513664440001</v>
      </c>
      <c r="E14831" s="1">
        <v>2.2641999999999999E-4</v>
      </c>
      <c r="F14831" s="1" t="s">
        <v>3</v>
      </c>
      <c r="G14831" s="1" t="s">
        <v>17705</v>
      </c>
      <c r="H14831" s="1">
        <v>0</v>
      </c>
      <c r="I14831" s="1">
        <v>9992</v>
      </c>
    </row>
    <row r="14832" spans="1:9" x14ac:dyDescent="0.25">
      <c r="A14832" s="1">
        <v>2</v>
      </c>
      <c r="B14832" s="1">
        <v>48559</v>
      </c>
      <c r="C14832" s="1">
        <v>53.056100000000001</v>
      </c>
      <c r="D14832" s="1">
        <v>357.34460000000001</v>
      </c>
      <c r="E14832" s="1">
        <v>1661</v>
      </c>
      <c r="F14832" s="1">
        <v>58.554200000000002</v>
      </c>
      <c r="G14832" s="1">
        <v>301.5609</v>
      </c>
      <c r="H14832" s="1">
        <v>15.06423839</v>
      </c>
      <c r="I14832" s="1">
        <v>76310</v>
      </c>
    </row>
    <row r="14833" spans="1:9" x14ac:dyDescent="0.25">
      <c r="A14833" s="1">
        <v>0</v>
      </c>
      <c r="B14833" s="1" t="s">
        <v>17706</v>
      </c>
    </row>
    <row r="14834" spans="1:9" x14ac:dyDescent="0.25">
      <c r="A14834" s="1">
        <v>1</v>
      </c>
      <c r="B14834" s="1" t="s">
        <v>17707</v>
      </c>
      <c r="C14834" s="1" t="s">
        <v>17708</v>
      </c>
      <c r="D14834" s="1">
        <v>22276.528475269999</v>
      </c>
      <c r="E14834" s="1">
        <v>1.8709E-4</v>
      </c>
      <c r="F14834" s="1" t="s">
        <v>3</v>
      </c>
      <c r="G14834" s="1" t="s">
        <v>17709</v>
      </c>
      <c r="H14834" s="1">
        <v>0</v>
      </c>
      <c r="I14834" s="1">
        <v>9990</v>
      </c>
    </row>
    <row r="14835" spans="1:9" x14ac:dyDescent="0.25">
      <c r="A14835" s="1">
        <v>2</v>
      </c>
      <c r="B14835" s="1">
        <v>48561</v>
      </c>
      <c r="C14835" s="1">
        <v>53.054000000000002</v>
      </c>
      <c r="D14835" s="1">
        <v>327.55239999999998</v>
      </c>
      <c r="E14835" s="1">
        <v>1665</v>
      </c>
      <c r="F14835" s="1">
        <v>65.2346</v>
      </c>
      <c r="G14835" s="1">
        <v>294.88170000000002</v>
      </c>
      <c r="H14835" s="1">
        <v>15.06413047</v>
      </c>
      <c r="I14835" s="1">
        <v>76749</v>
      </c>
    </row>
    <row r="14836" spans="1:9" x14ac:dyDescent="0.25">
      <c r="A14836" s="1">
        <v>0</v>
      </c>
      <c r="B14836" s="1" t="s">
        <v>17710</v>
      </c>
    </row>
    <row r="14837" spans="1:9" x14ac:dyDescent="0.25">
      <c r="A14837" s="1">
        <v>1</v>
      </c>
      <c r="B14837" s="1" t="s">
        <v>17711</v>
      </c>
      <c r="C14837" s="1" t="s">
        <v>17712</v>
      </c>
      <c r="D14837" s="1">
        <v>22276.52196686</v>
      </c>
      <c r="E14837" s="1">
        <v>2.7900000000000001E-5</v>
      </c>
      <c r="F14837" s="1" t="s">
        <v>3</v>
      </c>
      <c r="G14837" s="1" t="s">
        <v>17713</v>
      </c>
      <c r="H14837" s="1">
        <v>0</v>
      </c>
      <c r="I14837" s="1">
        <v>9991</v>
      </c>
    </row>
    <row r="14838" spans="1:9" x14ac:dyDescent="0.25">
      <c r="A14838" s="1">
        <v>2</v>
      </c>
      <c r="B14838" s="1">
        <v>48562</v>
      </c>
      <c r="C14838" s="1">
        <v>53.056100000000001</v>
      </c>
      <c r="D14838" s="1">
        <v>357.30329999999998</v>
      </c>
      <c r="E14838" s="1">
        <v>1408</v>
      </c>
      <c r="F14838" s="1">
        <v>67.225200000000001</v>
      </c>
      <c r="G14838" s="1">
        <v>292.88850000000002</v>
      </c>
      <c r="H14838" s="1">
        <v>15.06413296</v>
      </c>
      <c r="I14838" s="1">
        <v>76325</v>
      </c>
    </row>
    <row r="14839" spans="1:9" x14ac:dyDescent="0.25">
      <c r="A14839" s="1">
        <v>0</v>
      </c>
      <c r="B14839" s="1" t="s">
        <v>17714</v>
      </c>
    </row>
    <row r="14840" spans="1:9" x14ac:dyDescent="0.25">
      <c r="A14840" s="1">
        <v>1</v>
      </c>
      <c r="B14840" s="1" t="s">
        <v>17715</v>
      </c>
      <c r="C14840" s="1" t="s">
        <v>17716</v>
      </c>
      <c r="D14840" s="1">
        <v>22276.54041233</v>
      </c>
      <c r="E14840" s="1">
        <v>2.4221999999999999E-4</v>
      </c>
      <c r="F14840" s="1" t="s">
        <v>3</v>
      </c>
      <c r="G14840" s="1" t="s">
        <v>17717</v>
      </c>
      <c r="H14840" s="1">
        <v>0</v>
      </c>
      <c r="I14840" s="1">
        <v>9993</v>
      </c>
    </row>
    <row r="14841" spans="1:9" x14ac:dyDescent="0.25">
      <c r="A14841" s="1">
        <v>2</v>
      </c>
      <c r="B14841" s="1">
        <v>48563</v>
      </c>
      <c r="C14841" s="1">
        <v>53.054000000000002</v>
      </c>
      <c r="D14841" s="1">
        <v>357.21640000000002</v>
      </c>
      <c r="E14841" s="1">
        <v>1761</v>
      </c>
      <c r="F14841" s="1">
        <v>56.154699999999998</v>
      </c>
      <c r="G14841" s="1">
        <v>303.96089999999998</v>
      </c>
      <c r="H14841" s="1">
        <v>15.064190849999999</v>
      </c>
      <c r="I14841" s="1">
        <v>76323</v>
      </c>
    </row>
    <row r="14842" spans="1:9" x14ac:dyDescent="0.25">
      <c r="A14842" s="1">
        <v>0</v>
      </c>
      <c r="B14842" s="1" t="s">
        <v>17718</v>
      </c>
    </row>
    <row r="14843" spans="1:9" x14ac:dyDescent="0.25">
      <c r="A14843" s="1">
        <v>1</v>
      </c>
      <c r="B14843" s="1" t="s">
        <v>17719</v>
      </c>
      <c r="C14843" s="1" t="s">
        <v>17720</v>
      </c>
      <c r="D14843" s="1">
        <v>22276.533037109999</v>
      </c>
      <c r="E14843" s="1">
        <v>1.4836E-4</v>
      </c>
      <c r="F14843" s="1" t="s">
        <v>3</v>
      </c>
      <c r="G14843" s="1" t="s">
        <v>17721</v>
      </c>
      <c r="H14843" s="1">
        <v>0</v>
      </c>
      <c r="I14843" s="1">
        <v>9995</v>
      </c>
    </row>
    <row r="14844" spans="1:9" x14ac:dyDescent="0.25">
      <c r="A14844" s="1">
        <v>2</v>
      </c>
      <c r="B14844" s="1">
        <v>48564</v>
      </c>
      <c r="C14844" s="1">
        <v>53.054900000000004</v>
      </c>
      <c r="D14844" s="1">
        <v>357.27440000000001</v>
      </c>
      <c r="E14844" s="1">
        <v>1575</v>
      </c>
      <c r="F14844" s="1">
        <v>59.556399999999996</v>
      </c>
      <c r="G14844" s="1">
        <v>300.55799999999999</v>
      </c>
      <c r="H14844" s="1">
        <v>15.06428599</v>
      </c>
      <c r="I14844" s="1">
        <v>76327</v>
      </c>
    </row>
    <row r="14845" spans="1:9" x14ac:dyDescent="0.25">
      <c r="A14845" s="1">
        <v>0</v>
      </c>
      <c r="B14845" s="1" t="s">
        <v>17722</v>
      </c>
    </row>
    <row r="14846" spans="1:9" x14ac:dyDescent="0.25">
      <c r="A14846" s="1">
        <v>1</v>
      </c>
      <c r="B14846" s="1" t="s">
        <v>17723</v>
      </c>
      <c r="C14846" s="1" t="s">
        <v>17724</v>
      </c>
      <c r="D14846" s="1">
        <v>22276.462061999999</v>
      </c>
      <c r="E14846" s="1">
        <v>1.3370000000000001E-5</v>
      </c>
      <c r="F14846" s="1" t="s">
        <v>3</v>
      </c>
      <c r="G14846" s="1" t="s">
        <v>17725</v>
      </c>
      <c r="H14846" s="1">
        <v>0</v>
      </c>
      <c r="I14846" s="1">
        <v>9993</v>
      </c>
    </row>
    <row r="14847" spans="1:9" x14ac:dyDescent="0.25">
      <c r="A14847" s="1">
        <v>2</v>
      </c>
      <c r="B14847" s="1">
        <v>48565</v>
      </c>
      <c r="C14847" s="1">
        <v>53.056100000000001</v>
      </c>
      <c r="D14847" s="1">
        <v>357.5693</v>
      </c>
      <c r="E14847" s="1">
        <v>1535</v>
      </c>
      <c r="F14847" s="1">
        <v>67.111099999999993</v>
      </c>
      <c r="G14847" s="1">
        <v>293.00400000000002</v>
      </c>
      <c r="H14847" s="1">
        <v>15.064017570000001</v>
      </c>
      <c r="I14847" s="1">
        <v>76310</v>
      </c>
    </row>
    <row r="14848" spans="1:9" x14ac:dyDescent="0.25">
      <c r="A14848" s="1">
        <v>0</v>
      </c>
      <c r="B14848" s="1" t="s">
        <v>17726</v>
      </c>
    </row>
    <row r="14849" spans="1:9" x14ac:dyDescent="0.25">
      <c r="A14849" s="1">
        <v>1</v>
      </c>
      <c r="B14849" s="1" t="s">
        <v>17727</v>
      </c>
      <c r="C14849" s="1" t="s">
        <v>17728</v>
      </c>
      <c r="D14849" s="1">
        <v>22276.550543230001</v>
      </c>
      <c r="E14849" s="1">
        <v>2.6483000000000002E-4</v>
      </c>
      <c r="F14849" s="1" t="s">
        <v>3</v>
      </c>
      <c r="G14849" s="1" t="s">
        <v>17729</v>
      </c>
      <c r="H14849" s="1">
        <v>0</v>
      </c>
      <c r="I14849" s="1">
        <v>9998</v>
      </c>
    </row>
    <row r="14850" spans="1:9" x14ac:dyDescent="0.25">
      <c r="A14850" s="1">
        <v>2</v>
      </c>
      <c r="B14850" s="1">
        <v>48566</v>
      </c>
      <c r="C14850" s="1">
        <v>53.055599999999998</v>
      </c>
      <c r="D14850" s="1">
        <v>7.1517999999999997</v>
      </c>
      <c r="E14850" s="1">
        <v>1868</v>
      </c>
      <c r="F14850" s="1">
        <v>53.201099999999997</v>
      </c>
      <c r="G14850" s="1">
        <v>306.91489999999999</v>
      </c>
      <c r="H14850" s="1">
        <v>15.064310499999999</v>
      </c>
      <c r="I14850" s="1">
        <v>76181</v>
      </c>
    </row>
    <row r="14851" spans="1:9" x14ac:dyDescent="0.25">
      <c r="A14851" s="1">
        <v>0</v>
      </c>
      <c r="B14851" s="1" t="s">
        <v>17730</v>
      </c>
    </row>
    <row r="14852" spans="1:9" x14ac:dyDescent="0.25">
      <c r="A14852" s="1">
        <v>1</v>
      </c>
      <c r="B14852" s="1" t="s">
        <v>17731</v>
      </c>
      <c r="C14852" s="1" t="s">
        <v>17732</v>
      </c>
      <c r="D14852" s="1">
        <v>22276.498956529998</v>
      </c>
      <c r="E14852" s="1">
        <v>2.084E-4</v>
      </c>
      <c r="F14852" s="1" t="s">
        <v>3</v>
      </c>
      <c r="G14852" s="1" t="s">
        <v>17733</v>
      </c>
      <c r="H14852" s="1">
        <v>0</v>
      </c>
      <c r="I14852" s="1">
        <v>9998</v>
      </c>
    </row>
    <row r="14853" spans="1:9" x14ac:dyDescent="0.25">
      <c r="A14853" s="1">
        <v>2</v>
      </c>
      <c r="B14853" s="1">
        <v>48567</v>
      </c>
      <c r="C14853" s="1">
        <v>53.054900000000004</v>
      </c>
      <c r="D14853" s="1">
        <v>7.4203000000000001</v>
      </c>
      <c r="E14853" s="1">
        <v>1442</v>
      </c>
      <c r="F14853" s="1">
        <v>67.891099999999994</v>
      </c>
      <c r="G14853" s="1">
        <v>292.22309999999999</v>
      </c>
      <c r="H14853" s="1">
        <v>15.06402956</v>
      </c>
      <c r="I14853" s="1">
        <v>76177</v>
      </c>
    </row>
    <row r="14854" spans="1:9" x14ac:dyDescent="0.25">
      <c r="A14854" s="1">
        <v>0</v>
      </c>
      <c r="B14854" s="1" t="s">
        <v>17734</v>
      </c>
    </row>
    <row r="14855" spans="1:9" x14ac:dyDescent="0.25">
      <c r="A14855" s="1">
        <v>1</v>
      </c>
      <c r="B14855" s="1" t="s">
        <v>17735</v>
      </c>
      <c r="C14855" s="1" t="s">
        <v>17736</v>
      </c>
      <c r="D14855" s="1">
        <v>22276.510921749999</v>
      </c>
      <c r="E14855" s="1">
        <v>2.6215E-4</v>
      </c>
      <c r="F14855" s="1" t="s">
        <v>3</v>
      </c>
      <c r="G14855" s="1" t="s">
        <v>17737</v>
      </c>
      <c r="H14855" s="1">
        <v>0</v>
      </c>
      <c r="I14855" s="1">
        <v>9990</v>
      </c>
    </row>
    <row r="14856" spans="1:9" x14ac:dyDescent="0.25">
      <c r="A14856" s="1">
        <v>2</v>
      </c>
      <c r="B14856" s="1">
        <v>48568</v>
      </c>
      <c r="C14856" s="1">
        <v>53.055500000000002</v>
      </c>
      <c r="D14856" s="1">
        <v>357.35919999999999</v>
      </c>
      <c r="E14856" s="1">
        <v>1758</v>
      </c>
      <c r="F14856" s="1">
        <v>68.175700000000006</v>
      </c>
      <c r="G14856" s="1">
        <v>291.94189999999998</v>
      </c>
      <c r="H14856" s="1">
        <v>15.06428865</v>
      </c>
      <c r="I14856" s="1">
        <v>76312</v>
      </c>
    </row>
    <row r="14857" spans="1:9" x14ac:dyDescent="0.25">
      <c r="A14857" s="1">
        <v>0</v>
      </c>
      <c r="B14857" s="1" t="s">
        <v>17738</v>
      </c>
    </row>
    <row r="14858" spans="1:9" x14ac:dyDescent="0.25">
      <c r="A14858" s="1">
        <v>1</v>
      </c>
      <c r="B14858" s="1" t="s">
        <v>17739</v>
      </c>
      <c r="C14858" s="1" t="s">
        <v>17740</v>
      </c>
      <c r="D14858" s="1">
        <v>22276.470387140002</v>
      </c>
      <c r="E14858" s="1">
        <v>2.1881E-4</v>
      </c>
      <c r="F14858" s="1" t="s">
        <v>3</v>
      </c>
      <c r="G14858" s="1" t="s">
        <v>17741</v>
      </c>
      <c r="H14858" s="1">
        <v>0</v>
      </c>
      <c r="I14858" s="1">
        <v>9991</v>
      </c>
    </row>
    <row r="14859" spans="1:9" x14ac:dyDescent="0.25">
      <c r="A14859" s="1">
        <v>2</v>
      </c>
      <c r="B14859" s="1">
        <v>48569</v>
      </c>
      <c r="C14859" s="1">
        <v>53.054200000000002</v>
      </c>
      <c r="D14859" s="1">
        <v>357.53429999999997</v>
      </c>
      <c r="E14859" s="1">
        <v>1570</v>
      </c>
      <c r="F14859" s="1">
        <v>63.163400000000003</v>
      </c>
      <c r="G14859" s="1">
        <v>296.95150000000001</v>
      </c>
      <c r="H14859" s="1">
        <v>15.06406818</v>
      </c>
      <c r="I14859" s="1">
        <v>76312</v>
      </c>
    </row>
    <row r="14860" spans="1:9" x14ac:dyDescent="0.25">
      <c r="A14860" s="1">
        <v>0</v>
      </c>
      <c r="B14860" s="1" t="s">
        <v>17742</v>
      </c>
    </row>
    <row r="14861" spans="1:9" x14ac:dyDescent="0.25">
      <c r="A14861" s="1">
        <v>1</v>
      </c>
      <c r="B14861" s="1" t="s">
        <v>17743</v>
      </c>
      <c r="C14861" s="1" t="s">
        <v>17744</v>
      </c>
      <c r="D14861" s="1">
        <v>22276.52475004</v>
      </c>
      <c r="E14861" s="1">
        <v>7.0309999999999996E-5</v>
      </c>
      <c r="F14861" s="1" t="s">
        <v>3</v>
      </c>
      <c r="G14861" s="1" t="s">
        <v>17745</v>
      </c>
      <c r="H14861" s="1">
        <v>0</v>
      </c>
      <c r="I14861" s="1">
        <v>9994</v>
      </c>
    </row>
    <row r="14862" spans="1:9" x14ac:dyDescent="0.25">
      <c r="A14862" s="1">
        <v>2</v>
      </c>
      <c r="B14862" s="1">
        <v>48570</v>
      </c>
      <c r="C14862" s="1">
        <v>53.055500000000002</v>
      </c>
      <c r="D14862" s="1">
        <v>7.3053999999999997</v>
      </c>
      <c r="E14862" s="1">
        <v>1221</v>
      </c>
      <c r="F14862" s="1">
        <v>66.931399999999996</v>
      </c>
      <c r="G14862" s="1">
        <v>293.18029999999999</v>
      </c>
      <c r="H14862" s="1">
        <v>15.064047909999999</v>
      </c>
      <c r="I14862" s="1">
        <v>76177</v>
      </c>
    </row>
    <row r="14863" spans="1:9" x14ac:dyDescent="0.25">
      <c r="A14863" s="1">
        <v>0</v>
      </c>
      <c r="B14863" s="1" t="s">
        <v>17746</v>
      </c>
    </row>
    <row r="14864" spans="1:9" x14ac:dyDescent="0.25">
      <c r="A14864" s="1">
        <v>1</v>
      </c>
      <c r="B14864" s="1" t="s">
        <v>17747</v>
      </c>
      <c r="C14864" s="1" t="s">
        <v>17748</v>
      </c>
      <c r="D14864" s="1">
        <v>22276.532115769998</v>
      </c>
      <c r="E14864" s="1">
        <v>1.6923E-4</v>
      </c>
      <c r="F14864" s="1" t="s">
        <v>3</v>
      </c>
      <c r="G14864" s="1" t="s">
        <v>17749</v>
      </c>
      <c r="H14864" s="1">
        <v>0</v>
      </c>
      <c r="I14864" s="1">
        <v>9990</v>
      </c>
    </row>
    <row r="14865" spans="1:9" x14ac:dyDescent="0.25">
      <c r="A14865" s="1">
        <v>2</v>
      </c>
      <c r="B14865" s="1">
        <v>48571</v>
      </c>
      <c r="C14865" s="1">
        <v>53.054000000000002</v>
      </c>
      <c r="D14865" s="1">
        <v>7.2752999999999997</v>
      </c>
      <c r="E14865" s="1">
        <v>1489</v>
      </c>
      <c r="F14865" s="1">
        <v>59.061999999999998</v>
      </c>
      <c r="G14865" s="1">
        <v>301.05149999999998</v>
      </c>
      <c r="H14865" s="1">
        <v>15.0642063</v>
      </c>
      <c r="I14865" s="1">
        <v>76186</v>
      </c>
    </row>
    <row r="14866" spans="1:9" x14ac:dyDescent="0.25">
      <c r="A14866" s="1">
        <v>0</v>
      </c>
      <c r="B14866" s="1" t="s">
        <v>17750</v>
      </c>
    </row>
    <row r="14867" spans="1:9" x14ac:dyDescent="0.25">
      <c r="A14867" s="1">
        <v>1</v>
      </c>
      <c r="B14867" s="1" t="s">
        <v>17751</v>
      </c>
      <c r="C14867" s="1" t="s">
        <v>17752</v>
      </c>
      <c r="D14867" s="1">
        <v>22276.528432970001</v>
      </c>
      <c r="E14867" s="1">
        <v>7.682E-5</v>
      </c>
      <c r="F14867" s="1" t="s">
        <v>3</v>
      </c>
      <c r="G14867" s="1" t="s">
        <v>17753</v>
      </c>
      <c r="H14867" s="1">
        <v>0</v>
      </c>
      <c r="I14867" s="1">
        <v>9995</v>
      </c>
    </row>
    <row r="14868" spans="1:9" x14ac:dyDescent="0.25">
      <c r="A14868" s="1">
        <v>2</v>
      </c>
      <c r="B14868" s="1">
        <v>48572</v>
      </c>
      <c r="C14868" s="1">
        <v>53.055300000000003</v>
      </c>
      <c r="D14868" s="1">
        <v>7.2784000000000004</v>
      </c>
      <c r="E14868" s="1">
        <v>1364</v>
      </c>
      <c r="F14868" s="1">
        <v>73.183800000000005</v>
      </c>
      <c r="G14868" s="1">
        <v>286.93</v>
      </c>
      <c r="H14868" s="1">
        <v>15.06410397</v>
      </c>
      <c r="I14868" s="1">
        <v>76187</v>
      </c>
    </row>
    <row r="14869" spans="1:9" x14ac:dyDescent="0.25">
      <c r="A14869" s="1">
        <v>0</v>
      </c>
      <c r="B14869" s="1" t="s">
        <v>17754</v>
      </c>
    </row>
    <row r="14870" spans="1:9" x14ac:dyDescent="0.25">
      <c r="A14870" s="1">
        <v>1</v>
      </c>
      <c r="B14870" s="1" t="s">
        <v>17755</v>
      </c>
      <c r="C14870" s="1" t="s">
        <v>17756</v>
      </c>
      <c r="D14870" s="1">
        <v>22276.50724236</v>
      </c>
      <c r="E14870" s="1">
        <v>2.7630000000000001E-5</v>
      </c>
      <c r="F14870" s="1" t="s">
        <v>3</v>
      </c>
      <c r="G14870" s="1" t="s">
        <v>17757</v>
      </c>
      <c r="H14870" s="1">
        <v>0</v>
      </c>
      <c r="I14870" s="1">
        <v>9993</v>
      </c>
    </row>
    <row r="14871" spans="1:9" x14ac:dyDescent="0.25">
      <c r="A14871" s="1">
        <v>2</v>
      </c>
      <c r="B14871" s="1">
        <v>48573</v>
      </c>
      <c r="C14871" s="1">
        <v>53.056199999999997</v>
      </c>
      <c r="D14871" s="1">
        <v>357.3657</v>
      </c>
      <c r="E14871" s="1">
        <v>1687</v>
      </c>
      <c r="F14871" s="1">
        <v>61.707999999999998</v>
      </c>
      <c r="G14871" s="1">
        <v>298.40789999999998</v>
      </c>
      <c r="H14871" s="1">
        <v>15.06407188</v>
      </c>
      <c r="I14871" s="1">
        <v>76316</v>
      </c>
    </row>
    <row r="14872" spans="1:9" x14ac:dyDescent="0.25">
      <c r="A14872" s="1">
        <v>0</v>
      </c>
      <c r="B14872" s="1" t="s">
        <v>17758</v>
      </c>
    </row>
    <row r="14873" spans="1:9" x14ac:dyDescent="0.25">
      <c r="A14873" s="1">
        <v>1</v>
      </c>
      <c r="B14873" s="1" t="s">
        <v>17759</v>
      </c>
      <c r="C14873" s="1" t="s">
        <v>17760</v>
      </c>
      <c r="D14873" s="1">
        <v>22276.410494070002</v>
      </c>
      <c r="E14873" s="1">
        <v>-5.13E-6</v>
      </c>
      <c r="F14873" s="1" t="s">
        <v>3</v>
      </c>
      <c r="G14873" s="1">
        <f>-15533-4</f>
        <v>-15537</v>
      </c>
      <c r="H14873" s="1">
        <v>0</v>
      </c>
      <c r="I14873" s="1">
        <v>9996</v>
      </c>
    </row>
    <row r="14874" spans="1:9" x14ac:dyDescent="0.25">
      <c r="A14874" s="1">
        <v>2</v>
      </c>
      <c r="B14874" s="1">
        <v>48574</v>
      </c>
      <c r="C14874" s="1">
        <v>53.055999999999997</v>
      </c>
      <c r="D14874" s="1">
        <v>327.8974</v>
      </c>
      <c r="E14874" s="1">
        <v>1607</v>
      </c>
      <c r="F14874" s="1">
        <v>51.257300000000001</v>
      </c>
      <c r="G14874" s="1">
        <v>308.85590000000002</v>
      </c>
      <c r="H14874" s="1">
        <v>15.064063470000001</v>
      </c>
      <c r="I14874" s="1">
        <v>76722</v>
      </c>
    </row>
    <row r="14875" spans="1:9" x14ac:dyDescent="0.25">
      <c r="A14875" s="1">
        <v>0</v>
      </c>
      <c r="B14875" s="1" t="s">
        <v>17761</v>
      </c>
    </row>
    <row r="14876" spans="1:9" x14ac:dyDescent="0.25">
      <c r="A14876" s="1">
        <v>1</v>
      </c>
      <c r="B14876" s="1" t="s">
        <v>17762</v>
      </c>
      <c r="C14876" s="1" t="s">
        <v>17763</v>
      </c>
      <c r="D14876" s="1">
        <v>22276.558886620001</v>
      </c>
      <c r="E14876" s="1">
        <v>2.995E-5</v>
      </c>
      <c r="F14876" s="1" t="s">
        <v>3</v>
      </c>
      <c r="G14876" s="1" t="s">
        <v>17764</v>
      </c>
      <c r="H14876" s="1">
        <v>0</v>
      </c>
      <c r="I14876" s="1">
        <v>9990</v>
      </c>
    </row>
    <row r="14877" spans="1:9" x14ac:dyDescent="0.25">
      <c r="A14877" s="1">
        <v>2</v>
      </c>
      <c r="B14877" s="1">
        <v>48575</v>
      </c>
      <c r="C14877" s="1">
        <v>53.054000000000002</v>
      </c>
      <c r="D14877" s="1">
        <v>317.4513</v>
      </c>
      <c r="E14877" s="1">
        <v>1664</v>
      </c>
      <c r="F14877" s="1">
        <v>60.368499999999997</v>
      </c>
      <c r="G14877" s="1">
        <v>299.74700000000001</v>
      </c>
      <c r="H14877" s="1">
        <v>15.06416875</v>
      </c>
      <c r="I14877" s="1">
        <v>76898</v>
      </c>
    </row>
    <row r="14878" spans="1:9" x14ac:dyDescent="0.25">
      <c r="A14878" s="1">
        <v>0</v>
      </c>
      <c r="B14878" s="1" t="s">
        <v>17765</v>
      </c>
    </row>
    <row r="14879" spans="1:9" x14ac:dyDescent="0.25">
      <c r="A14879" s="1">
        <v>1</v>
      </c>
      <c r="B14879" s="1" t="s">
        <v>17766</v>
      </c>
      <c r="C14879" s="1" t="s">
        <v>17767</v>
      </c>
      <c r="D14879" s="1">
        <v>22276.426622629999</v>
      </c>
      <c r="E14879" s="1">
        <v>1.5636E-4</v>
      </c>
      <c r="F14879" s="1" t="s">
        <v>3</v>
      </c>
      <c r="G14879" s="1" t="s">
        <v>17768</v>
      </c>
      <c r="H14879" s="1">
        <v>0</v>
      </c>
      <c r="I14879" s="1">
        <v>9996</v>
      </c>
    </row>
    <row r="14880" spans="1:9" x14ac:dyDescent="0.25">
      <c r="A14880" s="1">
        <v>2</v>
      </c>
      <c r="B14880" s="1">
        <v>48576</v>
      </c>
      <c r="C14880" s="1">
        <v>53.055599999999998</v>
      </c>
      <c r="D14880" s="1">
        <v>332.74279999999999</v>
      </c>
      <c r="E14880" s="1">
        <v>2244</v>
      </c>
      <c r="F14880" s="1">
        <v>53.3264</v>
      </c>
      <c r="G14880" s="1">
        <v>306.79309999999998</v>
      </c>
      <c r="H14880" s="1">
        <v>15.064338879999999</v>
      </c>
      <c r="I14880" s="1">
        <v>76660</v>
      </c>
    </row>
    <row r="14881" spans="1:9" x14ac:dyDescent="0.25">
      <c r="A14881" s="1">
        <v>0</v>
      </c>
      <c r="B14881" s="1" t="s">
        <v>17769</v>
      </c>
    </row>
    <row r="14882" spans="1:9" x14ac:dyDescent="0.25">
      <c r="A14882" s="1">
        <v>1</v>
      </c>
      <c r="B14882" s="1" t="s">
        <v>17770</v>
      </c>
      <c r="C14882" s="1" t="s">
        <v>17771</v>
      </c>
      <c r="D14882" s="1">
        <v>22276.499863590001</v>
      </c>
      <c r="E14882" s="1">
        <v>2.6221000000000003E-4</v>
      </c>
      <c r="F14882" s="1" t="s">
        <v>3</v>
      </c>
      <c r="G14882" s="1" t="s">
        <v>17772</v>
      </c>
      <c r="H14882" s="1">
        <v>0</v>
      </c>
      <c r="I14882" s="1">
        <v>9997</v>
      </c>
    </row>
    <row r="14883" spans="1:9" x14ac:dyDescent="0.25">
      <c r="A14883" s="1">
        <v>2</v>
      </c>
      <c r="B14883" s="1">
        <v>48577</v>
      </c>
      <c r="C14883" s="1">
        <v>53.055300000000003</v>
      </c>
      <c r="D14883" s="1">
        <v>357.40140000000002</v>
      </c>
      <c r="E14883" s="1">
        <v>1979</v>
      </c>
      <c r="F14883" s="1">
        <v>56.7194</v>
      </c>
      <c r="G14883" s="1">
        <v>303.39850000000001</v>
      </c>
      <c r="H14883" s="1">
        <v>15.06424028</v>
      </c>
      <c r="I14883" s="1">
        <v>76316</v>
      </c>
    </row>
    <row r="14884" spans="1:9" x14ac:dyDescent="0.25">
      <c r="A14884" s="1">
        <v>0</v>
      </c>
      <c r="B14884" s="1" t="s">
        <v>17773</v>
      </c>
    </row>
    <row r="14885" spans="1:9" x14ac:dyDescent="0.25">
      <c r="A14885" s="1">
        <v>1</v>
      </c>
      <c r="B14885" s="1" t="s">
        <v>17774</v>
      </c>
      <c r="C14885" s="1" t="s">
        <v>17775</v>
      </c>
      <c r="D14885" s="1">
        <v>22276.52942296</v>
      </c>
      <c r="E14885" s="1">
        <v>1.7835E-4</v>
      </c>
      <c r="F14885" s="1" t="s">
        <v>3</v>
      </c>
      <c r="G14885" s="1" t="s">
        <v>17776</v>
      </c>
      <c r="H14885" s="1">
        <v>0</v>
      </c>
      <c r="I14885" s="1">
        <v>9999</v>
      </c>
    </row>
    <row r="14886" spans="1:9" x14ac:dyDescent="0.25">
      <c r="A14886" s="1">
        <v>2</v>
      </c>
      <c r="B14886" s="1">
        <v>48578</v>
      </c>
      <c r="C14886" s="1">
        <v>53.056100000000001</v>
      </c>
      <c r="D14886" s="1">
        <v>357.79379999999998</v>
      </c>
      <c r="E14886" s="1">
        <v>1836</v>
      </c>
      <c r="F14886" s="1">
        <v>51.768900000000002</v>
      </c>
      <c r="G14886" s="1">
        <v>308.34649999999999</v>
      </c>
      <c r="H14886" s="1">
        <v>15.06407971</v>
      </c>
      <c r="I14886" s="1">
        <v>76316</v>
      </c>
    </row>
    <row r="14887" spans="1:9" x14ac:dyDescent="0.25">
      <c r="A14887" s="1">
        <v>0</v>
      </c>
      <c r="B14887" s="1" t="s">
        <v>17777</v>
      </c>
    </row>
    <row r="14888" spans="1:9" x14ac:dyDescent="0.25">
      <c r="A14888" s="1">
        <v>1</v>
      </c>
      <c r="B14888" s="1" t="s">
        <v>17778</v>
      </c>
      <c r="C14888" s="1" t="s">
        <v>17779</v>
      </c>
      <c r="D14888" s="1">
        <v>22276.488800520001</v>
      </c>
      <c r="E14888" s="1">
        <v>-1.041E-5</v>
      </c>
      <c r="F14888" s="1" t="s">
        <v>3</v>
      </c>
      <c r="G14888" s="1">
        <f>-50980-4</f>
        <v>-50984</v>
      </c>
      <c r="H14888" s="1">
        <v>0</v>
      </c>
      <c r="I14888" s="1">
        <v>9999</v>
      </c>
    </row>
    <row r="14889" spans="1:9" x14ac:dyDescent="0.25">
      <c r="A14889" s="1">
        <v>2</v>
      </c>
      <c r="B14889" s="1">
        <v>48579</v>
      </c>
      <c r="C14889" s="1">
        <v>53.056199999999997</v>
      </c>
      <c r="D14889" s="1">
        <v>357.46499999999997</v>
      </c>
      <c r="E14889" s="1">
        <v>1752</v>
      </c>
      <c r="F14889" s="1">
        <v>62.263199999999998</v>
      </c>
      <c r="G14889" s="1">
        <v>297.85340000000002</v>
      </c>
      <c r="H14889" s="1">
        <v>15.06404298</v>
      </c>
      <c r="I14889" s="1">
        <v>76316</v>
      </c>
    </row>
    <row r="14890" spans="1:9" x14ac:dyDescent="0.25">
      <c r="A14890" s="1">
        <v>0</v>
      </c>
      <c r="B14890" s="1" t="s">
        <v>17780</v>
      </c>
    </row>
    <row r="14891" spans="1:9" x14ac:dyDescent="0.25">
      <c r="A14891" s="1">
        <v>1</v>
      </c>
      <c r="B14891" s="1" t="s">
        <v>17781</v>
      </c>
      <c r="C14891" s="1" t="s">
        <v>17782</v>
      </c>
      <c r="D14891" s="1">
        <v>22276.52149626</v>
      </c>
      <c r="E14891" s="1">
        <v>8.5719999999999999E-5</v>
      </c>
      <c r="F14891" s="1" t="s">
        <v>3</v>
      </c>
      <c r="G14891" s="1" t="s">
        <v>17783</v>
      </c>
      <c r="H14891" s="1">
        <v>0</v>
      </c>
      <c r="I14891" s="1">
        <v>9999</v>
      </c>
    </row>
    <row r="14892" spans="1:9" x14ac:dyDescent="0.25">
      <c r="A14892" s="1">
        <v>2</v>
      </c>
      <c r="B14892" s="1">
        <v>48580</v>
      </c>
      <c r="C14892" s="1">
        <v>53.053600000000003</v>
      </c>
      <c r="D14892" s="1">
        <v>332.32310000000001</v>
      </c>
      <c r="E14892" s="1">
        <v>1583</v>
      </c>
      <c r="F14892" s="1">
        <v>54.709499999999998</v>
      </c>
      <c r="G14892" s="1">
        <v>305.4042</v>
      </c>
      <c r="H14892" s="1">
        <v>15.064202140000001</v>
      </c>
      <c r="I14892" s="1">
        <v>76672</v>
      </c>
    </row>
    <row r="14893" spans="1:9" x14ac:dyDescent="0.25">
      <c r="A14893" s="1">
        <v>0</v>
      </c>
      <c r="B14893" s="1" t="s">
        <v>17784</v>
      </c>
    </row>
    <row r="14894" spans="1:9" x14ac:dyDescent="0.25">
      <c r="A14894" s="1">
        <v>1</v>
      </c>
      <c r="B14894" s="1" t="s">
        <v>17785</v>
      </c>
      <c r="C14894" s="1" t="s">
        <v>17786</v>
      </c>
      <c r="D14894" s="1">
        <v>22276.416468989999</v>
      </c>
      <c r="E14894" s="1">
        <v>5.3900000000000001E-6</v>
      </c>
      <c r="F14894" s="1" t="s">
        <v>3</v>
      </c>
      <c r="G14894" s="1" t="s">
        <v>17787</v>
      </c>
      <c r="H14894" s="1">
        <v>0</v>
      </c>
      <c r="I14894" s="1">
        <v>9994</v>
      </c>
    </row>
    <row r="14895" spans="1:9" x14ac:dyDescent="0.25">
      <c r="A14895" s="1">
        <v>2</v>
      </c>
      <c r="B14895" s="1">
        <v>48581</v>
      </c>
      <c r="C14895" s="1">
        <v>53.054499999999997</v>
      </c>
      <c r="D14895" s="1">
        <v>322.78250000000003</v>
      </c>
      <c r="E14895" s="1">
        <v>1595</v>
      </c>
      <c r="F14895" s="1">
        <v>63.841200000000001</v>
      </c>
      <c r="G14895" s="1">
        <v>296.27409999999998</v>
      </c>
      <c r="H14895" s="1">
        <v>15.06420359</v>
      </c>
      <c r="I14895" s="1">
        <v>76800</v>
      </c>
    </row>
    <row r="14896" spans="1:9" x14ac:dyDescent="0.25">
      <c r="A14896" s="1">
        <v>0</v>
      </c>
      <c r="B14896" s="1" t="s">
        <v>17788</v>
      </c>
    </row>
    <row r="14897" spans="1:9" x14ac:dyDescent="0.25">
      <c r="A14897" s="1">
        <v>1</v>
      </c>
      <c r="B14897" s="1" t="s">
        <v>17789</v>
      </c>
      <c r="C14897" s="1" t="s">
        <v>17790</v>
      </c>
      <c r="D14897" s="1">
        <v>22276.530754759999</v>
      </c>
      <c r="E14897" s="1">
        <v>3.1510000000000002E-5</v>
      </c>
      <c r="F14897" s="1" t="s">
        <v>3</v>
      </c>
      <c r="G14897" s="1" t="s">
        <v>371</v>
      </c>
      <c r="H14897" s="1">
        <v>0</v>
      </c>
      <c r="I14897" s="1">
        <v>9998</v>
      </c>
    </row>
    <row r="14898" spans="1:9" x14ac:dyDescent="0.25">
      <c r="A14898" s="1">
        <v>2</v>
      </c>
      <c r="B14898" s="1">
        <v>48582</v>
      </c>
      <c r="C14898" s="1">
        <v>53.0548</v>
      </c>
      <c r="D14898" s="1">
        <v>322.4248</v>
      </c>
      <c r="E14898" s="1">
        <v>1592</v>
      </c>
      <c r="F14898" s="1">
        <v>64.616399999999999</v>
      </c>
      <c r="G14898" s="1">
        <v>295.49900000000002</v>
      </c>
      <c r="H14898" s="1">
        <v>15.063995670000001</v>
      </c>
      <c r="I14898" s="1">
        <v>76814</v>
      </c>
    </row>
    <row r="14899" spans="1:9" x14ac:dyDescent="0.25">
      <c r="A14899" s="1">
        <v>0</v>
      </c>
      <c r="B14899" s="1" t="s">
        <v>17791</v>
      </c>
    </row>
    <row r="14900" spans="1:9" x14ac:dyDescent="0.25">
      <c r="A14900" s="1">
        <v>1</v>
      </c>
      <c r="B14900" s="1" t="s">
        <v>17792</v>
      </c>
      <c r="C14900" s="1" t="s">
        <v>17793</v>
      </c>
      <c r="D14900" s="1">
        <v>22276.53579717</v>
      </c>
      <c r="E14900" s="1">
        <v>1.632E-5</v>
      </c>
      <c r="F14900" s="1" t="s">
        <v>3</v>
      </c>
      <c r="G14900" s="1" t="s">
        <v>17794</v>
      </c>
      <c r="H14900" s="1">
        <v>0</v>
      </c>
      <c r="I14900" s="1">
        <v>9992</v>
      </c>
    </row>
    <row r="14901" spans="1:9" x14ac:dyDescent="0.25">
      <c r="A14901" s="1">
        <v>2</v>
      </c>
      <c r="B14901" s="1">
        <v>48583</v>
      </c>
      <c r="C14901" s="1">
        <v>53.056100000000001</v>
      </c>
      <c r="D14901" s="1">
        <v>7.2442000000000002</v>
      </c>
      <c r="E14901" s="1">
        <v>1533</v>
      </c>
      <c r="F14901" s="1">
        <v>65.631200000000007</v>
      </c>
      <c r="G14901" s="1">
        <v>294.4837</v>
      </c>
      <c r="H14901" s="1">
        <v>15.06407826</v>
      </c>
      <c r="I14901" s="1">
        <v>76182</v>
      </c>
    </row>
    <row r="14902" spans="1:9" x14ac:dyDescent="0.25">
      <c r="A14902" s="1">
        <v>0</v>
      </c>
      <c r="B14902" s="1" t="s">
        <v>17795</v>
      </c>
    </row>
    <row r="14903" spans="1:9" x14ac:dyDescent="0.25">
      <c r="A14903" s="1">
        <v>1</v>
      </c>
      <c r="B14903" s="1" t="s">
        <v>17796</v>
      </c>
      <c r="C14903" s="1" t="s">
        <v>17797</v>
      </c>
      <c r="D14903" s="1">
        <v>22276.510011890001</v>
      </c>
      <c r="E14903" s="1">
        <v>2.0549000000000001E-4</v>
      </c>
      <c r="F14903" s="1" t="s">
        <v>3</v>
      </c>
      <c r="G14903" s="1" t="s">
        <v>17798</v>
      </c>
      <c r="H14903" s="1">
        <v>0</v>
      </c>
      <c r="I14903" s="1">
        <v>9991</v>
      </c>
    </row>
    <row r="14904" spans="1:9" x14ac:dyDescent="0.25">
      <c r="A14904" s="1">
        <v>2</v>
      </c>
      <c r="B14904" s="1">
        <v>48584</v>
      </c>
      <c r="C14904" s="1">
        <v>53.054000000000002</v>
      </c>
      <c r="D14904" s="1">
        <v>7.375</v>
      </c>
      <c r="E14904" s="1">
        <v>1735</v>
      </c>
      <c r="F14904" s="1">
        <v>53.117699999999999</v>
      </c>
      <c r="G14904" s="1">
        <v>306.99709999999999</v>
      </c>
      <c r="H14904" s="1">
        <v>15.064081249999999</v>
      </c>
      <c r="I14904" s="1">
        <v>76178</v>
      </c>
    </row>
    <row r="14905" spans="1:9" x14ac:dyDescent="0.25">
      <c r="A14905" s="1">
        <v>0</v>
      </c>
      <c r="B14905" s="1" t="s">
        <v>17799</v>
      </c>
    </row>
    <row r="14906" spans="1:9" x14ac:dyDescent="0.25">
      <c r="A14906" s="1">
        <v>1</v>
      </c>
      <c r="B14906" s="1" t="s">
        <v>17800</v>
      </c>
      <c r="C14906" s="1" t="s">
        <v>17801</v>
      </c>
      <c r="D14906" s="1">
        <v>22276.521057800001</v>
      </c>
      <c r="E14906" s="1">
        <v>1.6254E-4</v>
      </c>
      <c r="F14906" s="1" t="s">
        <v>3</v>
      </c>
      <c r="G14906" s="1" t="s">
        <v>17802</v>
      </c>
      <c r="H14906" s="1">
        <v>0</v>
      </c>
      <c r="I14906" s="1">
        <v>9994</v>
      </c>
    </row>
    <row r="14907" spans="1:9" x14ac:dyDescent="0.25">
      <c r="A14907" s="1">
        <v>2</v>
      </c>
      <c r="B14907" s="1">
        <v>48585</v>
      </c>
      <c r="C14907" s="1">
        <v>53.054900000000004</v>
      </c>
      <c r="D14907" s="1">
        <v>7.3228999999999997</v>
      </c>
      <c r="E14907" s="1">
        <v>1603</v>
      </c>
      <c r="F14907" s="1">
        <v>54.243699999999997</v>
      </c>
      <c r="G14907" s="1">
        <v>305.87009999999998</v>
      </c>
      <c r="H14907" s="1">
        <v>15.064199240000001</v>
      </c>
      <c r="I14907" s="1">
        <v>76172</v>
      </c>
    </row>
    <row r="14908" spans="1:9" x14ac:dyDescent="0.25">
      <c r="A14908" s="1">
        <v>0</v>
      </c>
      <c r="B14908" s="1" t="s">
        <v>17803</v>
      </c>
    </row>
    <row r="14909" spans="1:9" x14ac:dyDescent="0.25">
      <c r="A14909" s="1">
        <v>1</v>
      </c>
      <c r="B14909" s="1" t="s">
        <v>17804</v>
      </c>
      <c r="C14909" s="1" t="s">
        <v>17805</v>
      </c>
      <c r="D14909" s="1">
        <v>22276.513697539998</v>
      </c>
      <c r="E14909" s="1">
        <v>2.3675000000000001E-4</v>
      </c>
      <c r="F14909" s="1" t="s">
        <v>3</v>
      </c>
      <c r="G14909" s="1" t="s">
        <v>17806</v>
      </c>
      <c r="H14909" s="1">
        <v>0</v>
      </c>
      <c r="I14909" s="1">
        <v>9996</v>
      </c>
    </row>
    <row r="14910" spans="1:9" x14ac:dyDescent="0.25">
      <c r="A14910" s="1">
        <v>2</v>
      </c>
      <c r="B14910" s="1">
        <v>48586</v>
      </c>
      <c r="C14910" s="1">
        <v>53.054600000000001</v>
      </c>
      <c r="D14910" s="1">
        <v>7.3475999999999999</v>
      </c>
      <c r="E14910" s="1">
        <v>1618</v>
      </c>
      <c r="F14910" s="1">
        <v>56.811</v>
      </c>
      <c r="G14910" s="1">
        <v>303.30340000000001</v>
      </c>
      <c r="H14910" s="1">
        <v>15.064128609999999</v>
      </c>
      <c r="I14910" s="1">
        <v>76171</v>
      </c>
    </row>
    <row r="14911" spans="1:9" x14ac:dyDescent="0.25">
      <c r="A14911" s="1">
        <v>0</v>
      </c>
      <c r="B14911" s="1" t="s">
        <v>17807</v>
      </c>
    </row>
    <row r="14912" spans="1:9" x14ac:dyDescent="0.25">
      <c r="A14912" s="1">
        <v>1</v>
      </c>
      <c r="B14912" s="1" t="s">
        <v>17808</v>
      </c>
      <c r="C14912" s="1" t="s">
        <v>17809</v>
      </c>
      <c r="D14912" s="1">
        <v>22276.517370040001</v>
      </c>
      <c r="E14912" s="1">
        <v>1.8848000000000001E-4</v>
      </c>
      <c r="F14912" s="1" t="s">
        <v>3</v>
      </c>
      <c r="G14912" s="1" t="s">
        <v>17810</v>
      </c>
      <c r="H14912" s="1">
        <v>0</v>
      </c>
      <c r="I14912" s="1">
        <v>9991</v>
      </c>
    </row>
    <row r="14913" spans="1:9" x14ac:dyDescent="0.25">
      <c r="A14913" s="1">
        <v>2</v>
      </c>
      <c r="B14913" s="1">
        <v>48587</v>
      </c>
      <c r="C14913" s="1">
        <v>53.053899999999999</v>
      </c>
      <c r="D14913" s="1">
        <v>7.3388</v>
      </c>
      <c r="E14913" s="1">
        <v>1935</v>
      </c>
      <c r="F14913" s="1">
        <v>50.545699999999997</v>
      </c>
      <c r="G14913" s="1">
        <v>309.57029999999997</v>
      </c>
      <c r="H14913" s="1">
        <v>15.06416186</v>
      </c>
      <c r="I14913" s="1">
        <v>76178</v>
      </c>
    </row>
    <row r="14914" spans="1:9" x14ac:dyDescent="0.25">
      <c r="A14914" s="1">
        <v>0</v>
      </c>
      <c r="B14914" s="1" t="s">
        <v>17811</v>
      </c>
    </row>
    <row r="14915" spans="1:9" x14ac:dyDescent="0.25">
      <c r="A14915" s="1">
        <v>1</v>
      </c>
      <c r="B14915" s="1" t="s">
        <v>17812</v>
      </c>
      <c r="C14915" s="1" t="s">
        <v>17813</v>
      </c>
      <c r="D14915" s="1">
        <v>22276.496190720001</v>
      </c>
      <c r="E14915" s="1">
        <v>1.948E-5</v>
      </c>
      <c r="F14915" s="1" t="s">
        <v>3</v>
      </c>
      <c r="G14915" s="1" t="s">
        <v>17814</v>
      </c>
      <c r="H14915" s="1">
        <v>0</v>
      </c>
      <c r="I14915" s="1">
        <v>9998</v>
      </c>
    </row>
    <row r="14916" spans="1:9" x14ac:dyDescent="0.25">
      <c r="A14916" s="1">
        <v>2</v>
      </c>
      <c r="B14916" s="1">
        <v>48588</v>
      </c>
      <c r="C14916" s="1">
        <v>53.055799999999998</v>
      </c>
      <c r="D14916" s="1">
        <v>357.42970000000003</v>
      </c>
      <c r="E14916" s="1">
        <v>1403</v>
      </c>
      <c r="F14916" s="1">
        <v>72.496200000000002</v>
      </c>
      <c r="G14916" s="1">
        <v>287.61810000000003</v>
      </c>
      <c r="H14916" s="1">
        <v>15.06399259</v>
      </c>
      <c r="I14916" s="1">
        <v>76315</v>
      </c>
    </row>
    <row r="14917" spans="1:9" x14ac:dyDescent="0.25">
      <c r="A14917" s="1">
        <v>0</v>
      </c>
      <c r="B14917" s="1" t="s">
        <v>17815</v>
      </c>
    </row>
    <row r="14918" spans="1:9" x14ac:dyDescent="0.25">
      <c r="A14918" s="1">
        <v>1</v>
      </c>
      <c r="B14918" s="1" t="s">
        <v>17816</v>
      </c>
      <c r="C14918" s="1" t="s">
        <v>17817</v>
      </c>
      <c r="D14918" s="1">
        <v>22276.492493360001</v>
      </c>
      <c r="E14918" s="1">
        <v>3.286E-5</v>
      </c>
      <c r="F14918" s="1" t="s">
        <v>3</v>
      </c>
      <c r="G14918" s="1" t="s">
        <v>17818</v>
      </c>
      <c r="H14918" s="1">
        <v>0</v>
      </c>
      <c r="I14918" s="1">
        <v>9992</v>
      </c>
    </row>
    <row r="14919" spans="1:9" x14ac:dyDescent="0.25">
      <c r="A14919" s="1">
        <v>2</v>
      </c>
      <c r="B14919" s="1">
        <v>48589</v>
      </c>
      <c r="C14919" s="1">
        <v>53.055</v>
      </c>
      <c r="D14919" s="1">
        <v>357.44639999999998</v>
      </c>
      <c r="E14919" s="1">
        <v>1582</v>
      </c>
      <c r="F14919" s="1">
        <v>64.158799999999999</v>
      </c>
      <c r="G14919" s="1">
        <v>295.95639999999997</v>
      </c>
      <c r="H14919" s="1">
        <v>15.06410369</v>
      </c>
      <c r="I14919" s="1">
        <v>76317</v>
      </c>
    </row>
    <row r="14920" spans="1:9" x14ac:dyDescent="0.25">
      <c r="A14920" s="1">
        <v>0</v>
      </c>
      <c r="B14920" s="1" t="s">
        <v>17819</v>
      </c>
    </row>
    <row r="14921" spans="1:9" x14ac:dyDescent="0.25">
      <c r="A14921" s="1">
        <v>1</v>
      </c>
      <c r="B14921" s="1" t="s">
        <v>17820</v>
      </c>
      <c r="C14921" s="1" t="s">
        <v>17821</v>
      </c>
      <c r="D14921" s="1">
        <v>22276.543155129999</v>
      </c>
      <c r="E14921" s="1">
        <v>2.4808000000000002E-4</v>
      </c>
      <c r="F14921" s="1" t="s">
        <v>3</v>
      </c>
      <c r="G14921" s="1" t="s">
        <v>17822</v>
      </c>
      <c r="H14921" s="1">
        <v>0</v>
      </c>
      <c r="I14921" s="1">
        <v>9990</v>
      </c>
    </row>
    <row r="14922" spans="1:9" x14ac:dyDescent="0.25">
      <c r="A14922" s="1">
        <v>2</v>
      </c>
      <c r="B14922" s="1">
        <v>48591</v>
      </c>
      <c r="C14922" s="1">
        <v>53.053699999999999</v>
      </c>
      <c r="D14922" s="1">
        <v>357.22750000000002</v>
      </c>
      <c r="E14922" s="1">
        <v>1693</v>
      </c>
      <c r="F14922" s="1">
        <v>67.175200000000004</v>
      </c>
      <c r="G14922" s="1">
        <v>292.94159999999999</v>
      </c>
      <c r="H14922" s="1">
        <v>15.064245209999999</v>
      </c>
      <c r="I14922" s="1">
        <v>77221</v>
      </c>
    </row>
    <row r="14923" spans="1:9" x14ac:dyDescent="0.25">
      <c r="A14923" s="1">
        <v>0</v>
      </c>
      <c r="B14923" s="1" t="s">
        <v>17823</v>
      </c>
    </row>
    <row r="14924" spans="1:9" x14ac:dyDescent="0.25">
      <c r="A14924" s="1">
        <v>1</v>
      </c>
      <c r="B14924" s="1" t="s">
        <v>17824</v>
      </c>
      <c r="C14924" s="1" t="s">
        <v>17825</v>
      </c>
      <c r="D14924" s="1">
        <v>22276.553280380002</v>
      </c>
      <c r="E14924" s="1">
        <v>2.6250000000000001E-5</v>
      </c>
      <c r="F14924" s="1" t="s">
        <v>3</v>
      </c>
      <c r="G14924" s="1" t="s">
        <v>17826</v>
      </c>
      <c r="H14924" s="1">
        <v>0</v>
      </c>
      <c r="I14924" s="1">
        <v>9996</v>
      </c>
    </row>
    <row r="14925" spans="1:9" x14ac:dyDescent="0.25">
      <c r="A14925" s="1">
        <v>2</v>
      </c>
      <c r="B14925" s="1">
        <v>48592</v>
      </c>
      <c r="C14925" s="1">
        <v>53.057200000000002</v>
      </c>
      <c r="D14925" s="1">
        <v>7.2047999999999996</v>
      </c>
      <c r="E14925" s="1">
        <v>1425</v>
      </c>
      <c r="F14925" s="1">
        <v>65.238100000000003</v>
      </c>
      <c r="G14925" s="1">
        <v>294.87560000000002</v>
      </c>
      <c r="H14925" s="1">
        <v>15.06415426</v>
      </c>
      <c r="I14925" s="1">
        <v>76187</v>
      </c>
    </row>
    <row r="14926" spans="1:9" x14ac:dyDescent="0.25">
      <c r="A14926" s="1">
        <v>0</v>
      </c>
      <c r="B14926" s="1" t="s">
        <v>17827</v>
      </c>
    </row>
    <row r="14927" spans="1:9" x14ac:dyDescent="0.25">
      <c r="A14927" s="1">
        <v>1</v>
      </c>
      <c r="B14927" s="1" t="s">
        <v>17828</v>
      </c>
      <c r="C14927" s="1" t="s">
        <v>17829</v>
      </c>
      <c r="D14927" s="1">
        <v>22276.55792798</v>
      </c>
      <c r="E14927" s="1">
        <v>2.362E-4</v>
      </c>
      <c r="F14927" s="1" t="s">
        <v>3</v>
      </c>
      <c r="G14927" s="1" t="s">
        <v>17830</v>
      </c>
      <c r="H14927" s="1">
        <v>0</v>
      </c>
      <c r="I14927" s="1">
        <v>9992</v>
      </c>
    </row>
    <row r="14928" spans="1:9" x14ac:dyDescent="0.25">
      <c r="A14928" s="1">
        <v>2</v>
      </c>
      <c r="B14928" s="1">
        <v>48593</v>
      </c>
      <c r="C14928" s="1">
        <v>53.055599999999998</v>
      </c>
      <c r="D14928" s="1">
        <v>7.1558999999999999</v>
      </c>
      <c r="E14928" s="1">
        <v>1714</v>
      </c>
      <c r="F14928" s="1">
        <v>58.107999999999997</v>
      </c>
      <c r="G14928" s="1">
        <v>302.00749999999999</v>
      </c>
      <c r="H14928" s="1">
        <v>15.06415026</v>
      </c>
      <c r="I14928" s="1">
        <v>76186</v>
      </c>
    </row>
    <row r="14929" spans="1:9" x14ac:dyDescent="0.25">
      <c r="A14929" s="1">
        <v>0</v>
      </c>
      <c r="B14929" s="1" t="s">
        <v>17831</v>
      </c>
    </row>
    <row r="14930" spans="1:9" x14ac:dyDescent="0.25">
      <c r="A14930" s="1">
        <v>1</v>
      </c>
      <c r="B14930" s="1" t="s">
        <v>17832</v>
      </c>
      <c r="C14930" s="1" t="s">
        <v>17833</v>
      </c>
      <c r="D14930" s="1">
        <v>22276.387450210001</v>
      </c>
      <c r="E14930" s="1">
        <v>7.1999999999999997E-6</v>
      </c>
      <c r="F14930" s="1" t="s">
        <v>3</v>
      </c>
      <c r="G14930" s="1" t="s">
        <v>17834</v>
      </c>
      <c r="H14930" s="1">
        <v>0</v>
      </c>
      <c r="I14930" s="1">
        <v>9993</v>
      </c>
    </row>
    <row r="14931" spans="1:9" x14ac:dyDescent="0.25">
      <c r="A14931" s="1">
        <v>2</v>
      </c>
      <c r="B14931" s="1">
        <v>48594</v>
      </c>
      <c r="C14931" s="1">
        <v>53.055399999999999</v>
      </c>
      <c r="D14931" s="1">
        <v>338.00549999999998</v>
      </c>
      <c r="E14931" s="1">
        <v>1618</v>
      </c>
      <c r="F14931" s="1">
        <v>67.426699999999997</v>
      </c>
      <c r="G14931" s="1">
        <v>292.6893</v>
      </c>
      <c r="H14931" s="1">
        <v>15.064054090000001</v>
      </c>
      <c r="I14931" s="1">
        <v>76585</v>
      </c>
    </row>
    <row r="14932" spans="1:9" x14ac:dyDescent="0.25">
      <c r="A14932" s="1">
        <v>0</v>
      </c>
      <c r="B14932" s="1" t="s">
        <v>17835</v>
      </c>
    </row>
    <row r="14933" spans="1:9" x14ac:dyDescent="0.25">
      <c r="A14933" s="1">
        <v>1</v>
      </c>
      <c r="B14933" s="1" t="s">
        <v>17836</v>
      </c>
      <c r="C14933" s="1" t="s">
        <v>17837</v>
      </c>
      <c r="D14933" s="1">
        <v>22276.473142250001</v>
      </c>
      <c r="E14933" s="1">
        <v>1.5782E-4</v>
      </c>
      <c r="F14933" s="1" t="s">
        <v>3</v>
      </c>
      <c r="G14933" s="1" t="s">
        <v>17838</v>
      </c>
      <c r="H14933" s="1">
        <v>0</v>
      </c>
      <c r="I14933" s="1">
        <v>9998</v>
      </c>
    </row>
    <row r="14934" spans="1:9" x14ac:dyDescent="0.25">
      <c r="A14934" s="1">
        <v>2</v>
      </c>
      <c r="B14934" s="1">
        <v>48595</v>
      </c>
      <c r="C14934" s="1">
        <v>53.057499999999997</v>
      </c>
      <c r="D14934" s="1">
        <v>7.5338000000000003</v>
      </c>
      <c r="E14934" s="1">
        <v>1658</v>
      </c>
      <c r="F14934" s="1">
        <v>63.703499999999998</v>
      </c>
      <c r="G14934" s="1">
        <v>296.41239999999999</v>
      </c>
      <c r="H14934" s="1">
        <v>15.0642037</v>
      </c>
      <c r="I14934" s="1">
        <v>77446</v>
      </c>
    </row>
    <row r="14935" spans="1:9" x14ac:dyDescent="0.25">
      <c r="A14935" s="1">
        <v>0</v>
      </c>
      <c r="B14935" s="1" t="s">
        <v>17839</v>
      </c>
    </row>
    <row r="14936" spans="1:9" x14ac:dyDescent="0.25">
      <c r="A14936" s="1">
        <v>1</v>
      </c>
      <c r="B14936" s="1" t="s">
        <v>17840</v>
      </c>
      <c r="C14936" s="1" t="s">
        <v>17841</v>
      </c>
      <c r="D14936" s="1">
        <v>22276.495259939999</v>
      </c>
      <c r="E14936" s="1">
        <v>2.1753000000000001E-4</v>
      </c>
      <c r="F14936" s="1" t="s">
        <v>3</v>
      </c>
      <c r="G14936" s="1" t="s">
        <v>17842</v>
      </c>
      <c r="H14936" s="1">
        <v>0</v>
      </c>
      <c r="I14936" s="1">
        <v>9993</v>
      </c>
    </row>
    <row r="14937" spans="1:9" x14ac:dyDescent="0.25">
      <c r="A14937" s="1">
        <v>2</v>
      </c>
      <c r="B14937" s="1">
        <v>48596</v>
      </c>
      <c r="C14937" s="1">
        <v>53.055199999999999</v>
      </c>
      <c r="D14937" s="1">
        <v>7.4343000000000004</v>
      </c>
      <c r="E14937" s="1">
        <v>1671</v>
      </c>
      <c r="F14937" s="1">
        <v>63.574599999999997</v>
      </c>
      <c r="G14937" s="1">
        <v>296.54140000000001</v>
      </c>
      <c r="H14937" s="1">
        <v>15.064165490000001</v>
      </c>
      <c r="I14937" s="1">
        <v>76635</v>
      </c>
    </row>
    <row r="14938" spans="1:9" x14ac:dyDescent="0.25">
      <c r="A14938" s="1">
        <v>0</v>
      </c>
      <c r="B14938" s="1" t="s">
        <v>17843</v>
      </c>
    </row>
    <row r="14939" spans="1:9" x14ac:dyDescent="0.25">
      <c r="A14939" s="1">
        <v>1</v>
      </c>
      <c r="B14939" s="1" t="s">
        <v>17844</v>
      </c>
      <c r="C14939" s="1" t="s">
        <v>17845</v>
      </c>
      <c r="D14939" s="1">
        <v>22276.502628440001</v>
      </c>
      <c r="E14939" s="1">
        <v>2.5778999999999998E-4</v>
      </c>
      <c r="F14939" s="1" t="s">
        <v>3</v>
      </c>
      <c r="G14939" s="1" t="s">
        <v>17846</v>
      </c>
      <c r="H14939" s="1">
        <v>0</v>
      </c>
      <c r="I14939" s="1">
        <v>9998</v>
      </c>
    </row>
    <row r="14940" spans="1:9" x14ac:dyDescent="0.25">
      <c r="A14940" s="1">
        <v>2</v>
      </c>
      <c r="B14940" s="1">
        <v>48597</v>
      </c>
      <c r="C14940" s="1">
        <v>53.054299999999998</v>
      </c>
      <c r="D14940" s="1">
        <v>7.3929999999999998</v>
      </c>
      <c r="E14940" s="1">
        <v>1693</v>
      </c>
      <c r="F14940" s="1">
        <v>68.0745</v>
      </c>
      <c r="G14940" s="1">
        <v>292.04239999999999</v>
      </c>
      <c r="H14940" s="1">
        <v>15.064241819999999</v>
      </c>
      <c r="I14940" s="1">
        <v>77444</v>
      </c>
    </row>
    <row r="14941" spans="1:9" x14ac:dyDescent="0.25">
      <c r="A14941" s="1">
        <v>0</v>
      </c>
      <c r="B14941" s="1" t="s">
        <v>17847</v>
      </c>
    </row>
    <row r="14942" spans="1:9" x14ac:dyDescent="0.25">
      <c r="A14942" s="1">
        <v>1</v>
      </c>
      <c r="B14942" s="1" t="s">
        <v>17848</v>
      </c>
      <c r="C14942" s="1" t="s">
        <v>17849</v>
      </c>
      <c r="D14942" s="1">
        <v>22276.506318399999</v>
      </c>
      <c r="E14942" s="1">
        <v>2.5904999999999998E-4</v>
      </c>
      <c r="F14942" s="1" t="s">
        <v>3</v>
      </c>
      <c r="G14942" s="1" t="s">
        <v>8835</v>
      </c>
      <c r="H14942" s="1">
        <v>0</v>
      </c>
      <c r="I14942" s="1">
        <v>9992</v>
      </c>
    </row>
    <row r="14943" spans="1:9" x14ac:dyDescent="0.25">
      <c r="A14943" s="1">
        <v>2</v>
      </c>
      <c r="B14943" s="1">
        <v>48598</v>
      </c>
      <c r="C14943" s="1">
        <v>53.055599999999998</v>
      </c>
      <c r="D14943" s="1">
        <v>7.3856000000000002</v>
      </c>
      <c r="E14943" s="1">
        <v>1611</v>
      </c>
      <c r="F14943" s="1">
        <v>72.194299999999998</v>
      </c>
      <c r="G14943" s="1">
        <v>287.92219999999998</v>
      </c>
      <c r="H14943" s="1">
        <v>15.064177150000001</v>
      </c>
      <c r="I14943" s="1">
        <v>76635</v>
      </c>
    </row>
    <row r="14944" spans="1:9" x14ac:dyDescent="0.25">
      <c r="A14944" s="1">
        <v>0</v>
      </c>
      <c r="B14944" s="1" t="s">
        <v>17850</v>
      </c>
    </row>
    <row r="14945" spans="1:9" x14ac:dyDescent="0.25">
      <c r="A14945" s="1">
        <v>1</v>
      </c>
      <c r="B14945" s="1" t="s">
        <v>17851</v>
      </c>
      <c r="C14945" s="1" t="s">
        <v>17852</v>
      </c>
      <c r="D14945" s="1">
        <v>22276.466228090001</v>
      </c>
      <c r="E14945" s="1">
        <v>9.7330000000000005E-5</v>
      </c>
      <c r="F14945" s="1" t="s">
        <v>3</v>
      </c>
      <c r="G14945" s="1" t="s">
        <v>17853</v>
      </c>
      <c r="H14945" s="1">
        <v>0</v>
      </c>
      <c r="I14945" s="1">
        <v>9995</v>
      </c>
    </row>
    <row r="14946" spans="1:9" x14ac:dyDescent="0.25">
      <c r="A14946" s="1">
        <v>2</v>
      </c>
      <c r="B14946" s="1">
        <v>48599</v>
      </c>
      <c r="C14946" s="1">
        <v>53.055399999999999</v>
      </c>
      <c r="D14946" s="1">
        <v>342.57209999999998</v>
      </c>
      <c r="E14946" s="1">
        <v>1690</v>
      </c>
      <c r="F14946" s="1">
        <v>57.729300000000002</v>
      </c>
      <c r="G14946" s="1">
        <v>302.38589999999999</v>
      </c>
      <c r="H14946" s="1">
        <v>15.06409888</v>
      </c>
      <c r="I14946" s="1">
        <v>77791</v>
      </c>
    </row>
    <row r="14947" spans="1:9" x14ac:dyDescent="0.25">
      <c r="A14947" s="1">
        <v>0</v>
      </c>
      <c r="B14947" s="1" t="s">
        <v>17854</v>
      </c>
    </row>
    <row r="14948" spans="1:9" x14ac:dyDescent="0.25">
      <c r="A14948" s="1">
        <v>1</v>
      </c>
      <c r="B14948" s="1" t="s">
        <v>17855</v>
      </c>
      <c r="C14948" s="1" t="s">
        <v>17856</v>
      </c>
      <c r="D14948" s="1">
        <v>22276.50354835</v>
      </c>
      <c r="E14948" s="1">
        <v>1.0733E-4</v>
      </c>
      <c r="F14948" s="1" t="s">
        <v>3</v>
      </c>
      <c r="G14948" s="1" t="s">
        <v>17857</v>
      </c>
      <c r="H14948" s="1">
        <v>0</v>
      </c>
      <c r="I14948" s="1">
        <v>9991</v>
      </c>
    </row>
    <row r="14949" spans="1:9" x14ac:dyDescent="0.25">
      <c r="A14949" s="1">
        <v>2</v>
      </c>
      <c r="B14949" s="1">
        <v>48600</v>
      </c>
      <c r="C14949" s="1">
        <v>53.0565</v>
      </c>
      <c r="D14949" s="1">
        <v>357.39269999999999</v>
      </c>
      <c r="E14949" s="1">
        <v>1474</v>
      </c>
      <c r="F14949" s="1">
        <v>71.482500000000002</v>
      </c>
      <c r="G14949" s="1">
        <v>288.63240000000002</v>
      </c>
      <c r="H14949" s="1">
        <v>15.064126979999999</v>
      </c>
      <c r="I14949" s="1">
        <v>77585</v>
      </c>
    </row>
    <row r="14950" spans="1:9" x14ac:dyDescent="0.25">
      <c r="A14950" s="1">
        <v>0</v>
      </c>
      <c r="B14950" s="1" t="s">
        <v>17858</v>
      </c>
    </row>
    <row r="14951" spans="1:9" x14ac:dyDescent="0.25">
      <c r="A14951" s="1">
        <v>1</v>
      </c>
      <c r="B14951" s="1" t="s">
        <v>17859</v>
      </c>
      <c r="C14951" s="1" t="s">
        <v>17860</v>
      </c>
      <c r="D14951" s="1">
        <v>22276.499406300001</v>
      </c>
      <c r="E14951" s="1">
        <v>1.8709E-4</v>
      </c>
      <c r="F14951" s="1" t="s">
        <v>3</v>
      </c>
      <c r="G14951" s="1" t="s">
        <v>17861</v>
      </c>
      <c r="H14951" s="1">
        <v>0</v>
      </c>
      <c r="I14951" s="1">
        <v>9997</v>
      </c>
    </row>
    <row r="14952" spans="1:9" x14ac:dyDescent="0.25">
      <c r="A14952" s="1">
        <v>2</v>
      </c>
      <c r="B14952" s="1">
        <v>48602</v>
      </c>
      <c r="C14952" s="1">
        <v>53.055100000000003</v>
      </c>
      <c r="D14952" s="1">
        <v>342.4144</v>
      </c>
      <c r="E14952" s="1">
        <v>1514</v>
      </c>
      <c r="F14952" s="1">
        <v>56.400799999999997</v>
      </c>
      <c r="G14952" s="1">
        <v>303.71249999999998</v>
      </c>
      <c r="H14952" s="1">
        <v>15.064217429999999</v>
      </c>
      <c r="I14952" s="1">
        <v>77780</v>
      </c>
    </row>
    <row r="14953" spans="1:9" x14ac:dyDescent="0.25">
      <c r="A14953" s="1">
        <v>0</v>
      </c>
      <c r="B14953" s="1" t="s">
        <v>17862</v>
      </c>
    </row>
    <row r="14954" spans="1:9" x14ac:dyDescent="0.25">
      <c r="A14954" s="1">
        <v>1</v>
      </c>
      <c r="B14954" s="1" t="s">
        <v>17863</v>
      </c>
      <c r="C14954" s="1" t="s">
        <v>17864</v>
      </c>
      <c r="D14954" s="1">
        <v>22276.544991250001</v>
      </c>
      <c r="E14954" s="1">
        <v>3.6799999999999999E-6</v>
      </c>
      <c r="F14954" s="1" t="s">
        <v>3</v>
      </c>
      <c r="G14954" s="1" t="s">
        <v>919</v>
      </c>
      <c r="H14954" s="1">
        <v>0</v>
      </c>
      <c r="I14954" s="1">
        <v>9991</v>
      </c>
    </row>
    <row r="14955" spans="1:9" x14ac:dyDescent="0.25">
      <c r="A14955" s="1">
        <v>2</v>
      </c>
      <c r="B14955" s="1">
        <v>48603</v>
      </c>
      <c r="C14955" s="1">
        <v>53.056399999999996</v>
      </c>
      <c r="D14955" s="1">
        <v>337.19540000000001</v>
      </c>
      <c r="E14955" s="1">
        <v>1565</v>
      </c>
      <c r="F14955" s="1">
        <v>56.331699999999998</v>
      </c>
      <c r="G14955" s="1">
        <v>303.78210000000001</v>
      </c>
      <c r="H14955" s="1">
        <v>15.06403585</v>
      </c>
      <c r="I14955" s="1">
        <v>77870</v>
      </c>
    </row>
    <row r="14956" spans="1:9" x14ac:dyDescent="0.25">
      <c r="A14956" s="1">
        <v>0</v>
      </c>
      <c r="B14956" s="1" t="s">
        <v>17865</v>
      </c>
    </row>
    <row r="14957" spans="1:9" x14ac:dyDescent="0.25">
      <c r="A14957" s="1">
        <v>1</v>
      </c>
      <c r="B14957" s="1" t="s">
        <v>17866</v>
      </c>
      <c r="C14957" s="1" t="s">
        <v>17867</v>
      </c>
      <c r="D14957" s="1">
        <v>22276.480519649998</v>
      </c>
      <c r="E14957" s="1">
        <v>2.5543000000000001E-4</v>
      </c>
      <c r="F14957" s="1" t="s">
        <v>3</v>
      </c>
      <c r="G14957" s="1" t="s">
        <v>17868</v>
      </c>
      <c r="H14957" s="1">
        <v>0</v>
      </c>
      <c r="I14957" s="1">
        <v>9998</v>
      </c>
    </row>
    <row r="14958" spans="1:9" x14ac:dyDescent="0.25">
      <c r="A14958" s="1">
        <v>2</v>
      </c>
      <c r="B14958" s="1">
        <v>48604</v>
      </c>
      <c r="C14958" s="1">
        <v>53.055500000000002</v>
      </c>
      <c r="D14958" s="1">
        <v>7.5011000000000001</v>
      </c>
      <c r="E14958" s="1">
        <v>1778</v>
      </c>
      <c r="F14958" s="1">
        <v>57.832799999999999</v>
      </c>
      <c r="G14958" s="1">
        <v>302.2833</v>
      </c>
      <c r="H14958" s="1">
        <v>15.06423049</v>
      </c>
      <c r="I14958" s="1">
        <v>77444</v>
      </c>
    </row>
    <row r="14959" spans="1:9" x14ac:dyDescent="0.25">
      <c r="A14959" s="1">
        <v>0</v>
      </c>
      <c r="B14959" s="1" t="s">
        <v>17869</v>
      </c>
      <c r="C14959" s="1" t="s">
        <v>14696</v>
      </c>
    </row>
    <row r="14960" spans="1:9" x14ac:dyDescent="0.25">
      <c r="A14960" s="1">
        <v>1</v>
      </c>
      <c r="B14960" s="1" t="s">
        <v>17870</v>
      </c>
      <c r="C14960" s="1" t="s">
        <v>17871</v>
      </c>
      <c r="D14960" s="1">
        <v>22276.510810899999</v>
      </c>
      <c r="E14960" s="1">
        <v>1.7982E-4</v>
      </c>
      <c r="F14960" s="1" t="s">
        <v>3</v>
      </c>
      <c r="G14960" s="1" t="s">
        <v>17872</v>
      </c>
      <c r="H14960" s="1">
        <v>0</v>
      </c>
      <c r="I14960" s="1">
        <v>9994</v>
      </c>
    </row>
    <row r="14961" spans="1:9" x14ac:dyDescent="0.25">
      <c r="A14961" s="1">
        <v>2</v>
      </c>
      <c r="B14961" s="1">
        <v>48605</v>
      </c>
      <c r="C14961" s="1">
        <v>53.034599999999998</v>
      </c>
      <c r="D14961" s="1">
        <v>32.799500000000002</v>
      </c>
      <c r="E14961" s="1">
        <v>13503</v>
      </c>
      <c r="F14961" s="1">
        <v>12.5128</v>
      </c>
      <c r="G14961" s="1">
        <v>347.61900000000003</v>
      </c>
      <c r="H14961" s="1">
        <v>14.97881961</v>
      </c>
      <c r="I14961" s="1">
        <v>75794</v>
      </c>
    </row>
    <row r="14962" spans="1:9" x14ac:dyDescent="0.25">
      <c r="A14962" s="1">
        <v>0</v>
      </c>
      <c r="B14962" s="1" t="s">
        <v>17873</v>
      </c>
    </row>
    <row r="14963" spans="1:9" x14ac:dyDescent="0.25">
      <c r="A14963" s="1">
        <v>1</v>
      </c>
      <c r="B14963" s="1" t="s">
        <v>17874</v>
      </c>
      <c r="C14963" s="1" t="s">
        <v>17875</v>
      </c>
      <c r="D14963" s="1">
        <v>22276.508835830002</v>
      </c>
      <c r="E14963" s="1">
        <v>5.3499999999999999E-5</v>
      </c>
      <c r="F14963" s="1" t="s">
        <v>3</v>
      </c>
      <c r="G14963" s="1" t="s">
        <v>17876</v>
      </c>
      <c r="H14963" s="1">
        <v>0</v>
      </c>
      <c r="I14963" s="1">
        <v>9998</v>
      </c>
    </row>
    <row r="14964" spans="1:9" x14ac:dyDescent="0.25">
      <c r="A14964" s="1">
        <v>2</v>
      </c>
      <c r="B14964" s="1">
        <v>48606</v>
      </c>
      <c r="C14964" s="1">
        <v>53.032899999999998</v>
      </c>
      <c r="D14964" s="1">
        <v>35.357399999999998</v>
      </c>
      <c r="E14964" s="1">
        <v>14279</v>
      </c>
      <c r="F14964" s="1">
        <v>12.273400000000001</v>
      </c>
      <c r="G14964" s="1">
        <v>347.8596</v>
      </c>
      <c r="H14964" s="1">
        <v>14.986378910000001</v>
      </c>
      <c r="I14964" s="1">
        <v>75759</v>
      </c>
    </row>
    <row r="14965" spans="1:9" x14ac:dyDescent="0.25">
      <c r="A14965" s="1">
        <v>0</v>
      </c>
      <c r="B14965" s="1" t="s">
        <v>17877</v>
      </c>
      <c r="C14965" s="1">
        <v>3</v>
      </c>
      <c r="D14965" s="1" t="s">
        <v>17878</v>
      </c>
    </row>
    <row r="14966" spans="1:9" x14ac:dyDescent="0.25">
      <c r="A14966" s="1">
        <v>1</v>
      </c>
      <c r="B14966" s="1" t="s">
        <v>17879</v>
      </c>
      <c r="C14966" s="1" t="s">
        <v>17880</v>
      </c>
      <c r="D14966" s="1">
        <v>22268.32627654</v>
      </c>
      <c r="E14966" s="1">
        <v>8.2101859999999999E-2</v>
      </c>
      <c r="F14966" s="1">
        <f>-11144-4</f>
        <v>-11148</v>
      </c>
      <c r="G14966" s="1" t="s">
        <v>17881</v>
      </c>
      <c r="H14966" s="1">
        <v>0</v>
      </c>
      <c r="I14966" s="1">
        <v>9991</v>
      </c>
    </row>
    <row r="14967" spans="1:9" x14ac:dyDescent="0.25">
      <c r="A14967" s="1">
        <v>2</v>
      </c>
      <c r="B14967" s="1">
        <v>48619</v>
      </c>
      <c r="C14967" s="1">
        <v>26.080300000000001</v>
      </c>
      <c r="D14967" s="1">
        <v>267.67419999999998</v>
      </c>
      <c r="E14967" s="1">
        <v>103120</v>
      </c>
      <c r="F14967" s="1">
        <v>281.47059999999999</v>
      </c>
      <c r="G14967" s="1">
        <v>88.056399999999996</v>
      </c>
      <c r="H14967" s="1">
        <v>16.228591290000001</v>
      </c>
      <c r="I14967" s="1">
        <v>60730</v>
      </c>
    </row>
    <row r="14968" spans="1:9" x14ac:dyDescent="0.25">
      <c r="A14968" s="1">
        <v>0</v>
      </c>
      <c r="B14968" s="1" t="s">
        <v>17877</v>
      </c>
      <c r="C14968" s="1">
        <v>4</v>
      </c>
      <c r="D14968" s="1" t="s">
        <v>17878</v>
      </c>
    </row>
    <row r="14969" spans="1:9" x14ac:dyDescent="0.25">
      <c r="A14969" s="1">
        <v>1</v>
      </c>
      <c r="B14969" s="1" t="s">
        <v>17882</v>
      </c>
      <c r="C14969" s="1" t="s">
        <v>17883</v>
      </c>
      <c r="D14969" s="1">
        <v>22261.386688660001</v>
      </c>
      <c r="E14969" s="1">
        <v>0.11555438</v>
      </c>
      <c r="F14969" s="1">
        <f>-11322-4</f>
        <v>-11326</v>
      </c>
      <c r="G14969" s="1" t="s">
        <v>17884</v>
      </c>
      <c r="H14969" s="1">
        <v>0</v>
      </c>
      <c r="I14969" s="1">
        <v>9997</v>
      </c>
    </row>
    <row r="14970" spans="1:9" x14ac:dyDescent="0.25">
      <c r="A14970" s="1">
        <v>2</v>
      </c>
      <c r="B14970" s="1">
        <v>48620</v>
      </c>
      <c r="C14970" s="1">
        <v>26.0839</v>
      </c>
      <c r="D14970" s="1">
        <v>281.59190000000001</v>
      </c>
      <c r="E14970" s="1">
        <v>97062</v>
      </c>
      <c r="F14970" s="1">
        <v>263.9228</v>
      </c>
      <c r="G14970" s="1">
        <v>95.027699999999996</v>
      </c>
      <c r="H14970" s="1">
        <v>16.288259140000001</v>
      </c>
      <c r="I14970" s="1">
        <v>60160</v>
      </c>
    </row>
    <row r="14971" spans="1:9" x14ac:dyDescent="0.25">
      <c r="A14971" s="1">
        <v>0</v>
      </c>
      <c r="B14971" s="1" t="s">
        <v>4681</v>
      </c>
      <c r="C14971" s="1" t="s">
        <v>7109</v>
      </c>
    </row>
    <row r="14972" spans="1:9" x14ac:dyDescent="0.25">
      <c r="A14972" s="1">
        <v>1</v>
      </c>
      <c r="B14972" s="1" t="s">
        <v>17885</v>
      </c>
      <c r="C14972" s="1" t="s">
        <v>17886</v>
      </c>
      <c r="D14972" s="1">
        <v>22276.512295640001</v>
      </c>
      <c r="E14972" s="1">
        <v>-7.0999999999999998E-7</v>
      </c>
      <c r="F14972" s="1" t="s">
        <v>3</v>
      </c>
      <c r="G14972" s="1" t="s">
        <v>17887</v>
      </c>
      <c r="H14972" s="1">
        <v>0</v>
      </c>
      <c r="I14972" s="1">
        <v>9998</v>
      </c>
    </row>
    <row r="14973" spans="1:9" x14ac:dyDescent="0.25">
      <c r="A14973" s="1">
        <v>2</v>
      </c>
      <c r="B14973" s="1">
        <v>48621</v>
      </c>
      <c r="C14973" s="1">
        <v>65.996600000000001</v>
      </c>
      <c r="D14973" s="1">
        <v>72.392399999999995</v>
      </c>
      <c r="E14973" s="1">
        <v>11363</v>
      </c>
      <c r="F14973" s="1">
        <v>266.50720000000001</v>
      </c>
      <c r="G14973" s="1">
        <v>93.467699999999994</v>
      </c>
      <c r="H14973" s="1">
        <v>13.83374748</v>
      </c>
      <c r="I14973" s="1">
        <v>69484</v>
      </c>
    </row>
    <row r="14974" spans="1:9" x14ac:dyDescent="0.25">
      <c r="A14974" s="1">
        <v>0</v>
      </c>
      <c r="B14974" s="1" t="s">
        <v>17888</v>
      </c>
    </row>
    <row r="14975" spans="1:9" x14ac:dyDescent="0.25">
      <c r="A14975" s="1">
        <v>1</v>
      </c>
      <c r="B14975" s="1" t="s">
        <v>17889</v>
      </c>
      <c r="C14975" s="1" t="s">
        <v>17890</v>
      </c>
      <c r="D14975" s="1">
        <v>22276.35416056</v>
      </c>
      <c r="E14975" s="1">
        <v>5.9959E-4</v>
      </c>
      <c r="F14975" s="1" t="s">
        <v>3</v>
      </c>
      <c r="G14975" s="1" t="s">
        <v>17891</v>
      </c>
      <c r="H14975" s="1">
        <v>0</v>
      </c>
      <c r="I14975" s="1">
        <v>9992</v>
      </c>
    </row>
    <row r="14976" spans="1:9" x14ac:dyDescent="0.25">
      <c r="A14976" s="1">
        <v>2</v>
      </c>
      <c r="B14976" s="1">
        <v>48626</v>
      </c>
      <c r="C14976" s="1">
        <v>97.197599999999994</v>
      </c>
      <c r="D14976" s="1">
        <v>320.85480000000001</v>
      </c>
      <c r="E14976" s="1">
        <v>10527</v>
      </c>
      <c r="F14976" s="1">
        <v>223.77189999999999</v>
      </c>
      <c r="G14976" s="1">
        <v>136.2687</v>
      </c>
      <c r="H14976" s="1">
        <v>15.283319730000001</v>
      </c>
      <c r="I14976" s="1">
        <v>93853</v>
      </c>
    </row>
    <row r="14977" spans="1:9" x14ac:dyDescent="0.25">
      <c r="A14977" s="1">
        <v>0</v>
      </c>
      <c r="B14977" s="1" t="s">
        <v>17892</v>
      </c>
    </row>
    <row r="14978" spans="1:9" x14ac:dyDescent="0.25">
      <c r="A14978" s="1">
        <v>1</v>
      </c>
      <c r="B14978" s="1" t="s">
        <v>17893</v>
      </c>
      <c r="C14978" s="1" t="s">
        <v>17894</v>
      </c>
      <c r="D14978" s="1">
        <v>22276.069330400001</v>
      </c>
      <c r="E14978" s="1">
        <v>5.3724999999999997E-4</v>
      </c>
      <c r="F14978" s="1" t="s">
        <v>3</v>
      </c>
      <c r="G14978" s="1" t="s">
        <v>17895</v>
      </c>
      <c r="H14978" s="1">
        <v>0</v>
      </c>
      <c r="I14978" s="1">
        <v>9997</v>
      </c>
    </row>
    <row r="14979" spans="1:9" x14ac:dyDescent="0.25">
      <c r="A14979" s="1">
        <v>2</v>
      </c>
      <c r="B14979" s="1">
        <v>48627</v>
      </c>
      <c r="C14979" s="1">
        <v>97.197500000000005</v>
      </c>
      <c r="D14979" s="1">
        <v>320.63099999999997</v>
      </c>
      <c r="E14979" s="1">
        <v>10363</v>
      </c>
      <c r="F14979" s="1">
        <v>224.2567</v>
      </c>
      <c r="G14979" s="1">
        <v>135.78450000000001</v>
      </c>
      <c r="H14979" s="1">
        <v>15.28538947</v>
      </c>
      <c r="I14979" s="1">
        <v>93819</v>
      </c>
    </row>
    <row r="14980" spans="1:9" x14ac:dyDescent="0.25">
      <c r="A14980" s="1">
        <v>0</v>
      </c>
      <c r="B14980" s="1" t="s">
        <v>17896</v>
      </c>
    </row>
    <row r="14981" spans="1:9" x14ac:dyDescent="0.25">
      <c r="A14981" s="1">
        <v>1</v>
      </c>
      <c r="B14981" s="1" t="s">
        <v>17897</v>
      </c>
      <c r="C14981" s="1" t="s">
        <v>17898</v>
      </c>
      <c r="D14981" s="1">
        <v>22276.076269469999</v>
      </c>
      <c r="E14981" s="1">
        <v>4.9027000000000001E-4</v>
      </c>
      <c r="F14981" s="1" t="s">
        <v>3</v>
      </c>
      <c r="G14981" s="1" t="s">
        <v>17899</v>
      </c>
      <c r="H14981" s="1">
        <v>0</v>
      </c>
      <c r="I14981" s="1">
        <v>9992</v>
      </c>
    </row>
    <row r="14982" spans="1:9" x14ac:dyDescent="0.25">
      <c r="A14982" s="1">
        <v>2</v>
      </c>
      <c r="B14982" s="1">
        <v>48628</v>
      </c>
      <c r="C14982" s="1">
        <v>97.197299999999998</v>
      </c>
      <c r="D14982" s="1">
        <v>320.46929999999998</v>
      </c>
      <c r="E14982" s="1">
        <v>10613</v>
      </c>
      <c r="F14982" s="1">
        <v>225.8974</v>
      </c>
      <c r="G14982" s="1">
        <v>134.13939999999999</v>
      </c>
      <c r="H14982" s="1">
        <v>15.277982120000001</v>
      </c>
      <c r="I14982" s="1">
        <v>93800</v>
      </c>
    </row>
    <row r="14983" spans="1:9" x14ac:dyDescent="0.25">
      <c r="A14983" s="1">
        <v>0</v>
      </c>
      <c r="B14983" s="1" t="s">
        <v>17900</v>
      </c>
    </row>
    <row r="14984" spans="1:9" x14ac:dyDescent="0.25">
      <c r="A14984" s="1">
        <v>1</v>
      </c>
      <c r="B14984" s="1" t="s">
        <v>17901</v>
      </c>
      <c r="C14984" s="1" t="s">
        <v>17902</v>
      </c>
      <c r="D14984" s="1">
        <v>22276.094680729999</v>
      </c>
      <c r="E14984" s="1">
        <v>4.8315000000000001E-4</v>
      </c>
      <c r="F14984" s="1" t="s">
        <v>3</v>
      </c>
      <c r="G14984" s="1" t="s">
        <v>17903</v>
      </c>
      <c r="H14984" s="1">
        <v>0</v>
      </c>
      <c r="I14984" s="1">
        <v>9997</v>
      </c>
    </row>
    <row r="14985" spans="1:9" x14ac:dyDescent="0.25">
      <c r="A14985" s="1">
        <v>2</v>
      </c>
      <c r="B14985" s="1">
        <v>48629</v>
      </c>
      <c r="C14985" s="1">
        <v>97.197500000000005</v>
      </c>
      <c r="D14985" s="1">
        <v>320.44560000000001</v>
      </c>
      <c r="E14985" s="1">
        <v>10612</v>
      </c>
      <c r="F14985" s="1">
        <v>226.77010000000001</v>
      </c>
      <c r="G14985" s="1">
        <v>133.2654</v>
      </c>
      <c r="H14985" s="1">
        <v>15.27605848</v>
      </c>
      <c r="I14985" s="1">
        <v>93808</v>
      </c>
    </row>
    <row r="14986" spans="1:9" x14ac:dyDescent="0.25">
      <c r="A14986" s="1">
        <v>0</v>
      </c>
      <c r="B14986" s="1" t="s">
        <v>17904</v>
      </c>
    </row>
    <row r="14987" spans="1:9" x14ac:dyDescent="0.25">
      <c r="A14987" s="1">
        <v>1</v>
      </c>
      <c r="B14987" s="1" t="s">
        <v>17905</v>
      </c>
      <c r="C14987" s="1" t="s">
        <v>17906</v>
      </c>
      <c r="D14987" s="1">
        <v>22276.381720789999</v>
      </c>
      <c r="E14987" s="1">
        <v>5.2700999999999996E-4</v>
      </c>
      <c r="F14987" s="1" t="s">
        <v>3</v>
      </c>
      <c r="G14987" s="1" t="s">
        <v>17907</v>
      </c>
      <c r="H14987" s="1">
        <v>0</v>
      </c>
      <c r="I14987" s="1">
        <v>9990</v>
      </c>
    </row>
    <row r="14988" spans="1:9" x14ac:dyDescent="0.25">
      <c r="A14988" s="1">
        <v>2</v>
      </c>
      <c r="B14988" s="1">
        <v>48630</v>
      </c>
      <c r="C14988" s="1">
        <v>97.197900000000004</v>
      </c>
      <c r="D14988" s="1">
        <v>320.6669</v>
      </c>
      <c r="E14988" s="1">
        <v>10725</v>
      </c>
      <c r="F14988" s="1">
        <v>224.55250000000001</v>
      </c>
      <c r="G14988" s="1">
        <v>135.4853</v>
      </c>
      <c r="H14988" s="1">
        <v>15.27442475</v>
      </c>
      <c r="I14988" s="1">
        <v>93841</v>
      </c>
    </row>
    <row r="14989" spans="1:9" x14ac:dyDescent="0.25">
      <c r="A14989" s="1">
        <v>0</v>
      </c>
      <c r="B14989" s="1" t="s">
        <v>17908</v>
      </c>
    </row>
    <row r="14990" spans="1:9" x14ac:dyDescent="0.25">
      <c r="A14990" s="1">
        <v>1</v>
      </c>
      <c r="B14990" s="1" t="s">
        <v>17909</v>
      </c>
      <c r="C14990" s="1" t="s">
        <v>17910</v>
      </c>
      <c r="D14990" s="1">
        <v>22276.078457989999</v>
      </c>
      <c r="E14990" s="1">
        <v>4.574E-4</v>
      </c>
      <c r="F14990" s="1" t="s">
        <v>3</v>
      </c>
      <c r="G14990" s="1" t="s">
        <v>17911</v>
      </c>
      <c r="H14990" s="1">
        <v>0</v>
      </c>
      <c r="I14990" s="1">
        <v>9999</v>
      </c>
    </row>
    <row r="14991" spans="1:9" x14ac:dyDescent="0.25">
      <c r="A14991" s="1">
        <v>2</v>
      </c>
      <c r="B14991" s="1">
        <v>48631</v>
      </c>
      <c r="C14991" s="1">
        <v>97.197299999999998</v>
      </c>
      <c r="D14991" s="1">
        <v>320.32580000000002</v>
      </c>
      <c r="E14991" s="1">
        <v>10848</v>
      </c>
      <c r="F14991" s="1">
        <v>226.8766</v>
      </c>
      <c r="G14991" s="1">
        <v>133.1567</v>
      </c>
      <c r="H14991" s="1">
        <v>15.271756229999999</v>
      </c>
      <c r="I14991" s="1">
        <v>93794</v>
      </c>
    </row>
    <row r="14992" spans="1:9" x14ac:dyDescent="0.25">
      <c r="A14992" s="1">
        <v>0</v>
      </c>
      <c r="B14992" s="1" t="s">
        <v>17912</v>
      </c>
    </row>
    <row r="14993" spans="1:9" x14ac:dyDescent="0.25">
      <c r="A14993" s="1">
        <v>1</v>
      </c>
      <c r="B14993" s="1" t="s">
        <v>17913</v>
      </c>
      <c r="C14993" s="1" t="s">
        <v>17914</v>
      </c>
      <c r="D14993" s="1">
        <v>22276.565419549999</v>
      </c>
      <c r="E14993" s="1">
        <v>4.4629000000000001E-4</v>
      </c>
      <c r="F14993" s="1" t="s">
        <v>3</v>
      </c>
      <c r="G14993" s="1" t="s">
        <v>17915</v>
      </c>
      <c r="H14993" s="1">
        <v>0</v>
      </c>
      <c r="I14993" s="1">
        <v>9998</v>
      </c>
    </row>
    <row r="14994" spans="1:9" x14ac:dyDescent="0.25">
      <c r="A14994" s="1">
        <v>2</v>
      </c>
      <c r="B14994" s="1">
        <v>48632</v>
      </c>
      <c r="C14994" s="1">
        <v>97.197900000000004</v>
      </c>
      <c r="D14994" s="1">
        <v>320.72989999999999</v>
      </c>
      <c r="E14994" s="1">
        <v>10972</v>
      </c>
      <c r="F14994" s="1">
        <v>224.99510000000001</v>
      </c>
      <c r="G14994" s="1">
        <v>135.04</v>
      </c>
      <c r="H14994" s="1">
        <v>15.27031494</v>
      </c>
      <c r="I14994" s="1">
        <v>93865</v>
      </c>
    </row>
    <row r="14995" spans="1:9" x14ac:dyDescent="0.25">
      <c r="A14995" s="1">
        <v>0</v>
      </c>
      <c r="B14995" s="1" t="s">
        <v>17916</v>
      </c>
    </row>
    <row r="14996" spans="1:9" x14ac:dyDescent="0.25">
      <c r="A14996" s="1">
        <v>1</v>
      </c>
      <c r="B14996" s="1" t="s">
        <v>17917</v>
      </c>
      <c r="C14996" s="1" t="s">
        <v>17918</v>
      </c>
      <c r="D14996" s="1">
        <v>22276.07636653</v>
      </c>
      <c r="E14996" s="1">
        <v>4.3337999999999997E-4</v>
      </c>
      <c r="F14996" s="1" t="s">
        <v>3</v>
      </c>
      <c r="G14996" s="1" t="s">
        <v>17919</v>
      </c>
      <c r="H14996" s="1">
        <v>0</v>
      </c>
      <c r="I14996" s="1">
        <v>9991</v>
      </c>
    </row>
    <row r="14997" spans="1:9" x14ac:dyDescent="0.25">
      <c r="A14997" s="1">
        <v>2</v>
      </c>
      <c r="B14997" s="1">
        <v>48633</v>
      </c>
      <c r="C14997" s="1">
        <v>97.197400000000002</v>
      </c>
      <c r="D14997" s="1">
        <v>320.17410000000001</v>
      </c>
      <c r="E14997" s="1">
        <v>11128</v>
      </c>
      <c r="F14997" s="1">
        <v>227.57419999999999</v>
      </c>
      <c r="G14997" s="1">
        <v>132.45570000000001</v>
      </c>
      <c r="H14997" s="1">
        <v>15.267303780000001</v>
      </c>
      <c r="I14997" s="1">
        <v>93789</v>
      </c>
    </row>
    <row r="14998" spans="1:9" x14ac:dyDescent="0.25">
      <c r="A14998" s="1">
        <v>0</v>
      </c>
      <c r="B14998" s="1" t="s">
        <v>17920</v>
      </c>
    </row>
    <row r="14999" spans="1:9" x14ac:dyDescent="0.25">
      <c r="A14999" s="1">
        <v>1</v>
      </c>
      <c r="B14999" s="1" t="s">
        <v>17921</v>
      </c>
      <c r="C14999" s="1" t="s">
        <v>17922</v>
      </c>
      <c r="D14999" s="1">
        <v>22276.390666430001</v>
      </c>
      <c r="E14999" s="1">
        <v>4.883E-4</v>
      </c>
      <c r="F14999" s="1" t="s">
        <v>3</v>
      </c>
      <c r="G14999" s="1" t="s">
        <v>17923</v>
      </c>
      <c r="H14999" s="1">
        <v>0</v>
      </c>
      <c r="I14999" s="1">
        <v>9994</v>
      </c>
    </row>
    <row r="15000" spans="1:9" x14ac:dyDescent="0.25">
      <c r="A15000" s="1">
        <v>2</v>
      </c>
      <c r="B15000" s="1">
        <v>48634</v>
      </c>
      <c r="C15000" s="1">
        <v>97.197599999999994</v>
      </c>
      <c r="D15000" s="1">
        <v>320.36529999999999</v>
      </c>
      <c r="E15000" s="1">
        <v>11466</v>
      </c>
      <c r="F15000" s="1">
        <v>226.99539999999999</v>
      </c>
      <c r="G15000" s="1">
        <v>133.0326</v>
      </c>
      <c r="H15000" s="1">
        <v>15.263434849999999</v>
      </c>
      <c r="I15000" s="1">
        <v>93824</v>
      </c>
    </row>
    <row r="15001" spans="1:9" x14ac:dyDescent="0.25">
      <c r="A15001" s="1">
        <v>0</v>
      </c>
      <c r="B15001" s="1" t="s">
        <v>17924</v>
      </c>
    </row>
    <row r="15002" spans="1:9" x14ac:dyDescent="0.25">
      <c r="A15002" s="1">
        <v>1</v>
      </c>
      <c r="B15002" s="1" t="s">
        <v>17925</v>
      </c>
      <c r="C15002" s="1" t="s">
        <v>17926</v>
      </c>
      <c r="D15002" s="1">
        <v>22276.352669929998</v>
      </c>
      <c r="E15002" s="1">
        <v>4.7650999999999998E-4</v>
      </c>
      <c r="F15002" s="1" t="s">
        <v>3</v>
      </c>
      <c r="G15002" s="1" t="s">
        <v>17927</v>
      </c>
      <c r="H15002" s="1">
        <v>0</v>
      </c>
      <c r="I15002" s="1">
        <v>9998</v>
      </c>
    </row>
    <row r="15003" spans="1:9" x14ac:dyDescent="0.25">
      <c r="A15003" s="1">
        <v>2</v>
      </c>
      <c r="B15003" s="1">
        <v>48635</v>
      </c>
      <c r="C15003" s="1">
        <v>97.197699999999998</v>
      </c>
      <c r="D15003" s="1">
        <v>320.26889999999997</v>
      </c>
      <c r="E15003" s="1">
        <v>11535</v>
      </c>
      <c r="F15003" s="1">
        <v>227.81229999999999</v>
      </c>
      <c r="G15003" s="1">
        <v>132.21369999999999</v>
      </c>
      <c r="H15003" s="1">
        <v>15.261576399999999</v>
      </c>
      <c r="I15003" s="1">
        <v>93815</v>
      </c>
    </row>
    <row r="15004" spans="1:9" x14ac:dyDescent="0.25">
      <c r="A15004" s="1">
        <v>0</v>
      </c>
      <c r="B15004" s="1" t="s">
        <v>17928</v>
      </c>
    </row>
    <row r="15005" spans="1:9" x14ac:dyDescent="0.25">
      <c r="A15005" s="1">
        <v>1</v>
      </c>
      <c r="B15005" s="1" t="s">
        <v>17929</v>
      </c>
      <c r="C15005" s="1" t="s">
        <v>17930</v>
      </c>
      <c r="D15005" s="1">
        <v>22276.092835939999</v>
      </c>
      <c r="E15005" s="1">
        <v>3.9626E-4</v>
      </c>
      <c r="F15005" s="1" t="s">
        <v>3</v>
      </c>
      <c r="G15005" s="1" t="s">
        <v>17931</v>
      </c>
      <c r="H15005" s="1">
        <v>0</v>
      </c>
      <c r="I15005" s="1">
        <v>9995</v>
      </c>
    </row>
    <row r="15006" spans="1:9" x14ac:dyDescent="0.25">
      <c r="A15006" s="1">
        <v>2</v>
      </c>
      <c r="B15006" s="1">
        <v>48636</v>
      </c>
      <c r="C15006" s="1">
        <v>97.197800000000001</v>
      </c>
      <c r="D15006" s="1">
        <v>319.86630000000002</v>
      </c>
      <c r="E15006" s="1">
        <v>11821</v>
      </c>
      <c r="F15006" s="1">
        <v>229.89930000000001</v>
      </c>
      <c r="G15006" s="1">
        <v>130.12100000000001</v>
      </c>
      <c r="H15006" s="1">
        <v>15.25578548</v>
      </c>
      <c r="I15006" s="1">
        <v>93764</v>
      </c>
    </row>
    <row r="15007" spans="1:9" x14ac:dyDescent="0.25">
      <c r="A15007" s="1">
        <v>0</v>
      </c>
      <c r="B15007" s="1" t="s">
        <v>17932</v>
      </c>
    </row>
    <row r="15008" spans="1:9" x14ac:dyDescent="0.25">
      <c r="A15008" s="1">
        <v>1</v>
      </c>
      <c r="B15008" s="1" t="s">
        <v>17933</v>
      </c>
      <c r="C15008" s="1" t="s">
        <v>17934</v>
      </c>
      <c r="D15008" s="1">
        <v>22276.07358122</v>
      </c>
      <c r="E15008" s="1">
        <v>3.8592999999999999E-4</v>
      </c>
      <c r="F15008" s="1" t="s">
        <v>3</v>
      </c>
      <c r="G15008" s="1" t="s">
        <v>17935</v>
      </c>
      <c r="H15008" s="1">
        <v>0</v>
      </c>
      <c r="I15008" s="1">
        <v>9993</v>
      </c>
    </row>
    <row r="15009" spans="1:9" x14ac:dyDescent="0.25">
      <c r="A15009" s="1">
        <v>2</v>
      </c>
      <c r="B15009" s="1">
        <v>48637</v>
      </c>
      <c r="C15009" s="1">
        <v>97.197299999999998</v>
      </c>
      <c r="D15009" s="1">
        <v>319.73840000000001</v>
      </c>
      <c r="E15009" s="1">
        <v>12098</v>
      </c>
      <c r="F15009" s="1">
        <v>230.46350000000001</v>
      </c>
      <c r="G15009" s="1">
        <v>129.55350000000001</v>
      </c>
      <c r="H15009" s="1">
        <v>15.25252354</v>
      </c>
      <c r="I15009" s="1">
        <v>93752</v>
      </c>
    </row>
    <row r="15010" spans="1:9" x14ac:dyDescent="0.25">
      <c r="A15010" s="1">
        <v>0</v>
      </c>
      <c r="B15010" s="1" t="s">
        <v>17936</v>
      </c>
    </row>
    <row r="15011" spans="1:9" x14ac:dyDescent="0.25">
      <c r="A15011" s="1">
        <v>1</v>
      </c>
      <c r="B15011" s="1" t="s">
        <v>17937</v>
      </c>
      <c r="C15011" s="1" t="s">
        <v>17938</v>
      </c>
      <c r="D15011" s="1">
        <v>22276.564808359999</v>
      </c>
      <c r="E15011" s="1">
        <v>8.4530000000000006E-5</v>
      </c>
      <c r="F15011" s="1" t="s">
        <v>3</v>
      </c>
      <c r="G15011" s="1" t="s">
        <v>17939</v>
      </c>
      <c r="H15011" s="1">
        <v>0</v>
      </c>
      <c r="I15011" s="1">
        <v>9996</v>
      </c>
    </row>
    <row r="15012" spans="1:9" x14ac:dyDescent="0.25">
      <c r="A15012" s="1">
        <v>2</v>
      </c>
      <c r="B15012" s="1">
        <v>48638</v>
      </c>
      <c r="C15012" s="1">
        <v>53.055300000000003</v>
      </c>
      <c r="D15012" s="1">
        <v>342.125</v>
      </c>
      <c r="E15012" s="1">
        <v>1602</v>
      </c>
      <c r="F15012" s="1">
        <v>69.799300000000002</v>
      </c>
      <c r="G15012" s="1">
        <v>290.3168</v>
      </c>
      <c r="H15012" s="1">
        <v>15.06413216</v>
      </c>
      <c r="I15012" s="1">
        <v>74909</v>
      </c>
    </row>
    <row r="15013" spans="1:9" x14ac:dyDescent="0.25">
      <c r="A15013" s="1">
        <v>0</v>
      </c>
      <c r="B15013" s="1" t="s">
        <v>17940</v>
      </c>
    </row>
    <row r="15014" spans="1:9" x14ac:dyDescent="0.25">
      <c r="A15014" s="1">
        <v>1</v>
      </c>
      <c r="B15014" s="1" t="s">
        <v>17941</v>
      </c>
      <c r="C15014" s="1" t="s">
        <v>17942</v>
      </c>
      <c r="D15014" s="1">
        <v>22276.55006188</v>
      </c>
      <c r="E15014" s="1">
        <v>7.2039999999999995E-5</v>
      </c>
      <c r="F15014" s="1" t="s">
        <v>3</v>
      </c>
      <c r="G15014" s="1" t="s">
        <v>17943</v>
      </c>
      <c r="H15014" s="1">
        <v>0</v>
      </c>
      <c r="I15014" s="1">
        <v>9994</v>
      </c>
    </row>
    <row r="15015" spans="1:9" x14ac:dyDescent="0.25">
      <c r="A15015" s="1">
        <v>2</v>
      </c>
      <c r="B15015" s="1">
        <v>48639</v>
      </c>
      <c r="C15015" s="1">
        <v>53.054299999999998</v>
      </c>
      <c r="D15015" s="1">
        <v>342.19630000000001</v>
      </c>
      <c r="E15015" s="1">
        <v>1663</v>
      </c>
      <c r="F15015" s="1">
        <v>57.739400000000003</v>
      </c>
      <c r="G15015" s="1">
        <v>302.37560000000002</v>
      </c>
      <c r="H15015" s="1">
        <v>15.06411213</v>
      </c>
      <c r="I15015" s="1">
        <v>74901</v>
      </c>
    </row>
    <row r="15016" spans="1:9" x14ac:dyDescent="0.25">
      <c r="A15016" s="1">
        <v>0</v>
      </c>
      <c r="B15016" s="1" t="s">
        <v>17944</v>
      </c>
    </row>
    <row r="15017" spans="1:9" x14ac:dyDescent="0.25">
      <c r="A15017" s="1">
        <v>1</v>
      </c>
      <c r="B15017" s="1" t="s">
        <v>17945</v>
      </c>
      <c r="C15017" s="1" t="s">
        <v>17946</v>
      </c>
      <c r="D15017" s="1">
        <v>22276.54367522</v>
      </c>
      <c r="E15017" s="1">
        <v>3.485E-5</v>
      </c>
      <c r="F15017" s="1" t="s">
        <v>3</v>
      </c>
      <c r="G15017" s="1" t="s">
        <v>17947</v>
      </c>
      <c r="H15017" s="1">
        <v>0</v>
      </c>
      <c r="I15017" s="1">
        <v>9998</v>
      </c>
    </row>
    <row r="15018" spans="1:9" x14ac:dyDescent="0.25">
      <c r="A15018" s="1">
        <v>2</v>
      </c>
      <c r="B15018" s="1">
        <v>48640</v>
      </c>
      <c r="C15018" s="1">
        <v>53.056199999999997</v>
      </c>
      <c r="D15018" s="1">
        <v>342.49970000000002</v>
      </c>
      <c r="E15018" s="1">
        <v>1643</v>
      </c>
      <c r="F15018" s="1">
        <v>63.5745</v>
      </c>
      <c r="G15018" s="1">
        <v>296.54129999999998</v>
      </c>
      <c r="H15018" s="1">
        <v>15.064107569999999</v>
      </c>
      <c r="I15018" s="1">
        <v>74891</v>
      </c>
    </row>
    <row r="15019" spans="1:9" x14ac:dyDescent="0.25">
      <c r="A15019" s="1">
        <v>0</v>
      </c>
      <c r="B15019" s="1" t="s">
        <v>17948</v>
      </c>
    </row>
    <row r="15020" spans="1:9" x14ac:dyDescent="0.25">
      <c r="A15020" s="1">
        <v>1</v>
      </c>
      <c r="B15020" s="1" t="s">
        <v>17949</v>
      </c>
      <c r="C15020" s="1" t="s">
        <v>17950</v>
      </c>
      <c r="D15020" s="1">
        <v>22276.556076780002</v>
      </c>
      <c r="E15020" s="1">
        <v>2.4961999999999999E-4</v>
      </c>
      <c r="F15020" s="1" t="s">
        <v>3</v>
      </c>
      <c r="G15020" s="1" t="s">
        <v>17951</v>
      </c>
      <c r="H15020" s="1">
        <v>0</v>
      </c>
      <c r="I15020" s="1">
        <v>9992</v>
      </c>
    </row>
    <row r="15021" spans="1:9" x14ac:dyDescent="0.25">
      <c r="A15021" s="1">
        <v>2</v>
      </c>
      <c r="B15021" s="1">
        <v>48641</v>
      </c>
      <c r="C15021" s="1">
        <v>53.055100000000003</v>
      </c>
      <c r="D15021" s="1">
        <v>347.1574</v>
      </c>
      <c r="E15021" s="1">
        <v>1705</v>
      </c>
      <c r="F15021" s="1">
        <v>48.758699999999997</v>
      </c>
      <c r="G15021" s="1">
        <v>311.35489999999999</v>
      </c>
      <c r="H15021" s="1">
        <v>15.064216630000001</v>
      </c>
      <c r="I15021" s="1">
        <v>74839</v>
      </c>
    </row>
    <row r="15022" spans="1:9" x14ac:dyDescent="0.25">
      <c r="A15022" s="1">
        <v>0</v>
      </c>
      <c r="B15022" s="1" t="s">
        <v>17952</v>
      </c>
    </row>
    <row r="15023" spans="1:9" x14ac:dyDescent="0.25">
      <c r="A15023" s="1">
        <v>1</v>
      </c>
      <c r="B15023" s="1" t="s">
        <v>17953</v>
      </c>
      <c r="C15023" s="1" t="s">
        <v>17954</v>
      </c>
      <c r="D15023" s="1">
        <v>22276.50352002</v>
      </c>
      <c r="E15023" s="1">
        <v>1.8669999999999999E-5</v>
      </c>
      <c r="F15023" s="1" t="s">
        <v>3</v>
      </c>
      <c r="G15023" s="1" t="s">
        <v>14339</v>
      </c>
      <c r="H15023" s="1">
        <v>0</v>
      </c>
      <c r="I15023" s="1">
        <v>9993</v>
      </c>
    </row>
    <row r="15024" spans="1:9" x14ac:dyDescent="0.25">
      <c r="A15024" s="1">
        <v>2</v>
      </c>
      <c r="B15024" s="1">
        <v>48642</v>
      </c>
      <c r="C15024" s="1">
        <v>53.055399999999999</v>
      </c>
      <c r="D15024" s="1">
        <v>347.38049999999998</v>
      </c>
      <c r="E15024" s="1">
        <v>1577</v>
      </c>
      <c r="F15024" s="1">
        <v>64.324700000000007</v>
      </c>
      <c r="G15024" s="1">
        <v>295.79050000000001</v>
      </c>
      <c r="H15024" s="1">
        <v>15.06408515</v>
      </c>
      <c r="I15024" s="1">
        <v>75660</v>
      </c>
    </row>
    <row r="15025" spans="1:9" x14ac:dyDescent="0.25">
      <c r="A15025" s="1">
        <v>0</v>
      </c>
      <c r="B15025" s="1" t="s">
        <v>17955</v>
      </c>
    </row>
    <row r="15026" spans="1:9" x14ac:dyDescent="0.25">
      <c r="A15026" s="1">
        <v>1</v>
      </c>
      <c r="B15026" s="1" t="s">
        <v>17956</v>
      </c>
      <c r="C15026" s="1" t="s">
        <v>17957</v>
      </c>
      <c r="D15026" s="1">
        <v>22276.55143453</v>
      </c>
      <c r="E15026" s="1">
        <v>5.787E-5</v>
      </c>
      <c r="F15026" s="1" t="s">
        <v>3</v>
      </c>
      <c r="G15026" s="1" t="s">
        <v>17958</v>
      </c>
      <c r="H15026" s="1">
        <v>0</v>
      </c>
      <c r="I15026" s="1">
        <v>9992</v>
      </c>
    </row>
    <row r="15027" spans="1:9" x14ac:dyDescent="0.25">
      <c r="A15027" s="1">
        <v>2</v>
      </c>
      <c r="B15027" s="1">
        <v>48643</v>
      </c>
      <c r="C15027" s="1">
        <v>53.053400000000003</v>
      </c>
      <c r="D15027" s="1">
        <v>347.18020000000001</v>
      </c>
      <c r="E15027" s="1">
        <v>1700</v>
      </c>
      <c r="F15027" s="1">
        <v>60.753100000000003</v>
      </c>
      <c r="G15027" s="1">
        <v>299.36279999999999</v>
      </c>
      <c r="H15027" s="1">
        <v>15.064181290000001</v>
      </c>
      <c r="I15027" s="1">
        <v>74830</v>
      </c>
    </row>
    <row r="15028" spans="1:9" x14ac:dyDescent="0.25">
      <c r="A15028" s="1">
        <v>0</v>
      </c>
      <c r="B15028" s="1" t="s">
        <v>17959</v>
      </c>
    </row>
    <row r="15029" spans="1:9" x14ac:dyDescent="0.25">
      <c r="A15029" s="1">
        <v>1</v>
      </c>
      <c r="B15029" s="1" t="s">
        <v>17960</v>
      </c>
      <c r="C15029" s="1" t="s">
        <v>17961</v>
      </c>
      <c r="D15029" s="1">
        <v>22276.548706270001</v>
      </c>
      <c r="E15029" s="1">
        <v>2.3934E-4</v>
      </c>
      <c r="F15029" s="1" t="s">
        <v>3</v>
      </c>
      <c r="G15029" s="1" t="s">
        <v>17962</v>
      </c>
      <c r="H15029" s="1">
        <v>0</v>
      </c>
      <c r="I15029" s="1">
        <v>9992</v>
      </c>
    </row>
    <row r="15030" spans="1:9" x14ac:dyDescent="0.25">
      <c r="A15030" s="1">
        <v>2</v>
      </c>
      <c r="B15030" s="1">
        <v>48644</v>
      </c>
      <c r="C15030" s="1">
        <v>53.055100000000003</v>
      </c>
      <c r="D15030" s="1">
        <v>347.19619999999998</v>
      </c>
      <c r="E15030" s="1">
        <v>1620</v>
      </c>
      <c r="F15030" s="1">
        <v>57.005099999999999</v>
      </c>
      <c r="G15030" s="1">
        <v>303.10939999999999</v>
      </c>
      <c r="H15030" s="1">
        <v>15.06432627</v>
      </c>
      <c r="I15030" s="1">
        <v>74834</v>
      </c>
    </row>
    <row r="15031" spans="1:9" x14ac:dyDescent="0.25">
      <c r="A15031" s="1">
        <v>0</v>
      </c>
      <c r="B15031" s="1" t="s">
        <v>17963</v>
      </c>
    </row>
    <row r="15032" spans="1:9" x14ac:dyDescent="0.25">
      <c r="A15032" s="1">
        <v>1</v>
      </c>
      <c r="B15032" s="1" t="s">
        <v>17964</v>
      </c>
      <c r="C15032" s="1" t="s">
        <v>17965</v>
      </c>
      <c r="D15032" s="1">
        <v>22276.478667629999</v>
      </c>
      <c r="E15032" s="1">
        <v>1.4652999999999999E-4</v>
      </c>
      <c r="F15032" s="1" t="s">
        <v>3</v>
      </c>
      <c r="G15032" s="1" t="s">
        <v>17966</v>
      </c>
      <c r="H15032" s="1">
        <v>0</v>
      </c>
      <c r="I15032" s="1">
        <v>9998</v>
      </c>
    </row>
    <row r="15033" spans="1:9" x14ac:dyDescent="0.25">
      <c r="A15033" s="1">
        <v>2</v>
      </c>
      <c r="B15033" s="1">
        <v>48645</v>
      </c>
      <c r="C15033" s="1">
        <v>53.054400000000001</v>
      </c>
      <c r="D15033" s="1">
        <v>347.51900000000001</v>
      </c>
      <c r="E15033" s="1">
        <v>1501</v>
      </c>
      <c r="F15033" s="1">
        <v>53.3476</v>
      </c>
      <c r="G15033" s="1">
        <v>306.76510000000002</v>
      </c>
      <c r="H15033" s="1">
        <v>15.064138379999999</v>
      </c>
      <c r="I15033" s="1">
        <v>75722</v>
      </c>
    </row>
    <row r="15034" spans="1:9" x14ac:dyDescent="0.25">
      <c r="A15034" s="1">
        <v>0</v>
      </c>
      <c r="B15034" s="1" t="s">
        <v>17967</v>
      </c>
    </row>
    <row r="15035" spans="1:9" x14ac:dyDescent="0.25">
      <c r="A15035" s="1">
        <v>1</v>
      </c>
      <c r="B15035" s="1" t="s">
        <v>17968</v>
      </c>
      <c r="C15035" s="1" t="s">
        <v>17969</v>
      </c>
      <c r="D15035" s="1">
        <v>22276.54133285</v>
      </c>
      <c r="E15035" s="1">
        <v>7.4870000000000007E-5</v>
      </c>
      <c r="F15035" s="1" t="s">
        <v>3</v>
      </c>
      <c r="G15035" s="1" t="s">
        <v>17970</v>
      </c>
      <c r="H15035" s="1">
        <v>0</v>
      </c>
      <c r="I15035" s="1">
        <v>9990</v>
      </c>
    </row>
    <row r="15036" spans="1:9" x14ac:dyDescent="0.25">
      <c r="A15036" s="1">
        <v>2</v>
      </c>
      <c r="B15036" s="1">
        <v>48646</v>
      </c>
      <c r="C15036" s="1">
        <v>53.056399999999996</v>
      </c>
      <c r="D15036" s="1">
        <v>347.22669999999999</v>
      </c>
      <c r="E15036" s="1">
        <v>1433</v>
      </c>
      <c r="F15036" s="1">
        <v>67.863699999999994</v>
      </c>
      <c r="G15036" s="1">
        <v>292.25040000000001</v>
      </c>
      <c r="H15036" s="1">
        <v>15.06410648</v>
      </c>
      <c r="I15036" s="1">
        <v>74833</v>
      </c>
    </row>
    <row r="15037" spans="1:9" x14ac:dyDescent="0.25">
      <c r="A15037" s="1">
        <v>0</v>
      </c>
      <c r="B15037" s="1" t="s">
        <v>17971</v>
      </c>
    </row>
    <row r="15038" spans="1:9" x14ac:dyDescent="0.25">
      <c r="A15038" s="1">
        <v>1</v>
      </c>
      <c r="B15038" s="1" t="s">
        <v>17972</v>
      </c>
      <c r="C15038" s="1" t="s">
        <v>17973</v>
      </c>
      <c r="D15038" s="1">
        <v>22276.471293660001</v>
      </c>
      <c r="E15038" s="1">
        <v>1.2017E-4</v>
      </c>
      <c r="F15038" s="1" t="s">
        <v>3</v>
      </c>
      <c r="G15038" s="1" t="s">
        <v>17974</v>
      </c>
      <c r="H15038" s="1">
        <v>0</v>
      </c>
      <c r="I15038" s="1">
        <v>9996</v>
      </c>
    </row>
    <row r="15039" spans="1:9" x14ac:dyDescent="0.25">
      <c r="A15039" s="1">
        <v>2</v>
      </c>
      <c r="B15039" s="1">
        <v>48647</v>
      </c>
      <c r="C15039" s="1">
        <v>53.054499999999997</v>
      </c>
      <c r="D15039" s="1">
        <v>347.54390000000001</v>
      </c>
      <c r="E15039" s="1">
        <v>1376</v>
      </c>
      <c r="F15039" s="1">
        <v>66.514600000000002</v>
      </c>
      <c r="G15039" s="1">
        <v>293.59870000000001</v>
      </c>
      <c r="H15039" s="1">
        <v>15.06417437</v>
      </c>
      <c r="I15039" s="1">
        <v>74825</v>
      </c>
    </row>
    <row r="15040" spans="1:9" x14ac:dyDescent="0.25">
      <c r="A15040" s="1">
        <v>0</v>
      </c>
      <c r="B15040" s="1" t="s">
        <v>17975</v>
      </c>
    </row>
    <row r="15041" spans="1:9" x14ac:dyDescent="0.25">
      <c r="A15041" s="1">
        <v>1</v>
      </c>
      <c r="B15041" s="1" t="s">
        <v>17976</v>
      </c>
      <c r="C15041" s="1" t="s">
        <v>17977</v>
      </c>
      <c r="D15041" s="1">
        <v>22276.486071989999</v>
      </c>
      <c r="E15041" s="1">
        <v>2.1880000000000001E-4</v>
      </c>
      <c r="F15041" s="1" t="s">
        <v>3</v>
      </c>
      <c r="G15041" s="1" t="s">
        <v>17978</v>
      </c>
      <c r="H15041" s="1">
        <v>0</v>
      </c>
      <c r="I15041" s="1">
        <v>9998</v>
      </c>
    </row>
    <row r="15042" spans="1:9" x14ac:dyDescent="0.25">
      <c r="A15042" s="1">
        <v>2</v>
      </c>
      <c r="B15042" s="1">
        <v>48648</v>
      </c>
      <c r="C15042" s="1">
        <v>53.055799999999998</v>
      </c>
      <c r="D15042" s="1">
        <v>347.6386</v>
      </c>
      <c r="E15042" s="1">
        <v>1494</v>
      </c>
      <c r="F15042" s="1">
        <v>50.510599999999997</v>
      </c>
      <c r="G15042" s="1">
        <v>309.60149999999999</v>
      </c>
      <c r="H15042" s="1">
        <v>15.06410209</v>
      </c>
      <c r="I15042" s="1">
        <v>75666</v>
      </c>
    </row>
    <row r="15043" spans="1:9" x14ac:dyDescent="0.25">
      <c r="A15043" s="1">
        <v>0</v>
      </c>
      <c r="B15043" s="1" t="s">
        <v>17979</v>
      </c>
    </row>
    <row r="15044" spans="1:9" x14ac:dyDescent="0.25">
      <c r="A15044" s="1">
        <v>1</v>
      </c>
      <c r="B15044" s="1" t="s">
        <v>17980</v>
      </c>
      <c r="C15044" s="1" t="s">
        <v>17981</v>
      </c>
      <c r="D15044" s="1">
        <v>22276.467609210002</v>
      </c>
      <c r="E15044" s="1">
        <v>1.5227E-4</v>
      </c>
      <c r="F15044" s="1" t="s">
        <v>3</v>
      </c>
      <c r="G15044" s="1" t="s">
        <v>17982</v>
      </c>
      <c r="H15044" s="1">
        <v>0</v>
      </c>
      <c r="I15044" s="1">
        <v>9990</v>
      </c>
    </row>
    <row r="15045" spans="1:9" x14ac:dyDescent="0.25">
      <c r="A15045" s="1">
        <v>2</v>
      </c>
      <c r="B15045" s="1">
        <v>48649</v>
      </c>
      <c r="C15045" s="1">
        <v>53.054299999999998</v>
      </c>
      <c r="D15045" s="1">
        <v>347.55939999999998</v>
      </c>
      <c r="E15045" s="1">
        <v>1815</v>
      </c>
      <c r="F15045" s="1">
        <v>59.432400000000001</v>
      </c>
      <c r="G15045" s="1">
        <v>300.68439999999998</v>
      </c>
      <c r="H15045" s="1">
        <v>15.06422792</v>
      </c>
      <c r="I15045" s="1">
        <v>74815</v>
      </c>
    </row>
    <row r="15046" spans="1:9" x14ac:dyDescent="0.25">
      <c r="A15046" s="1">
        <v>0</v>
      </c>
      <c r="B15046" s="1" t="s">
        <v>17983</v>
      </c>
    </row>
    <row r="15047" spans="1:9" x14ac:dyDescent="0.25">
      <c r="A15047" s="1">
        <v>1</v>
      </c>
      <c r="B15047" s="1" t="s">
        <v>17984</v>
      </c>
      <c r="C15047" s="1" t="s">
        <v>17985</v>
      </c>
      <c r="D15047" s="1">
        <v>22276.530264059998</v>
      </c>
      <c r="E15047" s="1">
        <v>2.58E-5</v>
      </c>
      <c r="F15047" s="1" t="s">
        <v>3</v>
      </c>
      <c r="G15047" s="1" t="s">
        <v>17986</v>
      </c>
      <c r="H15047" s="1">
        <v>0</v>
      </c>
      <c r="I15047" s="1">
        <v>9999</v>
      </c>
    </row>
    <row r="15048" spans="1:9" x14ac:dyDescent="0.25">
      <c r="A15048" s="1">
        <v>2</v>
      </c>
      <c r="B15048" s="1">
        <v>48650</v>
      </c>
      <c r="C15048" s="1">
        <v>53.054400000000001</v>
      </c>
      <c r="D15048" s="1">
        <v>347.28320000000002</v>
      </c>
      <c r="E15048" s="1">
        <v>1433</v>
      </c>
      <c r="F15048" s="1">
        <v>62.069000000000003</v>
      </c>
      <c r="G15048" s="1">
        <v>298.0444</v>
      </c>
      <c r="H15048" s="1">
        <v>15.064123070000001</v>
      </c>
      <c r="I15048" s="1">
        <v>74820</v>
      </c>
    </row>
    <row r="15049" spans="1:9" x14ac:dyDescent="0.25">
      <c r="A15049" s="1">
        <v>0</v>
      </c>
      <c r="B15049" s="1" t="s">
        <v>17987</v>
      </c>
    </row>
    <row r="15050" spans="1:9" x14ac:dyDescent="0.25">
      <c r="A15050" s="1">
        <v>1</v>
      </c>
      <c r="B15050" s="1" t="s">
        <v>17988</v>
      </c>
      <c r="C15050" s="1" t="s">
        <v>17989</v>
      </c>
      <c r="D15050" s="1">
        <v>22276.46023076</v>
      </c>
      <c r="E15050" s="1">
        <v>2.6339999999999999E-5</v>
      </c>
      <c r="F15050" s="1" t="s">
        <v>3</v>
      </c>
      <c r="G15050" s="1" t="s">
        <v>17990</v>
      </c>
      <c r="H15050" s="1">
        <v>0</v>
      </c>
      <c r="I15050" s="1">
        <v>9998</v>
      </c>
    </row>
    <row r="15051" spans="1:9" x14ac:dyDescent="0.25">
      <c r="A15051" s="1">
        <v>2</v>
      </c>
      <c r="B15051" s="1">
        <v>48651</v>
      </c>
      <c r="C15051" s="1">
        <v>53.055199999999999</v>
      </c>
      <c r="D15051" s="1">
        <v>347.59129999999999</v>
      </c>
      <c r="E15051" s="1">
        <v>1587</v>
      </c>
      <c r="F15051" s="1">
        <v>54.959899999999998</v>
      </c>
      <c r="G15051" s="1">
        <v>305.15379999999999</v>
      </c>
      <c r="H15051" s="1">
        <v>15.06413897</v>
      </c>
      <c r="I15051" s="1">
        <v>74819</v>
      </c>
    </row>
    <row r="15052" spans="1:9" x14ac:dyDescent="0.25">
      <c r="A15052" s="1">
        <v>0</v>
      </c>
      <c r="B15052" s="1" t="s">
        <v>17991</v>
      </c>
    </row>
    <row r="15053" spans="1:9" x14ac:dyDescent="0.25">
      <c r="A15053" s="1">
        <v>1</v>
      </c>
      <c r="B15053" s="1" t="s">
        <v>17992</v>
      </c>
      <c r="C15053" s="1" t="s">
        <v>17993</v>
      </c>
      <c r="D15053" s="1">
        <v>22276.456561570001</v>
      </c>
      <c r="E15053" s="1">
        <v>1.5584E-4</v>
      </c>
      <c r="F15053" s="1" t="s">
        <v>3</v>
      </c>
      <c r="G15053" s="1" t="s">
        <v>17994</v>
      </c>
      <c r="H15053" s="1">
        <v>0</v>
      </c>
      <c r="I15053" s="1">
        <v>9993</v>
      </c>
    </row>
    <row r="15054" spans="1:9" x14ac:dyDescent="0.25">
      <c r="A15054" s="1">
        <v>2</v>
      </c>
      <c r="B15054" s="1">
        <v>48652</v>
      </c>
      <c r="C15054" s="1">
        <v>53.053600000000003</v>
      </c>
      <c r="D15054" s="1">
        <v>347.6173</v>
      </c>
      <c r="E15054" s="1">
        <v>1545</v>
      </c>
      <c r="F15054" s="1">
        <v>57.5762</v>
      </c>
      <c r="G15054" s="1">
        <v>302.5376</v>
      </c>
      <c r="H15054" s="1">
        <v>15.06409873</v>
      </c>
      <c r="I15054" s="1">
        <v>74816</v>
      </c>
    </row>
    <row r="15055" spans="1:9" x14ac:dyDescent="0.25">
      <c r="A15055" s="1">
        <v>0</v>
      </c>
      <c r="B15055" s="1" t="s">
        <v>17995</v>
      </c>
    </row>
    <row r="15056" spans="1:9" x14ac:dyDescent="0.25">
      <c r="A15056" s="1">
        <v>1</v>
      </c>
      <c r="B15056" s="1" t="s">
        <v>17996</v>
      </c>
      <c r="C15056" s="1" t="s">
        <v>17997</v>
      </c>
      <c r="D15056" s="1">
        <v>22276.51921282</v>
      </c>
      <c r="E15056" s="1">
        <v>2.923E-5</v>
      </c>
      <c r="F15056" s="1" t="s">
        <v>3</v>
      </c>
      <c r="G15056" s="1" t="s">
        <v>17998</v>
      </c>
      <c r="H15056" s="1">
        <v>0</v>
      </c>
      <c r="I15056" s="1">
        <v>9998</v>
      </c>
    </row>
    <row r="15057" spans="1:9" x14ac:dyDescent="0.25">
      <c r="A15057" s="1">
        <v>2</v>
      </c>
      <c r="B15057" s="1">
        <v>48653</v>
      </c>
      <c r="C15057" s="1">
        <v>53.0565</v>
      </c>
      <c r="D15057" s="1">
        <v>347.33010000000002</v>
      </c>
      <c r="E15057" s="1">
        <v>1693</v>
      </c>
      <c r="F15057" s="1">
        <v>65.083500000000001</v>
      </c>
      <c r="G15057" s="1">
        <v>295.03289999999998</v>
      </c>
      <c r="H15057" s="1">
        <v>15.064092069999999</v>
      </c>
      <c r="I15057" s="1">
        <v>74824</v>
      </c>
    </row>
    <row r="15058" spans="1:9" x14ac:dyDescent="0.25">
      <c r="A15058" s="1">
        <v>0</v>
      </c>
      <c r="B15058" s="1" t="s">
        <v>17999</v>
      </c>
    </row>
    <row r="15059" spans="1:9" x14ac:dyDescent="0.25">
      <c r="A15059" s="1">
        <v>1</v>
      </c>
      <c r="B15059" s="1" t="s">
        <v>18000</v>
      </c>
      <c r="C15059" s="1" t="s">
        <v>18001</v>
      </c>
      <c r="D15059" s="1">
        <v>22276.51553561</v>
      </c>
      <c r="E15059" s="1">
        <v>2.9900000000000002E-6</v>
      </c>
      <c r="F15059" s="1" t="s">
        <v>3</v>
      </c>
      <c r="G15059" s="1" t="s">
        <v>18002</v>
      </c>
      <c r="H15059" s="1">
        <v>0</v>
      </c>
      <c r="I15059" s="1">
        <v>9996</v>
      </c>
    </row>
    <row r="15060" spans="1:9" x14ac:dyDescent="0.25">
      <c r="A15060" s="1">
        <v>2</v>
      </c>
      <c r="B15060" s="1">
        <v>48654</v>
      </c>
      <c r="C15060" s="1">
        <v>53.055399999999999</v>
      </c>
      <c r="D15060" s="1">
        <v>347.34930000000003</v>
      </c>
      <c r="E15060" s="1">
        <v>1401</v>
      </c>
      <c r="F15060" s="1">
        <v>67.636200000000002</v>
      </c>
      <c r="G15060" s="1">
        <v>292.4776</v>
      </c>
      <c r="H15060" s="1">
        <v>15.06405097</v>
      </c>
      <c r="I15060" s="1">
        <v>74825</v>
      </c>
    </row>
    <row r="15061" spans="1:9" x14ac:dyDescent="0.25">
      <c r="A15061" s="1">
        <v>0</v>
      </c>
      <c r="B15061" s="1" t="s">
        <v>18003</v>
      </c>
    </row>
    <row r="15062" spans="1:9" x14ac:dyDescent="0.25">
      <c r="A15062" s="1">
        <v>1</v>
      </c>
      <c r="B15062" s="1" t="s">
        <v>18004</v>
      </c>
      <c r="C15062" s="1" t="s">
        <v>18005</v>
      </c>
      <c r="D15062" s="1">
        <v>22276.511847559999</v>
      </c>
      <c r="E15062" s="1">
        <v>1.9477000000000001E-4</v>
      </c>
      <c r="F15062" s="1" t="s">
        <v>3</v>
      </c>
      <c r="G15062" s="1" t="s">
        <v>18006</v>
      </c>
      <c r="H15062" s="1">
        <v>0</v>
      </c>
      <c r="I15062" s="1">
        <v>9996</v>
      </c>
    </row>
    <row r="15063" spans="1:9" x14ac:dyDescent="0.25">
      <c r="A15063" s="1">
        <v>2</v>
      </c>
      <c r="B15063" s="1">
        <v>48655</v>
      </c>
      <c r="C15063" s="1">
        <v>53.054400000000001</v>
      </c>
      <c r="D15063" s="1">
        <v>347.36329999999998</v>
      </c>
      <c r="E15063" s="1">
        <v>1622</v>
      </c>
      <c r="F15063" s="1">
        <v>53.068600000000004</v>
      </c>
      <c r="G15063" s="1">
        <v>307.04520000000002</v>
      </c>
      <c r="H15063" s="1">
        <v>15.064159739999999</v>
      </c>
      <c r="I15063" s="1">
        <v>74823</v>
      </c>
    </row>
    <row r="15064" spans="1:9" x14ac:dyDescent="0.25">
      <c r="A15064" s="1">
        <v>0</v>
      </c>
      <c r="B15064" s="1" t="s">
        <v>18007</v>
      </c>
    </row>
    <row r="15065" spans="1:9" x14ac:dyDescent="0.25">
      <c r="A15065" s="1">
        <v>1</v>
      </c>
      <c r="B15065" s="1" t="s">
        <v>18008</v>
      </c>
      <c r="C15065" s="1" t="s">
        <v>18009</v>
      </c>
      <c r="D15065" s="1">
        <v>22276.508159479999</v>
      </c>
      <c r="E15065" s="1">
        <v>3.8829999999999999E-5</v>
      </c>
      <c r="F15065" s="1" t="s">
        <v>3</v>
      </c>
      <c r="G15065" s="1" t="s">
        <v>18010</v>
      </c>
      <c r="H15065" s="1">
        <v>0</v>
      </c>
      <c r="I15065" s="1">
        <v>9994</v>
      </c>
    </row>
    <row r="15066" spans="1:9" x14ac:dyDescent="0.25">
      <c r="A15066" s="1">
        <v>2</v>
      </c>
      <c r="B15066" s="1">
        <v>48656</v>
      </c>
      <c r="C15066" s="1">
        <v>53.055300000000003</v>
      </c>
      <c r="D15066" s="1">
        <v>347.38240000000002</v>
      </c>
      <c r="E15066" s="1">
        <v>1697</v>
      </c>
      <c r="F15066" s="1">
        <v>55.446300000000001</v>
      </c>
      <c r="G15066" s="1">
        <v>304.66860000000003</v>
      </c>
      <c r="H15066" s="1">
        <v>15.064059070000001</v>
      </c>
      <c r="I15066" s="1">
        <v>75667</v>
      </c>
    </row>
    <row r="15067" spans="1:9" x14ac:dyDescent="0.25">
      <c r="A15067" s="1">
        <v>0</v>
      </c>
      <c r="B15067" s="1" t="s">
        <v>18011</v>
      </c>
    </row>
    <row r="15068" spans="1:9" x14ac:dyDescent="0.25">
      <c r="A15068" s="1">
        <v>1</v>
      </c>
      <c r="B15068" s="1" t="s">
        <v>18012</v>
      </c>
      <c r="C15068" s="1" t="s">
        <v>18013</v>
      </c>
      <c r="D15068" s="1">
        <v>22276.50446394</v>
      </c>
      <c r="E15068" s="1">
        <v>8.0600000000000008E-6</v>
      </c>
      <c r="F15068" s="1" t="s">
        <v>3</v>
      </c>
      <c r="G15068" s="1" t="s">
        <v>18014</v>
      </c>
      <c r="H15068" s="1">
        <v>0</v>
      </c>
      <c r="I15068" s="1">
        <v>9997</v>
      </c>
    </row>
    <row r="15069" spans="1:9" x14ac:dyDescent="0.25">
      <c r="A15069" s="1">
        <v>2</v>
      </c>
      <c r="B15069" s="1">
        <v>48657</v>
      </c>
      <c r="C15069" s="1">
        <v>53.055500000000002</v>
      </c>
      <c r="D15069" s="1">
        <v>347.38679999999999</v>
      </c>
      <c r="E15069" s="1">
        <v>1671</v>
      </c>
      <c r="F15069" s="1">
        <v>59.782800000000002</v>
      </c>
      <c r="G15069" s="1">
        <v>300.33260000000001</v>
      </c>
      <c r="H15069" s="1">
        <v>15.064069440000001</v>
      </c>
      <c r="I15069" s="1">
        <v>74825</v>
      </c>
    </row>
    <row r="15070" spans="1:9" x14ac:dyDescent="0.25">
      <c r="A15070" s="1">
        <v>0</v>
      </c>
      <c r="B15070" s="1" t="s">
        <v>18015</v>
      </c>
    </row>
    <row r="15071" spans="1:9" x14ac:dyDescent="0.25">
      <c r="A15071" s="1">
        <v>1</v>
      </c>
      <c r="B15071" s="1" t="s">
        <v>18016</v>
      </c>
      <c r="C15071" s="1" t="s">
        <v>18017</v>
      </c>
      <c r="D15071" s="1">
        <v>22276.434436939999</v>
      </c>
      <c r="E15071" s="1">
        <v>3.2240000000000003E-5</v>
      </c>
      <c r="F15071" s="1" t="s">
        <v>3</v>
      </c>
      <c r="G15071" s="1" t="s">
        <v>18018</v>
      </c>
      <c r="H15071" s="1">
        <v>0</v>
      </c>
      <c r="I15071" s="1">
        <v>9992</v>
      </c>
    </row>
    <row r="15072" spans="1:9" x14ac:dyDescent="0.25">
      <c r="A15072" s="1">
        <v>2</v>
      </c>
      <c r="B15072" s="1">
        <v>48658</v>
      </c>
      <c r="C15072" s="1">
        <v>53.0535</v>
      </c>
      <c r="D15072" s="1">
        <v>347.7122</v>
      </c>
      <c r="E15072" s="1">
        <v>1759</v>
      </c>
      <c r="F15072" s="1">
        <v>57.677500000000002</v>
      </c>
      <c r="G15072" s="1">
        <v>302.4384</v>
      </c>
      <c r="H15072" s="1">
        <v>15.06408916</v>
      </c>
      <c r="I15072" s="1">
        <v>74813</v>
      </c>
    </row>
    <row r="15073" spans="1:9" x14ac:dyDescent="0.25">
      <c r="A15073" s="1">
        <v>0</v>
      </c>
      <c r="B15073" s="1" t="s">
        <v>18019</v>
      </c>
    </row>
    <row r="15074" spans="1:9" x14ac:dyDescent="0.25">
      <c r="A15074" s="1">
        <v>1</v>
      </c>
      <c r="B15074" s="1" t="s">
        <v>18020</v>
      </c>
      <c r="C15074" s="1" t="s">
        <v>18021</v>
      </c>
      <c r="D15074" s="1">
        <v>22276.563442449999</v>
      </c>
      <c r="E15074" s="1">
        <v>1.8430000000000001E-5</v>
      </c>
      <c r="F15074" s="1" t="s">
        <v>3</v>
      </c>
      <c r="G15074" s="1" t="s">
        <v>18022</v>
      </c>
      <c r="H15074" s="1">
        <v>0</v>
      </c>
      <c r="I15074" s="1">
        <v>9997</v>
      </c>
    </row>
    <row r="15075" spans="1:9" x14ac:dyDescent="0.25">
      <c r="A15075" s="1">
        <v>2</v>
      </c>
      <c r="B15075" s="1">
        <v>48659</v>
      </c>
      <c r="C15075" s="1">
        <v>53.056899999999999</v>
      </c>
      <c r="D15075" s="1">
        <v>347.12909999999999</v>
      </c>
      <c r="E15075" s="1">
        <v>1696</v>
      </c>
      <c r="F15075" s="1">
        <v>53.761400000000002</v>
      </c>
      <c r="G15075" s="1">
        <v>306.35309999999998</v>
      </c>
      <c r="H15075" s="1">
        <v>15.064152930000001</v>
      </c>
      <c r="I15075" s="1">
        <v>74836</v>
      </c>
    </row>
    <row r="15076" spans="1:9" x14ac:dyDescent="0.25">
      <c r="A15076" s="1">
        <v>0</v>
      </c>
      <c r="B15076" s="1" t="s">
        <v>18023</v>
      </c>
    </row>
    <row r="15077" spans="1:9" x14ac:dyDescent="0.25">
      <c r="A15077" s="1">
        <v>1</v>
      </c>
      <c r="B15077" s="1" t="s">
        <v>18024</v>
      </c>
      <c r="C15077" s="1" t="s">
        <v>18025</v>
      </c>
      <c r="D15077" s="1">
        <v>22276.559753239999</v>
      </c>
      <c r="E15077" s="1">
        <v>7.34E-6</v>
      </c>
      <c r="F15077" s="1" t="s">
        <v>3</v>
      </c>
      <c r="G15077" s="1" t="s">
        <v>18026</v>
      </c>
      <c r="H15077" s="1">
        <v>0</v>
      </c>
      <c r="I15077" s="1">
        <v>9996</v>
      </c>
    </row>
    <row r="15078" spans="1:9" x14ac:dyDescent="0.25">
      <c r="A15078" s="1">
        <v>2</v>
      </c>
      <c r="B15078" s="1">
        <v>48660</v>
      </c>
      <c r="C15078" s="1">
        <v>53.055700000000002</v>
      </c>
      <c r="D15078" s="1">
        <v>347.14350000000002</v>
      </c>
      <c r="E15078" s="1">
        <v>1556</v>
      </c>
      <c r="F15078" s="1">
        <v>62.412599999999998</v>
      </c>
      <c r="G15078" s="1">
        <v>297.70209999999997</v>
      </c>
      <c r="H15078" s="1">
        <v>15.06417104</v>
      </c>
      <c r="I15078" s="1">
        <v>74835</v>
      </c>
    </row>
    <row r="15079" spans="1:9" x14ac:dyDescent="0.25">
      <c r="A15079" s="1">
        <v>0</v>
      </c>
      <c r="B15079" s="1" t="s">
        <v>18027</v>
      </c>
    </row>
    <row r="15080" spans="1:9" x14ac:dyDescent="0.25">
      <c r="A15080" s="1">
        <v>1</v>
      </c>
      <c r="B15080" s="1" t="s">
        <v>18028</v>
      </c>
      <c r="C15080" s="1" t="s">
        <v>18029</v>
      </c>
      <c r="D15080" s="1">
        <v>22276.560683349999</v>
      </c>
      <c r="E15080" s="1">
        <v>4.1709999999999999E-5</v>
      </c>
      <c r="F15080" s="1" t="s">
        <v>3</v>
      </c>
      <c r="G15080" s="1" t="s">
        <v>18030</v>
      </c>
      <c r="H15080" s="1">
        <v>0</v>
      </c>
      <c r="I15080" s="1">
        <v>9997</v>
      </c>
    </row>
    <row r="15081" spans="1:9" x14ac:dyDescent="0.25">
      <c r="A15081" s="1">
        <v>2</v>
      </c>
      <c r="B15081" s="1">
        <v>48661</v>
      </c>
      <c r="C15081" s="1">
        <v>53.053800000000003</v>
      </c>
      <c r="D15081" s="1">
        <v>337.12349999999998</v>
      </c>
      <c r="E15081" s="1">
        <v>1935</v>
      </c>
      <c r="F15081" s="1">
        <v>45.894399999999997</v>
      </c>
      <c r="G15081" s="1">
        <v>314.22039999999998</v>
      </c>
      <c r="H15081" s="1">
        <v>15.06413682</v>
      </c>
      <c r="I15081" s="1">
        <v>74976</v>
      </c>
    </row>
    <row r="15082" spans="1:9" x14ac:dyDescent="0.25">
      <c r="A15082" s="1">
        <v>0</v>
      </c>
      <c r="B15082" s="1" t="s">
        <v>18031</v>
      </c>
    </row>
    <row r="15083" spans="1:9" x14ac:dyDescent="0.25">
      <c r="A15083" s="1">
        <v>1</v>
      </c>
      <c r="B15083" s="1" t="s">
        <v>18032</v>
      </c>
      <c r="C15083" s="1" t="s">
        <v>18033</v>
      </c>
      <c r="D15083" s="1">
        <v>22276.556993810002</v>
      </c>
      <c r="E15083" s="1">
        <v>2.724E-5</v>
      </c>
      <c r="F15083" s="1" t="s">
        <v>3</v>
      </c>
      <c r="G15083" s="1" t="s">
        <v>18034</v>
      </c>
      <c r="H15083" s="1">
        <v>0</v>
      </c>
      <c r="I15083" s="1">
        <v>9991</v>
      </c>
    </row>
    <row r="15084" spans="1:9" x14ac:dyDescent="0.25">
      <c r="A15084" s="1">
        <v>2</v>
      </c>
      <c r="B15084" s="1">
        <v>48662</v>
      </c>
      <c r="C15084" s="1">
        <v>53.055700000000002</v>
      </c>
      <c r="D15084" s="1">
        <v>337.1662</v>
      </c>
      <c r="E15084" s="1">
        <v>1608</v>
      </c>
      <c r="F15084" s="1">
        <v>71.725999999999999</v>
      </c>
      <c r="G15084" s="1">
        <v>288.3904</v>
      </c>
      <c r="H15084" s="1">
        <v>15.06412834</v>
      </c>
      <c r="I15084" s="1">
        <v>74974</v>
      </c>
    </row>
    <row r="15085" spans="1:9" x14ac:dyDescent="0.25">
      <c r="A15085" s="1">
        <v>0</v>
      </c>
      <c r="B15085" s="1" t="s">
        <v>18035</v>
      </c>
    </row>
    <row r="15086" spans="1:9" x14ac:dyDescent="0.25">
      <c r="A15086" s="1">
        <v>1</v>
      </c>
      <c r="B15086" s="1" t="s">
        <v>18036</v>
      </c>
      <c r="C15086" s="1" t="s">
        <v>18037</v>
      </c>
      <c r="D15086" s="1">
        <v>22276.553303100001</v>
      </c>
      <c r="E15086" s="1">
        <v>2.2189999999999999E-5</v>
      </c>
      <c r="F15086" s="1" t="s">
        <v>3</v>
      </c>
      <c r="G15086" s="1" t="s">
        <v>18038</v>
      </c>
      <c r="H15086" s="1">
        <v>0</v>
      </c>
      <c r="I15086" s="1">
        <v>9998</v>
      </c>
    </row>
    <row r="15087" spans="1:9" x14ac:dyDescent="0.25">
      <c r="A15087" s="1">
        <v>2</v>
      </c>
      <c r="B15087" s="1">
        <v>48663</v>
      </c>
      <c r="C15087" s="1">
        <v>53.0565</v>
      </c>
      <c r="D15087" s="1">
        <v>337.17509999999999</v>
      </c>
      <c r="E15087" s="1">
        <v>1560</v>
      </c>
      <c r="F15087" s="1">
        <v>68.476399999999998</v>
      </c>
      <c r="G15087" s="1">
        <v>291.63909999999998</v>
      </c>
      <c r="H15087" s="1">
        <v>15.06404865</v>
      </c>
      <c r="I15087" s="1">
        <v>74974</v>
      </c>
    </row>
    <row r="15088" spans="1:9" x14ac:dyDescent="0.25">
      <c r="A15088" s="1">
        <v>0</v>
      </c>
      <c r="B15088" s="1" t="s">
        <v>18039</v>
      </c>
    </row>
    <row r="15089" spans="1:9" x14ac:dyDescent="0.25">
      <c r="A15089" s="1">
        <v>1</v>
      </c>
      <c r="B15089" s="1" t="s">
        <v>18040</v>
      </c>
      <c r="C15089" s="1" t="s">
        <v>18041</v>
      </c>
      <c r="D15089" s="1">
        <v>22276.549622499999</v>
      </c>
      <c r="E15089" s="1">
        <v>2.3240000000000001E-5</v>
      </c>
      <c r="F15089" s="1" t="s">
        <v>3</v>
      </c>
      <c r="G15089" s="1" t="s">
        <v>18042</v>
      </c>
      <c r="H15089" s="1">
        <v>0</v>
      </c>
      <c r="I15089" s="1">
        <v>9996</v>
      </c>
    </row>
    <row r="15090" spans="1:9" x14ac:dyDescent="0.25">
      <c r="A15090" s="1">
        <v>2</v>
      </c>
      <c r="B15090" s="1">
        <v>48664</v>
      </c>
      <c r="C15090" s="1">
        <v>53.055199999999999</v>
      </c>
      <c r="D15090" s="1">
        <v>337.1909</v>
      </c>
      <c r="E15090" s="1">
        <v>1764</v>
      </c>
      <c r="F15090" s="1">
        <v>43.7958</v>
      </c>
      <c r="G15090" s="1">
        <v>316.31709999999998</v>
      </c>
      <c r="H15090" s="1">
        <v>15.06409811</v>
      </c>
      <c r="I15090" s="1">
        <v>74970</v>
      </c>
    </row>
    <row r="15091" spans="1:9" x14ac:dyDescent="0.25">
      <c r="A15091" s="1">
        <v>0</v>
      </c>
      <c r="B15091" s="1" t="s">
        <v>18043</v>
      </c>
    </row>
    <row r="15092" spans="1:9" x14ac:dyDescent="0.25">
      <c r="A15092" s="1">
        <v>1</v>
      </c>
      <c r="B15092" s="1" t="s">
        <v>18044</v>
      </c>
      <c r="C15092" s="1" t="s">
        <v>18045</v>
      </c>
      <c r="D15092" s="1">
        <v>22276.563419459999</v>
      </c>
      <c r="E15092" s="1">
        <v>3.7E-7</v>
      </c>
      <c r="F15092" s="1" t="s">
        <v>3</v>
      </c>
      <c r="G15092" s="1" t="s">
        <v>18046</v>
      </c>
      <c r="H15092" s="1">
        <v>0</v>
      </c>
      <c r="I15092" s="1">
        <v>9994</v>
      </c>
    </row>
    <row r="15093" spans="1:9" x14ac:dyDescent="0.25">
      <c r="A15093" s="1">
        <v>2</v>
      </c>
      <c r="B15093" s="1">
        <v>48665</v>
      </c>
      <c r="C15093" s="1">
        <v>53.0565</v>
      </c>
      <c r="D15093" s="1">
        <v>337.11450000000002</v>
      </c>
      <c r="E15093" s="1">
        <v>1778</v>
      </c>
      <c r="F15093" s="1">
        <v>53.377299999999998</v>
      </c>
      <c r="G15093" s="1">
        <v>306.73790000000002</v>
      </c>
      <c r="H15093" s="1">
        <v>15.06406142</v>
      </c>
      <c r="I15093" s="1">
        <v>74971</v>
      </c>
    </row>
    <row r="15094" spans="1:9" x14ac:dyDescent="0.25">
      <c r="A15094" s="1">
        <v>0</v>
      </c>
      <c r="B15094" s="1" t="s">
        <v>18047</v>
      </c>
    </row>
    <row r="15095" spans="1:9" x14ac:dyDescent="0.25">
      <c r="A15095" s="1">
        <v>1</v>
      </c>
      <c r="B15095" s="1" t="s">
        <v>18048</v>
      </c>
      <c r="C15095" s="1" t="s">
        <v>18049</v>
      </c>
      <c r="D15095" s="1">
        <v>22276.442786809999</v>
      </c>
      <c r="E15095" s="1">
        <v>1.1620000000000001E-5</v>
      </c>
      <c r="F15095" s="1" t="s">
        <v>3</v>
      </c>
      <c r="G15095" s="1" t="s">
        <v>18050</v>
      </c>
      <c r="H15095" s="1">
        <v>0</v>
      </c>
      <c r="I15095" s="1">
        <v>9993</v>
      </c>
    </row>
    <row r="15096" spans="1:9" x14ac:dyDescent="0.25">
      <c r="A15096" s="1">
        <v>2</v>
      </c>
      <c r="B15096" s="1">
        <v>48666</v>
      </c>
      <c r="C15096" s="1">
        <v>53.055500000000002</v>
      </c>
      <c r="D15096" s="1">
        <v>338.14850000000001</v>
      </c>
      <c r="E15096" s="1">
        <v>1569</v>
      </c>
      <c r="F15096" s="1">
        <v>56.025500000000001</v>
      </c>
      <c r="G15096" s="1">
        <v>304.0883</v>
      </c>
      <c r="H15096" s="1">
        <v>15.06404285</v>
      </c>
      <c r="I15096" s="1">
        <v>74946</v>
      </c>
    </row>
    <row r="15097" spans="1:9" x14ac:dyDescent="0.25">
      <c r="A15097" s="1">
        <v>0</v>
      </c>
      <c r="B15097" s="1" t="s">
        <v>18051</v>
      </c>
    </row>
    <row r="15098" spans="1:9" x14ac:dyDescent="0.25">
      <c r="A15098" s="1">
        <v>1</v>
      </c>
      <c r="B15098" s="1" t="s">
        <v>18052</v>
      </c>
      <c r="C15098" s="1" t="s">
        <v>18053</v>
      </c>
      <c r="D15098" s="1">
        <v>22276.54594054</v>
      </c>
      <c r="E15098" s="1">
        <v>5.5300000000000004E-6</v>
      </c>
      <c r="F15098" s="1" t="s">
        <v>3</v>
      </c>
      <c r="G15098" s="1" t="s">
        <v>18054</v>
      </c>
      <c r="H15098" s="1">
        <v>0</v>
      </c>
      <c r="I15098" s="1">
        <v>9991</v>
      </c>
    </row>
    <row r="15099" spans="1:9" x14ac:dyDescent="0.25">
      <c r="A15099" s="1">
        <v>2</v>
      </c>
      <c r="B15099" s="1">
        <v>48667</v>
      </c>
      <c r="C15099" s="1">
        <v>53.055999999999997</v>
      </c>
      <c r="D15099" s="1">
        <v>337.21080000000001</v>
      </c>
      <c r="E15099" s="1">
        <v>1511</v>
      </c>
      <c r="F15099" s="1">
        <v>66.656199999999998</v>
      </c>
      <c r="G15099" s="1">
        <v>293.45859999999999</v>
      </c>
      <c r="H15099" s="1">
        <v>15.06404253</v>
      </c>
      <c r="I15099" s="1">
        <v>74979</v>
      </c>
    </row>
    <row r="15100" spans="1:9" x14ac:dyDescent="0.25">
      <c r="A15100" s="1">
        <v>0</v>
      </c>
      <c r="B15100" s="1" t="s">
        <v>18055</v>
      </c>
    </row>
    <row r="15101" spans="1:9" x14ac:dyDescent="0.25">
      <c r="A15101" s="1">
        <v>1</v>
      </c>
      <c r="B15101" s="1" t="s">
        <v>18056</v>
      </c>
      <c r="C15101" s="1" t="s">
        <v>18057</v>
      </c>
      <c r="D15101" s="1">
        <v>22276.542249260001</v>
      </c>
      <c r="E15101" s="1">
        <v>9.9599999999999995E-6</v>
      </c>
      <c r="F15101" s="1" t="s">
        <v>3</v>
      </c>
      <c r="G15101" s="1" t="s">
        <v>18058</v>
      </c>
      <c r="H15101" s="1">
        <v>0</v>
      </c>
      <c r="I15101" s="1">
        <v>9995</v>
      </c>
    </row>
    <row r="15102" spans="1:9" x14ac:dyDescent="0.25">
      <c r="A15102" s="1">
        <v>2</v>
      </c>
      <c r="B15102" s="1">
        <v>48668</v>
      </c>
      <c r="C15102" s="1">
        <v>53.055599999999998</v>
      </c>
      <c r="D15102" s="1">
        <v>337.21660000000003</v>
      </c>
      <c r="E15102" s="1">
        <v>1469</v>
      </c>
      <c r="F15102" s="1">
        <v>61.044600000000003</v>
      </c>
      <c r="G15102" s="1">
        <v>299.06900000000002</v>
      </c>
      <c r="H15102" s="1">
        <v>15.064089989999999</v>
      </c>
      <c r="I15102" s="1">
        <v>74970</v>
      </c>
    </row>
    <row r="15103" spans="1:9" x14ac:dyDescent="0.25">
      <c r="A15103" s="1">
        <v>0</v>
      </c>
      <c r="B15103" s="1" t="s">
        <v>18059</v>
      </c>
    </row>
    <row r="15104" spans="1:9" x14ac:dyDescent="0.25">
      <c r="A15104" s="1">
        <v>1</v>
      </c>
      <c r="B15104" s="1" t="s">
        <v>18060</v>
      </c>
      <c r="C15104" s="1" t="s">
        <v>18061</v>
      </c>
      <c r="D15104" s="1">
        <v>22276.538567389998</v>
      </c>
      <c r="E15104" s="1">
        <v>8.9299999999999992E-6</v>
      </c>
      <c r="F15104" s="1" t="s">
        <v>3</v>
      </c>
      <c r="G15104" s="1" t="s">
        <v>18062</v>
      </c>
      <c r="H15104" s="1">
        <v>0</v>
      </c>
      <c r="I15104" s="1">
        <v>9998</v>
      </c>
    </row>
    <row r="15105" spans="1:9" x14ac:dyDescent="0.25">
      <c r="A15105" s="1">
        <v>2</v>
      </c>
      <c r="B15105" s="1">
        <v>48669</v>
      </c>
      <c r="C15105" s="1">
        <v>53.0563</v>
      </c>
      <c r="D15105" s="1">
        <v>337.22230000000002</v>
      </c>
      <c r="E15105" s="1">
        <v>1395</v>
      </c>
      <c r="F15105" s="1">
        <v>70.537099999999995</v>
      </c>
      <c r="G15105" s="1">
        <v>289.57690000000002</v>
      </c>
      <c r="H15105" s="1">
        <v>15.06406775</v>
      </c>
      <c r="I15105" s="1">
        <v>74963</v>
      </c>
    </row>
    <row r="15106" spans="1:9" x14ac:dyDescent="0.25">
      <c r="A15106" s="1">
        <v>0</v>
      </c>
      <c r="B15106" s="1" t="s">
        <v>18063</v>
      </c>
    </row>
    <row r="15107" spans="1:9" x14ac:dyDescent="0.25">
      <c r="A15107" s="1">
        <v>1</v>
      </c>
      <c r="B15107" s="1" t="s">
        <v>18064</v>
      </c>
      <c r="C15107" s="1" t="s">
        <v>18065</v>
      </c>
      <c r="D15107" s="1">
        <v>22276.46853478</v>
      </c>
      <c r="E15107" s="1">
        <v>1.0474E-4</v>
      </c>
      <c r="F15107" s="1" t="s">
        <v>3</v>
      </c>
      <c r="G15107" s="1" t="s">
        <v>18066</v>
      </c>
      <c r="H15107" s="1">
        <v>0</v>
      </c>
      <c r="I15107" s="1">
        <v>9999</v>
      </c>
    </row>
    <row r="15108" spans="1:9" x14ac:dyDescent="0.25">
      <c r="A15108" s="1">
        <v>2</v>
      </c>
      <c r="B15108" s="1">
        <v>48670</v>
      </c>
      <c r="C15108" s="1">
        <v>53.055599999999998</v>
      </c>
      <c r="D15108" s="1">
        <v>337.53649999999999</v>
      </c>
      <c r="E15108" s="1">
        <v>1746</v>
      </c>
      <c r="F15108" s="1">
        <v>61.5794</v>
      </c>
      <c r="G15108" s="1">
        <v>298.53710000000001</v>
      </c>
      <c r="H15108" s="1">
        <v>15.06418547</v>
      </c>
      <c r="I15108" s="1">
        <v>74954</v>
      </c>
    </row>
    <row r="15109" spans="1:9" x14ac:dyDescent="0.25">
      <c r="A15109" s="1">
        <v>0</v>
      </c>
      <c r="B15109" s="1" t="s">
        <v>18067</v>
      </c>
    </row>
    <row r="15110" spans="1:9" x14ac:dyDescent="0.25">
      <c r="A15110" s="1">
        <v>1</v>
      </c>
      <c r="B15110" s="1" t="s">
        <v>18068</v>
      </c>
      <c r="C15110" s="1" t="s">
        <v>18069</v>
      </c>
      <c r="D15110" s="1">
        <v>22276.46484909</v>
      </c>
      <c r="E15110" s="1">
        <v>-3.45E-6</v>
      </c>
      <c r="F15110" s="1" t="s">
        <v>3</v>
      </c>
      <c r="G15110" s="1">
        <f>-42362-5</f>
        <v>-42367</v>
      </c>
      <c r="H15110" s="1">
        <v>0</v>
      </c>
      <c r="I15110" s="1">
        <v>9996</v>
      </c>
    </row>
    <row r="15111" spans="1:9" x14ac:dyDescent="0.25">
      <c r="A15111" s="1">
        <v>2</v>
      </c>
      <c r="B15111" s="1">
        <v>48671</v>
      </c>
      <c r="C15111" s="1">
        <v>53.055599999999998</v>
      </c>
      <c r="D15111" s="1">
        <v>337.56990000000002</v>
      </c>
      <c r="E15111" s="1">
        <v>1631</v>
      </c>
      <c r="F15111" s="1">
        <v>58.3414</v>
      </c>
      <c r="G15111" s="1">
        <v>301.77339999999998</v>
      </c>
      <c r="H15111" s="1">
        <v>15.064020859999999</v>
      </c>
      <c r="I15111" s="1">
        <v>74952</v>
      </c>
    </row>
    <row r="15112" spans="1:9" x14ac:dyDescent="0.25">
      <c r="A15112" s="1">
        <v>0</v>
      </c>
      <c r="B15112" s="1" t="s">
        <v>18070</v>
      </c>
    </row>
    <row r="15113" spans="1:9" x14ac:dyDescent="0.25">
      <c r="A15113" s="1">
        <v>1</v>
      </c>
      <c r="B15113" s="1" t="s">
        <v>18071</v>
      </c>
      <c r="C15113" s="1" t="s">
        <v>18072</v>
      </c>
      <c r="D15113" s="1">
        <v>22276.328472009998</v>
      </c>
      <c r="E15113" s="1">
        <v>2.6E-7</v>
      </c>
      <c r="F15113" s="1" t="s">
        <v>3</v>
      </c>
      <c r="G15113" s="1" t="s">
        <v>18073</v>
      </c>
      <c r="H15113" s="1">
        <v>0</v>
      </c>
      <c r="I15113" s="1">
        <v>9992</v>
      </c>
    </row>
    <row r="15114" spans="1:9" x14ac:dyDescent="0.25">
      <c r="A15114" s="1">
        <v>2</v>
      </c>
      <c r="B15114" s="1">
        <v>48672</v>
      </c>
      <c r="C15114" s="1">
        <v>53.054600000000001</v>
      </c>
      <c r="D15114" s="1">
        <v>338.19170000000003</v>
      </c>
      <c r="E15114" s="1">
        <v>1702</v>
      </c>
      <c r="F15114" s="1">
        <v>55.785899999999998</v>
      </c>
      <c r="G15114" s="1">
        <v>304.32909999999998</v>
      </c>
      <c r="H15114" s="1">
        <v>15.064054260000001</v>
      </c>
      <c r="I15114" s="1">
        <v>74931</v>
      </c>
    </row>
    <row r="15115" spans="1:9" x14ac:dyDescent="0.25">
      <c r="A15115" s="1">
        <v>0</v>
      </c>
      <c r="B15115" s="1" t="s">
        <v>18074</v>
      </c>
    </row>
    <row r="15116" spans="1:9" x14ac:dyDescent="0.25">
      <c r="A15116" s="1">
        <v>1</v>
      </c>
      <c r="B15116" s="1" t="s">
        <v>18075</v>
      </c>
      <c r="C15116" s="1" t="s">
        <v>18076</v>
      </c>
      <c r="D15116" s="1">
        <v>22276.457474139999</v>
      </c>
      <c r="E15116" s="1">
        <v>8.6459999999999996E-5</v>
      </c>
      <c r="F15116" s="1" t="s">
        <v>3</v>
      </c>
      <c r="G15116" s="1" t="s">
        <v>18077</v>
      </c>
      <c r="H15116" s="1">
        <v>0</v>
      </c>
      <c r="I15116" s="1">
        <v>9998</v>
      </c>
    </row>
    <row r="15117" spans="1:9" x14ac:dyDescent="0.25">
      <c r="A15117" s="1">
        <v>2</v>
      </c>
      <c r="B15117" s="1">
        <v>48673</v>
      </c>
      <c r="C15117" s="1">
        <v>53.053100000000001</v>
      </c>
      <c r="D15117" s="1">
        <v>337.61169999999998</v>
      </c>
      <c r="E15117" s="1">
        <v>1604</v>
      </c>
      <c r="F15117" s="1">
        <v>57.4587</v>
      </c>
      <c r="G15117" s="1">
        <v>302.65570000000002</v>
      </c>
      <c r="H15117" s="1">
        <v>15.06408779</v>
      </c>
      <c r="I15117" s="1">
        <v>74952</v>
      </c>
    </row>
    <row r="15118" spans="1:9" x14ac:dyDescent="0.25">
      <c r="A15118" s="1">
        <v>0</v>
      </c>
      <c r="B15118" s="1" t="s">
        <v>18078</v>
      </c>
    </row>
    <row r="15119" spans="1:9" x14ac:dyDescent="0.25">
      <c r="A15119" s="1">
        <v>1</v>
      </c>
      <c r="B15119" s="1" t="s">
        <v>18079</v>
      </c>
      <c r="C15119" s="1" t="s">
        <v>18080</v>
      </c>
      <c r="D15119" s="1">
        <v>22276.452841959999</v>
      </c>
      <c r="E15119" s="1">
        <v>3.0769999999999998E-5</v>
      </c>
      <c r="F15119" s="1" t="s">
        <v>3</v>
      </c>
      <c r="G15119" s="1" t="s">
        <v>18081</v>
      </c>
      <c r="H15119" s="1">
        <v>0</v>
      </c>
      <c r="I15119" s="1">
        <v>9990</v>
      </c>
    </row>
    <row r="15120" spans="1:9" x14ac:dyDescent="0.25">
      <c r="A15120" s="1">
        <v>2</v>
      </c>
      <c r="B15120" s="1">
        <v>48674</v>
      </c>
      <c r="C15120" s="1">
        <v>53.055700000000002</v>
      </c>
      <c r="D15120" s="1">
        <v>337.61599999999999</v>
      </c>
      <c r="E15120" s="1">
        <v>1746</v>
      </c>
      <c r="F15120" s="1">
        <v>60.618499999999997</v>
      </c>
      <c r="G15120" s="1">
        <v>299.49779999999998</v>
      </c>
      <c r="H15120" s="1">
        <v>15.064089620000001</v>
      </c>
      <c r="I15120" s="1">
        <v>74950</v>
      </c>
    </row>
    <row r="15121" spans="1:9" x14ac:dyDescent="0.25">
      <c r="A15121" s="1">
        <v>0</v>
      </c>
      <c r="B15121" s="1" t="s">
        <v>18082</v>
      </c>
    </row>
    <row r="15122" spans="1:9" x14ac:dyDescent="0.25">
      <c r="A15122" s="1">
        <v>1</v>
      </c>
      <c r="B15122" s="1" t="s">
        <v>18083</v>
      </c>
      <c r="C15122" s="1" t="s">
        <v>18084</v>
      </c>
      <c r="D15122" s="1">
        <v>22276.45010898</v>
      </c>
      <c r="E15122" s="1">
        <v>1.1106E-4</v>
      </c>
      <c r="F15122" s="1" t="s">
        <v>3</v>
      </c>
      <c r="G15122" s="1" t="s">
        <v>18085</v>
      </c>
      <c r="H15122" s="1">
        <v>0</v>
      </c>
      <c r="I15122" s="1">
        <v>9994</v>
      </c>
    </row>
    <row r="15123" spans="1:9" x14ac:dyDescent="0.25">
      <c r="A15123" s="1">
        <v>2</v>
      </c>
      <c r="B15123" s="1">
        <v>48675</v>
      </c>
      <c r="C15123" s="1">
        <v>53.053899999999999</v>
      </c>
      <c r="D15123" s="1">
        <v>337.64400000000001</v>
      </c>
      <c r="E15123" s="1">
        <v>1651</v>
      </c>
      <c r="F15123" s="1">
        <v>55.528399999999998</v>
      </c>
      <c r="G15123" s="1">
        <v>304.58600000000001</v>
      </c>
      <c r="H15123" s="1">
        <v>15.064170880000001</v>
      </c>
      <c r="I15123" s="1">
        <v>74957</v>
      </c>
    </row>
    <row r="15124" spans="1:9" x14ac:dyDescent="0.25">
      <c r="A15124" s="1">
        <v>0</v>
      </c>
      <c r="B15124" s="1" t="s">
        <v>18086</v>
      </c>
    </row>
    <row r="15125" spans="1:9" x14ac:dyDescent="0.25">
      <c r="A15125" s="1">
        <v>1</v>
      </c>
      <c r="B15125" s="1" t="s">
        <v>18087</v>
      </c>
      <c r="C15125" s="1" t="s">
        <v>18088</v>
      </c>
      <c r="D15125" s="1">
        <v>22276.446429479998</v>
      </c>
      <c r="E15125" s="1">
        <v>2.0919999999999999E-4</v>
      </c>
      <c r="F15125" s="1" t="s">
        <v>3</v>
      </c>
      <c r="G15125" s="1" t="s">
        <v>18089</v>
      </c>
      <c r="H15125" s="1">
        <v>0</v>
      </c>
      <c r="I15125" s="1">
        <v>9997</v>
      </c>
    </row>
    <row r="15126" spans="1:9" x14ac:dyDescent="0.25">
      <c r="A15126" s="1">
        <v>2</v>
      </c>
      <c r="B15126" s="1">
        <v>48676</v>
      </c>
      <c r="C15126" s="1">
        <v>53.0548</v>
      </c>
      <c r="D15126" s="1">
        <v>337.65</v>
      </c>
      <c r="E15126" s="1">
        <v>1523</v>
      </c>
      <c r="F15126" s="1">
        <v>50.031599999999997</v>
      </c>
      <c r="G15126" s="1">
        <v>310.08069999999998</v>
      </c>
      <c r="H15126" s="1">
        <v>15.06414088</v>
      </c>
      <c r="I15126" s="1">
        <v>74959</v>
      </c>
    </row>
    <row r="15127" spans="1:9" x14ac:dyDescent="0.25">
      <c r="A15127" s="1">
        <v>0</v>
      </c>
      <c r="B15127" s="1" t="s">
        <v>18090</v>
      </c>
    </row>
    <row r="15128" spans="1:9" x14ac:dyDescent="0.25">
      <c r="A15128" s="1">
        <v>1</v>
      </c>
      <c r="B15128" s="1" t="s">
        <v>18091</v>
      </c>
      <c r="C15128" s="1" t="s">
        <v>18092</v>
      </c>
      <c r="D15128" s="1">
        <v>22276.508134060001</v>
      </c>
      <c r="E15128" s="1">
        <v>1.0204000000000001E-4</v>
      </c>
      <c r="F15128" s="1" t="s">
        <v>3</v>
      </c>
      <c r="G15128" s="1" t="s">
        <v>18093</v>
      </c>
      <c r="H15128" s="1">
        <v>0</v>
      </c>
      <c r="I15128" s="1">
        <v>9997</v>
      </c>
    </row>
    <row r="15129" spans="1:9" x14ac:dyDescent="0.25">
      <c r="A15129" s="1">
        <v>2</v>
      </c>
      <c r="B15129" s="1">
        <v>48677</v>
      </c>
      <c r="C15129" s="1">
        <v>53.055199999999999</v>
      </c>
      <c r="D15129" s="1">
        <v>337.36840000000001</v>
      </c>
      <c r="E15129" s="1">
        <v>1947</v>
      </c>
      <c r="F15129" s="1">
        <v>55.869900000000001</v>
      </c>
      <c r="G15129" s="1">
        <v>304.2475</v>
      </c>
      <c r="H15129" s="1">
        <v>15.064163049999999</v>
      </c>
      <c r="I15129" s="1">
        <v>74963</v>
      </c>
    </row>
    <row r="15130" spans="1:9" x14ac:dyDescent="0.25">
      <c r="A15130" s="1">
        <v>0</v>
      </c>
      <c r="B15130" s="1" t="s">
        <v>18094</v>
      </c>
    </row>
    <row r="15131" spans="1:9" x14ac:dyDescent="0.25">
      <c r="A15131" s="1">
        <v>1</v>
      </c>
      <c r="B15131" s="1" t="s">
        <v>18095</v>
      </c>
      <c r="C15131" s="1" t="s">
        <v>18096</v>
      </c>
      <c r="D15131" s="1">
        <v>22276.439054639999</v>
      </c>
      <c r="E15131" s="1">
        <v>5.6099999999999997E-6</v>
      </c>
      <c r="F15131" s="1" t="s">
        <v>3</v>
      </c>
      <c r="G15131" s="1" t="s">
        <v>18097</v>
      </c>
      <c r="H15131" s="1">
        <v>0</v>
      </c>
      <c r="I15131" s="1">
        <v>9990</v>
      </c>
    </row>
    <row r="15132" spans="1:9" x14ac:dyDescent="0.25">
      <c r="A15132" s="1">
        <v>2</v>
      </c>
      <c r="B15132" s="1">
        <v>48678</v>
      </c>
      <c r="C15132" s="1">
        <v>53.0565</v>
      </c>
      <c r="D15132" s="1">
        <v>337.68860000000001</v>
      </c>
      <c r="E15132" s="1">
        <v>1626</v>
      </c>
      <c r="F15132" s="1">
        <v>59.259300000000003</v>
      </c>
      <c r="G15132" s="1">
        <v>300.85559999999998</v>
      </c>
      <c r="H15132" s="1">
        <v>15.064024549999999</v>
      </c>
      <c r="I15132" s="1">
        <v>74952</v>
      </c>
    </row>
    <row r="15133" spans="1:9" x14ac:dyDescent="0.25">
      <c r="A15133" s="1">
        <v>0</v>
      </c>
      <c r="B15133" s="1" t="s">
        <v>18098</v>
      </c>
    </row>
    <row r="15134" spans="1:9" x14ac:dyDescent="0.25">
      <c r="A15134" s="1">
        <v>1</v>
      </c>
      <c r="B15134" s="1" t="s">
        <v>18099</v>
      </c>
      <c r="C15134" s="1" t="s">
        <v>18100</v>
      </c>
      <c r="D15134" s="1">
        <v>22276.568063160001</v>
      </c>
      <c r="E15134" s="1">
        <v>6.9399999999999996E-6</v>
      </c>
      <c r="F15134" s="1" t="s">
        <v>3</v>
      </c>
      <c r="G15134" s="1" t="s">
        <v>18101</v>
      </c>
      <c r="H15134" s="1">
        <v>0</v>
      </c>
      <c r="I15134" s="1">
        <v>9993</v>
      </c>
    </row>
    <row r="15135" spans="1:9" x14ac:dyDescent="0.25">
      <c r="A15135" s="1">
        <v>2</v>
      </c>
      <c r="B15135" s="1">
        <v>48679</v>
      </c>
      <c r="C15135" s="1">
        <v>53.0548</v>
      </c>
      <c r="D15135" s="1">
        <v>337.1148</v>
      </c>
      <c r="E15135" s="1">
        <v>1524</v>
      </c>
      <c r="F15135" s="1">
        <v>68.439499999999995</v>
      </c>
      <c r="G15135" s="1">
        <v>291.67570000000001</v>
      </c>
      <c r="H15135" s="1">
        <v>15.063992730000001</v>
      </c>
      <c r="I15135" s="1">
        <v>74974</v>
      </c>
    </row>
    <row r="15136" spans="1:9" x14ac:dyDescent="0.25">
      <c r="A15136" s="1">
        <v>0</v>
      </c>
      <c r="B15136" s="1" t="s">
        <v>18102</v>
      </c>
    </row>
    <row r="15137" spans="1:9" x14ac:dyDescent="0.25">
      <c r="A15137" s="1">
        <v>1</v>
      </c>
      <c r="B15137" s="1" t="s">
        <v>18103</v>
      </c>
      <c r="C15137" s="1" t="s">
        <v>18104</v>
      </c>
      <c r="D15137" s="1">
        <v>22276.564357939998</v>
      </c>
      <c r="E15137" s="1">
        <v>-1.57E-6</v>
      </c>
      <c r="F15137" s="1" t="s">
        <v>3</v>
      </c>
      <c r="G15137" s="1" t="s">
        <v>18105</v>
      </c>
      <c r="H15137" s="1">
        <v>0</v>
      </c>
      <c r="I15137" s="1">
        <v>9996</v>
      </c>
    </row>
    <row r="15138" spans="1:9" x14ac:dyDescent="0.25">
      <c r="A15138" s="1">
        <v>2</v>
      </c>
      <c r="B15138" s="1">
        <v>48680</v>
      </c>
      <c r="C15138" s="1">
        <v>53.054600000000001</v>
      </c>
      <c r="D15138" s="1">
        <v>337.13069999999999</v>
      </c>
      <c r="E15138" s="1">
        <v>1651</v>
      </c>
      <c r="F15138" s="1">
        <v>51.642200000000003</v>
      </c>
      <c r="G15138" s="1">
        <v>308.47149999999999</v>
      </c>
      <c r="H15138" s="1">
        <v>15.06418171</v>
      </c>
      <c r="I15138" s="1">
        <v>74977</v>
      </c>
    </row>
    <row r="15139" spans="1:9" x14ac:dyDescent="0.25">
      <c r="A15139" s="1">
        <v>0</v>
      </c>
      <c r="B15139" s="1" t="s">
        <v>18106</v>
      </c>
    </row>
    <row r="15140" spans="1:9" x14ac:dyDescent="0.25">
      <c r="A15140" s="1">
        <v>1</v>
      </c>
      <c r="B15140" s="1" t="s">
        <v>18107</v>
      </c>
      <c r="C15140" s="1" t="s">
        <v>18108</v>
      </c>
      <c r="D15140" s="1">
        <v>22276.497138049999</v>
      </c>
      <c r="E15140" s="1">
        <v>5.8019999999999997E-5</v>
      </c>
      <c r="F15140" s="1" t="s">
        <v>3</v>
      </c>
      <c r="G15140" s="1" t="s">
        <v>18109</v>
      </c>
      <c r="H15140" s="1">
        <v>0</v>
      </c>
      <c r="I15140" s="1">
        <v>9996</v>
      </c>
    </row>
    <row r="15141" spans="1:9" x14ac:dyDescent="0.25">
      <c r="A15141" s="1">
        <v>2</v>
      </c>
      <c r="B15141" s="1">
        <v>48681</v>
      </c>
      <c r="C15141" s="1">
        <v>53.055399999999999</v>
      </c>
      <c r="D15141" s="1">
        <v>307.66180000000003</v>
      </c>
      <c r="E15141" s="1">
        <v>1599</v>
      </c>
      <c r="F15141" s="1">
        <v>67.998800000000003</v>
      </c>
      <c r="G15141" s="1">
        <v>292.11709999999999</v>
      </c>
      <c r="H15141" s="1">
        <v>15.064184020000001</v>
      </c>
      <c r="I15141" s="1">
        <v>75379</v>
      </c>
    </row>
    <row r="15142" spans="1:9" x14ac:dyDescent="0.25">
      <c r="A15142" s="1">
        <v>0</v>
      </c>
      <c r="B15142" s="1" t="s">
        <v>18110</v>
      </c>
    </row>
    <row r="15143" spans="1:9" x14ac:dyDescent="0.25">
      <c r="A15143" s="1">
        <v>1</v>
      </c>
      <c r="B15143" s="1" t="s">
        <v>18111</v>
      </c>
      <c r="C15143" s="1" t="s">
        <v>18112</v>
      </c>
      <c r="D15143" s="1">
        <v>22276.583344909999</v>
      </c>
      <c r="E15143" s="1">
        <v>3.1660999999999999E-4</v>
      </c>
      <c r="F15143" s="1" t="s">
        <v>3</v>
      </c>
      <c r="G15143" s="1" t="s">
        <v>18113</v>
      </c>
      <c r="H15143" s="1">
        <v>0</v>
      </c>
      <c r="I15143" s="1">
        <v>9990</v>
      </c>
    </row>
    <row r="15144" spans="1:9" x14ac:dyDescent="0.25">
      <c r="A15144" s="1">
        <v>2</v>
      </c>
      <c r="B15144" s="1">
        <v>48682</v>
      </c>
      <c r="C15144" s="1">
        <v>53.054400000000001</v>
      </c>
      <c r="D15144" s="1">
        <v>297.2056</v>
      </c>
      <c r="E15144" s="1">
        <v>1987</v>
      </c>
      <c r="F15144" s="1">
        <v>46.2517</v>
      </c>
      <c r="G15144" s="1">
        <v>76.721999999999994</v>
      </c>
      <c r="H15144" s="1">
        <v>15.06389077</v>
      </c>
      <c r="I15144" s="1">
        <v>1306</v>
      </c>
    </row>
    <row r="15145" spans="1:9" x14ac:dyDescent="0.25">
      <c r="A15145" s="1">
        <v>0</v>
      </c>
      <c r="B15145" s="1" t="s">
        <v>18114</v>
      </c>
    </row>
    <row r="15146" spans="1:9" x14ac:dyDescent="0.25">
      <c r="A15146" s="1">
        <v>1</v>
      </c>
      <c r="B15146" s="1" t="s">
        <v>18115</v>
      </c>
      <c r="C15146" s="1" t="s">
        <v>18116</v>
      </c>
      <c r="D15146" s="1">
        <v>22276.51644635</v>
      </c>
      <c r="E15146" s="1">
        <v>3.078E-5</v>
      </c>
      <c r="F15146" s="1" t="s">
        <v>3</v>
      </c>
      <c r="G15146" s="1" t="s">
        <v>18117</v>
      </c>
      <c r="H15146" s="1">
        <v>0</v>
      </c>
      <c r="I15146" s="1">
        <v>9994</v>
      </c>
    </row>
    <row r="15147" spans="1:9" x14ac:dyDescent="0.25">
      <c r="A15147" s="1">
        <v>2</v>
      </c>
      <c r="B15147" s="1">
        <v>48683</v>
      </c>
      <c r="C15147" s="1">
        <v>53.0535</v>
      </c>
      <c r="D15147" s="1">
        <v>297.35579999999999</v>
      </c>
      <c r="E15147" s="1">
        <v>1868</v>
      </c>
      <c r="F15147" s="1">
        <v>53.701900000000002</v>
      </c>
      <c r="G15147" s="1">
        <v>306.41430000000003</v>
      </c>
      <c r="H15147" s="1">
        <v>15.064126290000001</v>
      </c>
      <c r="I15147" s="1">
        <v>75525</v>
      </c>
    </row>
    <row r="15148" spans="1:9" x14ac:dyDescent="0.25">
      <c r="A15148" s="1">
        <v>0</v>
      </c>
      <c r="B15148" s="1" t="s">
        <v>18118</v>
      </c>
    </row>
    <row r="15149" spans="1:9" x14ac:dyDescent="0.25">
      <c r="A15149" s="1">
        <v>1</v>
      </c>
      <c r="B15149" s="1" t="s">
        <v>18119</v>
      </c>
      <c r="C15149" s="1" t="s">
        <v>18120</v>
      </c>
      <c r="D15149" s="1">
        <v>22276.340034010002</v>
      </c>
      <c r="E15149" s="1">
        <v>5.6830000000000003E-5</v>
      </c>
      <c r="F15149" s="1" t="s">
        <v>3</v>
      </c>
      <c r="G15149" s="1" t="s">
        <v>18121</v>
      </c>
      <c r="H15149" s="1">
        <v>0</v>
      </c>
      <c r="I15149" s="1">
        <v>9995</v>
      </c>
    </row>
    <row r="15150" spans="1:9" x14ac:dyDescent="0.25">
      <c r="A15150" s="1">
        <v>2</v>
      </c>
      <c r="B15150" s="1">
        <v>48684</v>
      </c>
      <c r="C15150" s="1">
        <v>53.054699999999997</v>
      </c>
      <c r="D15150" s="1">
        <v>313.48070000000001</v>
      </c>
      <c r="E15150" s="1">
        <v>1633</v>
      </c>
      <c r="F15150" s="1">
        <v>60.887700000000002</v>
      </c>
      <c r="G15150" s="1">
        <v>299.22750000000002</v>
      </c>
      <c r="H15150" s="1">
        <v>15.064171180000001</v>
      </c>
      <c r="I15150" s="1">
        <v>75283</v>
      </c>
    </row>
    <row r="15151" spans="1:9" x14ac:dyDescent="0.25">
      <c r="A15151" s="1">
        <v>0</v>
      </c>
      <c r="B15151" s="1" t="s">
        <v>18122</v>
      </c>
    </row>
    <row r="15152" spans="1:9" x14ac:dyDescent="0.25">
      <c r="A15152" s="1">
        <v>1</v>
      </c>
      <c r="B15152" s="1" t="s">
        <v>18123</v>
      </c>
      <c r="C15152" s="1" t="s">
        <v>18124</v>
      </c>
      <c r="D15152" s="1">
        <v>22276.486968540001</v>
      </c>
      <c r="E15152" s="1">
        <v>2.6060000000000001E-5</v>
      </c>
      <c r="F15152" s="1" t="s">
        <v>3</v>
      </c>
      <c r="G15152" s="1" t="s">
        <v>12475</v>
      </c>
      <c r="H15152" s="1">
        <v>0</v>
      </c>
      <c r="I15152" s="1">
        <v>9993</v>
      </c>
    </row>
    <row r="15153" spans="1:9" x14ac:dyDescent="0.25">
      <c r="A15153" s="1">
        <v>2</v>
      </c>
      <c r="B15153" s="1">
        <v>48685</v>
      </c>
      <c r="C15153" s="1">
        <v>53.052</v>
      </c>
      <c r="D15153" s="1">
        <v>297.52710000000002</v>
      </c>
      <c r="E15153" s="1">
        <v>1685</v>
      </c>
      <c r="F15153" s="1">
        <v>59.167700000000004</v>
      </c>
      <c r="G15153" s="1">
        <v>300.94779999999997</v>
      </c>
      <c r="H15153" s="1">
        <v>15.064055420000001</v>
      </c>
      <c r="I15153" s="1">
        <v>75528</v>
      </c>
    </row>
    <row r="15154" spans="1:9" x14ac:dyDescent="0.25">
      <c r="A15154" s="1">
        <v>0</v>
      </c>
      <c r="B15154" s="1" t="s">
        <v>18125</v>
      </c>
    </row>
    <row r="15155" spans="1:9" x14ac:dyDescent="0.25">
      <c r="A15155" s="1">
        <v>1</v>
      </c>
      <c r="B15155" s="1" t="s">
        <v>18126</v>
      </c>
      <c r="C15155" s="1" t="s">
        <v>18127</v>
      </c>
      <c r="D15155" s="1">
        <v>22276.348327340002</v>
      </c>
      <c r="E15155" s="1">
        <v>3.6300000000000001E-5</v>
      </c>
      <c r="F15155" s="1" t="s">
        <v>3</v>
      </c>
      <c r="G15155" s="1" t="s">
        <v>18128</v>
      </c>
      <c r="H15155" s="1">
        <v>0</v>
      </c>
      <c r="I15155" s="1">
        <v>9993</v>
      </c>
    </row>
    <row r="15156" spans="1:9" x14ac:dyDescent="0.25">
      <c r="A15156" s="1">
        <v>2</v>
      </c>
      <c r="B15156" s="1">
        <v>48686</v>
      </c>
      <c r="C15156" s="1">
        <v>53.053699999999999</v>
      </c>
      <c r="D15156" s="1">
        <v>303.37400000000002</v>
      </c>
      <c r="E15156" s="1">
        <v>1869</v>
      </c>
      <c r="F15156" s="1">
        <v>51.208300000000001</v>
      </c>
      <c r="G15156" s="1">
        <v>308.90719999999999</v>
      </c>
      <c r="H15156" s="1">
        <v>15.06410215</v>
      </c>
      <c r="I15156" s="1">
        <v>75422</v>
      </c>
    </row>
    <row r="15157" spans="1:9" x14ac:dyDescent="0.25">
      <c r="A15157" s="1">
        <v>0</v>
      </c>
      <c r="B15157" s="1" t="s">
        <v>18129</v>
      </c>
    </row>
    <row r="15158" spans="1:9" x14ac:dyDescent="0.25">
      <c r="A15158" s="1">
        <v>1</v>
      </c>
      <c r="B15158" s="1" t="s">
        <v>18130</v>
      </c>
      <c r="C15158" s="1" t="s">
        <v>18131</v>
      </c>
      <c r="D15158" s="1">
        <v>22276.52243153</v>
      </c>
      <c r="E15158" s="1">
        <v>2.1970000000000001E-5</v>
      </c>
      <c r="F15158" s="1" t="s">
        <v>3</v>
      </c>
      <c r="G15158" s="1" t="s">
        <v>18132</v>
      </c>
      <c r="H15158" s="1">
        <v>0</v>
      </c>
      <c r="I15158" s="1">
        <v>9990</v>
      </c>
    </row>
    <row r="15159" spans="1:9" x14ac:dyDescent="0.25">
      <c r="A15159" s="1">
        <v>2</v>
      </c>
      <c r="B15159" s="1">
        <v>48687</v>
      </c>
      <c r="C15159" s="1">
        <v>53.053899999999999</v>
      </c>
      <c r="D15159" s="1">
        <v>292.30959999999999</v>
      </c>
      <c r="E15159" s="1">
        <v>1551</v>
      </c>
      <c r="F15159" s="1">
        <v>63.602699999999999</v>
      </c>
      <c r="G15159" s="1">
        <v>296.51209999999998</v>
      </c>
      <c r="H15159" s="1">
        <v>15.06416787</v>
      </c>
      <c r="I15159" s="1">
        <v>75594</v>
      </c>
    </row>
    <row r="15160" spans="1:9" x14ac:dyDescent="0.25">
      <c r="A15160" s="1">
        <v>0</v>
      </c>
      <c r="B15160" s="1" t="s">
        <v>18133</v>
      </c>
    </row>
    <row r="15161" spans="1:9" x14ac:dyDescent="0.25">
      <c r="A15161" s="1">
        <v>1</v>
      </c>
      <c r="B15161" s="1" t="s">
        <v>18134</v>
      </c>
      <c r="C15161" s="1" t="s">
        <v>18135</v>
      </c>
      <c r="D15161" s="1">
        <v>22276.327090639999</v>
      </c>
      <c r="E15161" s="1">
        <v>-4.9799999999999998E-6</v>
      </c>
      <c r="F15161" s="1" t="s">
        <v>3</v>
      </c>
      <c r="G15161" s="1">
        <f>-14535-4</f>
        <v>-14539</v>
      </c>
      <c r="H15161" s="1">
        <v>0</v>
      </c>
      <c r="I15161" s="1">
        <v>9990</v>
      </c>
    </row>
    <row r="15162" spans="1:9" x14ac:dyDescent="0.25">
      <c r="A15162" s="1">
        <v>2</v>
      </c>
      <c r="B15162" s="1">
        <v>48688</v>
      </c>
      <c r="C15162" s="1">
        <v>53.053100000000001</v>
      </c>
      <c r="D15162" s="1">
        <v>293.1893</v>
      </c>
      <c r="E15162" s="1">
        <v>1715</v>
      </c>
      <c r="F15162" s="1">
        <v>55.484900000000003</v>
      </c>
      <c r="G15162" s="1">
        <v>304.6302</v>
      </c>
      <c r="H15162" s="1">
        <v>15.06402521</v>
      </c>
      <c r="I15162" s="1">
        <v>75564</v>
      </c>
    </row>
    <row r="15163" spans="1:9" x14ac:dyDescent="0.25">
      <c r="A15163" s="1">
        <v>0</v>
      </c>
      <c r="B15163" s="1" t="s">
        <v>18136</v>
      </c>
    </row>
    <row r="15164" spans="1:9" x14ac:dyDescent="0.25">
      <c r="A15164" s="1">
        <v>1</v>
      </c>
      <c r="B15164" s="1" t="s">
        <v>18137</v>
      </c>
      <c r="C15164" s="1" t="s">
        <v>18138</v>
      </c>
      <c r="D15164" s="1">
        <v>22276.531208500001</v>
      </c>
      <c r="E15164" s="1">
        <v>1.8301E-4</v>
      </c>
      <c r="F15164" s="1" t="s">
        <v>3</v>
      </c>
      <c r="G15164" s="1" t="s">
        <v>18139</v>
      </c>
      <c r="H15164" s="1">
        <v>0</v>
      </c>
      <c r="I15164" s="1">
        <v>9992</v>
      </c>
    </row>
    <row r="15165" spans="1:9" x14ac:dyDescent="0.25">
      <c r="A15165" s="1">
        <v>2</v>
      </c>
      <c r="B15165" s="1">
        <v>48689</v>
      </c>
      <c r="C15165" s="1">
        <v>53.054299999999998</v>
      </c>
      <c r="D15165" s="1">
        <v>297.24869999999999</v>
      </c>
      <c r="E15165" s="1">
        <v>1698</v>
      </c>
      <c r="F15165" s="1">
        <v>66.622200000000007</v>
      </c>
      <c r="G15165" s="1">
        <v>293.49459999999999</v>
      </c>
      <c r="H15165" s="1">
        <v>15.06415209</v>
      </c>
      <c r="I15165" s="1">
        <v>75523</v>
      </c>
    </row>
    <row r="15166" spans="1:9" x14ac:dyDescent="0.25">
      <c r="A15166" s="1">
        <v>0</v>
      </c>
      <c r="B15166" s="1" t="s">
        <v>18140</v>
      </c>
    </row>
    <row r="15167" spans="1:9" x14ac:dyDescent="0.25">
      <c r="A15167" s="1">
        <v>1</v>
      </c>
      <c r="B15167" s="1" t="s">
        <v>18141</v>
      </c>
      <c r="C15167" s="1" t="s">
        <v>18142</v>
      </c>
      <c r="D15167" s="1">
        <v>22276.47130465</v>
      </c>
      <c r="E15167" s="1">
        <v>3.0239999999999998E-5</v>
      </c>
      <c r="F15167" s="1" t="s">
        <v>3</v>
      </c>
      <c r="G15167" s="1" t="s">
        <v>18143</v>
      </c>
      <c r="H15167" s="1">
        <v>0</v>
      </c>
      <c r="I15167" s="1">
        <v>9995</v>
      </c>
    </row>
    <row r="15168" spans="1:9" x14ac:dyDescent="0.25">
      <c r="A15168" s="1">
        <v>2</v>
      </c>
      <c r="B15168" s="1">
        <v>48690</v>
      </c>
      <c r="C15168" s="1">
        <v>53.054499999999997</v>
      </c>
      <c r="D15168" s="1">
        <v>307.54430000000002</v>
      </c>
      <c r="E15168" s="1">
        <v>1622</v>
      </c>
      <c r="F15168" s="1">
        <v>62.378100000000003</v>
      </c>
      <c r="G15168" s="1">
        <v>297.7373</v>
      </c>
      <c r="H15168" s="1">
        <v>15.06400202</v>
      </c>
      <c r="I15168" s="1">
        <v>75375</v>
      </c>
    </row>
    <row r="15169" spans="1:9" x14ac:dyDescent="0.25">
      <c r="A15169" s="1">
        <v>0</v>
      </c>
      <c r="B15169" s="1" t="s">
        <v>18144</v>
      </c>
    </row>
    <row r="15170" spans="1:9" x14ac:dyDescent="0.25">
      <c r="A15170" s="1">
        <v>1</v>
      </c>
      <c r="B15170" s="1" t="s">
        <v>18145</v>
      </c>
      <c r="C15170" s="1" t="s">
        <v>18146</v>
      </c>
      <c r="D15170" s="1">
        <v>22276.311424849999</v>
      </c>
      <c r="E15170" s="1">
        <v>-7.9999999999999996E-7</v>
      </c>
      <c r="F15170" s="1" t="s">
        <v>3</v>
      </c>
      <c r="G15170" s="1" t="s">
        <v>18147</v>
      </c>
      <c r="H15170" s="1">
        <v>0</v>
      </c>
      <c r="I15170" s="1">
        <v>9993</v>
      </c>
    </row>
    <row r="15171" spans="1:9" x14ac:dyDescent="0.25">
      <c r="A15171" s="1">
        <v>2</v>
      </c>
      <c r="B15171" s="1">
        <v>48691</v>
      </c>
      <c r="C15171" s="1">
        <v>53.055900000000001</v>
      </c>
      <c r="D15171" s="1">
        <v>303.26420000000002</v>
      </c>
      <c r="E15171" s="1">
        <v>1592</v>
      </c>
      <c r="F15171" s="1">
        <v>50.200899999999997</v>
      </c>
      <c r="G15171" s="1">
        <v>309.91199999999998</v>
      </c>
      <c r="H15171" s="1">
        <v>15.064072639999999</v>
      </c>
      <c r="I15171" s="1">
        <v>75427</v>
      </c>
    </row>
    <row r="15172" spans="1:9" x14ac:dyDescent="0.25">
      <c r="A15172" s="1">
        <v>0</v>
      </c>
      <c r="B15172" s="1" t="s">
        <v>18148</v>
      </c>
    </row>
    <row r="15173" spans="1:9" x14ac:dyDescent="0.25">
      <c r="A15173" s="1">
        <v>1</v>
      </c>
      <c r="B15173" s="1" t="s">
        <v>18149</v>
      </c>
      <c r="C15173" s="1" t="s">
        <v>18150</v>
      </c>
      <c r="D15173" s="1">
        <v>22276.495732070001</v>
      </c>
      <c r="E15173" s="1">
        <v>-4.4499999999999997E-6</v>
      </c>
      <c r="F15173" s="1" t="s">
        <v>3</v>
      </c>
      <c r="G15173" s="1">
        <f>-10980-4</f>
        <v>-10984</v>
      </c>
      <c r="H15173" s="1">
        <v>0</v>
      </c>
      <c r="I15173" s="1">
        <v>9993</v>
      </c>
    </row>
    <row r="15174" spans="1:9" x14ac:dyDescent="0.25">
      <c r="A15174" s="1">
        <v>2</v>
      </c>
      <c r="B15174" s="1">
        <v>48692</v>
      </c>
      <c r="C15174" s="1">
        <v>53.055100000000003</v>
      </c>
      <c r="D15174" s="1">
        <v>302.55329999999998</v>
      </c>
      <c r="E15174" s="1">
        <v>1599</v>
      </c>
      <c r="F15174" s="1">
        <v>62.624099999999999</v>
      </c>
      <c r="G15174" s="1">
        <v>297.49099999999999</v>
      </c>
      <c r="H15174" s="1">
        <v>15.064039080000001</v>
      </c>
      <c r="I15174" s="1">
        <v>75455</v>
      </c>
    </row>
    <row r="15175" spans="1:9" x14ac:dyDescent="0.25">
      <c r="A15175" s="1">
        <v>0</v>
      </c>
      <c r="B15175" s="1" t="s">
        <v>18151</v>
      </c>
    </row>
    <row r="15176" spans="1:9" x14ac:dyDescent="0.25">
      <c r="A15176" s="1">
        <v>1</v>
      </c>
      <c r="B15176" s="1" t="s">
        <v>18152</v>
      </c>
      <c r="C15176" s="1" t="s">
        <v>18153</v>
      </c>
      <c r="D15176" s="1">
        <v>22276.569867480001</v>
      </c>
      <c r="E15176" s="1">
        <v>4.7320000000000001E-5</v>
      </c>
      <c r="F15176" s="1" t="s">
        <v>3</v>
      </c>
      <c r="G15176" s="1" t="s">
        <v>18154</v>
      </c>
      <c r="H15176" s="1">
        <v>0</v>
      </c>
      <c r="I15176" s="1">
        <v>9993</v>
      </c>
    </row>
    <row r="15177" spans="1:9" x14ac:dyDescent="0.25">
      <c r="A15177" s="1">
        <v>2</v>
      </c>
      <c r="B15177" s="1">
        <v>48693</v>
      </c>
      <c r="C15177" s="1">
        <v>53.054299999999998</v>
      </c>
      <c r="D15177" s="1">
        <v>307.09559999999999</v>
      </c>
      <c r="E15177" s="1">
        <v>1736</v>
      </c>
      <c r="F15177" s="1">
        <v>66.274699999999996</v>
      </c>
      <c r="G15177" s="1">
        <v>293.8424</v>
      </c>
      <c r="H15177" s="1">
        <v>15.06411743</v>
      </c>
      <c r="I15177" s="1">
        <v>75399</v>
      </c>
    </row>
    <row r="15178" spans="1:9" x14ac:dyDescent="0.25">
      <c r="A15178" s="1">
        <v>0</v>
      </c>
      <c r="B15178" s="1" t="s">
        <v>18155</v>
      </c>
    </row>
    <row r="15179" spans="1:9" x14ac:dyDescent="0.25">
      <c r="A15179" s="1">
        <v>1</v>
      </c>
      <c r="B15179" s="1" t="s">
        <v>18156</v>
      </c>
      <c r="C15179" s="1" t="s">
        <v>18157</v>
      </c>
      <c r="D15179" s="1">
        <v>22276.405392619999</v>
      </c>
      <c r="E15179" s="1">
        <v>4.6099999999999999E-6</v>
      </c>
      <c r="F15179" s="1" t="s">
        <v>3</v>
      </c>
      <c r="G15179" s="1" t="s">
        <v>18158</v>
      </c>
      <c r="H15179" s="1">
        <v>0</v>
      </c>
      <c r="I15179" s="1">
        <v>9997</v>
      </c>
    </row>
    <row r="15180" spans="1:9" x14ac:dyDescent="0.25">
      <c r="A15180" s="1">
        <v>2</v>
      </c>
      <c r="B15180" s="1">
        <v>48694</v>
      </c>
      <c r="C15180" s="1">
        <v>53.054699999999997</v>
      </c>
      <c r="D15180" s="1">
        <v>312.83519999999999</v>
      </c>
      <c r="E15180" s="1">
        <v>1728</v>
      </c>
      <c r="F15180" s="1">
        <v>51.825600000000001</v>
      </c>
      <c r="G15180" s="1">
        <v>308.28879999999998</v>
      </c>
      <c r="H15180" s="1">
        <v>15.0640871</v>
      </c>
      <c r="I15180" s="1">
        <v>75298</v>
      </c>
    </row>
    <row r="15181" spans="1:9" x14ac:dyDescent="0.25">
      <c r="A15181" s="1">
        <v>0</v>
      </c>
      <c r="B15181" s="1" t="s">
        <v>18159</v>
      </c>
    </row>
    <row r="15182" spans="1:9" x14ac:dyDescent="0.25">
      <c r="A15182" s="1">
        <v>1</v>
      </c>
      <c r="B15182" s="1" t="s">
        <v>18160</v>
      </c>
      <c r="C15182" s="1" t="s">
        <v>18161</v>
      </c>
      <c r="D15182" s="1">
        <v>22276.42845721</v>
      </c>
      <c r="E15182" s="1">
        <v>-2.5399999999999998E-6</v>
      </c>
      <c r="F15182" s="1" t="s">
        <v>3</v>
      </c>
      <c r="G15182" s="1" t="s">
        <v>18162</v>
      </c>
      <c r="H15182" s="1">
        <v>0</v>
      </c>
      <c r="I15182" s="1">
        <v>9997</v>
      </c>
    </row>
    <row r="15183" spans="1:9" x14ac:dyDescent="0.25">
      <c r="A15183" s="1">
        <v>2</v>
      </c>
      <c r="B15183" s="1">
        <v>48695</v>
      </c>
      <c r="C15183" s="1">
        <v>53.055399999999999</v>
      </c>
      <c r="D15183" s="1">
        <v>312.78300000000002</v>
      </c>
      <c r="E15183" s="1">
        <v>1795</v>
      </c>
      <c r="F15183" s="1">
        <v>61.165900000000001</v>
      </c>
      <c r="G15183" s="1">
        <v>298.95100000000002</v>
      </c>
      <c r="H15183" s="1">
        <v>15.0640637</v>
      </c>
      <c r="I15183" s="1">
        <v>75301</v>
      </c>
    </row>
    <row r="15184" spans="1:9" x14ac:dyDescent="0.25">
      <c r="A15184" s="1">
        <v>0</v>
      </c>
      <c r="B15184" s="1" t="s">
        <v>18163</v>
      </c>
    </row>
    <row r="15185" spans="1:9" x14ac:dyDescent="0.25">
      <c r="A15185" s="1">
        <v>1</v>
      </c>
      <c r="B15185" s="1" t="s">
        <v>18164</v>
      </c>
      <c r="C15185" s="1" t="s">
        <v>18165</v>
      </c>
      <c r="D15185" s="1">
        <v>22276.485140320001</v>
      </c>
      <c r="E15185" s="1">
        <v>1.7102999999999999E-4</v>
      </c>
      <c r="F15185" s="1" t="s">
        <v>3</v>
      </c>
      <c r="G15185" s="1" t="s">
        <v>14180</v>
      </c>
      <c r="H15185" s="1">
        <v>0</v>
      </c>
      <c r="I15185" s="1">
        <v>9997</v>
      </c>
    </row>
    <row r="15186" spans="1:9" x14ac:dyDescent="0.25">
      <c r="A15186" s="1">
        <v>2</v>
      </c>
      <c r="B15186" s="1">
        <v>48696</v>
      </c>
      <c r="C15186" s="1">
        <v>53.055799999999998</v>
      </c>
      <c r="D15186" s="1">
        <v>317.51740000000001</v>
      </c>
      <c r="E15186" s="1">
        <v>1554</v>
      </c>
      <c r="F15186" s="1">
        <v>57.344099999999997</v>
      </c>
      <c r="G15186" s="1">
        <v>302.76979999999998</v>
      </c>
      <c r="H15186" s="1">
        <v>15.064054049999999</v>
      </c>
      <c r="I15186" s="1">
        <v>75241</v>
      </c>
    </row>
    <row r="15187" spans="1:9" x14ac:dyDescent="0.25">
      <c r="A15187" s="1">
        <v>0</v>
      </c>
      <c r="B15187" s="1" t="s">
        <v>18166</v>
      </c>
    </row>
    <row r="15188" spans="1:9" x14ac:dyDescent="0.25">
      <c r="A15188" s="1">
        <v>1</v>
      </c>
      <c r="B15188" s="1" t="s">
        <v>18167</v>
      </c>
      <c r="C15188" s="1" t="s">
        <v>18168</v>
      </c>
      <c r="D15188" s="1">
        <v>22276.381913199999</v>
      </c>
      <c r="E15188" s="1">
        <v>1.8680000000000001E-5</v>
      </c>
      <c r="F15188" s="1" t="s">
        <v>3</v>
      </c>
      <c r="G15188" s="1" t="s">
        <v>18169</v>
      </c>
      <c r="H15188" s="1">
        <v>0</v>
      </c>
      <c r="I15188" s="1">
        <v>9991</v>
      </c>
    </row>
    <row r="15189" spans="1:9" x14ac:dyDescent="0.25">
      <c r="A15189" s="1">
        <v>2</v>
      </c>
      <c r="B15189" s="1">
        <v>48697</v>
      </c>
      <c r="C15189" s="1">
        <v>53.055399999999999</v>
      </c>
      <c r="D15189" s="1">
        <v>317.9502</v>
      </c>
      <c r="E15189" s="1">
        <v>1577</v>
      </c>
      <c r="F15189" s="1">
        <v>56.380299999999998</v>
      </c>
      <c r="G15189" s="1">
        <v>303.7337</v>
      </c>
      <c r="H15189" s="1">
        <v>15.06403976</v>
      </c>
      <c r="I15189" s="1">
        <v>75223</v>
      </c>
    </row>
    <row r="15190" spans="1:9" x14ac:dyDescent="0.25">
      <c r="A15190" s="1">
        <v>0</v>
      </c>
      <c r="B15190" s="1" t="s">
        <v>18170</v>
      </c>
    </row>
    <row r="15191" spans="1:9" x14ac:dyDescent="0.25">
      <c r="A15191" s="1">
        <v>1</v>
      </c>
      <c r="B15191" s="1" t="s">
        <v>18171</v>
      </c>
      <c r="C15191" s="1" t="s">
        <v>18172</v>
      </c>
      <c r="D15191" s="1">
        <v>22276.41624703</v>
      </c>
      <c r="E15191" s="1">
        <v>-7.1999999999999999E-7</v>
      </c>
      <c r="F15191" s="1" t="s">
        <v>3</v>
      </c>
      <c r="G15191" s="1">
        <f>-22454-3</f>
        <v>-22457</v>
      </c>
      <c r="H15191" s="1">
        <v>0</v>
      </c>
      <c r="I15191" s="1">
        <v>9991</v>
      </c>
    </row>
    <row r="15192" spans="1:9" x14ac:dyDescent="0.25">
      <c r="A15192" s="1">
        <v>2</v>
      </c>
      <c r="B15192" s="1">
        <v>48767</v>
      </c>
      <c r="C15192" s="1">
        <v>87.905299999999997</v>
      </c>
      <c r="D15192" s="1">
        <v>168.45410000000001</v>
      </c>
      <c r="E15192" s="1">
        <v>1416</v>
      </c>
      <c r="F15192" s="1">
        <v>66.407399999999996</v>
      </c>
      <c r="G15192" s="1">
        <v>293.72050000000002</v>
      </c>
      <c r="H15192" s="1">
        <v>13.155494020000001</v>
      </c>
      <c r="I15192" s="1">
        <v>66558</v>
      </c>
    </row>
    <row r="15193" spans="1:9" x14ac:dyDescent="0.25">
      <c r="A15193" s="1">
        <v>0</v>
      </c>
      <c r="B15193" s="1" t="s">
        <v>18173</v>
      </c>
    </row>
    <row r="15194" spans="1:9" x14ac:dyDescent="0.25">
      <c r="A15194" s="1">
        <v>1</v>
      </c>
      <c r="B15194" s="1" t="s">
        <v>18174</v>
      </c>
      <c r="C15194" s="1" t="s">
        <v>18175</v>
      </c>
      <c r="D15194" s="1">
        <v>22276.20916884</v>
      </c>
      <c r="E15194" s="1">
        <v>-4.1300000000000003E-6</v>
      </c>
      <c r="F15194" s="1" t="s">
        <v>3</v>
      </c>
      <c r="G15194" s="1">
        <f>-11311-2</f>
        <v>-11313</v>
      </c>
      <c r="H15194" s="1">
        <v>0</v>
      </c>
      <c r="I15194" s="1">
        <v>9991</v>
      </c>
    </row>
    <row r="15195" spans="1:9" x14ac:dyDescent="0.25">
      <c r="A15195" s="1">
        <v>2</v>
      </c>
      <c r="B15195" s="1">
        <v>48768</v>
      </c>
      <c r="C15195" s="1">
        <v>87.913700000000006</v>
      </c>
      <c r="D15195" s="1">
        <v>168.47569999999999</v>
      </c>
      <c r="E15195" s="1">
        <v>1267</v>
      </c>
      <c r="F15195" s="1">
        <v>54.949300000000001</v>
      </c>
      <c r="G15195" s="1">
        <v>305.17559999999997</v>
      </c>
      <c r="H15195" s="1">
        <v>13.15547963</v>
      </c>
      <c r="I15195" s="1">
        <v>67653</v>
      </c>
    </row>
    <row r="15196" spans="1:9" x14ac:dyDescent="0.25">
      <c r="A15196" s="1">
        <v>0</v>
      </c>
      <c r="B15196" s="1" t="s">
        <v>18176</v>
      </c>
    </row>
    <row r="15197" spans="1:9" x14ac:dyDescent="0.25">
      <c r="A15197" s="1">
        <v>1</v>
      </c>
      <c r="B15197" s="1" t="s">
        <v>18177</v>
      </c>
      <c r="C15197" s="1" t="s">
        <v>18178</v>
      </c>
      <c r="D15197" s="1">
        <v>22276.409888139999</v>
      </c>
      <c r="E15197" s="1">
        <v>-2.19E-5</v>
      </c>
      <c r="F15197" s="1" t="s">
        <v>3</v>
      </c>
      <c r="G15197" s="1">
        <f>-58511-2</f>
        <v>-58513</v>
      </c>
      <c r="H15197" s="1">
        <v>0</v>
      </c>
      <c r="I15197" s="1">
        <v>9993</v>
      </c>
    </row>
    <row r="15198" spans="1:9" x14ac:dyDescent="0.25">
      <c r="A15198" s="1">
        <v>2</v>
      </c>
      <c r="B15198" s="1">
        <v>48769</v>
      </c>
      <c r="C15198" s="1">
        <v>87.906099999999995</v>
      </c>
      <c r="D15198" s="1">
        <v>168.47630000000001</v>
      </c>
      <c r="E15198" s="1">
        <v>1253</v>
      </c>
      <c r="F15198" s="1">
        <v>59.870199999999997</v>
      </c>
      <c r="G15198" s="1">
        <v>300.2552</v>
      </c>
      <c r="H15198" s="1">
        <v>13.15553963</v>
      </c>
      <c r="I15198" s="1">
        <v>66802</v>
      </c>
    </row>
    <row r="15199" spans="1:9" x14ac:dyDescent="0.25">
      <c r="A15199" s="1">
        <v>0</v>
      </c>
      <c r="B15199" s="1" t="s">
        <v>18179</v>
      </c>
    </row>
    <row r="15200" spans="1:9" x14ac:dyDescent="0.25">
      <c r="A15200" s="1">
        <v>1</v>
      </c>
      <c r="B15200" s="1" t="s">
        <v>18180</v>
      </c>
      <c r="C15200" s="1" t="s">
        <v>18181</v>
      </c>
      <c r="D15200" s="1">
        <v>22276.399324810001</v>
      </c>
      <c r="E15200" s="1">
        <v>1.08E-6</v>
      </c>
      <c r="F15200" s="1" t="s">
        <v>3</v>
      </c>
      <c r="G15200" s="1" t="s">
        <v>18182</v>
      </c>
      <c r="H15200" s="1">
        <v>0</v>
      </c>
      <c r="I15200" s="1">
        <v>9999</v>
      </c>
    </row>
    <row r="15201" spans="1:9" x14ac:dyDescent="0.25">
      <c r="A15201" s="1">
        <v>2</v>
      </c>
      <c r="B15201" s="1">
        <v>48770</v>
      </c>
      <c r="C15201" s="1">
        <v>87.916499999999999</v>
      </c>
      <c r="D15201" s="1">
        <v>168.3492</v>
      </c>
      <c r="E15201" s="1">
        <v>1705</v>
      </c>
      <c r="F15201" s="1">
        <v>53.176099999999998</v>
      </c>
      <c r="G15201" s="1">
        <v>306.95260000000002</v>
      </c>
      <c r="H15201" s="1">
        <v>13.155450480000001</v>
      </c>
      <c r="I15201" s="1">
        <v>66529</v>
      </c>
    </row>
    <row r="15202" spans="1:9" x14ac:dyDescent="0.25">
      <c r="A15202" s="1">
        <v>0</v>
      </c>
      <c r="B15202" s="1" t="s">
        <v>18183</v>
      </c>
    </row>
    <row r="15203" spans="1:9" x14ac:dyDescent="0.25">
      <c r="A15203" s="1">
        <v>1</v>
      </c>
      <c r="B15203" s="1" t="s">
        <v>18184</v>
      </c>
      <c r="C15203" s="1" t="s">
        <v>18185</v>
      </c>
      <c r="D15203" s="1">
        <v>22276.21976254</v>
      </c>
      <c r="E15203" s="1">
        <v>1.13E-6</v>
      </c>
      <c r="F15203" s="1" t="s">
        <v>3</v>
      </c>
      <c r="G15203" s="1" t="s">
        <v>18186</v>
      </c>
      <c r="H15203" s="1">
        <v>0</v>
      </c>
      <c r="I15203" s="1">
        <v>9992</v>
      </c>
    </row>
    <row r="15204" spans="1:9" x14ac:dyDescent="0.25">
      <c r="A15204" s="1">
        <v>2</v>
      </c>
      <c r="B15204" s="1">
        <v>48771</v>
      </c>
      <c r="C15204" s="1">
        <v>87.918099999999995</v>
      </c>
      <c r="D15204" s="1">
        <v>168.4357</v>
      </c>
      <c r="E15204" s="1">
        <v>1657</v>
      </c>
      <c r="F15204" s="1">
        <v>36.032200000000003</v>
      </c>
      <c r="G15204" s="1">
        <v>324.09199999999998</v>
      </c>
      <c r="H15204" s="1">
        <v>13.155481200000001</v>
      </c>
      <c r="I15204" s="1">
        <v>66497</v>
      </c>
    </row>
    <row r="15205" spans="1:9" x14ac:dyDescent="0.25">
      <c r="A15205" s="1">
        <v>0</v>
      </c>
      <c r="B15205" s="1" t="s">
        <v>18187</v>
      </c>
    </row>
    <row r="15206" spans="1:9" x14ac:dyDescent="0.25">
      <c r="A15206" s="1">
        <v>1</v>
      </c>
      <c r="B15206" s="1" t="s">
        <v>18188</v>
      </c>
      <c r="C15206" s="1" t="s">
        <v>18189</v>
      </c>
      <c r="D15206" s="1">
        <v>22276.441595380002</v>
      </c>
      <c r="E15206" s="1">
        <v>-1E-8</v>
      </c>
      <c r="F15206" s="1" t="s">
        <v>3</v>
      </c>
      <c r="G15206" s="1">
        <f>-37060-4</f>
        <v>-37064</v>
      </c>
      <c r="H15206" s="1">
        <v>0</v>
      </c>
      <c r="I15206" s="1">
        <v>9991</v>
      </c>
    </row>
    <row r="15207" spans="1:9" x14ac:dyDescent="0.25">
      <c r="A15207" s="1">
        <v>2</v>
      </c>
      <c r="B15207" s="1">
        <v>48772</v>
      </c>
      <c r="C15207" s="1">
        <v>87.913300000000007</v>
      </c>
      <c r="D15207" s="1">
        <v>168.4136</v>
      </c>
      <c r="E15207" s="1">
        <v>1808</v>
      </c>
      <c r="F15207" s="1">
        <v>63.843600000000002</v>
      </c>
      <c r="G15207" s="1">
        <v>296.28800000000001</v>
      </c>
      <c r="H15207" s="1">
        <v>13.15547892</v>
      </c>
      <c r="I15207" s="1">
        <v>66560</v>
      </c>
    </row>
    <row r="15208" spans="1:9" x14ac:dyDescent="0.25">
      <c r="A15208" s="1">
        <v>0</v>
      </c>
      <c r="B15208" s="1" t="s">
        <v>18190</v>
      </c>
    </row>
    <row r="15209" spans="1:9" x14ac:dyDescent="0.25">
      <c r="A15209" s="1">
        <v>1</v>
      </c>
      <c r="B15209" s="1" t="s">
        <v>18191</v>
      </c>
      <c r="C15209" s="1" t="s">
        <v>18192</v>
      </c>
      <c r="D15209" s="1">
        <v>22276.428913309999</v>
      </c>
      <c r="E15209" s="1">
        <v>-4.4999999999999998E-7</v>
      </c>
      <c r="F15209" s="1" t="s">
        <v>3</v>
      </c>
      <c r="G15209" s="1">
        <f>-15250-3</f>
        <v>-15253</v>
      </c>
      <c r="H15209" s="1">
        <v>0</v>
      </c>
      <c r="I15209" s="1">
        <v>9998</v>
      </c>
    </row>
    <row r="15210" spans="1:9" x14ac:dyDescent="0.25">
      <c r="A15210" s="1">
        <v>2</v>
      </c>
      <c r="B15210" s="1">
        <v>48773</v>
      </c>
      <c r="C15210" s="1">
        <v>87.912400000000005</v>
      </c>
      <c r="D15210" s="1">
        <v>168.38640000000001</v>
      </c>
      <c r="E15210" s="1">
        <v>1034</v>
      </c>
      <c r="F15210" s="1">
        <v>67.870599999999996</v>
      </c>
      <c r="G15210" s="1">
        <v>292.2534</v>
      </c>
      <c r="H15210" s="1">
        <v>13.15549672</v>
      </c>
      <c r="I15210" s="1">
        <v>66473</v>
      </c>
    </row>
    <row r="15211" spans="1:9" x14ac:dyDescent="0.25">
      <c r="A15211" s="1">
        <v>0</v>
      </c>
      <c r="B15211" s="1" t="s">
        <v>18193</v>
      </c>
    </row>
    <row r="15212" spans="1:9" x14ac:dyDescent="0.25">
      <c r="A15212" s="1">
        <v>1</v>
      </c>
      <c r="B15212" s="1" t="s">
        <v>18194</v>
      </c>
      <c r="C15212" s="1" t="s">
        <v>18195</v>
      </c>
      <c r="D15212" s="1">
        <v>22276.460611819999</v>
      </c>
      <c r="E15212" s="1">
        <v>2.2800000000000002E-6</v>
      </c>
      <c r="F15212" s="1" t="s">
        <v>3</v>
      </c>
      <c r="G15212" s="1" t="s">
        <v>18196</v>
      </c>
      <c r="H15212" s="1">
        <v>0</v>
      </c>
      <c r="I15212" s="1">
        <v>9990</v>
      </c>
    </row>
    <row r="15213" spans="1:9" x14ac:dyDescent="0.25">
      <c r="A15213" s="1">
        <v>2</v>
      </c>
      <c r="B15213" s="1">
        <v>48774</v>
      </c>
      <c r="C15213" s="1">
        <v>87.906199999999998</v>
      </c>
      <c r="D15213" s="1">
        <v>168.43350000000001</v>
      </c>
      <c r="E15213" s="1">
        <v>1777</v>
      </c>
      <c r="F15213" s="1">
        <v>51.267299999999999</v>
      </c>
      <c r="G15213" s="1">
        <v>308.86160000000001</v>
      </c>
      <c r="H15213" s="1">
        <v>13.1554898</v>
      </c>
      <c r="I15213" s="1">
        <v>66503</v>
      </c>
    </row>
    <row r="15214" spans="1:9" x14ac:dyDescent="0.25">
      <c r="A15214" s="1">
        <v>0</v>
      </c>
      <c r="B15214" s="1" t="s">
        <v>18197</v>
      </c>
    </row>
    <row r="15215" spans="1:9" x14ac:dyDescent="0.25">
      <c r="A15215" s="1">
        <v>1</v>
      </c>
      <c r="B15215" s="1" t="s">
        <v>18198</v>
      </c>
      <c r="C15215" s="1" t="s">
        <v>18199</v>
      </c>
      <c r="D15215" s="1">
        <v>22276.450038999999</v>
      </c>
      <c r="E15215" s="1">
        <v>4.4360000000000002E-5</v>
      </c>
      <c r="F15215" s="1" t="s">
        <v>3</v>
      </c>
      <c r="G15215" s="1" t="s">
        <v>18200</v>
      </c>
      <c r="H15215" s="1">
        <v>0</v>
      </c>
      <c r="I15215" s="1">
        <v>9990</v>
      </c>
    </row>
    <row r="15216" spans="1:9" x14ac:dyDescent="0.25">
      <c r="A15216" s="1">
        <v>2</v>
      </c>
      <c r="B15216" s="1">
        <v>48775</v>
      </c>
      <c r="C15216" s="1">
        <v>87.908299999999997</v>
      </c>
      <c r="D15216" s="1">
        <v>168.4599</v>
      </c>
      <c r="E15216" s="1">
        <v>1089</v>
      </c>
      <c r="F15216" s="1">
        <v>67.550600000000003</v>
      </c>
      <c r="G15216" s="1">
        <v>292.57400000000001</v>
      </c>
      <c r="H15216" s="1">
        <v>13.1552819</v>
      </c>
      <c r="I15216" s="1">
        <v>66542</v>
      </c>
    </row>
    <row r="15217" spans="1:9" x14ac:dyDescent="0.25">
      <c r="A15217" s="1">
        <v>0</v>
      </c>
      <c r="B15217" s="1" t="s">
        <v>18201</v>
      </c>
    </row>
    <row r="15218" spans="1:9" x14ac:dyDescent="0.25">
      <c r="A15218" s="1">
        <v>1</v>
      </c>
      <c r="B15218" s="1" t="s">
        <v>18202</v>
      </c>
      <c r="C15218" s="1" t="s">
        <v>18203</v>
      </c>
      <c r="D15218" s="1">
        <v>22276.408840290002</v>
      </c>
      <c r="E15218" s="1">
        <v>3.8000000000000001E-7</v>
      </c>
      <c r="F15218" s="1" t="s">
        <v>3</v>
      </c>
      <c r="G15218" s="1" t="s">
        <v>18204</v>
      </c>
      <c r="H15218" s="1">
        <v>0</v>
      </c>
      <c r="I15218" s="1">
        <v>9996</v>
      </c>
    </row>
    <row r="15219" spans="1:9" x14ac:dyDescent="0.25">
      <c r="A15219" s="1">
        <v>2</v>
      </c>
      <c r="B15219" s="1">
        <v>48776</v>
      </c>
      <c r="C15219" s="1">
        <v>87.912400000000005</v>
      </c>
      <c r="D15219" s="1">
        <v>168.37610000000001</v>
      </c>
      <c r="E15219" s="1">
        <v>2072</v>
      </c>
      <c r="F15219" s="1">
        <v>55.967599999999997</v>
      </c>
      <c r="G15219" s="1">
        <v>304.16500000000002</v>
      </c>
      <c r="H15219" s="1">
        <v>13.15542831</v>
      </c>
      <c r="I15219" s="1">
        <v>67102</v>
      </c>
    </row>
    <row r="15220" spans="1:9" x14ac:dyDescent="0.25">
      <c r="A15220" s="1">
        <v>0</v>
      </c>
      <c r="B15220" s="1" t="s">
        <v>18205</v>
      </c>
    </row>
    <row r="15221" spans="1:9" x14ac:dyDescent="0.25">
      <c r="A15221" s="1">
        <v>1</v>
      </c>
      <c r="B15221" s="1" t="s">
        <v>18206</v>
      </c>
      <c r="C15221" s="1" t="s">
        <v>18207</v>
      </c>
      <c r="D15221" s="1">
        <v>22276.466938540001</v>
      </c>
      <c r="E15221" s="1">
        <v>1.44E-6</v>
      </c>
      <c r="F15221" s="1" t="s">
        <v>3</v>
      </c>
      <c r="G15221" s="1" t="s">
        <v>18208</v>
      </c>
      <c r="H15221" s="1">
        <v>0</v>
      </c>
      <c r="I15221" s="1">
        <v>9992</v>
      </c>
    </row>
    <row r="15222" spans="1:9" x14ac:dyDescent="0.25">
      <c r="A15222" s="1">
        <v>2</v>
      </c>
      <c r="B15222" s="1">
        <v>48777</v>
      </c>
      <c r="C15222" s="1">
        <v>87.913399999999996</v>
      </c>
      <c r="D15222" s="1">
        <v>168.36320000000001</v>
      </c>
      <c r="E15222" s="1">
        <v>1585</v>
      </c>
      <c r="F15222" s="1">
        <v>43.783200000000001</v>
      </c>
      <c r="G15222" s="1">
        <v>316.3424</v>
      </c>
      <c r="H15222" s="1">
        <v>13.15545002</v>
      </c>
      <c r="I15222" s="1">
        <v>66553</v>
      </c>
    </row>
    <row r="15223" spans="1:9" x14ac:dyDescent="0.25">
      <c r="A15223" s="1">
        <v>0</v>
      </c>
      <c r="B15223" s="1" t="s">
        <v>18209</v>
      </c>
    </row>
    <row r="15224" spans="1:9" x14ac:dyDescent="0.25">
      <c r="A15224" s="1">
        <v>1</v>
      </c>
      <c r="B15224" s="1" t="s">
        <v>18210</v>
      </c>
      <c r="C15224" s="1" t="s">
        <v>18211</v>
      </c>
      <c r="D15224" s="1">
        <v>22276.462692199999</v>
      </c>
      <c r="E15224" s="1">
        <v>-1.19E-6</v>
      </c>
      <c r="F15224" s="1" t="s">
        <v>3</v>
      </c>
      <c r="G15224" s="1">
        <f>-35023-3</f>
        <v>-35026</v>
      </c>
      <c r="H15224" s="1">
        <v>0</v>
      </c>
      <c r="I15224" s="1">
        <v>9995</v>
      </c>
    </row>
    <row r="15225" spans="1:9" x14ac:dyDescent="0.25">
      <c r="A15225" s="1">
        <v>2</v>
      </c>
      <c r="B15225" s="1">
        <v>48778</v>
      </c>
      <c r="C15225" s="1">
        <v>87.918700000000001</v>
      </c>
      <c r="D15225" s="1">
        <v>168.40440000000001</v>
      </c>
      <c r="E15225" s="1">
        <v>1215</v>
      </c>
      <c r="F15225" s="1">
        <v>77.863900000000001</v>
      </c>
      <c r="G15225" s="1">
        <v>282.2627</v>
      </c>
      <c r="H15225" s="1">
        <v>13.15549794</v>
      </c>
      <c r="I15225" s="1">
        <v>66528</v>
      </c>
    </row>
    <row r="15226" spans="1:9" x14ac:dyDescent="0.25">
      <c r="A15226" s="1">
        <v>0</v>
      </c>
      <c r="B15226" s="1" t="s">
        <v>18212</v>
      </c>
    </row>
    <row r="15227" spans="1:9" x14ac:dyDescent="0.25">
      <c r="A15227" s="1">
        <v>1</v>
      </c>
      <c r="B15227" s="1" t="s">
        <v>18213</v>
      </c>
      <c r="C15227" s="1" t="s">
        <v>18214</v>
      </c>
      <c r="D15227" s="1">
        <v>22276.4563719</v>
      </c>
      <c r="E15227" s="1">
        <v>1.1200000000000001E-6</v>
      </c>
      <c r="F15227" s="1" t="s">
        <v>3</v>
      </c>
      <c r="G15227" s="1" t="s">
        <v>18215</v>
      </c>
      <c r="H15227" s="1">
        <v>0</v>
      </c>
      <c r="I15227" s="1">
        <v>9993</v>
      </c>
    </row>
    <row r="15228" spans="1:9" x14ac:dyDescent="0.25">
      <c r="A15228" s="1">
        <v>2</v>
      </c>
      <c r="B15228" s="1">
        <v>48779</v>
      </c>
      <c r="C15228" s="1">
        <v>87.918400000000005</v>
      </c>
      <c r="D15228" s="1">
        <v>168.39449999999999</v>
      </c>
      <c r="E15228" s="1">
        <v>1369</v>
      </c>
      <c r="F15228" s="1">
        <v>60.3125</v>
      </c>
      <c r="G15228" s="1">
        <v>299.81420000000003</v>
      </c>
      <c r="H15228" s="1">
        <v>13.15550773</v>
      </c>
      <c r="I15228" s="1">
        <v>66550</v>
      </c>
    </row>
    <row r="15229" spans="1:9" x14ac:dyDescent="0.25">
      <c r="A15229" s="1">
        <v>0</v>
      </c>
      <c r="B15229" s="1" t="s">
        <v>18216</v>
      </c>
    </row>
    <row r="15230" spans="1:9" x14ac:dyDescent="0.25">
      <c r="A15230" s="1">
        <v>1</v>
      </c>
      <c r="B15230" s="1" t="s">
        <v>18217</v>
      </c>
      <c r="C15230" s="1" t="s">
        <v>18218</v>
      </c>
      <c r="D15230" s="1">
        <v>22276.39510731</v>
      </c>
      <c r="E15230" s="1">
        <v>1.4699999999999999E-6</v>
      </c>
      <c r="F15230" s="1" t="s">
        <v>3</v>
      </c>
      <c r="G15230" s="1" t="s">
        <v>18219</v>
      </c>
      <c r="H15230" s="1">
        <v>0</v>
      </c>
      <c r="I15230" s="1">
        <v>9994</v>
      </c>
    </row>
    <row r="15231" spans="1:9" x14ac:dyDescent="0.25">
      <c r="A15231" s="1">
        <v>2</v>
      </c>
      <c r="B15231" s="1">
        <v>48780</v>
      </c>
      <c r="C15231" s="1">
        <v>87.916399999999996</v>
      </c>
      <c r="D15231" s="1">
        <v>168.40559999999999</v>
      </c>
      <c r="E15231" s="1">
        <v>1739</v>
      </c>
      <c r="F15231" s="1">
        <v>64.6126</v>
      </c>
      <c r="G15231" s="1">
        <v>295.51839999999999</v>
      </c>
      <c r="H15231" s="1">
        <v>13.15551179</v>
      </c>
      <c r="I15231" s="1">
        <v>66463</v>
      </c>
    </row>
    <row r="15232" spans="1:9" x14ac:dyDescent="0.25">
      <c r="A15232" s="1">
        <v>0</v>
      </c>
      <c r="B15232" s="1" t="s">
        <v>18220</v>
      </c>
    </row>
    <row r="15233" spans="1:9" x14ac:dyDescent="0.25">
      <c r="A15233" s="1">
        <v>1</v>
      </c>
      <c r="B15233" s="1" t="s">
        <v>18221</v>
      </c>
      <c r="C15233" s="1" t="s">
        <v>18222</v>
      </c>
      <c r="D15233" s="1">
        <v>22276.236664169999</v>
      </c>
      <c r="E15233" s="1">
        <v>2.4200000000000001E-6</v>
      </c>
      <c r="F15233" s="1" t="s">
        <v>3</v>
      </c>
      <c r="G15233" s="1" t="s">
        <v>18223</v>
      </c>
      <c r="H15233" s="1">
        <v>0</v>
      </c>
      <c r="I15233" s="1">
        <v>9991</v>
      </c>
    </row>
    <row r="15234" spans="1:9" x14ac:dyDescent="0.25">
      <c r="A15234" s="1">
        <v>2</v>
      </c>
      <c r="B15234" s="1">
        <v>48781</v>
      </c>
      <c r="C15234" s="1">
        <v>87.907200000000003</v>
      </c>
      <c r="D15234" s="1">
        <v>168.51050000000001</v>
      </c>
      <c r="E15234" s="1">
        <v>1840</v>
      </c>
      <c r="F15234" s="1">
        <v>78.869100000000003</v>
      </c>
      <c r="G15234" s="1">
        <v>281.26459999999997</v>
      </c>
      <c r="H15234" s="1">
        <v>13.15541683</v>
      </c>
      <c r="I15234" s="1">
        <v>66762</v>
      </c>
    </row>
    <row r="15235" spans="1:9" x14ac:dyDescent="0.25">
      <c r="A15235" s="1">
        <v>0</v>
      </c>
      <c r="B15235" s="1" t="s">
        <v>18224</v>
      </c>
    </row>
    <row r="15236" spans="1:9" x14ac:dyDescent="0.25">
      <c r="A15236" s="1">
        <v>1</v>
      </c>
      <c r="B15236" s="1" t="s">
        <v>18225</v>
      </c>
      <c r="C15236" s="1" t="s">
        <v>18226</v>
      </c>
      <c r="D15236" s="1">
        <v>22276.443680519998</v>
      </c>
      <c r="E15236" s="1">
        <v>-4.1899999999999997E-6</v>
      </c>
      <c r="F15236" s="1" t="s">
        <v>3</v>
      </c>
      <c r="G15236" s="1">
        <f>-11467-2</f>
        <v>-11469</v>
      </c>
      <c r="H15236" s="1">
        <v>0</v>
      </c>
      <c r="I15236" s="1">
        <v>9999</v>
      </c>
    </row>
    <row r="15237" spans="1:9" x14ac:dyDescent="0.25">
      <c r="A15237" s="1">
        <v>2</v>
      </c>
      <c r="B15237" s="1">
        <v>48782</v>
      </c>
      <c r="C15237" s="1">
        <v>87.904399999999995</v>
      </c>
      <c r="D15237" s="1">
        <v>168.37549999999999</v>
      </c>
      <c r="E15237" s="1">
        <v>1568</v>
      </c>
      <c r="F15237" s="1">
        <v>53.778399999999998</v>
      </c>
      <c r="G15237" s="1">
        <v>306.34910000000002</v>
      </c>
      <c r="H15237" s="1">
        <v>13.15547256</v>
      </c>
      <c r="I15237" s="1">
        <v>66481</v>
      </c>
    </row>
    <row r="15238" spans="1:9" x14ac:dyDescent="0.25">
      <c r="A15238" s="1">
        <v>0</v>
      </c>
      <c r="B15238" s="1" t="s">
        <v>18227</v>
      </c>
    </row>
    <row r="15239" spans="1:9" x14ac:dyDescent="0.25">
      <c r="A15239" s="1">
        <v>1</v>
      </c>
      <c r="B15239" s="1" t="s">
        <v>18228</v>
      </c>
      <c r="C15239" s="1" t="s">
        <v>18229</v>
      </c>
      <c r="D15239" s="1">
        <v>22276.469058580002</v>
      </c>
      <c r="E15239" s="1">
        <v>1.4500000000000001E-6</v>
      </c>
      <c r="F15239" s="1" t="s">
        <v>3</v>
      </c>
      <c r="G15239" s="1" t="s">
        <v>18230</v>
      </c>
      <c r="H15239" s="1">
        <v>0</v>
      </c>
      <c r="I15239" s="1">
        <v>9994</v>
      </c>
    </row>
    <row r="15240" spans="1:9" x14ac:dyDescent="0.25">
      <c r="A15240" s="1">
        <v>2</v>
      </c>
      <c r="B15240" s="1">
        <v>48783</v>
      </c>
      <c r="C15240" s="1">
        <v>87.913700000000006</v>
      </c>
      <c r="D15240" s="1">
        <v>168.40819999999999</v>
      </c>
      <c r="E15240" s="1">
        <v>1400</v>
      </c>
      <c r="F15240" s="1">
        <v>88.293499999999995</v>
      </c>
      <c r="G15240" s="1">
        <v>271.8356</v>
      </c>
      <c r="H15240" s="1">
        <v>13.15547733</v>
      </c>
      <c r="I15240" s="1">
        <v>66627</v>
      </c>
    </row>
    <row r="15241" spans="1:9" x14ac:dyDescent="0.25">
      <c r="A15241" s="1">
        <v>0</v>
      </c>
      <c r="B15241" s="1" t="s">
        <v>18231</v>
      </c>
    </row>
    <row r="15242" spans="1:9" x14ac:dyDescent="0.25">
      <c r="A15242" s="1">
        <v>1</v>
      </c>
      <c r="B15242" s="1" t="s">
        <v>18232</v>
      </c>
      <c r="C15242" s="1" t="s">
        <v>18233</v>
      </c>
      <c r="D15242" s="1">
        <v>22276.404605430002</v>
      </c>
      <c r="E15242" s="1">
        <v>1.343E-5</v>
      </c>
      <c r="F15242" s="1" t="s">
        <v>3</v>
      </c>
      <c r="G15242" s="1" t="s">
        <v>18234</v>
      </c>
      <c r="H15242" s="1">
        <v>0</v>
      </c>
      <c r="I15242" s="1">
        <v>9999</v>
      </c>
    </row>
    <row r="15243" spans="1:9" x14ac:dyDescent="0.25">
      <c r="A15243" s="1">
        <v>2</v>
      </c>
      <c r="B15243" s="1">
        <v>48784</v>
      </c>
      <c r="C15243" s="1">
        <v>87.907200000000003</v>
      </c>
      <c r="D15243" s="1">
        <v>168.46809999999999</v>
      </c>
      <c r="E15243" s="1">
        <v>1691</v>
      </c>
      <c r="F15243" s="1">
        <v>81.152000000000001</v>
      </c>
      <c r="G15243" s="1">
        <v>278.98020000000002</v>
      </c>
      <c r="H15243" s="1">
        <v>13.155369990000001</v>
      </c>
      <c r="I15243" s="1">
        <v>66519</v>
      </c>
    </row>
    <row r="15244" spans="1:9" x14ac:dyDescent="0.25">
      <c r="A15244" s="1">
        <v>0</v>
      </c>
      <c r="B15244" s="1" t="s">
        <v>18235</v>
      </c>
    </row>
    <row r="15245" spans="1:9" x14ac:dyDescent="0.25">
      <c r="A15245" s="1">
        <v>1</v>
      </c>
      <c r="B15245" s="1" t="s">
        <v>18236</v>
      </c>
      <c r="C15245" s="1" t="s">
        <v>18237</v>
      </c>
      <c r="D15245" s="1">
        <v>22276.42678012</v>
      </c>
      <c r="E15245" s="1">
        <v>-3.49E-6</v>
      </c>
      <c r="F15245" s="1" t="s">
        <v>3</v>
      </c>
      <c r="G15245" s="1">
        <f>-96225-3</f>
        <v>-96228</v>
      </c>
      <c r="H15245" s="1">
        <v>0</v>
      </c>
      <c r="I15245" s="1">
        <v>9998</v>
      </c>
    </row>
    <row r="15246" spans="1:9" x14ac:dyDescent="0.25">
      <c r="A15246" s="1">
        <v>2</v>
      </c>
      <c r="B15246" s="1">
        <v>48785</v>
      </c>
      <c r="C15246" s="1">
        <v>87.913200000000003</v>
      </c>
      <c r="D15246" s="1">
        <v>168.40459999999999</v>
      </c>
      <c r="E15246" s="1">
        <v>1031</v>
      </c>
      <c r="F15246" s="1">
        <v>64.715400000000002</v>
      </c>
      <c r="G15246" s="1">
        <v>295.4083</v>
      </c>
      <c r="H15246" s="1">
        <v>13.15546118</v>
      </c>
      <c r="I15246" s="1">
        <v>66542</v>
      </c>
    </row>
    <row r="15247" spans="1:9" x14ac:dyDescent="0.25">
      <c r="A15247" s="1">
        <v>0</v>
      </c>
      <c r="B15247" s="1" t="s">
        <v>18238</v>
      </c>
    </row>
    <row r="15248" spans="1:9" x14ac:dyDescent="0.25">
      <c r="A15248" s="1">
        <v>1</v>
      </c>
      <c r="B15248" s="1" t="s">
        <v>18239</v>
      </c>
      <c r="C15248" s="1" t="s">
        <v>18240</v>
      </c>
      <c r="D15248" s="1">
        <v>22276.27046811</v>
      </c>
      <c r="E15248" s="1">
        <v>-8.2999999999999999E-7</v>
      </c>
      <c r="F15248" s="1" t="s">
        <v>3</v>
      </c>
      <c r="G15248" s="1">
        <f>-25418-3</f>
        <v>-25421</v>
      </c>
      <c r="H15248" s="1">
        <v>0</v>
      </c>
      <c r="I15248" s="1">
        <v>9999</v>
      </c>
    </row>
    <row r="15249" spans="1:9" x14ac:dyDescent="0.25">
      <c r="A15249" s="1">
        <v>2</v>
      </c>
      <c r="B15249" s="1">
        <v>48786</v>
      </c>
      <c r="C15249" s="1">
        <v>87.912499999999994</v>
      </c>
      <c r="D15249" s="1">
        <v>168.43629999999999</v>
      </c>
      <c r="E15249" s="1">
        <v>2719</v>
      </c>
      <c r="F15249" s="1">
        <v>46.740499999999997</v>
      </c>
      <c r="G15249" s="1">
        <v>313.39519999999999</v>
      </c>
      <c r="H15249" s="1">
        <v>13.155494490000001</v>
      </c>
      <c r="I15249" s="1">
        <v>66398</v>
      </c>
    </row>
    <row r="15250" spans="1:9" x14ac:dyDescent="0.25">
      <c r="A15250" s="1">
        <v>0</v>
      </c>
      <c r="B15250" s="1" t="s">
        <v>18241</v>
      </c>
    </row>
    <row r="15251" spans="1:9" x14ac:dyDescent="0.25">
      <c r="A15251" s="1">
        <v>1</v>
      </c>
      <c r="B15251" s="1" t="s">
        <v>18242</v>
      </c>
      <c r="C15251" s="1" t="s">
        <v>18243</v>
      </c>
      <c r="D15251" s="1">
        <v>22276.397219530001</v>
      </c>
      <c r="E15251" s="1">
        <v>1.06E-6</v>
      </c>
      <c r="F15251" s="1" t="s">
        <v>3</v>
      </c>
      <c r="G15251" s="1" t="s">
        <v>18244</v>
      </c>
      <c r="H15251" s="1">
        <v>0</v>
      </c>
      <c r="I15251" s="1">
        <v>9992</v>
      </c>
    </row>
    <row r="15252" spans="1:9" x14ac:dyDescent="0.25">
      <c r="A15252" s="1">
        <v>2</v>
      </c>
      <c r="B15252" s="1">
        <v>48787</v>
      </c>
      <c r="C15252" s="1">
        <v>87.913300000000007</v>
      </c>
      <c r="D15252" s="1">
        <v>168.41919999999999</v>
      </c>
      <c r="E15252" s="1">
        <v>2156</v>
      </c>
      <c r="F15252" s="1">
        <v>48.482100000000003</v>
      </c>
      <c r="G15252" s="1">
        <v>311.64940000000001</v>
      </c>
      <c r="H15252" s="1">
        <v>13.15546514</v>
      </c>
      <c r="I15252" s="1">
        <v>66453</v>
      </c>
    </row>
    <row r="15253" spans="1:9" x14ac:dyDescent="0.25">
      <c r="A15253" s="1">
        <v>0</v>
      </c>
      <c r="B15253" s="1" t="s">
        <v>18245</v>
      </c>
    </row>
    <row r="15254" spans="1:9" x14ac:dyDescent="0.25">
      <c r="A15254" s="1">
        <v>1</v>
      </c>
      <c r="B15254" s="1" t="s">
        <v>18246</v>
      </c>
      <c r="C15254" s="1" t="s">
        <v>18247</v>
      </c>
      <c r="D15254" s="1">
        <v>22276.407794309998</v>
      </c>
      <c r="E15254" s="1">
        <v>5.5000000000000003E-7</v>
      </c>
      <c r="F15254" s="1" t="s">
        <v>3</v>
      </c>
      <c r="G15254" s="1" t="s">
        <v>13548</v>
      </c>
      <c r="H15254" s="1">
        <v>0</v>
      </c>
      <c r="I15254" s="1">
        <v>9997</v>
      </c>
    </row>
    <row r="15255" spans="1:9" x14ac:dyDescent="0.25">
      <c r="A15255" s="1">
        <v>2</v>
      </c>
      <c r="B15255" s="1">
        <v>48788</v>
      </c>
      <c r="C15255" s="1">
        <v>87.906499999999994</v>
      </c>
      <c r="D15255" s="1">
        <v>168.44560000000001</v>
      </c>
      <c r="E15255" s="1">
        <v>2414</v>
      </c>
      <c r="F15255" s="1">
        <v>51.606299999999997</v>
      </c>
      <c r="G15255" s="1">
        <v>308.52839999999998</v>
      </c>
      <c r="H15255" s="1">
        <v>13.15549959</v>
      </c>
      <c r="I15255" s="1">
        <v>66427</v>
      </c>
    </row>
    <row r="15256" spans="1:9" x14ac:dyDescent="0.25">
      <c r="A15256" s="1">
        <v>0</v>
      </c>
      <c r="B15256" s="1" t="s">
        <v>18248</v>
      </c>
    </row>
    <row r="15257" spans="1:9" x14ac:dyDescent="0.25">
      <c r="A15257" s="1">
        <v>1</v>
      </c>
      <c r="B15257" s="1" t="s">
        <v>18249</v>
      </c>
      <c r="C15257" s="1" t="s">
        <v>18250</v>
      </c>
      <c r="D15257" s="1">
        <v>22276.41412379</v>
      </c>
      <c r="E15257" s="1">
        <v>-6.4000000000000001E-7</v>
      </c>
      <c r="F15257" s="1" t="s">
        <v>3</v>
      </c>
      <c r="G15257" s="1">
        <f>-20315-3</f>
        <v>-20318</v>
      </c>
      <c r="H15257" s="1">
        <v>0</v>
      </c>
      <c r="I15257" s="1">
        <v>9994</v>
      </c>
    </row>
    <row r="15258" spans="1:9" x14ac:dyDescent="0.25">
      <c r="A15258" s="1">
        <v>2</v>
      </c>
      <c r="B15258" s="1">
        <v>48789</v>
      </c>
      <c r="C15258" s="1">
        <v>87.912800000000004</v>
      </c>
      <c r="D15258" s="1">
        <v>168.4263</v>
      </c>
      <c r="E15258" s="1">
        <v>1534</v>
      </c>
      <c r="F15258" s="1">
        <v>62.918399999999998</v>
      </c>
      <c r="G15258" s="1">
        <v>297.21030000000002</v>
      </c>
      <c r="H15258" s="1">
        <v>13.155503599999999</v>
      </c>
      <c r="I15258" s="1">
        <v>66517</v>
      </c>
    </row>
    <row r="15259" spans="1:9" x14ac:dyDescent="0.25">
      <c r="A15259" s="1">
        <v>0</v>
      </c>
      <c r="B15259" s="1" t="s">
        <v>18251</v>
      </c>
    </row>
    <row r="15260" spans="1:9" x14ac:dyDescent="0.25">
      <c r="A15260" s="1">
        <v>1</v>
      </c>
      <c r="B15260" s="1" t="s">
        <v>18252</v>
      </c>
      <c r="C15260" s="1" t="s">
        <v>18253</v>
      </c>
      <c r="D15260" s="1">
        <v>22276.401433269999</v>
      </c>
      <c r="E15260" s="1">
        <v>1.4999999999999999E-7</v>
      </c>
      <c r="F15260" s="1" t="s">
        <v>3</v>
      </c>
      <c r="G15260" s="1" t="s">
        <v>18254</v>
      </c>
      <c r="H15260" s="1">
        <v>0</v>
      </c>
      <c r="I15260" s="1">
        <v>9991</v>
      </c>
    </row>
    <row r="15261" spans="1:9" x14ac:dyDescent="0.25">
      <c r="A15261" s="1">
        <v>2</v>
      </c>
      <c r="B15261" s="1">
        <v>48790</v>
      </c>
      <c r="C15261" s="1">
        <v>87.907300000000006</v>
      </c>
      <c r="D15261" s="1">
        <v>168.4674</v>
      </c>
      <c r="E15261" s="1">
        <v>1651</v>
      </c>
      <c r="F15261" s="1">
        <v>54.7425</v>
      </c>
      <c r="G15261" s="1">
        <v>305.38600000000002</v>
      </c>
      <c r="H15261" s="1">
        <v>13.15550357</v>
      </c>
      <c r="I15261" s="1">
        <v>66574</v>
      </c>
    </row>
    <row r="15262" spans="1:9" x14ac:dyDescent="0.25">
      <c r="A15262" s="1">
        <v>0</v>
      </c>
      <c r="B15262" s="1" t="s">
        <v>18255</v>
      </c>
    </row>
    <row r="15263" spans="1:9" x14ac:dyDescent="0.25">
      <c r="A15263" s="1">
        <v>1</v>
      </c>
      <c r="B15263" s="1" t="s">
        <v>18256</v>
      </c>
      <c r="C15263" s="1" t="s">
        <v>18257</v>
      </c>
      <c r="D15263" s="1">
        <v>22276.458487569998</v>
      </c>
      <c r="E15263" s="1">
        <v>1.1799999999999999E-6</v>
      </c>
      <c r="F15263" s="1" t="s">
        <v>3</v>
      </c>
      <c r="G15263" s="1" t="s">
        <v>18258</v>
      </c>
      <c r="H15263" s="1">
        <v>0</v>
      </c>
      <c r="I15263" s="1">
        <v>9992</v>
      </c>
    </row>
    <row r="15264" spans="1:9" x14ac:dyDescent="0.25">
      <c r="A15264" s="1">
        <v>2</v>
      </c>
      <c r="B15264" s="1">
        <v>48791</v>
      </c>
      <c r="C15264" s="1">
        <v>87.908500000000004</v>
      </c>
      <c r="D15264" s="1">
        <v>168.47900000000001</v>
      </c>
      <c r="E15264" s="1">
        <v>1833</v>
      </c>
      <c r="F15264" s="1">
        <v>81.529499999999999</v>
      </c>
      <c r="G15264" s="1">
        <v>278.60430000000002</v>
      </c>
      <c r="H15264" s="1">
        <v>13.155447819999999</v>
      </c>
      <c r="I15264" s="1">
        <v>66572</v>
      </c>
    </row>
    <row r="15265" spans="1:9" x14ac:dyDescent="0.25">
      <c r="A15265" s="1">
        <v>0</v>
      </c>
      <c r="B15265" s="1" t="s">
        <v>18259</v>
      </c>
    </row>
    <row r="15266" spans="1:9" x14ac:dyDescent="0.25">
      <c r="A15266" s="1">
        <v>1</v>
      </c>
      <c r="B15266" s="1" t="s">
        <v>18260</v>
      </c>
      <c r="C15266" s="1" t="s">
        <v>18261</v>
      </c>
      <c r="D15266" s="1">
        <v>22276.45215211</v>
      </c>
      <c r="E15266" s="1">
        <v>7.0660000000000004E-5</v>
      </c>
      <c r="F15266" s="1" t="s">
        <v>3</v>
      </c>
      <c r="G15266" s="1" t="s">
        <v>18262</v>
      </c>
      <c r="H15266" s="1">
        <v>0</v>
      </c>
      <c r="I15266" s="1">
        <v>9993</v>
      </c>
    </row>
    <row r="15267" spans="1:9" x14ac:dyDescent="0.25">
      <c r="A15267" s="1">
        <v>2</v>
      </c>
      <c r="B15267" s="1">
        <v>48792</v>
      </c>
      <c r="C15267" s="1">
        <v>87.908299999999997</v>
      </c>
      <c r="D15267" s="1">
        <v>168.49430000000001</v>
      </c>
      <c r="E15267" s="1">
        <v>1358</v>
      </c>
      <c r="F15267" s="1">
        <v>79.295900000000003</v>
      </c>
      <c r="G15267" s="1">
        <v>280.83240000000001</v>
      </c>
      <c r="H15267" s="1">
        <v>13.155106160000001</v>
      </c>
      <c r="I15267" s="1">
        <v>67650</v>
      </c>
    </row>
    <row r="15268" spans="1:9" x14ac:dyDescent="0.25">
      <c r="A15268" s="1">
        <v>0</v>
      </c>
      <c r="B15268" s="1" t="s">
        <v>18263</v>
      </c>
    </row>
    <row r="15269" spans="1:9" x14ac:dyDescent="0.25">
      <c r="A15269" s="1">
        <v>1</v>
      </c>
      <c r="B15269" s="1" t="s">
        <v>18264</v>
      </c>
      <c r="C15269" s="1" t="s">
        <v>18265</v>
      </c>
      <c r="D15269" s="1">
        <v>22276.217646180001</v>
      </c>
      <c r="E15269" s="1">
        <v>3.2000000000000001E-7</v>
      </c>
      <c r="F15269" s="1" t="s">
        <v>3</v>
      </c>
      <c r="G15269" s="1" t="s">
        <v>18266</v>
      </c>
      <c r="H15269" s="1">
        <v>0</v>
      </c>
      <c r="I15269" s="1">
        <v>9994</v>
      </c>
    </row>
    <row r="15270" spans="1:9" x14ac:dyDescent="0.25">
      <c r="A15270" s="1">
        <v>2</v>
      </c>
      <c r="B15270" s="1">
        <v>48793</v>
      </c>
      <c r="C15270" s="1">
        <v>87.918400000000005</v>
      </c>
      <c r="D15270" s="1">
        <v>168.4717</v>
      </c>
      <c r="E15270" s="1">
        <v>1930</v>
      </c>
      <c r="F15270" s="1">
        <v>47.224600000000002</v>
      </c>
      <c r="G15270" s="1">
        <v>312.90460000000002</v>
      </c>
      <c r="H15270" s="1">
        <v>13.15546192</v>
      </c>
      <c r="I15270" s="1">
        <v>66466</v>
      </c>
    </row>
    <row r="15271" spans="1:9" x14ac:dyDescent="0.25">
      <c r="A15271" s="1">
        <v>0</v>
      </c>
      <c r="B15271" s="1" t="s">
        <v>18267</v>
      </c>
    </row>
    <row r="15272" spans="1:9" x14ac:dyDescent="0.25">
      <c r="A15272" s="1">
        <v>1</v>
      </c>
      <c r="B15272" s="1" t="s">
        <v>18268</v>
      </c>
      <c r="C15272" s="1" t="s">
        <v>18269</v>
      </c>
      <c r="D15272" s="1">
        <v>22276.412007160001</v>
      </c>
      <c r="E15272" s="1">
        <v>-4.7999999999999996E-7</v>
      </c>
      <c r="F15272" s="1" t="s">
        <v>3</v>
      </c>
      <c r="G15272" s="1">
        <f>-16136-3</f>
        <v>-16139</v>
      </c>
      <c r="H15272" s="1">
        <v>0</v>
      </c>
      <c r="I15272" s="1">
        <v>9998</v>
      </c>
    </row>
    <row r="15273" spans="1:9" x14ac:dyDescent="0.25">
      <c r="A15273" s="1">
        <v>2</v>
      </c>
      <c r="B15273" s="1">
        <v>48794</v>
      </c>
      <c r="C15273" s="1">
        <v>87.912199999999999</v>
      </c>
      <c r="D15273" s="1">
        <v>168.3955</v>
      </c>
      <c r="E15273" s="1">
        <v>1517</v>
      </c>
      <c r="F15273" s="1">
        <v>89.420400000000001</v>
      </c>
      <c r="G15273" s="1">
        <v>270.70999999999998</v>
      </c>
      <c r="H15273" s="1">
        <v>13.155500630000001</v>
      </c>
      <c r="I15273" s="1">
        <v>66414</v>
      </c>
    </row>
    <row r="15274" spans="1:9" x14ac:dyDescent="0.25">
      <c r="A15274" s="1">
        <v>0</v>
      </c>
      <c r="B15274" s="1" t="s">
        <v>18270</v>
      </c>
    </row>
    <row r="15275" spans="1:9" x14ac:dyDescent="0.25">
      <c r="A15275" s="1">
        <v>1</v>
      </c>
      <c r="B15275" s="1" t="s">
        <v>18271</v>
      </c>
      <c r="C15275" s="1" t="s">
        <v>18272</v>
      </c>
      <c r="D15275" s="1">
        <v>22276.429949320001</v>
      </c>
      <c r="E15275" s="1">
        <v>-7.9999999999999996E-7</v>
      </c>
      <c r="F15275" s="1" t="s">
        <v>3</v>
      </c>
      <c r="G15275" s="1">
        <f>-24551-3</f>
        <v>-24554</v>
      </c>
      <c r="H15275" s="1">
        <v>0</v>
      </c>
      <c r="I15275" s="1">
        <v>9996</v>
      </c>
    </row>
    <row r="15276" spans="1:9" x14ac:dyDescent="0.25">
      <c r="A15276" s="1">
        <v>2</v>
      </c>
      <c r="B15276" s="1">
        <v>48795</v>
      </c>
      <c r="C15276" s="1">
        <v>87.919200000000004</v>
      </c>
      <c r="D15276" s="1">
        <v>168.43549999999999</v>
      </c>
      <c r="E15276" s="1">
        <v>1281</v>
      </c>
      <c r="F15276" s="1">
        <v>73.540000000000006</v>
      </c>
      <c r="G15276" s="1">
        <v>286.58710000000002</v>
      </c>
      <c r="H15276" s="1">
        <v>13.15544293</v>
      </c>
      <c r="I15276" s="1">
        <v>66426</v>
      </c>
    </row>
    <row r="15277" spans="1:9" x14ac:dyDescent="0.25">
      <c r="A15277" s="1">
        <v>0</v>
      </c>
      <c r="B15277" s="1" t="s">
        <v>18273</v>
      </c>
    </row>
    <row r="15278" spans="1:9" x14ac:dyDescent="0.25">
      <c r="A15278" s="1">
        <v>1</v>
      </c>
      <c r="B15278" s="1" t="s">
        <v>18274</v>
      </c>
      <c r="C15278" s="1" t="s">
        <v>18275</v>
      </c>
      <c r="D15278" s="1">
        <v>22276.403563610002</v>
      </c>
      <c r="E15278" s="1">
        <v>4.3000000000000001E-7</v>
      </c>
      <c r="F15278" s="1" t="s">
        <v>3</v>
      </c>
      <c r="G15278" s="1" t="s">
        <v>18276</v>
      </c>
      <c r="H15278" s="1">
        <v>0</v>
      </c>
      <c r="I15278" s="1">
        <v>9998</v>
      </c>
    </row>
    <row r="15279" spans="1:9" x14ac:dyDescent="0.25">
      <c r="A15279" s="1">
        <v>2</v>
      </c>
      <c r="B15279" s="1">
        <v>48796</v>
      </c>
      <c r="C15279" s="1">
        <v>87.919600000000003</v>
      </c>
      <c r="D15279" s="1">
        <v>168.43450000000001</v>
      </c>
      <c r="E15279" s="1">
        <v>1640</v>
      </c>
      <c r="F15279" s="1">
        <v>25.371600000000001</v>
      </c>
      <c r="G15279" s="1">
        <v>334.74939999999998</v>
      </c>
      <c r="H15279" s="1">
        <v>13.155502240000001</v>
      </c>
      <c r="I15279" s="1">
        <v>66501</v>
      </c>
    </row>
    <row r="15280" spans="1:9" x14ac:dyDescent="0.25">
      <c r="A15280" s="1">
        <v>0</v>
      </c>
      <c r="B15280" s="1" t="s">
        <v>18277</v>
      </c>
    </row>
    <row r="15281" spans="1:9" x14ac:dyDescent="0.25">
      <c r="A15281" s="1">
        <v>1</v>
      </c>
      <c r="B15281" s="1" t="s">
        <v>18278</v>
      </c>
      <c r="C15281" s="1" t="s">
        <v>18279</v>
      </c>
      <c r="D15281" s="1">
        <v>22276.42045827</v>
      </c>
      <c r="E15281" s="1">
        <v>-7.3E-7</v>
      </c>
      <c r="F15281" s="1" t="s">
        <v>3</v>
      </c>
      <c r="G15281" s="1">
        <f>-22861-3</f>
        <v>-22864</v>
      </c>
      <c r="H15281" s="1">
        <v>0</v>
      </c>
      <c r="I15281" s="1">
        <v>9992</v>
      </c>
    </row>
    <row r="15282" spans="1:9" x14ac:dyDescent="0.25">
      <c r="A15282" s="1">
        <v>2</v>
      </c>
      <c r="B15282" s="1">
        <v>48797</v>
      </c>
      <c r="C15282" s="1">
        <v>87.907200000000003</v>
      </c>
      <c r="D15282" s="1">
        <v>168.4434</v>
      </c>
      <c r="E15282" s="1">
        <v>1678</v>
      </c>
      <c r="F15282" s="1">
        <v>69.929100000000005</v>
      </c>
      <c r="G15282" s="1">
        <v>290.202</v>
      </c>
      <c r="H15282" s="1">
        <v>13.15546088</v>
      </c>
      <c r="I15282" s="1">
        <v>66398</v>
      </c>
    </row>
    <row r="15283" spans="1:9" x14ac:dyDescent="0.25">
      <c r="A15283" s="1">
        <v>0</v>
      </c>
      <c r="B15283" s="1" t="s">
        <v>18280</v>
      </c>
    </row>
    <row r="15284" spans="1:9" x14ac:dyDescent="0.25">
      <c r="A15284" s="1">
        <v>1</v>
      </c>
      <c r="B15284" s="1" t="s">
        <v>18281</v>
      </c>
      <c r="C15284" s="1" t="s">
        <v>18282</v>
      </c>
      <c r="D15284" s="1">
        <v>22276.433126579999</v>
      </c>
      <c r="E15284" s="1">
        <v>-1.1200000000000001E-6</v>
      </c>
      <c r="F15284" s="1" t="s">
        <v>3</v>
      </c>
      <c r="G15284" s="1">
        <f>-33223-3</f>
        <v>-33226</v>
      </c>
      <c r="H15284" s="1">
        <v>0</v>
      </c>
      <c r="I15284" s="1">
        <v>9991</v>
      </c>
    </row>
    <row r="15285" spans="1:9" x14ac:dyDescent="0.25">
      <c r="A15285" s="1">
        <v>2</v>
      </c>
      <c r="B15285" s="1">
        <v>48798</v>
      </c>
      <c r="C15285" s="1">
        <v>87.912800000000004</v>
      </c>
      <c r="D15285" s="1">
        <v>168.41800000000001</v>
      </c>
      <c r="E15285" s="1">
        <v>729</v>
      </c>
      <c r="F15285" s="1">
        <v>43.573099999999997</v>
      </c>
      <c r="G15285" s="1">
        <v>316.54559999999998</v>
      </c>
      <c r="H15285" s="1">
        <v>13.15550665</v>
      </c>
      <c r="I15285" s="1">
        <v>66551</v>
      </c>
    </row>
    <row r="15286" spans="1:9" x14ac:dyDescent="0.25">
      <c r="A15286" s="1">
        <v>0</v>
      </c>
      <c r="B15286" s="1" t="s">
        <v>18283</v>
      </c>
    </row>
    <row r="15287" spans="1:9" x14ac:dyDescent="0.25">
      <c r="A15287" s="1">
        <v>1</v>
      </c>
      <c r="B15287" s="1" t="s">
        <v>18284</v>
      </c>
      <c r="C15287" s="1" t="s">
        <v>18285</v>
      </c>
      <c r="D15287" s="1">
        <v>22276.226088759999</v>
      </c>
      <c r="E15287" s="1">
        <v>1.3799999999999999E-6</v>
      </c>
      <c r="F15287" s="1" t="s">
        <v>3</v>
      </c>
      <c r="G15287" s="1" t="s">
        <v>18286</v>
      </c>
      <c r="H15287" s="1">
        <v>0</v>
      </c>
      <c r="I15287" s="1">
        <v>9996</v>
      </c>
    </row>
    <row r="15288" spans="1:9" x14ac:dyDescent="0.25">
      <c r="A15288" s="1">
        <v>2</v>
      </c>
      <c r="B15288" s="1">
        <v>48799</v>
      </c>
      <c r="C15288" s="1">
        <v>87.907600000000002</v>
      </c>
      <c r="D15288" s="1">
        <v>168.51599999999999</v>
      </c>
      <c r="E15288" s="1">
        <v>1253</v>
      </c>
      <c r="F15288" s="1">
        <v>47.1678</v>
      </c>
      <c r="G15288" s="1">
        <v>312.95580000000001</v>
      </c>
      <c r="H15288" s="1">
        <v>13.155450289999999</v>
      </c>
      <c r="I15288" s="1">
        <v>66535</v>
      </c>
    </row>
    <row r="15289" spans="1:9" x14ac:dyDescent="0.25">
      <c r="A15289" s="1">
        <v>0</v>
      </c>
      <c r="B15289" s="1" t="s">
        <v>18287</v>
      </c>
    </row>
    <row r="15290" spans="1:9" x14ac:dyDescent="0.25">
      <c r="A15290" s="1">
        <v>1</v>
      </c>
      <c r="B15290" s="1" t="s">
        <v>18288</v>
      </c>
      <c r="C15290" s="1" t="s">
        <v>18289</v>
      </c>
      <c r="D15290" s="1">
        <v>22276.424687670002</v>
      </c>
      <c r="E15290" s="1">
        <v>-1.1200000000000001E-6</v>
      </c>
      <c r="F15290" s="1" t="s">
        <v>3</v>
      </c>
      <c r="G15290" s="1">
        <f>-33059-3</f>
        <v>-33062</v>
      </c>
      <c r="H15290" s="1">
        <v>0</v>
      </c>
      <c r="I15290" s="1">
        <v>9994</v>
      </c>
    </row>
    <row r="15291" spans="1:9" x14ac:dyDescent="0.25">
      <c r="A15291" s="1">
        <v>2</v>
      </c>
      <c r="B15291" s="1">
        <v>48800</v>
      </c>
      <c r="C15291" s="1">
        <v>87.912700000000001</v>
      </c>
      <c r="D15291" s="1">
        <v>168.41290000000001</v>
      </c>
      <c r="E15291" s="1">
        <v>1049</v>
      </c>
      <c r="F15291" s="1">
        <v>30.264399999999998</v>
      </c>
      <c r="G15291" s="1">
        <v>329.85469999999998</v>
      </c>
      <c r="H15291" s="1">
        <v>13.155495090000001</v>
      </c>
      <c r="I15291" s="1">
        <v>66439</v>
      </c>
    </row>
    <row r="15292" spans="1:9" x14ac:dyDescent="0.25">
      <c r="A15292" s="1">
        <v>0</v>
      </c>
      <c r="B15292" s="1" t="s">
        <v>18290</v>
      </c>
    </row>
    <row r="15293" spans="1:9" x14ac:dyDescent="0.25">
      <c r="A15293" s="1">
        <v>1</v>
      </c>
      <c r="B15293" s="1" t="s">
        <v>18291</v>
      </c>
      <c r="C15293" s="1" t="s">
        <v>18292</v>
      </c>
      <c r="D15293" s="1">
        <v>22276.435262999999</v>
      </c>
      <c r="E15293" s="1">
        <v>-4.3000000000000001E-7</v>
      </c>
      <c r="F15293" s="1" t="s">
        <v>3</v>
      </c>
      <c r="G15293" s="1">
        <f>-14808-3</f>
        <v>-14811</v>
      </c>
      <c r="H15293" s="1">
        <v>0</v>
      </c>
      <c r="I15293" s="1">
        <v>9998</v>
      </c>
    </row>
    <row r="15294" spans="1:9" x14ac:dyDescent="0.25">
      <c r="A15294" s="1">
        <v>2</v>
      </c>
      <c r="B15294" s="1">
        <v>48801</v>
      </c>
      <c r="C15294" s="1">
        <v>87.906899999999993</v>
      </c>
      <c r="D15294" s="1">
        <v>168.47890000000001</v>
      </c>
      <c r="E15294" s="1">
        <v>2005</v>
      </c>
      <c r="F15294" s="1">
        <v>65.138900000000007</v>
      </c>
      <c r="G15294" s="1">
        <v>294.995</v>
      </c>
      <c r="H15294" s="1">
        <v>13.15547636</v>
      </c>
      <c r="I15294" s="1">
        <v>66443</v>
      </c>
    </row>
    <row r="15295" spans="1:9" x14ac:dyDescent="0.25">
      <c r="A15295" s="1">
        <v>0</v>
      </c>
      <c r="B15295" s="1" t="s">
        <v>18293</v>
      </c>
    </row>
    <row r="15296" spans="1:9" x14ac:dyDescent="0.25">
      <c r="A15296" s="1">
        <v>1</v>
      </c>
      <c r="B15296" s="1" t="s">
        <v>18294</v>
      </c>
      <c r="C15296" s="1" t="s">
        <v>18295</v>
      </c>
      <c r="D15296" s="1">
        <v>22276.439476669999</v>
      </c>
      <c r="E15296" s="1">
        <v>-3.3999999999999997E-7</v>
      </c>
      <c r="F15296" s="1" t="s">
        <v>3</v>
      </c>
      <c r="G15296" s="1">
        <f>-12559-3</f>
        <v>-12562</v>
      </c>
      <c r="H15296" s="1">
        <v>0</v>
      </c>
      <c r="I15296" s="1">
        <v>9993</v>
      </c>
    </row>
    <row r="15297" spans="1:9" x14ac:dyDescent="0.25">
      <c r="A15297" s="1">
        <v>2</v>
      </c>
      <c r="B15297" s="1">
        <v>48802</v>
      </c>
      <c r="C15297" s="1">
        <v>87.907200000000003</v>
      </c>
      <c r="D15297" s="1">
        <v>168.48269999999999</v>
      </c>
      <c r="E15297" s="1">
        <v>880</v>
      </c>
      <c r="F15297" s="1">
        <v>30.327999999999999</v>
      </c>
      <c r="G15297" s="1">
        <v>329.7901</v>
      </c>
      <c r="H15297" s="1">
        <v>13.155444920000001</v>
      </c>
      <c r="I15297" s="1">
        <v>66488</v>
      </c>
    </row>
    <row r="15298" spans="1:9" x14ac:dyDescent="0.25">
      <c r="A15298" s="1">
        <v>0</v>
      </c>
      <c r="B15298" s="1" t="s">
        <v>18296</v>
      </c>
    </row>
    <row r="15299" spans="1:9" x14ac:dyDescent="0.25">
      <c r="A15299" s="1">
        <v>1</v>
      </c>
      <c r="B15299" s="1" t="s">
        <v>18297</v>
      </c>
      <c r="C15299" s="1" t="s">
        <v>18298</v>
      </c>
      <c r="D15299" s="1">
        <v>22276.55362975</v>
      </c>
      <c r="E15299" s="1">
        <v>1.6597700000000001E-3</v>
      </c>
      <c r="F15299" s="1" t="s">
        <v>3</v>
      </c>
      <c r="G15299" s="1" t="s">
        <v>18299</v>
      </c>
      <c r="H15299" s="1">
        <v>0</v>
      </c>
      <c r="I15299" s="1">
        <v>9992</v>
      </c>
    </row>
    <row r="15300" spans="1:9" x14ac:dyDescent="0.25">
      <c r="A15300" s="1">
        <v>2</v>
      </c>
      <c r="B15300" s="1">
        <v>48844</v>
      </c>
      <c r="C15300" s="1">
        <v>97.482500000000002</v>
      </c>
      <c r="D15300" s="1">
        <v>216.76130000000001</v>
      </c>
      <c r="E15300" s="1">
        <v>15142</v>
      </c>
      <c r="F15300" s="1">
        <v>346.11970000000002</v>
      </c>
      <c r="G15300" s="1">
        <v>13.965</v>
      </c>
      <c r="H15300" s="1">
        <v>15.760573190000001</v>
      </c>
      <c r="I15300" s="1">
        <v>74161</v>
      </c>
    </row>
    <row r="15301" spans="1:9" x14ac:dyDescent="0.25">
      <c r="A15301" s="1">
        <v>0</v>
      </c>
      <c r="B15301" s="1" t="s">
        <v>18300</v>
      </c>
    </row>
    <row r="15302" spans="1:9" x14ac:dyDescent="0.25">
      <c r="A15302" s="1">
        <v>1</v>
      </c>
      <c r="B15302" s="1" t="s">
        <v>18301</v>
      </c>
      <c r="C15302" s="1" t="s">
        <v>18302</v>
      </c>
      <c r="D15302" s="1">
        <v>22276.55980101</v>
      </c>
      <c r="E15302" s="1">
        <v>7.8175099999999997E-3</v>
      </c>
      <c r="F15302" s="1" t="s">
        <v>18303</v>
      </c>
      <c r="G15302" s="1" t="s">
        <v>18304</v>
      </c>
      <c r="H15302" s="1">
        <v>0</v>
      </c>
      <c r="I15302" s="1">
        <v>9998</v>
      </c>
    </row>
    <row r="15303" spans="1:9" x14ac:dyDescent="0.25">
      <c r="A15303" s="1">
        <v>2</v>
      </c>
      <c r="B15303" s="1">
        <v>48850</v>
      </c>
      <c r="C15303" s="1">
        <v>51.627699999999997</v>
      </c>
      <c r="D15303" s="1">
        <v>116.6995</v>
      </c>
      <c r="E15303" s="1">
        <v>7344</v>
      </c>
      <c r="F15303" s="1">
        <v>251.47149999999999</v>
      </c>
      <c r="G15303" s="1">
        <v>108.54989999999999</v>
      </c>
      <c r="H15303" s="1">
        <v>16.040021039999999</v>
      </c>
      <c r="I15303" s="1">
        <v>74437</v>
      </c>
    </row>
    <row r="15304" spans="1:9" x14ac:dyDescent="0.25">
      <c r="A15304" s="1">
        <v>0</v>
      </c>
      <c r="B15304" s="1" t="s">
        <v>8033</v>
      </c>
      <c r="C15304" s="1" t="s">
        <v>18305</v>
      </c>
    </row>
    <row r="15305" spans="1:9" x14ac:dyDescent="0.25">
      <c r="A15305" s="1">
        <v>1</v>
      </c>
      <c r="B15305" s="1" t="s">
        <v>18306</v>
      </c>
      <c r="C15305" s="1" t="s">
        <v>18307</v>
      </c>
      <c r="D15305" s="1">
        <v>22276.536056929999</v>
      </c>
      <c r="E15305" s="1">
        <v>2.8399999999999999E-5</v>
      </c>
      <c r="F15305" s="1" t="s">
        <v>3</v>
      </c>
      <c r="G15305" s="1" t="s">
        <v>18308</v>
      </c>
      <c r="H15305" s="1">
        <v>0</v>
      </c>
      <c r="I15305" s="1">
        <v>9998</v>
      </c>
    </row>
    <row r="15306" spans="1:9" x14ac:dyDescent="0.25">
      <c r="A15306" s="1">
        <v>2</v>
      </c>
      <c r="B15306" s="1">
        <v>48860</v>
      </c>
      <c r="C15306" s="1">
        <v>34.997199999999999</v>
      </c>
      <c r="D15306" s="1">
        <v>37.282899999999998</v>
      </c>
      <c r="E15306" s="1">
        <v>6071</v>
      </c>
      <c r="F15306" s="1">
        <v>225.9392</v>
      </c>
      <c r="G15306" s="1">
        <v>134.0813</v>
      </c>
      <c r="H15306" s="1">
        <v>14.90785807</v>
      </c>
      <c r="I15306" s="1">
        <v>70432</v>
      </c>
    </row>
    <row r="15307" spans="1:9" x14ac:dyDescent="0.25">
      <c r="A15307" s="1">
        <v>0</v>
      </c>
      <c r="B15307" s="1" t="s">
        <v>8033</v>
      </c>
      <c r="C15307" s="1" t="s">
        <v>18309</v>
      </c>
    </row>
    <row r="15308" spans="1:9" x14ac:dyDescent="0.25">
      <c r="A15308" s="1">
        <v>1</v>
      </c>
      <c r="B15308" s="1" t="s">
        <v>18310</v>
      </c>
      <c r="C15308" s="1" t="s">
        <v>18311</v>
      </c>
      <c r="D15308" s="1">
        <v>22276.513265779999</v>
      </c>
      <c r="E15308" s="1">
        <v>2.7509999999999999E-5</v>
      </c>
      <c r="F15308" s="1" t="s">
        <v>3</v>
      </c>
      <c r="G15308" s="1" t="s">
        <v>18312</v>
      </c>
      <c r="H15308" s="1">
        <v>0</v>
      </c>
      <c r="I15308" s="1">
        <v>9996</v>
      </c>
    </row>
    <row r="15309" spans="1:9" x14ac:dyDescent="0.25">
      <c r="A15309" s="1">
        <v>2</v>
      </c>
      <c r="B15309" s="1">
        <v>48861</v>
      </c>
      <c r="C15309" s="1">
        <v>34.996600000000001</v>
      </c>
      <c r="D15309" s="1">
        <v>37.082299999999996</v>
      </c>
      <c r="E15309" s="1">
        <v>6014</v>
      </c>
      <c r="F15309" s="1">
        <v>244.465</v>
      </c>
      <c r="G15309" s="1">
        <v>115.5433</v>
      </c>
      <c r="H15309" s="1">
        <v>14.90772632</v>
      </c>
      <c r="I15309" s="1">
        <v>70421</v>
      </c>
    </row>
    <row r="15310" spans="1:9" x14ac:dyDescent="0.25">
      <c r="A15310" s="1">
        <v>0</v>
      </c>
      <c r="B15310" s="1" t="s">
        <v>8033</v>
      </c>
      <c r="C15310" s="1" t="s">
        <v>18313</v>
      </c>
    </row>
    <row r="15311" spans="1:9" x14ac:dyDescent="0.25">
      <c r="A15311" s="1">
        <v>1</v>
      </c>
      <c r="B15311" s="1" t="s">
        <v>18314</v>
      </c>
      <c r="C15311" s="1" t="s">
        <v>18315</v>
      </c>
      <c r="D15311" s="1">
        <v>22276.479010169998</v>
      </c>
      <c r="E15311" s="1">
        <v>1.8110000000000001E-5</v>
      </c>
      <c r="F15311" s="1" t="s">
        <v>3</v>
      </c>
      <c r="G15311" s="1" t="s">
        <v>18316</v>
      </c>
      <c r="H15311" s="1">
        <v>0</v>
      </c>
      <c r="I15311" s="1">
        <v>9991</v>
      </c>
    </row>
    <row r="15312" spans="1:9" x14ac:dyDescent="0.25">
      <c r="A15312" s="1">
        <v>2</v>
      </c>
      <c r="B15312" s="1">
        <v>48863</v>
      </c>
      <c r="C15312" s="1">
        <v>34.9985</v>
      </c>
      <c r="D15312" s="1">
        <v>36.847900000000003</v>
      </c>
      <c r="E15312" s="1">
        <v>6621</v>
      </c>
      <c r="F15312" s="1">
        <v>317.94990000000001</v>
      </c>
      <c r="G15312" s="1">
        <v>42.073700000000002</v>
      </c>
      <c r="H15312" s="1">
        <v>14.907698419999999</v>
      </c>
      <c r="I15312" s="1">
        <v>70159</v>
      </c>
    </row>
    <row r="15313" spans="1:9" x14ac:dyDescent="0.25">
      <c r="A15313" s="1">
        <v>0</v>
      </c>
      <c r="B15313" s="1" t="s">
        <v>18317</v>
      </c>
    </row>
    <row r="15314" spans="1:9" x14ac:dyDescent="0.25">
      <c r="A15314" s="1">
        <v>1</v>
      </c>
      <c r="B15314" s="1" t="s">
        <v>18318</v>
      </c>
      <c r="C15314" s="1" t="s">
        <v>18319</v>
      </c>
      <c r="D15314" s="1">
        <v>22276.5677062</v>
      </c>
      <c r="E15314" s="1">
        <v>2.0509999999999998E-5</v>
      </c>
      <c r="F15314" s="1" t="s">
        <v>3</v>
      </c>
      <c r="G15314" s="1" t="s">
        <v>18320</v>
      </c>
      <c r="H15314" s="1">
        <v>0</v>
      </c>
      <c r="I15314" s="1">
        <v>9992</v>
      </c>
    </row>
    <row r="15315" spans="1:9" x14ac:dyDescent="0.25">
      <c r="A15315" s="1">
        <v>2</v>
      </c>
      <c r="B15315" s="1">
        <v>48864</v>
      </c>
      <c r="C15315" s="1">
        <v>35.005899999999997</v>
      </c>
      <c r="D15315" s="1">
        <v>30.332599999999999</v>
      </c>
      <c r="E15315" s="1">
        <v>7635</v>
      </c>
      <c r="F15315" s="1">
        <v>14.419600000000001</v>
      </c>
      <c r="G15315" s="1">
        <v>345.67340000000002</v>
      </c>
      <c r="H15315" s="1">
        <v>14.923299310000001</v>
      </c>
      <c r="I15315" s="1">
        <v>70267</v>
      </c>
    </row>
    <row r="15316" spans="1:9" x14ac:dyDescent="0.25">
      <c r="A15316" s="1">
        <v>0</v>
      </c>
      <c r="B15316" s="1" t="s">
        <v>145</v>
      </c>
      <c r="C15316" s="1">
        <v>2550</v>
      </c>
    </row>
    <row r="15317" spans="1:9" x14ac:dyDescent="0.25">
      <c r="A15317" s="1">
        <v>1</v>
      </c>
      <c r="B15317" s="1" t="s">
        <v>18321</v>
      </c>
      <c r="C15317" s="1" t="s">
        <v>18322</v>
      </c>
      <c r="D15317" s="1">
        <v>22276.509181459998</v>
      </c>
      <c r="E15317" s="1">
        <v>-5.9100000000000002E-6</v>
      </c>
      <c r="F15317" s="1" t="s">
        <v>3</v>
      </c>
      <c r="G15317" s="1">
        <f>-12141-4</f>
        <v>-12145</v>
      </c>
      <c r="H15317" s="1">
        <v>0</v>
      </c>
      <c r="I15317" s="1">
        <v>9998</v>
      </c>
    </row>
    <row r="15318" spans="1:9" x14ac:dyDescent="0.25">
      <c r="A15318" s="1">
        <v>2</v>
      </c>
      <c r="B15318" s="1">
        <v>48865</v>
      </c>
      <c r="C15318" s="1">
        <v>67.142700000000005</v>
      </c>
      <c r="D15318" s="1">
        <v>232.03270000000001</v>
      </c>
      <c r="E15318" s="1">
        <v>8460</v>
      </c>
      <c r="F15318" s="1">
        <v>265.06029999999998</v>
      </c>
      <c r="G15318" s="1">
        <v>208.2705</v>
      </c>
      <c r="H15318" s="1">
        <v>15.33829957</v>
      </c>
      <c r="I15318" s="1">
        <v>71283</v>
      </c>
    </row>
    <row r="15319" spans="1:9" x14ac:dyDescent="0.25">
      <c r="A15319" s="1">
        <v>0</v>
      </c>
      <c r="B15319" s="1" t="s">
        <v>18323</v>
      </c>
    </row>
    <row r="15320" spans="1:9" x14ac:dyDescent="0.25">
      <c r="A15320" s="1">
        <v>1</v>
      </c>
      <c r="B15320" s="1" t="s">
        <v>18324</v>
      </c>
      <c r="C15320" s="1" t="s">
        <v>18325</v>
      </c>
      <c r="D15320" s="1">
        <v>22257.935255979999</v>
      </c>
      <c r="E15320" s="1">
        <v>0.11217198</v>
      </c>
      <c r="F15320" s="1" t="s">
        <v>18326</v>
      </c>
      <c r="G15320" s="1" t="s">
        <v>18327</v>
      </c>
      <c r="H15320" s="1">
        <v>0</v>
      </c>
      <c r="I15320" s="1">
        <v>9999</v>
      </c>
    </row>
    <row r="15321" spans="1:9" x14ac:dyDescent="0.25">
      <c r="A15321" s="1">
        <v>2</v>
      </c>
      <c r="B15321" s="1">
        <v>48867</v>
      </c>
      <c r="C15321" s="1">
        <v>51.607100000000003</v>
      </c>
      <c r="D15321" s="1">
        <v>205.81209999999999</v>
      </c>
      <c r="E15321" s="1">
        <v>3505</v>
      </c>
      <c r="F15321" s="1">
        <v>241.6712</v>
      </c>
      <c r="G15321" s="1">
        <v>118.39619999999999</v>
      </c>
      <c r="H15321" s="1">
        <v>16.424646119999998</v>
      </c>
      <c r="I15321" s="1">
        <v>70339</v>
      </c>
    </row>
    <row r="15322" spans="1:9" x14ac:dyDescent="0.25">
      <c r="A15322" s="1">
        <v>0</v>
      </c>
      <c r="B15322" s="1" t="s">
        <v>18328</v>
      </c>
      <c r="C15322" s="1" t="s">
        <v>18329</v>
      </c>
    </row>
    <row r="15323" spans="1:9" x14ac:dyDescent="0.25">
      <c r="A15323" s="1">
        <v>1</v>
      </c>
      <c r="B15323" s="1" t="s">
        <v>18330</v>
      </c>
      <c r="C15323" s="1" t="s">
        <v>18331</v>
      </c>
      <c r="D15323" s="1">
        <v>22276.507131170001</v>
      </c>
      <c r="E15323" s="1">
        <v>1.4699E-4</v>
      </c>
      <c r="F15323" s="1" t="s">
        <v>3</v>
      </c>
      <c r="G15323" s="1" t="s">
        <v>18332</v>
      </c>
      <c r="H15323" s="1">
        <v>0</v>
      </c>
      <c r="I15323" s="1">
        <v>9997</v>
      </c>
    </row>
    <row r="15324" spans="1:9" x14ac:dyDescent="0.25">
      <c r="A15324" s="1">
        <v>2</v>
      </c>
      <c r="B15324" s="1">
        <v>48872</v>
      </c>
      <c r="C15324" s="1">
        <v>60.701900000000002</v>
      </c>
      <c r="D15324" s="1">
        <v>300.85120000000001</v>
      </c>
      <c r="E15324" s="1">
        <v>11355</v>
      </c>
      <c r="F15324" s="1">
        <v>236.84360000000001</v>
      </c>
      <c r="G15324" s="1">
        <v>273.1155</v>
      </c>
      <c r="H15324" s="1">
        <v>15.27092528</v>
      </c>
      <c r="I15324" s="1">
        <v>70024</v>
      </c>
    </row>
    <row r="15325" spans="1:9" x14ac:dyDescent="0.25">
      <c r="A15325" s="1">
        <v>0</v>
      </c>
      <c r="B15325" s="1" t="s">
        <v>18333</v>
      </c>
    </row>
    <row r="15326" spans="1:9" x14ac:dyDescent="0.25">
      <c r="A15326" s="1">
        <v>1</v>
      </c>
      <c r="B15326" s="1" t="s">
        <v>18334</v>
      </c>
      <c r="C15326" s="1" t="s">
        <v>18335</v>
      </c>
      <c r="D15326" s="1">
        <v>22276.502375119999</v>
      </c>
      <c r="E15326" s="1">
        <v>1.7158000000000001E-4</v>
      </c>
      <c r="F15326" s="1" t="s">
        <v>3</v>
      </c>
      <c r="G15326" s="1" t="s">
        <v>18336</v>
      </c>
      <c r="H15326" s="1">
        <v>0</v>
      </c>
      <c r="I15326" s="1">
        <v>9997</v>
      </c>
    </row>
    <row r="15327" spans="1:9" x14ac:dyDescent="0.25">
      <c r="A15327" s="1">
        <v>2</v>
      </c>
      <c r="B15327" s="1">
        <v>48873</v>
      </c>
      <c r="C15327" s="1">
        <v>60.708799999999997</v>
      </c>
      <c r="D15327" s="1">
        <v>301.09460000000001</v>
      </c>
      <c r="E15327" s="1">
        <v>9379</v>
      </c>
      <c r="F15327" s="1">
        <v>242.46559999999999</v>
      </c>
      <c r="G15327" s="1">
        <v>273.05689999999998</v>
      </c>
      <c r="H15327" s="1">
        <v>15.274949250000001</v>
      </c>
      <c r="I15327" s="1">
        <v>70031</v>
      </c>
    </row>
    <row r="15328" spans="1:9" x14ac:dyDescent="0.25">
      <c r="A15328" s="1">
        <v>0</v>
      </c>
      <c r="B15328" s="1" t="s">
        <v>18337</v>
      </c>
    </row>
    <row r="15329" spans="1:9" x14ac:dyDescent="0.25">
      <c r="A15329" s="1">
        <v>1</v>
      </c>
      <c r="B15329" s="1" t="s">
        <v>18338</v>
      </c>
      <c r="C15329" s="1" t="s">
        <v>18339</v>
      </c>
      <c r="D15329" s="1">
        <v>22276.545646269999</v>
      </c>
      <c r="E15329" s="1">
        <v>1.5791000000000001E-4</v>
      </c>
      <c r="F15329" s="1" t="s">
        <v>3</v>
      </c>
      <c r="G15329" s="1" t="s">
        <v>18340</v>
      </c>
      <c r="H15329" s="1">
        <v>0</v>
      </c>
      <c r="I15329" s="1">
        <v>9990</v>
      </c>
    </row>
    <row r="15330" spans="1:9" x14ac:dyDescent="0.25">
      <c r="A15330" s="1">
        <v>2</v>
      </c>
      <c r="B15330" s="1">
        <v>48874</v>
      </c>
      <c r="C15330" s="1">
        <v>60.7029</v>
      </c>
      <c r="D15330" s="1">
        <v>302.05439999999999</v>
      </c>
      <c r="E15330" s="1">
        <v>12279</v>
      </c>
      <c r="F15330" s="1">
        <v>289.64760000000001</v>
      </c>
      <c r="G15330" s="1">
        <v>228.81530000000001</v>
      </c>
      <c r="H15330" s="1">
        <v>15.26497371</v>
      </c>
      <c r="I15330" s="1">
        <v>69995</v>
      </c>
    </row>
    <row r="15331" spans="1:9" x14ac:dyDescent="0.25">
      <c r="A15331" s="1">
        <v>0</v>
      </c>
      <c r="B15331" s="1" t="s">
        <v>18341</v>
      </c>
    </row>
    <row r="15332" spans="1:9" x14ac:dyDescent="0.25">
      <c r="A15332" s="1">
        <v>1</v>
      </c>
      <c r="B15332" s="1" t="s">
        <v>18342</v>
      </c>
      <c r="C15332" s="1" t="s">
        <v>18343</v>
      </c>
      <c r="D15332" s="1">
        <v>22276.475030149999</v>
      </c>
      <c r="E15332" s="1">
        <v>1.5546000000000001E-4</v>
      </c>
      <c r="F15332" s="1" t="s">
        <v>3</v>
      </c>
      <c r="G15332" s="1" t="s">
        <v>18344</v>
      </c>
      <c r="H15332" s="1">
        <v>0</v>
      </c>
      <c r="I15332" s="1">
        <v>9992</v>
      </c>
    </row>
    <row r="15333" spans="1:9" x14ac:dyDescent="0.25">
      <c r="A15333" s="1">
        <v>2</v>
      </c>
      <c r="B15333" s="1">
        <v>48875</v>
      </c>
      <c r="C15333" s="1">
        <v>60.7027</v>
      </c>
      <c r="D15333" s="1">
        <v>302.29759999999999</v>
      </c>
      <c r="E15333" s="1">
        <v>12234</v>
      </c>
      <c r="F15333" s="1">
        <v>290.36610000000002</v>
      </c>
      <c r="G15333" s="1">
        <v>216.1541</v>
      </c>
      <c r="H15333" s="1">
        <v>15.265138950000001</v>
      </c>
      <c r="I15333" s="1">
        <v>69981</v>
      </c>
    </row>
    <row r="15334" spans="1:9" x14ac:dyDescent="0.25">
      <c r="A15334" s="1">
        <v>0</v>
      </c>
      <c r="B15334" s="1" t="s">
        <v>18345</v>
      </c>
    </row>
    <row r="15335" spans="1:9" x14ac:dyDescent="0.25">
      <c r="A15335" s="1">
        <v>1</v>
      </c>
      <c r="B15335" s="1" t="s">
        <v>18346</v>
      </c>
      <c r="C15335" s="1" t="s">
        <v>18347</v>
      </c>
      <c r="D15335" s="1">
        <v>22276.57027308</v>
      </c>
      <c r="E15335" s="1">
        <v>5.5009999999999997E-5</v>
      </c>
      <c r="F15335" s="1" t="s">
        <v>3</v>
      </c>
      <c r="G15335" s="1" t="s">
        <v>6744</v>
      </c>
      <c r="H15335" s="1">
        <v>0</v>
      </c>
      <c r="I15335" s="1">
        <v>9999</v>
      </c>
    </row>
    <row r="15336" spans="1:9" x14ac:dyDescent="0.25">
      <c r="A15336" s="1">
        <v>2</v>
      </c>
      <c r="B15336" s="1">
        <v>48876</v>
      </c>
      <c r="C15336" s="1">
        <v>60.677</v>
      </c>
      <c r="D15336" s="1">
        <v>305.51580000000001</v>
      </c>
      <c r="E15336" s="1">
        <v>13637</v>
      </c>
      <c r="F15336" s="1">
        <v>240.34219999999999</v>
      </c>
      <c r="G15336" s="1">
        <v>119.6307</v>
      </c>
      <c r="H15336" s="1">
        <v>15.21931798</v>
      </c>
      <c r="I15336" s="1">
        <v>69924</v>
      </c>
    </row>
    <row r="15337" spans="1:9" x14ac:dyDescent="0.25">
      <c r="A15337" s="1">
        <v>0</v>
      </c>
      <c r="B15337" s="1" t="s">
        <v>18348</v>
      </c>
      <c r="C15337" s="1" t="s">
        <v>18349</v>
      </c>
    </row>
    <row r="15338" spans="1:9" x14ac:dyDescent="0.25">
      <c r="A15338" s="1">
        <v>1</v>
      </c>
      <c r="B15338" s="1" t="s">
        <v>18350</v>
      </c>
      <c r="C15338" s="1" t="s">
        <v>18351</v>
      </c>
      <c r="D15338" s="1">
        <v>22276.550880539999</v>
      </c>
      <c r="E15338" s="1">
        <v>1.5579E-4</v>
      </c>
      <c r="F15338" s="1" t="s">
        <v>3</v>
      </c>
      <c r="G15338" s="1" t="s">
        <v>18352</v>
      </c>
      <c r="H15338" s="1">
        <v>0</v>
      </c>
      <c r="I15338" s="1">
        <v>9994</v>
      </c>
    </row>
    <row r="15339" spans="1:9" x14ac:dyDescent="0.25">
      <c r="A15339" s="1">
        <v>2</v>
      </c>
      <c r="B15339" s="1">
        <v>48877</v>
      </c>
      <c r="C15339" s="1">
        <v>60.707999999999998</v>
      </c>
      <c r="D15339" s="1">
        <v>304.0163</v>
      </c>
      <c r="E15339" s="1">
        <v>16881</v>
      </c>
      <c r="F15339" s="1">
        <v>257.01990000000001</v>
      </c>
      <c r="G15339" s="1">
        <v>185.77269999999999</v>
      </c>
      <c r="H15339" s="1">
        <v>15.25611505</v>
      </c>
      <c r="I15339" s="1">
        <v>69969</v>
      </c>
    </row>
    <row r="15340" spans="1:9" x14ac:dyDescent="0.25">
      <c r="A15340" s="1">
        <v>0</v>
      </c>
      <c r="B15340" s="1" t="s">
        <v>16234</v>
      </c>
      <c r="C15340" s="1">
        <v>4</v>
      </c>
    </row>
    <row r="15341" spans="1:9" x14ac:dyDescent="0.25">
      <c r="A15341" s="1">
        <v>1</v>
      </c>
      <c r="B15341" s="1" t="s">
        <v>18353</v>
      </c>
      <c r="C15341" s="1" t="s">
        <v>18354</v>
      </c>
      <c r="D15341" s="1">
        <v>22276.58408348</v>
      </c>
      <c r="E15341" s="1">
        <v>1.1216E-4</v>
      </c>
      <c r="F15341" s="1" t="s">
        <v>3</v>
      </c>
      <c r="G15341" s="1" t="s">
        <v>18355</v>
      </c>
      <c r="H15341" s="1">
        <v>0</v>
      </c>
      <c r="I15341" s="1">
        <v>9997</v>
      </c>
    </row>
    <row r="15342" spans="1:9" x14ac:dyDescent="0.25">
      <c r="A15342" s="1">
        <v>2</v>
      </c>
      <c r="B15342" s="1">
        <v>48878</v>
      </c>
      <c r="C15342" s="1">
        <v>60.6877</v>
      </c>
      <c r="D15342" s="1">
        <v>305.1157</v>
      </c>
      <c r="E15342" s="1">
        <v>21581</v>
      </c>
      <c r="F15342" s="1">
        <v>252.06780000000001</v>
      </c>
      <c r="G15342" s="1">
        <v>245.6925</v>
      </c>
      <c r="H15342" s="1">
        <v>15.23810085</v>
      </c>
      <c r="I15342" s="1">
        <v>69933</v>
      </c>
    </row>
    <row r="15343" spans="1:9" x14ac:dyDescent="0.25">
      <c r="A15343" s="1">
        <v>0</v>
      </c>
      <c r="B15343" s="1" t="s">
        <v>18356</v>
      </c>
    </row>
    <row r="15344" spans="1:9" x14ac:dyDescent="0.25">
      <c r="A15344" s="1">
        <v>1</v>
      </c>
      <c r="B15344" s="1" t="s">
        <v>18357</v>
      </c>
      <c r="C15344" s="1" t="s">
        <v>18358</v>
      </c>
      <c r="D15344" s="1">
        <v>22276.583344909999</v>
      </c>
      <c r="E15344" s="1">
        <v>-1.8429000000000001E-4</v>
      </c>
      <c r="F15344" s="1" t="s">
        <v>3</v>
      </c>
      <c r="G15344" s="1">
        <f>-13730-2</f>
        <v>-13732</v>
      </c>
      <c r="H15344" s="1">
        <v>0</v>
      </c>
      <c r="I15344" s="1">
        <v>9991</v>
      </c>
    </row>
    <row r="15345" spans="1:9" x14ac:dyDescent="0.25">
      <c r="A15345" s="1">
        <v>2</v>
      </c>
      <c r="B15345" s="1">
        <v>48879</v>
      </c>
      <c r="C15345" s="1">
        <v>97.511600000000001</v>
      </c>
      <c r="D15345" s="1">
        <v>43.909399999999998</v>
      </c>
      <c r="E15345" s="1">
        <v>1318</v>
      </c>
      <c r="F15345" s="1">
        <v>106.72029999999999</v>
      </c>
      <c r="G15345" s="1">
        <v>212.1909</v>
      </c>
      <c r="H15345" s="1">
        <v>15.02913083</v>
      </c>
      <c r="I15345" s="1">
        <v>70753</v>
      </c>
    </row>
    <row r="15346" spans="1:9" x14ac:dyDescent="0.25">
      <c r="A15346" s="1">
        <v>0</v>
      </c>
      <c r="B15346" s="1" t="s">
        <v>18359</v>
      </c>
    </row>
    <row r="15347" spans="1:9" x14ac:dyDescent="0.25">
      <c r="A15347" s="1">
        <v>1</v>
      </c>
      <c r="B15347" s="1" t="s">
        <v>18360</v>
      </c>
      <c r="C15347" s="1" t="s">
        <v>18361</v>
      </c>
      <c r="D15347" s="1">
        <v>22276.583344909999</v>
      </c>
      <c r="E15347" s="1">
        <v>-4.9213000000000002E-4</v>
      </c>
      <c r="F15347" s="1" t="s">
        <v>3</v>
      </c>
      <c r="G15347" s="1">
        <f>-36894-2</f>
        <v>-36896</v>
      </c>
      <c r="H15347" s="1">
        <v>0</v>
      </c>
      <c r="I15347" s="1">
        <v>9994</v>
      </c>
    </row>
    <row r="15348" spans="1:9" x14ac:dyDescent="0.25">
      <c r="A15348" s="1">
        <v>2</v>
      </c>
      <c r="B15348" s="1">
        <v>48880</v>
      </c>
      <c r="C15348" s="1">
        <v>97.511200000000002</v>
      </c>
      <c r="D15348" s="1">
        <v>43.912799999999997</v>
      </c>
      <c r="E15348" s="1">
        <v>1552</v>
      </c>
      <c r="F15348" s="1">
        <v>103.5934</v>
      </c>
      <c r="G15348" s="1">
        <v>224.60040000000001</v>
      </c>
      <c r="H15348" s="1">
        <v>15.029158430000001</v>
      </c>
      <c r="I15348" s="1">
        <v>70755</v>
      </c>
    </row>
    <row r="15349" spans="1:9" x14ac:dyDescent="0.25">
      <c r="A15349" s="1">
        <v>0</v>
      </c>
      <c r="B15349" s="1" t="s">
        <v>18362</v>
      </c>
    </row>
    <row r="15350" spans="1:9" x14ac:dyDescent="0.25">
      <c r="A15350" s="1">
        <v>1</v>
      </c>
      <c r="B15350" s="1" t="s">
        <v>18363</v>
      </c>
      <c r="C15350" s="1" t="s">
        <v>18364</v>
      </c>
      <c r="D15350" s="1">
        <v>22276.583344909999</v>
      </c>
      <c r="E15350" s="1">
        <v>-4.6093000000000002E-4</v>
      </c>
      <c r="F15350" s="1" t="s">
        <v>3</v>
      </c>
      <c r="G15350" s="1">
        <f>-34527-2</f>
        <v>-34529</v>
      </c>
      <c r="H15350" s="1">
        <v>0</v>
      </c>
      <c r="I15350" s="1">
        <v>9999</v>
      </c>
    </row>
    <row r="15351" spans="1:9" x14ac:dyDescent="0.25">
      <c r="A15351" s="1">
        <v>2</v>
      </c>
      <c r="B15351" s="1">
        <v>48881</v>
      </c>
      <c r="C15351" s="1">
        <v>97.512600000000006</v>
      </c>
      <c r="D15351" s="1">
        <v>43.941200000000002</v>
      </c>
      <c r="E15351" s="1">
        <v>1379</v>
      </c>
      <c r="F15351" s="1">
        <v>101.9753</v>
      </c>
      <c r="G15351" s="1">
        <v>249.24180000000001</v>
      </c>
      <c r="H15351" s="1">
        <v>15.029272089999999</v>
      </c>
      <c r="I15351" s="1">
        <v>1301</v>
      </c>
    </row>
    <row r="15352" spans="1:9" x14ac:dyDescent="0.25">
      <c r="A15352" s="1">
        <v>0</v>
      </c>
      <c r="B15352" s="1" t="s">
        <v>18365</v>
      </c>
    </row>
    <row r="15353" spans="1:9" x14ac:dyDescent="0.25">
      <c r="A15353" s="1">
        <v>1</v>
      </c>
      <c r="B15353" s="1" t="s">
        <v>18366</v>
      </c>
      <c r="C15353" s="1" t="s">
        <v>18367</v>
      </c>
      <c r="D15353" s="1">
        <v>22276.309720990001</v>
      </c>
      <c r="E15353" s="1">
        <v>3.4982999999999998E-4</v>
      </c>
      <c r="F15353" s="1" t="s">
        <v>3</v>
      </c>
      <c r="G15353" s="1" t="s">
        <v>18368</v>
      </c>
      <c r="H15353" s="1">
        <v>0</v>
      </c>
      <c r="I15353" s="1">
        <v>9992</v>
      </c>
    </row>
    <row r="15354" spans="1:9" x14ac:dyDescent="0.25">
      <c r="A15354" s="1">
        <v>2</v>
      </c>
      <c r="B15354" s="1">
        <v>48882</v>
      </c>
      <c r="C15354" s="1">
        <v>97.564700000000002</v>
      </c>
      <c r="D15354" s="1">
        <v>46.154699999999998</v>
      </c>
      <c r="E15354" s="1">
        <v>8051</v>
      </c>
      <c r="F15354" s="1">
        <v>93.364199999999997</v>
      </c>
      <c r="G15354" s="1">
        <v>266.85140000000001</v>
      </c>
      <c r="H15354" s="1">
        <v>15.20454258</v>
      </c>
      <c r="I15354" s="1">
        <v>70328</v>
      </c>
    </row>
    <row r="15355" spans="1:9" x14ac:dyDescent="0.25">
      <c r="A15355" s="1">
        <v>0</v>
      </c>
      <c r="B15355" s="1" t="s">
        <v>18369</v>
      </c>
    </row>
    <row r="15356" spans="1:9" x14ac:dyDescent="0.25">
      <c r="A15356" s="1">
        <v>1</v>
      </c>
      <c r="B15356" s="1" t="s">
        <v>18370</v>
      </c>
      <c r="C15356" s="1" t="s">
        <v>18371</v>
      </c>
      <c r="D15356" s="1">
        <v>22276.347369409999</v>
      </c>
      <c r="E15356" s="1">
        <v>2.0264999999999999E-4</v>
      </c>
      <c r="F15356" s="1" t="s">
        <v>3</v>
      </c>
      <c r="G15356" s="1" t="s">
        <v>18372</v>
      </c>
      <c r="H15356" s="1">
        <v>0</v>
      </c>
      <c r="I15356" s="1">
        <v>9996</v>
      </c>
    </row>
    <row r="15357" spans="1:9" x14ac:dyDescent="0.25">
      <c r="A15357" s="1">
        <v>2</v>
      </c>
      <c r="B15357" s="1">
        <v>48883</v>
      </c>
      <c r="C15357" s="1">
        <v>97.567800000000005</v>
      </c>
      <c r="D15357" s="1">
        <v>45.568600000000004</v>
      </c>
      <c r="E15357" s="1">
        <v>9384</v>
      </c>
      <c r="F15357" s="1">
        <v>90.933700000000002</v>
      </c>
      <c r="G15357" s="1">
        <v>269.2971</v>
      </c>
      <c r="H15357" s="1">
        <v>15.175640810000001</v>
      </c>
      <c r="I15357" s="1">
        <v>70285</v>
      </c>
    </row>
    <row r="15358" spans="1:9" x14ac:dyDescent="0.25">
      <c r="A15358" s="1">
        <v>0</v>
      </c>
      <c r="B15358" s="1" t="s">
        <v>18373</v>
      </c>
    </row>
    <row r="15359" spans="1:9" x14ac:dyDescent="0.25">
      <c r="A15359" s="1">
        <v>1</v>
      </c>
      <c r="B15359" s="1" t="s">
        <v>18374</v>
      </c>
      <c r="C15359" s="1" t="s">
        <v>18375</v>
      </c>
      <c r="D15359" s="1">
        <v>22276.364333050002</v>
      </c>
      <c r="E15359" s="1">
        <v>2.0550000000000001E-4</v>
      </c>
      <c r="F15359" s="1" t="s">
        <v>3</v>
      </c>
      <c r="G15359" s="1" t="s">
        <v>18376</v>
      </c>
      <c r="H15359" s="1">
        <v>0</v>
      </c>
      <c r="I15359" s="1">
        <v>9992</v>
      </c>
    </row>
    <row r="15360" spans="1:9" x14ac:dyDescent="0.25">
      <c r="A15360" s="1">
        <v>2</v>
      </c>
      <c r="B15360" s="1">
        <v>48884</v>
      </c>
      <c r="C15360" s="1">
        <v>97.568200000000004</v>
      </c>
      <c r="D15360" s="1">
        <v>45.554499999999997</v>
      </c>
      <c r="E15360" s="1">
        <v>9014</v>
      </c>
      <c r="F15360" s="1">
        <v>94.060199999999995</v>
      </c>
      <c r="G15360" s="1">
        <v>266.1662</v>
      </c>
      <c r="H15360" s="1">
        <v>15.17379669</v>
      </c>
      <c r="I15360" s="1">
        <v>70284</v>
      </c>
    </row>
    <row r="15361" spans="1:9" x14ac:dyDescent="0.25">
      <c r="A15361" s="1">
        <v>0</v>
      </c>
      <c r="B15361" s="1" t="s">
        <v>6600</v>
      </c>
      <c r="C15361" s="1">
        <v>2</v>
      </c>
      <c r="D15361" s="1" t="s">
        <v>18377</v>
      </c>
    </row>
    <row r="15362" spans="1:9" x14ac:dyDescent="0.25">
      <c r="A15362" s="1">
        <v>1</v>
      </c>
      <c r="B15362" s="1" t="s">
        <v>18378</v>
      </c>
      <c r="C15362" s="1" t="s">
        <v>18379</v>
      </c>
      <c r="D15362" s="1">
        <v>22276.32488217</v>
      </c>
      <c r="E15362" s="1">
        <v>2.3499E-4</v>
      </c>
      <c r="F15362" s="1" t="s">
        <v>3</v>
      </c>
      <c r="G15362" s="1" t="s">
        <v>18380</v>
      </c>
      <c r="H15362" s="1">
        <v>0</v>
      </c>
      <c r="I15362" s="1">
        <v>9990</v>
      </c>
    </row>
    <row r="15363" spans="1:9" x14ac:dyDescent="0.25">
      <c r="A15363" s="1">
        <v>2</v>
      </c>
      <c r="B15363" s="1">
        <v>48885</v>
      </c>
      <c r="C15363" s="1">
        <v>97.5655</v>
      </c>
      <c r="D15363" s="1">
        <v>45.8446</v>
      </c>
      <c r="E15363" s="1">
        <v>8398</v>
      </c>
      <c r="F15363" s="1">
        <v>90.343299999999999</v>
      </c>
      <c r="G15363" s="1">
        <v>269.87630000000001</v>
      </c>
      <c r="H15363" s="1">
        <v>15.1862481</v>
      </c>
      <c r="I15363" s="1">
        <v>70300</v>
      </c>
    </row>
    <row r="15364" spans="1:9" x14ac:dyDescent="0.25">
      <c r="A15364" s="1">
        <v>0</v>
      </c>
      <c r="B15364" s="1" t="s">
        <v>18381</v>
      </c>
    </row>
    <row r="15365" spans="1:9" x14ac:dyDescent="0.25">
      <c r="A15365" s="1">
        <v>1</v>
      </c>
      <c r="B15365" s="1" t="s">
        <v>18382</v>
      </c>
      <c r="C15365" s="1" t="s">
        <v>18383</v>
      </c>
      <c r="D15365" s="1">
        <v>22276.35113427</v>
      </c>
      <c r="E15365" s="1">
        <v>1.4019E-4</v>
      </c>
      <c r="F15365" s="1" t="s">
        <v>3</v>
      </c>
      <c r="G15365" s="1" t="s">
        <v>18384</v>
      </c>
      <c r="H15365" s="1">
        <v>0</v>
      </c>
      <c r="I15365" s="1">
        <v>9990</v>
      </c>
    </row>
    <row r="15366" spans="1:9" x14ac:dyDescent="0.25">
      <c r="A15366" s="1">
        <v>2</v>
      </c>
      <c r="B15366" s="1">
        <v>48886</v>
      </c>
      <c r="C15366" s="1">
        <v>97.568799999999996</v>
      </c>
      <c r="D15366" s="1">
        <v>45.572499999999998</v>
      </c>
      <c r="E15366" s="1">
        <v>8857</v>
      </c>
      <c r="F15366" s="1">
        <v>92.870199999999997</v>
      </c>
      <c r="G15366" s="1">
        <v>267.35449999999997</v>
      </c>
      <c r="H15366" s="1">
        <v>15.17434328</v>
      </c>
      <c r="I15366" s="1">
        <v>70280</v>
      </c>
    </row>
    <row r="15367" spans="1:9" x14ac:dyDescent="0.25">
      <c r="A15367" s="1">
        <v>0</v>
      </c>
      <c r="B15367" s="1" t="s">
        <v>18385</v>
      </c>
    </row>
    <row r="15368" spans="1:9" x14ac:dyDescent="0.25">
      <c r="A15368" s="1">
        <v>1</v>
      </c>
      <c r="B15368" s="1" t="s">
        <v>18386</v>
      </c>
      <c r="C15368" s="1" t="s">
        <v>18387</v>
      </c>
      <c r="D15368" s="1">
        <v>22276.310869640001</v>
      </c>
      <c r="E15368" s="1">
        <v>3.5592000000000002E-4</v>
      </c>
      <c r="F15368" s="1" t="s">
        <v>3</v>
      </c>
      <c r="G15368" s="1" t="s">
        <v>18388</v>
      </c>
      <c r="H15368" s="1">
        <v>0</v>
      </c>
      <c r="I15368" s="1">
        <v>9992</v>
      </c>
    </row>
    <row r="15369" spans="1:9" x14ac:dyDescent="0.25">
      <c r="A15369" s="1">
        <v>2</v>
      </c>
      <c r="B15369" s="1">
        <v>48887</v>
      </c>
      <c r="C15369" s="1">
        <v>97.564400000000006</v>
      </c>
      <c r="D15369" s="1">
        <v>46.148899999999998</v>
      </c>
      <c r="E15369" s="1">
        <v>8075</v>
      </c>
      <c r="F15369" s="1">
        <v>93.178700000000006</v>
      </c>
      <c r="G15369" s="1">
        <v>267.03719999999998</v>
      </c>
      <c r="H15369" s="1">
        <v>15.20450812</v>
      </c>
      <c r="I15369" s="1">
        <v>70326</v>
      </c>
    </row>
    <row r="15370" spans="1:9" x14ac:dyDescent="0.25">
      <c r="A15370" s="1">
        <v>0</v>
      </c>
      <c r="B15370" s="1" t="s">
        <v>18389</v>
      </c>
    </row>
    <row r="15371" spans="1:9" x14ac:dyDescent="0.25">
      <c r="A15371" s="1">
        <v>1</v>
      </c>
      <c r="B15371" s="1" t="s">
        <v>18390</v>
      </c>
      <c r="C15371" s="1" t="s">
        <v>18391</v>
      </c>
      <c r="D15371" s="1">
        <v>22276.311809769999</v>
      </c>
      <c r="E15371" s="1">
        <v>2.1112E-4</v>
      </c>
      <c r="F15371" s="1" t="s">
        <v>3</v>
      </c>
      <c r="G15371" s="1" t="s">
        <v>18392</v>
      </c>
      <c r="H15371" s="1">
        <v>0</v>
      </c>
      <c r="I15371" s="1">
        <v>9999</v>
      </c>
    </row>
    <row r="15372" spans="1:9" x14ac:dyDescent="0.25">
      <c r="A15372" s="1">
        <v>2</v>
      </c>
      <c r="B15372" s="1">
        <v>48888</v>
      </c>
      <c r="C15372" s="1">
        <v>97.568100000000001</v>
      </c>
      <c r="D15372" s="1">
        <v>45.630800000000001</v>
      </c>
      <c r="E15372" s="1">
        <v>9162</v>
      </c>
      <c r="F15372" s="1">
        <v>91.625500000000002</v>
      </c>
      <c r="G15372" s="1">
        <v>268.6028</v>
      </c>
      <c r="H15372" s="1">
        <v>15.17713625</v>
      </c>
      <c r="I15372" s="1">
        <v>70283</v>
      </c>
    </row>
    <row r="15373" spans="1:9" x14ac:dyDescent="0.25">
      <c r="A15373" s="1">
        <v>0</v>
      </c>
      <c r="B15373" s="1" t="s">
        <v>18393</v>
      </c>
    </row>
    <row r="15374" spans="1:9" x14ac:dyDescent="0.25">
      <c r="A15374" s="1">
        <v>1</v>
      </c>
      <c r="B15374" s="1" t="s">
        <v>18394</v>
      </c>
      <c r="C15374" s="1" t="s">
        <v>18395</v>
      </c>
      <c r="D15374" s="1">
        <v>22276.333558620001</v>
      </c>
      <c r="E15374" s="1">
        <v>3.5439E-4</v>
      </c>
      <c r="F15374" s="1" t="s">
        <v>3</v>
      </c>
      <c r="G15374" s="1" t="s">
        <v>18396</v>
      </c>
      <c r="H15374" s="1">
        <v>0</v>
      </c>
      <c r="I15374" s="1">
        <v>9995</v>
      </c>
    </row>
    <row r="15375" spans="1:9" x14ac:dyDescent="0.25">
      <c r="A15375" s="1">
        <v>2</v>
      </c>
      <c r="B15375" s="1">
        <v>48889</v>
      </c>
      <c r="C15375" s="1">
        <v>97.565399999999997</v>
      </c>
      <c r="D15375" s="1">
        <v>46.3932</v>
      </c>
      <c r="E15375" s="1">
        <v>8629</v>
      </c>
      <c r="F15375" s="1">
        <v>92.907300000000006</v>
      </c>
      <c r="G15375" s="1">
        <v>267.31490000000002</v>
      </c>
      <c r="H15375" s="1">
        <v>15.20640242</v>
      </c>
      <c r="I15375" s="1">
        <v>70338</v>
      </c>
    </row>
    <row r="15376" spans="1:9" x14ac:dyDescent="0.25">
      <c r="A15376" s="1">
        <v>0</v>
      </c>
      <c r="B15376" s="1" t="s">
        <v>18397</v>
      </c>
    </row>
    <row r="15377" spans="1:9" x14ac:dyDescent="0.25">
      <c r="A15377" s="1">
        <v>1</v>
      </c>
      <c r="B15377" s="1" t="s">
        <v>18398</v>
      </c>
      <c r="C15377" s="1" t="s">
        <v>18399</v>
      </c>
      <c r="D15377" s="1">
        <v>22276.339195870001</v>
      </c>
      <c r="E15377" s="1">
        <v>2.0176999999999999E-4</v>
      </c>
      <c r="F15377" s="1" t="s">
        <v>3</v>
      </c>
      <c r="G15377" s="1" t="s">
        <v>18400</v>
      </c>
      <c r="H15377" s="1">
        <v>0</v>
      </c>
      <c r="I15377" s="1">
        <v>9992</v>
      </c>
    </row>
    <row r="15378" spans="1:9" x14ac:dyDescent="0.25">
      <c r="A15378" s="1">
        <v>2</v>
      </c>
      <c r="B15378" s="1">
        <v>48890</v>
      </c>
      <c r="C15378" s="1">
        <v>97.567800000000005</v>
      </c>
      <c r="D15378" s="1">
        <v>45.563000000000002</v>
      </c>
      <c r="E15378" s="1">
        <v>9171</v>
      </c>
      <c r="F15378" s="1">
        <v>94.193700000000007</v>
      </c>
      <c r="G15378" s="1">
        <v>266.03449999999998</v>
      </c>
      <c r="H15378" s="1">
        <v>15.177884799999999</v>
      </c>
      <c r="I15378" s="1">
        <v>70289</v>
      </c>
    </row>
    <row r="15379" spans="1:9" x14ac:dyDescent="0.25">
      <c r="A15379" s="1">
        <v>0</v>
      </c>
      <c r="B15379" s="1" t="s">
        <v>18401</v>
      </c>
    </row>
    <row r="15380" spans="1:9" x14ac:dyDescent="0.25">
      <c r="A15380" s="1">
        <v>1</v>
      </c>
      <c r="B15380" s="1" t="s">
        <v>18402</v>
      </c>
      <c r="C15380" s="1" t="s">
        <v>18403</v>
      </c>
      <c r="D15380" s="1">
        <v>22276.34053451</v>
      </c>
      <c r="E15380" s="1">
        <v>3.3037000000000002E-4</v>
      </c>
      <c r="F15380" s="1" t="s">
        <v>3</v>
      </c>
      <c r="G15380" s="1" t="s">
        <v>18404</v>
      </c>
      <c r="H15380" s="1">
        <v>0</v>
      </c>
      <c r="I15380" s="1">
        <v>9998</v>
      </c>
    </row>
    <row r="15381" spans="1:9" x14ac:dyDescent="0.25">
      <c r="A15381" s="1">
        <v>2</v>
      </c>
      <c r="B15381" s="1">
        <v>48891</v>
      </c>
      <c r="C15381" s="1">
        <v>97.566699999999997</v>
      </c>
      <c r="D15381" s="1">
        <v>46.385300000000001</v>
      </c>
      <c r="E15381" s="1">
        <v>8764</v>
      </c>
      <c r="F15381" s="1">
        <v>92.978499999999997</v>
      </c>
      <c r="G15381" s="1">
        <v>267.24520000000001</v>
      </c>
      <c r="H15381" s="1">
        <v>15.205283209999999</v>
      </c>
      <c r="I15381" s="1">
        <v>70336</v>
      </c>
    </row>
    <row r="15382" spans="1:9" x14ac:dyDescent="0.25">
      <c r="A15382" s="1">
        <v>0</v>
      </c>
      <c r="B15382" s="1" t="s">
        <v>18405</v>
      </c>
    </row>
    <row r="15383" spans="1:9" x14ac:dyDescent="0.25">
      <c r="A15383" s="1">
        <v>1</v>
      </c>
      <c r="B15383" s="1" t="s">
        <v>18406</v>
      </c>
      <c r="C15383" s="1" t="s">
        <v>18407</v>
      </c>
      <c r="D15383" s="1">
        <v>22276.56570897</v>
      </c>
      <c r="E15383" s="1">
        <v>1.6019999999999999E-5</v>
      </c>
      <c r="F15383" s="1" t="s">
        <v>3</v>
      </c>
      <c r="G15383" s="1" t="s">
        <v>18408</v>
      </c>
      <c r="H15383" s="1">
        <v>0</v>
      </c>
      <c r="I15383" s="1">
        <v>9997</v>
      </c>
    </row>
    <row r="15384" spans="1:9" x14ac:dyDescent="0.25">
      <c r="A15384" s="1">
        <v>2</v>
      </c>
      <c r="B15384" s="1">
        <v>48892</v>
      </c>
      <c r="C15384" s="1">
        <v>95.996499999999997</v>
      </c>
      <c r="D15384" s="1">
        <v>316.98059999999998</v>
      </c>
      <c r="E15384" s="1">
        <v>8929</v>
      </c>
      <c r="F15384" s="1">
        <v>268.49250000000001</v>
      </c>
      <c r="G15384" s="1">
        <v>91.526600000000002</v>
      </c>
      <c r="H15384" s="1">
        <v>14.73495542</v>
      </c>
      <c r="I15384" s="1">
        <v>68516</v>
      </c>
    </row>
    <row r="15385" spans="1:9" x14ac:dyDescent="0.25">
      <c r="A15385" s="1">
        <v>0</v>
      </c>
      <c r="B15385" s="1" t="s">
        <v>18409</v>
      </c>
    </row>
    <row r="15386" spans="1:9" x14ac:dyDescent="0.25">
      <c r="A15386" s="1">
        <v>1</v>
      </c>
      <c r="B15386" s="1" t="s">
        <v>18410</v>
      </c>
      <c r="C15386" s="1" t="s">
        <v>18411</v>
      </c>
      <c r="D15386" s="1">
        <v>22276.311763779999</v>
      </c>
      <c r="E15386" s="1">
        <v>2.0612000000000001E-4</v>
      </c>
      <c r="F15386" s="1" t="s">
        <v>3</v>
      </c>
      <c r="G15386" s="1" t="s">
        <v>18412</v>
      </c>
      <c r="H15386" s="1">
        <v>0</v>
      </c>
      <c r="I15386" s="1">
        <v>9990</v>
      </c>
    </row>
    <row r="15387" spans="1:9" x14ac:dyDescent="0.25">
      <c r="A15387" s="1">
        <v>2</v>
      </c>
      <c r="B15387" s="1">
        <v>48893</v>
      </c>
      <c r="C15387" s="1">
        <v>97.569900000000004</v>
      </c>
      <c r="D15387" s="1">
        <v>45.742800000000003</v>
      </c>
      <c r="E15387" s="1">
        <v>9649</v>
      </c>
      <c r="F15387" s="1">
        <v>93.906400000000005</v>
      </c>
      <c r="G15387" s="1">
        <v>266.32729999999998</v>
      </c>
      <c r="H15387" s="1">
        <v>15.175719689999999</v>
      </c>
      <c r="I15387" s="1">
        <v>70285</v>
      </c>
    </row>
    <row r="15388" spans="1:9" x14ac:dyDescent="0.25">
      <c r="A15388" s="1">
        <v>0</v>
      </c>
      <c r="B15388" s="1" t="s">
        <v>18413</v>
      </c>
    </row>
    <row r="15389" spans="1:9" x14ac:dyDescent="0.25">
      <c r="A15389" s="1">
        <v>1</v>
      </c>
      <c r="B15389" s="1" t="s">
        <v>18414</v>
      </c>
      <c r="C15389" s="1" t="s">
        <v>18415</v>
      </c>
      <c r="D15389" s="1">
        <v>22276.326831760001</v>
      </c>
      <c r="E15389" s="1">
        <v>2.1537999999999999E-4</v>
      </c>
      <c r="F15389" s="1" t="s">
        <v>3</v>
      </c>
      <c r="G15389" s="1" t="s">
        <v>6581</v>
      </c>
      <c r="H15389" s="1">
        <v>0</v>
      </c>
      <c r="I15389" s="1">
        <v>9995</v>
      </c>
    </row>
    <row r="15390" spans="1:9" x14ac:dyDescent="0.25">
      <c r="A15390" s="1">
        <v>2</v>
      </c>
      <c r="B15390" s="1">
        <v>48894</v>
      </c>
      <c r="C15390" s="1">
        <v>97.570300000000003</v>
      </c>
      <c r="D15390" s="1">
        <v>45.881900000000002</v>
      </c>
      <c r="E15390" s="1">
        <v>9397</v>
      </c>
      <c r="F15390" s="1">
        <v>92.858500000000006</v>
      </c>
      <c r="G15390" s="1">
        <v>267.37240000000003</v>
      </c>
      <c r="H15390" s="1">
        <v>15.181134739999999</v>
      </c>
      <c r="I15390" s="1">
        <v>70290</v>
      </c>
    </row>
    <row r="15391" spans="1:9" x14ac:dyDescent="0.25">
      <c r="A15391" s="1">
        <v>0</v>
      </c>
      <c r="B15391" s="1" t="s">
        <v>18416</v>
      </c>
    </row>
    <row r="15392" spans="1:9" x14ac:dyDescent="0.25">
      <c r="A15392" s="1">
        <v>1</v>
      </c>
      <c r="B15392" s="1" t="s">
        <v>18417</v>
      </c>
      <c r="C15392" s="1" t="s">
        <v>18418</v>
      </c>
      <c r="D15392" s="1">
        <v>22276.308981049999</v>
      </c>
      <c r="E15392" s="1">
        <v>2.0514E-4</v>
      </c>
      <c r="F15392" s="1" t="s">
        <v>3</v>
      </c>
      <c r="G15392" s="1" t="s">
        <v>18419</v>
      </c>
      <c r="H15392" s="1">
        <v>0</v>
      </c>
      <c r="I15392" s="1">
        <v>9991</v>
      </c>
    </row>
    <row r="15393" spans="1:9" x14ac:dyDescent="0.25">
      <c r="A15393" s="1">
        <v>2</v>
      </c>
      <c r="B15393" s="1">
        <v>48895</v>
      </c>
      <c r="C15393" s="1">
        <v>97.569299999999998</v>
      </c>
      <c r="D15393" s="1">
        <v>45.724400000000003</v>
      </c>
      <c r="E15393" s="1">
        <v>9733</v>
      </c>
      <c r="F15393" s="1">
        <v>93.255899999999997</v>
      </c>
      <c r="G15393" s="1">
        <v>266.97879999999998</v>
      </c>
      <c r="H15393" s="1">
        <v>15.175588879999999</v>
      </c>
      <c r="I15393" s="1">
        <v>70285</v>
      </c>
    </row>
    <row r="15394" spans="1:9" x14ac:dyDescent="0.25">
      <c r="A15394" s="1">
        <v>0</v>
      </c>
      <c r="B15394" s="1" t="s">
        <v>18420</v>
      </c>
    </row>
    <row r="15395" spans="1:9" x14ac:dyDescent="0.25">
      <c r="A15395" s="1">
        <v>1</v>
      </c>
      <c r="B15395" s="1" t="s">
        <v>18421</v>
      </c>
      <c r="C15395" s="1" t="s">
        <v>18422</v>
      </c>
      <c r="D15395" s="1">
        <v>22276.36016009</v>
      </c>
      <c r="E15395" s="1">
        <v>2.1227999999999999E-4</v>
      </c>
      <c r="F15395" s="1" t="s">
        <v>3</v>
      </c>
      <c r="G15395" s="1" t="s">
        <v>18423</v>
      </c>
      <c r="H15395" s="1">
        <v>0</v>
      </c>
      <c r="I15395" s="1">
        <v>9993</v>
      </c>
    </row>
    <row r="15396" spans="1:9" x14ac:dyDescent="0.25">
      <c r="A15396" s="1">
        <v>2</v>
      </c>
      <c r="B15396" s="1">
        <v>48896</v>
      </c>
      <c r="C15396" s="1">
        <v>97.567800000000005</v>
      </c>
      <c r="D15396" s="1">
        <v>45.533499999999997</v>
      </c>
      <c r="E15396" s="1">
        <v>9329</v>
      </c>
      <c r="F15396" s="1">
        <v>85.074600000000004</v>
      </c>
      <c r="G15396" s="1">
        <v>275.15530000000001</v>
      </c>
      <c r="H15396" s="1">
        <v>15.177002740000001</v>
      </c>
      <c r="I15396" s="1">
        <v>70286</v>
      </c>
    </row>
    <row r="15397" spans="1:9" x14ac:dyDescent="0.25">
      <c r="A15397" s="1">
        <v>0</v>
      </c>
      <c r="B15397" s="1" t="s">
        <v>18424</v>
      </c>
    </row>
    <row r="15398" spans="1:9" x14ac:dyDescent="0.25">
      <c r="A15398" s="1">
        <v>1</v>
      </c>
      <c r="B15398" s="1" t="s">
        <v>18425</v>
      </c>
      <c r="C15398" s="1" t="s">
        <v>18426</v>
      </c>
      <c r="D15398" s="1">
        <v>22276.342801390001</v>
      </c>
      <c r="E15398" s="1">
        <v>2.0576000000000001E-4</v>
      </c>
      <c r="F15398" s="1" t="s">
        <v>3</v>
      </c>
      <c r="G15398" s="1" t="s">
        <v>18427</v>
      </c>
      <c r="H15398" s="1">
        <v>0</v>
      </c>
      <c r="I15398" s="1">
        <v>9997</v>
      </c>
    </row>
    <row r="15399" spans="1:9" x14ac:dyDescent="0.25">
      <c r="A15399" s="1">
        <v>2</v>
      </c>
      <c r="B15399" s="1">
        <v>48897</v>
      </c>
      <c r="C15399" s="1">
        <v>97.569900000000004</v>
      </c>
      <c r="D15399" s="1">
        <v>45.828899999999997</v>
      </c>
      <c r="E15399" s="1">
        <v>9851</v>
      </c>
      <c r="F15399" s="1">
        <v>91.923199999999994</v>
      </c>
      <c r="G15399" s="1">
        <v>268.31299999999999</v>
      </c>
      <c r="H15399" s="1">
        <v>15.179422580000001</v>
      </c>
      <c r="I15399" s="1">
        <v>70293</v>
      </c>
    </row>
    <row r="15400" spans="1:9" x14ac:dyDescent="0.25">
      <c r="A15400" s="1">
        <v>0</v>
      </c>
      <c r="B15400" s="1" t="s">
        <v>18428</v>
      </c>
      <c r="C15400" s="1" t="s">
        <v>18429</v>
      </c>
    </row>
    <row r="15401" spans="1:9" x14ac:dyDescent="0.25">
      <c r="A15401" s="1">
        <v>1</v>
      </c>
      <c r="B15401" s="1" t="s">
        <v>18430</v>
      </c>
      <c r="C15401" s="1" t="s">
        <v>18431</v>
      </c>
      <c r="D15401" s="1">
        <v>22276.31264262</v>
      </c>
      <c r="E15401" s="1">
        <v>2.0811000000000001E-4</v>
      </c>
      <c r="F15401" s="1" t="s">
        <v>3</v>
      </c>
      <c r="G15401" s="1" t="s">
        <v>18432</v>
      </c>
      <c r="H15401" s="1">
        <v>0</v>
      </c>
      <c r="I15401" s="1">
        <v>9991</v>
      </c>
    </row>
    <row r="15402" spans="1:9" x14ac:dyDescent="0.25">
      <c r="A15402" s="1">
        <v>2</v>
      </c>
      <c r="B15402" s="1">
        <v>48898</v>
      </c>
      <c r="C15402" s="1">
        <v>97.566800000000001</v>
      </c>
      <c r="D15402" s="1">
        <v>45.778799999999997</v>
      </c>
      <c r="E15402" s="1">
        <v>10568</v>
      </c>
      <c r="F15402" s="1">
        <v>94.478300000000004</v>
      </c>
      <c r="G15402" s="1">
        <v>265.76580000000001</v>
      </c>
      <c r="H15402" s="1">
        <v>15.17945926</v>
      </c>
      <c r="I15402" s="1">
        <v>70290</v>
      </c>
    </row>
    <row r="15403" spans="1:9" x14ac:dyDescent="0.25">
      <c r="A15403" s="1">
        <v>0</v>
      </c>
      <c r="B15403" s="1" t="s">
        <v>18433</v>
      </c>
    </row>
    <row r="15404" spans="1:9" x14ac:dyDescent="0.25">
      <c r="A15404" s="1">
        <v>1</v>
      </c>
      <c r="B15404" s="1" t="s">
        <v>18434</v>
      </c>
      <c r="C15404" s="1" t="s">
        <v>18435</v>
      </c>
      <c r="D15404" s="1">
        <v>22276.339140209999</v>
      </c>
      <c r="E15404" s="1">
        <v>2.0251000000000001E-4</v>
      </c>
      <c r="F15404" s="1" t="s">
        <v>3</v>
      </c>
      <c r="G15404" s="1" t="s">
        <v>18436</v>
      </c>
      <c r="H15404" s="1">
        <v>0</v>
      </c>
      <c r="I15404" s="1">
        <v>9993</v>
      </c>
    </row>
    <row r="15405" spans="1:9" x14ac:dyDescent="0.25">
      <c r="A15405" s="1">
        <v>2</v>
      </c>
      <c r="B15405" s="1">
        <v>48899</v>
      </c>
      <c r="C15405" s="1">
        <v>97.570300000000003</v>
      </c>
      <c r="D15405" s="1">
        <v>46.020299999999999</v>
      </c>
      <c r="E15405" s="1">
        <v>9945</v>
      </c>
      <c r="F15405" s="1">
        <v>89.699399999999997</v>
      </c>
      <c r="G15405" s="1">
        <v>270.53789999999998</v>
      </c>
      <c r="H15405" s="1">
        <v>15.182382459999999</v>
      </c>
      <c r="I15405" s="1">
        <v>70301</v>
      </c>
    </row>
    <row r="15406" spans="1:9" x14ac:dyDescent="0.25">
      <c r="A15406" s="1">
        <v>0</v>
      </c>
      <c r="B15406" s="1" t="s">
        <v>18437</v>
      </c>
    </row>
    <row r="15407" spans="1:9" x14ac:dyDescent="0.25">
      <c r="A15407" s="1">
        <v>1</v>
      </c>
      <c r="B15407" s="1" t="s">
        <v>18438</v>
      </c>
      <c r="C15407" s="1" t="s">
        <v>18439</v>
      </c>
      <c r="D15407" s="1">
        <v>22276.54366001</v>
      </c>
      <c r="E15407" s="1">
        <v>5.02E-5</v>
      </c>
      <c r="F15407" s="1" t="s">
        <v>3</v>
      </c>
      <c r="G15407" s="1" t="s">
        <v>18440</v>
      </c>
      <c r="H15407" s="1">
        <v>0</v>
      </c>
      <c r="I15407" s="1">
        <v>9997</v>
      </c>
    </row>
    <row r="15408" spans="1:9" x14ac:dyDescent="0.25">
      <c r="A15408" s="1">
        <v>2</v>
      </c>
      <c r="B15408" s="1">
        <v>48900</v>
      </c>
      <c r="C15408" s="1">
        <v>97.568299999999994</v>
      </c>
      <c r="D15408" s="1">
        <v>45.114800000000002</v>
      </c>
      <c r="E15408" s="1">
        <v>11389</v>
      </c>
      <c r="F15408" s="1">
        <v>91.806399999999996</v>
      </c>
      <c r="G15408" s="1">
        <v>331.46359999999999</v>
      </c>
      <c r="H15408" s="1">
        <v>15.14633929</v>
      </c>
      <c r="I15408" s="1">
        <v>70279</v>
      </c>
    </row>
    <row r="15409" spans="1:9" x14ac:dyDescent="0.25">
      <c r="A15409" s="1">
        <v>0</v>
      </c>
      <c r="B15409" s="1" t="s">
        <v>18441</v>
      </c>
      <c r="C15409" s="1" t="s">
        <v>7250</v>
      </c>
    </row>
    <row r="15410" spans="1:9" x14ac:dyDescent="0.25">
      <c r="A15410" s="1">
        <v>1</v>
      </c>
      <c r="B15410" s="1" t="s">
        <v>18442</v>
      </c>
      <c r="C15410" s="1" t="s">
        <v>18443</v>
      </c>
      <c r="D15410" s="1">
        <v>22276.580344649999</v>
      </c>
      <c r="E15410" s="1">
        <v>1.4002E-4</v>
      </c>
      <c r="F15410" s="1" t="s">
        <v>3</v>
      </c>
      <c r="G15410" s="1" t="s">
        <v>18444</v>
      </c>
      <c r="H15410" s="1">
        <v>0</v>
      </c>
      <c r="I15410" s="1">
        <v>9998</v>
      </c>
    </row>
    <row r="15411" spans="1:9" x14ac:dyDescent="0.25">
      <c r="A15411" s="1">
        <v>2</v>
      </c>
      <c r="B15411" s="1">
        <v>48901</v>
      </c>
      <c r="C15411" s="1">
        <v>97.558899999999994</v>
      </c>
      <c r="D15411" s="1">
        <v>45.232999999999997</v>
      </c>
      <c r="E15411" s="1">
        <v>10869</v>
      </c>
      <c r="F15411" s="1">
        <v>90.142600000000002</v>
      </c>
      <c r="G15411" s="1">
        <v>270.10520000000002</v>
      </c>
      <c r="H15411" s="1">
        <v>15.16475951</v>
      </c>
      <c r="I15411" s="1">
        <v>70312</v>
      </c>
    </row>
    <row r="15412" spans="1:9" x14ac:dyDescent="0.25">
      <c r="A15412" s="1">
        <v>0</v>
      </c>
      <c r="B15412" s="1" t="s">
        <v>18445</v>
      </c>
    </row>
    <row r="15413" spans="1:9" x14ac:dyDescent="0.25">
      <c r="A15413" s="1">
        <v>1</v>
      </c>
      <c r="B15413" s="1" t="s">
        <v>18446</v>
      </c>
      <c r="C15413" s="1" t="s">
        <v>18447</v>
      </c>
      <c r="D15413" s="1">
        <v>22276.362628080002</v>
      </c>
      <c r="E15413" s="1">
        <v>1.0618E-4</v>
      </c>
      <c r="F15413" s="1" t="s">
        <v>3</v>
      </c>
      <c r="G15413" s="1" t="s">
        <v>18448</v>
      </c>
      <c r="H15413" s="1">
        <v>0</v>
      </c>
      <c r="I15413" s="1">
        <v>9994</v>
      </c>
    </row>
    <row r="15414" spans="1:9" x14ac:dyDescent="0.25">
      <c r="A15414" s="1">
        <v>2</v>
      </c>
      <c r="B15414" s="1">
        <v>48902</v>
      </c>
      <c r="C15414" s="1">
        <v>97.570099999999996</v>
      </c>
      <c r="D15414" s="1">
        <v>45.282400000000003</v>
      </c>
      <c r="E15414" s="1">
        <v>11761</v>
      </c>
      <c r="F15414" s="1">
        <v>92.960300000000004</v>
      </c>
      <c r="G15414" s="1">
        <v>267.29750000000001</v>
      </c>
      <c r="H15414" s="1">
        <v>15.15418809</v>
      </c>
      <c r="I15414" s="1">
        <v>70269</v>
      </c>
    </row>
    <row r="15415" spans="1:9" x14ac:dyDescent="0.25">
      <c r="A15415" s="1">
        <v>0</v>
      </c>
      <c r="B15415" s="1" t="s">
        <v>18449</v>
      </c>
    </row>
    <row r="15416" spans="1:9" x14ac:dyDescent="0.25">
      <c r="A15416" s="1">
        <v>1</v>
      </c>
      <c r="B15416" s="1" t="s">
        <v>18450</v>
      </c>
      <c r="C15416" s="1" t="s">
        <v>18451</v>
      </c>
      <c r="D15416" s="1">
        <v>22276.3082464</v>
      </c>
      <c r="E15416" s="1">
        <v>9.3869999999999994E-5</v>
      </c>
      <c r="F15416" s="1" t="s">
        <v>3</v>
      </c>
      <c r="G15416" s="1" t="s">
        <v>18452</v>
      </c>
      <c r="H15416" s="1">
        <v>0</v>
      </c>
      <c r="I15416" s="1">
        <v>9993</v>
      </c>
    </row>
    <row r="15417" spans="1:9" x14ac:dyDescent="0.25">
      <c r="A15417" s="1">
        <v>2</v>
      </c>
      <c r="B15417" s="1">
        <v>48903</v>
      </c>
      <c r="C15417" s="1">
        <v>97.5625</v>
      </c>
      <c r="D15417" s="1">
        <v>44.760300000000001</v>
      </c>
      <c r="E15417" s="1">
        <v>11306</v>
      </c>
      <c r="F15417" s="1">
        <v>88.922899999999998</v>
      </c>
      <c r="G15417" s="1">
        <v>271.32979999999998</v>
      </c>
      <c r="H15417" s="1">
        <v>15.15155414</v>
      </c>
      <c r="I15417" s="1">
        <v>70251</v>
      </c>
    </row>
    <row r="15418" spans="1:9" x14ac:dyDescent="0.25">
      <c r="A15418" s="1">
        <v>0</v>
      </c>
      <c r="B15418" s="1" t="s">
        <v>18453</v>
      </c>
    </row>
    <row r="15419" spans="1:9" x14ac:dyDescent="0.25">
      <c r="A15419" s="1">
        <v>1</v>
      </c>
      <c r="B15419" s="1" t="s">
        <v>18454</v>
      </c>
      <c r="C15419" s="1" t="s">
        <v>18455</v>
      </c>
      <c r="D15419" s="1">
        <v>22276.585455550001</v>
      </c>
      <c r="E15419" s="1">
        <v>2.1445000000000001E-4</v>
      </c>
      <c r="F15419" s="1" t="s">
        <v>3</v>
      </c>
      <c r="G15419" s="1" t="s">
        <v>18456</v>
      </c>
      <c r="H15419" s="1">
        <v>0</v>
      </c>
      <c r="I15419" s="1">
        <v>9992</v>
      </c>
    </row>
    <row r="15420" spans="1:9" x14ac:dyDescent="0.25">
      <c r="A15420" s="1">
        <v>2</v>
      </c>
      <c r="B15420" s="1">
        <v>48904</v>
      </c>
      <c r="C15420" s="1">
        <v>97.570800000000006</v>
      </c>
      <c r="D15420" s="1">
        <v>46.499200000000002</v>
      </c>
      <c r="E15420" s="1">
        <v>10739</v>
      </c>
      <c r="F15420" s="1">
        <v>88.971599999999995</v>
      </c>
      <c r="G15420" s="1">
        <v>271.27480000000003</v>
      </c>
      <c r="H15420" s="1">
        <v>15.186685689999999</v>
      </c>
      <c r="I15420" s="1">
        <v>70357</v>
      </c>
    </row>
    <row r="15421" spans="1:9" x14ac:dyDescent="0.25">
      <c r="A15421" s="1">
        <v>0</v>
      </c>
      <c r="B15421" s="1" t="s">
        <v>18457</v>
      </c>
      <c r="C15421" s="1" t="s">
        <v>18458</v>
      </c>
    </row>
    <row r="15422" spans="1:9" x14ac:dyDescent="0.25">
      <c r="A15422" s="1">
        <v>1</v>
      </c>
      <c r="B15422" s="1" t="s">
        <v>18459</v>
      </c>
      <c r="C15422" s="1" t="s">
        <v>18460</v>
      </c>
      <c r="D15422" s="1">
        <v>22276.580315430001</v>
      </c>
      <c r="E15422" s="1">
        <v>8.7639999999999994E-5</v>
      </c>
      <c r="F15422" s="1" t="s">
        <v>3</v>
      </c>
      <c r="G15422" s="1" t="s">
        <v>18461</v>
      </c>
      <c r="H15422" s="1">
        <v>0</v>
      </c>
      <c r="I15422" s="1">
        <v>9994</v>
      </c>
    </row>
    <row r="15423" spans="1:9" x14ac:dyDescent="0.25">
      <c r="A15423" s="1">
        <v>2</v>
      </c>
      <c r="B15423" s="1">
        <v>48905</v>
      </c>
      <c r="C15423" s="1">
        <v>97.522400000000005</v>
      </c>
      <c r="D15423" s="1">
        <v>45.8812</v>
      </c>
      <c r="E15423" s="1">
        <v>10863</v>
      </c>
      <c r="F15423" s="1">
        <v>61.201900000000002</v>
      </c>
      <c r="G15423" s="1">
        <v>358.41019999999997</v>
      </c>
      <c r="H15423" s="1">
        <v>15.20518895</v>
      </c>
      <c r="I15423" s="1">
        <v>70499</v>
      </c>
    </row>
    <row r="15424" spans="1:9" x14ac:dyDescent="0.25">
      <c r="A15424" s="1">
        <v>0</v>
      </c>
      <c r="B15424" s="1" t="s">
        <v>18462</v>
      </c>
    </row>
    <row r="15425" spans="1:9" x14ac:dyDescent="0.25">
      <c r="A15425" s="1">
        <v>1</v>
      </c>
      <c r="B15425" s="1" t="s">
        <v>18463</v>
      </c>
      <c r="C15425" s="1" t="s">
        <v>18464</v>
      </c>
      <c r="D15425" s="1">
        <v>22276.351132899999</v>
      </c>
      <c r="E15425" s="1">
        <v>3.1546999999999999E-4</v>
      </c>
      <c r="F15425" s="1" t="s">
        <v>3</v>
      </c>
      <c r="G15425" s="1" t="s">
        <v>18465</v>
      </c>
      <c r="H15425" s="1">
        <v>0</v>
      </c>
      <c r="I15425" s="1">
        <v>9991</v>
      </c>
    </row>
    <row r="15426" spans="1:9" x14ac:dyDescent="0.25">
      <c r="A15426" s="1">
        <v>2</v>
      </c>
      <c r="B15426" s="1">
        <v>48906</v>
      </c>
      <c r="C15426" s="1">
        <v>97.553899999999999</v>
      </c>
      <c r="D15426" s="1">
        <v>42.730200000000004</v>
      </c>
      <c r="E15426" s="1">
        <v>4084</v>
      </c>
      <c r="F15426" s="1">
        <v>345.04509999999999</v>
      </c>
      <c r="G15426" s="1">
        <v>15.0657</v>
      </c>
      <c r="H15426" s="1">
        <v>15.11413196</v>
      </c>
      <c r="I15426" s="1">
        <v>70130</v>
      </c>
    </row>
    <row r="15427" spans="1:9" x14ac:dyDescent="0.25">
      <c r="A15427" s="1">
        <v>0</v>
      </c>
      <c r="B15427" s="1" t="s">
        <v>18466</v>
      </c>
      <c r="C15427" s="1">
        <v>2</v>
      </c>
      <c r="D15427" s="1" t="s">
        <v>18467</v>
      </c>
    </row>
    <row r="15428" spans="1:9" x14ac:dyDescent="0.25">
      <c r="A15428" s="1">
        <v>1</v>
      </c>
      <c r="B15428" s="1" t="s">
        <v>18468</v>
      </c>
      <c r="C15428" s="1" t="s">
        <v>18469</v>
      </c>
      <c r="D15428" s="1">
        <v>22276.348596600001</v>
      </c>
      <c r="E15428" s="1">
        <v>5.8640000000000001E-5</v>
      </c>
      <c r="F15428" s="1" t="s">
        <v>3</v>
      </c>
      <c r="G15428" s="1" t="s">
        <v>18470</v>
      </c>
      <c r="H15428" s="1">
        <v>0</v>
      </c>
      <c r="I15428" s="1">
        <v>9992</v>
      </c>
    </row>
    <row r="15429" spans="1:9" x14ac:dyDescent="0.25">
      <c r="A15429" s="1">
        <v>2</v>
      </c>
      <c r="B15429" s="1">
        <v>48907</v>
      </c>
      <c r="C15429" s="1">
        <v>97.568600000000004</v>
      </c>
      <c r="D15429" s="1">
        <v>45.021500000000003</v>
      </c>
      <c r="E15429" s="1">
        <v>12114</v>
      </c>
      <c r="F15429" s="1">
        <v>89.013400000000004</v>
      </c>
      <c r="G15429" s="1">
        <v>271.24860000000001</v>
      </c>
      <c r="H15429" s="1">
        <v>15.145174880000001</v>
      </c>
      <c r="I15429" s="1">
        <v>70250</v>
      </c>
    </row>
    <row r="15430" spans="1:9" x14ac:dyDescent="0.25">
      <c r="A15430" s="1">
        <v>0</v>
      </c>
      <c r="B15430" s="1" t="s">
        <v>18466</v>
      </c>
      <c r="C15430" s="1">
        <v>2</v>
      </c>
      <c r="D15430" s="1" t="s">
        <v>18471</v>
      </c>
    </row>
    <row r="15431" spans="1:9" x14ac:dyDescent="0.25">
      <c r="A15431" s="1">
        <v>1</v>
      </c>
      <c r="B15431" s="1" t="s">
        <v>18472</v>
      </c>
      <c r="C15431" s="1" t="s">
        <v>18473</v>
      </c>
      <c r="D15431" s="1">
        <v>22276.34857418</v>
      </c>
      <c r="E15431" s="1">
        <v>5.8650000000000003E-5</v>
      </c>
      <c r="F15431" s="1" t="s">
        <v>3</v>
      </c>
      <c r="G15431" s="1" t="s">
        <v>18474</v>
      </c>
      <c r="H15431" s="1">
        <v>0</v>
      </c>
      <c r="I15431" s="1">
        <v>9994</v>
      </c>
    </row>
    <row r="15432" spans="1:9" x14ac:dyDescent="0.25">
      <c r="A15432" s="1">
        <v>2</v>
      </c>
      <c r="B15432" s="1">
        <v>48908</v>
      </c>
      <c r="C15432" s="1">
        <v>97.569500000000005</v>
      </c>
      <c r="D15432" s="1">
        <v>45.0398</v>
      </c>
      <c r="E15432" s="1">
        <v>11408</v>
      </c>
      <c r="F15432" s="1">
        <v>86.553899999999999</v>
      </c>
      <c r="G15432" s="1">
        <v>273.69970000000001</v>
      </c>
      <c r="H15432" s="1">
        <v>15.144619799999999</v>
      </c>
      <c r="I15432" s="1">
        <v>70257</v>
      </c>
    </row>
    <row r="15433" spans="1:9" x14ac:dyDescent="0.25">
      <c r="A15433" s="1">
        <v>0</v>
      </c>
      <c r="B15433" s="1" t="s">
        <v>18475</v>
      </c>
    </row>
    <row r="15434" spans="1:9" x14ac:dyDescent="0.25">
      <c r="A15434" s="1">
        <v>1</v>
      </c>
      <c r="B15434" s="1" t="s">
        <v>18476</v>
      </c>
      <c r="C15434" s="1" t="s">
        <v>18477</v>
      </c>
      <c r="D15434" s="1">
        <v>22276.338576549999</v>
      </c>
      <c r="E15434" s="1">
        <v>6.444E-5</v>
      </c>
      <c r="F15434" s="1" t="s">
        <v>3</v>
      </c>
      <c r="G15434" s="1" t="s">
        <v>18478</v>
      </c>
      <c r="H15434" s="1">
        <v>0</v>
      </c>
      <c r="I15434" s="1">
        <v>9997</v>
      </c>
    </row>
    <row r="15435" spans="1:9" x14ac:dyDescent="0.25">
      <c r="A15435" s="1">
        <v>2</v>
      </c>
      <c r="B15435" s="1">
        <v>48909</v>
      </c>
      <c r="C15435" s="1">
        <v>97.560500000000005</v>
      </c>
      <c r="D15435" s="1">
        <v>44.569600000000001</v>
      </c>
      <c r="E15435" s="1">
        <v>12098</v>
      </c>
      <c r="F15435" s="1">
        <v>85.042100000000005</v>
      </c>
      <c r="G15435" s="1">
        <v>275.21910000000003</v>
      </c>
      <c r="H15435" s="1">
        <v>15.146556629999999</v>
      </c>
      <c r="I15435" s="1">
        <v>70251</v>
      </c>
    </row>
    <row r="15436" spans="1:9" x14ac:dyDescent="0.25">
      <c r="A15436" s="1">
        <v>0</v>
      </c>
      <c r="B15436" s="1" t="s">
        <v>18479</v>
      </c>
    </row>
    <row r="15437" spans="1:9" x14ac:dyDescent="0.25">
      <c r="A15437" s="1">
        <v>1</v>
      </c>
      <c r="B15437" s="1" t="s">
        <v>18480</v>
      </c>
      <c r="C15437" s="1" t="s">
        <v>18481</v>
      </c>
      <c r="D15437" s="1">
        <v>22276.33604998</v>
      </c>
      <c r="E15437" s="1">
        <v>1.8212999999999999E-4</v>
      </c>
      <c r="F15437" s="1" t="s">
        <v>3</v>
      </c>
      <c r="G15437" s="1" t="s">
        <v>18482</v>
      </c>
      <c r="H15437" s="1">
        <v>0</v>
      </c>
      <c r="I15437" s="1">
        <v>9998</v>
      </c>
    </row>
    <row r="15438" spans="1:9" x14ac:dyDescent="0.25">
      <c r="A15438" s="1">
        <v>2</v>
      </c>
      <c r="B15438" s="1">
        <v>48910</v>
      </c>
      <c r="C15438" s="1">
        <v>97.568200000000004</v>
      </c>
      <c r="D15438" s="1">
        <v>45.916600000000003</v>
      </c>
      <c r="E15438" s="1">
        <v>11930</v>
      </c>
      <c r="F15438" s="1">
        <v>86.032799999999995</v>
      </c>
      <c r="G15438" s="1">
        <v>274.2269</v>
      </c>
      <c r="H15438" s="1">
        <v>15.176623190000001</v>
      </c>
      <c r="I15438" s="1">
        <v>70306</v>
      </c>
    </row>
    <row r="15439" spans="1:9" x14ac:dyDescent="0.25">
      <c r="A15439" s="1">
        <v>0</v>
      </c>
      <c r="B15439" s="1" t="s">
        <v>18483</v>
      </c>
    </row>
    <row r="15440" spans="1:9" x14ac:dyDescent="0.25">
      <c r="A15440" s="1">
        <v>1</v>
      </c>
      <c r="B15440" s="1" t="s">
        <v>18484</v>
      </c>
      <c r="C15440" s="1" t="s">
        <v>18485</v>
      </c>
      <c r="D15440" s="1">
        <v>22276.368308379999</v>
      </c>
      <c r="E15440" s="1">
        <v>1.0014E-4</v>
      </c>
      <c r="F15440" s="1" t="s">
        <v>3</v>
      </c>
      <c r="G15440" s="1" t="s">
        <v>18486</v>
      </c>
      <c r="H15440" s="1">
        <v>0</v>
      </c>
      <c r="I15440" s="1">
        <v>9998</v>
      </c>
    </row>
    <row r="15441" spans="1:9" x14ac:dyDescent="0.25">
      <c r="A15441" s="1">
        <v>2</v>
      </c>
      <c r="B15441" s="1">
        <v>48911</v>
      </c>
      <c r="C15441" s="1">
        <v>97.570800000000006</v>
      </c>
      <c r="D15441" s="1">
        <v>45.459699999999998</v>
      </c>
      <c r="E15441" s="1">
        <v>12282</v>
      </c>
      <c r="F15441" s="1">
        <v>86.764700000000005</v>
      </c>
      <c r="G15441" s="1">
        <v>273.49900000000002</v>
      </c>
      <c r="H15441" s="1">
        <v>15.155174239999999</v>
      </c>
      <c r="I15441" s="1">
        <v>70273</v>
      </c>
    </row>
    <row r="15442" spans="1:9" x14ac:dyDescent="0.25">
      <c r="A15442" s="1">
        <v>0</v>
      </c>
      <c r="B15442" s="1" t="s">
        <v>14784</v>
      </c>
      <c r="C15442" s="1" t="s">
        <v>18487</v>
      </c>
    </row>
    <row r="15443" spans="1:9" x14ac:dyDescent="0.25">
      <c r="A15443" s="1">
        <v>1</v>
      </c>
      <c r="B15443" s="1" t="s">
        <v>18488</v>
      </c>
      <c r="C15443" s="1" t="s">
        <v>18489</v>
      </c>
      <c r="D15443" s="1">
        <v>22276.525479</v>
      </c>
      <c r="E15443" s="1">
        <v>7.7239999999999999E-5</v>
      </c>
      <c r="F15443" s="1" t="s">
        <v>3</v>
      </c>
      <c r="G15443" s="1" t="s">
        <v>18490</v>
      </c>
      <c r="H15443" s="1">
        <v>0</v>
      </c>
      <c r="I15443" s="1">
        <v>9999</v>
      </c>
    </row>
    <row r="15444" spans="1:9" x14ac:dyDescent="0.25">
      <c r="A15444" s="1">
        <v>2</v>
      </c>
      <c r="B15444" s="1">
        <v>48912</v>
      </c>
      <c r="C15444" s="1">
        <v>97.542199999999994</v>
      </c>
      <c r="D15444" s="1">
        <v>44.396500000000003</v>
      </c>
      <c r="E15444" s="1">
        <v>26348</v>
      </c>
      <c r="F15444" s="1">
        <v>56.199300000000001</v>
      </c>
      <c r="G15444" s="1">
        <v>304.17469999999997</v>
      </c>
      <c r="H15444" s="1">
        <v>15.23601481</v>
      </c>
      <c r="I15444" s="1">
        <v>70253</v>
      </c>
    </row>
    <row r="15445" spans="1:9" x14ac:dyDescent="0.25">
      <c r="A15445" s="1">
        <v>0</v>
      </c>
      <c r="B15445" s="1" t="s">
        <v>18491</v>
      </c>
      <c r="C15445" s="1" t="s">
        <v>14696</v>
      </c>
    </row>
    <row r="15446" spans="1:9" x14ac:dyDescent="0.25">
      <c r="A15446" s="1">
        <v>1</v>
      </c>
      <c r="B15446" s="1" t="s">
        <v>18492</v>
      </c>
      <c r="C15446" s="1" t="s">
        <v>18493</v>
      </c>
      <c r="D15446" s="1">
        <v>22276.330328249998</v>
      </c>
      <c r="E15446" s="1">
        <v>5.4823000000000003E-4</v>
      </c>
      <c r="F15446" s="1" t="s">
        <v>3</v>
      </c>
      <c r="G15446" s="1" t="s">
        <v>18494</v>
      </c>
      <c r="H15446" s="1">
        <v>0</v>
      </c>
      <c r="I15446" s="1">
        <v>9994</v>
      </c>
    </row>
    <row r="15447" spans="1:9" x14ac:dyDescent="0.25">
      <c r="A15447" s="1">
        <v>2</v>
      </c>
      <c r="B15447" s="1">
        <v>48913</v>
      </c>
      <c r="C15447" s="1">
        <v>97.553399999999996</v>
      </c>
      <c r="D15447" s="1">
        <v>48.311799999999998</v>
      </c>
      <c r="E15447" s="1">
        <v>6809</v>
      </c>
      <c r="F15447" s="1">
        <v>75.398700000000005</v>
      </c>
      <c r="G15447" s="1">
        <v>284.80070000000001</v>
      </c>
      <c r="H15447" s="1">
        <v>15.287228219999999</v>
      </c>
      <c r="I15447" s="1">
        <v>70495</v>
      </c>
    </row>
    <row r="15448" spans="1:9" x14ac:dyDescent="0.25">
      <c r="A15448" s="1">
        <v>0</v>
      </c>
      <c r="B15448" s="1" t="s">
        <v>18495</v>
      </c>
    </row>
    <row r="15449" spans="1:9" x14ac:dyDescent="0.25">
      <c r="A15449" s="1">
        <v>1</v>
      </c>
      <c r="B15449" s="1" t="s">
        <v>18496</v>
      </c>
      <c r="C15449" s="1" t="s">
        <v>18497</v>
      </c>
      <c r="D15449" s="1">
        <v>22276.623185510001</v>
      </c>
      <c r="E15449" s="1">
        <v>7.3170000000000006E-5</v>
      </c>
      <c r="F15449" s="1" t="s">
        <v>3</v>
      </c>
      <c r="G15449" s="1" t="s">
        <v>18498</v>
      </c>
      <c r="H15449" s="1">
        <v>0</v>
      </c>
      <c r="I15449" s="1">
        <v>9997</v>
      </c>
    </row>
    <row r="15450" spans="1:9" x14ac:dyDescent="0.25">
      <c r="A15450" s="1">
        <v>2</v>
      </c>
      <c r="B15450" s="1">
        <v>48914</v>
      </c>
      <c r="C15450" s="1">
        <v>97.5685</v>
      </c>
      <c r="D15450" s="1">
        <v>43.717300000000002</v>
      </c>
      <c r="E15450" s="1">
        <v>1543</v>
      </c>
      <c r="F15450" s="1">
        <v>58.754199999999997</v>
      </c>
      <c r="G15450" s="1">
        <v>312.19260000000003</v>
      </c>
      <c r="H15450" s="1">
        <v>15.105696699999999</v>
      </c>
      <c r="I15450" s="1">
        <v>70187</v>
      </c>
    </row>
    <row r="15451" spans="1:9" x14ac:dyDescent="0.25">
      <c r="A15451" s="1">
        <v>0</v>
      </c>
      <c r="B15451" s="1" t="s">
        <v>18499</v>
      </c>
    </row>
    <row r="15452" spans="1:9" x14ac:dyDescent="0.25">
      <c r="A15452" s="1">
        <v>1</v>
      </c>
      <c r="B15452" s="1" t="s">
        <v>18500</v>
      </c>
      <c r="C15452" s="1" t="s">
        <v>18501</v>
      </c>
      <c r="D15452" s="1">
        <v>22276.369193899998</v>
      </c>
      <c r="E15452" s="1">
        <v>6.4330000000000002E-5</v>
      </c>
      <c r="F15452" s="1" t="s">
        <v>3</v>
      </c>
      <c r="G15452" s="1" t="s">
        <v>18502</v>
      </c>
      <c r="H15452" s="1">
        <v>0</v>
      </c>
      <c r="I15452" s="1">
        <v>9992</v>
      </c>
    </row>
    <row r="15453" spans="1:9" x14ac:dyDescent="0.25">
      <c r="A15453" s="1">
        <v>2</v>
      </c>
      <c r="B15453" s="1">
        <v>48915</v>
      </c>
      <c r="C15453" s="1">
        <v>97.566800000000001</v>
      </c>
      <c r="D15453" s="1">
        <v>45.063400000000001</v>
      </c>
      <c r="E15453" s="1">
        <v>12757</v>
      </c>
      <c r="F15453" s="1">
        <v>82.089699999999993</v>
      </c>
      <c r="G15453" s="1">
        <v>278.17829999999998</v>
      </c>
      <c r="H15453" s="1">
        <v>15.146240560000001</v>
      </c>
      <c r="I15453" s="1">
        <v>70263</v>
      </c>
    </row>
    <row r="15454" spans="1:9" x14ac:dyDescent="0.25">
      <c r="A15454" s="1">
        <v>0</v>
      </c>
      <c r="B15454" s="1" t="s">
        <v>18503</v>
      </c>
    </row>
    <row r="15455" spans="1:9" x14ac:dyDescent="0.25">
      <c r="A15455" s="1">
        <v>1</v>
      </c>
      <c r="B15455" s="1" t="s">
        <v>18504</v>
      </c>
      <c r="C15455" s="1" t="s">
        <v>18505</v>
      </c>
      <c r="D15455" s="1">
        <v>22276.490249549999</v>
      </c>
      <c r="E15455" s="1">
        <v>7.5409999999999998E-5</v>
      </c>
      <c r="F15455" s="1" t="s">
        <v>3</v>
      </c>
      <c r="G15455" s="1" t="s">
        <v>18506</v>
      </c>
      <c r="H15455" s="1">
        <v>0</v>
      </c>
      <c r="I15455" s="1">
        <v>9990</v>
      </c>
    </row>
    <row r="15456" spans="1:9" x14ac:dyDescent="0.25">
      <c r="A15456" s="1">
        <v>2</v>
      </c>
      <c r="B15456" s="1">
        <v>48916</v>
      </c>
      <c r="C15456" s="1">
        <v>97.569699999999997</v>
      </c>
      <c r="D15456" s="1">
        <v>43.799300000000002</v>
      </c>
      <c r="E15456" s="1">
        <v>2252</v>
      </c>
      <c r="F15456" s="1">
        <v>78.948099999999997</v>
      </c>
      <c r="G15456" s="1">
        <v>345.58769999999998</v>
      </c>
      <c r="H15456" s="1">
        <v>15.110721270000001</v>
      </c>
      <c r="I15456" s="1">
        <v>70177</v>
      </c>
    </row>
    <row r="15457" spans="1:9" x14ac:dyDescent="0.25">
      <c r="A15457" s="1">
        <v>0</v>
      </c>
      <c r="B15457" s="1" t="s">
        <v>18507</v>
      </c>
    </row>
    <row r="15458" spans="1:9" x14ac:dyDescent="0.25">
      <c r="A15458" s="1">
        <v>1</v>
      </c>
      <c r="B15458" s="1" t="s">
        <v>18508</v>
      </c>
      <c r="C15458" s="1" t="s">
        <v>18509</v>
      </c>
      <c r="D15458" s="1">
        <v>22276.47343582</v>
      </c>
      <c r="E15458" s="1">
        <v>8.6910000000000006E-5</v>
      </c>
      <c r="F15458" s="1" t="s">
        <v>3</v>
      </c>
      <c r="G15458" s="1" t="s">
        <v>18510</v>
      </c>
      <c r="H15458" s="1">
        <v>0</v>
      </c>
      <c r="I15458" s="1">
        <v>9997</v>
      </c>
    </row>
    <row r="15459" spans="1:9" x14ac:dyDescent="0.25">
      <c r="A15459" s="1">
        <v>2</v>
      </c>
      <c r="B15459" s="1">
        <v>48917</v>
      </c>
      <c r="C15459" s="1">
        <v>97.568299999999994</v>
      </c>
      <c r="D15459" s="1">
        <v>46.064100000000003</v>
      </c>
      <c r="E15459" s="1">
        <v>12618</v>
      </c>
      <c r="F15459" s="1">
        <v>80.975700000000003</v>
      </c>
      <c r="G15459" s="1">
        <v>347.2414</v>
      </c>
      <c r="H15459" s="1">
        <v>15.16990375</v>
      </c>
      <c r="I15459" s="1">
        <v>70327</v>
      </c>
    </row>
    <row r="15460" spans="1:9" x14ac:dyDescent="0.25">
      <c r="A15460" s="1">
        <v>0</v>
      </c>
      <c r="B15460" s="1" t="s">
        <v>18511</v>
      </c>
    </row>
    <row r="15461" spans="1:9" x14ac:dyDescent="0.25">
      <c r="A15461" s="1">
        <v>1</v>
      </c>
      <c r="B15461" s="1" t="s">
        <v>18512</v>
      </c>
      <c r="C15461" s="1" t="s">
        <v>18513</v>
      </c>
      <c r="D15461" s="1">
        <v>22276.457455349999</v>
      </c>
      <c r="E15461" s="1">
        <v>8.2280000000000005E-5</v>
      </c>
      <c r="F15461" s="1" t="s">
        <v>3</v>
      </c>
      <c r="G15461" s="1" t="s">
        <v>18514</v>
      </c>
      <c r="H15461" s="1">
        <v>0</v>
      </c>
      <c r="I15461" s="1">
        <v>9997</v>
      </c>
    </row>
    <row r="15462" spans="1:9" x14ac:dyDescent="0.25">
      <c r="A15462" s="1">
        <v>2</v>
      </c>
      <c r="B15462" s="1">
        <v>48918</v>
      </c>
      <c r="C15462" s="1">
        <v>97.567700000000002</v>
      </c>
      <c r="D15462" s="1">
        <v>45.8964</v>
      </c>
      <c r="E15462" s="1">
        <v>12997</v>
      </c>
      <c r="F15462" s="1">
        <v>81.694800000000001</v>
      </c>
      <c r="G15462" s="1">
        <v>3.8788999999999998</v>
      </c>
      <c r="H15462" s="1">
        <v>15.166419360000001</v>
      </c>
      <c r="I15462" s="1">
        <v>70311</v>
      </c>
    </row>
    <row r="15463" spans="1:9" x14ac:dyDescent="0.25">
      <c r="A15463" s="1">
        <v>0</v>
      </c>
      <c r="B15463" s="1" t="s">
        <v>18515</v>
      </c>
      <c r="C15463" s="1" t="s">
        <v>18516</v>
      </c>
    </row>
    <row r="15464" spans="1:9" x14ac:dyDescent="0.25">
      <c r="A15464" s="1">
        <v>1</v>
      </c>
      <c r="B15464" s="1" t="s">
        <v>18517</v>
      </c>
      <c r="C15464" s="1" t="s">
        <v>18518</v>
      </c>
      <c r="D15464" s="1">
        <v>22276.443320580001</v>
      </c>
      <c r="E15464" s="1">
        <v>1.6182999999999999E-4</v>
      </c>
      <c r="F15464" s="1" t="s">
        <v>3</v>
      </c>
      <c r="G15464" s="1" t="s">
        <v>18519</v>
      </c>
      <c r="H15464" s="1">
        <v>0</v>
      </c>
      <c r="I15464" s="1">
        <v>9997</v>
      </c>
    </row>
    <row r="15465" spans="1:9" x14ac:dyDescent="0.25">
      <c r="A15465" s="1">
        <v>2</v>
      </c>
      <c r="B15465" s="1">
        <v>48919</v>
      </c>
      <c r="C15465" s="1">
        <v>97.369100000000003</v>
      </c>
      <c r="D15465" s="1">
        <v>48.030900000000003</v>
      </c>
      <c r="E15465" s="1">
        <v>13607</v>
      </c>
      <c r="F15465" s="1">
        <v>16.529800000000002</v>
      </c>
      <c r="G15465" s="1">
        <v>54.652700000000003</v>
      </c>
      <c r="H15465" s="1">
        <v>15.33504383</v>
      </c>
      <c r="I15465" s="1">
        <v>71103</v>
      </c>
    </row>
    <row r="15466" spans="1:9" x14ac:dyDescent="0.25">
      <c r="A15466" s="1">
        <v>0</v>
      </c>
      <c r="B15466" s="1" t="s">
        <v>18520</v>
      </c>
      <c r="C15466" s="1" t="s">
        <v>18521</v>
      </c>
    </row>
    <row r="15467" spans="1:9" x14ac:dyDescent="0.25">
      <c r="A15467" s="1">
        <v>1</v>
      </c>
      <c r="B15467" s="1" t="s">
        <v>18522</v>
      </c>
      <c r="C15467" s="1" t="s">
        <v>18523</v>
      </c>
      <c r="D15467" s="1">
        <v>22276.571619859998</v>
      </c>
      <c r="E15467" s="1">
        <v>1.9324000000000001E-4</v>
      </c>
      <c r="F15467" s="1" t="s">
        <v>3</v>
      </c>
      <c r="G15467" s="1" t="s">
        <v>18524</v>
      </c>
      <c r="H15467" s="1">
        <v>0</v>
      </c>
      <c r="I15467" s="1">
        <v>9996</v>
      </c>
    </row>
    <row r="15468" spans="1:9" x14ac:dyDescent="0.25">
      <c r="A15468" s="1">
        <v>2</v>
      </c>
      <c r="B15468" s="1">
        <v>48920</v>
      </c>
      <c r="C15468" s="1">
        <v>97.364199999999997</v>
      </c>
      <c r="D15468" s="1">
        <v>47.867899999999999</v>
      </c>
      <c r="E15468" s="1">
        <v>12848</v>
      </c>
      <c r="F15468" s="1">
        <v>23.8367</v>
      </c>
      <c r="G15468" s="1">
        <v>104.8467</v>
      </c>
      <c r="H15468" s="1">
        <v>15.37043044</v>
      </c>
      <c r="I15468" s="1">
        <v>71143</v>
      </c>
    </row>
    <row r="15469" spans="1:9" x14ac:dyDescent="0.25">
      <c r="A15469" s="1">
        <v>0</v>
      </c>
      <c r="B15469" s="1" t="s">
        <v>18525</v>
      </c>
      <c r="C15469" s="1" t="s">
        <v>18526</v>
      </c>
    </row>
    <row r="15470" spans="1:9" x14ac:dyDescent="0.25">
      <c r="A15470" s="1">
        <v>1</v>
      </c>
      <c r="B15470" s="1" t="s">
        <v>18527</v>
      </c>
      <c r="C15470" s="1" t="s">
        <v>18528</v>
      </c>
      <c r="D15470" s="1">
        <v>22276.59956196</v>
      </c>
      <c r="E15470" s="1">
        <v>1.8289000000000001E-4</v>
      </c>
      <c r="F15470" s="1" t="s">
        <v>3</v>
      </c>
      <c r="G15470" s="1" t="s">
        <v>18529</v>
      </c>
      <c r="H15470" s="1">
        <v>0</v>
      </c>
      <c r="I15470" s="1">
        <v>9993</v>
      </c>
    </row>
    <row r="15471" spans="1:9" x14ac:dyDescent="0.25">
      <c r="A15471" s="1">
        <v>2</v>
      </c>
      <c r="B15471" s="1">
        <v>48921</v>
      </c>
      <c r="C15471" s="1">
        <v>97.376000000000005</v>
      </c>
      <c r="D15471" s="1">
        <v>48.340699999999998</v>
      </c>
      <c r="E15471" s="1">
        <v>16009</v>
      </c>
      <c r="F15471" s="1">
        <v>42.077399999999997</v>
      </c>
      <c r="G15471" s="1">
        <v>15.733499999999999</v>
      </c>
      <c r="H15471" s="1">
        <v>15.35541572</v>
      </c>
      <c r="I15471" s="1">
        <v>71138</v>
      </c>
    </row>
    <row r="15472" spans="1:9" x14ac:dyDescent="0.25">
      <c r="A15472" s="1">
        <v>0</v>
      </c>
      <c r="B15472" s="1" t="s">
        <v>18530</v>
      </c>
    </row>
    <row r="15473" spans="1:9" x14ac:dyDescent="0.25">
      <c r="A15473" s="1">
        <v>1</v>
      </c>
      <c r="B15473" s="1" t="s">
        <v>18531</v>
      </c>
      <c r="C15473" s="1" t="s">
        <v>18532</v>
      </c>
      <c r="D15473" s="1">
        <v>22276.576843210001</v>
      </c>
      <c r="E15473" s="1">
        <v>1.0281E-4</v>
      </c>
      <c r="F15473" s="1" t="s">
        <v>3</v>
      </c>
      <c r="G15473" s="1" t="s">
        <v>18533</v>
      </c>
      <c r="H15473" s="1">
        <v>0</v>
      </c>
      <c r="I15473" s="1">
        <v>9997</v>
      </c>
    </row>
    <row r="15474" spans="1:9" x14ac:dyDescent="0.25">
      <c r="A15474" s="1">
        <v>2</v>
      </c>
      <c r="B15474" s="1">
        <v>48922</v>
      </c>
      <c r="C15474" s="1">
        <v>97.560900000000004</v>
      </c>
      <c r="D15474" s="1">
        <v>45.772599999999997</v>
      </c>
      <c r="E15474" s="1">
        <v>13388</v>
      </c>
      <c r="F15474" s="1">
        <v>76.474800000000002</v>
      </c>
      <c r="G15474" s="1">
        <v>344.53089999999997</v>
      </c>
      <c r="H15474" s="1">
        <v>15.17199924</v>
      </c>
      <c r="I15474" s="1">
        <v>70343</v>
      </c>
    </row>
    <row r="15475" spans="1:9" x14ac:dyDescent="0.25">
      <c r="A15475" s="1">
        <v>0</v>
      </c>
      <c r="B15475" s="1" t="s">
        <v>6600</v>
      </c>
      <c r="C15475" s="1">
        <v>2</v>
      </c>
      <c r="D15475" s="1" t="s">
        <v>18534</v>
      </c>
    </row>
    <row r="15476" spans="1:9" x14ac:dyDescent="0.25">
      <c r="A15476" s="1">
        <v>1</v>
      </c>
      <c r="B15476" s="1" t="s">
        <v>18535</v>
      </c>
      <c r="C15476" s="1" t="s">
        <v>18536</v>
      </c>
      <c r="D15476" s="1">
        <v>22276.32710739</v>
      </c>
      <c r="E15476" s="1">
        <v>2.5514999999999999E-4</v>
      </c>
      <c r="F15476" s="1" t="s">
        <v>3</v>
      </c>
      <c r="G15476" s="1" t="s">
        <v>18537</v>
      </c>
      <c r="H15476" s="1">
        <v>0</v>
      </c>
      <c r="I15476" s="1">
        <v>9993</v>
      </c>
    </row>
    <row r="15477" spans="1:9" x14ac:dyDescent="0.25">
      <c r="A15477" s="1">
        <v>2</v>
      </c>
      <c r="B15477" s="1">
        <v>48923</v>
      </c>
      <c r="C15477" s="1">
        <v>97.558999999999997</v>
      </c>
      <c r="D15477" s="1">
        <v>46.2517</v>
      </c>
      <c r="E15477" s="1">
        <v>11479</v>
      </c>
      <c r="F15477" s="1">
        <v>78.582899999999995</v>
      </c>
      <c r="G15477" s="1">
        <v>281.6694</v>
      </c>
      <c r="H15477" s="1">
        <v>15.20131151</v>
      </c>
      <c r="I15477" s="1">
        <v>70350</v>
      </c>
    </row>
    <row r="15478" spans="1:9" x14ac:dyDescent="0.25">
      <c r="A15478" s="1">
        <v>0</v>
      </c>
      <c r="B15478" s="1" t="s">
        <v>18538</v>
      </c>
    </row>
    <row r="15479" spans="1:9" x14ac:dyDescent="0.25">
      <c r="A15479" s="1">
        <v>1</v>
      </c>
      <c r="B15479" s="1" t="s">
        <v>18539</v>
      </c>
      <c r="C15479" s="1" t="s">
        <v>18540</v>
      </c>
      <c r="D15479" s="1">
        <v>22276.61066179</v>
      </c>
      <c r="E15479" s="1">
        <v>4.5949999999999999E-5</v>
      </c>
      <c r="F15479" s="1" t="s">
        <v>3</v>
      </c>
      <c r="G15479" s="1" t="s">
        <v>18541</v>
      </c>
      <c r="H15479" s="1">
        <v>0</v>
      </c>
      <c r="I15479" s="1">
        <v>9995</v>
      </c>
    </row>
    <row r="15480" spans="1:9" x14ac:dyDescent="0.25">
      <c r="A15480" s="1">
        <v>2</v>
      </c>
      <c r="B15480" s="1">
        <v>48924</v>
      </c>
      <c r="C15480" s="1">
        <v>97.570899999999995</v>
      </c>
      <c r="D15480" s="1">
        <v>46.097099999999998</v>
      </c>
      <c r="E15480" s="1">
        <v>19234</v>
      </c>
      <c r="F15480" s="1">
        <v>83.522199999999998</v>
      </c>
      <c r="G15480" s="1">
        <v>334.03469999999999</v>
      </c>
      <c r="H15480" s="1">
        <v>15.1574264</v>
      </c>
      <c r="I15480" s="1">
        <v>70336</v>
      </c>
    </row>
    <row r="15481" spans="1:9" x14ac:dyDescent="0.25">
      <c r="A15481" s="1">
        <v>0</v>
      </c>
      <c r="B15481" s="1" t="s">
        <v>6600</v>
      </c>
      <c r="C15481" s="1">
        <v>2</v>
      </c>
      <c r="D15481" s="1" t="s">
        <v>18542</v>
      </c>
    </row>
    <row r="15482" spans="1:9" x14ac:dyDescent="0.25">
      <c r="A15482" s="1">
        <v>1</v>
      </c>
      <c r="B15482" s="1" t="s">
        <v>18543</v>
      </c>
      <c r="C15482" s="1" t="s">
        <v>18544</v>
      </c>
      <c r="D15482" s="1">
        <v>22276.36493304</v>
      </c>
      <c r="E15482" s="1">
        <v>2.9587999999999999E-4</v>
      </c>
      <c r="F15482" s="1" t="s">
        <v>3</v>
      </c>
      <c r="G15482" s="1" t="s">
        <v>18545</v>
      </c>
      <c r="H15482" s="1">
        <v>0</v>
      </c>
      <c r="I15482" s="1">
        <v>9993</v>
      </c>
    </row>
    <row r="15483" spans="1:9" x14ac:dyDescent="0.25">
      <c r="A15483" s="1">
        <v>2</v>
      </c>
      <c r="B15483" s="1">
        <v>48925</v>
      </c>
      <c r="C15483" s="1">
        <v>97.566800000000001</v>
      </c>
      <c r="D15483" s="1">
        <v>46.953600000000002</v>
      </c>
      <c r="E15483" s="1">
        <v>13884</v>
      </c>
      <c r="F15483" s="1">
        <v>80.702799999999996</v>
      </c>
      <c r="G15483" s="1">
        <v>279.57769999999999</v>
      </c>
      <c r="H15483" s="1">
        <v>15.20982244</v>
      </c>
      <c r="I15483" s="1">
        <v>70382</v>
      </c>
    </row>
    <row r="15484" spans="1:9" x14ac:dyDescent="0.25">
      <c r="A15484" s="1">
        <v>0</v>
      </c>
      <c r="B15484" s="1" t="s">
        <v>18546</v>
      </c>
    </row>
    <row r="15485" spans="1:9" x14ac:dyDescent="0.25">
      <c r="A15485" s="1">
        <v>1</v>
      </c>
      <c r="B15485" s="1" t="s">
        <v>18547</v>
      </c>
      <c r="C15485" s="1" t="s">
        <v>18548</v>
      </c>
      <c r="D15485" s="1">
        <v>22276.589690420002</v>
      </c>
      <c r="E15485" s="1">
        <v>2.0524000000000001E-4</v>
      </c>
      <c r="F15485" s="1" t="s">
        <v>3</v>
      </c>
      <c r="G15485" s="1" t="s">
        <v>18549</v>
      </c>
      <c r="H15485" s="1">
        <v>0</v>
      </c>
      <c r="I15485" s="1">
        <v>9992</v>
      </c>
    </row>
    <row r="15486" spans="1:9" x14ac:dyDescent="0.25">
      <c r="A15486" s="1">
        <v>2</v>
      </c>
      <c r="B15486" s="1">
        <v>48926</v>
      </c>
      <c r="C15486" s="1">
        <v>97.568799999999996</v>
      </c>
      <c r="D15486" s="1">
        <v>47.265700000000002</v>
      </c>
      <c r="E15486" s="1">
        <v>15516</v>
      </c>
      <c r="F15486" s="1">
        <v>76.848799999999997</v>
      </c>
      <c r="G15486" s="1">
        <v>339.6037</v>
      </c>
      <c r="H15486" s="1">
        <v>15.208921419999999</v>
      </c>
      <c r="I15486" s="1">
        <v>70411</v>
      </c>
    </row>
    <row r="15487" spans="1:9" x14ac:dyDescent="0.25">
      <c r="A15487" s="1">
        <v>0</v>
      </c>
      <c r="B15487" s="1" t="s">
        <v>6600</v>
      </c>
      <c r="C15487" s="1">
        <v>2</v>
      </c>
      <c r="D15487" s="1" t="s">
        <v>18550</v>
      </c>
    </row>
    <row r="15488" spans="1:9" x14ac:dyDescent="0.25">
      <c r="A15488" s="1">
        <v>1</v>
      </c>
      <c r="B15488" s="1" t="s">
        <v>18551</v>
      </c>
      <c r="C15488" s="1" t="s">
        <v>18552</v>
      </c>
      <c r="D15488" s="1">
        <v>22276.330150530001</v>
      </c>
      <c r="E15488" s="1">
        <v>2.3112E-4</v>
      </c>
      <c r="F15488" s="1" t="s">
        <v>3</v>
      </c>
      <c r="G15488" s="1" t="s">
        <v>18553</v>
      </c>
      <c r="H15488" s="1">
        <v>0</v>
      </c>
      <c r="I15488" s="1">
        <v>9998</v>
      </c>
    </row>
    <row r="15489" spans="1:9" x14ac:dyDescent="0.25">
      <c r="A15489" s="1">
        <v>2</v>
      </c>
      <c r="B15489" s="1">
        <v>48927</v>
      </c>
      <c r="C15489" s="1">
        <v>97.5642</v>
      </c>
      <c r="D15489" s="1">
        <v>46.708799999999997</v>
      </c>
      <c r="E15489" s="1">
        <v>16285</v>
      </c>
      <c r="F15489" s="1">
        <v>83.347700000000003</v>
      </c>
      <c r="G15489" s="1">
        <v>276.96109999999999</v>
      </c>
      <c r="H15489" s="1">
        <v>15.20136099</v>
      </c>
      <c r="I15489" s="1">
        <v>70377</v>
      </c>
    </row>
    <row r="15490" spans="1:9" x14ac:dyDescent="0.25">
      <c r="A15490" s="1">
        <v>0</v>
      </c>
      <c r="B15490" s="1" t="s">
        <v>18554</v>
      </c>
    </row>
    <row r="15491" spans="1:9" x14ac:dyDescent="0.25">
      <c r="A15491" s="1">
        <v>1</v>
      </c>
      <c r="B15491" s="1" t="s">
        <v>18555</v>
      </c>
      <c r="C15491" s="1" t="s">
        <v>18556</v>
      </c>
      <c r="D15491" s="1">
        <v>22276.356292439999</v>
      </c>
      <c r="E15491" s="1">
        <v>1.3083999999999999E-4</v>
      </c>
      <c r="F15491" s="1" t="s">
        <v>3</v>
      </c>
      <c r="G15491" s="1" t="s">
        <v>18557</v>
      </c>
      <c r="H15491" s="1">
        <v>0</v>
      </c>
      <c r="I15491" s="1">
        <v>9997</v>
      </c>
    </row>
    <row r="15492" spans="1:9" x14ac:dyDescent="0.25">
      <c r="A15492" s="1">
        <v>2</v>
      </c>
      <c r="B15492" s="1">
        <v>48928</v>
      </c>
      <c r="C15492" s="1">
        <v>97.571399999999997</v>
      </c>
      <c r="D15492" s="1">
        <v>46.4452</v>
      </c>
      <c r="E15492" s="1">
        <v>15808</v>
      </c>
      <c r="F15492" s="1">
        <v>85.132800000000003</v>
      </c>
      <c r="G15492" s="1">
        <v>275.17099999999999</v>
      </c>
      <c r="H15492" s="1">
        <v>15.17395262</v>
      </c>
      <c r="I15492" s="1">
        <v>70337</v>
      </c>
    </row>
    <row r="15493" spans="1:9" x14ac:dyDescent="0.25">
      <c r="A15493" s="1">
        <v>0</v>
      </c>
      <c r="B15493" s="1" t="s">
        <v>6600</v>
      </c>
      <c r="C15493" s="1">
        <v>2</v>
      </c>
      <c r="D15493" s="1" t="s">
        <v>18558</v>
      </c>
    </row>
    <row r="15494" spans="1:9" x14ac:dyDescent="0.25">
      <c r="A15494" s="1">
        <v>1</v>
      </c>
      <c r="B15494" s="1" t="s">
        <v>18559</v>
      </c>
      <c r="C15494" s="1" t="s">
        <v>18560</v>
      </c>
      <c r="D15494" s="1">
        <v>22276.359916590001</v>
      </c>
      <c r="E15494" s="1">
        <v>2.4571E-4</v>
      </c>
      <c r="F15494" s="1" t="s">
        <v>3</v>
      </c>
      <c r="G15494" s="1" t="s">
        <v>5856</v>
      </c>
      <c r="H15494" s="1">
        <v>0</v>
      </c>
      <c r="I15494" s="1">
        <v>9994</v>
      </c>
    </row>
    <row r="15495" spans="1:9" x14ac:dyDescent="0.25">
      <c r="A15495" s="1">
        <v>2</v>
      </c>
      <c r="B15495" s="1">
        <v>48929</v>
      </c>
      <c r="C15495" s="1">
        <v>97.560199999999995</v>
      </c>
      <c r="D15495" s="1">
        <v>46.818300000000001</v>
      </c>
      <c r="E15495" s="1">
        <v>15947</v>
      </c>
      <c r="F15495" s="1">
        <v>83.540700000000001</v>
      </c>
      <c r="G15495" s="1">
        <v>276.76429999999999</v>
      </c>
      <c r="H15495" s="1">
        <v>15.209037090000001</v>
      </c>
      <c r="I15495" s="1">
        <v>70396</v>
      </c>
    </row>
    <row r="15496" spans="1:9" x14ac:dyDescent="0.25">
      <c r="A15496" s="1">
        <v>0</v>
      </c>
      <c r="B15496" s="1" t="s">
        <v>18561</v>
      </c>
    </row>
    <row r="15497" spans="1:9" x14ac:dyDescent="0.25">
      <c r="A15497" s="1">
        <v>1</v>
      </c>
      <c r="B15497" s="1" t="s">
        <v>18562</v>
      </c>
      <c r="C15497" s="1" t="s">
        <v>18563</v>
      </c>
      <c r="D15497" s="1">
        <v>22276.45632872</v>
      </c>
      <c r="E15497" s="1">
        <v>1.9659000000000001E-4</v>
      </c>
      <c r="F15497" s="1" t="s">
        <v>3</v>
      </c>
      <c r="G15497" s="1" t="s">
        <v>18564</v>
      </c>
      <c r="H15497" s="1">
        <v>0</v>
      </c>
      <c r="I15497" s="1">
        <v>9996</v>
      </c>
    </row>
    <row r="15498" spans="1:9" x14ac:dyDescent="0.25">
      <c r="A15498" s="1">
        <v>2</v>
      </c>
      <c r="B15498" s="1">
        <v>48930</v>
      </c>
      <c r="C15498" s="1">
        <v>97.561400000000006</v>
      </c>
      <c r="D15498" s="1">
        <v>46.866300000000003</v>
      </c>
      <c r="E15498" s="1">
        <v>14326</v>
      </c>
      <c r="F15498" s="1">
        <v>81.737700000000004</v>
      </c>
      <c r="G15498" s="1">
        <v>351.33620000000002</v>
      </c>
      <c r="H15498" s="1">
        <v>15.211267810000001</v>
      </c>
      <c r="I15498" s="1">
        <v>70408</v>
      </c>
    </row>
    <row r="15499" spans="1:9" x14ac:dyDescent="0.25">
      <c r="A15499" s="1">
        <v>0</v>
      </c>
      <c r="B15499" s="1" t="s">
        <v>18565</v>
      </c>
    </row>
    <row r="15500" spans="1:9" x14ac:dyDescent="0.25">
      <c r="A15500" s="1">
        <v>1</v>
      </c>
      <c r="B15500" s="1" t="s">
        <v>18566</v>
      </c>
      <c r="C15500" s="1" t="s">
        <v>18567</v>
      </c>
      <c r="D15500" s="1">
        <v>22276.3134226</v>
      </c>
      <c r="E15500" s="1">
        <v>7.1249999999999997E-5</v>
      </c>
      <c r="F15500" s="1" t="s">
        <v>3</v>
      </c>
      <c r="G15500" s="1" t="s">
        <v>18568</v>
      </c>
      <c r="H15500" s="1">
        <v>0</v>
      </c>
      <c r="I15500" s="1">
        <v>9995</v>
      </c>
    </row>
    <row r="15501" spans="1:9" x14ac:dyDescent="0.25">
      <c r="A15501" s="1">
        <v>2</v>
      </c>
      <c r="B15501" s="1">
        <v>48931</v>
      </c>
      <c r="C15501" s="1">
        <v>97.553899999999999</v>
      </c>
      <c r="D15501" s="1">
        <v>45.221600000000002</v>
      </c>
      <c r="E15501" s="1">
        <v>16835</v>
      </c>
      <c r="F15501" s="1">
        <v>93.4084</v>
      </c>
      <c r="G15501" s="1">
        <v>266.9074</v>
      </c>
      <c r="H15501" s="1">
        <v>15.162761659999999</v>
      </c>
      <c r="I15501" s="1">
        <v>70312</v>
      </c>
    </row>
    <row r="15502" spans="1:9" x14ac:dyDescent="0.25">
      <c r="A15502" s="1">
        <v>0</v>
      </c>
      <c r="B15502" s="1" t="s">
        <v>18569</v>
      </c>
    </row>
    <row r="15503" spans="1:9" x14ac:dyDescent="0.25">
      <c r="A15503" s="1">
        <v>1</v>
      </c>
      <c r="B15503" s="1" t="s">
        <v>18570</v>
      </c>
      <c r="C15503" s="1" t="s">
        <v>18571</v>
      </c>
      <c r="D15503" s="1">
        <v>22276.329356570001</v>
      </c>
      <c r="E15503" s="1">
        <v>8.0037999999999995E-4</v>
      </c>
      <c r="F15503" s="1" t="s">
        <v>3</v>
      </c>
      <c r="G15503" s="1" t="s">
        <v>18572</v>
      </c>
      <c r="H15503" s="1">
        <v>0</v>
      </c>
      <c r="I15503" s="1">
        <v>9998</v>
      </c>
    </row>
    <row r="15504" spans="1:9" x14ac:dyDescent="0.25">
      <c r="A15504" s="1">
        <v>2</v>
      </c>
      <c r="B15504" s="1">
        <v>48932</v>
      </c>
      <c r="C15504" s="1">
        <v>97.554100000000005</v>
      </c>
      <c r="D15504" s="1">
        <v>48.941299999999998</v>
      </c>
      <c r="E15504" s="1">
        <v>12062</v>
      </c>
      <c r="F15504" s="1">
        <v>80.608599999999996</v>
      </c>
      <c r="G15504" s="1">
        <v>279.65170000000001</v>
      </c>
      <c r="H15504" s="1">
        <v>15.30370667</v>
      </c>
      <c r="I15504" s="1">
        <v>70537</v>
      </c>
    </row>
    <row r="15505" spans="1:9" x14ac:dyDescent="0.25">
      <c r="A15505" s="1">
        <v>0</v>
      </c>
      <c r="B15505" s="1" t="s">
        <v>18573</v>
      </c>
    </row>
    <row r="15506" spans="1:9" x14ac:dyDescent="0.25">
      <c r="A15506" s="1">
        <v>1</v>
      </c>
      <c r="B15506" s="1" t="s">
        <v>18574</v>
      </c>
      <c r="C15506" s="1" t="s">
        <v>18575</v>
      </c>
      <c r="D15506" s="1">
        <v>22276.345972440002</v>
      </c>
      <c r="E15506" s="1">
        <v>8.6624E-4</v>
      </c>
      <c r="F15506" s="1" t="s">
        <v>3</v>
      </c>
      <c r="G15506" s="1" t="s">
        <v>18576</v>
      </c>
      <c r="H15506" s="1">
        <v>0</v>
      </c>
      <c r="I15506" s="1">
        <v>9992</v>
      </c>
    </row>
    <row r="15507" spans="1:9" x14ac:dyDescent="0.25">
      <c r="A15507" s="1">
        <v>2</v>
      </c>
      <c r="B15507" s="1">
        <v>48933</v>
      </c>
      <c r="C15507" s="1">
        <v>97.5535</v>
      </c>
      <c r="D15507" s="1">
        <v>49.203699999999998</v>
      </c>
      <c r="E15507" s="1">
        <v>11501</v>
      </c>
      <c r="F15507" s="1">
        <v>79.103399999999993</v>
      </c>
      <c r="G15507" s="1">
        <v>281.15010000000001</v>
      </c>
      <c r="H15507" s="1">
        <v>15.317489630000001</v>
      </c>
      <c r="I15507" s="1">
        <v>70552</v>
      </c>
    </row>
    <row r="15508" spans="1:9" x14ac:dyDescent="0.25">
      <c r="A15508" s="1">
        <v>0</v>
      </c>
      <c r="B15508" s="1" t="s">
        <v>18577</v>
      </c>
    </row>
    <row r="15509" spans="1:9" x14ac:dyDescent="0.25">
      <c r="A15509" s="1">
        <v>1</v>
      </c>
      <c r="B15509" s="1" t="s">
        <v>18578</v>
      </c>
      <c r="C15509" s="1" t="s">
        <v>18579</v>
      </c>
      <c r="D15509" s="1">
        <v>22276.349019599998</v>
      </c>
      <c r="E15509" s="1">
        <v>7.0109999999999997E-4</v>
      </c>
      <c r="F15509" s="1" t="s">
        <v>3</v>
      </c>
      <c r="G15509" s="1" t="s">
        <v>18580</v>
      </c>
      <c r="H15509" s="1">
        <v>0</v>
      </c>
      <c r="I15509" s="1">
        <v>9992</v>
      </c>
    </row>
    <row r="15510" spans="1:9" x14ac:dyDescent="0.25">
      <c r="A15510" s="1">
        <v>2</v>
      </c>
      <c r="B15510" s="1">
        <v>48934</v>
      </c>
      <c r="C15510" s="1">
        <v>97.554900000000004</v>
      </c>
      <c r="D15510" s="1">
        <v>48.777200000000001</v>
      </c>
      <c r="E15510" s="1">
        <v>12508</v>
      </c>
      <c r="F15510" s="1">
        <v>81.120999999999995</v>
      </c>
      <c r="G15510" s="1">
        <v>279.14449999999999</v>
      </c>
      <c r="H15510" s="1">
        <v>15.29453616</v>
      </c>
      <c r="I15510" s="1">
        <v>70521</v>
      </c>
    </row>
    <row r="15511" spans="1:9" x14ac:dyDescent="0.25">
      <c r="A15511" s="1">
        <v>0</v>
      </c>
      <c r="B15511" s="1" t="s">
        <v>18581</v>
      </c>
    </row>
    <row r="15512" spans="1:9" x14ac:dyDescent="0.25">
      <c r="A15512" s="1">
        <v>1</v>
      </c>
      <c r="B15512" s="1" t="s">
        <v>18582</v>
      </c>
      <c r="C15512" s="1" t="s">
        <v>18583</v>
      </c>
      <c r="D15512" s="1">
        <v>22276.322959199999</v>
      </c>
      <c r="E15512" s="1">
        <v>9.1197999999999995E-4</v>
      </c>
      <c r="F15512" s="1" t="s">
        <v>3</v>
      </c>
      <c r="G15512" s="1" t="s">
        <v>18584</v>
      </c>
      <c r="H15512" s="1">
        <v>0</v>
      </c>
      <c r="I15512" s="1">
        <v>9993</v>
      </c>
    </row>
    <row r="15513" spans="1:9" x14ac:dyDescent="0.25">
      <c r="A15513" s="1">
        <v>2</v>
      </c>
      <c r="B15513" s="1">
        <v>48935</v>
      </c>
      <c r="C15513" s="1">
        <v>97.552199999999999</v>
      </c>
      <c r="D15513" s="1">
        <v>49.205800000000004</v>
      </c>
      <c r="E15513" s="1">
        <v>11463</v>
      </c>
      <c r="F15513" s="1">
        <v>79.491500000000002</v>
      </c>
      <c r="G15513" s="1">
        <v>280.76170000000002</v>
      </c>
      <c r="H15513" s="1">
        <v>15.320809580000001</v>
      </c>
      <c r="I15513" s="1">
        <v>70558</v>
      </c>
    </row>
    <row r="15514" spans="1:9" x14ac:dyDescent="0.25">
      <c r="A15514" s="1">
        <v>0</v>
      </c>
      <c r="B15514" s="1" t="s">
        <v>18585</v>
      </c>
    </row>
    <row r="15515" spans="1:9" x14ac:dyDescent="0.25">
      <c r="A15515" s="1">
        <v>1</v>
      </c>
      <c r="B15515" s="1" t="s">
        <v>18586</v>
      </c>
      <c r="C15515" s="1" t="s">
        <v>18587</v>
      </c>
      <c r="D15515" s="1">
        <v>22276.357953620001</v>
      </c>
      <c r="E15515" s="1">
        <v>6.3486E-4</v>
      </c>
      <c r="F15515" s="1" t="s">
        <v>3</v>
      </c>
      <c r="G15515" s="1" t="s">
        <v>18588</v>
      </c>
      <c r="H15515" s="1">
        <v>0</v>
      </c>
      <c r="I15515" s="1">
        <v>9996</v>
      </c>
    </row>
    <row r="15516" spans="1:9" x14ac:dyDescent="0.25">
      <c r="A15516" s="1">
        <v>2</v>
      </c>
      <c r="B15516" s="1">
        <v>48936</v>
      </c>
      <c r="C15516" s="1">
        <v>97.555800000000005</v>
      </c>
      <c r="D15516" s="1">
        <v>48.633400000000002</v>
      </c>
      <c r="E15516" s="1">
        <v>12913</v>
      </c>
      <c r="F15516" s="1">
        <v>82.323700000000002</v>
      </c>
      <c r="G15516" s="1">
        <v>277.94690000000003</v>
      </c>
      <c r="H15516" s="1">
        <v>15.285708489999999</v>
      </c>
      <c r="I15516" s="1">
        <v>70516</v>
      </c>
    </row>
    <row r="15517" spans="1:9" x14ac:dyDescent="0.25">
      <c r="A15517" s="1">
        <v>0</v>
      </c>
      <c r="B15517" s="1" t="s">
        <v>18589</v>
      </c>
    </row>
    <row r="15518" spans="1:9" x14ac:dyDescent="0.25">
      <c r="A15518" s="1">
        <v>1</v>
      </c>
      <c r="B15518" s="1" t="s">
        <v>18590</v>
      </c>
      <c r="C15518" s="1" t="s">
        <v>18591</v>
      </c>
      <c r="D15518" s="1">
        <v>22276.364842939998</v>
      </c>
      <c r="E15518" s="1">
        <v>7.3793999999999997E-4</v>
      </c>
      <c r="F15518" s="1" t="s">
        <v>3</v>
      </c>
      <c r="G15518" s="1" t="s">
        <v>18592</v>
      </c>
      <c r="H15518" s="1">
        <v>0</v>
      </c>
      <c r="I15518" s="1">
        <v>9991</v>
      </c>
    </row>
    <row r="15519" spans="1:9" x14ac:dyDescent="0.25">
      <c r="A15519" s="1">
        <v>2</v>
      </c>
      <c r="B15519" s="1">
        <v>48937</v>
      </c>
      <c r="C15519" s="1">
        <v>97.553799999999995</v>
      </c>
      <c r="D15519" s="1">
        <v>48.878500000000003</v>
      </c>
      <c r="E15519" s="1">
        <v>12387</v>
      </c>
      <c r="F15519" s="1">
        <v>81.113699999999994</v>
      </c>
      <c r="G15519" s="1">
        <v>279.15050000000002</v>
      </c>
      <c r="H15519" s="1">
        <v>15.299491379999999</v>
      </c>
      <c r="I15519" s="1">
        <v>70537</v>
      </c>
    </row>
    <row r="15520" spans="1:9" x14ac:dyDescent="0.25">
      <c r="A15520" s="1">
        <v>0</v>
      </c>
      <c r="B15520" s="1" t="s">
        <v>18593</v>
      </c>
    </row>
    <row r="15521" spans="1:9" x14ac:dyDescent="0.25">
      <c r="A15521" s="1">
        <v>1</v>
      </c>
      <c r="B15521" s="1" t="s">
        <v>18594</v>
      </c>
      <c r="C15521" s="1" t="s">
        <v>18595</v>
      </c>
      <c r="D15521" s="1">
        <v>22276.339176509999</v>
      </c>
      <c r="E15521" s="1">
        <v>1.0992E-4</v>
      </c>
      <c r="F15521" s="1" t="s">
        <v>3</v>
      </c>
      <c r="G15521" s="1" t="s">
        <v>18596</v>
      </c>
      <c r="H15521" s="1">
        <v>0</v>
      </c>
      <c r="I15521" s="1">
        <v>9994</v>
      </c>
    </row>
    <row r="15522" spans="1:9" x14ac:dyDescent="0.25">
      <c r="A15522" s="1">
        <v>2</v>
      </c>
      <c r="B15522" s="1">
        <v>48938</v>
      </c>
      <c r="C15522" s="1">
        <v>97.569000000000003</v>
      </c>
      <c r="D15522" s="1">
        <v>46.319499999999998</v>
      </c>
      <c r="E15522" s="1">
        <v>17301</v>
      </c>
      <c r="F15522" s="1">
        <v>90.0458</v>
      </c>
      <c r="G15522" s="1">
        <v>270.27569999999997</v>
      </c>
      <c r="H15522" s="1">
        <v>15.17105886</v>
      </c>
      <c r="I15522" s="1">
        <v>70331</v>
      </c>
    </row>
    <row r="15523" spans="1:9" x14ac:dyDescent="0.25">
      <c r="A15523" s="1">
        <v>0</v>
      </c>
      <c r="B15523" s="1" t="s">
        <v>18597</v>
      </c>
    </row>
    <row r="15524" spans="1:9" x14ac:dyDescent="0.25">
      <c r="A15524" s="1">
        <v>1</v>
      </c>
      <c r="B15524" s="1" t="s">
        <v>18598</v>
      </c>
      <c r="C15524" s="1" t="s">
        <v>18599</v>
      </c>
      <c r="D15524" s="1">
        <v>22276.324809590002</v>
      </c>
      <c r="E15524" s="1">
        <v>8.1337E-4</v>
      </c>
      <c r="F15524" s="1" t="s">
        <v>3</v>
      </c>
      <c r="G15524" s="1" t="s">
        <v>18600</v>
      </c>
      <c r="H15524" s="1">
        <v>0</v>
      </c>
      <c r="I15524" s="1">
        <v>9998</v>
      </c>
    </row>
    <row r="15525" spans="1:9" x14ac:dyDescent="0.25">
      <c r="A15525" s="1">
        <v>2</v>
      </c>
      <c r="B15525" s="1">
        <v>48939</v>
      </c>
      <c r="C15525" s="1">
        <v>97.552899999999994</v>
      </c>
      <c r="D15525" s="1">
        <v>49.077800000000003</v>
      </c>
      <c r="E15525" s="1">
        <v>11527</v>
      </c>
      <c r="F15525" s="1">
        <v>79.586699999999993</v>
      </c>
      <c r="G15525" s="1">
        <v>280.66719999999998</v>
      </c>
      <c r="H15525" s="1">
        <v>15.31381054</v>
      </c>
      <c r="I15525" s="1">
        <v>70543</v>
      </c>
    </row>
    <row r="15526" spans="1:9" x14ac:dyDescent="0.25">
      <c r="A15526" s="1">
        <v>0</v>
      </c>
      <c r="B15526" s="1" t="s">
        <v>18601</v>
      </c>
    </row>
    <row r="15527" spans="1:9" x14ac:dyDescent="0.25">
      <c r="A15527" s="1">
        <v>1</v>
      </c>
      <c r="B15527" s="1" t="s">
        <v>18602</v>
      </c>
      <c r="C15527" s="1" t="s">
        <v>18603</v>
      </c>
      <c r="D15527" s="1">
        <v>22276.311486350001</v>
      </c>
      <c r="E15527" s="1">
        <v>8.3940000000000002E-4</v>
      </c>
      <c r="F15527" s="1" t="s">
        <v>3</v>
      </c>
      <c r="G15527" s="1" t="s">
        <v>18604</v>
      </c>
      <c r="H15527" s="1">
        <v>0</v>
      </c>
      <c r="I15527" s="1">
        <v>9999</v>
      </c>
    </row>
    <row r="15528" spans="1:9" x14ac:dyDescent="0.25">
      <c r="A15528" s="1">
        <v>2</v>
      </c>
      <c r="B15528" s="1">
        <v>48940</v>
      </c>
      <c r="C15528" s="1">
        <v>97.554100000000005</v>
      </c>
      <c r="D15528" s="1">
        <v>49.102400000000003</v>
      </c>
      <c r="E15528" s="1">
        <v>11667</v>
      </c>
      <c r="F15528" s="1">
        <v>79.520300000000006</v>
      </c>
      <c r="G15528" s="1">
        <v>280.73509999999999</v>
      </c>
      <c r="H15528" s="1">
        <v>15.31355604</v>
      </c>
      <c r="I15528" s="1">
        <v>70540</v>
      </c>
    </row>
    <row r="15529" spans="1:9" x14ac:dyDescent="0.25">
      <c r="A15529" s="1">
        <v>0</v>
      </c>
      <c r="B15529" s="1" t="s">
        <v>18605</v>
      </c>
    </row>
    <row r="15530" spans="1:9" x14ac:dyDescent="0.25">
      <c r="A15530" s="1">
        <v>1</v>
      </c>
      <c r="B15530" s="1" t="s">
        <v>18606</v>
      </c>
      <c r="C15530" s="1" t="s">
        <v>18607</v>
      </c>
      <c r="D15530" s="1">
        <v>22276.343270720001</v>
      </c>
      <c r="E15530" s="1">
        <v>1.5192999999999999E-4</v>
      </c>
      <c r="F15530" s="1" t="s">
        <v>3</v>
      </c>
      <c r="G15530" s="1" t="s">
        <v>18608</v>
      </c>
      <c r="H15530" s="1">
        <v>0</v>
      </c>
      <c r="I15530" s="1">
        <v>9995</v>
      </c>
    </row>
    <row r="15531" spans="1:9" x14ac:dyDescent="0.25">
      <c r="A15531" s="1">
        <v>2</v>
      </c>
      <c r="B15531" s="1">
        <v>48941</v>
      </c>
      <c r="C15531" s="1">
        <v>97.564400000000006</v>
      </c>
      <c r="D15531" s="1">
        <v>50.954900000000002</v>
      </c>
      <c r="E15531" s="1">
        <v>4922</v>
      </c>
      <c r="F15531" s="1">
        <v>92.714399999999998</v>
      </c>
      <c r="G15531" s="1">
        <v>267.46629999999999</v>
      </c>
      <c r="H15531" s="1">
        <v>15.370879179999999</v>
      </c>
      <c r="I15531" s="1">
        <v>70649</v>
      </c>
    </row>
    <row r="15532" spans="1:9" x14ac:dyDescent="0.25">
      <c r="A15532" s="1">
        <v>0</v>
      </c>
      <c r="B15532" s="1" t="s">
        <v>18609</v>
      </c>
    </row>
    <row r="15533" spans="1:9" x14ac:dyDescent="0.25">
      <c r="A15533" s="1">
        <v>1</v>
      </c>
      <c r="B15533" s="1" t="s">
        <v>18610</v>
      </c>
      <c r="C15533" s="1" t="s">
        <v>18611</v>
      </c>
      <c r="D15533" s="1">
        <v>22276.59322051</v>
      </c>
      <c r="E15533" s="1">
        <v>1.4646E-4</v>
      </c>
      <c r="F15533" s="1" t="s">
        <v>3</v>
      </c>
      <c r="G15533" s="1" t="s">
        <v>18612</v>
      </c>
      <c r="H15533" s="1">
        <v>0</v>
      </c>
      <c r="I15533" s="1">
        <v>9992</v>
      </c>
    </row>
    <row r="15534" spans="1:9" x14ac:dyDescent="0.25">
      <c r="A15534" s="1">
        <v>2</v>
      </c>
      <c r="B15534" s="1">
        <v>48942</v>
      </c>
      <c r="C15534" s="1">
        <v>97.571200000000005</v>
      </c>
      <c r="D15534" s="1">
        <v>47.595100000000002</v>
      </c>
      <c r="E15534" s="1">
        <v>15889</v>
      </c>
      <c r="F15534" s="1">
        <v>86.871600000000001</v>
      </c>
      <c r="G15534" s="1">
        <v>329.43189999999998</v>
      </c>
      <c r="H15534" s="1">
        <v>15.20145043</v>
      </c>
      <c r="I15534" s="1">
        <v>70427</v>
      </c>
    </row>
    <row r="15535" spans="1:9" x14ac:dyDescent="0.25">
      <c r="A15535" s="1">
        <v>0</v>
      </c>
      <c r="B15535" s="1" t="s">
        <v>18613</v>
      </c>
    </row>
    <row r="15536" spans="1:9" x14ac:dyDescent="0.25">
      <c r="A15536" s="1">
        <v>1</v>
      </c>
      <c r="B15536" s="1" t="s">
        <v>18614</v>
      </c>
      <c r="C15536" s="1" t="s">
        <v>18615</v>
      </c>
      <c r="D15536" s="1">
        <v>22276.58089238</v>
      </c>
      <c r="E15536" s="1">
        <v>1.4514000000000001E-4</v>
      </c>
      <c r="F15536" s="1" t="s">
        <v>3</v>
      </c>
      <c r="G15536" s="1" t="s">
        <v>18616</v>
      </c>
      <c r="H15536" s="1">
        <v>0</v>
      </c>
      <c r="I15536" s="1">
        <v>9993</v>
      </c>
    </row>
    <row r="15537" spans="1:9" x14ac:dyDescent="0.25">
      <c r="A15537" s="1">
        <v>2</v>
      </c>
      <c r="B15537" s="1">
        <v>48943</v>
      </c>
      <c r="C15537" s="1">
        <v>97.566299999999998</v>
      </c>
      <c r="D15537" s="1">
        <v>46.175699999999999</v>
      </c>
      <c r="E15537" s="1">
        <v>9425</v>
      </c>
      <c r="F15537" s="1">
        <v>87.972999999999999</v>
      </c>
      <c r="G15537" s="1">
        <v>272.25819999999999</v>
      </c>
      <c r="H15537" s="1">
        <v>15.17365639</v>
      </c>
      <c r="I15537" s="1">
        <v>70359</v>
      </c>
    </row>
    <row r="15538" spans="1:9" x14ac:dyDescent="0.25">
      <c r="A15538" s="1">
        <v>0</v>
      </c>
      <c r="B15538" s="1" t="s">
        <v>18617</v>
      </c>
    </row>
    <row r="15539" spans="1:9" x14ac:dyDescent="0.25">
      <c r="A15539" s="1">
        <v>1</v>
      </c>
      <c r="B15539" s="1" t="s">
        <v>18618</v>
      </c>
      <c r="C15539" s="1" t="s">
        <v>18619</v>
      </c>
      <c r="D15539" s="1">
        <v>22276.3661121</v>
      </c>
      <c r="E15539" s="1">
        <v>1.4291E-4</v>
      </c>
      <c r="F15539" s="1" t="s">
        <v>3</v>
      </c>
      <c r="G15539" s="1" t="s">
        <v>18620</v>
      </c>
      <c r="H15539" s="1">
        <v>0</v>
      </c>
      <c r="I15539" s="1">
        <v>9994</v>
      </c>
    </row>
    <row r="15540" spans="1:9" x14ac:dyDescent="0.25">
      <c r="A15540" s="1">
        <v>2</v>
      </c>
      <c r="B15540" s="1">
        <v>48944</v>
      </c>
      <c r="C15540" s="1">
        <v>97.567400000000006</v>
      </c>
      <c r="D15540" s="1">
        <v>46.721800000000002</v>
      </c>
      <c r="E15540" s="1">
        <v>15972</v>
      </c>
      <c r="F15540" s="1">
        <v>80.734700000000004</v>
      </c>
      <c r="G15540" s="1">
        <v>279.56920000000002</v>
      </c>
      <c r="H15540" s="1">
        <v>15.182866479999999</v>
      </c>
      <c r="I15540" s="1">
        <v>70365</v>
      </c>
    </row>
    <row r="15541" spans="1:9" x14ac:dyDescent="0.25">
      <c r="A15541" s="1">
        <v>0</v>
      </c>
      <c r="B15541" s="1" t="s">
        <v>18621</v>
      </c>
    </row>
    <row r="15542" spans="1:9" x14ac:dyDescent="0.25">
      <c r="A15542" s="1">
        <v>1</v>
      </c>
      <c r="B15542" s="1" t="s">
        <v>18622</v>
      </c>
      <c r="C15542" s="1" t="s">
        <v>18623</v>
      </c>
      <c r="D15542" s="1">
        <v>22276.33751374</v>
      </c>
      <c r="E15542" s="1">
        <v>7.5626000000000003E-4</v>
      </c>
      <c r="F15542" s="1" t="s">
        <v>3</v>
      </c>
      <c r="G15542" s="1" t="s">
        <v>18624</v>
      </c>
      <c r="H15542" s="1">
        <v>0</v>
      </c>
      <c r="I15542" s="1">
        <v>9990</v>
      </c>
    </row>
    <row r="15543" spans="1:9" x14ac:dyDescent="0.25">
      <c r="A15543" s="1">
        <v>2</v>
      </c>
      <c r="B15543" s="1">
        <v>48945</v>
      </c>
      <c r="C15543" s="1">
        <v>97.555000000000007</v>
      </c>
      <c r="D15543" s="1">
        <v>48.948599999999999</v>
      </c>
      <c r="E15543" s="1">
        <v>11919</v>
      </c>
      <c r="F15543" s="1">
        <v>80.056299999999993</v>
      </c>
      <c r="G15543" s="1">
        <v>280.2022</v>
      </c>
      <c r="H15543" s="1">
        <v>15.302794430000001</v>
      </c>
      <c r="I15543" s="1">
        <v>70534</v>
      </c>
    </row>
    <row r="15544" spans="1:9" x14ac:dyDescent="0.25">
      <c r="A15544" s="1">
        <v>0</v>
      </c>
      <c r="B15544" s="1" t="s">
        <v>18625</v>
      </c>
    </row>
    <row r="15545" spans="1:9" x14ac:dyDescent="0.25">
      <c r="A15545" s="1">
        <v>1</v>
      </c>
      <c r="B15545" s="1" t="s">
        <v>18626</v>
      </c>
      <c r="C15545" s="1" t="s">
        <v>18627</v>
      </c>
      <c r="D15545" s="1">
        <v>22276.314375739999</v>
      </c>
      <c r="E15545" s="1">
        <v>7.0704000000000003E-4</v>
      </c>
      <c r="F15545" s="1" t="s">
        <v>3</v>
      </c>
      <c r="G15545" s="1" t="s">
        <v>18628</v>
      </c>
      <c r="H15545" s="1">
        <v>0</v>
      </c>
      <c r="I15545" s="1">
        <v>9994</v>
      </c>
    </row>
    <row r="15546" spans="1:9" x14ac:dyDescent="0.25">
      <c r="A15546" s="1">
        <v>2</v>
      </c>
      <c r="B15546" s="1">
        <v>48946</v>
      </c>
      <c r="C15546" s="1">
        <v>97.555300000000003</v>
      </c>
      <c r="D15546" s="1">
        <v>48.6751</v>
      </c>
      <c r="E15546" s="1">
        <v>12750</v>
      </c>
      <c r="F15546" s="1">
        <v>82.013800000000003</v>
      </c>
      <c r="G15546" s="1">
        <v>278.25479999999999</v>
      </c>
      <c r="H15546" s="1">
        <v>15.290310529999999</v>
      </c>
      <c r="I15546" s="1">
        <v>70513</v>
      </c>
    </row>
    <row r="15547" spans="1:9" x14ac:dyDescent="0.25">
      <c r="A15547" s="1">
        <v>0</v>
      </c>
      <c r="B15547" s="1" t="s">
        <v>18629</v>
      </c>
    </row>
    <row r="15548" spans="1:9" x14ac:dyDescent="0.25">
      <c r="A15548" s="1">
        <v>1</v>
      </c>
      <c r="B15548" s="1" t="s">
        <v>18630</v>
      </c>
      <c r="C15548" s="1" t="s">
        <v>18631</v>
      </c>
      <c r="D15548" s="1">
        <v>22276.362338039999</v>
      </c>
      <c r="E15548" s="1">
        <v>8.3520999999999997E-4</v>
      </c>
      <c r="F15548" s="1" t="s">
        <v>3</v>
      </c>
      <c r="G15548" s="1" t="s">
        <v>18632</v>
      </c>
      <c r="H15548" s="1">
        <v>0</v>
      </c>
      <c r="I15548" s="1">
        <v>9994</v>
      </c>
    </row>
    <row r="15549" spans="1:9" x14ac:dyDescent="0.25">
      <c r="A15549" s="1">
        <v>2</v>
      </c>
      <c r="B15549" s="1">
        <v>48947</v>
      </c>
      <c r="C15549" s="1">
        <v>97.553700000000006</v>
      </c>
      <c r="D15549" s="1">
        <v>49.183199999999999</v>
      </c>
      <c r="E15549" s="1">
        <v>11631</v>
      </c>
      <c r="F15549" s="1">
        <v>79.331800000000001</v>
      </c>
      <c r="G15549" s="1">
        <v>280.92320000000001</v>
      </c>
      <c r="H15549" s="1">
        <v>15.315429719999999</v>
      </c>
      <c r="I15549" s="1">
        <v>70552</v>
      </c>
    </row>
    <row r="15550" spans="1:9" x14ac:dyDescent="0.25">
      <c r="A15550" s="1">
        <v>0</v>
      </c>
      <c r="B15550" s="1" t="s">
        <v>18633</v>
      </c>
    </row>
    <row r="15551" spans="1:9" x14ac:dyDescent="0.25">
      <c r="A15551" s="1">
        <v>1</v>
      </c>
      <c r="B15551" s="1" t="s">
        <v>18634</v>
      </c>
      <c r="C15551" s="1" t="s">
        <v>18635</v>
      </c>
      <c r="D15551" s="1">
        <v>22276.313176160002</v>
      </c>
      <c r="E15551" s="1">
        <v>7.0879999999999999E-5</v>
      </c>
      <c r="F15551" s="1" t="s">
        <v>3</v>
      </c>
      <c r="G15551" s="1" t="s">
        <v>18636</v>
      </c>
      <c r="H15551" s="1">
        <v>0</v>
      </c>
      <c r="I15551" s="1">
        <v>9998</v>
      </c>
    </row>
    <row r="15552" spans="1:9" x14ac:dyDescent="0.25">
      <c r="A15552" s="1">
        <v>2</v>
      </c>
      <c r="B15552" s="1">
        <v>48948</v>
      </c>
      <c r="C15552" s="1">
        <v>97.579599999999999</v>
      </c>
      <c r="D15552" s="1">
        <v>46.639899999999997</v>
      </c>
      <c r="E15552" s="1">
        <v>17889</v>
      </c>
      <c r="F15552" s="1">
        <v>95.897800000000004</v>
      </c>
      <c r="G15552" s="1">
        <v>264.42939999999999</v>
      </c>
      <c r="H15552" s="1">
        <v>15.16275226</v>
      </c>
      <c r="I15552" s="1">
        <v>70313</v>
      </c>
    </row>
    <row r="15553" spans="1:9" x14ac:dyDescent="0.25">
      <c r="A15553" s="1">
        <v>0</v>
      </c>
      <c r="B15553" s="1" t="s">
        <v>18637</v>
      </c>
    </row>
    <row r="15554" spans="1:9" x14ac:dyDescent="0.25">
      <c r="A15554" s="1">
        <v>1</v>
      </c>
      <c r="B15554" s="1" t="s">
        <v>18638</v>
      </c>
      <c r="C15554" s="1" t="s">
        <v>18639</v>
      </c>
      <c r="D15554" s="1">
        <v>22276.375147760002</v>
      </c>
      <c r="E15554" s="1">
        <v>6.6540000000000002E-4</v>
      </c>
      <c r="F15554" s="1" t="s">
        <v>3</v>
      </c>
      <c r="G15554" s="1" t="s">
        <v>18640</v>
      </c>
      <c r="H15554" s="1">
        <v>0</v>
      </c>
      <c r="I15554" s="1">
        <v>9998</v>
      </c>
    </row>
    <row r="15555" spans="1:9" x14ac:dyDescent="0.25">
      <c r="A15555" s="1">
        <v>2</v>
      </c>
      <c r="B15555" s="1">
        <v>48949</v>
      </c>
      <c r="C15555" s="1">
        <v>97.557000000000002</v>
      </c>
      <c r="D15555" s="1">
        <v>48.787199999999999</v>
      </c>
      <c r="E15555" s="1">
        <v>12446</v>
      </c>
      <c r="F15555" s="1">
        <v>80.778999999999996</v>
      </c>
      <c r="G15555" s="1">
        <v>279.48570000000001</v>
      </c>
      <c r="H15555" s="1">
        <v>15.29146972</v>
      </c>
      <c r="I15555" s="1">
        <v>70525</v>
      </c>
    </row>
    <row r="15556" spans="1:9" x14ac:dyDescent="0.25">
      <c r="A15556" s="1">
        <v>0</v>
      </c>
      <c r="B15556" s="1" t="s">
        <v>18641</v>
      </c>
    </row>
    <row r="15557" spans="1:9" x14ac:dyDescent="0.25">
      <c r="A15557" s="1">
        <v>1</v>
      </c>
      <c r="B15557" s="1" t="s">
        <v>18642</v>
      </c>
      <c r="C15557" s="1" t="s">
        <v>18643</v>
      </c>
      <c r="D15557" s="1">
        <v>22276.551690749999</v>
      </c>
      <c r="E15557" s="1">
        <v>3.435E-4</v>
      </c>
      <c r="F15557" s="1" t="s">
        <v>3</v>
      </c>
      <c r="G15557" s="1" t="s">
        <v>18644</v>
      </c>
      <c r="H15557" s="1">
        <v>0</v>
      </c>
      <c r="I15557" s="1">
        <v>9999</v>
      </c>
    </row>
    <row r="15558" spans="1:9" x14ac:dyDescent="0.25">
      <c r="A15558" s="1">
        <v>2</v>
      </c>
      <c r="B15558" s="1">
        <v>48950</v>
      </c>
      <c r="C15558" s="1">
        <v>97.568299999999994</v>
      </c>
      <c r="D15558" s="1">
        <v>47.3307</v>
      </c>
      <c r="E15558" s="1">
        <v>15584</v>
      </c>
      <c r="F15558" s="1">
        <v>87.278899999999993</v>
      </c>
      <c r="G15558" s="1">
        <v>340.15289999999999</v>
      </c>
      <c r="H15558" s="1">
        <v>15.2145089</v>
      </c>
      <c r="I15558" s="1">
        <v>70437</v>
      </c>
    </row>
    <row r="15559" spans="1:9" x14ac:dyDescent="0.25">
      <c r="A15559" s="1">
        <v>0</v>
      </c>
      <c r="B15559" s="1" t="s">
        <v>18645</v>
      </c>
    </row>
    <row r="15560" spans="1:9" x14ac:dyDescent="0.25">
      <c r="A15560" s="1">
        <v>1</v>
      </c>
      <c r="B15560" s="1" t="s">
        <v>18646</v>
      </c>
      <c r="C15560" s="1" t="s">
        <v>18647</v>
      </c>
      <c r="D15560" s="1">
        <v>22276.323899269999</v>
      </c>
      <c r="E15560" s="1">
        <v>6.9610000000000006E-5</v>
      </c>
      <c r="F15560" s="1" t="s">
        <v>3</v>
      </c>
      <c r="G15560" s="1" t="s">
        <v>18648</v>
      </c>
      <c r="H15560" s="1">
        <v>0</v>
      </c>
      <c r="I15560" s="1">
        <v>9991</v>
      </c>
    </row>
    <row r="15561" spans="1:9" x14ac:dyDescent="0.25">
      <c r="A15561" s="1">
        <v>2</v>
      </c>
      <c r="B15561" s="1">
        <v>48951</v>
      </c>
      <c r="C15561" s="1">
        <v>97.571600000000004</v>
      </c>
      <c r="D15561" s="1">
        <v>45.972799999999999</v>
      </c>
      <c r="E15561" s="1">
        <v>17686</v>
      </c>
      <c r="F15561" s="1">
        <v>92.122500000000002</v>
      </c>
      <c r="G15561" s="1">
        <v>268.20319999999998</v>
      </c>
      <c r="H15561" s="1">
        <v>15.15640713</v>
      </c>
      <c r="I15561" s="1">
        <v>70304</v>
      </c>
    </row>
    <row r="15562" spans="1:9" x14ac:dyDescent="0.25">
      <c r="A15562" s="1">
        <v>0</v>
      </c>
      <c r="B15562" s="1" t="s">
        <v>18649</v>
      </c>
    </row>
    <row r="15563" spans="1:9" x14ac:dyDescent="0.25">
      <c r="A15563" s="1">
        <v>1</v>
      </c>
      <c r="B15563" s="1" t="s">
        <v>18650</v>
      </c>
      <c r="C15563" s="1" t="s">
        <v>18651</v>
      </c>
      <c r="D15563" s="1">
        <v>22276.32277327</v>
      </c>
      <c r="E15563" s="1">
        <v>9.0970000000000005E-5</v>
      </c>
      <c r="F15563" s="1" t="s">
        <v>3</v>
      </c>
      <c r="G15563" s="1" t="s">
        <v>18652</v>
      </c>
      <c r="H15563" s="1">
        <v>0</v>
      </c>
      <c r="I15563" s="1">
        <v>9999</v>
      </c>
    </row>
    <row r="15564" spans="1:9" x14ac:dyDescent="0.25">
      <c r="A15564" s="1">
        <v>2</v>
      </c>
      <c r="B15564" s="1">
        <v>48952</v>
      </c>
      <c r="C15564" s="1">
        <v>97.570700000000002</v>
      </c>
      <c r="D15564" s="1">
        <v>46.4071</v>
      </c>
      <c r="E15564" s="1">
        <v>17101</v>
      </c>
      <c r="F15564" s="1">
        <v>84.658600000000007</v>
      </c>
      <c r="G15564" s="1">
        <v>275.65969999999999</v>
      </c>
      <c r="H15564" s="1">
        <v>15.167941239999999</v>
      </c>
      <c r="I15564" s="1">
        <v>70338</v>
      </c>
    </row>
    <row r="15565" spans="1:9" x14ac:dyDescent="0.25">
      <c r="A15565" s="1">
        <v>0</v>
      </c>
      <c r="B15565" s="1" t="s">
        <v>18653</v>
      </c>
    </row>
    <row r="15566" spans="1:9" x14ac:dyDescent="0.25">
      <c r="A15566" s="1">
        <v>1</v>
      </c>
      <c r="B15566" s="1" t="s">
        <v>18654</v>
      </c>
      <c r="C15566" s="1" t="s">
        <v>18655</v>
      </c>
      <c r="D15566" s="1">
        <v>22276.44870855</v>
      </c>
      <c r="E15566" s="1">
        <v>5.4219999999999999E-5</v>
      </c>
      <c r="F15566" s="1" t="s">
        <v>3</v>
      </c>
      <c r="G15566" s="1" t="s">
        <v>18656</v>
      </c>
      <c r="H15566" s="1">
        <v>0</v>
      </c>
      <c r="I15566" s="1">
        <v>9997</v>
      </c>
    </row>
    <row r="15567" spans="1:9" x14ac:dyDescent="0.25">
      <c r="A15567" s="1">
        <v>2</v>
      </c>
      <c r="B15567" s="1">
        <v>48953</v>
      </c>
      <c r="C15567" s="1">
        <v>97.567099999999996</v>
      </c>
      <c r="D15567" s="1">
        <v>46.546399999999998</v>
      </c>
      <c r="E15567" s="1">
        <v>15387</v>
      </c>
      <c r="F15567" s="1">
        <v>88.815299999999993</v>
      </c>
      <c r="G15567" s="1">
        <v>344.7552</v>
      </c>
      <c r="H15567" s="1">
        <v>15.174545500000001</v>
      </c>
      <c r="I15567" s="1">
        <v>70365</v>
      </c>
    </row>
    <row r="15568" spans="1:9" x14ac:dyDescent="0.25">
      <c r="A15568" s="1">
        <v>0</v>
      </c>
      <c r="B15568" s="1" t="s">
        <v>18657</v>
      </c>
    </row>
    <row r="15569" spans="1:9" x14ac:dyDescent="0.25">
      <c r="A15569" s="1">
        <v>1</v>
      </c>
      <c r="B15569" s="1" t="s">
        <v>18658</v>
      </c>
      <c r="C15569" s="1" t="s">
        <v>18659</v>
      </c>
      <c r="D15569" s="1">
        <v>22276.397049520001</v>
      </c>
      <c r="E15569" s="1">
        <v>6.9869999999999993E-5</v>
      </c>
      <c r="F15569" s="1" t="s">
        <v>3</v>
      </c>
      <c r="G15569" s="1" t="s">
        <v>18660</v>
      </c>
      <c r="H15569" s="1">
        <v>0</v>
      </c>
      <c r="I15569" s="1">
        <v>9993</v>
      </c>
    </row>
    <row r="15570" spans="1:9" x14ac:dyDescent="0.25">
      <c r="A15570" s="1">
        <v>2</v>
      </c>
      <c r="B15570" s="1">
        <v>48954</v>
      </c>
      <c r="C15570" s="1">
        <v>97.565200000000004</v>
      </c>
      <c r="D15570" s="1">
        <v>46.0486</v>
      </c>
      <c r="E15570" s="1">
        <v>14093</v>
      </c>
      <c r="F15570" s="1">
        <v>91.712100000000007</v>
      </c>
      <c r="G15570" s="1">
        <v>268.57260000000002</v>
      </c>
      <c r="H15570" s="1">
        <v>15.15892498</v>
      </c>
      <c r="I15570" s="1">
        <v>70322</v>
      </c>
    </row>
    <row r="15571" spans="1:9" x14ac:dyDescent="0.25">
      <c r="A15571" s="1">
        <v>0</v>
      </c>
      <c r="B15571" s="1" t="s">
        <v>18661</v>
      </c>
    </row>
    <row r="15572" spans="1:9" x14ac:dyDescent="0.25">
      <c r="A15572" s="1">
        <v>1</v>
      </c>
      <c r="B15572" s="1" t="s">
        <v>18662</v>
      </c>
      <c r="C15572" s="1" t="s">
        <v>18663</v>
      </c>
      <c r="D15572" s="1">
        <v>22276.35265416</v>
      </c>
      <c r="E15572" s="1">
        <v>6.4079999999999996E-5</v>
      </c>
      <c r="F15572" s="1" t="s">
        <v>3</v>
      </c>
      <c r="G15572" s="1" t="s">
        <v>18664</v>
      </c>
      <c r="H15572" s="1">
        <v>0</v>
      </c>
      <c r="I15572" s="1">
        <v>9997</v>
      </c>
    </row>
    <row r="15573" spans="1:9" x14ac:dyDescent="0.25">
      <c r="A15573" s="1">
        <v>2</v>
      </c>
      <c r="B15573" s="1">
        <v>48955</v>
      </c>
      <c r="C15573" s="1">
        <v>97.562700000000007</v>
      </c>
      <c r="D15573" s="1">
        <v>45.778799999999997</v>
      </c>
      <c r="E15573" s="1">
        <v>16947</v>
      </c>
      <c r="F15573" s="1">
        <v>89.938400000000001</v>
      </c>
      <c r="G15573" s="1">
        <v>270.37900000000002</v>
      </c>
      <c r="H15573" s="1">
        <v>15.15884219</v>
      </c>
      <c r="I15573" s="1">
        <v>70319</v>
      </c>
    </row>
    <row r="15574" spans="1:9" x14ac:dyDescent="0.25">
      <c r="A15574" s="1">
        <v>0</v>
      </c>
      <c r="B15574" s="1" t="s">
        <v>18665</v>
      </c>
    </row>
    <row r="15575" spans="1:9" x14ac:dyDescent="0.25">
      <c r="A15575" s="1">
        <v>1</v>
      </c>
      <c r="B15575" s="1" t="s">
        <v>18666</v>
      </c>
      <c r="C15575" s="1" t="s">
        <v>18667</v>
      </c>
      <c r="D15575" s="1">
        <v>22276.33253122</v>
      </c>
      <c r="E15575" s="1">
        <v>8.5080000000000005E-5</v>
      </c>
      <c r="F15575" s="1" t="s">
        <v>3</v>
      </c>
      <c r="G15575" s="1" t="s">
        <v>18668</v>
      </c>
      <c r="H15575" s="1">
        <v>0</v>
      </c>
      <c r="I15575" s="1">
        <v>9993</v>
      </c>
    </row>
    <row r="15576" spans="1:9" x14ac:dyDescent="0.25">
      <c r="A15576" s="1">
        <v>2</v>
      </c>
      <c r="B15576" s="1">
        <v>48956</v>
      </c>
      <c r="C15576" s="1">
        <v>97.569900000000004</v>
      </c>
      <c r="D15576" s="1">
        <v>46.194899999999997</v>
      </c>
      <c r="E15576" s="1">
        <v>17959</v>
      </c>
      <c r="F15576" s="1">
        <v>87.945700000000002</v>
      </c>
      <c r="G15576" s="1">
        <v>272.38319999999999</v>
      </c>
      <c r="H15576" s="1">
        <v>15.164933720000001</v>
      </c>
      <c r="I15576" s="1">
        <v>70323</v>
      </c>
    </row>
    <row r="15577" spans="1:9" x14ac:dyDescent="0.25">
      <c r="A15577" s="1">
        <v>0</v>
      </c>
      <c r="B15577" s="1" t="s">
        <v>18669</v>
      </c>
    </row>
    <row r="15578" spans="1:9" x14ac:dyDescent="0.25">
      <c r="A15578" s="1">
        <v>1</v>
      </c>
      <c r="B15578" s="1" t="s">
        <v>18670</v>
      </c>
      <c r="C15578" s="1" t="s">
        <v>18671</v>
      </c>
      <c r="D15578" s="1">
        <v>22276.31300676</v>
      </c>
      <c r="E15578" s="1">
        <v>6.9389999999999998E-5</v>
      </c>
      <c r="F15578" s="1" t="s">
        <v>3</v>
      </c>
      <c r="G15578" s="1" t="s">
        <v>18672</v>
      </c>
      <c r="H15578" s="1">
        <v>0</v>
      </c>
      <c r="I15578" s="1">
        <v>9993</v>
      </c>
    </row>
    <row r="15579" spans="1:9" x14ac:dyDescent="0.25">
      <c r="A15579" s="1">
        <v>2</v>
      </c>
      <c r="B15579" s="1">
        <v>48957</v>
      </c>
      <c r="C15579" s="1">
        <v>97.566599999999994</v>
      </c>
      <c r="D15579" s="1">
        <v>45.934600000000003</v>
      </c>
      <c r="E15579" s="1">
        <v>17876</v>
      </c>
      <c r="F15579" s="1">
        <v>90.839399999999998</v>
      </c>
      <c r="G15579" s="1">
        <v>269.48869999999999</v>
      </c>
      <c r="H15579" s="1">
        <v>15.162737549999999</v>
      </c>
      <c r="I15579" s="1">
        <v>70314</v>
      </c>
    </row>
    <row r="15580" spans="1:9" x14ac:dyDescent="0.25">
      <c r="A15580" s="1">
        <v>0</v>
      </c>
      <c r="B15580" s="1" t="s">
        <v>18673</v>
      </c>
    </row>
    <row r="15581" spans="1:9" x14ac:dyDescent="0.25">
      <c r="A15581" s="1">
        <v>1</v>
      </c>
      <c r="B15581" s="1" t="s">
        <v>18674</v>
      </c>
      <c r="C15581" s="1" t="s">
        <v>18675</v>
      </c>
      <c r="D15581" s="1">
        <v>22276.38370409</v>
      </c>
      <c r="E15581" s="1">
        <v>7.0749999999999999E-5</v>
      </c>
      <c r="F15581" s="1" t="s">
        <v>3</v>
      </c>
      <c r="G15581" s="1" t="s">
        <v>18676</v>
      </c>
      <c r="H15581" s="1">
        <v>0</v>
      </c>
      <c r="I15581" s="1">
        <v>9996</v>
      </c>
    </row>
    <row r="15582" spans="1:9" x14ac:dyDescent="0.25">
      <c r="A15582" s="1">
        <v>2</v>
      </c>
      <c r="B15582" s="1">
        <v>48958</v>
      </c>
      <c r="C15582" s="1">
        <v>97.570400000000006</v>
      </c>
      <c r="D15582" s="1">
        <v>46.157699999999998</v>
      </c>
      <c r="E15582" s="1">
        <v>17892</v>
      </c>
      <c r="F15582" s="1">
        <v>88.329800000000006</v>
      </c>
      <c r="G15582" s="1">
        <v>271.9984</v>
      </c>
      <c r="H15582" s="1">
        <v>15.15964919</v>
      </c>
      <c r="I15582" s="1">
        <v>70325</v>
      </c>
    </row>
    <row r="15583" spans="1:9" x14ac:dyDescent="0.25">
      <c r="A15583" s="1">
        <v>0</v>
      </c>
      <c r="B15583" s="1" t="s">
        <v>6600</v>
      </c>
      <c r="C15583" s="1">
        <v>2</v>
      </c>
      <c r="D15583" s="1" t="s">
        <v>18677</v>
      </c>
    </row>
    <row r="15584" spans="1:9" x14ac:dyDescent="0.25">
      <c r="A15584" s="1">
        <v>1</v>
      </c>
      <c r="B15584" s="1" t="s">
        <v>18678</v>
      </c>
      <c r="C15584" s="1" t="s">
        <v>18679</v>
      </c>
      <c r="D15584" s="1">
        <v>22276.369457600002</v>
      </c>
      <c r="E15584" s="1">
        <v>3.9876000000000001E-4</v>
      </c>
      <c r="F15584" s="1" t="s">
        <v>3</v>
      </c>
      <c r="G15584" s="1" t="s">
        <v>17915</v>
      </c>
      <c r="H15584" s="1">
        <v>0</v>
      </c>
      <c r="I15584" s="1">
        <v>9996</v>
      </c>
    </row>
    <row r="15585" spans="1:9" x14ac:dyDescent="0.25">
      <c r="A15585" s="1">
        <v>2</v>
      </c>
      <c r="B15585" s="1">
        <v>48959</v>
      </c>
      <c r="C15585" s="1">
        <v>97.563299999999998</v>
      </c>
      <c r="D15585" s="1">
        <v>47.520299999999999</v>
      </c>
      <c r="E15585" s="1">
        <v>14941</v>
      </c>
      <c r="F15585" s="1">
        <v>86.812600000000003</v>
      </c>
      <c r="G15585" s="1">
        <v>273.4819</v>
      </c>
      <c r="H15585" s="1">
        <v>15.23241981</v>
      </c>
      <c r="I15585" s="1">
        <v>70435</v>
      </c>
    </row>
    <row r="15586" spans="1:9" x14ac:dyDescent="0.25">
      <c r="A15586" s="1">
        <v>0</v>
      </c>
      <c r="B15586" s="1" t="s">
        <v>18680</v>
      </c>
    </row>
    <row r="15587" spans="1:9" x14ac:dyDescent="0.25">
      <c r="A15587" s="1">
        <v>1</v>
      </c>
      <c r="B15587" s="1" t="s">
        <v>18681</v>
      </c>
      <c r="C15587" s="1" t="s">
        <v>18682</v>
      </c>
      <c r="D15587" s="1">
        <v>22276.308343910001</v>
      </c>
      <c r="E15587" s="1">
        <v>8.1450000000000001E-5</v>
      </c>
      <c r="F15587" s="1" t="s">
        <v>3</v>
      </c>
      <c r="G15587" s="1" t="s">
        <v>18683</v>
      </c>
      <c r="H15587" s="1">
        <v>0</v>
      </c>
      <c r="I15587" s="1">
        <v>9992</v>
      </c>
    </row>
    <row r="15588" spans="1:9" x14ac:dyDescent="0.25">
      <c r="A15588" s="1">
        <v>2</v>
      </c>
      <c r="B15588" s="1">
        <v>48960</v>
      </c>
      <c r="C15588" s="1">
        <v>97.564499999999995</v>
      </c>
      <c r="D15588" s="1">
        <v>45.963900000000002</v>
      </c>
      <c r="E15588" s="1">
        <v>15921</v>
      </c>
      <c r="F15588" s="1">
        <v>80.804400000000001</v>
      </c>
      <c r="G15588" s="1">
        <v>279.49889999999999</v>
      </c>
      <c r="H15588" s="1">
        <v>15.15901773</v>
      </c>
      <c r="I15588" s="1">
        <v>70311</v>
      </c>
    </row>
    <row r="15589" spans="1:9" x14ac:dyDescent="0.25">
      <c r="A15589" s="1">
        <v>0</v>
      </c>
      <c r="B15589" s="1" t="s">
        <v>18684</v>
      </c>
    </row>
    <row r="15590" spans="1:9" x14ac:dyDescent="0.25">
      <c r="A15590" s="1">
        <v>1</v>
      </c>
      <c r="B15590" s="1" t="s">
        <v>18685</v>
      </c>
      <c r="C15590" s="1" t="s">
        <v>18686</v>
      </c>
      <c r="D15590" s="1">
        <v>22276.30683215</v>
      </c>
      <c r="E15590" s="1">
        <v>8.1929999999999997E-5</v>
      </c>
      <c r="F15590" s="1" t="s">
        <v>3</v>
      </c>
      <c r="G15590" s="1" t="s">
        <v>18687</v>
      </c>
      <c r="H15590" s="1">
        <v>0</v>
      </c>
      <c r="I15590" s="1">
        <v>9991</v>
      </c>
    </row>
    <row r="15591" spans="1:9" x14ac:dyDescent="0.25">
      <c r="A15591" s="1">
        <v>2</v>
      </c>
      <c r="B15591" s="1">
        <v>48961</v>
      </c>
      <c r="C15591" s="1">
        <v>97.566400000000002</v>
      </c>
      <c r="D15591" s="1">
        <v>46.504899999999999</v>
      </c>
      <c r="E15591" s="1">
        <v>15276</v>
      </c>
      <c r="F15591" s="1">
        <v>85.433800000000005</v>
      </c>
      <c r="G15591" s="1">
        <v>274.8639</v>
      </c>
      <c r="H15591" s="1">
        <v>15.17063651</v>
      </c>
      <c r="I15591" s="1">
        <v>70345</v>
      </c>
    </row>
    <row r="15592" spans="1:9" x14ac:dyDescent="0.25">
      <c r="A15592" s="1">
        <v>0</v>
      </c>
      <c r="B15592" s="1" t="s">
        <v>18688</v>
      </c>
    </row>
    <row r="15593" spans="1:9" x14ac:dyDescent="0.25">
      <c r="A15593" s="1">
        <v>1</v>
      </c>
      <c r="B15593" s="1" t="s">
        <v>18689</v>
      </c>
      <c r="C15593" s="1" t="s">
        <v>18690</v>
      </c>
      <c r="D15593" s="1">
        <v>22276.344103240001</v>
      </c>
      <c r="E15593" s="1">
        <v>1.4553E-4</v>
      </c>
      <c r="F15593" s="1" t="s">
        <v>3</v>
      </c>
      <c r="G15593" s="1" t="s">
        <v>18691</v>
      </c>
      <c r="H15593" s="1">
        <v>0</v>
      </c>
      <c r="I15593" s="1">
        <v>9994</v>
      </c>
    </row>
    <row r="15594" spans="1:9" x14ac:dyDescent="0.25">
      <c r="A15594" s="1">
        <v>2</v>
      </c>
      <c r="B15594" s="1">
        <v>48962</v>
      </c>
      <c r="C15594" s="1">
        <v>97.565200000000004</v>
      </c>
      <c r="D15594" s="1">
        <v>45.997599999999998</v>
      </c>
      <c r="E15594" s="1">
        <v>9592</v>
      </c>
      <c r="F15594" s="1">
        <v>88.778800000000004</v>
      </c>
      <c r="G15594" s="1">
        <v>271.45440000000002</v>
      </c>
      <c r="H15594" s="1">
        <v>15.176875920000001</v>
      </c>
      <c r="I15594" s="1">
        <v>70326</v>
      </c>
    </row>
    <row r="15595" spans="1:9" x14ac:dyDescent="0.25">
      <c r="A15595" s="1">
        <v>0</v>
      </c>
      <c r="B15595" s="1" t="s">
        <v>18692</v>
      </c>
    </row>
    <row r="15596" spans="1:9" x14ac:dyDescent="0.25">
      <c r="A15596" s="1">
        <v>1</v>
      </c>
      <c r="B15596" s="1" t="s">
        <v>18693</v>
      </c>
      <c r="C15596" s="1" t="s">
        <v>18694</v>
      </c>
      <c r="D15596" s="1">
        <v>22276.463121690002</v>
      </c>
      <c r="E15596" s="1">
        <v>3.9610000000000002E-5</v>
      </c>
      <c r="F15596" s="1" t="s">
        <v>3</v>
      </c>
      <c r="G15596" s="1" t="s">
        <v>18695</v>
      </c>
      <c r="H15596" s="1">
        <v>0</v>
      </c>
      <c r="I15596" s="1">
        <v>9997</v>
      </c>
    </row>
    <row r="15597" spans="1:9" x14ac:dyDescent="0.25">
      <c r="A15597" s="1">
        <v>2</v>
      </c>
      <c r="B15597" s="1">
        <v>48963</v>
      </c>
      <c r="C15597" s="1">
        <v>97.564800000000005</v>
      </c>
      <c r="D15597" s="1">
        <v>44.607199999999999</v>
      </c>
      <c r="E15597" s="1">
        <v>14791</v>
      </c>
      <c r="F15597" s="1">
        <v>83.221400000000003</v>
      </c>
      <c r="G15597" s="1">
        <v>349.09350000000001</v>
      </c>
      <c r="H15597" s="1">
        <v>15.1390262</v>
      </c>
      <c r="I15597" s="1">
        <v>70241</v>
      </c>
    </row>
    <row r="15598" spans="1:9" x14ac:dyDescent="0.25">
      <c r="A15598" s="1">
        <v>0</v>
      </c>
      <c r="B15598" s="1" t="s">
        <v>18696</v>
      </c>
    </row>
    <row r="15599" spans="1:9" x14ac:dyDescent="0.25">
      <c r="A15599" s="1">
        <v>1</v>
      </c>
      <c r="B15599" s="1" t="s">
        <v>18697</v>
      </c>
      <c r="C15599" s="1" t="s">
        <v>18698</v>
      </c>
      <c r="D15599" s="1">
        <v>22276.36221127</v>
      </c>
      <c r="E15599" s="1">
        <v>7.2799999999999994E-5</v>
      </c>
      <c r="F15599" s="1" t="s">
        <v>3</v>
      </c>
      <c r="G15599" s="1" t="s">
        <v>18699</v>
      </c>
      <c r="H15599" s="1">
        <v>0</v>
      </c>
      <c r="I15599" s="1">
        <v>9993</v>
      </c>
    </row>
    <row r="15600" spans="1:9" x14ac:dyDescent="0.25">
      <c r="A15600" s="1">
        <v>2</v>
      </c>
      <c r="B15600" s="1">
        <v>48964</v>
      </c>
      <c r="C15600" s="1">
        <v>97.562100000000001</v>
      </c>
      <c r="D15600" s="1">
        <v>45.241399999999999</v>
      </c>
      <c r="E15600" s="1">
        <v>9158</v>
      </c>
      <c r="F15600" s="1">
        <v>85.754000000000005</v>
      </c>
      <c r="G15600" s="1">
        <v>274.47390000000001</v>
      </c>
      <c r="H15600" s="1">
        <v>15.154861</v>
      </c>
      <c r="I15600" s="1">
        <v>70290</v>
      </c>
    </row>
    <row r="15601" spans="1:9" x14ac:dyDescent="0.25">
      <c r="A15601" s="1">
        <v>0</v>
      </c>
      <c r="B15601" s="1" t="s">
        <v>18700</v>
      </c>
    </row>
    <row r="15602" spans="1:9" x14ac:dyDescent="0.25">
      <c r="A15602" s="1">
        <v>1</v>
      </c>
      <c r="B15602" s="1" t="s">
        <v>18701</v>
      </c>
      <c r="C15602" s="1" t="s">
        <v>18702</v>
      </c>
      <c r="D15602" s="1">
        <v>22276.357774079999</v>
      </c>
      <c r="E15602" s="1">
        <v>8.6000000000000003E-5</v>
      </c>
      <c r="F15602" s="1" t="s">
        <v>3</v>
      </c>
      <c r="G15602" s="1" t="s">
        <v>18703</v>
      </c>
      <c r="H15602" s="1">
        <v>0</v>
      </c>
      <c r="I15602" s="1">
        <v>9997</v>
      </c>
    </row>
    <row r="15603" spans="1:9" x14ac:dyDescent="0.25">
      <c r="A15603" s="1">
        <v>2</v>
      </c>
      <c r="B15603" s="1">
        <v>48965</v>
      </c>
      <c r="C15603" s="1">
        <v>97.568600000000004</v>
      </c>
      <c r="D15603" s="1">
        <v>44.891300000000001</v>
      </c>
      <c r="E15603" s="1">
        <v>13913</v>
      </c>
      <c r="F15603" s="1">
        <v>79.780600000000007</v>
      </c>
      <c r="G15603" s="1">
        <v>280.49939999999998</v>
      </c>
      <c r="H15603" s="1">
        <v>15.146206039999999</v>
      </c>
      <c r="I15603" s="1">
        <v>70235</v>
      </c>
    </row>
    <row r="15604" spans="1:9" x14ac:dyDescent="0.25">
      <c r="A15604" s="1">
        <v>0</v>
      </c>
      <c r="B15604" s="1" t="s">
        <v>18704</v>
      </c>
    </row>
    <row r="15605" spans="1:9" x14ac:dyDescent="0.25">
      <c r="A15605" s="1">
        <v>1</v>
      </c>
      <c r="B15605" s="1" t="s">
        <v>18705</v>
      </c>
      <c r="C15605" s="1" t="s">
        <v>18706</v>
      </c>
      <c r="D15605" s="1">
        <v>22276.31119842</v>
      </c>
      <c r="E15605" s="1">
        <v>1.6872999999999999E-4</v>
      </c>
      <c r="F15605" s="1" t="s">
        <v>3</v>
      </c>
      <c r="G15605" s="1" t="s">
        <v>18707</v>
      </c>
      <c r="H15605" s="1">
        <v>0</v>
      </c>
      <c r="I15605" s="1">
        <v>9997</v>
      </c>
    </row>
    <row r="15606" spans="1:9" x14ac:dyDescent="0.25">
      <c r="A15606" s="1">
        <v>2</v>
      </c>
      <c r="B15606" s="1">
        <v>48966</v>
      </c>
      <c r="C15606" s="1">
        <v>97.557199999999995</v>
      </c>
      <c r="D15606" s="1">
        <v>45.267600000000002</v>
      </c>
      <c r="E15606" s="1">
        <v>9192</v>
      </c>
      <c r="F15606" s="1">
        <v>80.741600000000005</v>
      </c>
      <c r="G15606" s="1">
        <v>279.48559999999998</v>
      </c>
      <c r="H15606" s="1">
        <v>15.1729565</v>
      </c>
      <c r="I15606" s="1">
        <v>70309</v>
      </c>
    </row>
    <row r="15607" spans="1:9" x14ac:dyDescent="0.25">
      <c r="A15607" s="1">
        <v>0</v>
      </c>
      <c r="B15607" s="1" t="s">
        <v>18708</v>
      </c>
    </row>
    <row r="15608" spans="1:9" x14ac:dyDescent="0.25">
      <c r="A15608" s="1">
        <v>1</v>
      </c>
      <c r="B15608" s="1" t="s">
        <v>18709</v>
      </c>
      <c r="C15608" s="1" t="s">
        <v>18710</v>
      </c>
      <c r="D15608" s="1">
        <v>22276.306070670002</v>
      </c>
      <c r="E15608" s="1">
        <v>5.9900000000000002E-6</v>
      </c>
      <c r="F15608" s="1" t="s">
        <v>3</v>
      </c>
      <c r="G15608" s="1" t="s">
        <v>18711</v>
      </c>
      <c r="H15608" s="1">
        <v>0</v>
      </c>
      <c r="I15608" s="1">
        <v>9997</v>
      </c>
    </row>
    <row r="15609" spans="1:9" x14ac:dyDescent="0.25">
      <c r="A15609" s="1">
        <v>2</v>
      </c>
      <c r="B15609" s="1">
        <v>48967</v>
      </c>
      <c r="C15609" s="1">
        <v>87.907499999999999</v>
      </c>
      <c r="D15609" s="1">
        <v>138.17660000000001</v>
      </c>
      <c r="E15609" s="1">
        <v>1693</v>
      </c>
      <c r="F15609" s="1">
        <v>77.188800000000001</v>
      </c>
      <c r="G15609" s="1">
        <v>282.94310000000002</v>
      </c>
      <c r="H15609" s="1">
        <v>13.1640882</v>
      </c>
      <c r="I15609" s="1">
        <v>61595</v>
      </c>
    </row>
    <row r="15610" spans="1:9" x14ac:dyDescent="0.25">
      <c r="A15610" s="1">
        <v>0</v>
      </c>
      <c r="B15610" s="1" t="s">
        <v>18712</v>
      </c>
    </row>
    <row r="15611" spans="1:9" x14ac:dyDescent="0.25">
      <c r="A15611" s="1">
        <v>1</v>
      </c>
      <c r="B15611" s="1" t="s">
        <v>18713</v>
      </c>
      <c r="C15611" s="1" t="s">
        <v>18714</v>
      </c>
      <c r="D15611" s="1">
        <v>22276.386348640001</v>
      </c>
      <c r="E15611" s="1">
        <v>2.6E-7</v>
      </c>
      <c r="F15611" s="1" t="s">
        <v>3</v>
      </c>
      <c r="G15611" s="1" t="s">
        <v>18715</v>
      </c>
      <c r="H15611" s="1">
        <v>0</v>
      </c>
      <c r="I15611" s="1">
        <v>9998</v>
      </c>
    </row>
    <row r="15612" spans="1:9" x14ac:dyDescent="0.25">
      <c r="A15612" s="1">
        <v>2</v>
      </c>
      <c r="B15612" s="1">
        <v>48968</v>
      </c>
      <c r="C15612" s="1">
        <v>87.907799999999995</v>
      </c>
      <c r="D15612" s="1">
        <v>138.16499999999999</v>
      </c>
      <c r="E15612" s="1">
        <v>1260</v>
      </c>
      <c r="F15612" s="1">
        <v>68.624399999999994</v>
      </c>
      <c r="G15612" s="1">
        <v>291.50209999999998</v>
      </c>
      <c r="H15612" s="1">
        <v>13.164805490000001</v>
      </c>
      <c r="I15612" s="1">
        <v>61580</v>
      </c>
    </row>
    <row r="15613" spans="1:9" x14ac:dyDescent="0.25">
      <c r="A15613" s="1">
        <v>0</v>
      </c>
      <c r="B15613" s="1" t="s">
        <v>18716</v>
      </c>
    </row>
    <row r="15614" spans="1:9" x14ac:dyDescent="0.25">
      <c r="A15614" s="1">
        <v>1</v>
      </c>
      <c r="B15614" s="1" t="s">
        <v>18717</v>
      </c>
      <c r="C15614" s="1" t="s">
        <v>18718</v>
      </c>
      <c r="D15614" s="1">
        <v>22276.337839380001</v>
      </c>
      <c r="E15614" s="1">
        <v>-9.5999999999999991E-7</v>
      </c>
      <c r="F15614" s="1" t="s">
        <v>3</v>
      </c>
      <c r="G15614" s="1">
        <f>-28480-3</f>
        <v>-28483</v>
      </c>
      <c r="H15614" s="1">
        <v>0</v>
      </c>
      <c r="I15614" s="1">
        <v>9992</v>
      </c>
    </row>
    <row r="15615" spans="1:9" x14ac:dyDescent="0.25">
      <c r="A15615" s="1">
        <v>2</v>
      </c>
      <c r="B15615" s="1">
        <v>48970</v>
      </c>
      <c r="C15615" s="1">
        <v>87.908600000000007</v>
      </c>
      <c r="D15615" s="1">
        <v>138.155</v>
      </c>
      <c r="E15615" s="1">
        <v>1672</v>
      </c>
      <c r="F15615" s="1">
        <v>68.346800000000002</v>
      </c>
      <c r="G15615" s="1">
        <v>291.78410000000002</v>
      </c>
      <c r="H15615" s="1">
        <v>13.165157990000001</v>
      </c>
      <c r="I15615" s="1">
        <v>61648</v>
      </c>
    </row>
    <row r="15616" spans="1:9" x14ac:dyDescent="0.25">
      <c r="A15616" s="1">
        <v>0</v>
      </c>
      <c r="B15616" s="1" t="s">
        <v>18719</v>
      </c>
    </row>
    <row r="15617" spans="1:9" x14ac:dyDescent="0.25">
      <c r="A15617" s="1">
        <v>1</v>
      </c>
      <c r="B15617" s="1" t="s">
        <v>18720</v>
      </c>
      <c r="C15617" s="1" t="s">
        <v>18721</v>
      </c>
      <c r="D15617" s="1">
        <v>22276.327481690001</v>
      </c>
      <c r="E15617" s="1">
        <v>-7.0000000000000005E-8</v>
      </c>
      <c r="F15617" s="1" t="s">
        <v>3</v>
      </c>
      <c r="G15617" s="1">
        <f>-52823-4</f>
        <v>-52827</v>
      </c>
      <c r="H15617" s="1">
        <v>0</v>
      </c>
      <c r="I15617" s="1">
        <v>9990</v>
      </c>
    </row>
    <row r="15618" spans="1:9" x14ac:dyDescent="0.25">
      <c r="A15618" s="1">
        <v>2</v>
      </c>
      <c r="B15618" s="1">
        <v>48971</v>
      </c>
      <c r="C15618" s="1">
        <v>87.906199999999998</v>
      </c>
      <c r="D15618" s="1">
        <v>138.1747</v>
      </c>
      <c r="E15618" s="1">
        <v>1424</v>
      </c>
      <c r="F15618" s="1">
        <v>57.507399999999997</v>
      </c>
      <c r="G15618" s="1">
        <v>302.61950000000002</v>
      </c>
      <c r="H15618" s="1">
        <v>13.16780739</v>
      </c>
      <c r="I15618" s="1">
        <v>61573</v>
      </c>
    </row>
    <row r="15619" spans="1:9" x14ac:dyDescent="0.25">
      <c r="A15619" s="1">
        <v>0</v>
      </c>
      <c r="B15619" s="1" t="s">
        <v>18722</v>
      </c>
    </row>
    <row r="15620" spans="1:9" x14ac:dyDescent="0.25">
      <c r="A15620" s="1">
        <v>1</v>
      </c>
      <c r="B15620" s="1" t="s">
        <v>18723</v>
      </c>
      <c r="C15620" s="1" t="s">
        <v>18724</v>
      </c>
      <c r="D15620" s="1">
        <v>22276.33569856</v>
      </c>
      <c r="E15620" s="1">
        <v>3.2100000000000002E-6</v>
      </c>
      <c r="F15620" s="1" t="s">
        <v>3</v>
      </c>
      <c r="G15620" s="1" t="s">
        <v>18725</v>
      </c>
      <c r="H15620" s="1">
        <v>0</v>
      </c>
      <c r="I15620" s="1">
        <v>9994</v>
      </c>
    </row>
    <row r="15621" spans="1:9" x14ac:dyDescent="0.25">
      <c r="A15621" s="1">
        <v>2</v>
      </c>
      <c r="B15621" s="1">
        <v>48972</v>
      </c>
      <c r="C15621" s="1">
        <v>87.908600000000007</v>
      </c>
      <c r="D15621" s="1">
        <v>138.14259999999999</v>
      </c>
      <c r="E15621" s="1">
        <v>1467</v>
      </c>
      <c r="F15621" s="1">
        <v>58.680799999999998</v>
      </c>
      <c r="G15621" s="1">
        <v>301.44670000000002</v>
      </c>
      <c r="H15621" s="1">
        <v>13.164815219999999</v>
      </c>
      <c r="I15621" s="1">
        <v>61575</v>
      </c>
    </row>
    <row r="15622" spans="1:9" x14ac:dyDescent="0.25">
      <c r="A15622" s="1">
        <v>0</v>
      </c>
      <c r="B15622" s="1" t="s">
        <v>18726</v>
      </c>
    </row>
    <row r="15623" spans="1:9" x14ac:dyDescent="0.25">
      <c r="A15623" s="1">
        <v>1</v>
      </c>
      <c r="B15623" s="1" t="s">
        <v>18727</v>
      </c>
      <c r="C15623" s="1" t="s">
        <v>18728</v>
      </c>
      <c r="D15623" s="1">
        <v>22276.525833470001</v>
      </c>
      <c r="E15623" s="1">
        <v>-5.6200000000000004E-6</v>
      </c>
      <c r="F15623" s="1" t="s">
        <v>3</v>
      </c>
      <c r="G15623" s="1">
        <f>-15014-2</f>
        <v>-15016</v>
      </c>
      <c r="H15623" s="1">
        <v>0</v>
      </c>
      <c r="I15623" s="1">
        <v>9994</v>
      </c>
    </row>
    <row r="15624" spans="1:9" x14ac:dyDescent="0.25">
      <c r="A15624" s="1">
        <v>2</v>
      </c>
      <c r="B15624" s="1">
        <v>48973</v>
      </c>
      <c r="C15624" s="1">
        <v>87.907300000000006</v>
      </c>
      <c r="D15624" s="1">
        <v>138.1808</v>
      </c>
      <c r="E15624" s="1">
        <v>1522</v>
      </c>
      <c r="F15624" s="1">
        <v>71.676199999999994</v>
      </c>
      <c r="G15624" s="1">
        <v>288.45350000000002</v>
      </c>
      <c r="H15624" s="1">
        <v>13.166994620000001</v>
      </c>
      <c r="I15624" s="1">
        <v>61677</v>
      </c>
    </row>
    <row r="15625" spans="1:9" x14ac:dyDescent="0.25">
      <c r="A15625" s="1">
        <v>0</v>
      </c>
      <c r="B15625" s="1" t="s">
        <v>18729</v>
      </c>
    </row>
    <row r="15626" spans="1:9" x14ac:dyDescent="0.25">
      <c r="A15626" s="1">
        <v>1</v>
      </c>
      <c r="B15626" s="1" t="s">
        <v>18730</v>
      </c>
      <c r="C15626" s="1" t="s">
        <v>18731</v>
      </c>
      <c r="D15626" s="1">
        <v>22276.323201750001</v>
      </c>
      <c r="E15626" s="1">
        <v>9.2999999999999999E-7</v>
      </c>
      <c r="F15626" s="1" t="s">
        <v>3</v>
      </c>
      <c r="G15626" s="1" t="s">
        <v>18732</v>
      </c>
      <c r="H15626" s="1">
        <v>0</v>
      </c>
      <c r="I15626" s="1">
        <v>9990</v>
      </c>
    </row>
    <row r="15627" spans="1:9" x14ac:dyDescent="0.25">
      <c r="A15627" s="1">
        <v>2</v>
      </c>
      <c r="B15627" s="1">
        <v>48974</v>
      </c>
      <c r="C15627" s="1">
        <v>87.906199999999998</v>
      </c>
      <c r="D15627" s="1">
        <v>138.1687</v>
      </c>
      <c r="E15627" s="1">
        <v>2091</v>
      </c>
      <c r="F15627" s="1">
        <v>73.406999999999996</v>
      </c>
      <c r="G15627" s="1">
        <v>286.72910000000002</v>
      </c>
      <c r="H15627" s="1">
        <v>13.16704833</v>
      </c>
      <c r="I15627" s="1">
        <v>61618</v>
      </c>
    </row>
    <row r="15628" spans="1:9" x14ac:dyDescent="0.25">
      <c r="A15628" s="1">
        <v>0</v>
      </c>
      <c r="B15628" s="1" t="s">
        <v>18733</v>
      </c>
    </row>
    <row r="15629" spans="1:9" x14ac:dyDescent="0.25">
      <c r="A15629" s="1">
        <v>1</v>
      </c>
      <c r="B15629" s="1" t="s">
        <v>18734</v>
      </c>
      <c r="C15629" s="1" t="s">
        <v>18735</v>
      </c>
      <c r="D15629" s="1">
        <v>22276.35674033</v>
      </c>
      <c r="E15629" s="1">
        <v>2.1600000000000001E-6</v>
      </c>
      <c r="F15629" s="1" t="s">
        <v>3</v>
      </c>
      <c r="G15629" s="1" t="s">
        <v>18736</v>
      </c>
      <c r="H15629" s="1">
        <v>0</v>
      </c>
      <c r="I15629" s="1">
        <v>9999</v>
      </c>
    </row>
    <row r="15630" spans="1:9" x14ac:dyDescent="0.25">
      <c r="A15630" s="1">
        <v>2</v>
      </c>
      <c r="B15630" s="1">
        <v>48975</v>
      </c>
      <c r="C15630" s="1">
        <v>87.906700000000001</v>
      </c>
      <c r="D15630" s="1">
        <v>138.2055</v>
      </c>
      <c r="E15630" s="1">
        <v>1711</v>
      </c>
      <c r="F15630" s="1">
        <v>67.132400000000004</v>
      </c>
      <c r="G15630" s="1">
        <v>292.99880000000002</v>
      </c>
      <c r="H15630" s="1">
        <v>13.164086259999999</v>
      </c>
      <c r="I15630" s="1">
        <v>61572</v>
      </c>
    </row>
    <row r="15631" spans="1:9" x14ac:dyDescent="0.25">
      <c r="A15631" s="1">
        <v>0</v>
      </c>
      <c r="B15631" s="1" t="s">
        <v>18737</v>
      </c>
    </row>
    <row r="15632" spans="1:9" x14ac:dyDescent="0.25">
      <c r="A15632" s="1">
        <v>1</v>
      </c>
      <c r="B15632" s="1" t="s">
        <v>18738</v>
      </c>
      <c r="C15632" s="1" t="s">
        <v>18739</v>
      </c>
      <c r="D15632" s="1">
        <v>22276.358889719999</v>
      </c>
      <c r="E15632" s="1">
        <v>5.8799999999999996E-6</v>
      </c>
      <c r="F15632" s="1" t="s">
        <v>3</v>
      </c>
      <c r="G15632" s="1" t="s">
        <v>18740</v>
      </c>
      <c r="H15632" s="1">
        <v>0</v>
      </c>
      <c r="I15632" s="1">
        <v>9991</v>
      </c>
    </row>
    <row r="15633" spans="1:9" x14ac:dyDescent="0.25">
      <c r="A15633" s="1">
        <v>2</v>
      </c>
      <c r="B15633" s="1">
        <v>48976</v>
      </c>
      <c r="C15633" s="1">
        <v>87.907499999999999</v>
      </c>
      <c r="D15633" s="1">
        <v>138.2099</v>
      </c>
      <c r="E15633" s="1">
        <v>1493</v>
      </c>
      <c r="F15633" s="1">
        <v>73.971999999999994</v>
      </c>
      <c r="G15633" s="1">
        <v>286.1576</v>
      </c>
      <c r="H15633" s="1">
        <v>13.16444484</v>
      </c>
      <c r="I15633" s="1">
        <v>61583</v>
      </c>
    </row>
    <row r="15634" spans="1:9" x14ac:dyDescent="0.25">
      <c r="A15634" s="1">
        <v>0</v>
      </c>
      <c r="B15634" s="1" t="s">
        <v>18741</v>
      </c>
    </row>
    <row r="15635" spans="1:9" x14ac:dyDescent="0.25">
      <c r="A15635" s="1">
        <v>1</v>
      </c>
      <c r="B15635" s="1" t="s">
        <v>18742</v>
      </c>
      <c r="C15635" s="1" t="s">
        <v>18743</v>
      </c>
      <c r="D15635" s="1">
        <v>22276.35281077</v>
      </c>
      <c r="E15635" s="1">
        <v>7.0899999999999999E-6</v>
      </c>
      <c r="F15635" s="1" t="s">
        <v>3</v>
      </c>
      <c r="G15635" s="1" t="s">
        <v>18744</v>
      </c>
      <c r="H15635" s="1">
        <v>0</v>
      </c>
      <c r="I15635" s="1">
        <v>9990</v>
      </c>
    </row>
    <row r="15636" spans="1:9" x14ac:dyDescent="0.25">
      <c r="A15636" s="1">
        <v>2</v>
      </c>
      <c r="B15636" s="1">
        <v>48977</v>
      </c>
      <c r="C15636" s="1">
        <v>87.908000000000001</v>
      </c>
      <c r="D15636" s="1">
        <v>138.18879999999999</v>
      </c>
      <c r="E15636" s="1">
        <v>1319</v>
      </c>
      <c r="F15636" s="1">
        <v>77.947500000000005</v>
      </c>
      <c r="G15636" s="1">
        <v>282.18040000000002</v>
      </c>
      <c r="H15636" s="1">
        <v>13.16765213</v>
      </c>
      <c r="I15636" s="1">
        <v>61613</v>
      </c>
    </row>
    <row r="15637" spans="1:9" x14ac:dyDescent="0.25">
      <c r="A15637" s="1">
        <v>0</v>
      </c>
      <c r="B15637" s="1" t="s">
        <v>18745</v>
      </c>
    </row>
    <row r="15638" spans="1:9" x14ac:dyDescent="0.25">
      <c r="A15638" s="1">
        <v>1</v>
      </c>
      <c r="B15638" s="1" t="s">
        <v>18746</v>
      </c>
      <c r="C15638" s="1" t="s">
        <v>18747</v>
      </c>
      <c r="D15638" s="1">
        <v>22276.34639504</v>
      </c>
      <c r="E15638" s="1">
        <v>-7.3E-7</v>
      </c>
      <c r="F15638" s="1" t="s">
        <v>3</v>
      </c>
      <c r="G15638" s="1">
        <f>-22417-3</f>
        <v>-22420</v>
      </c>
      <c r="H15638" s="1">
        <v>0</v>
      </c>
      <c r="I15638" s="1">
        <v>9999</v>
      </c>
    </row>
    <row r="15639" spans="1:9" x14ac:dyDescent="0.25">
      <c r="A15639" s="1">
        <v>2</v>
      </c>
      <c r="B15639" s="1">
        <v>48978</v>
      </c>
      <c r="C15639" s="1">
        <v>87.906499999999994</v>
      </c>
      <c r="D15639" s="1">
        <v>138.1799</v>
      </c>
      <c r="E15639" s="1">
        <v>2470</v>
      </c>
      <c r="F15639" s="1">
        <v>62.040900000000001</v>
      </c>
      <c r="G15639" s="1">
        <v>298.09710000000001</v>
      </c>
      <c r="H15639" s="1">
        <v>13.16666756</v>
      </c>
      <c r="I15639" s="1">
        <v>61599</v>
      </c>
    </row>
    <row r="15640" spans="1:9" x14ac:dyDescent="0.25">
      <c r="A15640" s="1">
        <v>0</v>
      </c>
      <c r="B15640" s="1" t="s">
        <v>18748</v>
      </c>
    </row>
    <row r="15641" spans="1:9" x14ac:dyDescent="0.25">
      <c r="A15641" s="1">
        <v>1</v>
      </c>
      <c r="B15641" s="1" t="s">
        <v>18749</v>
      </c>
      <c r="C15641" s="1" t="s">
        <v>18750</v>
      </c>
      <c r="D15641" s="1">
        <v>22276.31250733</v>
      </c>
      <c r="E15641" s="1">
        <v>7.4000000000000001E-7</v>
      </c>
      <c r="F15641" s="1" t="s">
        <v>3</v>
      </c>
      <c r="G15641" s="1" t="s">
        <v>18751</v>
      </c>
      <c r="H15641" s="1">
        <v>0</v>
      </c>
      <c r="I15641" s="1">
        <v>9990</v>
      </c>
    </row>
    <row r="15642" spans="1:9" x14ac:dyDescent="0.25">
      <c r="A15642" s="1">
        <v>2</v>
      </c>
      <c r="B15642" s="1">
        <v>48979</v>
      </c>
      <c r="C15642" s="1">
        <v>87.906899999999993</v>
      </c>
      <c r="D15642" s="1">
        <v>138.19540000000001</v>
      </c>
      <c r="E15642" s="1">
        <v>1661</v>
      </c>
      <c r="F15642" s="1">
        <v>64.752300000000005</v>
      </c>
      <c r="G15642" s="1">
        <v>295.37790000000001</v>
      </c>
      <c r="H15642" s="1">
        <v>13.165215290000001</v>
      </c>
      <c r="I15642" s="1">
        <v>61644</v>
      </c>
    </row>
    <row r="15643" spans="1:9" x14ac:dyDescent="0.25">
      <c r="A15643" s="1">
        <v>0</v>
      </c>
      <c r="B15643" s="1" t="s">
        <v>18752</v>
      </c>
    </row>
    <row r="15644" spans="1:9" x14ac:dyDescent="0.25">
      <c r="A15644" s="1">
        <v>1</v>
      </c>
      <c r="B15644" s="1" t="s">
        <v>18753</v>
      </c>
      <c r="C15644" s="1" t="s">
        <v>18754</v>
      </c>
      <c r="D15644" s="1">
        <v>22276.521563170001</v>
      </c>
      <c r="E15644" s="1">
        <v>6.0999999999999998E-7</v>
      </c>
      <c r="F15644" s="1" t="s">
        <v>3</v>
      </c>
      <c r="G15644" s="1" t="s">
        <v>18755</v>
      </c>
      <c r="H15644" s="1">
        <v>0</v>
      </c>
      <c r="I15644" s="1">
        <v>9990</v>
      </c>
    </row>
    <row r="15645" spans="1:9" x14ac:dyDescent="0.25">
      <c r="A15645" s="1">
        <v>2</v>
      </c>
      <c r="B15645" s="1">
        <v>48980</v>
      </c>
      <c r="C15645" s="1">
        <v>87.908500000000004</v>
      </c>
      <c r="D15645" s="1">
        <v>138.1173</v>
      </c>
      <c r="E15645" s="1">
        <v>922</v>
      </c>
      <c r="F15645" s="1">
        <v>62.754300000000001</v>
      </c>
      <c r="G15645" s="1">
        <v>297.3682</v>
      </c>
      <c r="H15645" s="1">
        <v>13.166303449999999</v>
      </c>
      <c r="I15645" s="1">
        <v>61637</v>
      </c>
    </row>
    <row r="15646" spans="1:9" x14ac:dyDescent="0.25">
      <c r="A15646" s="1">
        <v>0</v>
      </c>
      <c r="B15646" s="1" t="s">
        <v>18756</v>
      </c>
    </row>
    <row r="15647" spans="1:9" x14ac:dyDescent="0.25">
      <c r="A15647" s="1">
        <v>1</v>
      </c>
      <c r="B15647" s="1" t="s">
        <v>18757</v>
      </c>
      <c r="C15647" s="1" t="s">
        <v>18758</v>
      </c>
      <c r="D15647" s="1">
        <v>22276.325340169999</v>
      </c>
      <c r="E15647" s="1">
        <v>1.4999999999999999E-7</v>
      </c>
      <c r="F15647" s="1" t="s">
        <v>3</v>
      </c>
      <c r="G15647" s="1" t="s">
        <v>18759</v>
      </c>
      <c r="H15647" s="1">
        <v>0</v>
      </c>
      <c r="I15647" s="1">
        <v>9990</v>
      </c>
    </row>
    <row r="15648" spans="1:9" x14ac:dyDescent="0.25">
      <c r="A15648" s="1">
        <v>2</v>
      </c>
      <c r="B15648" s="1">
        <v>48981</v>
      </c>
      <c r="C15648" s="1">
        <v>87.909000000000006</v>
      </c>
      <c r="D15648" s="1">
        <v>138.15690000000001</v>
      </c>
      <c r="E15648" s="1">
        <v>1146</v>
      </c>
      <c r="F15648" s="1">
        <v>53.838999999999999</v>
      </c>
      <c r="G15648" s="1">
        <v>306.28469999999999</v>
      </c>
      <c r="H15648" s="1">
        <v>13.16733515</v>
      </c>
      <c r="I15648" s="1">
        <v>61572</v>
      </c>
    </row>
    <row r="15649" spans="1:9" x14ac:dyDescent="0.25">
      <c r="A15649" s="1">
        <v>0</v>
      </c>
      <c r="B15649" s="1" t="s">
        <v>18760</v>
      </c>
    </row>
    <row r="15650" spans="1:9" x14ac:dyDescent="0.25">
      <c r="A15650" s="1">
        <v>1</v>
      </c>
      <c r="B15650" s="1" t="s">
        <v>18761</v>
      </c>
      <c r="C15650" s="1" t="s">
        <v>18762</v>
      </c>
      <c r="D15650" s="1">
        <v>22276.134096940001</v>
      </c>
      <c r="E15650" s="1">
        <v>1.17E-6</v>
      </c>
      <c r="F15650" s="1" t="s">
        <v>3</v>
      </c>
      <c r="G15650" s="1" t="s">
        <v>18763</v>
      </c>
      <c r="H15650" s="1">
        <v>0</v>
      </c>
      <c r="I15650" s="1">
        <v>9990</v>
      </c>
    </row>
    <row r="15651" spans="1:9" x14ac:dyDescent="0.25">
      <c r="A15651" s="1">
        <v>2</v>
      </c>
      <c r="B15651" s="1">
        <v>48982</v>
      </c>
      <c r="C15651" s="1">
        <v>87.91</v>
      </c>
      <c r="D15651" s="1">
        <v>138.1617</v>
      </c>
      <c r="E15651" s="1">
        <v>1601</v>
      </c>
      <c r="F15651" s="1">
        <v>73.652699999999996</v>
      </c>
      <c r="G15651" s="1">
        <v>286.47800000000001</v>
      </c>
      <c r="H15651" s="1">
        <v>13.16502904</v>
      </c>
      <c r="I15651" s="1">
        <v>61556</v>
      </c>
    </row>
    <row r="15652" spans="1:9" x14ac:dyDescent="0.25">
      <c r="A15652" s="1">
        <v>0</v>
      </c>
      <c r="B15652" s="1" t="s">
        <v>18764</v>
      </c>
    </row>
    <row r="15653" spans="1:9" x14ac:dyDescent="0.25">
      <c r="A15653" s="1">
        <v>1</v>
      </c>
      <c r="B15653" s="1" t="s">
        <v>18765</v>
      </c>
      <c r="C15653" s="1" t="s">
        <v>18766</v>
      </c>
      <c r="D15653" s="1">
        <v>22276.38420443</v>
      </c>
      <c r="E15653" s="1">
        <v>1.17E-6</v>
      </c>
      <c r="F15653" s="1" t="s">
        <v>3</v>
      </c>
      <c r="G15653" s="1" t="s">
        <v>18767</v>
      </c>
      <c r="H15653" s="1">
        <v>0</v>
      </c>
      <c r="I15653" s="1">
        <v>9995</v>
      </c>
    </row>
    <row r="15654" spans="1:9" x14ac:dyDescent="0.25">
      <c r="A15654" s="1">
        <v>2</v>
      </c>
      <c r="B15654" s="1">
        <v>48984</v>
      </c>
      <c r="C15654" s="1">
        <v>87.908299999999997</v>
      </c>
      <c r="D15654" s="1">
        <v>138.15559999999999</v>
      </c>
      <c r="E15654" s="1">
        <v>1578</v>
      </c>
      <c r="F15654" s="1">
        <v>81.229600000000005</v>
      </c>
      <c r="G15654" s="1">
        <v>278.90129999999999</v>
      </c>
      <c r="H15654" s="1">
        <v>13.164450049999999</v>
      </c>
      <c r="I15654" s="1">
        <v>61576</v>
      </c>
    </row>
    <row r="15655" spans="1:9" x14ac:dyDescent="0.25">
      <c r="A15655" s="1">
        <v>0</v>
      </c>
      <c r="B15655" s="1" t="s">
        <v>18768</v>
      </c>
    </row>
    <row r="15656" spans="1:9" x14ac:dyDescent="0.25">
      <c r="A15656" s="1">
        <v>1</v>
      </c>
      <c r="B15656" s="1" t="s">
        <v>18769</v>
      </c>
      <c r="C15656" s="1" t="s">
        <v>18770</v>
      </c>
      <c r="D15656" s="1">
        <v>22276.3189203</v>
      </c>
      <c r="E15656" s="1">
        <v>9.2999999999999999E-7</v>
      </c>
      <c r="F15656" s="1" t="s">
        <v>3</v>
      </c>
      <c r="G15656" s="1" t="s">
        <v>18771</v>
      </c>
      <c r="H15656" s="1">
        <v>0</v>
      </c>
      <c r="I15656" s="1">
        <v>9994</v>
      </c>
    </row>
    <row r="15657" spans="1:9" x14ac:dyDescent="0.25">
      <c r="A15657" s="1">
        <v>2</v>
      </c>
      <c r="B15657" s="1">
        <v>48985</v>
      </c>
      <c r="C15657" s="1">
        <v>87.908600000000007</v>
      </c>
      <c r="D15657" s="1">
        <v>138.16560000000001</v>
      </c>
      <c r="E15657" s="1">
        <v>1702</v>
      </c>
      <c r="F15657" s="1">
        <v>56.155299999999997</v>
      </c>
      <c r="G15657" s="1">
        <v>303.97390000000001</v>
      </c>
      <c r="H15657" s="1">
        <v>13.16629271</v>
      </c>
      <c r="I15657" s="1">
        <v>61570</v>
      </c>
    </row>
    <row r="15658" spans="1:9" x14ac:dyDescent="0.25">
      <c r="A15658" s="1">
        <v>0</v>
      </c>
      <c r="B15658" s="1" t="s">
        <v>18772</v>
      </c>
    </row>
    <row r="15659" spans="1:9" x14ac:dyDescent="0.25">
      <c r="A15659" s="1">
        <v>1</v>
      </c>
      <c r="B15659" s="1" t="s">
        <v>18773</v>
      </c>
      <c r="C15659" s="1" t="s">
        <v>18774</v>
      </c>
      <c r="D15659" s="1">
        <v>22276.515184659998</v>
      </c>
      <c r="E15659" s="1">
        <v>7.5000000000000002E-7</v>
      </c>
      <c r="F15659" s="1" t="s">
        <v>3</v>
      </c>
      <c r="G15659" s="1" t="s">
        <v>18775</v>
      </c>
      <c r="H15659" s="1">
        <v>0</v>
      </c>
      <c r="I15659" s="1">
        <v>9998</v>
      </c>
    </row>
    <row r="15660" spans="1:9" x14ac:dyDescent="0.25">
      <c r="A15660" s="1">
        <v>2</v>
      </c>
      <c r="B15660" s="1">
        <v>48986</v>
      </c>
      <c r="C15660" s="1">
        <v>87.9084</v>
      </c>
      <c r="D15660" s="1">
        <v>138.1318</v>
      </c>
      <c r="E15660" s="1">
        <v>1752</v>
      </c>
      <c r="F15660" s="1">
        <v>79.892300000000006</v>
      </c>
      <c r="G15660" s="1">
        <v>280.24059999999997</v>
      </c>
      <c r="H15660" s="1">
        <v>13.16525685</v>
      </c>
      <c r="I15660" s="1">
        <v>61866</v>
      </c>
    </row>
    <row r="15661" spans="1:9" x14ac:dyDescent="0.25">
      <c r="A15661" s="1">
        <v>0</v>
      </c>
      <c r="B15661" s="1" t="s">
        <v>18776</v>
      </c>
    </row>
    <row r="15662" spans="1:9" x14ac:dyDescent="0.25">
      <c r="A15662" s="1">
        <v>1</v>
      </c>
      <c r="B15662" s="1" t="s">
        <v>18777</v>
      </c>
      <c r="C15662" s="1" t="s">
        <v>18778</v>
      </c>
      <c r="D15662" s="1">
        <v>22276.344240459999</v>
      </c>
      <c r="E15662" s="1">
        <v>-3.8099999999999999E-6</v>
      </c>
      <c r="F15662" s="1" t="s">
        <v>3</v>
      </c>
      <c r="G15662" s="1">
        <f>-10297-2</f>
        <v>-10299</v>
      </c>
      <c r="H15662" s="1">
        <v>0</v>
      </c>
      <c r="I15662" s="1">
        <v>9996</v>
      </c>
    </row>
    <row r="15663" spans="1:9" x14ac:dyDescent="0.25">
      <c r="A15663" s="1">
        <v>2</v>
      </c>
      <c r="B15663" s="1">
        <v>48987</v>
      </c>
      <c r="C15663" s="1">
        <v>87.907300000000006</v>
      </c>
      <c r="D15663" s="1">
        <v>138.18350000000001</v>
      </c>
      <c r="E15663" s="1">
        <v>1798</v>
      </c>
      <c r="F15663" s="1">
        <v>77.550299999999993</v>
      </c>
      <c r="G15663" s="1">
        <v>282.5829</v>
      </c>
      <c r="H15663" s="1">
        <v>13.1662637</v>
      </c>
      <c r="I15663" s="1">
        <v>61618</v>
      </c>
    </row>
    <row r="15664" spans="1:9" x14ac:dyDescent="0.25">
      <c r="A15664" s="1">
        <v>0</v>
      </c>
      <c r="B15664" s="1" t="s">
        <v>18779</v>
      </c>
    </row>
    <row r="15665" spans="1:9" x14ac:dyDescent="0.25">
      <c r="A15665" s="1">
        <v>1</v>
      </c>
      <c r="B15665" s="1" t="s">
        <v>18780</v>
      </c>
      <c r="C15665" s="1" t="s">
        <v>18781</v>
      </c>
      <c r="D15665" s="1">
        <v>22276.361034130001</v>
      </c>
      <c r="E15665" s="1">
        <v>-5.3499999999999996E-6</v>
      </c>
      <c r="F15665" s="1" t="s">
        <v>3</v>
      </c>
      <c r="G15665" s="1">
        <f>-14364-2</f>
        <v>-14366</v>
      </c>
      <c r="H15665" s="1">
        <v>0</v>
      </c>
      <c r="I15665" s="1">
        <v>9991</v>
      </c>
    </row>
    <row r="15666" spans="1:9" x14ac:dyDescent="0.25">
      <c r="A15666" s="1">
        <v>2</v>
      </c>
      <c r="B15666" s="1">
        <v>48988</v>
      </c>
      <c r="C15666" s="1">
        <v>87.908299999999997</v>
      </c>
      <c r="D15666" s="1">
        <v>138.17160000000001</v>
      </c>
      <c r="E15666" s="1">
        <v>1674</v>
      </c>
      <c r="F15666" s="1">
        <v>79.076700000000002</v>
      </c>
      <c r="G15666" s="1">
        <v>281.05520000000001</v>
      </c>
      <c r="H15666" s="1">
        <v>13.164819980000001</v>
      </c>
      <c r="I15666" s="1">
        <v>61656</v>
      </c>
    </row>
    <row r="15667" spans="1:9" x14ac:dyDescent="0.25">
      <c r="A15667" s="1">
        <v>0</v>
      </c>
      <c r="B15667" s="1" t="s">
        <v>18782</v>
      </c>
    </row>
    <row r="15668" spans="1:9" x14ac:dyDescent="0.25">
      <c r="A15668" s="1">
        <v>1</v>
      </c>
      <c r="B15668" s="1" t="s">
        <v>18783</v>
      </c>
      <c r="C15668" s="1" t="s">
        <v>18784</v>
      </c>
      <c r="D15668" s="1">
        <v>22276.57650069</v>
      </c>
      <c r="E15668" s="1">
        <v>-1.17E-6</v>
      </c>
      <c r="F15668" s="1" t="s">
        <v>3</v>
      </c>
      <c r="G15668" s="1">
        <f>-33870-3</f>
        <v>-33873</v>
      </c>
      <c r="H15668" s="1">
        <v>0</v>
      </c>
      <c r="I15668" s="1">
        <v>9999</v>
      </c>
    </row>
    <row r="15669" spans="1:9" x14ac:dyDescent="0.25">
      <c r="A15669" s="1">
        <v>2</v>
      </c>
      <c r="B15669" s="1">
        <v>48989</v>
      </c>
      <c r="C15669" s="1">
        <v>87.908500000000004</v>
      </c>
      <c r="D15669" s="1">
        <v>138.10509999999999</v>
      </c>
      <c r="E15669" s="1">
        <v>1487</v>
      </c>
      <c r="F15669" s="1">
        <v>54.696899999999999</v>
      </c>
      <c r="G15669" s="1">
        <v>305.43009999999998</v>
      </c>
      <c r="H15669" s="1">
        <v>13.166966</v>
      </c>
      <c r="I15669" s="1">
        <v>61680</v>
      </c>
    </row>
    <row r="15670" spans="1:9" x14ac:dyDescent="0.25">
      <c r="A15670" s="1">
        <v>0</v>
      </c>
      <c r="B15670" s="1" t="s">
        <v>18785</v>
      </c>
    </row>
    <row r="15671" spans="1:9" x14ac:dyDescent="0.25">
      <c r="A15671" s="1">
        <v>1</v>
      </c>
      <c r="B15671" s="1" t="s">
        <v>18786</v>
      </c>
      <c r="C15671" s="1" t="s">
        <v>18787</v>
      </c>
      <c r="D15671" s="1">
        <v>22276.523729339999</v>
      </c>
      <c r="E15671" s="1">
        <v>7.0999999999999998E-7</v>
      </c>
      <c r="F15671" s="1" t="s">
        <v>3</v>
      </c>
      <c r="G15671" s="1" t="s">
        <v>18788</v>
      </c>
      <c r="H15671" s="1">
        <v>0</v>
      </c>
      <c r="I15671" s="1">
        <v>9998</v>
      </c>
    </row>
    <row r="15672" spans="1:9" x14ac:dyDescent="0.25">
      <c r="A15672" s="1">
        <v>2</v>
      </c>
      <c r="B15672" s="1">
        <v>48990</v>
      </c>
      <c r="C15672" s="1">
        <v>87.907499999999999</v>
      </c>
      <c r="D15672" s="1">
        <v>138.1277</v>
      </c>
      <c r="E15672" s="1">
        <v>1648</v>
      </c>
      <c r="F15672" s="1">
        <v>60.016300000000001</v>
      </c>
      <c r="G15672" s="1">
        <v>300.11309999999997</v>
      </c>
      <c r="H15672" s="1">
        <v>13.16665225</v>
      </c>
      <c r="I15672" s="1">
        <v>61623</v>
      </c>
    </row>
    <row r="15673" spans="1:9" x14ac:dyDescent="0.25">
      <c r="A15673" s="1">
        <v>0</v>
      </c>
      <c r="B15673" s="1" t="s">
        <v>18789</v>
      </c>
    </row>
    <row r="15674" spans="1:9" x14ac:dyDescent="0.25">
      <c r="A15674" s="1">
        <v>1</v>
      </c>
      <c r="B15674" s="1" t="s">
        <v>18790</v>
      </c>
      <c r="C15674" s="1" t="s">
        <v>18791</v>
      </c>
      <c r="D15674" s="1">
        <v>22276.316776569998</v>
      </c>
      <c r="E15674" s="1">
        <v>1.02E-6</v>
      </c>
      <c r="F15674" s="1" t="s">
        <v>3</v>
      </c>
      <c r="G15674" s="1" t="s">
        <v>18792</v>
      </c>
      <c r="H15674" s="1">
        <v>0</v>
      </c>
      <c r="I15674" s="1">
        <v>9992</v>
      </c>
    </row>
    <row r="15675" spans="1:9" x14ac:dyDescent="0.25">
      <c r="A15675" s="1">
        <v>2</v>
      </c>
      <c r="B15675" s="1">
        <v>48991</v>
      </c>
      <c r="C15675" s="1">
        <v>87.908500000000004</v>
      </c>
      <c r="D15675" s="1">
        <v>138.17529999999999</v>
      </c>
      <c r="E15675" s="1">
        <v>1435</v>
      </c>
      <c r="F15675" s="1">
        <v>70.709299999999999</v>
      </c>
      <c r="G15675" s="1">
        <v>289.41930000000002</v>
      </c>
      <c r="H15675" s="1">
        <v>13.16593233</v>
      </c>
      <c r="I15675" s="1">
        <v>61578</v>
      </c>
    </row>
    <row r="15676" spans="1:9" x14ac:dyDescent="0.25">
      <c r="A15676" s="1">
        <v>0</v>
      </c>
      <c r="B15676" s="1" t="s">
        <v>18793</v>
      </c>
    </row>
    <row r="15677" spans="1:9" x14ac:dyDescent="0.25">
      <c r="A15677" s="1">
        <v>1</v>
      </c>
      <c r="B15677" s="1" t="s">
        <v>18794</v>
      </c>
      <c r="C15677" s="1" t="s">
        <v>18795</v>
      </c>
      <c r="D15677" s="1">
        <v>22276.57010352</v>
      </c>
      <c r="E15677" s="1">
        <v>-8.2999999999999999E-7</v>
      </c>
      <c r="F15677" s="1" t="s">
        <v>3</v>
      </c>
      <c r="G15677" s="1">
        <f>-25019-3</f>
        <v>-25022</v>
      </c>
      <c r="H15677" s="1">
        <v>0</v>
      </c>
      <c r="I15677" s="1">
        <v>9996</v>
      </c>
    </row>
    <row r="15678" spans="1:9" x14ac:dyDescent="0.25">
      <c r="A15678" s="1">
        <v>2</v>
      </c>
      <c r="B15678" s="1">
        <v>48992</v>
      </c>
      <c r="C15678" s="1">
        <v>87.908500000000004</v>
      </c>
      <c r="D15678" s="1">
        <v>138.12010000000001</v>
      </c>
      <c r="E15678" s="1">
        <v>1457</v>
      </c>
      <c r="F15678" s="1">
        <v>63.714300000000001</v>
      </c>
      <c r="G15678" s="1">
        <v>296.41370000000001</v>
      </c>
      <c r="H15678" s="1">
        <v>13.16590785</v>
      </c>
      <c r="I15678" s="1">
        <v>61642</v>
      </c>
    </row>
    <row r="15679" spans="1:9" x14ac:dyDescent="0.25">
      <c r="A15679" s="1">
        <v>0</v>
      </c>
      <c r="B15679" s="1" t="s">
        <v>18796</v>
      </c>
    </row>
    <row r="15680" spans="1:9" x14ac:dyDescent="0.25">
      <c r="A15680" s="1">
        <v>1</v>
      </c>
      <c r="B15680" s="1" t="s">
        <v>18797</v>
      </c>
      <c r="C15680" s="1" t="s">
        <v>18798</v>
      </c>
      <c r="D15680" s="1">
        <v>22276.559439969998</v>
      </c>
      <c r="E15680" s="1">
        <v>-2.1E-7</v>
      </c>
      <c r="F15680" s="1" t="s">
        <v>3</v>
      </c>
      <c r="G15680" s="1">
        <f>-89005-4</f>
        <v>-89009</v>
      </c>
      <c r="H15680" s="1">
        <v>0</v>
      </c>
      <c r="I15680" s="1">
        <v>9993</v>
      </c>
    </row>
    <row r="15681" spans="1:9" x14ac:dyDescent="0.25">
      <c r="A15681" s="1">
        <v>2</v>
      </c>
      <c r="B15681" s="1">
        <v>48993</v>
      </c>
      <c r="C15681" s="1">
        <v>87.908799999999999</v>
      </c>
      <c r="D15681" s="1">
        <v>138.12270000000001</v>
      </c>
      <c r="E15681" s="1">
        <v>1531</v>
      </c>
      <c r="F15681" s="1">
        <v>74.287199999999999</v>
      </c>
      <c r="G15681" s="1">
        <v>285.84280000000001</v>
      </c>
      <c r="H15681" s="1">
        <v>13.164154480000001</v>
      </c>
      <c r="I15681" s="1">
        <v>61572</v>
      </c>
    </row>
    <row r="15682" spans="1:9" x14ac:dyDescent="0.25">
      <c r="A15682" s="1">
        <v>0</v>
      </c>
      <c r="B15682" s="1" t="s">
        <v>18799</v>
      </c>
    </row>
    <row r="15683" spans="1:9" x14ac:dyDescent="0.25">
      <c r="A15683" s="1">
        <v>1</v>
      </c>
      <c r="B15683" s="1" t="s">
        <v>18800</v>
      </c>
      <c r="C15683" s="1" t="s">
        <v>18801</v>
      </c>
      <c r="D15683" s="1">
        <v>22276.137300570001</v>
      </c>
      <c r="E15683" s="1">
        <v>1.3400000000000001E-6</v>
      </c>
      <c r="F15683" s="1" t="s">
        <v>3</v>
      </c>
      <c r="G15683" s="1" t="s">
        <v>18802</v>
      </c>
      <c r="H15683" s="1">
        <v>0</v>
      </c>
      <c r="I15683" s="1">
        <v>9996</v>
      </c>
    </row>
    <row r="15684" spans="1:9" x14ac:dyDescent="0.25">
      <c r="A15684" s="1">
        <v>2</v>
      </c>
      <c r="B15684" s="1">
        <v>48994</v>
      </c>
      <c r="C15684" s="1">
        <v>87.906400000000005</v>
      </c>
      <c r="D15684" s="1">
        <v>138.24299999999999</v>
      </c>
      <c r="E15684" s="1">
        <v>1284</v>
      </c>
      <c r="F15684" s="1">
        <v>66.655799999999999</v>
      </c>
      <c r="G15684" s="1">
        <v>293.4708</v>
      </c>
      <c r="H15684" s="1">
        <v>13.165539519999999</v>
      </c>
      <c r="I15684" s="1">
        <v>61530</v>
      </c>
    </row>
    <row r="15685" spans="1:9" x14ac:dyDescent="0.25">
      <c r="A15685" s="1">
        <v>0</v>
      </c>
      <c r="B15685" s="1" t="s">
        <v>18803</v>
      </c>
    </row>
    <row r="15686" spans="1:9" x14ac:dyDescent="0.25">
      <c r="A15686" s="1">
        <v>1</v>
      </c>
      <c r="B15686" s="1" t="s">
        <v>18804</v>
      </c>
      <c r="C15686" s="1" t="s">
        <v>18805</v>
      </c>
      <c r="D15686" s="1">
        <v>22276.15018104</v>
      </c>
      <c r="E15686" s="1">
        <v>-5.31E-6</v>
      </c>
      <c r="F15686" s="1" t="s">
        <v>3</v>
      </c>
      <c r="G15686" s="1">
        <f>-14186-2</f>
        <v>-14188</v>
      </c>
      <c r="H15686" s="1">
        <v>0</v>
      </c>
      <c r="I15686" s="1">
        <v>9996</v>
      </c>
    </row>
    <row r="15687" spans="1:9" x14ac:dyDescent="0.25">
      <c r="A15687" s="1">
        <v>2</v>
      </c>
      <c r="B15687" s="1">
        <v>48995</v>
      </c>
      <c r="C15687" s="1">
        <v>87.906700000000001</v>
      </c>
      <c r="D15687" s="1">
        <v>138.24180000000001</v>
      </c>
      <c r="E15687" s="1">
        <v>1459</v>
      </c>
      <c r="F15687" s="1">
        <v>51.125500000000002</v>
      </c>
      <c r="G15687" s="1">
        <v>309.00060000000002</v>
      </c>
      <c r="H15687" s="1">
        <v>13.16775204</v>
      </c>
      <c r="I15687" s="1">
        <v>61527</v>
      </c>
    </row>
    <row r="15688" spans="1:9" x14ac:dyDescent="0.25">
      <c r="A15688" s="1">
        <v>0</v>
      </c>
      <c r="B15688" s="1" t="s">
        <v>18806</v>
      </c>
    </row>
    <row r="15689" spans="1:9" x14ac:dyDescent="0.25">
      <c r="A15689" s="1">
        <v>1</v>
      </c>
      <c r="B15689" s="1" t="s">
        <v>18807</v>
      </c>
      <c r="C15689" s="1" t="s">
        <v>18808</v>
      </c>
      <c r="D15689" s="1">
        <v>22276.519433509999</v>
      </c>
      <c r="E15689" s="1">
        <v>4.8999999999999997E-7</v>
      </c>
      <c r="F15689" s="1" t="s">
        <v>3</v>
      </c>
      <c r="G15689" s="1" t="s">
        <v>18809</v>
      </c>
      <c r="H15689" s="1">
        <v>0</v>
      </c>
      <c r="I15689" s="1">
        <v>9990</v>
      </c>
    </row>
    <row r="15690" spans="1:9" x14ac:dyDescent="0.25">
      <c r="A15690" s="1">
        <v>2</v>
      </c>
      <c r="B15690" s="1">
        <v>48996</v>
      </c>
      <c r="C15690" s="1">
        <v>87.908299999999997</v>
      </c>
      <c r="D15690" s="1">
        <v>138.12260000000001</v>
      </c>
      <c r="E15690" s="1">
        <v>1465</v>
      </c>
      <c r="F15690" s="1">
        <v>74.184100000000001</v>
      </c>
      <c r="G15690" s="1">
        <v>285.94510000000002</v>
      </c>
      <c r="H15690" s="1">
        <v>13.16593958</v>
      </c>
      <c r="I15690" s="1">
        <v>61705</v>
      </c>
    </row>
    <row r="15691" spans="1:9" x14ac:dyDescent="0.25">
      <c r="A15691" s="1">
        <v>0</v>
      </c>
      <c r="B15691" s="1" t="s">
        <v>18810</v>
      </c>
    </row>
    <row r="15692" spans="1:9" x14ac:dyDescent="0.25">
      <c r="A15692" s="1">
        <v>1</v>
      </c>
      <c r="B15692" s="1" t="s">
        <v>18811</v>
      </c>
      <c r="C15692" s="1" t="s">
        <v>18812</v>
      </c>
      <c r="D15692" s="1">
        <v>22276.52798889</v>
      </c>
      <c r="E15692" s="1">
        <v>-6.7000000000000004E-7</v>
      </c>
      <c r="F15692" s="1" t="s">
        <v>3</v>
      </c>
      <c r="G15692" s="1">
        <f>-20875-3</f>
        <v>-20878</v>
      </c>
      <c r="H15692" s="1">
        <v>0</v>
      </c>
      <c r="I15692" s="1">
        <v>9991</v>
      </c>
    </row>
    <row r="15693" spans="1:9" x14ac:dyDescent="0.25">
      <c r="A15693" s="1">
        <v>2</v>
      </c>
      <c r="B15693" s="1">
        <v>48997</v>
      </c>
      <c r="C15693" s="1">
        <v>87.908100000000005</v>
      </c>
      <c r="D15693" s="1">
        <v>138.1276</v>
      </c>
      <c r="E15693" s="1">
        <v>1634</v>
      </c>
      <c r="F15693" s="1">
        <v>77.0852</v>
      </c>
      <c r="G15693" s="1">
        <v>283.04610000000002</v>
      </c>
      <c r="H15693" s="1">
        <v>13.1673822</v>
      </c>
      <c r="I15693" s="1">
        <v>61636</v>
      </c>
    </row>
    <row r="15694" spans="1:9" x14ac:dyDescent="0.25">
      <c r="A15694" s="1">
        <v>0</v>
      </c>
      <c r="B15694" s="1" t="s">
        <v>18813</v>
      </c>
    </row>
    <row r="15695" spans="1:9" x14ac:dyDescent="0.25">
      <c r="A15695" s="1">
        <v>1</v>
      </c>
      <c r="B15695" s="1" t="s">
        <v>18814</v>
      </c>
      <c r="C15695" s="1" t="s">
        <v>18815</v>
      </c>
      <c r="D15695" s="1">
        <v>22276.314646269999</v>
      </c>
      <c r="E15695" s="1">
        <v>2.08E-6</v>
      </c>
      <c r="F15695" s="1" t="s">
        <v>3</v>
      </c>
      <c r="G15695" s="1" t="s">
        <v>18816</v>
      </c>
      <c r="H15695" s="1">
        <v>0</v>
      </c>
      <c r="I15695" s="1">
        <v>9998</v>
      </c>
    </row>
    <row r="15696" spans="1:9" x14ac:dyDescent="0.25">
      <c r="A15696" s="1">
        <v>2</v>
      </c>
      <c r="B15696" s="1">
        <v>48998</v>
      </c>
      <c r="C15696" s="1">
        <v>87.907600000000002</v>
      </c>
      <c r="D15696" s="1">
        <v>138.1857</v>
      </c>
      <c r="E15696" s="1">
        <v>1581</v>
      </c>
      <c r="F15696" s="1">
        <v>43.460099999999997</v>
      </c>
      <c r="G15696" s="1">
        <v>316.66539999999998</v>
      </c>
      <c r="H15696" s="1">
        <v>13.16555825</v>
      </c>
      <c r="I15696" s="1">
        <v>61541</v>
      </c>
    </row>
    <row r="15697" spans="1:9" x14ac:dyDescent="0.25">
      <c r="A15697" s="1">
        <v>0</v>
      </c>
      <c r="B15697" s="1" t="s">
        <v>18817</v>
      </c>
    </row>
    <row r="15698" spans="1:9" x14ac:dyDescent="0.25">
      <c r="A15698" s="1">
        <v>1</v>
      </c>
      <c r="B15698" s="1" t="s">
        <v>18818</v>
      </c>
      <c r="C15698" s="1" t="s">
        <v>18819</v>
      </c>
      <c r="D15698" s="1">
        <v>22276.32107469</v>
      </c>
      <c r="E15698" s="1">
        <v>2.2999999999999999E-7</v>
      </c>
      <c r="F15698" s="1" t="s">
        <v>3</v>
      </c>
      <c r="G15698" s="1" t="s">
        <v>18820</v>
      </c>
      <c r="H15698" s="1">
        <v>0</v>
      </c>
      <c r="I15698" s="1">
        <v>9996</v>
      </c>
    </row>
    <row r="15699" spans="1:9" x14ac:dyDescent="0.25">
      <c r="A15699" s="1">
        <v>2</v>
      </c>
      <c r="B15699" s="1">
        <v>48999</v>
      </c>
      <c r="C15699" s="1">
        <v>87.908600000000007</v>
      </c>
      <c r="D15699" s="1">
        <v>138.1635</v>
      </c>
      <c r="E15699" s="1">
        <v>2030</v>
      </c>
      <c r="F15699" s="1">
        <v>74.385999999999996</v>
      </c>
      <c r="G15699" s="1">
        <v>285.74939999999998</v>
      </c>
      <c r="H15699" s="1">
        <v>13.1666588</v>
      </c>
      <c r="I15699" s="1">
        <v>61616</v>
      </c>
    </row>
    <row r="15700" spans="1:9" x14ac:dyDescent="0.25">
      <c r="A15700" s="1">
        <v>0</v>
      </c>
      <c r="B15700" s="1" t="s">
        <v>18821</v>
      </c>
    </row>
    <row r="15701" spans="1:9" x14ac:dyDescent="0.25">
      <c r="A15701" s="1">
        <v>1</v>
      </c>
      <c r="B15701" s="1" t="s">
        <v>18822</v>
      </c>
      <c r="C15701" s="1" t="s">
        <v>18823</v>
      </c>
      <c r="D15701" s="1">
        <v>22276.35066389</v>
      </c>
      <c r="E15701" s="1">
        <v>1.8E-7</v>
      </c>
      <c r="F15701" s="1" t="s">
        <v>3</v>
      </c>
      <c r="G15701" s="1" t="s">
        <v>18824</v>
      </c>
      <c r="H15701" s="1">
        <v>0</v>
      </c>
      <c r="I15701" s="1">
        <v>9997</v>
      </c>
    </row>
    <row r="15702" spans="1:9" x14ac:dyDescent="0.25">
      <c r="A15702" s="1">
        <v>2</v>
      </c>
      <c r="B15702" s="1">
        <v>49000</v>
      </c>
      <c r="C15702" s="1">
        <v>87.906800000000004</v>
      </c>
      <c r="D15702" s="1">
        <v>138.18440000000001</v>
      </c>
      <c r="E15702" s="1">
        <v>1255</v>
      </c>
      <c r="F15702" s="1">
        <v>69.028199999999998</v>
      </c>
      <c r="G15702" s="1">
        <v>291.09840000000003</v>
      </c>
      <c r="H15702" s="1">
        <v>13.167321449999999</v>
      </c>
      <c r="I15702" s="1">
        <v>61599</v>
      </c>
    </row>
    <row r="15703" spans="1:9" x14ac:dyDescent="0.25">
      <c r="A15703" s="1">
        <v>0</v>
      </c>
      <c r="B15703" s="1" t="s">
        <v>18825</v>
      </c>
    </row>
    <row r="15704" spans="1:9" x14ac:dyDescent="0.25">
      <c r="A15704" s="1">
        <v>1</v>
      </c>
      <c r="B15704" s="1" t="s">
        <v>18826</v>
      </c>
      <c r="C15704" s="1" t="s">
        <v>18827</v>
      </c>
      <c r="D15704" s="1">
        <v>22276.339978929998</v>
      </c>
      <c r="E15704" s="1">
        <v>-7.0000000000000005E-8</v>
      </c>
      <c r="F15704" s="1" t="s">
        <v>3</v>
      </c>
      <c r="G15704" s="1">
        <f>-52732-4</f>
        <v>-52736</v>
      </c>
      <c r="H15704" s="1">
        <v>0</v>
      </c>
      <c r="I15704" s="1">
        <v>9995</v>
      </c>
    </row>
    <row r="15705" spans="1:9" x14ac:dyDescent="0.25">
      <c r="A15705" s="1">
        <v>2</v>
      </c>
      <c r="B15705" s="1">
        <v>49001</v>
      </c>
      <c r="C15705" s="1">
        <v>87.906099999999995</v>
      </c>
      <c r="D15705" s="1">
        <v>138.17769999999999</v>
      </c>
      <c r="E15705" s="1">
        <v>1522</v>
      </c>
      <c r="F15705" s="1">
        <v>64.8429</v>
      </c>
      <c r="G15705" s="1">
        <v>295.28590000000003</v>
      </c>
      <c r="H15705" s="1">
        <v>13.16555818</v>
      </c>
      <c r="I15705" s="1">
        <v>61600</v>
      </c>
    </row>
    <row r="15706" spans="1:9" x14ac:dyDescent="0.25">
      <c r="A15706" s="1">
        <v>0</v>
      </c>
      <c r="B15706" s="1" t="s">
        <v>18828</v>
      </c>
    </row>
    <row r="15707" spans="1:9" x14ac:dyDescent="0.25">
      <c r="A15707" s="1">
        <v>1</v>
      </c>
      <c r="B15707" s="1" t="s">
        <v>18829</v>
      </c>
      <c r="C15707" s="1" t="s">
        <v>18830</v>
      </c>
      <c r="D15707" s="1">
        <v>22276.333552690001</v>
      </c>
      <c r="E15707" s="1">
        <v>-8.9999999999999999E-8</v>
      </c>
      <c r="F15707" s="1" t="s">
        <v>3</v>
      </c>
      <c r="G15707" s="1">
        <f>-56805-4</f>
        <v>-56809</v>
      </c>
      <c r="H15707" s="1">
        <v>0</v>
      </c>
      <c r="I15707" s="1">
        <v>9998</v>
      </c>
    </row>
    <row r="15708" spans="1:9" x14ac:dyDescent="0.25">
      <c r="A15708" s="1">
        <v>2</v>
      </c>
      <c r="B15708" s="1">
        <v>49002</v>
      </c>
      <c r="C15708" s="1">
        <v>87.908199999999994</v>
      </c>
      <c r="D15708" s="1">
        <v>138.21100000000001</v>
      </c>
      <c r="E15708" s="1">
        <v>1285</v>
      </c>
      <c r="F15708" s="1">
        <v>68.658799999999999</v>
      </c>
      <c r="G15708" s="1">
        <v>291.46800000000002</v>
      </c>
      <c r="H15708" s="1">
        <v>13.16447814</v>
      </c>
      <c r="I15708" s="1">
        <v>61583</v>
      </c>
    </row>
    <row r="15709" spans="1:9" x14ac:dyDescent="0.25">
      <c r="A15709" s="1">
        <v>0</v>
      </c>
      <c r="B15709" s="1" t="s">
        <v>3027</v>
      </c>
      <c r="C15709" s="1" t="s">
        <v>5083</v>
      </c>
    </row>
    <row r="15710" spans="1:9" x14ac:dyDescent="0.25">
      <c r="A15710" s="1">
        <v>1</v>
      </c>
      <c r="B15710" s="1" t="s">
        <v>18831</v>
      </c>
      <c r="C15710" s="1" t="s">
        <v>18832</v>
      </c>
      <c r="D15710" s="1">
        <v>22276.48096334</v>
      </c>
      <c r="E15710" s="1">
        <v>-5.9999999999999995E-8</v>
      </c>
      <c r="F15710" s="1" t="s">
        <v>3</v>
      </c>
      <c r="G15710" s="1" t="s">
        <v>18833</v>
      </c>
      <c r="H15710" s="1">
        <v>0</v>
      </c>
      <c r="I15710" s="1">
        <v>9998</v>
      </c>
    </row>
    <row r="15711" spans="1:9" x14ac:dyDescent="0.25">
      <c r="A15711" s="1">
        <v>2</v>
      </c>
      <c r="B15711" s="1">
        <v>49008</v>
      </c>
      <c r="C15711" s="1">
        <v>98.715999999999994</v>
      </c>
      <c r="D15711" s="1">
        <v>276.75790000000001</v>
      </c>
      <c r="E15711" s="1">
        <v>2707</v>
      </c>
      <c r="F15711" s="1">
        <v>55.576099999999997</v>
      </c>
      <c r="G15711" s="1">
        <v>304.5675</v>
      </c>
      <c r="H15711" s="1">
        <v>14.19739686</v>
      </c>
      <c r="I15711" s="1">
        <v>64646</v>
      </c>
    </row>
    <row r="15712" spans="1:9" x14ac:dyDescent="0.25">
      <c r="A15712" s="1">
        <v>0</v>
      </c>
      <c r="B15712" s="1" t="s">
        <v>18834</v>
      </c>
    </row>
    <row r="15713" spans="1:9" x14ac:dyDescent="0.25">
      <c r="A15713" s="1">
        <v>1</v>
      </c>
      <c r="B15713" s="1" t="s">
        <v>18835</v>
      </c>
      <c r="C15713" s="1" t="s">
        <v>18836</v>
      </c>
      <c r="D15713" s="1">
        <v>22276.25628089</v>
      </c>
      <c r="E15713" s="1">
        <v>1.15375E-3</v>
      </c>
      <c r="F15713" s="1" t="s">
        <v>3</v>
      </c>
      <c r="G15713" s="1" t="s">
        <v>18837</v>
      </c>
      <c r="H15713" s="1">
        <v>0</v>
      </c>
      <c r="I15713" s="1">
        <v>9999</v>
      </c>
    </row>
    <row r="15714" spans="1:9" x14ac:dyDescent="0.25">
      <c r="A15714" s="1">
        <v>2</v>
      </c>
      <c r="B15714" s="1">
        <v>49013</v>
      </c>
      <c r="C15714" s="1">
        <v>51.621400000000001</v>
      </c>
      <c r="D15714" s="1">
        <v>226.9212</v>
      </c>
      <c r="E15714" s="1">
        <v>8251</v>
      </c>
      <c r="F15714" s="1">
        <v>124.9532</v>
      </c>
      <c r="G15714" s="1">
        <v>235.22300000000001</v>
      </c>
      <c r="H15714" s="1">
        <v>15.436464320000001</v>
      </c>
      <c r="I15714" s="1">
        <v>70455</v>
      </c>
    </row>
    <row r="15715" spans="1:9" x14ac:dyDescent="0.25">
      <c r="A15715" s="1">
        <v>0</v>
      </c>
      <c r="B15715" s="1" t="s">
        <v>16234</v>
      </c>
      <c r="C15715" s="1">
        <v>2</v>
      </c>
    </row>
    <row r="15716" spans="1:9" x14ac:dyDescent="0.25">
      <c r="A15716" s="1">
        <v>1</v>
      </c>
      <c r="B15716" s="1" t="s">
        <v>18838</v>
      </c>
      <c r="C15716" s="1" t="s">
        <v>18839</v>
      </c>
      <c r="D15716" s="1">
        <v>22276.466731699998</v>
      </c>
      <c r="E15716" s="1">
        <v>2.1139999999999999E-4</v>
      </c>
      <c r="F15716" s="1" t="s">
        <v>3</v>
      </c>
      <c r="G15716" s="1" t="s">
        <v>18840</v>
      </c>
      <c r="H15716" s="1">
        <v>0</v>
      </c>
      <c r="I15716" s="1">
        <v>9999</v>
      </c>
    </row>
    <row r="15717" spans="1:9" x14ac:dyDescent="0.25">
      <c r="A15717" s="1">
        <v>2</v>
      </c>
      <c r="B15717" s="1">
        <v>49014</v>
      </c>
      <c r="C15717" s="1">
        <v>51.618499999999997</v>
      </c>
      <c r="D15717" s="1">
        <v>239.8262</v>
      </c>
      <c r="E15717" s="1">
        <v>12413</v>
      </c>
      <c r="F15717" s="1">
        <v>117.22969999999999</v>
      </c>
      <c r="G15717" s="1">
        <v>242.9949</v>
      </c>
      <c r="H15717" s="1">
        <v>15.298023929999999</v>
      </c>
      <c r="I15717" s="1">
        <v>70264</v>
      </c>
    </row>
    <row r="15718" spans="1:9" x14ac:dyDescent="0.25">
      <c r="A15718" s="1">
        <v>0</v>
      </c>
      <c r="B15718" s="1" t="s">
        <v>18841</v>
      </c>
    </row>
    <row r="15719" spans="1:9" x14ac:dyDescent="0.25">
      <c r="A15719" s="1">
        <v>1</v>
      </c>
      <c r="B15719" s="1" t="s">
        <v>18842</v>
      </c>
      <c r="C15719" s="1" t="s">
        <v>18843</v>
      </c>
      <c r="D15719" s="1">
        <v>22276.258418969999</v>
      </c>
      <c r="E15719" s="1">
        <v>1.1328499999999999E-3</v>
      </c>
      <c r="F15719" s="1" t="s">
        <v>3</v>
      </c>
      <c r="G15719" s="1" t="s">
        <v>18844</v>
      </c>
      <c r="H15719" s="1">
        <v>0</v>
      </c>
      <c r="I15719" s="1">
        <v>9993</v>
      </c>
    </row>
    <row r="15720" spans="1:9" x14ac:dyDescent="0.25">
      <c r="A15720" s="1">
        <v>2</v>
      </c>
      <c r="B15720" s="1">
        <v>49015</v>
      </c>
      <c r="C15720" s="1">
        <v>51.6205</v>
      </c>
      <c r="D15720" s="1">
        <v>226.9007</v>
      </c>
      <c r="E15720" s="1">
        <v>8897</v>
      </c>
      <c r="F15720" s="1">
        <v>127.5523</v>
      </c>
      <c r="G15720" s="1">
        <v>232.62719999999999</v>
      </c>
      <c r="H15720" s="1">
        <v>15.436280679999999</v>
      </c>
      <c r="I15720" s="1">
        <v>70423</v>
      </c>
    </row>
    <row r="15721" spans="1:9" x14ac:dyDescent="0.25">
      <c r="A15721" s="1">
        <v>0</v>
      </c>
      <c r="B15721" s="1" t="s">
        <v>18845</v>
      </c>
    </row>
    <row r="15722" spans="1:9" x14ac:dyDescent="0.25">
      <c r="A15722" s="1">
        <v>1</v>
      </c>
      <c r="B15722" s="1" t="s">
        <v>18846</v>
      </c>
      <c r="C15722" s="1" t="s">
        <v>18847</v>
      </c>
      <c r="D15722" s="1">
        <v>22276.28682877</v>
      </c>
      <c r="E15722" s="1">
        <v>2.2084000000000001E-4</v>
      </c>
      <c r="F15722" s="1" t="s">
        <v>3</v>
      </c>
      <c r="G15722" s="1" t="s">
        <v>18848</v>
      </c>
      <c r="H15722" s="1">
        <v>0</v>
      </c>
      <c r="I15722" s="1">
        <v>9993</v>
      </c>
    </row>
    <row r="15723" spans="1:9" x14ac:dyDescent="0.25">
      <c r="A15723" s="1">
        <v>2</v>
      </c>
      <c r="B15723" s="1">
        <v>49016</v>
      </c>
      <c r="C15723" s="1">
        <v>51.5946</v>
      </c>
      <c r="D15723" s="1">
        <v>242.2191</v>
      </c>
      <c r="E15723" s="1">
        <v>7058</v>
      </c>
      <c r="F15723" s="1">
        <v>106.00369999999999</v>
      </c>
      <c r="G15723" s="1">
        <v>254.172</v>
      </c>
      <c r="H15723" s="1">
        <v>15.28906828</v>
      </c>
      <c r="I15723" s="1">
        <v>70333</v>
      </c>
    </row>
    <row r="15724" spans="1:9" x14ac:dyDescent="0.25">
      <c r="A15724" s="1">
        <v>0</v>
      </c>
      <c r="B15724" s="1" t="s">
        <v>18849</v>
      </c>
    </row>
    <row r="15725" spans="1:9" x14ac:dyDescent="0.25">
      <c r="A15725" s="1">
        <v>1</v>
      </c>
      <c r="B15725" s="1" t="s">
        <v>18850</v>
      </c>
      <c r="C15725" s="1" t="s">
        <v>18851</v>
      </c>
      <c r="D15725" s="1">
        <v>22276.275675370001</v>
      </c>
      <c r="E15725" s="1">
        <v>2.0996E-4</v>
      </c>
      <c r="F15725" s="1" t="s">
        <v>3</v>
      </c>
      <c r="G15725" s="1" t="s">
        <v>13630</v>
      </c>
      <c r="H15725" s="1">
        <v>0</v>
      </c>
      <c r="I15725" s="1">
        <v>9992</v>
      </c>
    </row>
    <row r="15726" spans="1:9" x14ac:dyDescent="0.25">
      <c r="A15726" s="1">
        <v>2</v>
      </c>
      <c r="B15726" s="1">
        <v>49017</v>
      </c>
      <c r="C15726" s="1">
        <v>51.594900000000003</v>
      </c>
      <c r="D15726" s="1">
        <v>242.9922</v>
      </c>
      <c r="E15726" s="1">
        <v>9255</v>
      </c>
      <c r="F15726" s="1">
        <v>101.7814</v>
      </c>
      <c r="G15726" s="1">
        <v>258.42039999999997</v>
      </c>
      <c r="H15726" s="1">
        <v>15.284209710000001</v>
      </c>
      <c r="I15726" s="1">
        <v>70268</v>
      </c>
    </row>
    <row r="15727" spans="1:9" x14ac:dyDescent="0.25">
      <c r="A15727" s="1">
        <v>0</v>
      </c>
      <c r="B15727" s="1" t="s">
        <v>9980</v>
      </c>
      <c r="C15727" s="1">
        <v>6</v>
      </c>
    </row>
    <row r="15728" spans="1:9" x14ac:dyDescent="0.25">
      <c r="A15728" s="1">
        <v>1</v>
      </c>
      <c r="B15728" s="1" t="s">
        <v>18852</v>
      </c>
      <c r="C15728" s="1" t="s">
        <v>18853</v>
      </c>
      <c r="D15728" s="1">
        <v>22276.520004260001</v>
      </c>
      <c r="E15728" s="1">
        <v>-7.7000000000000004E-7</v>
      </c>
      <c r="F15728" s="1" t="s">
        <v>3</v>
      </c>
      <c r="G15728" s="1" t="s">
        <v>18854</v>
      </c>
      <c r="H15728" s="1">
        <v>0</v>
      </c>
      <c r="I15728" s="1">
        <v>9992</v>
      </c>
    </row>
    <row r="15729" spans="1:9" x14ac:dyDescent="0.25">
      <c r="A15729" s="1">
        <v>2</v>
      </c>
      <c r="B15729" s="1">
        <v>49018</v>
      </c>
      <c r="C15729" s="1">
        <v>45.000900000000001</v>
      </c>
      <c r="D15729" s="1">
        <v>215.8212</v>
      </c>
      <c r="E15729" s="1">
        <v>8542</v>
      </c>
      <c r="F15729" s="1">
        <v>248.1866</v>
      </c>
      <c r="G15729" s="1">
        <v>111.8057</v>
      </c>
      <c r="H15729" s="1">
        <v>14.080826650000001</v>
      </c>
      <c r="I15729" s="1">
        <v>63559</v>
      </c>
    </row>
    <row r="15730" spans="1:9" x14ac:dyDescent="0.25">
      <c r="A15730" s="1">
        <v>0</v>
      </c>
      <c r="B15730" s="1" t="s">
        <v>9980</v>
      </c>
      <c r="C15730" s="1">
        <v>7</v>
      </c>
    </row>
    <row r="15731" spans="1:9" x14ac:dyDescent="0.25">
      <c r="A15731" s="1">
        <v>1</v>
      </c>
      <c r="B15731" s="1" t="s">
        <v>18855</v>
      </c>
      <c r="C15731" s="1" t="s">
        <v>18856</v>
      </c>
      <c r="D15731" s="1">
        <v>22276.43517203</v>
      </c>
      <c r="E15731" s="1">
        <v>-3.8000000000000001E-7</v>
      </c>
      <c r="F15731" s="1" t="s">
        <v>3</v>
      </c>
      <c r="G15731" s="1" t="s">
        <v>18857</v>
      </c>
      <c r="H15731" s="1">
        <v>0</v>
      </c>
      <c r="I15731" s="1">
        <v>9994</v>
      </c>
    </row>
    <row r="15732" spans="1:9" x14ac:dyDescent="0.25">
      <c r="A15732" s="1">
        <v>2</v>
      </c>
      <c r="B15732" s="1">
        <v>49019</v>
      </c>
      <c r="C15732" s="1">
        <v>45.003100000000003</v>
      </c>
      <c r="D15732" s="1">
        <v>216.155</v>
      </c>
      <c r="E15732" s="1">
        <v>8294</v>
      </c>
      <c r="F15732" s="1">
        <v>256.89190000000002</v>
      </c>
      <c r="G15732" s="1">
        <v>103.0992</v>
      </c>
      <c r="H15732" s="1">
        <v>14.0807419</v>
      </c>
      <c r="I15732" s="1">
        <v>63558</v>
      </c>
    </row>
    <row r="15733" spans="1:9" x14ac:dyDescent="0.25">
      <c r="A15733" s="1">
        <v>0</v>
      </c>
      <c r="B15733" s="1" t="s">
        <v>9980</v>
      </c>
      <c r="C15733" s="1">
        <v>8</v>
      </c>
    </row>
    <row r="15734" spans="1:9" x14ac:dyDescent="0.25">
      <c r="A15734" s="1">
        <v>1</v>
      </c>
      <c r="B15734" s="1" t="s">
        <v>18858</v>
      </c>
      <c r="C15734" s="1" t="s">
        <v>18859</v>
      </c>
      <c r="D15734" s="1">
        <v>22276.41977737</v>
      </c>
      <c r="E15734" s="1">
        <v>-2.8000000000000002E-7</v>
      </c>
      <c r="F15734" s="1" t="s">
        <v>3</v>
      </c>
      <c r="G15734" s="1" t="s">
        <v>18860</v>
      </c>
      <c r="H15734" s="1">
        <v>0</v>
      </c>
      <c r="I15734" s="1">
        <v>9995</v>
      </c>
    </row>
    <row r="15735" spans="1:9" x14ac:dyDescent="0.25">
      <c r="A15735" s="1">
        <v>2</v>
      </c>
      <c r="B15735" s="1">
        <v>49020</v>
      </c>
      <c r="C15735" s="1">
        <v>44.995100000000001</v>
      </c>
      <c r="D15735" s="1">
        <v>215.77279999999999</v>
      </c>
      <c r="E15735" s="1">
        <v>8820</v>
      </c>
      <c r="F15735" s="1">
        <v>259.8802</v>
      </c>
      <c r="G15735" s="1">
        <v>100.1045</v>
      </c>
      <c r="H15735" s="1">
        <v>14.08078875</v>
      </c>
      <c r="I15735" s="1">
        <v>63551</v>
      </c>
    </row>
    <row r="15736" spans="1:9" x14ac:dyDescent="0.25">
      <c r="A15736" s="1">
        <v>0</v>
      </c>
      <c r="B15736" s="1" t="s">
        <v>9980</v>
      </c>
      <c r="C15736" s="1">
        <v>9</v>
      </c>
    </row>
    <row r="15737" spans="1:9" x14ac:dyDescent="0.25">
      <c r="A15737" s="1">
        <v>1</v>
      </c>
      <c r="B15737" s="1" t="s">
        <v>18861</v>
      </c>
      <c r="C15737" s="1" t="s">
        <v>18862</v>
      </c>
      <c r="D15737" s="1">
        <v>22276.4789968</v>
      </c>
      <c r="E15737" s="1">
        <v>-7.0999999999999998E-7</v>
      </c>
      <c r="F15737" s="1" t="s">
        <v>3</v>
      </c>
      <c r="G15737" s="1" t="s">
        <v>18863</v>
      </c>
      <c r="H15737" s="1">
        <v>0</v>
      </c>
      <c r="I15737" s="1">
        <v>9992</v>
      </c>
    </row>
    <row r="15738" spans="1:9" x14ac:dyDescent="0.25">
      <c r="A15738" s="1">
        <v>2</v>
      </c>
      <c r="B15738" s="1">
        <v>49021</v>
      </c>
      <c r="C15738" s="1">
        <v>45.003700000000002</v>
      </c>
      <c r="D15738" s="1">
        <v>215.65960000000001</v>
      </c>
      <c r="E15738" s="1">
        <v>9299</v>
      </c>
      <c r="F15738" s="1">
        <v>268.13420000000002</v>
      </c>
      <c r="G15738" s="1">
        <v>91.843199999999996</v>
      </c>
      <c r="H15738" s="1">
        <v>14.08088802</v>
      </c>
      <c r="I15738" s="1">
        <v>63562</v>
      </c>
    </row>
    <row r="15739" spans="1:9" x14ac:dyDescent="0.25">
      <c r="A15739" s="1">
        <v>0</v>
      </c>
      <c r="B15739" s="1" t="s">
        <v>9980</v>
      </c>
      <c r="C15739" s="1">
        <v>10</v>
      </c>
    </row>
    <row r="15740" spans="1:9" x14ac:dyDescent="0.25">
      <c r="A15740" s="1">
        <v>1</v>
      </c>
      <c r="B15740" s="1" t="s">
        <v>18864</v>
      </c>
      <c r="C15740" s="1" t="s">
        <v>18865</v>
      </c>
      <c r="D15740" s="1">
        <v>22276.461870570001</v>
      </c>
      <c r="E15740" s="1">
        <v>-1.0699999999999999E-6</v>
      </c>
      <c r="F15740" s="1" t="s">
        <v>3</v>
      </c>
      <c r="G15740" s="1" t="s">
        <v>18866</v>
      </c>
      <c r="H15740" s="1">
        <v>0</v>
      </c>
      <c r="I15740" s="1">
        <v>9990</v>
      </c>
    </row>
    <row r="15741" spans="1:9" x14ac:dyDescent="0.25">
      <c r="A15741" s="1">
        <v>2</v>
      </c>
      <c r="B15741" s="1">
        <v>49022</v>
      </c>
      <c r="C15741" s="1">
        <v>45.000999999999998</v>
      </c>
      <c r="D15741" s="1">
        <v>215.45920000000001</v>
      </c>
      <c r="E15741" s="1">
        <v>9117</v>
      </c>
      <c r="F15741" s="1">
        <v>273.54250000000002</v>
      </c>
      <c r="G15741" s="1">
        <v>86.436499999999995</v>
      </c>
      <c r="H15741" s="1">
        <v>14.080792110000001</v>
      </c>
      <c r="I15741" s="1">
        <v>63568</v>
      </c>
    </row>
    <row r="15742" spans="1:9" x14ac:dyDescent="0.25">
      <c r="A15742" s="1">
        <v>0</v>
      </c>
      <c r="B15742" s="1" t="s">
        <v>8033</v>
      </c>
      <c r="C15742" s="1" t="s">
        <v>18867</v>
      </c>
    </row>
    <row r="15743" spans="1:9" x14ac:dyDescent="0.25">
      <c r="A15743" s="1">
        <v>1</v>
      </c>
      <c r="B15743" s="1" t="s">
        <v>18868</v>
      </c>
      <c r="C15743" s="1" t="s">
        <v>18869</v>
      </c>
      <c r="D15743" s="1">
        <v>22276.587425260001</v>
      </c>
      <c r="E15743" s="1">
        <v>1.7589999999999999E-5</v>
      </c>
      <c r="F15743" s="1" t="s">
        <v>3</v>
      </c>
      <c r="G15743" s="1" t="s">
        <v>3030</v>
      </c>
      <c r="H15743" s="1">
        <v>0</v>
      </c>
      <c r="I15743" s="1">
        <v>9996</v>
      </c>
    </row>
    <row r="15744" spans="1:9" x14ac:dyDescent="0.25">
      <c r="A15744" s="1">
        <v>2</v>
      </c>
      <c r="B15744" s="1">
        <v>49026</v>
      </c>
      <c r="C15744" s="1">
        <v>34.996400000000001</v>
      </c>
      <c r="D15744" s="1">
        <v>158.0249</v>
      </c>
      <c r="E15744" s="1">
        <v>6960</v>
      </c>
      <c r="F15744" s="1">
        <v>310.86320000000001</v>
      </c>
      <c r="G15744" s="1">
        <v>49.147300000000001</v>
      </c>
      <c r="H15744" s="1">
        <v>14.907485060000001</v>
      </c>
      <c r="I15744" s="1">
        <v>65903</v>
      </c>
    </row>
    <row r="15745" spans="1:9" x14ac:dyDescent="0.25">
      <c r="A15745" s="1">
        <v>0</v>
      </c>
      <c r="B15745" s="1" t="s">
        <v>18870</v>
      </c>
    </row>
    <row r="15746" spans="1:9" x14ac:dyDescent="0.25">
      <c r="A15746" s="1">
        <v>1</v>
      </c>
      <c r="B15746" s="1" t="s">
        <v>18871</v>
      </c>
      <c r="C15746" s="1" t="s">
        <v>18872</v>
      </c>
      <c r="D15746" s="1">
        <v>22276.335235840001</v>
      </c>
      <c r="E15746" s="1">
        <v>1.643E-5</v>
      </c>
      <c r="F15746" s="1" t="s">
        <v>3</v>
      </c>
      <c r="G15746" s="1" t="s">
        <v>18873</v>
      </c>
      <c r="H15746" s="1">
        <v>0</v>
      </c>
      <c r="I15746" s="1">
        <v>9991</v>
      </c>
    </row>
    <row r="15747" spans="1:9" x14ac:dyDescent="0.25">
      <c r="A15747" s="1">
        <v>2</v>
      </c>
      <c r="B15747" s="1">
        <v>49027</v>
      </c>
      <c r="C15747" s="1">
        <v>35.004300000000001</v>
      </c>
      <c r="D15747" s="1">
        <v>153.48920000000001</v>
      </c>
      <c r="E15747" s="1">
        <v>7001</v>
      </c>
      <c r="F15747" s="1">
        <v>127.1122</v>
      </c>
      <c r="G15747" s="1">
        <v>233.02279999999999</v>
      </c>
      <c r="H15747" s="1">
        <v>14.921607549999999</v>
      </c>
      <c r="I15747" s="1">
        <v>65949</v>
      </c>
    </row>
    <row r="15748" spans="1:9" x14ac:dyDescent="0.25">
      <c r="A15748" s="1">
        <v>0</v>
      </c>
      <c r="B15748" s="1" t="s">
        <v>8033</v>
      </c>
      <c r="C15748" s="1" t="s">
        <v>18874</v>
      </c>
    </row>
    <row r="15749" spans="1:9" x14ac:dyDescent="0.25">
      <c r="A15749" s="1">
        <v>1</v>
      </c>
      <c r="B15749" s="1" t="s">
        <v>18875</v>
      </c>
      <c r="C15749" s="1" t="s">
        <v>18876</v>
      </c>
      <c r="D15749" s="1">
        <v>22276.3639602</v>
      </c>
      <c r="E15749" s="1">
        <v>1.768E-5</v>
      </c>
      <c r="F15749" s="1" t="s">
        <v>3</v>
      </c>
      <c r="G15749" s="1" t="s">
        <v>18877</v>
      </c>
      <c r="H15749" s="1">
        <v>0</v>
      </c>
      <c r="I15749" s="1">
        <v>9996</v>
      </c>
    </row>
    <row r="15750" spans="1:9" x14ac:dyDescent="0.25">
      <c r="A15750" s="1">
        <v>2</v>
      </c>
      <c r="B15750" s="1">
        <v>49028</v>
      </c>
      <c r="C15750" s="1">
        <v>34.996200000000002</v>
      </c>
      <c r="D15750" s="1">
        <v>159.04830000000001</v>
      </c>
      <c r="E15750" s="1">
        <v>914</v>
      </c>
      <c r="F15750" s="1">
        <v>290.6601</v>
      </c>
      <c r="G15750" s="1">
        <v>69.400999999999996</v>
      </c>
      <c r="H15750" s="1">
        <v>14.90752487</v>
      </c>
      <c r="I15750" s="1">
        <v>65857</v>
      </c>
    </row>
    <row r="15751" spans="1:9" x14ac:dyDescent="0.25">
      <c r="A15751" s="1">
        <v>0</v>
      </c>
      <c r="B15751" s="1" t="s">
        <v>8033</v>
      </c>
      <c r="C15751" s="1" t="s">
        <v>18878</v>
      </c>
    </row>
    <row r="15752" spans="1:9" x14ac:dyDescent="0.25">
      <c r="A15752" s="1">
        <v>1</v>
      </c>
      <c r="B15752" s="1" t="s">
        <v>18879</v>
      </c>
      <c r="C15752" s="1" t="s">
        <v>18880</v>
      </c>
      <c r="D15752" s="1">
        <v>22276.142023780001</v>
      </c>
      <c r="E15752" s="1">
        <v>1.7390000000000001E-5</v>
      </c>
      <c r="F15752" s="1" t="s">
        <v>3</v>
      </c>
      <c r="G15752" s="1" t="s">
        <v>18881</v>
      </c>
      <c r="H15752" s="1">
        <v>0</v>
      </c>
      <c r="I15752" s="1">
        <v>9991</v>
      </c>
    </row>
    <row r="15753" spans="1:9" x14ac:dyDescent="0.25">
      <c r="A15753" s="1">
        <v>2</v>
      </c>
      <c r="B15753" s="1">
        <v>49029</v>
      </c>
      <c r="C15753" s="1">
        <v>34.996200000000002</v>
      </c>
      <c r="D15753" s="1">
        <v>160.11670000000001</v>
      </c>
      <c r="E15753" s="1">
        <v>4331</v>
      </c>
      <c r="F15753" s="1">
        <v>39.807299999999998</v>
      </c>
      <c r="G15753" s="1">
        <v>320.29509999999999</v>
      </c>
      <c r="H15753" s="1">
        <v>14.90765041</v>
      </c>
      <c r="I15753" s="1">
        <v>65855</v>
      </c>
    </row>
    <row r="15754" spans="1:9" x14ac:dyDescent="0.25">
      <c r="A15754" s="1">
        <v>0</v>
      </c>
      <c r="B15754" s="1" t="s">
        <v>4214</v>
      </c>
      <c r="C15754" s="1" t="s">
        <v>18882</v>
      </c>
    </row>
    <row r="15755" spans="1:9" x14ac:dyDescent="0.25">
      <c r="A15755" s="1">
        <v>1</v>
      </c>
      <c r="B15755" s="1" t="s">
        <v>18883</v>
      </c>
      <c r="C15755" s="1" t="s">
        <v>18884</v>
      </c>
      <c r="D15755" s="1">
        <v>22276.50460041</v>
      </c>
      <c r="E15755" s="1">
        <v>1.3893999999999999E-4</v>
      </c>
      <c r="F15755" s="1" t="s">
        <v>3</v>
      </c>
      <c r="G15755" s="1" t="s">
        <v>18885</v>
      </c>
      <c r="H15755" s="1">
        <v>0</v>
      </c>
      <c r="I15755" s="1">
        <v>9992</v>
      </c>
    </row>
    <row r="15756" spans="1:9" x14ac:dyDescent="0.25">
      <c r="A15756" s="1">
        <v>2</v>
      </c>
      <c r="B15756" s="1">
        <v>49044</v>
      </c>
      <c r="C15756" s="1">
        <v>51.642200000000003</v>
      </c>
      <c r="D15756" s="1">
        <v>159.93719999999999</v>
      </c>
      <c r="E15756" s="1">
        <v>3034</v>
      </c>
      <c r="F15756" s="1">
        <v>254.21279999999999</v>
      </c>
      <c r="G15756" s="1">
        <v>160.9889</v>
      </c>
      <c r="H15756" s="1">
        <v>15.496894583619801</v>
      </c>
    </row>
    <row r="15757" spans="1:9" x14ac:dyDescent="0.25">
      <c r="A15757" s="1">
        <v>0</v>
      </c>
      <c r="B15757" s="1" t="s">
        <v>5688</v>
      </c>
      <c r="C15757" s="2">
        <v>44565</v>
      </c>
    </row>
    <row r="15758" spans="1:9" x14ac:dyDescent="0.25">
      <c r="A15758" s="1">
        <v>1</v>
      </c>
      <c r="B15758" s="1" t="s">
        <v>18886</v>
      </c>
      <c r="C15758" s="1" t="s">
        <v>18887</v>
      </c>
      <c r="D15758" s="1">
        <v>22276.588107299998</v>
      </c>
      <c r="E15758" s="1">
        <v>5.5760000000000001E-5</v>
      </c>
      <c r="F15758" s="1" t="s">
        <v>3</v>
      </c>
      <c r="G15758" s="1" t="s">
        <v>18888</v>
      </c>
      <c r="H15758" s="1">
        <v>0</v>
      </c>
      <c r="I15758" s="1">
        <v>9996</v>
      </c>
    </row>
    <row r="15759" spans="1:9" x14ac:dyDescent="0.25">
      <c r="A15759" s="1">
        <v>2</v>
      </c>
      <c r="B15759" s="1">
        <v>49049</v>
      </c>
      <c r="C15759" s="1">
        <v>97.429400000000001</v>
      </c>
      <c r="D15759" s="1">
        <v>350.61470000000003</v>
      </c>
      <c r="E15759" s="1">
        <v>1947</v>
      </c>
      <c r="F15759" s="1">
        <v>251.53919999999999</v>
      </c>
      <c r="G15759" s="1">
        <v>244.53380000000001</v>
      </c>
      <c r="H15759" s="1">
        <v>15.23398858</v>
      </c>
      <c r="I15759" s="1">
        <v>65661</v>
      </c>
    </row>
    <row r="15760" spans="1:9" x14ac:dyDescent="0.25">
      <c r="A15760" s="1">
        <v>0</v>
      </c>
      <c r="B15760" s="1" t="s">
        <v>18889</v>
      </c>
    </row>
    <row r="15761" spans="1:9" x14ac:dyDescent="0.25">
      <c r="A15761" s="1">
        <v>1</v>
      </c>
      <c r="B15761" s="1" t="s">
        <v>18890</v>
      </c>
      <c r="C15761" s="1" t="s">
        <v>18891</v>
      </c>
      <c r="D15761" s="1">
        <v>22276.41036957</v>
      </c>
      <c r="E15761" s="1">
        <v>2.9349999999999999E-5</v>
      </c>
      <c r="F15761" s="1" t="s">
        <v>3</v>
      </c>
      <c r="G15761" s="1" t="s">
        <v>18892</v>
      </c>
      <c r="H15761" s="1">
        <v>0</v>
      </c>
      <c r="I15761" s="1">
        <v>9997</v>
      </c>
    </row>
    <row r="15762" spans="1:9" x14ac:dyDescent="0.25">
      <c r="A15762" s="1">
        <v>2</v>
      </c>
      <c r="B15762" s="1">
        <v>49052</v>
      </c>
      <c r="C15762" s="1">
        <v>37.020000000000003</v>
      </c>
      <c r="D15762" s="1">
        <v>322.05970000000002</v>
      </c>
      <c r="E15762" s="1">
        <v>5805</v>
      </c>
      <c r="F15762" s="1">
        <v>83.2684</v>
      </c>
      <c r="G15762" s="1">
        <v>276.87740000000002</v>
      </c>
      <c r="H15762" s="1">
        <v>14.891727080000001</v>
      </c>
      <c r="I15762" s="1">
        <v>64290</v>
      </c>
    </row>
    <row r="15763" spans="1:9" x14ac:dyDescent="0.25">
      <c r="A15763" s="1">
        <v>0</v>
      </c>
      <c r="B15763" s="1" t="s">
        <v>18893</v>
      </c>
      <c r="C15763" s="1" t="s">
        <v>123</v>
      </c>
    </row>
    <row r="15764" spans="1:9" x14ac:dyDescent="0.25">
      <c r="A15764" s="1">
        <v>1</v>
      </c>
      <c r="B15764" s="1" t="s">
        <v>18894</v>
      </c>
      <c r="C15764" s="1" t="s">
        <v>18895</v>
      </c>
      <c r="D15764" s="1">
        <v>22276.510727500001</v>
      </c>
      <c r="E15764" s="1">
        <v>1.42E-6</v>
      </c>
      <c r="F15764" s="1" t="s">
        <v>3</v>
      </c>
      <c r="G15764" s="1" t="s">
        <v>18896</v>
      </c>
      <c r="H15764" s="1">
        <v>0</v>
      </c>
      <c r="I15764" s="1">
        <v>9997</v>
      </c>
    </row>
    <row r="15765" spans="1:9" x14ac:dyDescent="0.25">
      <c r="A15765" s="1">
        <v>2</v>
      </c>
      <c r="B15765" s="1">
        <v>49059</v>
      </c>
      <c r="C15765" s="1">
        <v>89.009299999999996</v>
      </c>
      <c r="D15765" s="1">
        <v>6.9124999999999996</v>
      </c>
      <c r="E15765" s="1">
        <v>7909</v>
      </c>
      <c r="F15765" s="1">
        <v>27.551100000000002</v>
      </c>
      <c r="G15765" s="1">
        <v>332.60809999999998</v>
      </c>
      <c r="H15765" s="1">
        <v>13.96352291</v>
      </c>
      <c r="I15765" s="1">
        <v>59331</v>
      </c>
    </row>
    <row r="15766" spans="1:9" x14ac:dyDescent="0.25">
      <c r="A15766" s="1">
        <v>0</v>
      </c>
      <c r="B15766" s="1" t="s">
        <v>18893</v>
      </c>
      <c r="C15766" s="1" t="s">
        <v>127</v>
      </c>
    </row>
    <row r="15767" spans="1:9" x14ac:dyDescent="0.25">
      <c r="A15767" s="1">
        <v>1</v>
      </c>
      <c r="B15767" s="1" t="s">
        <v>18897</v>
      </c>
      <c r="C15767" s="1" t="s">
        <v>18898</v>
      </c>
      <c r="D15767" s="1">
        <v>22276.509380949999</v>
      </c>
      <c r="E15767" s="1">
        <v>1.37E-6</v>
      </c>
      <c r="F15767" s="1" t="s">
        <v>3</v>
      </c>
      <c r="G15767" s="1" t="s">
        <v>18899</v>
      </c>
      <c r="H15767" s="1">
        <v>0</v>
      </c>
      <c r="I15767" s="1">
        <v>9993</v>
      </c>
    </row>
    <row r="15768" spans="1:9" x14ac:dyDescent="0.25">
      <c r="A15768" s="1">
        <v>2</v>
      </c>
      <c r="B15768" s="1">
        <v>49060</v>
      </c>
      <c r="C15768" s="1">
        <v>89.008499999999998</v>
      </c>
      <c r="D15768" s="1">
        <v>6.9001000000000001</v>
      </c>
      <c r="E15768" s="1">
        <v>6508</v>
      </c>
      <c r="F15768" s="1">
        <v>37.236899999999999</v>
      </c>
      <c r="G15768" s="1">
        <v>322.92599999999999</v>
      </c>
      <c r="H15768" s="1">
        <v>13.963518779999999</v>
      </c>
      <c r="I15768" s="1">
        <v>59331</v>
      </c>
    </row>
    <row r="15769" spans="1:9" x14ac:dyDescent="0.25">
      <c r="A15769" s="1">
        <v>0</v>
      </c>
      <c r="B15769" s="1" t="s">
        <v>18900</v>
      </c>
    </row>
    <row r="15770" spans="1:9" x14ac:dyDescent="0.25">
      <c r="A15770" s="1">
        <v>1</v>
      </c>
      <c r="B15770" s="1" t="s">
        <v>18901</v>
      </c>
      <c r="C15770" s="1" t="s">
        <v>18902</v>
      </c>
      <c r="D15770" s="1">
        <v>22276.468484720001</v>
      </c>
      <c r="E15770" s="1">
        <v>6.5749999999999999E-5</v>
      </c>
      <c r="F15770" s="1" t="s">
        <v>3</v>
      </c>
      <c r="G15770" s="1" t="s">
        <v>18903</v>
      </c>
      <c r="H15770" s="1">
        <v>0</v>
      </c>
      <c r="I15770" s="1">
        <v>9990</v>
      </c>
    </row>
    <row r="15771" spans="1:9" x14ac:dyDescent="0.25">
      <c r="A15771" s="1">
        <v>2</v>
      </c>
      <c r="B15771" s="1">
        <v>49066</v>
      </c>
      <c r="C15771" s="1">
        <v>97.517899999999997</v>
      </c>
      <c r="D15771" s="1">
        <v>348.03609999999998</v>
      </c>
      <c r="E15771" s="1">
        <v>26521</v>
      </c>
      <c r="F15771" s="1">
        <v>272.19690000000003</v>
      </c>
      <c r="G15771" s="1">
        <v>145.2199</v>
      </c>
      <c r="H15771" s="1">
        <v>15.10999219</v>
      </c>
      <c r="I15771" s="1">
        <v>62197</v>
      </c>
    </row>
    <row r="15772" spans="1:9" x14ac:dyDescent="0.25">
      <c r="A15772" s="1">
        <v>0</v>
      </c>
      <c r="B15772" s="1" t="s">
        <v>18904</v>
      </c>
    </row>
    <row r="15773" spans="1:9" x14ac:dyDescent="0.25">
      <c r="A15773" s="1">
        <v>1</v>
      </c>
      <c r="B15773" s="1" t="s">
        <v>18905</v>
      </c>
      <c r="C15773" s="1" t="s">
        <v>18906</v>
      </c>
      <c r="D15773" s="1">
        <v>22276.18863904</v>
      </c>
      <c r="E15773" s="1">
        <v>1.3865000000000001E-4</v>
      </c>
      <c r="F15773" s="1" t="s">
        <v>3</v>
      </c>
      <c r="G15773" s="1" t="s">
        <v>18907</v>
      </c>
      <c r="H15773" s="1">
        <v>0</v>
      </c>
      <c r="I15773" s="1">
        <v>9997</v>
      </c>
    </row>
    <row r="15774" spans="1:9" x14ac:dyDescent="0.25">
      <c r="A15774" s="1">
        <v>2</v>
      </c>
      <c r="B15774" s="1">
        <v>49067</v>
      </c>
      <c r="C15774" s="1">
        <v>97.515900000000002</v>
      </c>
      <c r="D15774" s="1">
        <v>347.44630000000001</v>
      </c>
      <c r="E15774" s="1">
        <v>24152</v>
      </c>
      <c r="F15774" s="1">
        <v>283.47289999999998</v>
      </c>
      <c r="G15774" s="1">
        <v>76.380899999999997</v>
      </c>
      <c r="H15774" s="1">
        <v>15.113557180000001</v>
      </c>
      <c r="I15774" s="1">
        <v>62114</v>
      </c>
    </row>
    <row r="15775" spans="1:9" x14ac:dyDescent="0.25">
      <c r="A15775" s="1">
        <v>0</v>
      </c>
      <c r="B15775" s="1" t="s">
        <v>18908</v>
      </c>
    </row>
    <row r="15776" spans="1:9" x14ac:dyDescent="0.25">
      <c r="A15776" s="1">
        <v>1</v>
      </c>
      <c r="B15776" s="1" t="s">
        <v>18909</v>
      </c>
      <c r="C15776" s="1" t="s">
        <v>18910</v>
      </c>
      <c r="D15776" s="1">
        <v>22276.429517140001</v>
      </c>
      <c r="E15776" s="1">
        <v>1.3411E-4</v>
      </c>
      <c r="F15776" s="1" t="s">
        <v>3</v>
      </c>
      <c r="G15776" s="1" t="s">
        <v>18911</v>
      </c>
      <c r="H15776" s="1">
        <v>0</v>
      </c>
      <c r="I15776" s="1">
        <v>9992</v>
      </c>
    </row>
    <row r="15777" spans="1:9" x14ac:dyDescent="0.25">
      <c r="A15777" s="1">
        <v>2</v>
      </c>
      <c r="B15777" s="1">
        <v>49068</v>
      </c>
      <c r="C15777" s="1">
        <v>97.516499999999994</v>
      </c>
      <c r="D15777" s="1">
        <v>347.62509999999997</v>
      </c>
      <c r="E15777" s="1">
        <v>24281</v>
      </c>
      <c r="F15777" s="1">
        <v>283.0625</v>
      </c>
      <c r="G15777" s="1">
        <v>76.789500000000004</v>
      </c>
      <c r="H15777" s="1">
        <v>15.10992452</v>
      </c>
      <c r="I15777" s="1">
        <v>62146</v>
      </c>
    </row>
    <row r="15778" spans="1:9" x14ac:dyDescent="0.25">
      <c r="A15778" s="1">
        <v>0</v>
      </c>
      <c r="B15778" s="1" t="s">
        <v>18912</v>
      </c>
    </row>
    <row r="15779" spans="1:9" x14ac:dyDescent="0.25">
      <c r="A15779" s="1">
        <v>1</v>
      </c>
      <c r="B15779" s="1" t="s">
        <v>18913</v>
      </c>
      <c r="C15779" s="1" t="s">
        <v>18914</v>
      </c>
      <c r="D15779" s="1">
        <v>22276.20283043</v>
      </c>
      <c r="E15779" s="1">
        <v>7.4320000000000007E-5</v>
      </c>
      <c r="F15779" s="1" t="s">
        <v>3</v>
      </c>
      <c r="G15779" s="1" t="s">
        <v>18915</v>
      </c>
      <c r="H15779" s="1">
        <v>0</v>
      </c>
      <c r="I15779" s="1">
        <v>9993</v>
      </c>
    </row>
    <row r="15780" spans="1:9" x14ac:dyDescent="0.25">
      <c r="A15780" s="1">
        <v>2</v>
      </c>
      <c r="B15780" s="1">
        <v>49069</v>
      </c>
      <c r="C15780" s="1">
        <v>97.515299999999996</v>
      </c>
      <c r="D15780" s="1">
        <v>346.95740000000001</v>
      </c>
      <c r="E15780" s="1">
        <v>25148</v>
      </c>
      <c r="F15780" s="1">
        <v>285.99610000000001</v>
      </c>
      <c r="G15780" s="1">
        <v>73.849800000000002</v>
      </c>
      <c r="H15780" s="1">
        <v>15.094092249999999</v>
      </c>
      <c r="I15780" s="1">
        <v>62080</v>
      </c>
    </row>
    <row r="15781" spans="1:9" x14ac:dyDescent="0.25">
      <c r="A15781" s="1">
        <v>0</v>
      </c>
      <c r="B15781" s="1" t="s">
        <v>18916</v>
      </c>
    </row>
    <row r="15782" spans="1:9" x14ac:dyDescent="0.25">
      <c r="A15782" s="1">
        <v>1</v>
      </c>
      <c r="B15782" s="1" t="s">
        <v>18917</v>
      </c>
      <c r="C15782" s="1" t="s">
        <v>18918</v>
      </c>
      <c r="D15782" s="1">
        <v>22276.47651493</v>
      </c>
      <c r="E15782" s="1">
        <v>-2.3800000000000001E-6</v>
      </c>
      <c r="F15782" s="1" t="s">
        <v>3</v>
      </c>
      <c r="G15782" s="1">
        <f>-23657-4</f>
        <v>-23661</v>
      </c>
      <c r="H15782" s="1">
        <v>0</v>
      </c>
      <c r="I15782" s="1">
        <v>9993</v>
      </c>
    </row>
    <row r="15783" spans="1:9" x14ac:dyDescent="0.25">
      <c r="A15783" s="1">
        <v>2</v>
      </c>
      <c r="B15783" s="1">
        <v>49070</v>
      </c>
      <c r="C15783" s="1">
        <v>97.895200000000003</v>
      </c>
      <c r="D15783" s="1">
        <v>349.65100000000001</v>
      </c>
      <c r="E15783" s="1">
        <v>1250</v>
      </c>
      <c r="F15783" s="1">
        <v>84.356300000000005</v>
      </c>
      <c r="G15783" s="1">
        <v>275.78109999999998</v>
      </c>
      <c r="H15783" s="1">
        <v>14.816719709999999</v>
      </c>
      <c r="I15783" s="1">
        <v>61066</v>
      </c>
    </row>
    <row r="15784" spans="1:9" x14ac:dyDescent="0.25">
      <c r="A15784" s="1">
        <v>0</v>
      </c>
      <c r="B15784" s="1" t="s">
        <v>5688</v>
      </c>
      <c r="C15784" s="1" t="s">
        <v>18919</v>
      </c>
    </row>
    <row r="15785" spans="1:9" x14ac:dyDescent="0.25">
      <c r="A15785" s="1">
        <v>1</v>
      </c>
      <c r="B15785" s="1" t="s">
        <v>18920</v>
      </c>
      <c r="C15785" s="1" t="s">
        <v>18921</v>
      </c>
      <c r="D15785" s="1">
        <v>22275.925054219999</v>
      </c>
      <c r="E15785" s="1">
        <v>2.0190000000000002E-5</v>
      </c>
      <c r="F15785" s="1" t="s">
        <v>3</v>
      </c>
      <c r="G15785" s="1" t="s">
        <v>18922</v>
      </c>
      <c r="H15785" s="1">
        <v>0</v>
      </c>
      <c r="I15785" s="1">
        <v>9994</v>
      </c>
    </row>
    <row r="15786" spans="1:9" x14ac:dyDescent="0.25">
      <c r="A15786" s="1">
        <v>2</v>
      </c>
      <c r="B15786" s="1">
        <v>49071</v>
      </c>
      <c r="C15786" s="1">
        <v>97.4589</v>
      </c>
      <c r="D15786" s="1">
        <v>278.1241</v>
      </c>
      <c r="E15786" s="1">
        <v>1935</v>
      </c>
      <c r="F15786" s="1">
        <v>103.0215</v>
      </c>
      <c r="G15786" s="1">
        <v>344.315</v>
      </c>
      <c r="H15786" s="1">
        <v>15.167976769999999</v>
      </c>
      <c r="I15786" s="1">
        <v>62150</v>
      </c>
    </row>
    <row r="15787" spans="1:9" x14ac:dyDescent="0.25">
      <c r="A15787" s="1">
        <v>0</v>
      </c>
      <c r="B15787" s="1" t="s">
        <v>5688</v>
      </c>
      <c r="C15787" s="1" t="s">
        <v>18923</v>
      </c>
    </row>
    <row r="15788" spans="1:9" x14ac:dyDescent="0.25">
      <c r="A15788" s="1">
        <v>1</v>
      </c>
      <c r="B15788" s="1" t="s">
        <v>18924</v>
      </c>
      <c r="C15788" s="1" t="s">
        <v>18925</v>
      </c>
      <c r="D15788" s="1">
        <v>22276.525717929999</v>
      </c>
      <c r="E15788" s="1">
        <v>1.7450000000000001E-5</v>
      </c>
      <c r="F15788" s="1" t="s">
        <v>3</v>
      </c>
      <c r="G15788" s="1" t="s">
        <v>18926</v>
      </c>
      <c r="H15788" s="1">
        <v>0</v>
      </c>
      <c r="I15788" s="1">
        <v>9995</v>
      </c>
    </row>
    <row r="15789" spans="1:9" x14ac:dyDescent="0.25">
      <c r="A15789" s="1">
        <v>2</v>
      </c>
      <c r="B15789" s="1">
        <v>49072</v>
      </c>
      <c r="C15789" s="1">
        <v>97.457999999999998</v>
      </c>
      <c r="D15789" s="1">
        <v>278.71629999999999</v>
      </c>
      <c r="E15789" s="1">
        <v>1875</v>
      </c>
      <c r="F15789" s="1">
        <v>98.947299999999998</v>
      </c>
      <c r="G15789" s="1">
        <v>26.055900000000001</v>
      </c>
      <c r="H15789" s="1">
        <v>15.16729988</v>
      </c>
      <c r="I15789" s="1">
        <v>62238</v>
      </c>
    </row>
    <row r="15790" spans="1:9" x14ac:dyDescent="0.25">
      <c r="A15790" s="1">
        <v>0</v>
      </c>
      <c r="B15790" s="1" t="s">
        <v>18927</v>
      </c>
    </row>
    <row r="15791" spans="1:9" x14ac:dyDescent="0.25">
      <c r="A15791" s="1">
        <v>1</v>
      </c>
      <c r="B15791" s="1" t="s">
        <v>18928</v>
      </c>
      <c r="C15791" s="1" t="s">
        <v>18929</v>
      </c>
      <c r="D15791" s="1">
        <v>22276.46363346</v>
      </c>
      <c r="E15791" s="1">
        <v>8.7000000000000003E-7</v>
      </c>
      <c r="F15791" s="1" t="s">
        <v>3</v>
      </c>
      <c r="G15791" s="1" t="s">
        <v>18930</v>
      </c>
      <c r="H15791" s="1">
        <v>0</v>
      </c>
      <c r="I15791" s="1">
        <v>9991</v>
      </c>
    </row>
    <row r="15792" spans="1:9" x14ac:dyDescent="0.25">
      <c r="A15792" s="1">
        <v>2</v>
      </c>
      <c r="B15792" s="1">
        <v>49075</v>
      </c>
      <c r="C15792" s="1">
        <v>87.882800000000003</v>
      </c>
      <c r="D15792" s="1">
        <v>259.42770000000002</v>
      </c>
      <c r="E15792" s="1">
        <v>1825</v>
      </c>
      <c r="F15792" s="1">
        <v>80.584500000000006</v>
      </c>
      <c r="G15792" s="1">
        <v>279.54899999999998</v>
      </c>
      <c r="H15792" s="1">
        <v>13.124385999999999</v>
      </c>
      <c r="I15792" s="1">
        <v>57770</v>
      </c>
    </row>
    <row r="15793" spans="1:9" x14ac:dyDescent="0.25">
      <c r="A15793" s="1">
        <v>0</v>
      </c>
      <c r="B15793" s="1" t="s">
        <v>18931</v>
      </c>
    </row>
    <row r="15794" spans="1:9" x14ac:dyDescent="0.25">
      <c r="A15794" s="1">
        <v>1</v>
      </c>
      <c r="B15794" s="1" t="s">
        <v>18932</v>
      </c>
      <c r="C15794" s="1" t="s">
        <v>18933</v>
      </c>
      <c r="D15794" s="1">
        <v>22276.508118649999</v>
      </c>
      <c r="E15794" s="1">
        <v>-3.9999999999999998E-7</v>
      </c>
      <c r="F15794" s="1" t="s">
        <v>3</v>
      </c>
      <c r="G15794" s="1">
        <f>-14745-3</f>
        <v>-14748</v>
      </c>
      <c r="H15794" s="1">
        <v>0</v>
      </c>
      <c r="I15794" s="1">
        <v>9994</v>
      </c>
    </row>
    <row r="15795" spans="1:9" x14ac:dyDescent="0.25">
      <c r="A15795" s="1">
        <v>2</v>
      </c>
      <c r="B15795" s="1">
        <v>49076</v>
      </c>
      <c r="C15795" s="1">
        <v>87.885300000000001</v>
      </c>
      <c r="D15795" s="1">
        <v>259.39769999999999</v>
      </c>
      <c r="E15795" s="1">
        <v>2434</v>
      </c>
      <c r="F15795" s="1">
        <v>89.075100000000006</v>
      </c>
      <c r="G15795" s="1">
        <v>271.06569999999999</v>
      </c>
      <c r="H15795" s="1">
        <v>13.12440363</v>
      </c>
      <c r="I15795" s="1">
        <v>57133</v>
      </c>
    </row>
    <row r="15796" spans="1:9" x14ac:dyDescent="0.25">
      <c r="A15796" s="1">
        <v>0</v>
      </c>
      <c r="B15796" s="1" t="s">
        <v>18934</v>
      </c>
    </row>
    <row r="15797" spans="1:9" x14ac:dyDescent="0.25">
      <c r="A15797" s="1">
        <v>1</v>
      </c>
      <c r="B15797" s="1" t="s">
        <v>18935</v>
      </c>
      <c r="C15797" s="1" t="s">
        <v>18936</v>
      </c>
      <c r="D15797" s="1">
        <v>22276.448700280002</v>
      </c>
      <c r="E15797" s="1">
        <v>1.2300000000000001E-6</v>
      </c>
      <c r="F15797" s="1" t="s">
        <v>3</v>
      </c>
      <c r="G15797" s="1" t="s">
        <v>18937</v>
      </c>
      <c r="H15797" s="1">
        <v>0</v>
      </c>
      <c r="I15797" s="1">
        <v>9997</v>
      </c>
    </row>
    <row r="15798" spans="1:9" x14ac:dyDescent="0.25">
      <c r="A15798" s="1">
        <v>2</v>
      </c>
      <c r="B15798" s="1">
        <v>49077</v>
      </c>
      <c r="C15798" s="1">
        <v>87.902299999999997</v>
      </c>
      <c r="D15798" s="1">
        <v>274.69380000000001</v>
      </c>
      <c r="E15798" s="1">
        <v>1661</v>
      </c>
      <c r="F15798" s="1">
        <v>100.14579999999999</v>
      </c>
      <c r="G15798" s="1">
        <v>259.98610000000002</v>
      </c>
      <c r="H15798" s="1">
        <v>13.17648464</v>
      </c>
      <c r="I15798" s="1">
        <v>55486</v>
      </c>
    </row>
    <row r="15799" spans="1:9" x14ac:dyDescent="0.25">
      <c r="A15799" s="1">
        <v>0</v>
      </c>
      <c r="B15799" s="1" t="s">
        <v>18938</v>
      </c>
    </row>
    <row r="15800" spans="1:9" x14ac:dyDescent="0.25">
      <c r="A15800" s="1">
        <v>1</v>
      </c>
      <c r="B15800" s="1" t="s">
        <v>18939</v>
      </c>
      <c r="C15800" s="1" t="s">
        <v>18940</v>
      </c>
      <c r="D15800" s="1">
        <v>22276.49331066</v>
      </c>
      <c r="E15800" s="1">
        <v>4.3499999999999999E-6</v>
      </c>
      <c r="F15800" s="1" t="s">
        <v>3</v>
      </c>
      <c r="G15800" s="1" t="s">
        <v>18941</v>
      </c>
      <c r="H15800" s="1">
        <v>0</v>
      </c>
      <c r="I15800" s="1">
        <v>9994</v>
      </c>
    </row>
    <row r="15801" spans="1:9" x14ac:dyDescent="0.25">
      <c r="A15801" s="1">
        <v>2</v>
      </c>
      <c r="B15801" s="1">
        <v>49078</v>
      </c>
      <c r="C15801" s="1">
        <v>87.8857</v>
      </c>
      <c r="D15801" s="1">
        <v>259.39780000000002</v>
      </c>
      <c r="E15801" s="1">
        <v>2031</v>
      </c>
      <c r="F15801" s="1">
        <v>91.726799999999997</v>
      </c>
      <c r="G15801" s="1">
        <v>268.40929999999997</v>
      </c>
      <c r="H15801" s="1">
        <v>13.12443171</v>
      </c>
      <c r="I15801" s="1">
        <v>57758</v>
      </c>
    </row>
    <row r="15802" spans="1:9" x14ac:dyDescent="0.25">
      <c r="A15802" s="1">
        <v>0</v>
      </c>
      <c r="B15802" s="1" t="s">
        <v>18942</v>
      </c>
    </row>
    <row r="15803" spans="1:9" x14ac:dyDescent="0.25">
      <c r="A15803" s="1">
        <v>1</v>
      </c>
      <c r="B15803" s="1" t="s">
        <v>18943</v>
      </c>
      <c r="C15803" s="1" t="s">
        <v>18944</v>
      </c>
      <c r="D15803" s="1">
        <v>22276.467292829999</v>
      </c>
      <c r="E15803" s="1">
        <v>8.1999999999999998E-7</v>
      </c>
      <c r="F15803" s="1" t="s">
        <v>3</v>
      </c>
      <c r="G15803" s="1" t="s">
        <v>18945</v>
      </c>
      <c r="H15803" s="1">
        <v>0</v>
      </c>
      <c r="I15803" s="1">
        <v>9993</v>
      </c>
    </row>
    <row r="15804" spans="1:9" x14ac:dyDescent="0.25">
      <c r="A15804" s="1">
        <v>2</v>
      </c>
      <c r="B15804" s="1">
        <v>49079</v>
      </c>
      <c r="C15804" s="1">
        <v>87.902299999999997</v>
      </c>
      <c r="D15804" s="1">
        <v>274.66079999999999</v>
      </c>
      <c r="E15804" s="1">
        <v>2069</v>
      </c>
      <c r="F15804" s="1">
        <v>88.779600000000002</v>
      </c>
      <c r="G15804" s="1">
        <v>271.35730000000001</v>
      </c>
      <c r="H15804" s="1">
        <v>13.17647317</v>
      </c>
      <c r="I15804" s="1">
        <v>56060</v>
      </c>
    </row>
    <row r="15805" spans="1:9" x14ac:dyDescent="0.25">
      <c r="A15805" s="1">
        <v>0</v>
      </c>
      <c r="B15805" s="1" t="s">
        <v>18946</v>
      </c>
    </row>
    <row r="15806" spans="1:9" x14ac:dyDescent="0.25">
      <c r="A15806" s="1">
        <v>1</v>
      </c>
      <c r="B15806" s="1" t="s">
        <v>18947</v>
      </c>
      <c r="C15806" s="1" t="s">
        <v>18948</v>
      </c>
      <c r="D15806" s="1">
        <v>22276.454880140001</v>
      </c>
      <c r="E15806" s="1">
        <v>1.1200000000000001E-6</v>
      </c>
      <c r="F15806" s="1" t="s">
        <v>3</v>
      </c>
      <c r="G15806" s="1" t="s">
        <v>18949</v>
      </c>
      <c r="H15806" s="1">
        <v>0</v>
      </c>
      <c r="I15806" s="1">
        <v>9997</v>
      </c>
    </row>
    <row r="15807" spans="1:9" x14ac:dyDescent="0.25">
      <c r="A15807" s="1">
        <v>2</v>
      </c>
      <c r="B15807" s="1">
        <v>49080</v>
      </c>
      <c r="C15807" s="1">
        <v>87.902199999999993</v>
      </c>
      <c r="D15807" s="1">
        <v>274.68729999999999</v>
      </c>
      <c r="E15807" s="1">
        <v>1564</v>
      </c>
      <c r="F15807" s="1">
        <v>97.096599999999995</v>
      </c>
      <c r="G15807" s="1">
        <v>263.03440000000001</v>
      </c>
      <c r="H15807" s="1">
        <v>13.17647734</v>
      </c>
      <c r="I15807" s="1">
        <v>55477</v>
      </c>
    </row>
    <row r="15808" spans="1:9" x14ac:dyDescent="0.25">
      <c r="A15808" s="1">
        <v>0</v>
      </c>
      <c r="B15808" s="1" t="s">
        <v>18950</v>
      </c>
    </row>
    <row r="15809" spans="1:9" x14ac:dyDescent="0.25">
      <c r="A15809" s="1">
        <v>1</v>
      </c>
      <c r="B15809" s="1" t="s">
        <v>18951</v>
      </c>
      <c r="C15809" s="1" t="s">
        <v>18952</v>
      </c>
      <c r="D15809" s="1">
        <v>22276.444053349998</v>
      </c>
      <c r="E15809" s="1">
        <v>1.0699999999999999E-6</v>
      </c>
      <c r="F15809" s="1" t="s">
        <v>3</v>
      </c>
      <c r="G15809" s="1" t="s">
        <v>18953</v>
      </c>
      <c r="H15809" s="1">
        <v>0</v>
      </c>
      <c r="I15809" s="1">
        <v>9995</v>
      </c>
    </row>
    <row r="15810" spans="1:9" x14ac:dyDescent="0.25">
      <c r="A15810" s="1">
        <v>2</v>
      </c>
      <c r="B15810" s="1">
        <v>49081</v>
      </c>
      <c r="C15810" s="1">
        <v>87.902199999999993</v>
      </c>
      <c r="D15810" s="1">
        <v>274.67700000000002</v>
      </c>
      <c r="E15810" s="1">
        <v>1828</v>
      </c>
      <c r="F15810" s="1">
        <v>100.551</v>
      </c>
      <c r="G15810" s="1">
        <v>259.58269999999999</v>
      </c>
      <c r="H15810" s="1">
        <v>13.17655167</v>
      </c>
      <c r="I15810" s="1">
        <v>55466</v>
      </c>
    </row>
    <row r="15811" spans="1:9" x14ac:dyDescent="0.25">
      <c r="A15811" s="1">
        <v>0</v>
      </c>
      <c r="B15811" s="1" t="s">
        <v>18954</v>
      </c>
    </row>
    <row r="15812" spans="1:9" x14ac:dyDescent="0.25">
      <c r="A15812" s="1">
        <v>1</v>
      </c>
      <c r="B15812" s="1" t="s">
        <v>18955</v>
      </c>
      <c r="C15812" s="1" t="s">
        <v>18956</v>
      </c>
      <c r="D15812" s="1">
        <v>22276.46109171</v>
      </c>
      <c r="E15812" s="1">
        <v>1.04E-6</v>
      </c>
      <c r="F15812" s="1" t="s">
        <v>3</v>
      </c>
      <c r="G15812" s="1" t="s">
        <v>18957</v>
      </c>
      <c r="H15812" s="1">
        <v>0</v>
      </c>
      <c r="I15812" s="1">
        <v>9991</v>
      </c>
    </row>
    <row r="15813" spans="1:9" x14ac:dyDescent="0.25">
      <c r="A15813" s="1">
        <v>2</v>
      </c>
      <c r="B15813" s="1">
        <v>49082</v>
      </c>
      <c r="C15813" s="1">
        <v>87.902199999999993</v>
      </c>
      <c r="D15813" s="1">
        <v>274.65890000000002</v>
      </c>
      <c r="E15813" s="1">
        <v>1611</v>
      </c>
      <c r="F15813" s="1">
        <v>98.227900000000005</v>
      </c>
      <c r="G15813" s="1">
        <v>261.90359999999998</v>
      </c>
      <c r="H15813" s="1">
        <v>13.17647652</v>
      </c>
      <c r="I15813" s="1">
        <v>55492</v>
      </c>
    </row>
    <row r="15814" spans="1:9" x14ac:dyDescent="0.25">
      <c r="A15814" s="1">
        <v>0</v>
      </c>
      <c r="B15814" s="1" t="s">
        <v>18958</v>
      </c>
    </row>
    <row r="15815" spans="1:9" x14ac:dyDescent="0.25">
      <c r="A15815" s="1">
        <v>1</v>
      </c>
      <c r="B15815" s="1" t="s">
        <v>18959</v>
      </c>
      <c r="C15815" s="1" t="s">
        <v>18960</v>
      </c>
      <c r="D15815" s="1">
        <v>22276.498595469999</v>
      </c>
      <c r="E15815" s="1">
        <v>2.21E-6</v>
      </c>
      <c r="F15815" s="1" t="s">
        <v>3</v>
      </c>
      <c r="G15815" s="1" t="s">
        <v>18961</v>
      </c>
      <c r="H15815" s="1">
        <v>0</v>
      </c>
      <c r="I15815" s="1">
        <v>9991</v>
      </c>
    </row>
    <row r="15816" spans="1:9" x14ac:dyDescent="0.25">
      <c r="A15816" s="1">
        <v>2</v>
      </c>
      <c r="B15816" s="1">
        <v>49083</v>
      </c>
      <c r="C15816" s="1">
        <v>87.885400000000004</v>
      </c>
      <c r="D15816" s="1">
        <v>259.40199999999999</v>
      </c>
      <c r="E15816" s="1">
        <v>1398</v>
      </c>
      <c r="F15816" s="1">
        <v>90.662300000000002</v>
      </c>
      <c r="G15816" s="1">
        <v>269.4665</v>
      </c>
      <c r="H15816" s="1">
        <v>13.124434600000001</v>
      </c>
      <c r="I15816" s="1">
        <v>57148</v>
      </c>
    </row>
    <row r="15817" spans="1:9" x14ac:dyDescent="0.25">
      <c r="A15817" s="1">
        <v>0</v>
      </c>
      <c r="B15817" s="1" t="s">
        <v>18962</v>
      </c>
    </row>
    <row r="15818" spans="1:9" x14ac:dyDescent="0.25">
      <c r="A15818" s="1">
        <v>1</v>
      </c>
      <c r="B15818" s="1" t="s">
        <v>18963</v>
      </c>
      <c r="C15818" s="1" t="s">
        <v>18964</v>
      </c>
      <c r="D15818" s="1">
        <v>22276.462650410002</v>
      </c>
      <c r="E15818" s="1">
        <v>1.19E-6</v>
      </c>
      <c r="F15818" s="1" t="s">
        <v>3</v>
      </c>
      <c r="G15818" s="1" t="s">
        <v>18965</v>
      </c>
      <c r="H15818" s="1">
        <v>0</v>
      </c>
      <c r="I15818" s="1">
        <v>9997</v>
      </c>
    </row>
    <row r="15819" spans="1:9" x14ac:dyDescent="0.25">
      <c r="A15819" s="1">
        <v>2</v>
      </c>
      <c r="B15819" s="1">
        <v>49084</v>
      </c>
      <c r="C15819" s="1">
        <v>87.902100000000004</v>
      </c>
      <c r="D15819" s="1">
        <v>274.61750000000001</v>
      </c>
      <c r="E15819" s="1">
        <v>1988</v>
      </c>
      <c r="F15819" s="1">
        <v>110.93089999999999</v>
      </c>
      <c r="G15819" s="1">
        <v>249.20349999999999</v>
      </c>
      <c r="H15819" s="1">
        <v>13.176498580000001</v>
      </c>
      <c r="I15819" s="1">
        <v>55451</v>
      </c>
    </row>
    <row r="15820" spans="1:9" x14ac:dyDescent="0.25">
      <c r="A15820" s="1">
        <v>0</v>
      </c>
      <c r="B15820" s="1" t="s">
        <v>18966</v>
      </c>
    </row>
    <row r="15821" spans="1:9" x14ac:dyDescent="0.25">
      <c r="A15821" s="1">
        <v>1</v>
      </c>
      <c r="B15821" s="1" t="s">
        <v>18967</v>
      </c>
      <c r="C15821" s="1" t="s">
        <v>18968</v>
      </c>
      <c r="D15821" s="1">
        <v>22276.482712199999</v>
      </c>
      <c r="E15821" s="1">
        <v>5.8100000000000003E-6</v>
      </c>
      <c r="F15821" s="1" t="s">
        <v>3</v>
      </c>
      <c r="G15821" s="1" t="s">
        <v>18969</v>
      </c>
      <c r="H15821" s="1">
        <v>0</v>
      </c>
      <c r="I15821" s="1">
        <v>9994</v>
      </c>
    </row>
    <row r="15822" spans="1:9" x14ac:dyDescent="0.25">
      <c r="A15822" s="1">
        <v>2</v>
      </c>
      <c r="B15822" s="1">
        <v>49085</v>
      </c>
      <c r="C15822" s="1">
        <v>87.885499999999993</v>
      </c>
      <c r="D15822" s="1">
        <v>259.40050000000002</v>
      </c>
      <c r="E15822" s="1">
        <v>2227</v>
      </c>
      <c r="F15822" s="1">
        <v>115.7745</v>
      </c>
      <c r="G15822" s="1">
        <v>244.3613</v>
      </c>
      <c r="H15822" s="1">
        <v>13.12443547</v>
      </c>
      <c r="I15822" s="1">
        <v>57141</v>
      </c>
    </row>
    <row r="15823" spans="1:9" x14ac:dyDescent="0.25">
      <c r="A15823" s="1">
        <v>0</v>
      </c>
      <c r="B15823" s="1" t="s">
        <v>18970</v>
      </c>
    </row>
    <row r="15824" spans="1:9" x14ac:dyDescent="0.25">
      <c r="A15824" s="1">
        <v>1</v>
      </c>
      <c r="B15824" s="1" t="s">
        <v>18971</v>
      </c>
      <c r="C15824" s="1" t="s">
        <v>18972</v>
      </c>
      <c r="D15824" s="1">
        <v>22276.512375859998</v>
      </c>
      <c r="E15824" s="1">
        <v>-1.9800000000000001E-6</v>
      </c>
      <c r="F15824" s="1" t="s">
        <v>3</v>
      </c>
      <c r="G15824" s="1">
        <f>-58580-3</f>
        <v>-58583</v>
      </c>
      <c r="H15824" s="1">
        <v>0</v>
      </c>
      <c r="I15824" s="1">
        <v>9997</v>
      </c>
    </row>
    <row r="15825" spans="1:9" x14ac:dyDescent="0.25">
      <c r="A15825" s="1">
        <v>2</v>
      </c>
      <c r="B15825" s="1">
        <v>49086</v>
      </c>
      <c r="C15825" s="1">
        <v>87.881699999999995</v>
      </c>
      <c r="D15825" s="1">
        <v>259.41829999999999</v>
      </c>
      <c r="E15825" s="1">
        <v>2300</v>
      </c>
      <c r="F15825" s="1">
        <v>78.865700000000004</v>
      </c>
      <c r="G15825" s="1">
        <v>281.27300000000002</v>
      </c>
      <c r="H15825" s="1">
        <v>13.12447918</v>
      </c>
      <c r="I15825" s="1">
        <v>57753</v>
      </c>
    </row>
    <row r="15826" spans="1:9" x14ac:dyDescent="0.25">
      <c r="A15826" s="1">
        <v>0</v>
      </c>
      <c r="B15826" s="1" t="s">
        <v>18973</v>
      </c>
    </row>
    <row r="15827" spans="1:9" x14ac:dyDescent="0.25">
      <c r="A15827" s="1">
        <v>1</v>
      </c>
      <c r="B15827" s="1" t="s">
        <v>18974</v>
      </c>
      <c r="C15827" s="1" t="s">
        <v>18975</v>
      </c>
      <c r="D15827" s="1">
        <v>22276.464172989999</v>
      </c>
      <c r="E15827" s="1">
        <v>1.0899999999999999E-6</v>
      </c>
      <c r="F15827" s="1" t="s">
        <v>3</v>
      </c>
      <c r="G15827" s="1" t="s">
        <v>18976</v>
      </c>
      <c r="H15827" s="1">
        <v>0</v>
      </c>
      <c r="I15827" s="1">
        <v>9995</v>
      </c>
    </row>
    <row r="15828" spans="1:9" x14ac:dyDescent="0.25">
      <c r="A15828" s="1">
        <v>2</v>
      </c>
      <c r="B15828" s="1">
        <v>49087</v>
      </c>
      <c r="C15828" s="1">
        <v>87.902100000000004</v>
      </c>
      <c r="D15828" s="1">
        <v>274.64249999999998</v>
      </c>
      <c r="E15828" s="1">
        <v>2385</v>
      </c>
      <c r="F15828" s="1">
        <v>93.7547</v>
      </c>
      <c r="G15828" s="1">
        <v>266.38569999999999</v>
      </c>
      <c r="H15828" s="1">
        <v>13.17651276</v>
      </c>
      <c r="I15828" s="1">
        <v>55488</v>
      </c>
    </row>
    <row r="15829" spans="1:9" x14ac:dyDescent="0.25">
      <c r="A15829" s="1">
        <v>0</v>
      </c>
      <c r="B15829" s="1" t="s">
        <v>18977</v>
      </c>
    </row>
    <row r="15830" spans="1:9" x14ac:dyDescent="0.25">
      <c r="A15830" s="1">
        <v>1</v>
      </c>
      <c r="B15830" s="1" t="s">
        <v>18978</v>
      </c>
      <c r="C15830" s="1" t="s">
        <v>18979</v>
      </c>
      <c r="D15830" s="1">
        <v>22276.465753249999</v>
      </c>
      <c r="E15830" s="1">
        <v>1.9199999999999998E-6</v>
      </c>
      <c r="F15830" s="1" t="s">
        <v>3</v>
      </c>
      <c r="G15830" s="1" t="s">
        <v>18980</v>
      </c>
      <c r="H15830" s="1">
        <v>0</v>
      </c>
      <c r="I15830" s="1">
        <v>9992</v>
      </c>
    </row>
    <row r="15831" spans="1:9" x14ac:dyDescent="0.25">
      <c r="A15831" s="1">
        <v>2</v>
      </c>
      <c r="B15831" s="1">
        <v>49088</v>
      </c>
      <c r="C15831" s="1">
        <v>87.907399999999996</v>
      </c>
      <c r="D15831" s="1">
        <v>274.5942</v>
      </c>
      <c r="E15831" s="1">
        <v>2083</v>
      </c>
      <c r="F15831" s="1">
        <v>94.858699999999999</v>
      </c>
      <c r="G15831" s="1">
        <v>265.2783</v>
      </c>
      <c r="H15831" s="1">
        <v>13.176493150000001</v>
      </c>
      <c r="I15831" s="1">
        <v>55466</v>
      </c>
    </row>
    <row r="15832" spans="1:9" x14ac:dyDescent="0.25">
      <c r="A15832" s="1">
        <v>0</v>
      </c>
      <c r="B15832" s="1" t="s">
        <v>18981</v>
      </c>
    </row>
    <row r="15833" spans="1:9" x14ac:dyDescent="0.25">
      <c r="A15833" s="1">
        <v>1</v>
      </c>
      <c r="B15833" s="1" t="s">
        <v>18982</v>
      </c>
      <c r="C15833" s="1" t="s">
        <v>18983</v>
      </c>
      <c r="D15833" s="1">
        <v>22276.503898970001</v>
      </c>
      <c r="E15833" s="1">
        <v>6.0999999999999998E-7</v>
      </c>
      <c r="F15833" s="1" t="s">
        <v>3</v>
      </c>
      <c r="G15833" s="1" t="s">
        <v>18984</v>
      </c>
      <c r="H15833" s="1">
        <v>0</v>
      </c>
      <c r="I15833" s="1">
        <v>9993</v>
      </c>
    </row>
    <row r="15834" spans="1:9" x14ac:dyDescent="0.25">
      <c r="A15834" s="1">
        <v>2</v>
      </c>
      <c r="B15834" s="1">
        <v>49089</v>
      </c>
      <c r="C15834" s="1">
        <v>87.8857</v>
      </c>
      <c r="D15834" s="1">
        <v>259.39120000000003</v>
      </c>
      <c r="E15834" s="1">
        <v>2205</v>
      </c>
      <c r="F15834" s="1">
        <v>82.167400000000001</v>
      </c>
      <c r="G15834" s="1">
        <v>277.97050000000002</v>
      </c>
      <c r="H15834" s="1">
        <v>13.12440713</v>
      </c>
      <c r="I15834" s="1">
        <v>57772</v>
      </c>
    </row>
    <row r="15835" spans="1:9" x14ac:dyDescent="0.25">
      <c r="A15835" s="1">
        <v>0</v>
      </c>
      <c r="B15835" s="1" t="s">
        <v>18985</v>
      </c>
    </row>
    <row r="15836" spans="1:9" x14ac:dyDescent="0.25">
      <c r="A15836" s="1">
        <v>1</v>
      </c>
      <c r="B15836" s="1" t="s">
        <v>18986</v>
      </c>
      <c r="C15836" s="1" t="s">
        <v>18987</v>
      </c>
      <c r="D15836" s="1">
        <v>22276.489093740001</v>
      </c>
      <c r="E15836" s="1">
        <v>4.4399999999999998E-6</v>
      </c>
      <c r="F15836" s="1" t="s">
        <v>3</v>
      </c>
      <c r="G15836" s="1" t="s">
        <v>18988</v>
      </c>
      <c r="H15836" s="1">
        <v>0</v>
      </c>
      <c r="I15836" s="1">
        <v>9998</v>
      </c>
    </row>
    <row r="15837" spans="1:9" x14ac:dyDescent="0.25">
      <c r="A15837" s="1">
        <v>2</v>
      </c>
      <c r="B15837" s="1">
        <v>49090</v>
      </c>
      <c r="C15837" s="1">
        <v>87.885300000000001</v>
      </c>
      <c r="D15837" s="1">
        <v>259.40499999999997</v>
      </c>
      <c r="E15837" s="1">
        <v>1962</v>
      </c>
      <c r="F15837" s="1">
        <v>77.101200000000006</v>
      </c>
      <c r="G15837" s="1">
        <v>283.03359999999998</v>
      </c>
      <c r="H15837" s="1">
        <v>13.124432179999999</v>
      </c>
      <c r="I15837" s="1">
        <v>57134</v>
      </c>
    </row>
    <row r="15838" spans="1:9" x14ac:dyDescent="0.25">
      <c r="A15838" s="1">
        <v>0</v>
      </c>
      <c r="B15838" s="1" t="s">
        <v>18989</v>
      </c>
    </row>
    <row r="15839" spans="1:9" x14ac:dyDescent="0.25">
      <c r="A15839" s="1">
        <v>1</v>
      </c>
      <c r="B15839" s="1" t="s">
        <v>18990</v>
      </c>
      <c r="C15839" s="1" t="s">
        <v>18991</v>
      </c>
      <c r="D15839" s="1">
        <v>22276.477424289998</v>
      </c>
      <c r="E15839" s="1">
        <v>4.5399999999999997E-6</v>
      </c>
      <c r="F15839" s="1" t="s">
        <v>3</v>
      </c>
      <c r="G15839" s="1" t="s">
        <v>18992</v>
      </c>
      <c r="H15839" s="1">
        <v>0</v>
      </c>
      <c r="I15839" s="1">
        <v>9999</v>
      </c>
    </row>
    <row r="15840" spans="1:9" x14ac:dyDescent="0.25">
      <c r="A15840" s="1">
        <v>2</v>
      </c>
      <c r="B15840" s="1">
        <v>49091</v>
      </c>
      <c r="C15840" s="1">
        <v>87.885599999999997</v>
      </c>
      <c r="D15840" s="1">
        <v>259.40809999999999</v>
      </c>
      <c r="E15840" s="1">
        <v>1917</v>
      </c>
      <c r="F15840" s="1">
        <v>93.636200000000002</v>
      </c>
      <c r="G15840" s="1">
        <v>266.49849999999998</v>
      </c>
      <c r="H15840" s="1">
        <v>13.124450209999999</v>
      </c>
      <c r="I15840" s="1">
        <v>57110</v>
      </c>
    </row>
    <row r="15841" spans="1:9" x14ac:dyDescent="0.25">
      <c r="A15841" s="1">
        <v>0</v>
      </c>
      <c r="B15841" s="1" t="s">
        <v>18993</v>
      </c>
    </row>
    <row r="15842" spans="1:9" x14ac:dyDescent="0.25">
      <c r="A15842" s="1">
        <v>1</v>
      </c>
      <c r="B15842" s="1" t="s">
        <v>18994</v>
      </c>
      <c r="C15842" s="1" t="s">
        <v>18995</v>
      </c>
      <c r="D15842" s="1">
        <v>22276.45024251</v>
      </c>
      <c r="E15842" s="1">
        <v>1.28E-6</v>
      </c>
      <c r="F15842" s="1" t="s">
        <v>3</v>
      </c>
      <c r="G15842" s="1" t="s">
        <v>18996</v>
      </c>
      <c r="H15842" s="1">
        <v>0</v>
      </c>
      <c r="I15842" s="1">
        <v>9990</v>
      </c>
    </row>
    <row r="15843" spans="1:9" x14ac:dyDescent="0.25">
      <c r="A15843" s="1">
        <v>2</v>
      </c>
      <c r="B15843" s="1">
        <v>49092</v>
      </c>
      <c r="C15843" s="1">
        <v>87.902100000000004</v>
      </c>
      <c r="D15843" s="1">
        <v>274.65219999999999</v>
      </c>
      <c r="E15843" s="1">
        <v>1894</v>
      </c>
      <c r="F15843" s="1">
        <v>90.605900000000005</v>
      </c>
      <c r="G15843" s="1">
        <v>269.52890000000002</v>
      </c>
      <c r="H15843" s="1">
        <v>13.17652157</v>
      </c>
      <c r="I15843" s="1">
        <v>55438</v>
      </c>
    </row>
    <row r="15844" spans="1:9" x14ac:dyDescent="0.25">
      <c r="A15844" s="1">
        <v>0</v>
      </c>
      <c r="B15844" s="1" t="s">
        <v>18997</v>
      </c>
    </row>
    <row r="15845" spans="1:9" x14ac:dyDescent="0.25">
      <c r="A15845" s="1">
        <v>1</v>
      </c>
      <c r="B15845" s="1" t="s">
        <v>18998</v>
      </c>
      <c r="C15845" s="1" t="s">
        <v>18999</v>
      </c>
      <c r="D15845" s="1">
        <v>22276.442481459999</v>
      </c>
      <c r="E15845" s="1">
        <v>1.28E-6</v>
      </c>
      <c r="F15845" s="1" t="s">
        <v>3</v>
      </c>
      <c r="G15845" s="1" t="s">
        <v>19000</v>
      </c>
      <c r="H15845" s="1">
        <v>0</v>
      </c>
      <c r="I15845" s="1">
        <v>9997</v>
      </c>
    </row>
    <row r="15846" spans="1:9" x14ac:dyDescent="0.25">
      <c r="A15846" s="1">
        <v>2</v>
      </c>
      <c r="B15846" s="1">
        <v>49093</v>
      </c>
      <c r="C15846" s="1">
        <v>87.9011</v>
      </c>
      <c r="D15846" s="1">
        <v>274.6968</v>
      </c>
      <c r="E15846" s="1">
        <v>2204</v>
      </c>
      <c r="F15846" s="1">
        <v>100.2501</v>
      </c>
      <c r="G15846" s="1">
        <v>259.88799999999998</v>
      </c>
      <c r="H15846" s="1">
        <v>13.17651697</v>
      </c>
      <c r="I15846" s="1">
        <v>55468</v>
      </c>
    </row>
    <row r="15847" spans="1:9" x14ac:dyDescent="0.25">
      <c r="A15847" s="1">
        <v>0</v>
      </c>
      <c r="B15847" s="1" t="s">
        <v>19001</v>
      </c>
    </row>
    <row r="15848" spans="1:9" x14ac:dyDescent="0.25">
      <c r="A15848" s="1">
        <v>1</v>
      </c>
      <c r="B15848" s="1" t="s">
        <v>19002</v>
      </c>
      <c r="C15848" s="1" t="s">
        <v>19003</v>
      </c>
      <c r="D15848" s="1">
        <v>22276.472147389999</v>
      </c>
      <c r="E15848" s="1">
        <v>3.5999999999999998E-6</v>
      </c>
      <c r="F15848" s="1" t="s">
        <v>3</v>
      </c>
      <c r="G15848" s="1" t="s">
        <v>19004</v>
      </c>
      <c r="H15848" s="1">
        <v>0</v>
      </c>
      <c r="I15848" s="1">
        <v>9996</v>
      </c>
    </row>
    <row r="15849" spans="1:9" x14ac:dyDescent="0.25">
      <c r="A15849" s="1">
        <v>2</v>
      </c>
      <c r="B15849" s="1">
        <v>49094</v>
      </c>
      <c r="C15849" s="1">
        <v>87.885300000000001</v>
      </c>
      <c r="D15849" s="1">
        <v>259.4049</v>
      </c>
      <c r="E15849" s="1">
        <v>1946</v>
      </c>
      <c r="F15849" s="1">
        <v>84.000900000000001</v>
      </c>
      <c r="G15849" s="1">
        <v>276.13420000000002</v>
      </c>
      <c r="H15849" s="1">
        <v>13.12446563</v>
      </c>
      <c r="I15849" s="1">
        <v>57126</v>
      </c>
    </row>
    <row r="15850" spans="1:9" x14ac:dyDescent="0.25">
      <c r="A15850" s="1">
        <v>0</v>
      </c>
      <c r="B15850" s="1" t="s">
        <v>19005</v>
      </c>
    </row>
    <row r="15851" spans="1:9" x14ac:dyDescent="0.25">
      <c r="A15851" s="1">
        <v>1</v>
      </c>
      <c r="B15851" s="1" t="s">
        <v>19006</v>
      </c>
      <c r="C15851" s="1" t="s">
        <v>19007</v>
      </c>
      <c r="D15851" s="1">
        <v>22276.447154779999</v>
      </c>
      <c r="E15851" s="1">
        <v>2.43E-6</v>
      </c>
      <c r="F15851" s="1" t="s">
        <v>3</v>
      </c>
      <c r="G15851" s="1" t="s">
        <v>19008</v>
      </c>
      <c r="H15851" s="1">
        <v>0</v>
      </c>
      <c r="I15851" s="1">
        <v>9990</v>
      </c>
    </row>
    <row r="15852" spans="1:9" x14ac:dyDescent="0.25">
      <c r="A15852" s="1">
        <v>2</v>
      </c>
      <c r="B15852" s="1">
        <v>49095</v>
      </c>
      <c r="C15852" s="1">
        <v>87.901799999999994</v>
      </c>
      <c r="D15852" s="1">
        <v>274.7029</v>
      </c>
      <c r="E15852" s="1">
        <v>1282</v>
      </c>
      <c r="F15852" s="1">
        <v>98.426699999999997</v>
      </c>
      <c r="G15852" s="1">
        <v>261.70100000000002</v>
      </c>
      <c r="H15852" s="1">
        <v>13.176507089999999</v>
      </c>
      <c r="I15852" s="1">
        <v>55435</v>
      </c>
    </row>
    <row r="15853" spans="1:9" x14ac:dyDescent="0.25">
      <c r="A15853" s="1">
        <v>0</v>
      </c>
      <c r="B15853" s="1" t="s">
        <v>19009</v>
      </c>
    </row>
    <row r="15854" spans="1:9" x14ac:dyDescent="0.25">
      <c r="A15854" s="1">
        <v>1</v>
      </c>
      <c r="B15854" s="1" t="s">
        <v>19010</v>
      </c>
      <c r="C15854" s="1" t="s">
        <v>19011</v>
      </c>
      <c r="D15854" s="1">
        <v>22276.484834710001</v>
      </c>
      <c r="E15854" s="1">
        <v>-2.0579999999999999E-5</v>
      </c>
      <c r="F15854" s="1" t="s">
        <v>3</v>
      </c>
      <c r="G15854" s="1">
        <f>-57572-2</f>
        <v>-57574</v>
      </c>
      <c r="H15854" s="1">
        <v>0</v>
      </c>
      <c r="I15854" s="1">
        <v>9996</v>
      </c>
    </row>
    <row r="15855" spans="1:9" x14ac:dyDescent="0.25">
      <c r="A15855" s="1">
        <v>2</v>
      </c>
      <c r="B15855" s="1">
        <v>49096</v>
      </c>
      <c r="C15855" s="1">
        <v>87.881900000000002</v>
      </c>
      <c r="D15855" s="1">
        <v>259.44569999999999</v>
      </c>
      <c r="E15855" s="1">
        <v>1436</v>
      </c>
      <c r="F15855" s="1">
        <v>98.862200000000001</v>
      </c>
      <c r="G15855" s="1">
        <v>261.26690000000002</v>
      </c>
      <c r="H15855" s="1">
        <v>13.124555580000001</v>
      </c>
      <c r="I15855" s="1">
        <v>57751</v>
      </c>
    </row>
    <row r="15856" spans="1:9" x14ac:dyDescent="0.25">
      <c r="A15856" s="1">
        <v>0</v>
      </c>
      <c r="B15856" s="1" t="s">
        <v>19012</v>
      </c>
    </row>
    <row r="15857" spans="1:9" x14ac:dyDescent="0.25">
      <c r="A15857" s="1">
        <v>1</v>
      </c>
      <c r="B15857" s="1" t="s">
        <v>19013</v>
      </c>
      <c r="C15857" s="1" t="s">
        <v>19014</v>
      </c>
      <c r="D15857" s="1">
        <v>22276.45180029</v>
      </c>
      <c r="E15857" s="1">
        <v>1.81E-6</v>
      </c>
      <c r="F15857" s="1" t="s">
        <v>3</v>
      </c>
      <c r="G15857" s="1" t="s">
        <v>19015</v>
      </c>
      <c r="H15857" s="1">
        <v>0</v>
      </c>
      <c r="I15857" s="1">
        <v>9998</v>
      </c>
    </row>
    <row r="15858" spans="1:9" x14ac:dyDescent="0.25">
      <c r="A15858" s="1">
        <v>2</v>
      </c>
      <c r="B15858" s="1">
        <v>49097</v>
      </c>
      <c r="C15858" s="1">
        <v>87.901799999999994</v>
      </c>
      <c r="D15858" s="1">
        <v>274.70350000000002</v>
      </c>
      <c r="E15858" s="1">
        <v>2250</v>
      </c>
      <c r="F15858" s="1">
        <v>95.727999999999994</v>
      </c>
      <c r="G15858" s="1">
        <v>264.41079999999999</v>
      </c>
      <c r="H15858" s="1">
        <v>13.17651197</v>
      </c>
      <c r="I15858" s="1">
        <v>55480</v>
      </c>
    </row>
    <row r="15859" spans="1:9" x14ac:dyDescent="0.25">
      <c r="A15859" s="1">
        <v>0</v>
      </c>
      <c r="B15859" s="1" t="s">
        <v>19016</v>
      </c>
    </row>
    <row r="15860" spans="1:9" x14ac:dyDescent="0.25">
      <c r="A15860" s="1">
        <v>1</v>
      </c>
      <c r="B15860" s="1" t="s">
        <v>19017</v>
      </c>
      <c r="C15860" s="1" t="s">
        <v>19018</v>
      </c>
      <c r="D15860" s="1">
        <v>22276.45955499</v>
      </c>
      <c r="E15860" s="1">
        <v>1.1799999999999999E-6</v>
      </c>
      <c r="F15860" s="1" t="s">
        <v>3</v>
      </c>
      <c r="G15860" s="1" t="s">
        <v>19019</v>
      </c>
      <c r="H15860" s="1">
        <v>0</v>
      </c>
      <c r="I15860" s="1">
        <v>9997</v>
      </c>
    </row>
    <row r="15861" spans="1:9" x14ac:dyDescent="0.25">
      <c r="A15861" s="1">
        <v>2</v>
      </c>
      <c r="B15861" s="1">
        <v>49098</v>
      </c>
      <c r="C15861" s="1">
        <v>87.902199999999993</v>
      </c>
      <c r="D15861" s="1">
        <v>274.66390000000001</v>
      </c>
      <c r="E15861" s="1">
        <v>1771</v>
      </c>
      <c r="F15861" s="1">
        <v>101.9127</v>
      </c>
      <c r="G15861" s="1">
        <v>258.22030000000001</v>
      </c>
      <c r="H15861" s="1">
        <v>13.176511270000001</v>
      </c>
      <c r="I15861" s="1">
        <v>55460</v>
      </c>
    </row>
    <row r="15862" spans="1:9" x14ac:dyDescent="0.25">
      <c r="A15862" s="1">
        <v>0</v>
      </c>
      <c r="B15862" s="1" t="s">
        <v>19020</v>
      </c>
    </row>
    <row r="15863" spans="1:9" x14ac:dyDescent="0.25">
      <c r="A15863" s="1">
        <v>1</v>
      </c>
      <c r="B15863" s="1" t="s">
        <v>19021</v>
      </c>
      <c r="C15863" s="1" t="s">
        <v>19022</v>
      </c>
      <c r="D15863" s="1">
        <v>22276.445603389999</v>
      </c>
      <c r="E15863" s="1">
        <v>3.9999999999999998E-7</v>
      </c>
      <c r="F15863" s="1" t="s">
        <v>3</v>
      </c>
      <c r="G15863" s="1" t="s">
        <v>19023</v>
      </c>
      <c r="H15863" s="1">
        <v>0</v>
      </c>
      <c r="I15863" s="1">
        <v>9993</v>
      </c>
    </row>
    <row r="15864" spans="1:9" x14ac:dyDescent="0.25">
      <c r="A15864" s="1">
        <v>2</v>
      </c>
      <c r="B15864" s="1">
        <v>49099</v>
      </c>
      <c r="C15864" s="1">
        <v>87.901399999999995</v>
      </c>
      <c r="D15864" s="1">
        <v>274.70179999999999</v>
      </c>
      <c r="E15864" s="1">
        <v>1852</v>
      </c>
      <c r="F15864" s="1">
        <v>104.6228</v>
      </c>
      <c r="G15864" s="1">
        <v>255.51089999999999</v>
      </c>
      <c r="H15864" s="1">
        <v>13.176488150000001</v>
      </c>
      <c r="I15864" s="1">
        <v>55450</v>
      </c>
    </row>
    <row r="15865" spans="1:9" x14ac:dyDescent="0.25">
      <c r="A15865" s="1">
        <v>0</v>
      </c>
      <c r="B15865" s="1" t="s">
        <v>19024</v>
      </c>
    </row>
    <row r="15866" spans="1:9" x14ac:dyDescent="0.25">
      <c r="A15866" s="1">
        <v>1</v>
      </c>
      <c r="B15866" s="1" t="s">
        <v>19025</v>
      </c>
      <c r="C15866" s="1" t="s">
        <v>19026</v>
      </c>
      <c r="D15866" s="1">
        <v>22276.516867499999</v>
      </c>
      <c r="E15866" s="1">
        <v>6.5000000000000002E-7</v>
      </c>
      <c r="F15866" s="1" t="s">
        <v>3</v>
      </c>
      <c r="G15866" s="1" t="s">
        <v>19027</v>
      </c>
      <c r="H15866" s="1">
        <v>0</v>
      </c>
      <c r="I15866" s="1">
        <v>9994</v>
      </c>
    </row>
    <row r="15867" spans="1:9" x14ac:dyDescent="0.25">
      <c r="A15867" s="1">
        <v>2</v>
      </c>
      <c r="B15867" s="1">
        <v>49100</v>
      </c>
      <c r="C15867" s="1">
        <v>87.901700000000005</v>
      </c>
      <c r="D15867" s="1">
        <v>274.68790000000001</v>
      </c>
      <c r="E15867" s="1">
        <v>1875</v>
      </c>
      <c r="F15867" s="1">
        <v>104.3631</v>
      </c>
      <c r="G15867" s="1">
        <v>255.77090000000001</v>
      </c>
      <c r="H15867" s="1">
        <v>13.17650441</v>
      </c>
      <c r="I15867" s="1">
        <v>55434</v>
      </c>
    </row>
    <row r="15868" spans="1:9" x14ac:dyDescent="0.25">
      <c r="A15868" s="1">
        <v>0</v>
      </c>
      <c r="B15868" s="1" t="s">
        <v>19028</v>
      </c>
    </row>
    <row r="15869" spans="1:9" x14ac:dyDescent="0.25">
      <c r="A15869" s="1">
        <v>1</v>
      </c>
      <c r="B15869" s="1" t="s">
        <v>19029</v>
      </c>
      <c r="C15869" s="1" t="s">
        <v>19030</v>
      </c>
      <c r="D15869" s="1">
        <v>22276.45519859</v>
      </c>
      <c r="E15869" s="1">
        <v>-2.3199999999999998E-6</v>
      </c>
      <c r="F15869" s="1" t="s">
        <v>3</v>
      </c>
      <c r="G15869" s="1">
        <f>-67953-3</f>
        <v>-67956</v>
      </c>
      <c r="H15869" s="1">
        <v>0</v>
      </c>
      <c r="I15869" s="1">
        <v>9997</v>
      </c>
    </row>
    <row r="15870" spans="1:9" x14ac:dyDescent="0.25">
      <c r="A15870" s="1">
        <v>2</v>
      </c>
      <c r="B15870" s="1">
        <v>49101</v>
      </c>
      <c r="C15870" s="1">
        <v>87.885300000000001</v>
      </c>
      <c r="D15870" s="1">
        <v>259.40339999999998</v>
      </c>
      <c r="E15870" s="1">
        <v>2141</v>
      </c>
      <c r="F15870" s="1">
        <v>89.547200000000004</v>
      </c>
      <c r="G15870" s="1">
        <v>270.59019999999998</v>
      </c>
      <c r="H15870" s="1">
        <v>13.12446057</v>
      </c>
      <c r="I15870" s="1">
        <v>57736</v>
      </c>
    </row>
    <row r="15871" spans="1:9" x14ac:dyDescent="0.25">
      <c r="A15871" s="1">
        <v>0</v>
      </c>
      <c r="B15871" s="1" t="s">
        <v>19031</v>
      </c>
    </row>
    <row r="15872" spans="1:9" x14ac:dyDescent="0.25">
      <c r="A15872" s="1">
        <v>1</v>
      </c>
      <c r="B15872" s="1" t="s">
        <v>19032</v>
      </c>
      <c r="C15872" s="1" t="s">
        <v>19033</v>
      </c>
      <c r="D15872" s="1">
        <v>22276.583344909999</v>
      </c>
      <c r="E15872" s="1">
        <v>-3.8936E-4</v>
      </c>
      <c r="F15872" s="1" t="s">
        <v>3</v>
      </c>
      <c r="G15872" s="1">
        <f>-99192-1</f>
        <v>-99193</v>
      </c>
      <c r="H15872" s="1">
        <v>0</v>
      </c>
      <c r="I15872" s="1">
        <v>9999</v>
      </c>
    </row>
    <row r="15873" spans="1:9" x14ac:dyDescent="0.25">
      <c r="A15873" s="1">
        <v>2</v>
      </c>
      <c r="B15873" s="1">
        <v>49102</v>
      </c>
      <c r="C15873" s="1">
        <v>87.914500000000004</v>
      </c>
      <c r="D15873" s="1">
        <v>244.17590000000001</v>
      </c>
      <c r="E15873" s="1">
        <v>2510</v>
      </c>
      <c r="F15873" s="1">
        <v>89.603099999999998</v>
      </c>
      <c r="G15873" s="1">
        <v>282.57170000000002</v>
      </c>
      <c r="H15873" s="1">
        <v>13.187018800000001</v>
      </c>
      <c r="I15873" s="1">
        <v>1302</v>
      </c>
    </row>
    <row r="15874" spans="1:9" x14ac:dyDescent="0.25">
      <c r="A15874" s="1">
        <v>0</v>
      </c>
      <c r="B15874" s="1" t="s">
        <v>19034</v>
      </c>
    </row>
    <row r="15875" spans="1:9" x14ac:dyDescent="0.25">
      <c r="A15875" s="1">
        <v>1</v>
      </c>
      <c r="B15875" s="1" t="s">
        <v>19035</v>
      </c>
      <c r="C15875" s="1" t="s">
        <v>19036</v>
      </c>
      <c r="D15875" s="1">
        <v>22276.45091811</v>
      </c>
      <c r="E15875" s="1">
        <v>-7.7400000000000004E-6</v>
      </c>
      <c r="F15875" s="1" t="s">
        <v>3</v>
      </c>
      <c r="G15875" s="1">
        <f>-21883-2</f>
        <v>-21885</v>
      </c>
      <c r="H15875" s="1">
        <v>0</v>
      </c>
      <c r="I15875" s="1">
        <v>9994</v>
      </c>
    </row>
    <row r="15876" spans="1:9" x14ac:dyDescent="0.25">
      <c r="A15876" s="1">
        <v>2</v>
      </c>
      <c r="B15876" s="1">
        <v>49103</v>
      </c>
      <c r="C15876" s="1">
        <v>87.880799999999994</v>
      </c>
      <c r="D15876" s="1">
        <v>259.41109999999998</v>
      </c>
      <c r="E15876" s="1">
        <v>1516</v>
      </c>
      <c r="F15876" s="1">
        <v>90.973100000000002</v>
      </c>
      <c r="G15876" s="1">
        <v>269.15710000000001</v>
      </c>
      <c r="H15876" s="1">
        <v>13.12440835</v>
      </c>
      <c r="I15876" s="1">
        <v>57759</v>
      </c>
    </row>
    <row r="15877" spans="1:9" x14ac:dyDescent="0.25">
      <c r="A15877" s="1">
        <v>0</v>
      </c>
      <c r="B15877" s="1" t="s">
        <v>19037</v>
      </c>
    </row>
    <row r="15878" spans="1:9" x14ac:dyDescent="0.25">
      <c r="A15878" s="1">
        <v>1</v>
      </c>
      <c r="B15878" s="1" t="s">
        <v>19038</v>
      </c>
      <c r="C15878" s="1" t="s">
        <v>19039</v>
      </c>
      <c r="D15878" s="1">
        <v>22276.583344909999</v>
      </c>
      <c r="E15878" s="1">
        <v>-3.9113E-4</v>
      </c>
      <c r="F15878" s="1" t="s">
        <v>3</v>
      </c>
      <c r="G15878" s="1">
        <f>-99633-1</f>
        <v>-99634</v>
      </c>
      <c r="H15878" s="1">
        <v>0</v>
      </c>
      <c r="I15878" s="1">
        <v>9999</v>
      </c>
    </row>
    <row r="15879" spans="1:9" x14ac:dyDescent="0.25">
      <c r="A15879" s="1">
        <v>2</v>
      </c>
      <c r="B15879" s="1">
        <v>49104</v>
      </c>
      <c r="C15879" s="1">
        <v>87.914699999999996</v>
      </c>
      <c r="D15879" s="1">
        <v>244.16</v>
      </c>
      <c r="E15879" s="1">
        <v>2492</v>
      </c>
      <c r="F15879" s="1">
        <v>87.965800000000002</v>
      </c>
      <c r="G15879" s="1">
        <v>291.44749999999999</v>
      </c>
      <c r="H15879" s="1">
        <v>13.18709885</v>
      </c>
      <c r="I15879" s="1">
        <v>1309</v>
      </c>
    </row>
    <row r="15880" spans="1:9" x14ac:dyDescent="0.25">
      <c r="A15880" s="1">
        <v>0</v>
      </c>
      <c r="B15880" s="1" t="s">
        <v>19040</v>
      </c>
    </row>
    <row r="15881" spans="1:9" x14ac:dyDescent="0.25">
      <c r="A15881" s="1">
        <v>1</v>
      </c>
      <c r="B15881" s="1" t="s">
        <v>19041</v>
      </c>
      <c r="C15881" s="1" t="s">
        <v>19042</v>
      </c>
      <c r="D15881" s="1">
        <v>22276.45333384</v>
      </c>
      <c r="E15881" s="1">
        <v>9.4E-7</v>
      </c>
      <c r="F15881" s="1" t="s">
        <v>3</v>
      </c>
      <c r="G15881" s="1" t="s">
        <v>19043</v>
      </c>
      <c r="H15881" s="1">
        <v>0</v>
      </c>
      <c r="I15881" s="1">
        <v>9997</v>
      </c>
    </row>
    <row r="15882" spans="1:9" x14ac:dyDescent="0.25">
      <c r="A15882" s="1">
        <v>2</v>
      </c>
      <c r="B15882" s="1">
        <v>49105</v>
      </c>
      <c r="C15882" s="1">
        <v>87.902100000000004</v>
      </c>
      <c r="D15882" s="1">
        <v>274.66329999999999</v>
      </c>
      <c r="E15882" s="1">
        <v>2676</v>
      </c>
      <c r="F15882" s="1">
        <v>96.677899999999994</v>
      </c>
      <c r="G15882" s="1">
        <v>263.46570000000003</v>
      </c>
      <c r="H15882" s="1">
        <v>13.176475610000001</v>
      </c>
      <c r="I15882" s="1">
        <v>55468</v>
      </c>
    </row>
    <row r="15883" spans="1:9" x14ac:dyDescent="0.25">
      <c r="A15883" s="1">
        <v>0</v>
      </c>
      <c r="B15883" s="1" t="s">
        <v>19044</v>
      </c>
    </row>
    <row r="15884" spans="1:9" x14ac:dyDescent="0.25">
      <c r="A15884" s="1">
        <v>1</v>
      </c>
      <c r="B15884" s="1" t="s">
        <v>19045</v>
      </c>
      <c r="C15884" s="1" t="s">
        <v>19046</v>
      </c>
      <c r="D15884" s="1">
        <v>22276.441413410001</v>
      </c>
      <c r="E15884" s="1">
        <v>1.35E-6</v>
      </c>
      <c r="F15884" s="1" t="s">
        <v>3</v>
      </c>
      <c r="G15884" s="1" t="s">
        <v>19047</v>
      </c>
      <c r="H15884" s="1">
        <v>0</v>
      </c>
      <c r="I15884" s="1">
        <v>9993</v>
      </c>
    </row>
    <row r="15885" spans="1:9" x14ac:dyDescent="0.25">
      <c r="A15885" s="1">
        <v>2</v>
      </c>
      <c r="B15885" s="1">
        <v>49106</v>
      </c>
      <c r="C15885" s="1">
        <v>87.885199999999998</v>
      </c>
      <c r="D15885" s="1">
        <v>259.40690000000001</v>
      </c>
      <c r="E15885" s="1">
        <v>2105</v>
      </c>
      <c r="F15885" s="1">
        <v>89.884600000000006</v>
      </c>
      <c r="G15885" s="1">
        <v>270.25240000000002</v>
      </c>
      <c r="H15885" s="1">
        <v>13.124406540000001</v>
      </c>
      <c r="I15885" s="1">
        <v>57112</v>
      </c>
    </row>
    <row r="15886" spans="1:9" x14ac:dyDescent="0.25">
      <c r="A15886" s="1">
        <v>0</v>
      </c>
      <c r="B15886" s="1" t="s">
        <v>19048</v>
      </c>
    </row>
    <row r="15887" spans="1:9" x14ac:dyDescent="0.25">
      <c r="A15887" s="1">
        <v>1</v>
      </c>
      <c r="B15887" s="1" t="s">
        <v>19049</v>
      </c>
      <c r="C15887" s="1" t="s">
        <v>19050</v>
      </c>
      <c r="D15887" s="1">
        <v>22276.456434809999</v>
      </c>
      <c r="E15887" s="1">
        <v>7.8000000000000005E-7</v>
      </c>
      <c r="F15887" s="1" t="s">
        <v>3</v>
      </c>
      <c r="G15887" s="1" t="s">
        <v>19051</v>
      </c>
      <c r="H15887" s="1">
        <v>0</v>
      </c>
      <c r="I15887" s="1">
        <v>9999</v>
      </c>
    </row>
    <row r="15888" spans="1:9" x14ac:dyDescent="0.25">
      <c r="A15888" s="1">
        <v>2</v>
      </c>
      <c r="B15888" s="1">
        <v>49107</v>
      </c>
      <c r="C15888" s="1">
        <v>87.902299999999997</v>
      </c>
      <c r="D15888" s="1">
        <v>274.66090000000003</v>
      </c>
      <c r="E15888" s="1">
        <v>1967</v>
      </c>
      <c r="F15888" s="1">
        <v>98.7089</v>
      </c>
      <c r="G15888" s="1">
        <v>261.42649999999998</v>
      </c>
      <c r="H15888" s="1">
        <v>13.176500730000001</v>
      </c>
      <c r="I15888" s="1">
        <v>55447</v>
      </c>
    </row>
    <row r="15889" spans="1:9" x14ac:dyDescent="0.25">
      <c r="A15889" s="1">
        <v>0</v>
      </c>
      <c r="B15889" s="1" t="s">
        <v>19052</v>
      </c>
    </row>
    <row r="15890" spans="1:9" x14ac:dyDescent="0.25">
      <c r="A15890" s="1">
        <v>1</v>
      </c>
      <c r="B15890" s="1" t="s">
        <v>19053</v>
      </c>
      <c r="C15890" s="1" t="s">
        <v>19054</v>
      </c>
      <c r="D15890" s="1">
        <v>22276.457970840002</v>
      </c>
      <c r="E15890" s="1">
        <v>1.1000000000000001E-6</v>
      </c>
      <c r="F15890" s="1" t="s">
        <v>3</v>
      </c>
      <c r="G15890" s="1" t="s">
        <v>19055</v>
      </c>
      <c r="H15890" s="1">
        <v>0</v>
      </c>
      <c r="I15890" s="1">
        <v>9992</v>
      </c>
    </row>
    <row r="15891" spans="1:9" x14ac:dyDescent="0.25">
      <c r="A15891" s="1">
        <v>2</v>
      </c>
      <c r="B15891" s="1">
        <v>49108</v>
      </c>
      <c r="C15891" s="1">
        <v>87.902199999999993</v>
      </c>
      <c r="D15891" s="1">
        <v>274.67959999999999</v>
      </c>
      <c r="E15891" s="1">
        <v>1865</v>
      </c>
      <c r="F15891" s="1">
        <v>97.724100000000007</v>
      </c>
      <c r="G15891" s="1">
        <v>262.41019999999997</v>
      </c>
      <c r="H15891" s="1">
        <v>13.176516810000001</v>
      </c>
      <c r="I15891" s="1">
        <v>55481</v>
      </c>
    </row>
    <row r="15892" spans="1:9" x14ac:dyDescent="0.25">
      <c r="A15892" s="1">
        <v>0</v>
      </c>
      <c r="B15892" s="1" t="s">
        <v>19056</v>
      </c>
    </row>
    <row r="15893" spans="1:9" x14ac:dyDescent="0.25">
      <c r="A15893" s="1">
        <v>1</v>
      </c>
      <c r="B15893" s="1" t="s">
        <v>19057</v>
      </c>
      <c r="C15893" s="1" t="s">
        <v>19058</v>
      </c>
      <c r="D15893" s="1">
        <v>22276.522696920001</v>
      </c>
      <c r="E15893" s="1">
        <v>-1.3200000000000001E-6</v>
      </c>
      <c r="F15893" s="1" t="s">
        <v>3</v>
      </c>
      <c r="G15893" s="1">
        <f>-26038-3</f>
        <v>-26041</v>
      </c>
      <c r="H15893" s="1">
        <v>0</v>
      </c>
      <c r="I15893" s="1">
        <v>9993</v>
      </c>
    </row>
    <row r="15894" spans="1:9" x14ac:dyDescent="0.25">
      <c r="A15894" s="1">
        <v>2</v>
      </c>
      <c r="B15894" s="1">
        <v>49112</v>
      </c>
      <c r="C15894" s="1">
        <v>86.400700000000001</v>
      </c>
      <c r="D15894" s="1">
        <v>281.15390000000002</v>
      </c>
      <c r="E15894" s="1">
        <v>13850</v>
      </c>
      <c r="F15894" s="1">
        <v>247.7217</v>
      </c>
      <c r="G15894" s="1">
        <v>112.24590000000001</v>
      </c>
      <c r="H15894" s="1">
        <v>13.42712876</v>
      </c>
      <c r="I15894" s="1">
        <v>54352</v>
      </c>
    </row>
    <row r="15895" spans="1:9" x14ac:dyDescent="0.25">
      <c r="A15895" s="1">
        <v>0</v>
      </c>
      <c r="B15895" s="1" t="s">
        <v>6194</v>
      </c>
      <c r="C15895" s="1" t="s">
        <v>127</v>
      </c>
    </row>
    <row r="15896" spans="1:9" x14ac:dyDescent="0.25">
      <c r="A15896" s="1">
        <v>1</v>
      </c>
      <c r="B15896" s="1" t="s">
        <v>19059</v>
      </c>
      <c r="C15896" s="1" t="s">
        <v>19060</v>
      </c>
      <c r="D15896" s="1">
        <v>22276.490141089998</v>
      </c>
      <c r="E15896" s="1">
        <v>2.1600000000000001E-6</v>
      </c>
      <c r="F15896" s="1" t="s">
        <v>3</v>
      </c>
      <c r="G15896" s="1" t="s">
        <v>19061</v>
      </c>
      <c r="H15896" s="1">
        <v>0</v>
      </c>
      <c r="I15896" s="1">
        <v>9990</v>
      </c>
    </row>
    <row r="15897" spans="1:9" x14ac:dyDescent="0.25">
      <c r="A15897" s="1">
        <v>2</v>
      </c>
      <c r="B15897" s="1">
        <v>49113</v>
      </c>
      <c r="C15897" s="1">
        <v>86.398700000000005</v>
      </c>
      <c r="D15897" s="1">
        <v>264.34730000000002</v>
      </c>
      <c r="E15897" s="1">
        <v>21768</v>
      </c>
      <c r="F15897" s="1">
        <v>117.5806</v>
      </c>
      <c r="G15897" s="1">
        <v>242.75899999999999</v>
      </c>
      <c r="H15897" s="1">
        <v>14.08655456</v>
      </c>
      <c r="I15897" s="1">
        <v>56949</v>
      </c>
    </row>
    <row r="15898" spans="1:9" x14ac:dyDescent="0.25">
      <c r="A15898" s="1">
        <v>0</v>
      </c>
      <c r="B15898" s="1" t="s">
        <v>19062</v>
      </c>
    </row>
    <row r="15899" spans="1:9" x14ac:dyDescent="0.25">
      <c r="A15899" s="1">
        <v>1</v>
      </c>
      <c r="B15899" s="1" t="s">
        <v>19063</v>
      </c>
      <c r="C15899" s="1" t="s">
        <v>19064</v>
      </c>
      <c r="D15899" s="1">
        <v>22276.529051199999</v>
      </c>
      <c r="E15899" s="1">
        <v>-1.35E-6</v>
      </c>
      <c r="F15899" s="1" t="s">
        <v>3</v>
      </c>
      <c r="G15899" s="1">
        <f>-26550-3</f>
        <v>-26553</v>
      </c>
      <c r="H15899" s="1">
        <v>0</v>
      </c>
      <c r="I15899" s="1">
        <v>9990</v>
      </c>
    </row>
    <row r="15900" spans="1:9" x14ac:dyDescent="0.25">
      <c r="A15900" s="1">
        <v>2</v>
      </c>
      <c r="B15900" s="1">
        <v>49114</v>
      </c>
      <c r="C15900" s="1">
        <v>86.400599999999997</v>
      </c>
      <c r="D15900" s="1">
        <v>281.15410000000003</v>
      </c>
      <c r="E15900" s="1">
        <v>17388</v>
      </c>
      <c r="F15900" s="1">
        <v>244.351</v>
      </c>
      <c r="G15900" s="1">
        <v>115.5838</v>
      </c>
      <c r="H15900" s="1">
        <v>13.42712612</v>
      </c>
      <c r="I15900" s="1">
        <v>54350</v>
      </c>
    </row>
    <row r="15901" spans="1:9" x14ac:dyDescent="0.25">
      <c r="A15901" s="1">
        <v>0</v>
      </c>
      <c r="B15901" s="1" t="s">
        <v>8529</v>
      </c>
      <c r="C15901" s="1">
        <v>2</v>
      </c>
    </row>
    <row r="15902" spans="1:9" x14ac:dyDescent="0.25">
      <c r="A15902" s="1">
        <v>1</v>
      </c>
      <c r="B15902" s="1" t="s">
        <v>19065</v>
      </c>
      <c r="C15902" s="1" t="s">
        <v>19066</v>
      </c>
      <c r="D15902" s="1">
        <v>22276.493164390002</v>
      </c>
      <c r="E15902" s="1">
        <v>2.3099999999999999E-6</v>
      </c>
      <c r="F15902" s="1" t="s">
        <v>3</v>
      </c>
      <c r="G15902" s="1" t="s">
        <v>19067</v>
      </c>
      <c r="H15902" s="1">
        <v>0</v>
      </c>
      <c r="I15902" s="1">
        <v>9998</v>
      </c>
    </row>
    <row r="15903" spans="1:9" x14ac:dyDescent="0.25">
      <c r="A15903" s="1">
        <v>2</v>
      </c>
      <c r="B15903" s="1">
        <v>49122</v>
      </c>
      <c r="C15903" s="1">
        <v>98.243499999999997</v>
      </c>
      <c r="D15903" s="1">
        <v>349.99119999999999</v>
      </c>
      <c r="E15903" s="1">
        <v>2476</v>
      </c>
      <c r="F15903" s="1">
        <v>127.958</v>
      </c>
      <c r="G15903" s="1">
        <v>232.18469999999999</v>
      </c>
      <c r="H15903" s="1">
        <v>14.57759933</v>
      </c>
      <c r="I15903" s="1">
        <v>57012</v>
      </c>
    </row>
    <row r="15904" spans="1:9" x14ac:dyDescent="0.25">
      <c r="A15904" s="1">
        <v>0</v>
      </c>
      <c r="B15904" s="1" t="s">
        <v>19068</v>
      </c>
    </row>
    <row r="15905" spans="1:9" x14ac:dyDescent="0.25">
      <c r="A15905" s="1">
        <v>1</v>
      </c>
      <c r="B15905" s="1" t="s">
        <v>19069</v>
      </c>
      <c r="C15905" s="1" t="s">
        <v>19070</v>
      </c>
      <c r="D15905" s="1">
        <v>22276.14171928</v>
      </c>
      <c r="E15905" s="1">
        <v>-2.9799999999999998E-6</v>
      </c>
      <c r="F15905" s="1" t="s">
        <v>3</v>
      </c>
      <c r="G15905" s="1">
        <f>-17202-4</f>
        <v>-17206</v>
      </c>
      <c r="H15905" s="1">
        <v>0</v>
      </c>
      <c r="I15905" s="1">
        <v>9990</v>
      </c>
    </row>
    <row r="15906" spans="1:9" x14ac:dyDescent="0.25">
      <c r="A15906" s="1">
        <v>2</v>
      </c>
      <c r="B15906" s="1">
        <v>49131</v>
      </c>
      <c r="C15906" s="1">
        <v>70.000699999999995</v>
      </c>
      <c r="D15906" s="1">
        <v>175.0849</v>
      </c>
      <c r="E15906" s="1">
        <v>3284</v>
      </c>
      <c r="F15906" s="1">
        <v>250.52369999999999</v>
      </c>
      <c r="G15906" s="1">
        <v>109.5568</v>
      </c>
      <c r="H15906" s="1">
        <v>14.98340205</v>
      </c>
      <c r="I15906" s="1">
        <v>59193</v>
      </c>
    </row>
    <row r="15907" spans="1:9" x14ac:dyDescent="0.25">
      <c r="A15907" s="1">
        <v>0</v>
      </c>
      <c r="B15907" s="1" t="s">
        <v>19071</v>
      </c>
    </row>
    <row r="15908" spans="1:9" x14ac:dyDescent="0.25">
      <c r="A15908" s="1">
        <v>1</v>
      </c>
      <c r="B15908" s="1" t="s">
        <v>19072</v>
      </c>
      <c r="C15908" s="1" t="s">
        <v>19073</v>
      </c>
      <c r="D15908" s="1">
        <v>22276.24125399</v>
      </c>
      <c r="E15908" s="1">
        <v>1.556E-5</v>
      </c>
      <c r="F15908" s="1" t="s">
        <v>3</v>
      </c>
      <c r="G15908" s="1" t="s">
        <v>19074</v>
      </c>
      <c r="H15908" s="1">
        <v>0</v>
      </c>
      <c r="I15908" s="1">
        <v>9993</v>
      </c>
    </row>
    <row r="15909" spans="1:9" x14ac:dyDescent="0.25">
      <c r="A15909" s="1">
        <v>2</v>
      </c>
      <c r="B15909" s="1">
        <v>49132</v>
      </c>
      <c r="C15909" s="1">
        <v>70.001599999999996</v>
      </c>
      <c r="D15909" s="1">
        <v>214.8272</v>
      </c>
      <c r="E15909" s="1">
        <v>3272</v>
      </c>
      <c r="F15909" s="1">
        <v>258.63600000000002</v>
      </c>
      <c r="G15909" s="1">
        <v>101.4432</v>
      </c>
      <c r="H15909" s="1">
        <v>14.98338802</v>
      </c>
      <c r="I15909" s="1">
        <v>58223</v>
      </c>
    </row>
    <row r="15910" spans="1:9" x14ac:dyDescent="0.25">
      <c r="A15910" s="1">
        <v>0</v>
      </c>
      <c r="B15910" s="1" t="s">
        <v>19075</v>
      </c>
    </row>
    <row r="15911" spans="1:9" x14ac:dyDescent="0.25">
      <c r="A15911" s="1">
        <v>1</v>
      </c>
      <c r="B15911" s="1" t="s">
        <v>19076</v>
      </c>
      <c r="C15911" s="1" t="s">
        <v>19077</v>
      </c>
      <c r="D15911" s="1">
        <v>22276.236503339998</v>
      </c>
      <c r="E15911" s="1">
        <v>1.5452E-4</v>
      </c>
      <c r="F15911" s="1" t="s">
        <v>3</v>
      </c>
      <c r="G15911" s="1" t="s">
        <v>19078</v>
      </c>
      <c r="H15911" s="1">
        <v>0</v>
      </c>
      <c r="I15911" s="1">
        <v>9992</v>
      </c>
    </row>
    <row r="15912" spans="1:9" x14ac:dyDescent="0.25">
      <c r="A15912" s="1">
        <v>2</v>
      </c>
      <c r="B15912" s="1">
        <v>49133</v>
      </c>
      <c r="C15912" s="1">
        <v>70.000699999999995</v>
      </c>
      <c r="D15912" s="1">
        <v>214.84960000000001</v>
      </c>
      <c r="E15912" s="1">
        <v>3413</v>
      </c>
      <c r="F15912" s="1">
        <v>245.06819999999999</v>
      </c>
      <c r="G15912" s="1">
        <v>115.0123</v>
      </c>
      <c r="H15912" s="1">
        <v>14.983451670000001</v>
      </c>
      <c r="I15912" s="1">
        <v>58226</v>
      </c>
    </row>
    <row r="15913" spans="1:9" x14ac:dyDescent="0.25">
      <c r="A15913" s="1">
        <v>0</v>
      </c>
      <c r="B15913" s="1" t="s">
        <v>19079</v>
      </c>
    </row>
    <row r="15914" spans="1:9" x14ac:dyDescent="0.25">
      <c r="A15914" s="1">
        <v>1</v>
      </c>
      <c r="B15914" s="1" t="s">
        <v>19080</v>
      </c>
      <c r="C15914" s="1" t="s">
        <v>19081</v>
      </c>
      <c r="D15914" s="1">
        <v>22276.565517930001</v>
      </c>
      <c r="E15914" s="1">
        <v>4.8340000000000001E-5</v>
      </c>
      <c r="F15914" s="1" t="s">
        <v>3</v>
      </c>
      <c r="G15914" s="1" t="s">
        <v>19082</v>
      </c>
      <c r="H15914" s="1">
        <v>0</v>
      </c>
      <c r="I15914" s="1">
        <v>9990</v>
      </c>
    </row>
    <row r="15915" spans="1:9" x14ac:dyDescent="0.25">
      <c r="A15915" s="1">
        <v>2</v>
      </c>
      <c r="B15915" s="1">
        <v>49134</v>
      </c>
      <c r="C15915" s="1">
        <v>70.001400000000004</v>
      </c>
      <c r="D15915" s="1">
        <v>214.0283</v>
      </c>
      <c r="E15915" s="1">
        <v>3159</v>
      </c>
      <c r="F15915" s="1">
        <v>257.72609999999997</v>
      </c>
      <c r="G15915" s="1">
        <v>102.3544</v>
      </c>
      <c r="H15915" s="1">
        <v>14.983492780000001</v>
      </c>
      <c r="I15915" s="1">
        <v>59472</v>
      </c>
    </row>
    <row r="15916" spans="1:9" x14ac:dyDescent="0.25">
      <c r="A15916" s="1">
        <v>0</v>
      </c>
      <c r="B15916" s="1" t="s">
        <v>19083</v>
      </c>
    </row>
    <row r="15917" spans="1:9" x14ac:dyDescent="0.25">
      <c r="A15917" s="1">
        <v>1</v>
      </c>
      <c r="B15917" s="1" t="s">
        <v>19084</v>
      </c>
      <c r="C15917" s="1" t="s">
        <v>19085</v>
      </c>
      <c r="D15917" s="1">
        <v>22276.135036169999</v>
      </c>
      <c r="E15917" s="1">
        <v>-4.1799999999999998E-6</v>
      </c>
      <c r="F15917" s="1" t="s">
        <v>3</v>
      </c>
      <c r="G15917" s="1">
        <f>-28557-4</f>
        <v>-28561</v>
      </c>
      <c r="H15917" s="1">
        <v>0</v>
      </c>
      <c r="I15917" s="1">
        <v>9996</v>
      </c>
    </row>
    <row r="15918" spans="1:9" x14ac:dyDescent="0.25">
      <c r="A15918" s="1">
        <v>2</v>
      </c>
      <c r="B15918" s="1">
        <v>49135</v>
      </c>
      <c r="C15918" s="1">
        <v>70.002700000000004</v>
      </c>
      <c r="D15918" s="1">
        <v>175.07650000000001</v>
      </c>
      <c r="E15918" s="1">
        <v>3312</v>
      </c>
      <c r="F15918" s="1">
        <v>262.07440000000003</v>
      </c>
      <c r="G15918" s="1">
        <v>98.003900000000002</v>
      </c>
      <c r="H15918" s="1">
        <v>14.96715326</v>
      </c>
      <c r="I15918" s="1">
        <v>59204</v>
      </c>
    </row>
    <row r="15919" spans="1:9" x14ac:dyDescent="0.25">
      <c r="A15919" s="1">
        <v>0</v>
      </c>
      <c r="B15919" s="1" t="s">
        <v>19086</v>
      </c>
    </row>
    <row r="15920" spans="1:9" x14ac:dyDescent="0.25">
      <c r="A15920" s="1">
        <v>1</v>
      </c>
      <c r="B15920" s="1" t="s">
        <v>19087</v>
      </c>
      <c r="C15920" s="1" t="s">
        <v>19088</v>
      </c>
      <c r="D15920" s="1">
        <v>22276.533465830002</v>
      </c>
      <c r="E15920" s="1">
        <v>1.9171999999999999E-4</v>
      </c>
      <c r="F15920" s="1" t="s">
        <v>3</v>
      </c>
      <c r="G15920" s="1" t="s">
        <v>19089</v>
      </c>
      <c r="H15920" s="1">
        <v>0</v>
      </c>
      <c r="I15920" s="1">
        <v>9991</v>
      </c>
    </row>
    <row r="15921" spans="1:9" x14ac:dyDescent="0.25">
      <c r="A15921" s="1">
        <v>2</v>
      </c>
      <c r="B15921" s="1">
        <v>49136</v>
      </c>
      <c r="C15921" s="1">
        <v>70.001099999999994</v>
      </c>
      <c r="D15921" s="1">
        <v>194.09970000000001</v>
      </c>
      <c r="E15921" s="1">
        <v>3407</v>
      </c>
      <c r="F15921" s="1">
        <v>244.22800000000001</v>
      </c>
      <c r="G15921" s="1">
        <v>115.8527</v>
      </c>
      <c r="H15921" s="1">
        <v>14.98354488</v>
      </c>
      <c r="I15921" s="1">
        <v>58779</v>
      </c>
    </row>
    <row r="15922" spans="1:9" x14ac:dyDescent="0.25">
      <c r="A15922" s="1">
        <v>0</v>
      </c>
      <c r="B15922" s="1" t="s">
        <v>19090</v>
      </c>
    </row>
    <row r="15923" spans="1:9" x14ac:dyDescent="0.25">
      <c r="A15923" s="1">
        <v>1</v>
      </c>
      <c r="B15923" s="1" t="s">
        <v>19091</v>
      </c>
      <c r="C15923" s="1" t="s">
        <v>19092</v>
      </c>
      <c r="D15923" s="1">
        <v>22276.26166312</v>
      </c>
      <c r="E15923" s="1">
        <v>8.2800000000000003E-6</v>
      </c>
      <c r="F15923" s="1" t="s">
        <v>3</v>
      </c>
      <c r="G15923" s="1" t="s">
        <v>19093</v>
      </c>
      <c r="H15923" s="1">
        <v>0</v>
      </c>
      <c r="I15923" s="1">
        <v>9995</v>
      </c>
    </row>
    <row r="15924" spans="1:9" x14ac:dyDescent="0.25">
      <c r="A15924" s="1">
        <v>2</v>
      </c>
      <c r="B15924" s="1">
        <v>49137</v>
      </c>
      <c r="C15924" s="1">
        <v>70.001800000000003</v>
      </c>
      <c r="D15924" s="1">
        <v>194.7945</v>
      </c>
      <c r="E15924" s="1">
        <v>2977</v>
      </c>
      <c r="F15924" s="1">
        <v>258.32490000000001</v>
      </c>
      <c r="G15924" s="1">
        <v>101.7576</v>
      </c>
      <c r="H15924" s="1">
        <v>14.98331029</v>
      </c>
      <c r="I15924" s="1">
        <v>58728</v>
      </c>
    </row>
    <row r="15925" spans="1:9" x14ac:dyDescent="0.25">
      <c r="A15925" s="1">
        <v>0</v>
      </c>
      <c r="B15925" s="1" t="s">
        <v>19094</v>
      </c>
    </row>
    <row r="15926" spans="1:9" x14ac:dyDescent="0.25">
      <c r="A15926" s="1">
        <v>1</v>
      </c>
      <c r="B15926" s="1" t="s">
        <v>19095</v>
      </c>
      <c r="C15926" s="1" t="s">
        <v>19096</v>
      </c>
      <c r="D15926" s="1">
        <v>22276.560754319999</v>
      </c>
      <c r="E15926" s="1">
        <v>6.7340000000000002E-5</v>
      </c>
      <c r="F15926" s="1" t="s">
        <v>3</v>
      </c>
      <c r="G15926" s="1" t="s">
        <v>19097</v>
      </c>
      <c r="H15926" s="1">
        <v>0</v>
      </c>
      <c r="I15926" s="1">
        <v>9995</v>
      </c>
    </row>
    <row r="15927" spans="1:9" x14ac:dyDescent="0.25">
      <c r="A15927" s="1">
        <v>2</v>
      </c>
      <c r="B15927" s="1">
        <v>49138</v>
      </c>
      <c r="C15927" s="1">
        <v>70.000900000000001</v>
      </c>
      <c r="D15927" s="1">
        <v>214.04140000000001</v>
      </c>
      <c r="E15927" s="1">
        <v>2982</v>
      </c>
      <c r="F15927" s="1">
        <v>248.9836</v>
      </c>
      <c r="G15927" s="1">
        <v>111.10039999999999</v>
      </c>
      <c r="H15927" s="1">
        <v>14.98326703</v>
      </c>
      <c r="I15927" s="1">
        <v>58273</v>
      </c>
    </row>
    <row r="15928" spans="1:9" x14ac:dyDescent="0.25">
      <c r="A15928" s="1">
        <v>0</v>
      </c>
      <c r="B15928" s="1" t="s">
        <v>19098</v>
      </c>
    </row>
    <row r="15929" spans="1:9" x14ac:dyDescent="0.25">
      <c r="A15929" s="1">
        <v>1</v>
      </c>
      <c r="B15929" s="1" t="s">
        <v>19099</v>
      </c>
      <c r="C15929" s="1" t="s">
        <v>19100</v>
      </c>
      <c r="D15929" s="1">
        <v>22276.125272379999</v>
      </c>
      <c r="E15929" s="1">
        <v>-6.1999999999999999E-6</v>
      </c>
      <c r="F15929" s="1" t="s">
        <v>3</v>
      </c>
      <c r="G15929" s="1">
        <f>-46129-4</f>
        <v>-46133</v>
      </c>
      <c r="H15929" s="1">
        <v>0</v>
      </c>
      <c r="I15929" s="1">
        <v>9994</v>
      </c>
    </row>
    <row r="15930" spans="1:9" x14ac:dyDescent="0.25">
      <c r="A15930" s="1">
        <v>2</v>
      </c>
      <c r="B15930" s="1">
        <v>49139</v>
      </c>
      <c r="C15930" s="1">
        <v>70.002300000000005</v>
      </c>
      <c r="D15930" s="1">
        <v>175.1001</v>
      </c>
      <c r="E15930" s="1">
        <v>2858</v>
      </c>
      <c r="F15930" s="1">
        <v>259.66340000000002</v>
      </c>
      <c r="G15930" s="1">
        <v>100.42019999999999</v>
      </c>
      <c r="H15930" s="1">
        <v>14.967196189999999</v>
      </c>
      <c r="I15930" s="1">
        <v>59199</v>
      </c>
    </row>
    <row r="15931" spans="1:9" x14ac:dyDescent="0.25">
      <c r="A15931" s="1">
        <v>0</v>
      </c>
      <c r="B15931" s="1" t="s">
        <v>19101</v>
      </c>
    </row>
    <row r="15932" spans="1:9" x14ac:dyDescent="0.25">
      <c r="A15932" s="1">
        <v>1</v>
      </c>
      <c r="B15932" s="1" t="s">
        <v>19102</v>
      </c>
      <c r="C15932" s="1" t="s">
        <v>19103</v>
      </c>
      <c r="D15932" s="1">
        <v>22276.51652913</v>
      </c>
      <c r="E15932" s="1">
        <v>1.0606E-4</v>
      </c>
      <c r="F15932" s="1" t="s">
        <v>3</v>
      </c>
      <c r="G15932" s="1" t="s">
        <v>19104</v>
      </c>
      <c r="H15932" s="1">
        <v>0</v>
      </c>
      <c r="I15932" s="1">
        <v>9997</v>
      </c>
    </row>
    <row r="15933" spans="1:9" x14ac:dyDescent="0.25">
      <c r="A15933" s="1">
        <v>2</v>
      </c>
      <c r="B15933" s="1">
        <v>49140</v>
      </c>
      <c r="C15933" s="1">
        <v>70.0017</v>
      </c>
      <c r="D15933" s="1">
        <v>174.11449999999999</v>
      </c>
      <c r="E15933" s="1">
        <v>3150</v>
      </c>
      <c r="F15933" s="1">
        <v>258.51190000000003</v>
      </c>
      <c r="G15933" s="1">
        <v>101.5686</v>
      </c>
      <c r="H15933" s="1">
        <v>14.96726278</v>
      </c>
      <c r="I15933" s="1">
        <v>59258</v>
      </c>
    </row>
    <row r="15934" spans="1:9" x14ac:dyDescent="0.25">
      <c r="A15934" s="1">
        <v>0</v>
      </c>
      <c r="B15934" s="1" t="s">
        <v>19105</v>
      </c>
    </row>
    <row r="15935" spans="1:9" x14ac:dyDescent="0.25">
      <c r="A15935" s="1">
        <v>1</v>
      </c>
      <c r="B15935" s="1" t="s">
        <v>19106</v>
      </c>
      <c r="C15935" s="1" t="s">
        <v>19107</v>
      </c>
      <c r="D15935" s="1">
        <v>22276.555984070001</v>
      </c>
      <c r="E15935" s="1">
        <v>8.2670000000000006E-5</v>
      </c>
      <c r="F15935" s="1" t="s">
        <v>3</v>
      </c>
      <c r="G15935" s="1" t="s">
        <v>19108</v>
      </c>
      <c r="H15935" s="1">
        <v>0</v>
      </c>
      <c r="I15935" s="1">
        <v>9996</v>
      </c>
    </row>
    <row r="15936" spans="1:9" x14ac:dyDescent="0.25">
      <c r="A15936" s="1">
        <v>2</v>
      </c>
      <c r="B15936" s="1">
        <v>49141</v>
      </c>
      <c r="C15936" s="1">
        <v>70.002499999999998</v>
      </c>
      <c r="D15936" s="1">
        <v>214.03389999999999</v>
      </c>
      <c r="E15936" s="1">
        <v>3390</v>
      </c>
      <c r="F15936" s="1">
        <v>248.8219</v>
      </c>
      <c r="G15936" s="1">
        <v>111.2578</v>
      </c>
      <c r="H15936" s="1">
        <v>14.98346723</v>
      </c>
      <c r="I15936" s="1">
        <v>59473</v>
      </c>
    </row>
    <row r="15937" spans="1:9" x14ac:dyDescent="0.25">
      <c r="A15937" s="1">
        <v>0</v>
      </c>
      <c r="B15937" s="1" t="s">
        <v>19109</v>
      </c>
    </row>
    <row r="15938" spans="1:9" x14ac:dyDescent="0.25">
      <c r="A15938" s="1">
        <v>1</v>
      </c>
      <c r="B15938" s="1" t="s">
        <v>19110</v>
      </c>
      <c r="C15938" s="1" t="s">
        <v>19111</v>
      </c>
      <c r="D15938" s="1">
        <v>22276.511630469999</v>
      </c>
      <c r="E15938" s="1">
        <v>1.7268000000000001E-4</v>
      </c>
      <c r="F15938" s="1" t="s">
        <v>3</v>
      </c>
      <c r="G15938" s="1" t="s">
        <v>19112</v>
      </c>
      <c r="H15938" s="1">
        <v>0</v>
      </c>
      <c r="I15938" s="1">
        <v>9997</v>
      </c>
    </row>
    <row r="15939" spans="1:9" x14ac:dyDescent="0.25">
      <c r="A15939" s="1">
        <v>2</v>
      </c>
      <c r="B15939" s="1">
        <v>49142</v>
      </c>
      <c r="C15939" s="1">
        <v>70.000900000000001</v>
      </c>
      <c r="D15939" s="1">
        <v>174.1413</v>
      </c>
      <c r="E15939" s="1">
        <v>3162</v>
      </c>
      <c r="F15939" s="1">
        <v>254.43459999999999</v>
      </c>
      <c r="G15939" s="1">
        <v>105.6463</v>
      </c>
      <c r="H15939" s="1">
        <v>14.967321009999999</v>
      </c>
      <c r="I15939" s="1">
        <v>59259</v>
      </c>
    </row>
    <row r="15940" spans="1:9" x14ac:dyDescent="0.25">
      <c r="A15940" s="1">
        <v>0</v>
      </c>
      <c r="B15940" s="1" t="s">
        <v>19113</v>
      </c>
    </row>
    <row r="15941" spans="1:9" x14ac:dyDescent="0.25">
      <c r="A15941" s="1">
        <v>1</v>
      </c>
      <c r="B15941" s="1" t="s">
        <v>19114</v>
      </c>
      <c r="C15941" s="1" t="s">
        <v>19115</v>
      </c>
      <c r="D15941" s="1">
        <v>22276.256891069999</v>
      </c>
      <c r="E15941" s="1">
        <v>5.8799999999999996E-6</v>
      </c>
      <c r="F15941" s="1" t="s">
        <v>3</v>
      </c>
      <c r="G15941" s="1" t="s">
        <v>19116</v>
      </c>
      <c r="H15941" s="1">
        <v>0</v>
      </c>
      <c r="I15941" s="1">
        <v>9993</v>
      </c>
    </row>
    <row r="15942" spans="1:9" x14ac:dyDescent="0.25">
      <c r="A15942" s="1">
        <v>2</v>
      </c>
      <c r="B15942" s="1">
        <v>49143</v>
      </c>
      <c r="C15942" s="1">
        <v>69.999600000000001</v>
      </c>
      <c r="D15942" s="1">
        <v>194.7945</v>
      </c>
      <c r="E15942" s="1">
        <v>3865</v>
      </c>
      <c r="F15942" s="1">
        <v>237.2176</v>
      </c>
      <c r="G15942" s="1">
        <v>122.86109999999999</v>
      </c>
      <c r="H15942" s="1">
        <v>14.983431530000001</v>
      </c>
      <c r="I15942" s="1">
        <v>59837</v>
      </c>
    </row>
    <row r="15943" spans="1:9" x14ac:dyDescent="0.25">
      <c r="A15943" s="1">
        <v>0</v>
      </c>
      <c r="B15943" s="1" t="s">
        <v>19117</v>
      </c>
    </row>
    <row r="15944" spans="1:9" x14ac:dyDescent="0.25">
      <c r="A15944" s="1">
        <v>1</v>
      </c>
      <c r="B15944" s="1" t="s">
        <v>19118</v>
      </c>
      <c r="C15944" s="1" t="s">
        <v>19119</v>
      </c>
      <c r="D15944" s="1">
        <v>22276.551208010002</v>
      </c>
      <c r="E15944" s="1">
        <v>2.228E-5</v>
      </c>
      <c r="F15944" s="1" t="s">
        <v>3</v>
      </c>
      <c r="G15944" s="1" t="s">
        <v>9979</v>
      </c>
      <c r="H15944" s="1">
        <v>0</v>
      </c>
      <c r="I15944" s="1">
        <v>9994</v>
      </c>
    </row>
    <row r="15945" spans="1:9" x14ac:dyDescent="0.25">
      <c r="A15945" s="1">
        <v>2</v>
      </c>
      <c r="B15945" s="1">
        <v>49144</v>
      </c>
      <c r="C15945" s="1">
        <v>70.000600000000006</v>
      </c>
      <c r="D15945" s="1">
        <v>214.0652</v>
      </c>
      <c r="E15945" s="1">
        <v>3018</v>
      </c>
      <c r="F15945" s="1">
        <v>256.69709999999998</v>
      </c>
      <c r="G15945" s="1">
        <v>103.38509999999999</v>
      </c>
      <c r="H15945" s="1">
        <v>14.98341965</v>
      </c>
      <c r="I15945" s="1">
        <v>58278</v>
      </c>
    </row>
    <row r="15946" spans="1:9" x14ac:dyDescent="0.25">
      <c r="A15946" s="1">
        <v>0</v>
      </c>
      <c r="B15946" s="1" t="s">
        <v>19120</v>
      </c>
    </row>
    <row r="15947" spans="1:9" x14ac:dyDescent="0.25">
      <c r="A15947" s="1">
        <v>1</v>
      </c>
      <c r="B15947" s="1" t="s">
        <v>19121</v>
      </c>
      <c r="C15947" s="1" t="s">
        <v>19122</v>
      </c>
      <c r="D15947" s="1">
        <v>22276.164847870001</v>
      </c>
      <c r="E15947" s="1">
        <v>-1.2830000000000001E-5</v>
      </c>
      <c r="F15947" s="1" t="s">
        <v>3</v>
      </c>
      <c r="G15947" s="1">
        <f>-10409-3</f>
        <v>-10412</v>
      </c>
      <c r="H15947" s="1">
        <v>0</v>
      </c>
      <c r="I15947" s="1">
        <v>9993</v>
      </c>
    </row>
    <row r="15948" spans="1:9" x14ac:dyDescent="0.25">
      <c r="A15948" s="1">
        <v>2</v>
      </c>
      <c r="B15948" s="1">
        <v>49145</v>
      </c>
      <c r="C15948" s="1">
        <v>70.000799999999998</v>
      </c>
      <c r="D15948" s="1">
        <v>175.01329999999999</v>
      </c>
      <c r="E15948" s="1">
        <v>3097</v>
      </c>
      <c r="F15948" s="1">
        <v>259.36939999999998</v>
      </c>
      <c r="G15948" s="1">
        <v>100.7116</v>
      </c>
      <c r="H15948" s="1">
        <v>14.96713422</v>
      </c>
      <c r="I15948" s="1">
        <v>59196</v>
      </c>
    </row>
    <row r="15949" spans="1:9" x14ac:dyDescent="0.25">
      <c r="A15949" s="1">
        <v>0</v>
      </c>
      <c r="B15949" s="1" t="s">
        <v>19123</v>
      </c>
    </row>
    <row r="15950" spans="1:9" x14ac:dyDescent="0.25">
      <c r="A15950" s="1">
        <v>1</v>
      </c>
      <c r="B15950" s="1" t="s">
        <v>19124</v>
      </c>
      <c r="C15950" s="1" t="s">
        <v>19125</v>
      </c>
      <c r="D15950" s="1">
        <v>22276.252113719998</v>
      </c>
      <c r="E15950" s="1">
        <v>2.3059999999999999E-5</v>
      </c>
      <c r="F15950" s="1" t="s">
        <v>3</v>
      </c>
      <c r="G15950" s="1" t="s">
        <v>19126</v>
      </c>
      <c r="H15950" s="1">
        <v>0</v>
      </c>
      <c r="I15950" s="1">
        <v>9996</v>
      </c>
    </row>
    <row r="15951" spans="1:9" x14ac:dyDescent="0.25">
      <c r="A15951" s="1">
        <v>2</v>
      </c>
      <c r="B15951" s="1">
        <v>49146</v>
      </c>
      <c r="C15951" s="1">
        <v>70.001499999999993</v>
      </c>
      <c r="D15951" s="1">
        <v>194.8184</v>
      </c>
      <c r="E15951" s="1">
        <v>3278</v>
      </c>
      <c r="F15951" s="1">
        <v>251.23599999999999</v>
      </c>
      <c r="G15951" s="1">
        <v>108.8443</v>
      </c>
      <c r="H15951" s="1">
        <v>14.98337912</v>
      </c>
      <c r="I15951" s="1">
        <v>59877</v>
      </c>
    </row>
    <row r="15952" spans="1:9" x14ac:dyDescent="0.25">
      <c r="A15952" s="1">
        <v>0</v>
      </c>
      <c r="B15952" s="1" t="s">
        <v>19127</v>
      </c>
    </row>
    <row r="15953" spans="1:9" x14ac:dyDescent="0.25">
      <c r="A15953" s="1">
        <v>1</v>
      </c>
      <c r="B15953" s="1" t="s">
        <v>19128</v>
      </c>
      <c r="C15953" s="1" t="s">
        <v>19129</v>
      </c>
      <c r="D15953" s="1">
        <v>22276.105771890001</v>
      </c>
      <c r="E15953" s="1">
        <v>-1.72E-6</v>
      </c>
      <c r="F15953" s="1" t="s">
        <v>3</v>
      </c>
      <c r="G15953" s="1">
        <f>-70551-5</f>
        <v>-70556</v>
      </c>
      <c r="H15953" s="1">
        <v>0</v>
      </c>
      <c r="I15953" s="1">
        <v>9990</v>
      </c>
    </row>
    <row r="15954" spans="1:9" x14ac:dyDescent="0.25">
      <c r="A15954" s="1">
        <v>2</v>
      </c>
      <c r="B15954" s="1">
        <v>49147</v>
      </c>
      <c r="C15954" s="1">
        <v>70.001000000000005</v>
      </c>
      <c r="D15954" s="1">
        <v>175.16210000000001</v>
      </c>
      <c r="E15954" s="1">
        <v>2953</v>
      </c>
      <c r="F15954" s="1">
        <v>257.27879999999999</v>
      </c>
      <c r="G15954" s="1">
        <v>102.804</v>
      </c>
      <c r="H15954" s="1">
        <v>14.96730893</v>
      </c>
      <c r="I15954" s="1">
        <v>59195</v>
      </c>
    </row>
    <row r="15955" spans="1:9" x14ac:dyDescent="0.25">
      <c r="A15955" s="1">
        <v>0</v>
      </c>
      <c r="B15955" s="1" t="s">
        <v>19130</v>
      </c>
    </row>
    <row r="15956" spans="1:9" x14ac:dyDescent="0.25">
      <c r="A15956" s="1">
        <v>1</v>
      </c>
      <c r="B15956" s="1" t="s">
        <v>19131</v>
      </c>
      <c r="C15956" s="1" t="s">
        <v>19132</v>
      </c>
      <c r="D15956" s="1">
        <v>22276.514390019998</v>
      </c>
      <c r="E15956" s="1">
        <v>1.261E-5</v>
      </c>
      <c r="F15956" s="1" t="s">
        <v>3</v>
      </c>
      <c r="G15956" s="1" t="s">
        <v>19133</v>
      </c>
      <c r="H15956" s="1">
        <v>0</v>
      </c>
      <c r="I15956" s="1">
        <v>9990</v>
      </c>
    </row>
    <row r="15957" spans="1:9" x14ac:dyDescent="0.25">
      <c r="A15957" s="1">
        <v>2</v>
      </c>
      <c r="B15957" s="1">
        <v>49148</v>
      </c>
      <c r="C15957" s="1">
        <v>70.000299999999996</v>
      </c>
      <c r="D15957" s="1">
        <v>194.14830000000001</v>
      </c>
      <c r="E15957" s="1">
        <v>2908</v>
      </c>
      <c r="F15957" s="1">
        <v>260.04399999999998</v>
      </c>
      <c r="G15957" s="1">
        <v>100.039</v>
      </c>
      <c r="H15957" s="1">
        <v>14.983353170000001</v>
      </c>
      <c r="I15957" s="1">
        <v>58755</v>
      </c>
    </row>
    <row r="15958" spans="1:9" x14ac:dyDescent="0.25">
      <c r="A15958" s="1">
        <v>0</v>
      </c>
      <c r="B15958" s="1" t="s">
        <v>19134</v>
      </c>
    </row>
    <row r="15959" spans="1:9" x14ac:dyDescent="0.25">
      <c r="A15959" s="1">
        <v>1</v>
      </c>
      <c r="B15959" s="1" t="s">
        <v>19135</v>
      </c>
      <c r="C15959" s="1" t="s">
        <v>19136</v>
      </c>
      <c r="D15959" s="1">
        <v>22276.346164639999</v>
      </c>
      <c r="E15959" s="1">
        <v>7.2899999999999997E-6</v>
      </c>
      <c r="F15959" s="1" t="s">
        <v>3</v>
      </c>
      <c r="G15959" s="1" t="s">
        <v>19137</v>
      </c>
      <c r="H15959" s="1">
        <v>0</v>
      </c>
      <c r="I15959" s="1">
        <v>9997</v>
      </c>
    </row>
    <row r="15960" spans="1:9" x14ac:dyDescent="0.25">
      <c r="A15960" s="1">
        <v>2</v>
      </c>
      <c r="B15960" s="1">
        <v>49149</v>
      </c>
      <c r="C15960" s="1">
        <v>70.000600000000006</v>
      </c>
      <c r="D15960" s="1">
        <v>214.57660000000001</v>
      </c>
      <c r="E15960" s="1">
        <v>3075</v>
      </c>
      <c r="F15960" s="1">
        <v>255.6541</v>
      </c>
      <c r="G15960" s="1">
        <v>104.4276</v>
      </c>
      <c r="H15960" s="1">
        <v>14.98347718</v>
      </c>
      <c r="I15960" s="1">
        <v>59433</v>
      </c>
    </row>
    <row r="15961" spans="1:9" x14ac:dyDescent="0.25">
      <c r="A15961" s="1">
        <v>0</v>
      </c>
      <c r="B15961" s="1" t="s">
        <v>19138</v>
      </c>
    </row>
    <row r="15962" spans="1:9" x14ac:dyDescent="0.25">
      <c r="A15962" s="1">
        <v>1</v>
      </c>
      <c r="B15962" s="1" t="s">
        <v>19139</v>
      </c>
      <c r="C15962" s="1" t="s">
        <v>19140</v>
      </c>
      <c r="D15962" s="1">
        <v>22276.541682380001</v>
      </c>
      <c r="E15962" s="1">
        <v>7.9909999999999999E-5</v>
      </c>
      <c r="F15962" s="1" t="s">
        <v>3</v>
      </c>
      <c r="G15962" s="1" t="s">
        <v>19141</v>
      </c>
      <c r="H15962" s="1">
        <v>0</v>
      </c>
      <c r="I15962" s="1">
        <v>9995</v>
      </c>
    </row>
    <row r="15963" spans="1:9" x14ac:dyDescent="0.25">
      <c r="A15963" s="1">
        <v>2</v>
      </c>
      <c r="B15963" s="1">
        <v>49150</v>
      </c>
      <c r="C15963" s="1">
        <v>70.0017</v>
      </c>
      <c r="D15963" s="1">
        <v>214.08410000000001</v>
      </c>
      <c r="E15963" s="1">
        <v>2981</v>
      </c>
      <c r="F15963" s="1">
        <v>255.9974</v>
      </c>
      <c r="G15963" s="1">
        <v>104.08540000000001</v>
      </c>
      <c r="H15963" s="1">
        <v>14.98342532</v>
      </c>
      <c r="I15963" s="1">
        <v>59464</v>
      </c>
    </row>
    <row r="15964" spans="1:9" x14ac:dyDescent="0.25">
      <c r="A15964" s="1">
        <v>0</v>
      </c>
      <c r="B15964" s="1" t="s">
        <v>19142</v>
      </c>
    </row>
    <row r="15965" spans="1:9" x14ac:dyDescent="0.25">
      <c r="A15965" s="1">
        <v>1</v>
      </c>
      <c r="B15965" s="1" t="s">
        <v>19143</v>
      </c>
      <c r="C15965" s="1" t="s">
        <v>19144</v>
      </c>
      <c r="D15965" s="1">
        <v>22276.422402939999</v>
      </c>
      <c r="E15965" s="1">
        <v>3.6019999999999997E-5</v>
      </c>
      <c r="F15965" s="1" t="s">
        <v>3</v>
      </c>
      <c r="G15965" s="1" t="s">
        <v>19145</v>
      </c>
      <c r="H15965" s="1">
        <v>0</v>
      </c>
      <c r="I15965" s="1">
        <v>9996</v>
      </c>
    </row>
    <row r="15966" spans="1:9" x14ac:dyDescent="0.25">
      <c r="A15966" s="1">
        <v>2</v>
      </c>
      <c r="B15966" s="1">
        <v>49151</v>
      </c>
      <c r="C15966" s="1">
        <v>69.999600000000001</v>
      </c>
      <c r="D15966" s="1">
        <v>174.36279999999999</v>
      </c>
      <c r="E15966" s="1">
        <v>3159</v>
      </c>
      <c r="F15966" s="1">
        <v>256.678</v>
      </c>
      <c r="G15966" s="1">
        <v>103.40260000000001</v>
      </c>
      <c r="H15966" s="1">
        <v>14.96711097</v>
      </c>
      <c r="I15966" s="1">
        <v>60437</v>
      </c>
    </row>
    <row r="15967" spans="1:9" x14ac:dyDescent="0.25">
      <c r="A15967" s="1">
        <v>0</v>
      </c>
      <c r="B15967" s="1" t="s">
        <v>19146</v>
      </c>
    </row>
    <row r="15968" spans="1:9" x14ac:dyDescent="0.25">
      <c r="A15968" s="1">
        <v>1</v>
      </c>
      <c r="B15968" s="1" t="s">
        <v>19147</v>
      </c>
      <c r="C15968" s="1" t="s">
        <v>19148</v>
      </c>
      <c r="D15968" s="1">
        <v>22276.464201319999</v>
      </c>
      <c r="E15968" s="1">
        <v>3.5700000000000001E-6</v>
      </c>
      <c r="F15968" s="1" t="s">
        <v>3</v>
      </c>
      <c r="G15968" s="1" t="s">
        <v>19149</v>
      </c>
      <c r="H15968" s="1">
        <v>0</v>
      </c>
      <c r="I15968" s="1">
        <v>9996</v>
      </c>
    </row>
    <row r="15969" spans="1:9" x14ac:dyDescent="0.25">
      <c r="A15969" s="1">
        <v>2</v>
      </c>
      <c r="B15969" s="1">
        <v>49152</v>
      </c>
      <c r="C15969" s="1">
        <v>69.999899999999997</v>
      </c>
      <c r="D15969" s="1">
        <v>174.2457</v>
      </c>
      <c r="E15969" s="1">
        <v>3056</v>
      </c>
      <c r="F15969" s="1">
        <v>260.62279999999998</v>
      </c>
      <c r="G15969" s="1">
        <v>99.458399999999997</v>
      </c>
      <c r="H15969" s="1">
        <v>14.967245459999999</v>
      </c>
      <c r="I15969" s="1">
        <v>60366</v>
      </c>
    </row>
    <row r="15970" spans="1:9" x14ac:dyDescent="0.25">
      <c r="A15970" s="1">
        <v>0</v>
      </c>
      <c r="B15970" s="1" t="s">
        <v>19150</v>
      </c>
    </row>
    <row r="15971" spans="1:9" x14ac:dyDescent="0.25">
      <c r="A15971" s="1">
        <v>1</v>
      </c>
      <c r="B15971" s="1" t="s">
        <v>19151</v>
      </c>
      <c r="C15971" s="1" t="s">
        <v>19152</v>
      </c>
      <c r="D15971" s="1">
        <v>22276.145310330001</v>
      </c>
      <c r="E15971" s="1">
        <v>-1.397E-5</v>
      </c>
      <c r="F15971" s="1" t="s">
        <v>3</v>
      </c>
      <c r="G15971" s="1">
        <f>-11411-3</f>
        <v>-11414</v>
      </c>
      <c r="H15971" s="1">
        <v>0</v>
      </c>
      <c r="I15971" s="1">
        <v>9997</v>
      </c>
    </row>
    <row r="15972" spans="1:9" x14ac:dyDescent="0.25">
      <c r="A15972" s="1">
        <v>2</v>
      </c>
      <c r="B15972" s="1">
        <v>49153</v>
      </c>
      <c r="C15972" s="1">
        <v>70.000600000000006</v>
      </c>
      <c r="D15972" s="1">
        <v>175.07210000000001</v>
      </c>
      <c r="E15972" s="1">
        <v>3095</v>
      </c>
      <c r="F15972" s="1">
        <v>262.05020000000002</v>
      </c>
      <c r="G15972" s="1">
        <v>98.030500000000004</v>
      </c>
      <c r="H15972" s="1">
        <v>14.967138439999999</v>
      </c>
      <c r="I15972" s="1">
        <v>60406</v>
      </c>
    </row>
    <row r="15973" spans="1:9" x14ac:dyDescent="0.25">
      <c r="A15973" s="1">
        <v>0</v>
      </c>
      <c r="B15973" s="1" t="s">
        <v>19153</v>
      </c>
    </row>
    <row r="15974" spans="1:9" x14ac:dyDescent="0.25">
      <c r="A15974" s="1">
        <v>1</v>
      </c>
      <c r="B15974" s="1" t="s">
        <v>19154</v>
      </c>
      <c r="C15974" s="1" t="s">
        <v>19155</v>
      </c>
      <c r="D15974" s="1">
        <v>22276.509612139998</v>
      </c>
      <c r="E15974" s="1">
        <v>1.8369999999999999E-5</v>
      </c>
      <c r="F15974" s="1" t="s">
        <v>3</v>
      </c>
      <c r="G15974" s="1" t="s">
        <v>19156</v>
      </c>
      <c r="H15974" s="1">
        <v>0</v>
      </c>
      <c r="I15974" s="1">
        <v>9997</v>
      </c>
    </row>
    <row r="15975" spans="1:9" x14ac:dyDescent="0.25">
      <c r="A15975" s="1">
        <v>2</v>
      </c>
      <c r="B15975" s="1">
        <v>49154</v>
      </c>
      <c r="C15975" s="1">
        <v>70.001099999999994</v>
      </c>
      <c r="D15975" s="1">
        <v>194.1551</v>
      </c>
      <c r="E15975" s="1">
        <v>3421</v>
      </c>
      <c r="F15975" s="1">
        <v>240.63419999999999</v>
      </c>
      <c r="G15975" s="1">
        <v>119.44750000000001</v>
      </c>
      <c r="H15975" s="1">
        <v>14.983445120000001</v>
      </c>
      <c r="I15975" s="1">
        <v>59838</v>
      </c>
    </row>
    <row r="15976" spans="1:9" x14ac:dyDescent="0.25">
      <c r="A15976" s="1">
        <v>0</v>
      </c>
      <c r="B15976" s="1" t="s">
        <v>19157</v>
      </c>
    </row>
    <row r="15977" spans="1:9" x14ac:dyDescent="0.25">
      <c r="A15977" s="1">
        <v>1</v>
      </c>
      <c r="B15977" s="1" t="s">
        <v>19158</v>
      </c>
      <c r="C15977" s="1" t="s">
        <v>19159</v>
      </c>
      <c r="D15977" s="1">
        <v>22276.45909135</v>
      </c>
      <c r="E15977" s="1">
        <v>4.2249999999999997E-5</v>
      </c>
      <c r="F15977" s="1" t="s">
        <v>3</v>
      </c>
      <c r="G15977" s="1" t="s">
        <v>19160</v>
      </c>
      <c r="H15977" s="1">
        <v>0</v>
      </c>
      <c r="I15977" s="1">
        <v>9992</v>
      </c>
    </row>
    <row r="15978" spans="1:9" x14ac:dyDescent="0.25">
      <c r="A15978" s="1">
        <v>2</v>
      </c>
      <c r="B15978" s="1">
        <v>49155</v>
      </c>
      <c r="C15978" s="1">
        <v>70.004300000000001</v>
      </c>
      <c r="D15978" s="1">
        <v>174.16679999999999</v>
      </c>
      <c r="E15978" s="1">
        <v>3209</v>
      </c>
      <c r="F15978" s="1">
        <v>254.41909999999999</v>
      </c>
      <c r="G15978" s="1">
        <v>105.6613</v>
      </c>
      <c r="H15978" s="1">
        <v>14.96728998</v>
      </c>
      <c r="I15978" s="1">
        <v>60329</v>
      </c>
    </row>
    <row r="15979" spans="1:9" x14ac:dyDescent="0.25">
      <c r="A15979" s="1">
        <v>0</v>
      </c>
      <c r="B15979" s="1" t="s">
        <v>19161</v>
      </c>
    </row>
    <row r="15980" spans="1:9" x14ac:dyDescent="0.25">
      <c r="A15980" s="1">
        <v>1</v>
      </c>
      <c r="B15980" s="1" t="s">
        <v>19162</v>
      </c>
      <c r="C15980" s="1" t="s">
        <v>19163</v>
      </c>
      <c r="D15980" s="1">
        <v>22276.187155309999</v>
      </c>
      <c r="E15980" s="1">
        <v>4.07E-6</v>
      </c>
      <c r="F15980" s="1" t="s">
        <v>3</v>
      </c>
      <c r="G15980" s="1" t="s">
        <v>19164</v>
      </c>
      <c r="H15980" s="1">
        <v>0</v>
      </c>
      <c r="I15980" s="1">
        <v>9999</v>
      </c>
    </row>
    <row r="15981" spans="1:9" x14ac:dyDescent="0.25">
      <c r="A15981" s="1">
        <v>2</v>
      </c>
      <c r="B15981" s="1">
        <v>49156</v>
      </c>
      <c r="C15981" s="1">
        <v>70.000299999999996</v>
      </c>
      <c r="D15981" s="1">
        <v>174.94909999999999</v>
      </c>
      <c r="E15981" s="1">
        <v>3008</v>
      </c>
      <c r="F15981" s="1">
        <v>263.83870000000002</v>
      </c>
      <c r="G15981" s="1">
        <v>96.242900000000006</v>
      </c>
      <c r="H15981" s="1">
        <v>14.967220190000001</v>
      </c>
      <c r="I15981" s="1">
        <v>60289</v>
      </c>
    </row>
    <row r="15982" spans="1:9" x14ac:dyDescent="0.25">
      <c r="A15982" s="1">
        <v>0</v>
      </c>
      <c r="B15982" s="1" t="s">
        <v>19165</v>
      </c>
    </row>
    <row r="15983" spans="1:9" x14ac:dyDescent="0.25">
      <c r="A15983" s="1">
        <v>1</v>
      </c>
      <c r="B15983" s="1" t="s">
        <v>19166</v>
      </c>
      <c r="C15983" s="1" t="s">
        <v>19167</v>
      </c>
      <c r="D15983" s="1">
        <v>22276.504848780001</v>
      </c>
      <c r="E15983" s="1">
        <v>5.5220000000000003E-5</v>
      </c>
      <c r="F15983" s="1" t="s">
        <v>3</v>
      </c>
      <c r="G15983" s="1" t="s">
        <v>10057</v>
      </c>
      <c r="H15983" s="1">
        <v>0</v>
      </c>
      <c r="I15983" s="1">
        <v>9993</v>
      </c>
    </row>
    <row r="15984" spans="1:9" x14ac:dyDescent="0.25">
      <c r="A15984" s="1">
        <v>2</v>
      </c>
      <c r="B15984" s="1">
        <v>49157</v>
      </c>
      <c r="C15984" s="1">
        <v>70.002200000000002</v>
      </c>
      <c r="D15984" s="1">
        <v>194.1627</v>
      </c>
      <c r="E15984" s="1">
        <v>3849</v>
      </c>
      <c r="F15984" s="1">
        <v>230.79570000000001</v>
      </c>
      <c r="G15984" s="1">
        <v>129.286</v>
      </c>
      <c r="H15984" s="1">
        <v>14.983459140000001</v>
      </c>
      <c r="I15984" s="1">
        <v>59859</v>
      </c>
    </row>
    <row r="15985" spans="1:9" x14ac:dyDescent="0.25">
      <c r="A15985" s="1">
        <v>0</v>
      </c>
      <c r="B15985" s="1" t="s">
        <v>19168</v>
      </c>
    </row>
    <row r="15986" spans="1:9" x14ac:dyDescent="0.25">
      <c r="A15986" s="1">
        <v>1</v>
      </c>
      <c r="B15986" s="1" t="s">
        <v>19169</v>
      </c>
      <c r="C15986" s="1" t="s">
        <v>19170</v>
      </c>
      <c r="D15986" s="1">
        <v>22276.500084840001</v>
      </c>
      <c r="E15986" s="1">
        <v>1.2812000000000001E-4</v>
      </c>
      <c r="F15986" s="1" t="s">
        <v>3</v>
      </c>
      <c r="G15986" s="1" t="s">
        <v>19171</v>
      </c>
      <c r="H15986" s="1">
        <v>0</v>
      </c>
      <c r="I15986" s="1">
        <v>9998</v>
      </c>
    </row>
    <row r="15987" spans="1:9" x14ac:dyDescent="0.25">
      <c r="A15987" s="1">
        <v>2</v>
      </c>
      <c r="B15987" s="1">
        <v>49158</v>
      </c>
      <c r="C15987" s="1">
        <v>70.0017</v>
      </c>
      <c r="D15987" s="1">
        <v>194.19200000000001</v>
      </c>
      <c r="E15987" s="1">
        <v>3006</v>
      </c>
      <c r="F15987" s="1">
        <v>255.26840000000001</v>
      </c>
      <c r="G15987" s="1">
        <v>104.8142</v>
      </c>
      <c r="H15987" s="1">
        <v>14.9835917</v>
      </c>
      <c r="I15987" s="1">
        <v>59855</v>
      </c>
    </row>
    <row r="15988" spans="1:9" x14ac:dyDescent="0.25">
      <c r="A15988" s="1">
        <v>0</v>
      </c>
      <c r="B15988" s="1" t="s">
        <v>19172</v>
      </c>
    </row>
    <row r="15989" spans="1:9" x14ac:dyDescent="0.25">
      <c r="A15989" s="1">
        <v>1</v>
      </c>
      <c r="B15989" s="1" t="s">
        <v>19173</v>
      </c>
      <c r="C15989" s="1" t="s">
        <v>19174</v>
      </c>
      <c r="D15989" s="1">
        <v>22276.53690363</v>
      </c>
      <c r="E15989" s="1">
        <v>-6.0299999999999999E-6</v>
      </c>
      <c r="F15989" s="1" t="s">
        <v>3</v>
      </c>
      <c r="G15989" s="1">
        <f>-42724-4</f>
        <v>-42728</v>
      </c>
      <c r="H15989" s="1">
        <v>0</v>
      </c>
      <c r="I15989" s="1">
        <v>9999</v>
      </c>
    </row>
    <row r="15990" spans="1:9" x14ac:dyDescent="0.25">
      <c r="A15990" s="1">
        <v>2</v>
      </c>
      <c r="B15990" s="1">
        <v>49159</v>
      </c>
      <c r="C15990" s="1">
        <v>70.002099999999999</v>
      </c>
      <c r="D15990" s="1">
        <v>214.1019</v>
      </c>
      <c r="E15990" s="1">
        <v>2798</v>
      </c>
      <c r="F15990" s="1">
        <v>250.5189</v>
      </c>
      <c r="G15990" s="1">
        <v>109.5668</v>
      </c>
      <c r="H15990" s="1">
        <v>14.98340157</v>
      </c>
      <c r="I15990" s="1">
        <v>59364</v>
      </c>
    </row>
    <row r="15991" spans="1:9" x14ac:dyDescent="0.25">
      <c r="A15991" s="1">
        <v>0</v>
      </c>
      <c r="B15991" s="1" t="s">
        <v>19175</v>
      </c>
    </row>
    <row r="15992" spans="1:9" x14ac:dyDescent="0.25">
      <c r="A15992" s="1">
        <v>1</v>
      </c>
      <c r="B15992" s="1" t="s">
        <v>19176</v>
      </c>
      <c r="C15992" s="1" t="s">
        <v>19177</v>
      </c>
      <c r="D15992" s="1">
        <v>22276.527378850002</v>
      </c>
      <c r="E15992" s="1">
        <v>1.8220000000000001E-4</v>
      </c>
      <c r="F15992" s="1" t="s">
        <v>3</v>
      </c>
      <c r="G15992" s="1" t="s">
        <v>19178</v>
      </c>
      <c r="H15992" s="1">
        <v>0</v>
      </c>
      <c r="I15992" s="1">
        <v>9993</v>
      </c>
    </row>
    <row r="15993" spans="1:9" x14ac:dyDescent="0.25">
      <c r="A15993" s="1">
        <v>2</v>
      </c>
      <c r="B15993" s="1">
        <v>49160</v>
      </c>
      <c r="C15993" s="1">
        <v>70.001199999999997</v>
      </c>
      <c r="D15993" s="1">
        <v>214.11949999999999</v>
      </c>
      <c r="E15993" s="1">
        <v>3078</v>
      </c>
      <c r="F15993" s="1">
        <v>256.08629999999999</v>
      </c>
      <c r="G15993" s="1">
        <v>103.9954</v>
      </c>
      <c r="H15993" s="1">
        <v>14.98346314</v>
      </c>
      <c r="I15993" s="1">
        <v>59337</v>
      </c>
    </row>
    <row r="15994" spans="1:9" x14ac:dyDescent="0.25">
      <c r="A15994" s="1">
        <v>0</v>
      </c>
      <c r="B15994" s="1" t="s">
        <v>19179</v>
      </c>
    </row>
    <row r="15995" spans="1:9" x14ac:dyDescent="0.25">
      <c r="A15995" s="1">
        <v>1</v>
      </c>
      <c r="B15995" s="1" t="s">
        <v>19180</v>
      </c>
      <c r="C15995" s="1" t="s">
        <v>19181</v>
      </c>
      <c r="D15995" s="1">
        <v>22276.53214929</v>
      </c>
      <c r="E15995" s="1">
        <v>1.7429000000000001E-4</v>
      </c>
      <c r="F15995" s="1" t="s">
        <v>3</v>
      </c>
      <c r="G15995" s="1" t="s">
        <v>19182</v>
      </c>
      <c r="H15995" s="1">
        <v>0</v>
      </c>
      <c r="I15995" s="1">
        <v>9993</v>
      </c>
    </row>
    <row r="15996" spans="1:9" x14ac:dyDescent="0.25">
      <c r="A15996" s="1">
        <v>2</v>
      </c>
      <c r="B15996" s="1">
        <v>49161</v>
      </c>
      <c r="C15996" s="1">
        <v>70.001000000000005</v>
      </c>
      <c r="D15996" s="1">
        <v>214.0993</v>
      </c>
      <c r="E15996" s="1">
        <v>3208</v>
      </c>
      <c r="F15996" s="1">
        <v>246.77789999999999</v>
      </c>
      <c r="G15996" s="1">
        <v>113.30419999999999</v>
      </c>
      <c r="H15996" s="1">
        <v>14.98363595</v>
      </c>
      <c r="I15996" s="1">
        <v>59342</v>
      </c>
    </row>
    <row r="15997" spans="1:9" x14ac:dyDescent="0.25">
      <c r="A15997" s="1">
        <v>0</v>
      </c>
      <c r="B15997" s="1" t="s">
        <v>19183</v>
      </c>
    </row>
    <row r="15998" spans="1:9" x14ac:dyDescent="0.25">
      <c r="A15998" s="1">
        <v>1</v>
      </c>
      <c r="B15998" s="1" t="s">
        <v>19184</v>
      </c>
      <c r="C15998" s="1" t="s">
        <v>19185</v>
      </c>
      <c r="D15998" s="1">
        <v>22276.25556396</v>
      </c>
      <c r="E15998" s="1">
        <v>2.0619999999999999E-5</v>
      </c>
      <c r="F15998" s="1" t="s">
        <v>3</v>
      </c>
      <c r="G15998" s="1" t="s">
        <v>19186</v>
      </c>
      <c r="H15998" s="1">
        <v>0</v>
      </c>
      <c r="I15998" s="1">
        <v>9993</v>
      </c>
    </row>
    <row r="15999" spans="1:9" x14ac:dyDescent="0.25">
      <c r="A15999" s="1">
        <v>2</v>
      </c>
      <c r="B15999" s="1">
        <v>49162</v>
      </c>
      <c r="C15999" s="1">
        <v>70.001199999999997</v>
      </c>
      <c r="D15999" s="1">
        <v>214.79920000000001</v>
      </c>
      <c r="E15999" s="1">
        <v>3128</v>
      </c>
      <c r="F15999" s="1">
        <v>259.82780000000002</v>
      </c>
      <c r="G15999" s="1">
        <v>100.25279999999999</v>
      </c>
      <c r="H15999" s="1">
        <v>14.983393850000001</v>
      </c>
      <c r="I15999" s="1">
        <v>59389</v>
      </c>
    </row>
    <row r="16000" spans="1:9" x14ac:dyDescent="0.25">
      <c r="A16000" s="1">
        <v>0</v>
      </c>
      <c r="B16000" s="1" t="s">
        <v>19187</v>
      </c>
    </row>
    <row r="16001" spans="1:9" x14ac:dyDescent="0.25">
      <c r="A16001" s="1">
        <v>1</v>
      </c>
      <c r="B16001" s="1" t="s">
        <v>19188</v>
      </c>
      <c r="C16001" s="1" t="s">
        <v>19189</v>
      </c>
      <c r="D16001" s="1">
        <v>22276.228285360001</v>
      </c>
      <c r="E16001" s="1">
        <v>4.07E-6</v>
      </c>
      <c r="F16001" s="1" t="s">
        <v>3</v>
      </c>
      <c r="G16001" s="1" t="s">
        <v>19190</v>
      </c>
      <c r="H16001" s="1">
        <v>0</v>
      </c>
      <c r="I16001" s="1">
        <v>9994</v>
      </c>
    </row>
    <row r="16002" spans="1:9" x14ac:dyDescent="0.25">
      <c r="A16002" s="1">
        <v>2</v>
      </c>
      <c r="B16002" s="1">
        <v>49163</v>
      </c>
      <c r="C16002" s="1">
        <v>70.001800000000003</v>
      </c>
      <c r="D16002" s="1">
        <v>194.87860000000001</v>
      </c>
      <c r="E16002" s="1">
        <v>2960</v>
      </c>
      <c r="F16002" s="1">
        <v>249.23159999999999</v>
      </c>
      <c r="G16002" s="1">
        <v>110.8526</v>
      </c>
      <c r="H16002" s="1">
        <v>14.983345630000001</v>
      </c>
      <c r="I16002" s="1">
        <v>59876</v>
      </c>
    </row>
    <row r="16003" spans="1:9" x14ac:dyDescent="0.25">
      <c r="A16003" s="1">
        <v>0</v>
      </c>
      <c r="B16003" s="1" t="s">
        <v>19191</v>
      </c>
    </row>
    <row r="16004" spans="1:9" x14ac:dyDescent="0.25">
      <c r="A16004" s="1">
        <v>1</v>
      </c>
      <c r="B16004" s="1" t="s">
        <v>19192</v>
      </c>
      <c r="C16004" s="1" t="s">
        <v>19193</v>
      </c>
      <c r="D16004" s="1">
        <v>22276.485782100001</v>
      </c>
      <c r="E16004" s="1">
        <v>1.3857999999999999E-4</v>
      </c>
      <c r="F16004" s="1" t="s">
        <v>3</v>
      </c>
      <c r="G16004" s="1" t="s">
        <v>19194</v>
      </c>
      <c r="H16004" s="1">
        <v>0</v>
      </c>
      <c r="I16004" s="1">
        <v>9997</v>
      </c>
    </row>
    <row r="16005" spans="1:9" x14ac:dyDescent="0.25">
      <c r="A16005" s="1">
        <v>2</v>
      </c>
      <c r="B16005" s="1">
        <v>49164</v>
      </c>
      <c r="C16005" s="1">
        <v>70.001599999999996</v>
      </c>
      <c r="D16005" s="1">
        <v>194.22300000000001</v>
      </c>
      <c r="E16005" s="1">
        <v>2975</v>
      </c>
      <c r="F16005" s="1">
        <v>251.28960000000001</v>
      </c>
      <c r="G16005" s="1">
        <v>108.794</v>
      </c>
      <c r="H16005" s="1">
        <v>14.983436579999999</v>
      </c>
      <c r="I16005" s="1">
        <v>59922</v>
      </c>
    </row>
    <row r="16006" spans="1:9" x14ac:dyDescent="0.25">
      <c r="A16006" s="1">
        <v>0</v>
      </c>
      <c r="B16006" s="1" t="s">
        <v>19195</v>
      </c>
    </row>
    <row r="16007" spans="1:9" x14ac:dyDescent="0.25">
      <c r="A16007" s="1">
        <v>1</v>
      </c>
      <c r="B16007" s="1" t="s">
        <v>19196</v>
      </c>
      <c r="C16007" s="1" t="s">
        <v>19197</v>
      </c>
      <c r="D16007" s="1">
        <v>22276.250795690001</v>
      </c>
      <c r="E16007" s="1">
        <v>4.1899999999999997E-6</v>
      </c>
      <c r="F16007" s="1" t="s">
        <v>3</v>
      </c>
      <c r="G16007" s="1" t="s">
        <v>19198</v>
      </c>
      <c r="H16007" s="1">
        <v>0</v>
      </c>
      <c r="I16007" s="1">
        <v>9993</v>
      </c>
    </row>
    <row r="16008" spans="1:9" x14ac:dyDescent="0.25">
      <c r="A16008" s="1">
        <v>2</v>
      </c>
      <c r="B16008" s="1">
        <v>49165</v>
      </c>
      <c r="C16008" s="1">
        <v>70.001400000000004</v>
      </c>
      <c r="D16008" s="1">
        <v>214.81360000000001</v>
      </c>
      <c r="E16008" s="1">
        <v>3105</v>
      </c>
      <c r="F16008" s="1">
        <v>255.5564</v>
      </c>
      <c r="G16008" s="1">
        <v>104.52500000000001</v>
      </c>
      <c r="H16008" s="1">
        <v>14.98333525</v>
      </c>
      <c r="I16008" s="1">
        <v>59425</v>
      </c>
    </row>
    <row r="16009" spans="1:9" x14ac:dyDescent="0.25">
      <c r="A16009" s="1">
        <v>0</v>
      </c>
      <c r="B16009" s="1" t="s">
        <v>19199</v>
      </c>
    </row>
    <row r="16010" spans="1:9" x14ac:dyDescent="0.25">
      <c r="A16010" s="1">
        <v>1</v>
      </c>
      <c r="B16010" s="1" t="s">
        <v>19200</v>
      </c>
      <c r="C16010" s="1" t="s">
        <v>19201</v>
      </c>
      <c r="D16010" s="1">
        <v>22276.490551610001</v>
      </c>
      <c r="E16010" s="1">
        <v>6.6100000000000002E-6</v>
      </c>
      <c r="F16010" s="1" t="s">
        <v>3</v>
      </c>
      <c r="G16010" s="1" t="s">
        <v>19202</v>
      </c>
      <c r="H16010" s="1">
        <v>0</v>
      </c>
      <c r="I16010" s="1">
        <v>9996</v>
      </c>
    </row>
    <row r="16011" spans="1:9" x14ac:dyDescent="0.25">
      <c r="A16011" s="1">
        <v>2</v>
      </c>
      <c r="B16011" s="1">
        <v>49166</v>
      </c>
      <c r="C16011" s="1">
        <v>70.002099999999999</v>
      </c>
      <c r="D16011" s="1">
        <v>194.2047</v>
      </c>
      <c r="E16011" s="1">
        <v>3065</v>
      </c>
      <c r="F16011" s="1">
        <v>259.84410000000003</v>
      </c>
      <c r="G16011" s="1">
        <v>100.2373</v>
      </c>
      <c r="H16011" s="1">
        <v>14.98344659</v>
      </c>
      <c r="I16011" s="1">
        <v>59959</v>
      </c>
    </row>
    <row r="16012" spans="1:9" x14ac:dyDescent="0.25">
      <c r="A16012" s="1">
        <v>0</v>
      </c>
      <c r="B16012" s="1" t="s">
        <v>19203</v>
      </c>
    </row>
    <row r="16013" spans="1:9" x14ac:dyDescent="0.25">
      <c r="A16013" s="1">
        <v>1</v>
      </c>
      <c r="B16013" s="1" t="s">
        <v>19204</v>
      </c>
      <c r="C16013" s="1" t="s">
        <v>19205</v>
      </c>
      <c r="D16013" s="1">
        <v>22276.246035299999</v>
      </c>
      <c r="E16013" s="1">
        <v>5.7370000000000001E-5</v>
      </c>
      <c r="F16013" s="1" t="s">
        <v>3</v>
      </c>
      <c r="G16013" s="1" t="s">
        <v>19206</v>
      </c>
      <c r="H16013" s="1">
        <v>0</v>
      </c>
      <c r="I16013" s="1">
        <v>9991</v>
      </c>
    </row>
    <row r="16014" spans="1:9" x14ac:dyDescent="0.25">
      <c r="A16014" s="1">
        <v>2</v>
      </c>
      <c r="B16014" s="1">
        <v>49167</v>
      </c>
      <c r="C16014" s="1">
        <v>70.001800000000003</v>
      </c>
      <c r="D16014" s="1">
        <v>214.8272</v>
      </c>
      <c r="E16014" s="1">
        <v>3296</v>
      </c>
      <c r="F16014" s="1">
        <v>241.8168</v>
      </c>
      <c r="G16014" s="1">
        <v>118.2659</v>
      </c>
      <c r="H16014" s="1">
        <v>14.98347729</v>
      </c>
      <c r="I16014" s="1">
        <v>59427</v>
      </c>
    </row>
    <row r="16015" spans="1:9" x14ac:dyDescent="0.25">
      <c r="A16015" s="1">
        <v>0</v>
      </c>
      <c r="B16015" s="1" t="s">
        <v>19207</v>
      </c>
    </row>
    <row r="16016" spans="1:9" x14ac:dyDescent="0.25">
      <c r="A16016" s="1">
        <v>1</v>
      </c>
      <c r="B16016" s="1" t="s">
        <v>19208</v>
      </c>
      <c r="C16016" s="1" t="s">
        <v>19209</v>
      </c>
      <c r="D16016" s="1">
        <v>22276.47623719</v>
      </c>
      <c r="E16016" s="1">
        <v>1.6001000000000001E-4</v>
      </c>
      <c r="F16016" s="1" t="s">
        <v>3</v>
      </c>
      <c r="G16016" s="1" t="s">
        <v>19210</v>
      </c>
      <c r="H16016" s="1">
        <v>0</v>
      </c>
      <c r="I16016" s="1">
        <v>9999</v>
      </c>
    </row>
    <row r="16017" spans="1:9" x14ac:dyDescent="0.25">
      <c r="A16017" s="1">
        <v>2</v>
      </c>
      <c r="B16017" s="1">
        <v>49168</v>
      </c>
      <c r="C16017" s="1">
        <v>70.001099999999994</v>
      </c>
      <c r="D16017" s="1">
        <v>194.2465</v>
      </c>
      <c r="E16017" s="1">
        <v>2988</v>
      </c>
      <c r="F16017" s="1">
        <v>255.0744</v>
      </c>
      <c r="G16017" s="1">
        <v>105.0085</v>
      </c>
      <c r="H16017" s="1">
        <v>14.98358221</v>
      </c>
      <c r="I16017" s="1">
        <v>59954</v>
      </c>
    </row>
    <row r="16018" spans="1:9" x14ac:dyDescent="0.25">
      <c r="A16018" s="1">
        <v>0</v>
      </c>
      <c r="B16018" s="1" t="s">
        <v>19211</v>
      </c>
    </row>
    <row r="16019" spans="1:9" x14ac:dyDescent="0.25">
      <c r="A16019" s="1">
        <v>1</v>
      </c>
      <c r="B16019" s="1" t="s">
        <v>19212</v>
      </c>
      <c r="C16019" s="1" t="s">
        <v>19213</v>
      </c>
      <c r="D16019" s="1">
        <v>22276.481011790002</v>
      </c>
      <c r="E16019" s="1">
        <v>1.2807000000000001E-4</v>
      </c>
      <c r="F16019" s="1" t="s">
        <v>3</v>
      </c>
      <c r="G16019" s="1" t="s">
        <v>19214</v>
      </c>
      <c r="H16019" s="1">
        <v>0</v>
      </c>
      <c r="I16019" s="1">
        <v>9994</v>
      </c>
    </row>
    <row r="16020" spans="1:9" x14ac:dyDescent="0.25">
      <c r="A16020" s="1">
        <v>2</v>
      </c>
      <c r="B16020" s="1">
        <v>49169</v>
      </c>
      <c r="C16020" s="1">
        <v>70.001499999999993</v>
      </c>
      <c r="D16020" s="1">
        <v>194.2372</v>
      </c>
      <c r="E16020" s="1">
        <v>3075</v>
      </c>
      <c r="F16020" s="1">
        <v>256.63139999999999</v>
      </c>
      <c r="G16020" s="1">
        <v>103.4503</v>
      </c>
      <c r="H16020" s="1">
        <v>14.983499589999999</v>
      </c>
      <c r="I16020" s="1">
        <v>58756</v>
      </c>
    </row>
    <row r="16021" spans="1:9" x14ac:dyDescent="0.25">
      <c r="A16021" s="1">
        <v>0</v>
      </c>
      <c r="B16021" s="1" t="s">
        <v>19215</v>
      </c>
    </row>
    <row r="16022" spans="1:9" x14ac:dyDescent="0.25">
      <c r="A16022" s="1">
        <v>1</v>
      </c>
      <c r="B16022" s="1" t="s">
        <v>19216</v>
      </c>
      <c r="C16022" s="1" t="s">
        <v>19217</v>
      </c>
      <c r="D16022" s="1">
        <v>22276.553929350001</v>
      </c>
      <c r="E16022" s="1">
        <v>4.2070000000000002E-5</v>
      </c>
      <c r="F16022" s="1" t="s">
        <v>3</v>
      </c>
      <c r="G16022" s="1" t="s">
        <v>3925</v>
      </c>
      <c r="H16022" s="1">
        <v>0</v>
      </c>
      <c r="I16022" s="1">
        <v>9995</v>
      </c>
    </row>
    <row r="16023" spans="1:9" x14ac:dyDescent="0.25">
      <c r="A16023" s="1">
        <v>2</v>
      </c>
      <c r="B16023" s="1">
        <v>49170</v>
      </c>
      <c r="C16023" s="1">
        <v>70.001999999999995</v>
      </c>
      <c r="D16023" s="1">
        <v>214.03800000000001</v>
      </c>
      <c r="E16023" s="1">
        <v>3320</v>
      </c>
      <c r="F16023" s="1">
        <v>253.93389999999999</v>
      </c>
      <c r="G16023" s="1">
        <v>106.1454</v>
      </c>
      <c r="H16023" s="1">
        <v>14.983442070000001</v>
      </c>
      <c r="I16023" s="1">
        <v>58277</v>
      </c>
    </row>
    <row r="16024" spans="1:9" x14ac:dyDescent="0.25">
      <c r="A16024" s="1">
        <v>0</v>
      </c>
      <c r="B16024" s="1" t="s">
        <v>19218</v>
      </c>
    </row>
    <row r="16025" spans="1:9" x14ac:dyDescent="0.25">
      <c r="A16025" s="1">
        <v>1</v>
      </c>
      <c r="B16025" s="1" t="s">
        <v>19219</v>
      </c>
      <c r="C16025" s="1" t="s">
        <v>19220</v>
      </c>
      <c r="D16025" s="1">
        <v>22276.239211519998</v>
      </c>
      <c r="E16025" s="1">
        <v>2.3479999999999999E-5</v>
      </c>
      <c r="F16025" s="1" t="s">
        <v>3</v>
      </c>
      <c r="G16025" s="1" t="s">
        <v>19221</v>
      </c>
      <c r="H16025" s="1">
        <v>0</v>
      </c>
      <c r="I16025" s="1">
        <v>9996</v>
      </c>
    </row>
    <row r="16026" spans="1:9" x14ac:dyDescent="0.25">
      <c r="A16026" s="1">
        <v>2</v>
      </c>
      <c r="B16026" s="1">
        <v>49171</v>
      </c>
      <c r="C16026" s="1">
        <v>70.000699999999995</v>
      </c>
      <c r="D16026" s="1">
        <v>214.83770000000001</v>
      </c>
      <c r="E16026" s="1">
        <v>3119</v>
      </c>
      <c r="F16026" s="1">
        <v>254.3449</v>
      </c>
      <c r="G16026" s="1">
        <v>105.7366</v>
      </c>
      <c r="H16026" s="1">
        <v>14.983337410000001</v>
      </c>
      <c r="I16026" s="1">
        <v>59381</v>
      </c>
    </row>
    <row r="16027" spans="1:9" x14ac:dyDescent="0.25">
      <c r="A16027" s="1">
        <v>0</v>
      </c>
      <c r="B16027" s="1" t="s">
        <v>19222</v>
      </c>
    </row>
    <row r="16028" spans="1:9" x14ac:dyDescent="0.25">
      <c r="A16028" s="1">
        <v>1</v>
      </c>
      <c r="B16028" s="1" t="s">
        <v>19223</v>
      </c>
      <c r="C16028" s="1" t="s">
        <v>19224</v>
      </c>
      <c r="D16028" s="1">
        <v>22276.517108280001</v>
      </c>
      <c r="E16028" s="1">
        <v>1.9197999999999999E-4</v>
      </c>
      <c r="F16028" s="1" t="s">
        <v>3</v>
      </c>
      <c r="G16028" s="1" t="s">
        <v>19225</v>
      </c>
      <c r="H16028" s="1">
        <v>0</v>
      </c>
      <c r="I16028" s="1">
        <v>9997</v>
      </c>
    </row>
    <row r="16029" spans="1:9" x14ac:dyDescent="0.25">
      <c r="A16029" s="1">
        <v>2</v>
      </c>
      <c r="B16029" s="1">
        <v>49172</v>
      </c>
      <c r="C16029" s="1">
        <v>70.001300000000001</v>
      </c>
      <c r="D16029" s="1">
        <v>194.14510000000001</v>
      </c>
      <c r="E16029" s="1">
        <v>2943</v>
      </c>
      <c r="F16029" s="1">
        <v>259.50900000000001</v>
      </c>
      <c r="G16029" s="1">
        <v>100.5737</v>
      </c>
      <c r="H16029" s="1">
        <v>14.983597720000001</v>
      </c>
      <c r="I16029" s="1">
        <v>58752</v>
      </c>
    </row>
    <row r="16030" spans="1:9" x14ac:dyDescent="0.25">
      <c r="A16030" s="1">
        <v>0</v>
      </c>
      <c r="B16030" s="1" t="s">
        <v>19226</v>
      </c>
    </row>
    <row r="16031" spans="1:9" x14ac:dyDescent="0.25">
      <c r="A16031" s="1">
        <v>1</v>
      </c>
      <c r="B16031" s="1" t="s">
        <v>19227</v>
      </c>
      <c r="C16031" s="1" t="s">
        <v>19228</v>
      </c>
      <c r="D16031" s="1">
        <v>22276.538236339999</v>
      </c>
      <c r="E16031" s="1">
        <v>9.556E-5</v>
      </c>
      <c r="F16031" s="1" t="s">
        <v>3</v>
      </c>
      <c r="G16031" s="1" t="s">
        <v>19229</v>
      </c>
      <c r="H16031" s="1">
        <v>0</v>
      </c>
      <c r="I16031" s="1">
        <v>9997</v>
      </c>
    </row>
    <row r="16032" spans="1:9" x14ac:dyDescent="0.25">
      <c r="A16032" s="1">
        <v>2</v>
      </c>
      <c r="B16032" s="1">
        <v>49173</v>
      </c>
      <c r="C16032" s="1">
        <v>70.000600000000006</v>
      </c>
      <c r="D16032" s="1">
        <v>194.0838</v>
      </c>
      <c r="E16032" s="1">
        <v>3228</v>
      </c>
      <c r="F16032" s="1">
        <v>257.8492</v>
      </c>
      <c r="G16032" s="1">
        <v>102.23050000000001</v>
      </c>
      <c r="H16032" s="1">
        <v>14.98357058</v>
      </c>
      <c r="I16032" s="1">
        <v>58763</v>
      </c>
    </row>
    <row r="16033" spans="1:9" x14ac:dyDescent="0.25">
      <c r="A16033" s="1">
        <v>0</v>
      </c>
      <c r="B16033" s="1" t="s">
        <v>19230</v>
      </c>
    </row>
    <row r="16034" spans="1:9" x14ac:dyDescent="0.25">
      <c r="A16034" s="1">
        <v>1</v>
      </c>
      <c r="B16034" s="1" t="s">
        <v>19231</v>
      </c>
      <c r="C16034" s="1" t="s">
        <v>19232</v>
      </c>
      <c r="D16034" s="1">
        <v>22276.48598089</v>
      </c>
      <c r="E16034" s="1">
        <v>9.6360000000000006E-5</v>
      </c>
      <c r="F16034" s="1" t="s">
        <v>3</v>
      </c>
      <c r="G16034" s="1" t="s">
        <v>19233</v>
      </c>
      <c r="H16034" s="1">
        <v>0</v>
      </c>
      <c r="I16034" s="1">
        <v>9991</v>
      </c>
    </row>
    <row r="16035" spans="1:9" x14ac:dyDescent="0.25">
      <c r="A16035" s="1">
        <v>2</v>
      </c>
      <c r="B16035" s="1">
        <v>49174</v>
      </c>
      <c r="C16035" s="1">
        <v>70.000399999999999</v>
      </c>
      <c r="D16035" s="1">
        <v>194.30609999999999</v>
      </c>
      <c r="E16035" s="1">
        <v>2244</v>
      </c>
      <c r="F16035" s="1">
        <v>285.54759999999999</v>
      </c>
      <c r="G16035" s="1">
        <v>74.543499999999995</v>
      </c>
      <c r="H16035" s="1">
        <v>14.973989209999999</v>
      </c>
      <c r="I16035" s="1">
        <v>59927</v>
      </c>
    </row>
    <row r="16036" spans="1:9" x14ac:dyDescent="0.25">
      <c r="A16036" s="1">
        <v>0</v>
      </c>
      <c r="B16036" s="1" t="s">
        <v>19234</v>
      </c>
    </row>
    <row r="16037" spans="1:9" x14ac:dyDescent="0.25">
      <c r="A16037" s="1">
        <v>1</v>
      </c>
      <c r="B16037" s="1" t="s">
        <v>19235</v>
      </c>
      <c r="C16037" s="1" t="s">
        <v>19236</v>
      </c>
      <c r="D16037" s="1">
        <v>22276.49804332</v>
      </c>
      <c r="E16037" s="1">
        <v>8.7050000000000002E-5</v>
      </c>
      <c r="F16037" s="1" t="s">
        <v>3</v>
      </c>
      <c r="G16037" s="1" t="s">
        <v>19237</v>
      </c>
      <c r="H16037" s="1">
        <v>0</v>
      </c>
      <c r="I16037" s="1">
        <v>9999</v>
      </c>
    </row>
    <row r="16038" spans="1:9" x14ac:dyDescent="0.25">
      <c r="A16038" s="1">
        <v>2</v>
      </c>
      <c r="B16038" s="1">
        <v>49175</v>
      </c>
      <c r="C16038" s="1">
        <v>70.001400000000004</v>
      </c>
      <c r="D16038" s="1">
        <v>194.1953</v>
      </c>
      <c r="E16038" s="1">
        <v>3115</v>
      </c>
      <c r="F16038" s="1">
        <v>255.1472</v>
      </c>
      <c r="G16038" s="1">
        <v>104.9342</v>
      </c>
      <c r="H16038" s="1">
        <v>14.98339962</v>
      </c>
      <c r="I16038" s="1">
        <v>58750</v>
      </c>
    </row>
    <row r="16039" spans="1:9" x14ac:dyDescent="0.25">
      <c r="A16039" s="1">
        <v>0</v>
      </c>
      <c r="B16039" s="1" t="s">
        <v>19238</v>
      </c>
    </row>
    <row r="16040" spans="1:9" x14ac:dyDescent="0.25">
      <c r="A16040" s="1">
        <v>1</v>
      </c>
      <c r="B16040" s="1" t="s">
        <v>19239</v>
      </c>
      <c r="C16040" s="1" t="s">
        <v>19240</v>
      </c>
      <c r="D16040" s="1">
        <v>22276.150100430001</v>
      </c>
      <c r="E16040" s="1">
        <v>1.0380000000000001E-5</v>
      </c>
      <c r="F16040" s="1" t="s">
        <v>3</v>
      </c>
      <c r="G16040" s="1" t="s">
        <v>19241</v>
      </c>
      <c r="H16040" s="1">
        <v>0</v>
      </c>
      <c r="I16040" s="1">
        <v>9997</v>
      </c>
    </row>
    <row r="16041" spans="1:9" x14ac:dyDescent="0.25">
      <c r="A16041" s="1">
        <v>2</v>
      </c>
      <c r="B16041" s="1">
        <v>49176</v>
      </c>
      <c r="C16041" s="1">
        <v>70.001800000000003</v>
      </c>
      <c r="D16041" s="1">
        <v>175.04470000000001</v>
      </c>
      <c r="E16041" s="1">
        <v>2982</v>
      </c>
      <c r="F16041" s="1">
        <v>257.18880000000001</v>
      </c>
      <c r="G16041" s="1">
        <v>102.8938</v>
      </c>
      <c r="H16041" s="1">
        <v>14.96727081</v>
      </c>
      <c r="I16041" s="1">
        <v>59193</v>
      </c>
    </row>
    <row r="16042" spans="1:9" x14ac:dyDescent="0.25">
      <c r="A16042" s="1">
        <v>0</v>
      </c>
      <c r="B16042" s="1" t="s">
        <v>19242</v>
      </c>
    </row>
    <row r="16043" spans="1:9" x14ac:dyDescent="0.25">
      <c r="A16043" s="1">
        <v>1</v>
      </c>
      <c r="B16043" s="1" t="s">
        <v>19243</v>
      </c>
      <c r="C16043" s="1" t="s">
        <v>19244</v>
      </c>
      <c r="D16043" s="1">
        <v>22276.436974759999</v>
      </c>
      <c r="E16043" s="1">
        <v>6.1700000000000002E-6</v>
      </c>
      <c r="F16043" s="1" t="s">
        <v>3</v>
      </c>
      <c r="G16043" s="1" t="s">
        <v>19245</v>
      </c>
      <c r="H16043" s="1">
        <v>0</v>
      </c>
      <c r="I16043" s="1">
        <v>9993</v>
      </c>
    </row>
    <row r="16044" spans="1:9" x14ac:dyDescent="0.25">
      <c r="A16044" s="1">
        <v>2</v>
      </c>
      <c r="B16044" s="1">
        <v>49177</v>
      </c>
      <c r="C16044" s="1">
        <v>70.0017</v>
      </c>
      <c r="D16044" s="1">
        <v>174.3297</v>
      </c>
      <c r="E16044" s="1">
        <v>2735</v>
      </c>
      <c r="F16044" s="1">
        <v>266.26780000000002</v>
      </c>
      <c r="G16044" s="1">
        <v>93.816800000000001</v>
      </c>
      <c r="H16044" s="1">
        <v>14.96711103</v>
      </c>
      <c r="I16044" s="1">
        <v>60433</v>
      </c>
    </row>
    <row r="16045" spans="1:9" x14ac:dyDescent="0.25">
      <c r="A16045" s="1">
        <v>0</v>
      </c>
      <c r="B16045" s="1" t="s">
        <v>19246</v>
      </c>
    </row>
    <row r="16046" spans="1:9" x14ac:dyDescent="0.25">
      <c r="A16046" s="1">
        <v>1</v>
      </c>
      <c r="B16046" s="1" t="s">
        <v>19247</v>
      </c>
      <c r="C16046" s="1" t="s">
        <v>19248</v>
      </c>
      <c r="D16046" s="1">
        <v>22276.53486376</v>
      </c>
      <c r="E16046" s="1">
        <v>1.7504E-4</v>
      </c>
      <c r="F16046" s="1" t="s">
        <v>3</v>
      </c>
      <c r="G16046" s="1" t="s">
        <v>19249</v>
      </c>
      <c r="H16046" s="1">
        <v>0</v>
      </c>
      <c r="I16046" s="1">
        <v>9998</v>
      </c>
    </row>
    <row r="16047" spans="1:9" x14ac:dyDescent="0.25">
      <c r="A16047" s="1">
        <v>2</v>
      </c>
      <c r="B16047" s="1">
        <v>49178</v>
      </c>
      <c r="C16047" s="1">
        <v>70.001499999999993</v>
      </c>
      <c r="D16047" s="1">
        <v>214.10149999999999</v>
      </c>
      <c r="E16047" s="1">
        <v>3357</v>
      </c>
      <c r="F16047" s="1">
        <v>247.56530000000001</v>
      </c>
      <c r="G16047" s="1">
        <v>112.515</v>
      </c>
      <c r="H16047" s="1">
        <v>14.98348223</v>
      </c>
      <c r="I16047" s="1">
        <v>59427</v>
      </c>
    </row>
    <row r="16048" spans="1:9" x14ac:dyDescent="0.25">
      <c r="A16048" s="1">
        <v>0</v>
      </c>
      <c r="B16048" s="1" t="s">
        <v>19250</v>
      </c>
    </row>
    <row r="16049" spans="1:9" x14ac:dyDescent="0.25">
      <c r="A16049" s="1">
        <v>1</v>
      </c>
      <c r="B16049" s="1" t="s">
        <v>19251</v>
      </c>
      <c r="C16049" s="1" t="s">
        <v>19252</v>
      </c>
      <c r="D16049" s="1">
        <v>22276.427196969998</v>
      </c>
      <c r="E16049" s="1">
        <v>-4.9799999999999998E-6</v>
      </c>
      <c r="F16049" s="1" t="s">
        <v>3</v>
      </c>
      <c r="G16049" s="1">
        <f>-35500-4</f>
        <v>-35504</v>
      </c>
      <c r="H16049" s="1">
        <v>0</v>
      </c>
      <c r="I16049" s="1">
        <v>9997</v>
      </c>
    </row>
    <row r="16050" spans="1:9" x14ac:dyDescent="0.25">
      <c r="A16050" s="1">
        <v>2</v>
      </c>
      <c r="B16050" s="1">
        <v>49179</v>
      </c>
      <c r="C16050" s="1">
        <v>70.001999999999995</v>
      </c>
      <c r="D16050" s="1">
        <v>174.352</v>
      </c>
      <c r="E16050" s="1">
        <v>3300</v>
      </c>
      <c r="F16050" s="1">
        <v>249.2989</v>
      </c>
      <c r="G16050" s="1">
        <v>110.7816</v>
      </c>
      <c r="H16050" s="1">
        <v>14.967314419999999</v>
      </c>
      <c r="I16050" s="1">
        <v>59236</v>
      </c>
    </row>
    <row r="16051" spans="1:9" x14ac:dyDescent="0.25">
      <c r="A16051" s="1">
        <v>0</v>
      </c>
      <c r="B16051" s="1" t="s">
        <v>19253</v>
      </c>
    </row>
    <row r="16052" spans="1:9" x14ac:dyDescent="0.25">
      <c r="A16052" s="1">
        <v>1</v>
      </c>
      <c r="B16052" s="1" t="s">
        <v>19254</v>
      </c>
      <c r="C16052" s="1" t="s">
        <v>19255</v>
      </c>
      <c r="D16052" s="1">
        <v>22276.478950150002</v>
      </c>
      <c r="E16052" s="1">
        <v>1.9029999999999999E-5</v>
      </c>
      <c r="F16052" s="1" t="s">
        <v>3</v>
      </c>
      <c r="G16052" s="1" t="s">
        <v>19256</v>
      </c>
      <c r="H16052" s="1">
        <v>0</v>
      </c>
      <c r="I16052" s="1">
        <v>9995</v>
      </c>
    </row>
    <row r="16053" spans="1:9" x14ac:dyDescent="0.25">
      <c r="A16053" s="1">
        <v>2</v>
      </c>
      <c r="B16053" s="1">
        <v>49180</v>
      </c>
      <c r="C16053" s="1">
        <v>70.001099999999994</v>
      </c>
      <c r="D16053" s="1">
        <v>194.2328</v>
      </c>
      <c r="E16053" s="1">
        <v>3137</v>
      </c>
      <c r="F16053" s="1">
        <v>258.92500000000001</v>
      </c>
      <c r="G16053" s="1">
        <v>101.15560000000001</v>
      </c>
      <c r="H16053" s="1">
        <v>14.98344533</v>
      </c>
      <c r="I16053" s="1">
        <v>59925</v>
      </c>
    </row>
    <row r="16054" spans="1:9" x14ac:dyDescent="0.25">
      <c r="A16054" s="1">
        <v>0</v>
      </c>
      <c r="B16054" s="1" t="s">
        <v>19257</v>
      </c>
    </row>
    <row r="16055" spans="1:9" x14ac:dyDescent="0.25">
      <c r="A16055" s="1">
        <v>1</v>
      </c>
      <c r="B16055" s="1" t="s">
        <v>19258</v>
      </c>
      <c r="C16055" s="1" t="s">
        <v>19259</v>
      </c>
      <c r="D16055" s="1">
        <v>22276.248753169999</v>
      </c>
      <c r="E16055" s="1">
        <v>-1.46E-6</v>
      </c>
      <c r="F16055" s="1" t="s">
        <v>3</v>
      </c>
      <c r="G16055" s="1">
        <f>-44855-5</f>
        <v>-44860</v>
      </c>
      <c r="H16055" s="1">
        <v>0</v>
      </c>
      <c r="I16055" s="1">
        <v>9996</v>
      </c>
    </row>
    <row r="16056" spans="1:9" x14ac:dyDescent="0.25">
      <c r="A16056" s="1">
        <v>2</v>
      </c>
      <c r="B16056" s="1">
        <v>49181</v>
      </c>
      <c r="C16056" s="1">
        <v>70.001000000000005</v>
      </c>
      <c r="D16056" s="1">
        <v>214.8218</v>
      </c>
      <c r="E16056" s="1">
        <v>2984</v>
      </c>
      <c r="F16056" s="1">
        <v>265.00630000000001</v>
      </c>
      <c r="G16056" s="1">
        <v>95.075500000000005</v>
      </c>
      <c r="H16056" s="1">
        <v>14.983256109999999</v>
      </c>
      <c r="I16056" s="1">
        <v>59414</v>
      </c>
    </row>
    <row r="16057" spans="1:9" x14ac:dyDescent="0.25">
      <c r="A16057" s="1">
        <v>0</v>
      </c>
      <c r="B16057" s="1" t="s">
        <v>19260</v>
      </c>
    </row>
    <row r="16058" spans="1:9" x14ac:dyDescent="0.25">
      <c r="A16058" s="1">
        <v>1</v>
      </c>
      <c r="B16058" s="1" t="s">
        <v>19261</v>
      </c>
      <c r="C16058" s="1" t="s">
        <v>19262</v>
      </c>
      <c r="D16058" s="1">
        <v>22276.40207484</v>
      </c>
      <c r="E16058" s="1">
        <v>4.0500000000000002E-6</v>
      </c>
      <c r="F16058" s="1" t="s">
        <v>3</v>
      </c>
      <c r="G16058" s="1" t="s">
        <v>19263</v>
      </c>
      <c r="H16058" s="1">
        <v>0</v>
      </c>
      <c r="I16058" s="1">
        <v>9998</v>
      </c>
    </row>
    <row r="16059" spans="1:9" x14ac:dyDescent="0.25">
      <c r="A16059" s="1">
        <v>2</v>
      </c>
      <c r="B16059" s="1">
        <v>49186</v>
      </c>
      <c r="C16059" s="1">
        <v>87.900899999999993</v>
      </c>
      <c r="D16059" s="1">
        <v>228.96369999999999</v>
      </c>
      <c r="E16059" s="1">
        <v>2096</v>
      </c>
      <c r="F16059" s="1">
        <v>76.339399999999998</v>
      </c>
      <c r="G16059" s="1">
        <v>283.79689999999999</v>
      </c>
      <c r="H16059" s="1">
        <v>13.13473482</v>
      </c>
      <c r="I16059" s="1">
        <v>53344</v>
      </c>
    </row>
    <row r="16060" spans="1:9" x14ac:dyDescent="0.25">
      <c r="A16060" s="1">
        <v>0</v>
      </c>
      <c r="B16060" s="1" t="s">
        <v>19264</v>
      </c>
    </row>
    <row r="16061" spans="1:9" x14ac:dyDescent="0.25">
      <c r="A16061" s="1">
        <v>1</v>
      </c>
      <c r="B16061" s="1" t="s">
        <v>19265</v>
      </c>
      <c r="C16061" s="1" t="s">
        <v>19266</v>
      </c>
      <c r="D16061" s="1">
        <v>22276.424409250001</v>
      </c>
      <c r="E16061" s="1">
        <v>1.1799999999999999E-6</v>
      </c>
      <c r="F16061" s="1" t="s">
        <v>3</v>
      </c>
      <c r="G16061" s="1" t="s">
        <v>19267</v>
      </c>
      <c r="H16061" s="1">
        <v>0</v>
      </c>
      <c r="I16061" s="1">
        <v>9991</v>
      </c>
    </row>
    <row r="16062" spans="1:9" x14ac:dyDescent="0.25">
      <c r="A16062" s="1">
        <v>2</v>
      </c>
      <c r="B16062" s="1">
        <v>49187</v>
      </c>
      <c r="C16062" s="1">
        <v>87.914199999999994</v>
      </c>
      <c r="D16062" s="1">
        <v>244.19390000000001</v>
      </c>
      <c r="E16062" s="1">
        <v>2111</v>
      </c>
      <c r="F16062" s="1">
        <v>90.156700000000001</v>
      </c>
      <c r="G16062" s="1">
        <v>269.98070000000001</v>
      </c>
      <c r="H16062" s="1">
        <v>13.18687175</v>
      </c>
      <c r="I16062" s="1">
        <v>51696</v>
      </c>
    </row>
    <row r="16063" spans="1:9" x14ac:dyDescent="0.25">
      <c r="A16063" s="1">
        <v>0</v>
      </c>
      <c r="B16063" s="1" t="s">
        <v>19268</v>
      </c>
    </row>
    <row r="16064" spans="1:9" x14ac:dyDescent="0.25">
      <c r="A16064" s="1">
        <v>1</v>
      </c>
      <c r="B16064" s="1" t="s">
        <v>19269</v>
      </c>
      <c r="C16064" s="1" t="s">
        <v>19270</v>
      </c>
      <c r="D16064" s="1">
        <v>22276.418224419998</v>
      </c>
      <c r="E16064" s="1">
        <v>4.5999999999999999E-7</v>
      </c>
      <c r="F16064" s="1" t="s">
        <v>3</v>
      </c>
      <c r="G16064" s="1" t="s">
        <v>19271</v>
      </c>
      <c r="H16064" s="1">
        <v>0</v>
      </c>
      <c r="I16064" s="1">
        <v>9997</v>
      </c>
    </row>
    <row r="16065" spans="1:9" x14ac:dyDescent="0.25">
      <c r="A16065" s="1">
        <v>2</v>
      </c>
      <c r="B16065" s="1">
        <v>49188</v>
      </c>
      <c r="C16065" s="1">
        <v>87.914299999999997</v>
      </c>
      <c r="D16065" s="1">
        <v>244.1885</v>
      </c>
      <c r="E16065" s="1">
        <v>2513</v>
      </c>
      <c r="F16065" s="1">
        <v>86.642700000000005</v>
      </c>
      <c r="G16065" s="1">
        <v>273.49919999999997</v>
      </c>
      <c r="H16065" s="1">
        <v>13.18684756</v>
      </c>
      <c r="I16065" s="1">
        <v>51731</v>
      </c>
    </row>
    <row r="16066" spans="1:9" x14ac:dyDescent="0.25">
      <c r="A16066" s="1">
        <v>0</v>
      </c>
      <c r="B16066" s="1" t="s">
        <v>19272</v>
      </c>
    </row>
    <row r="16067" spans="1:9" x14ac:dyDescent="0.25">
      <c r="A16067" s="1">
        <v>1</v>
      </c>
      <c r="B16067" s="1" t="s">
        <v>19273</v>
      </c>
      <c r="C16067" s="1" t="s">
        <v>19274</v>
      </c>
      <c r="D16067" s="1">
        <v>22276.39780336</v>
      </c>
      <c r="E16067" s="1">
        <v>4.0799999999999999E-6</v>
      </c>
      <c r="F16067" s="1" t="s">
        <v>3</v>
      </c>
      <c r="G16067" s="1" t="s">
        <v>19275</v>
      </c>
      <c r="H16067" s="1">
        <v>0</v>
      </c>
      <c r="I16067" s="1">
        <v>9991</v>
      </c>
    </row>
    <row r="16068" spans="1:9" x14ac:dyDescent="0.25">
      <c r="A16068" s="1">
        <v>2</v>
      </c>
      <c r="B16068" s="1">
        <v>49189</v>
      </c>
      <c r="C16068" s="1">
        <v>87.900999999999996</v>
      </c>
      <c r="D16068" s="1">
        <v>228.9648</v>
      </c>
      <c r="E16068" s="1">
        <v>2001</v>
      </c>
      <c r="F16068" s="1">
        <v>80.0745</v>
      </c>
      <c r="G16068" s="1">
        <v>280.06099999999998</v>
      </c>
      <c r="H16068" s="1">
        <v>13.134653999999999</v>
      </c>
      <c r="I16068" s="1">
        <v>53343</v>
      </c>
    </row>
    <row r="16069" spans="1:9" x14ac:dyDescent="0.25">
      <c r="A16069" s="1">
        <v>0</v>
      </c>
      <c r="B16069" s="1" t="s">
        <v>19276</v>
      </c>
    </row>
    <row r="16070" spans="1:9" x14ac:dyDescent="0.25">
      <c r="A16070" s="1">
        <v>1</v>
      </c>
      <c r="B16070" s="1" t="s">
        <v>19277</v>
      </c>
      <c r="C16070" s="1" t="s">
        <v>19278</v>
      </c>
      <c r="D16070" s="1">
        <v>22276.422870890001</v>
      </c>
      <c r="E16070" s="1">
        <v>1.55E-6</v>
      </c>
      <c r="F16070" s="1" t="s">
        <v>3</v>
      </c>
      <c r="G16070" s="1" t="s">
        <v>19279</v>
      </c>
      <c r="H16070" s="1">
        <v>0</v>
      </c>
      <c r="I16070" s="1">
        <v>9995</v>
      </c>
    </row>
    <row r="16071" spans="1:9" x14ac:dyDescent="0.25">
      <c r="A16071" s="1">
        <v>2</v>
      </c>
      <c r="B16071" s="1">
        <v>49190</v>
      </c>
      <c r="C16071" s="1">
        <v>87.914199999999994</v>
      </c>
      <c r="D16071" s="1">
        <v>244.20359999999999</v>
      </c>
      <c r="E16071" s="1">
        <v>1658</v>
      </c>
      <c r="F16071" s="1">
        <v>84.259900000000002</v>
      </c>
      <c r="G16071" s="1">
        <v>275.87220000000002</v>
      </c>
      <c r="H16071" s="1">
        <v>13.18685267</v>
      </c>
      <c r="I16071" s="1">
        <v>51695</v>
      </c>
    </row>
    <row r="16072" spans="1:9" x14ac:dyDescent="0.25">
      <c r="A16072" s="1">
        <v>0</v>
      </c>
      <c r="B16072" s="1" t="s">
        <v>19280</v>
      </c>
    </row>
    <row r="16073" spans="1:9" x14ac:dyDescent="0.25">
      <c r="A16073" s="1">
        <v>1</v>
      </c>
      <c r="B16073" s="1" t="s">
        <v>19281</v>
      </c>
      <c r="C16073" s="1" t="s">
        <v>19282</v>
      </c>
      <c r="D16073" s="1">
        <v>22276.583344909999</v>
      </c>
      <c r="E16073" s="1">
        <v>2.9650999999999999E-4</v>
      </c>
      <c r="F16073" s="1" t="s">
        <v>3</v>
      </c>
      <c r="G16073" s="1" t="s">
        <v>19283</v>
      </c>
      <c r="H16073" s="1">
        <v>0</v>
      </c>
      <c r="I16073" s="1">
        <v>9996</v>
      </c>
    </row>
    <row r="16074" spans="1:9" x14ac:dyDescent="0.25">
      <c r="A16074" s="1">
        <v>2</v>
      </c>
      <c r="B16074" s="1">
        <v>49191</v>
      </c>
      <c r="C16074" s="1">
        <v>87.213899999999995</v>
      </c>
      <c r="D16074" s="1">
        <v>192.2936</v>
      </c>
      <c r="E16074" s="1">
        <v>4540</v>
      </c>
      <c r="F16074" s="1">
        <v>65.209199999999996</v>
      </c>
      <c r="G16074" s="1">
        <v>49.524700000000003</v>
      </c>
      <c r="H16074" s="1">
        <v>14.904880110000001</v>
      </c>
      <c r="I16074" s="1">
        <v>1306</v>
      </c>
    </row>
    <row r="16075" spans="1:9" x14ac:dyDescent="0.25">
      <c r="A16075" s="1">
        <v>0</v>
      </c>
      <c r="B16075" s="1" t="s">
        <v>19284</v>
      </c>
    </row>
    <row r="16076" spans="1:9" x14ac:dyDescent="0.25">
      <c r="A16076" s="1">
        <v>1</v>
      </c>
      <c r="B16076" s="1" t="s">
        <v>19285</v>
      </c>
      <c r="C16076" s="1" t="s">
        <v>19286</v>
      </c>
      <c r="D16076" s="1">
        <v>22276.393591640001</v>
      </c>
      <c r="E16076" s="1">
        <v>4.1699999999999999E-6</v>
      </c>
      <c r="F16076" s="1" t="s">
        <v>3</v>
      </c>
      <c r="G16076" s="1" t="s">
        <v>19287</v>
      </c>
      <c r="H16076" s="1">
        <v>0</v>
      </c>
      <c r="I16076" s="1">
        <v>9993</v>
      </c>
    </row>
    <row r="16077" spans="1:9" x14ac:dyDescent="0.25">
      <c r="A16077" s="1">
        <v>2</v>
      </c>
      <c r="B16077" s="1">
        <v>49192</v>
      </c>
      <c r="C16077" s="1">
        <v>87.9011</v>
      </c>
      <c r="D16077" s="1">
        <v>228.95009999999999</v>
      </c>
      <c r="E16077" s="1">
        <v>1549</v>
      </c>
      <c r="F16077" s="1">
        <v>76.106999999999999</v>
      </c>
      <c r="G16077" s="1">
        <v>284.02319999999997</v>
      </c>
      <c r="H16077" s="1">
        <v>13.1347244</v>
      </c>
      <c r="I16077" s="1">
        <v>53334</v>
      </c>
    </row>
    <row r="16078" spans="1:9" x14ac:dyDescent="0.25">
      <c r="A16078" s="1">
        <v>0</v>
      </c>
      <c r="B16078" s="1" t="s">
        <v>19288</v>
      </c>
    </row>
    <row r="16079" spans="1:9" x14ac:dyDescent="0.25">
      <c r="A16079" s="1">
        <v>1</v>
      </c>
      <c r="B16079" s="1" t="s">
        <v>19289</v>
      </c>
      <c r="C16079" s="1" t="s">
        <v>19290</v>
      </c>
      <c r="D16079" s="1">
        <v>22276.41202666</v>
      </c>
      <c r="E16079" s="1">
        <v>8.2999999999999999E-7</v>
      </c>
      <c r="F16079" s="1" t="s">
        <v>3</v>
      </c>
      <c r="G16079" s="1" t="s">
        <v>19291</v>
      </c>
      <c r="H16079" s="1">
        <v>0</v>
      </c>
      <c r="I16079" s="1">
        <v>9997</v>
      </c>
    </row>
    <row r="16080" spans="1:9" x14ac:dyDescent="0.25">
      <c r="A16080" s="1">
        <v>2</v>
      </c>
      <c r="B16080" s="1">
        <v>49193</v>
      </c>
      <c r="C16080" s="1">
        <v>87.914100000000005</v>
      </c>
      <c r="D16080" s="1">
        <v>244.19300000000001</v>
      </c>
      <c r="E16080" s="1">
        <v>2333</v>
      </c>
      <c r="F16080" s="1">
        <v>93.08</v>
      </c>
      <c r="G16080" s="1">
        <v>267.06</v>
      </c>
      <c r="H16080" s="1">
        <v>13.18686961</v>
      </c>
      <c r="I16080" s="1">
        <v>51716</v>
      </c>
    </row>
    <row r="16081" spans="1:9" x14ac:dyDescent="0.25">
      <c r="A16081" s="1">
        <v>0</v>
      </c>
      <c r="B16081" s="1" t="s">
        <v>19292</v>
      </c>
    </row>
    <row r="16082" spans="1:9" x14ac:dyDescent="0.25">
      <c r="A16082" s="1">
        <v>1</v>
      </c>
      <c r="B16082" s="1" t="s">
        <v>19293</v>
      </c>
      <c r="C16082" s="1" t="s">
        <v>19294</v>
      </c>
      <c r="D16082" s="1">
        <v>22276.415116460001</v>
      </c>
      <c r="E16082" s="1">
        <v>1.3E-7</v>
      </c>
      <c r="F16082" s="1" t="s">
        <v>3</v>
      </c>
      <c r="G16082" s="1" t="s">
        <v>19295</v>
      </c>
      <c r="H16082" s="1">
        <v>0</v>
      </c>
      <c r="I16082" s="1">
        <v>9996</v>
      </c>
    </row>
    <row r="16083" spans="1:9" x14ac:dyDescent="0.25">
      <c r="A16083" s="1">
        <v>2</v>
      </c>
      <c r="B16083" s="1">
        <v>49194</v>
      </c>
      <c r="C16083" s="1">
        <v>87.911900000000003</v>
      </c>
      <c r="D16083" s="1">
        <v>244.12739999999999</v>
      </c>
      <c r="E16083" s="1">
        <v>1404</v>
      </c>
      <c r="F16083" s="1">
        <v>89.145799999999994</v>
      </c>
      <c r="G16083" s="1">
        <v>270.98349999999999</v>
      </c>
      <c r="H16083" s="1">
        <v>13.18689659</v>
      </c>
      <c r="I16083" s="1">
        <v>51727</v>
      </c>
    </row>
    <row r="16084" spans="1:9" x14ac:dyDescent="0.25">
      <c r="A16084" s="1">
        <v>0</v>
      </c>
      <c r="B16084" s="1" t="s">
        <v>19296</v>
      </c>
    </row>
    <row r="16085" spans="1:9" x14ac:dyDescent="0.25">
      <c r="A16085" s="1">
        <v>1</v>
      </c>
      <c r="B16085" s="1" t="s">
        <v>19297</v>
      </c>
      <c r="C16085" s="1" t="s">
        <v>19298</v>
      </c>
      <c r="D16085" s="1">
        <v>22276.425947700001</v>
      </c>
      <c r="E16085" s="1">
        <v>1.11E-6</v>
      </c>
      <c r="F16085" s="1" t="s">
        <v>3</v>
      </c>
      <c r="G16085" s="1" t="s">
        <v>19299</v>
      </c>
      <c r="H16085" s="1">
        <v>0</v>
      </c>
      <c r="I16085" s="1">
        <v>9997</v>
      </c>
    </row>
    <row r="16086" spans="1:9" x14ac:dyDescent="0.25">
      <c r="A16086" s="1">
        <v>2</v>
      </c>
      <c r="B16086" s="1">
        <v>49195</v>
      </c>
      <c r="C16086" s="1">
        <v>87.914299999999997</v>
      </c>
      <c r="D16086" s="1">
        <v>244.17250000000001</v>
      </c>
      <c r="E16086" s="1">
        <v>2524</v>
      </c>
      <c r="F16086" s="1">
        <v>95.542900000000003</v>
      </c>
      <c r="G16086" s="1">
        <v>264.59910000000002</v>
      </c>
      <c r="H16086" s="1">
        <v>13.18686849</v>
      </c>
      <c r="I16086" s="1">
        <v>51718</v>
      </c>
    </row>
    <row r="16087" spans="1:9" x14ac:dyDescent="0.25">
      <c r="A16087" s="1">
        <v>0</v>
      </c>
      <c r="B16087" s="1" t="s">
        <v>19300</v>
      </c>
    </row>
    <row r="16088" spans="1:9" x14ac:dyDescent="0.25">
      <c r="A16088" s="1">
        <v>1</v>
      </c>
      <c r="B16088" s="1" t="s">
        <v>19301</v>
      </c>
      <c r="C16088" s="1" t="s">
        <v>19302</v>
      </c>
      <c r="D16088" s="1">
        <v>22276.41047671</v>
      </c>
      <c r="E16088" s="1">
        <v>8.8999999999999995E-7</v>
      </c>
      <c r="F16088" s="1" t="s">
        <v>3</v>
      </c>
      <c r="G16088" s="1" t="s">
        <v>19303</v>
      </c>
      <c r="H16088" s="1">
        <v>0</v>
      </c>
      <c r="I16088" s="1">
        <v>9999</v>
      </c>
    </row>
    <row r="16089" spans="1:9" x14ac:dyDescent="0.25">
      <c r="A16089" s="1">
        <v>2</v>
      </c>
      <c r="B16089" s="1">
        <v>49196</v>
      </c>
      <c r="C16089" s="1">
        <v>87.914299999999997</v>
      </c>
      <c r="D16089" s="1">
        <v>244.15780000000001</v>
      </c>
      <c r="E16089" s="1">
        <v>2513</v>
      </c>
      <c r="F16089" s="1">
        <v>90.7624</v>
      </c>
      <c r="G16089" s="1">
        <v>269.37959999999998</v>
      </c>
      <c r="H16089" s="1">
        <v>13.186814930000001</v>
      </c>
      <c r="I16089" s="1">
        <v>51735</v>
      </c>
    </row>
    <row r="16090" spans="1:9" x14ac:dyDescent="0.25">
      <c r="A16090" s="1">
        <v>0</v>
      </c>
      <c r="B16090" s="1" t="s">
        <v>19304</v>
      </c>
    </row>
    <row r="16091" spans="1:9" x14ac:dyDescent="0.25">
      <c r="A16091" s="1">
        <v>1</v>
      </c>
      <c r="B16091" s="1" t="s">
        <v>19305</v>
      </c>
      <c r="C16091" s="1" t="s">
        <v>19306</v>
      </c>
      <c r="D16091" s="1">
        <v>22276.384069119998</v>
      </c>
      <c r="E16091" s="1">
        <v>1.73E-6</v>
      </c>
      <c r="F16091" s="1" t="s">
        <v>3</v>
      </c>
      <c r="G16091" s="1" t="s">
        <v>19307</v>
      </c>
      <c r="H16091" s="1">
        <v>0</v>
      </c>
      <c r="I16091" s="1">
        <v>9993</v>
      </c>
    </row>
    <row r="16092" spans="1:9" x14ac:dyDescent="0.25">
      <c r="A16092" s="1">
        <v>2</v>
      </c>
      <c r="B16092" s="1">
        <v>49197</v>
      </c>
      <c r="C16092" s="1">
        <v>87.900800000000004</v>
      </c>
      <c r="D16092" s="1">
        <v>228.96199999999999</v>
      </c>
      <c r="E16092" s="1">
        <v>1957</v>
      </c>
      <c r="F16092" s="1">
        <v>85.506699999999995</v>
      </c>
      <c r="G16092" s="1">
        <v>274.62860000000001</v>
      </c>
      <c r="H16092" s="1">
        <v>13.13468269</v>
      </c>
      <c r="I16092" s="1">
        <v>53316</v>
      </c>
    </row>
    <row r="16093" spans="1:9" x14ac:dyDescent="0.25">
      <c r="A16093" s="1">
        <v>0</v>
      </c>
      <c r="B16093" s="1" t="s">
        <v>19308</v>
      </c>
    </row>
    <row r="16094" spans="1:9" x14ac:dyDescent="0.25">
      <c r="A16094" s="1">
        <v>1</v>
      </c>
      <c r="B16094" s="1" t="s">
        <v>19309</v>
      </c>
      <c r="C16094" s="1" t="s">
        <v>19310</v>
      </c>
      <c r="D16094" s="1">
        <v>22276.42130776</v>
      </c>
      <c r="E16094" s="1">
        <v>2.0899999999999999E-6</v>
      </c>
      <c r="F16094" s="1" t="s">
        <v>3</v>
      </c>
      <c r="G16094" s="1" t="s">
        <v>19311</v>
      </c>
      <c r="H16094" s="1">
        <v>0</v>
      </c>
      <c r="I16094" s="1">
        <v>9995</v>
      </c>
    </row>
    <row r="16095" spans="1:9" x14ac:dyDescent="0.25">
      <c r="A16095" s="1">
        <v>2</v>
      </c>
      <c r="B16095" s="1">
        <v>49198</v>
      </c>
      <c r="C16095" s="1">
        <v>87.913799999999995</v>
      </c>
      <c r="D16095" s="1">
        <v>244.1985</v>
      </c>
      <c r="E16095" s="1">
        <v>2165</v>
      </c>
      <c r="F16095" s="1">
        <v>91.533699999999996</v>
      </c>
      <c r="G16095" s="1">
        <v>268.60430000000002</v>
      </c>
      <c r="H16095" s="1">
        <v>13.18688311</v>
      </c>
      <c r="I16095" s="1">
        <v>51728</v>
      </c>
    </row>
    <row r="16096" spans="1:9" x14ac:dyDescent="0.25">
      <c r="A16096" s="1">
        <v>0</v>
      </c>
      <c r="B16096" s="1" t="s">
        <v>19312</v>
      </c>
    </row>
    <row r="16097" spans="1:9" x14ac:dyDescent="0.25">
      <c r="A16097" s="1">
        <v>1</v>
      </c>
      <c r="B16097" s="1" t="s">
        <v>19313</v>
      </c>
      <c r="C16097" s="1" t="s">
        <v>19314</v>
      </c>
      <c r="D16097" s="1">
        <v>22276.378767279999</v>
      </c>
      <c r="E16097" s="1">
        <v>-2.9999999999999999E-7</v>
      </c>
      <c r="F16097" s="1" t="s">
        <v>3</v>
      </c>
      <c r="G16097" s="1">
        <f>-11574-3</f>
        <v>-11577</v>
      </c>
      <c r="H16097" s="1">
        <v>0</v>
      </c>
      <c r="I16097" s="1">
        <v>9999</v>
      </c>
    </row>
    <row r="16098" spans="1:9" x14ac:dyDescent="0.25">
      <c r="A16098" s="1">
        <v>2</v>
      </c>
      <c r="B16098" s="1">
        <v>49199</v>
      </c>
      <c r="C16098" s="1">
        <v>87.900800000000004</v>
      </c>
      <c r="D16098" s="1">
        <v>228.9623</v>
      </c>
      <c r="E16098" s="1">
        <v>1926</v>
      </c>
      <c r="F16098" s="1">
        <v>70.195899999999995</v>
      </c>
      <c r="G16098" s="1">
        <v>289.93779999999998</v>
      </c>
      <c r="H16098" s="1">
        <v>13.134726560000001</v>
      </c>
      <c r="I16098" s="1">
        <v>53324</v>
      </c>
    </row>
    <row r="16099" spans="1:9" x14ac:dyDescent="0.25">
      <c r="A16099" s="1">
        <v>0</v>
      </c>
      <c r="B16099" s="1" t="s">
        <v>19315</v>
      </c>
    </row>
    <row r="16100" spans="1:9" x14ac:dyDescent="0.25">
      <c r="A16100" s="1">
        <v>1</v>
      </c>
      <c r="B16100" s="1" t="s">
        <v>19316</v>
      </c>
      <c r="C16100" s="1" t="s">
        <v>19317</v>
      </c>
      <c r="D16100" s="1">
        <v>22276.583344909999</v>
      </c>
      <c r="E16100" s="1">
        <v>4.6691000000000001E-4</v>
      </c>
      <c r="F16100" s="1" t="s">
        <v>3</v>
      </c>
      <c r="G16100" s="1" t="s">
        <v>19318</v>
      </c>
      <c r="H16100" s="1">
        <v>0</v>
      </c>
      <c r="I16100" s="1">
        <v>9995</v>
      </c>
    </row>
    <row r="16101" spans="1:9" x14ac:dyDescent="0.25">
      <c r="A16101" s="1">
        <v>2</v>
      </c>
      <c r="B16101" s="1">
        <v>49200</v>
      </c>
      <c r="C16101" s="1">
        <v>87.21</v>
      </c>
      <c r="D16101" s="1">
        <v>192.09389999999999</v>
      </c>
      <c r="E16101" s="1">
        <v>1221</v>
      </c>
      <c r="F16101" s="1">
        <v>11.5665</v>
      </c>
      <c r="G16101" s="1">
        <v>155.68279999999999</v>
      </c>
      <c r="H16101" s="1">
        <v>14.90462265</v>
      </c>
      <c r="I16101" s="1">
        <v>1306</v>
      </c>
    </row>
    <row r="16102" spans="1:9" x14ac:dyDescent="0.25">
      <c r="A16102" s="1">
        <v>0</v>
      </c>
      <c r="B16102" s="1" t="s">
        <v>19319</v>
      </c>
    </row>
    <row r="16103" spans="1:9" x14ac:dyDescent="0.25">
      <c r="A16103" s="1">
        <v>1</v>
      </c>
      <c r="B16103" s="1" t="s">
        <v>19320</v>
      </c>
      <c r="C16103" s="1" t="s">
        <v>19321</v>
      </c>
      <c r="D16103" s="1">
        <v>22276.37452972</v>
      </c>
      <c r="E16103" s="1">
        <v>-5.9999999999999997E-7</v>
      </c>
      <c r="F16103" s="1" t="s">
        <v>3</v>
      </c>
      <c r="G16103" s="1">
        <f>-19964-3</f>
        <v>-19967</v>
      </c>
      <c r="H16103" s="1">
        <v>0</v>
      </c>
      <c r="I16103" s="1">
        <v>9998</v>
      </c>
    </row>
    <row r="16104" spans="1:9" x14ac:dyDescent="0.25">
      <c r="A16104" s="1">
        <v>2</v>
      </c>
      <c r="B16104" s="1">
        <v>49201</v>
      </c>
      <c r="C16104" s="1">
        <v>87.900800000000004</v>
      </c>
      <c r="D16104" s="1">
        <v>228.9573</v>
      </c>
      <c r="E16104" s="1">
        <v>1933</v>
      </c>
      <c r="F16104" s="1">
        <v>87.934799999999996</v>
      </c>
      <c r="G16104" s="1">
        <v>272.20030000000003</v>
      </c>
      <c r="H16104" s="1">
        <v>13.13472135</v>
      </c>
      <c r="I16104" s="1">
        <v>53331</v>
      </c>
    </row>
    <row r="16105" spans="1:9" x14ac:dyDescent="0.25">
      <c r="A16105" s="1">
        <v>0</v>
      </c>
      <c r="B16105" s="1" t="s">
        <v>19322</v>
      </c>
    </row>
    <row r="16106" spans="1:9" x14ac:dyDescent="0.25">
      <c r="A16106" s="1">
        <v>1</v>
      </c>
      <c r="B16106" s="1" t="s">
        <v>19323</v>
      </c>
      <c r="C16106" s="1" t="s">
        <v>19324</v>
      </c>
      <c r="D16106" s="1">
        <v>22276.4190003</v>
      </c>
      <c r="E16106" s="1">
        <v>4.9999999999999998E-7</v>
      </c>
      <c r="F16106" s="1" t="s">
        <v>3</v>
      </c>
      <c r="G16106" s="1" t="s">
        <v>19325</v>
      </c>
      <c r="H16106" s="1">
        <v>0</v>
      </c>
      <c r="I16106" s="1">
        <v>9998</v>
      </c>
    </row>
    <row r="16107" spans="1:9" x14ac:dyDescent="0.25">
      <c r="A16107" s="1">
        <v>2</v>
      </c>
      <c r="B16107" s="1">
        <v>49202</v>
      </c>
      <c r="C16107" s="1">
        <v>87.900899999999993</v>
      </c>
      <c r="D16107" s="1">
        <v>228.9496</v>
      </c>
      <c r="E16107" s="1">
        <v>1911</v>
      </c>
      <c r="F16107" s="1">
        <v>72.765900000000002</v>
      </c>
      <c r="G16107" s="1">
        <v>287.36790000000002</v>
      </c>
      <c r="H16107" s="1">
        <v>13.13467941</v>
      </c>
      <c r="I16107" s="1">
        <v>53335</v>
      </c>
    </row>
    <row r="16108" spans="1:9" x14ac:dyDescent="0.25">
      <c r="A16108" s="1">
        <v>0</v>
      </c>
      <c r="B16108" s="1" t="s">
        <v>19326</v>
      </c>
    </row>
    <row r="16109" spans="1:9" x14ac:dyDescent="0.25">
      <c r="A16109" s="1">
        <v>1</v>
      </c>
      <c r="B16109" s="1" t="s">
        <v>19327</v>
      </c>
      <c r="C16109" s="1" t="s">
        <v>19328</v>
      </c>
      <c r="D16109" s="1">
        <v>22276.366104510002</v>
      </c>
      <c r="E16109" s="1">
        <v>-1.9999999999999999E-6</v>
      </c>
      <c r="F16109" s="1" t="s">
        <v>3</v>
      </c>
      <c r="G16109" s="1">
        <f>-58365-3</f>
        <v>-58368</v>
      </c>
      <c r="H16109" s="1">
        <v>0</v>
      </c>
      <c r="I16109" s="1">
        <v>9991</v>
      </c>
    </row>
    <row r="16110" spans="1:9" x14ac:dyDescent="0.25">
      <c r="A16110" s="1">
        <v>2</v>
      </c>
      <c r="B16110" s="1">
        <v>49203</v>
      </c>
      <c r="C16110" s="1">
        <v>87.900800000000004</v>
      </c>
      <c r="D16110" s="1">
        <v>228.9616</v>
      </c>
      <c r="E16110" s="1">
        <v>1873</v>
      </c>
      <c r="F16110" s="1">
        <v>86.182900000000004</v>
      </c>
      <c r="G16110" s="1">
        <v>273.95139999999998</v>
      </c>
      <c r="H16110" s="1">
        <v>13.134684630000001</v>
      </c>
      <c r="I16110" s="1">
        <v>53322</v>
      </c>
    </row>
    <row r="16111" spans="1:9" x14ac:dyDescent="0.25">
      <c r="A16111" s="1">
        <v>0</v>
      </c>
      <c r="B16111" s="1" t="s">
        <v>19329</v>
      </c>
    </row>
    <row r="16112" spans="1:9" x14ac:dyDescent="0.25">
      <c r="A16112" s="1">
        <v>1</v>
      </c>
      <c r="B16112" s="1" t="s">
        <v>19330</v>
      </c>
      <c r="C16112" s="1" t="s">
        <v>19331</v>
      </c>
      <c r="D16112" s="1">
        <v>22276.583344909999</v>
      </c>
      <c r="E16112" s="1">
        <v>4.6596000000000002E-4</v>
      </c>
      <c r="F16112" s="1" t="s">
        <v>3</v>
      </c>
      <c r="G16112" s="1" t="s">
        <v>19332</v>
      </c>
      <c r="H16112" s="1">
        <v>0</v>
      </c>
      <c r="I16112" s="1">
        <v>9992</v>
      </c>
    </row>
    <row r="16113" spans="1:9" x14ac:dyDescent="0.25">
      <c r="A16113" s="1">
        <v>2</v>
      </c>
      <c r="B16113" s="1">
        <v>49204</v>
      </c>
      <c r="C16113" s="1">
        <v>87.216099999999997</v>
      </c>
      <c r="D16113" s="1">
        <v>192.3818</v>
      </c>
      <c r="E16113" s="1">
        <v>2803</v>
      </c>
      <c r="F16113" s="1">
        <v>32.2483</v>
      </c>
      <c r="G16113" s="1">
        <v>42.885899999999999</v>
      </c>
      <c r="H16113" s="1">
        <v>14.90478529</v>
      </c>
      <c r="I16113" s="1">
        <v>1302</v>
      </c>
    </row>
    <row r="16114" spans="1:9" x14ac:dyDescent="0.25">
      <c r="A16114" s="1">
        <v>0</v>
      </c>
      <c r="B16114" s="1" t="s">
        <v>19333</v>
      </c>
    </row>
    <row r="16115" spans="1:9" x14ac:dyDescent="0.25">
      <c r="A16115" s="1">
        <v>1</v>
      </c>
      <c r="B16115" s="1" t="s">
        <v>19334</v>
      </c>
      <c r="C16115" s="1" t="s">
        <v>19335</v>
      </c>
      <c r="D16115" s="1">
        <v>22276.438050270001</v>
      </c>
      <c r="E16115" s="1">
        <v>-2.5799999999999999E-6</v>
      </c>
      <c r="F16115" s="1" t="s">
        <v>3</v>
      </c>
      <c r="G16115" s="1">
        <f>-74144-3</f>
        <v>-74147</v>
      </c>
      <c r="H16115" s="1">
        <v>0</v>
      </c>
      <c r="I16115" s="1">
        <v>9992</v>
      </c>
    </row>
    <row r="16116" spans="1:9" x14ac:dyDescent="0.25">
      <c r="A16116" s="1">
        <v>2</v>
      </c>
      <c r="B16116" s="1">
        <v>49205</v>
      </c>
      <c r="C16116" s="1">
        <v>87.900899999999993</v>
      </c>
      <c r="D16116" s="1">
        <v>228.94630000000001</v>
      </c>
      <c r="E16116" s="1">
        <v>1472</v>
      </c>
      <c r="F16116" s="1">
        <v>79.316900000000004</v>
      </c>
      <c r="G16116" s="1">
        <v>280.81259999999997</v>
      </c>
      <c r="H16116" s="1">
        <v>13.134688880000001</v>
      </c>
      <c r="I16116" s="1">
        <v>53317</v>
      </c>
    </row>
    <row r="16117" spans="1:9" x14ac:dyDescent="0.25">
      <c r="A16117" s="1">
        <v>0</v>
      </c>
      <c r="B16117" s="1" t="s">
        <v>19336</v>
      </c>
    </row>
    <row r="16118" spans="1:9" x14ac:dyDescent="0.25">
      <c r="A16118" s="1">
        <v>1</v>
      </c>
      <c r="B16118" s="1" t="s">
        <v>19337</v>
      </c>
      <c r="C16118" s="1" t="s">
        <v>19338</v>
      </c>
      <c r="D16118" s="1">
        <v>22276.408903669999</v>
      </c>
      <c r="E16118" s="1">
        <v>5.7999999999999995E-7</v>
      </c>
      <c r="F16118" s="1" t="s">
        <v>3</v>
      </c>
      <c r="G16118" s="1" t="s">
        <v>19339</v>
      </c>
      <c r="H16118" s="1">
        <v>0</v>
      </c>
      <c r="I16118" s="1">
        <v>9999</v>
      </c>
    </row>
    <row r="16119" spans="1:9" x14ac:dyDescent="0.25">
      <c r="A16119" s="1">
        <v>2</v>
      </c>
      <c r="B16119" s="1">
        <v>49206</v>
      </c>
      <c r="C16119" s="1">
        <v>87.914299999999997</v>
      </c>
      <c r="D16119" s="1">
        <v>244.19049999999999</v>
      </c>
      <c r="E16119" s="1">
        <v>1953</v>
      </c>
      <c r="F16119" s="1">
        <v>88.027500000000003</v>
      </c>
      <c r="G16119" s="1">
        <v>272.108</v>
      </c>
      <c r="H16119" s="1">
        <v>13.18688315</v>
      </c>
      <c r="I16119" s="1">
        <v>51682</v>
      </c>
    </row>
    <row r="16120" spans="1:9" x14ac:dyDescent="0.25">
      <c r="A16120" s="1">
        <v>0</v>
      </c>
      <c r="B16120" s="1" t="s">
        <v>19340</v>
      </c>
    </row>
    <row r="16121" spans="1:9" x14ac:dyDescent="0.25">
      <c r="A16121" s="1">
        <v>1</v>
      </c>
      <c r="B16121" s="1" t="s">
        <v>19341</v>
      </c>
      <c r="C16121" s="1" t="s">
        <v>19342</v>
      </c>
      <c r="D16121" s="1">
        <v>22276.416670729999</v>
      </c>
      <c r="E16121" s="1">
        <v>1.1200000000000001E-6</v>
      </c>
      <c r="F16121" s="1" t="s">
        <v>3</v>
      </c>
      <c r="G16121" s="1" t="s">
        <v>19343</v>
      </c>
      <c r="H16121" s="1">
        <v>0</v>
      </c>
      <c r="I16121" s="1">
        <v>9994</v>
      </c>
    </row>
    <row r="16122" spans="1:9" x14ac:dyDescent="0.25">
      <c r="A16122" s="1">
        <v>2</v>
      </c>
      <c r="B16122" s="1">
        <v>49207</v>
      </c>
      <c r="C16122" s="1">
        <v>87.914100000000005</v>
      </c>
      <c r="D16122" s="1">
        <v>244.1215</v>
      </c>
      <c r="E16122" s="1">
        <v>1331</v>
      </c>
      <c r="F16122" s="1">
        <v>116.5545</v>
      </c>
      <c r="G16122" s="1">
        <v>243.57239999999999</v>
      </c>
      <c r="H16122" s="1">
        <v>13.186872109999999</v>
      </c>
      <c r="I16122" s="1">
        <v>51706</v>
      </c>
    </row>
    <row r="16123" spans="1:9" x14ac:dyDescent="0.25">
      <c r="A16123" s="1">
        <v>0</v>
      </c>
      <c r="B16123" s="1" t="s">
        <v>19344</v>
      </c>
    </row>
    <row r="16124" spans="1:9" x14ac:dyDescent="0.25">
      <c r="A16124" s="1">
        <v>1</v>
      </c>
      <c r="B16124" s="1" t="s">
        <v>19345</v>
      </c>
      <c r="C16124" s="1" t="s">
        <v>19346</v>
      </c>
      <c r="D16124" s="1">
        <v>22276.583344909999</v>
      </c>
      <c r="E16124" s="1">
        <v>4.8526999999999999E-4</v>
      </c>
      <c r="F16124" s="1" t="s">
        <v>3</v>
      </c>
      <c r="G16124" s="1" t="s">
        <v>19347</v>
      </c>
      <c r="H16124" s="1">
        <v>0</v>
      </c>
      <c r="I16124" s="1">
        <v>9998</v>
      </c>
    </row>
    <row r="16125" spans="1:9" x14ac:dyDescent="0.25">
      <c r="A16125" s="1">
        <v>2</v>
      </c>
      <c r="B16125" s="1">
        <v>49208</v>
      </c>
      <c r="C16125" s="1">
        <v>87.212299999999999</v>
      </c>
      <c r="D16125" s="1">
        <v>192.1927</v>
      </c>
      <c r="E16125" s="1">
        <v>2793</v>
      </c>
      <c r="F16125" s="1">
        <v>38.095700000000001</v>
      </c>
      <c r="G16125" s="1">
        <v>209.49539999999999</v>
      </c>
      <c r="H16125" s="1">
        <v>14.90490997</v>
      </c>
      <c r="I16125" s="1">
        <v>1301</v>
      </c>
    </row>
    <row r="16126" spans="1:9" x14ac:dyDescent="0.25">
      <c r="A16126" s="1">
        <v>0</v>
      </c>
      <c r="B16126" s="1" t="s">
        <v>19348</v>
      </c>
    </row>
    <row r="16127" spans="1:9" x14ac:dyDescent="0.25">
      <c r="A16127" s="1">
        <v>1</v>
      </c>
      <c r="B16127" s="1" t="s">
        <v>19349</v>
      </c>
      <c r="C16127" s="1" t="s">
        <v>19350</v>
      </c>
      <c r="D16127" s="1">
        <v>22276.413568650001</v>
      </c>
      <c r="E16127" s="1">
        <v>4.8600000000000001E-6</v>
      </c>
      <c r="F16127" s="1" t="s">
        <v>3</v>
      </c>
      <c r="G16127" s="1" t="s">
        <v>19351</v>
      </c>
      <c r="H16127" s="1">
        <v>0</v>
      </c>
      <c r="I16127" s="1">
        <v>9998</v>
      </c>
    </row>
    <row r="16128" spans="1:9" x14ac:dyDescent="0.25">
      <c r="A16128" s="1">
        <v>2</v>
      </c>
      <c r="B16128" s="1">
        <v>49209</v>
      </c>
      <c r="C16128" s="1">
        <v>87.914199999999994</v>
      </c>
      <c r="D16128" s="1">
        <v>244.15989999999999</v>
      </c>
      <c r="E16128" s="1">
        <v>1358</v>
      </c>
      <c r="F16128" s="1">
        <v>109.4776</v>
      </c>
      <c r="G16128" s="1">
        <v>250.65029999999999</v>
      </c>
      <c r="H16128" s="1">
        <v>13.18683484</v>
      </c>
      <c r="I16128" s="1">
        <v>51757</v>
      </c>
    </row>
    <row r="16129" spans="1:9" x14ac:dyDescent="0.25">
      <c r="A16129" s="1">
        <v>0</v>
      </c>
      <c r="B16129" s="1" t="s">
        <v>19352</v>
      </c>
    </row>
    <row r="16130" spans="1:9" x14ac:dyDescent="0.25">
      <c r="A16130" s="1">
        <v>1</v>
      </c>
      <c r="B16130" s="1" t="s">
        <v>19353</v>
      </c>
      <c r="C16130" s="1" t="s">
        <v>19354</v>
      </c>
      <c r="D16130" s="1">
        <v>22276.40628078</v>
      </c>
      <c r="E16130" s="1">
        <v>3.7400000000000002E-6</v>
      </c>
      <c r="F16130" s="1" t="s">
        <v>3</v>
      </c>
      <c r="G16130" s="1" t="s">
        <v>19355</v>
      </c>
      <c r="H16130" s="1">
        <v>0</v>
      </c>
      <c r="I16130" s="1">
        <v>9996</v>
      </c>
    </row>
    <row r="16131" spans="1:9" x14ac:dyDescent="0.25">
      <c r="A16131" s="1">
        <v>2</v>
      </c>
      <c r="B16131" s="1">
        <v>49210</v>
      </c>
      <c r="C16131" s="1">
        <v>87.900800000000004</v>
      </c>
      <c r="D16131" s="1">
        <v>228.95670000000001</v>
      </c>
      <c r="E16131" s="1">
        <v>2051</v>
      </c>
      <c r="F16131" s="1">
        <v>80.536100000000005</v>
      </c>
      <c r="G16131" s="1">
        <v>279.60000000000002</v>
      </c>
      <c r="H16131" s="1">
        <v>13.134720850000001</v>
      </c>
      <c r="I16131" s="1">
        <v>53310</v>
      </c>
    </row>
    <row r="16132" spans="1:9" x14ac:dyDescent="0.25">
      <c r="A16132" s="1">
        <v>0</v>
      </c>
      <c r="B16132" s="1" t="s">
        <v>19356</v>
      </c>
    </row>
    <row r="16133" spans="1:9" x14ac:dyDescent="0.25">
      <c r="A16133" s="1">
        <v>1</v>
      </c>
      <c r="B16133" s="1" t="s">
        <v>19357</v>
      </c>
      <c r="C16133" s="1" t="s">
        <v>19358</v>
      </c>
      <c r="D16133" s="1">
        <v>22276.424278269998</v>
      </c>
      <c r="E16133" s="1">
        <v>-4.5999999999999999E-7</v>
      </c>
      <c r="F16133" s="1" t="s">
        <v>3</v>
      </c>
      <c r="G16133" s="1">
        <f>-16170-3</f>
        <v>-16173</v>
      </c>
      <c r="H16133" s="1">
        <v>0</v>
      </c>
      <c r="I16133" s="1">
        <v>9996</v>
      </c>
    </row>
    <row r="16134" spans="1:9" x14ac:dyDescent="0.25">
      <c r="A16134" s="1">
        <v>2</v>
      </c>
      <c r="B16134" s="1">
        <v>49211</v>
      </c>
      <c r="C16134" s="1">
        <v>87.900999999999996</v>
      </c>
      <c r="D16134" s="1">
        <v>228.9385</v>
      </c>
      <c r="E16134" s="1">
        <v>2080</v>
      </c>
      <c r="F16134" s="1">
        <v>102.0164</v>
      </c>
      <c r="G16134" s="1">
        <v>258.1198</v>
      </c>
      <c r="H16134" s="1">
        <v>13.134683470000001</v>
      </c>
      <c r="I16134" s="1">
        <v>53322</v>
      </c>
    </row>
    <row r="16135" spans="1:9" x14ac:dyDescent="0.25">
      <c r="A16135" s="1">
        <v>0</v>
      </c>
      <c r="B16135" s="1" t="s">
        <v>19359</v>
      </c>
    </row>
    <row r="16136" spans="1:9" x14ac:dyDescent="0.25">
      <c r="A16136" s="1">
        <v>1</v>
      </c>
      <c r="B16136" s="1" t="s">
        <v>19360</v>
      </c>
      <c r="C16136" s="1" t="s">
        <v>19361</v>
      </c>
      <c r="D16136" s="1">
        <v>22276.419770370001</v>
      </c>
      <c r="E16136" s="1">
        <v>1.06E-6</v>
      </c>
      <c r="F16136" s="1" t="s">
        <v>3</v>
      </c>
      <c r="G16136" s="1" t="s">
        <v>19362</v>
      </c>
      <c r="H16136" s="1">
        <v>0</v>
      </c>
      <c r="I16136" s="1">
        <v>9995</v>
      </c>
    </row>
    <row r="16137" spans="1:9" x14ac:dyDescent="0.25">
      <c r="A16137" s="1">
        <v>2</v>
      </c>
      <c r="B16137" s="1">
        <v>49212</v>
      </c>
      <c r="C16137" s="1">
        <v>87.914000000000001</v>
      </c>
      <c r="D16137" s="1">
        <v>244.14879999999999</v>
      </c>
      <c r="E16137" s="1">
        <v>2391</v>
      </c>
      <c r="F16137" s="1">
        <v>93.105199999999996</v>
      </c>
      <c r="G16137" s="1">
        <v>267.03539999999998</v>
      </c>
      <c r="H16137" s="1">
        <v>13.186865129999999</v>
      </c>
      <c r="I16137" s="1">
        <v>51695</v>
      </c>
    </row>
    <row r="16138" spans="1:9" x14ac:dyDescent="0.25">
      <c r="A16138" s="1">
        <v>0</v>
      </c>
      <c r="B16138" s="1" t="s">
        <v>19363</v>
      </c>
    </row>
    <row r="16139" spans="1:9" x14ac:dyDescent="0.25">
      <c r="A16139" s="1">
        <v>1</v>
      </c>
      <c r="B16139" s="1" t="s">
        <v>19364</v>
      </c>
      <c r="C16139" s="1" t="s">
        <v>19365</v>
      </c>
      <c r="D16139" s="1">
        <v>22276.583344909999</v>
      </c>
      <c r="E16139" s="1">
        <v>4.8030000000000002E-4</v>
      </c>
      <c r="F16139" s="1" t="s">
        <v>3</v>
      </c>
      <c r="G16139" s="1" t="s">
        <v>19366</v>
      </c>
      <c r="H16139" s="1">
        <v>0</v>
      </c>
      <c r="I16139" s="1">
        <v>9994</v>
      </c>
    </row>
    <row r="16140" spans="1:9" x14ac:dyDescent="0.25">
      <c r="A16140" s="1">
        <v>2</v>
      </c>
      <c r="B16140" s="1">
        <v>49213</v>
      </c>
      <c r="C16140" s="1">
        <v>87.214699999999993</v>
      </c>
      <c r="D16140" s="1">
        <v>192.3141</v>
      </c>
      <c r="E16140" s="1">
        <v>1890</v>
      </c>
      <c r="F16140" s="1">
        <v>25.5411</v>
      </c>
      <c r="G16140" s="1">
        <v>177.10050000000001</v>
      </c>
      <c r="H16140" s="1">
        <v>14.904847009999999</v>
      </c>
      <c r="I16140" s="1">
        <v>1300</v>
      </c>
    </row>
    <row r="16141" spans="1:9" x14ac:dyDescent="0.25">
      <c r="A16141" s="1">
        <v>0</v>
      </c>
      <c r="B16141" s="1" t="s">
        <v>19367</v>
      </c>
    </row>
    <row r="16142" spans="1:9" x14ac:dyDescent="0.25">
      <c r="A16142" s="1">
        <v>1</v>
      </c>
      <c r="B16142" s="1" t="s">
        <v>19368</v>
      </c>
      <c r="C16142" s="1" t="s">
        <v>19369</v>
      </c>
      <c r="D16142" s="1">
        <v>22276.433812660001</v>
      </c>
      <c r="E16142" s="1">
        <v>-1.0899999999999999E-6</v>
      </c>
      <c r="F16142" s="1" t="s">
        <v>3</v>
      </c>
      <c r="G16142" s="1">
        <f>-33370-3</f>
        <v>-33373</v>
      </c>
      <c r="H16142" s="1">
        <v>0</v>
      </c>
      <c r="I16142" s="1">
        <v>9997</v>
      </c>
    </row>
    <row r="16143" spans="1:9" x14ac:dyDescent="0.25">
      <c r="A16143" s="1">
        <v>2</v>
      </c>
      <c r="B16143" s="1">
        <v>49214</v>
      </c>
      <c r="C16143" s="1">
        <v>87.9011</v>
      </c>
      <c r="D16143" s="1">
        <v>228.9624</v>
      </c>
      <c r="E16143" s="1">
        <v>2015</v>
      </c>
      <c r="F16143" s="1">
        <v>93.459199999999996</v>
      </c>
      <c r="G16143" s="1">
        <v>266.67680000000001</v>
      </c>
      <c r="H16143" s="1">
        <v>13.13468874</v>
      </c>
      <c r="I16143" s="1">
        <v>53353</v>
      </c>
    </row>
    <row r="16144" spans="1:9" x14ac:dyDescent="0.25">
      <c r="A16144" s="1">
        <v>0</v>
      </c>
      <c r="B16144" s="1" t="s">
        <v>19370</v>
      </c>
    </row>
    <row r="16145" spans="1:9" x14ac:dyDescent="0.25">
      <c r="A16145" s="1">
        <v>1</v>
      </c>
      <c r="B16145" s="1" t="s">
        <v>19371</v>
      </c>
      <c r="C16145" s="1" t="s">
        <v>19372</v>
      </c>
      <c r="D16145" s="1">
        <v>22276.583344909999</v>
      </c>
      <c r="E16145" s="1">
        <v>4.9306000000000003E-4</v>
      </c>
      <c r="F16145" s="1" t="s">
        <v>3</v>
      </c>
      <c r="G16145" s="1" t="s">
        <v>19373</v>
      </c>
      <c r="H16145" s="1">
        <v>0</v>
      </c>
      <c r="I16145" s="1">
        <v>9995</v>
      </c>
    </row>
    <row r="16146" spans="1:9" x14ac:dyDescent="0.25">
      <c r="A16146" s="1">
        <v>2</v>
      </c>
      <c r="B16146" s="1">
        <v>49215</v>
      </c>
      <c r="C16146" s="1">
        <v>87.208299999999994</v>
      </c>
      <c r="D16146" s="1">
        <v>191.9915</v>
      </c>
      <c r="E16146" s="1">
        <v>1319</v>
      </c>
      <c r="F16146" s="1">
        <v>36.019500000000001</v>
      </c>
      <c r="G16146" s="1">
        <v>285.81950000000001</v>
      </c>
      <c r="H16146" s="1">
        <v>14.90474335</v>
      </c>
      <c r="I16146" s="1">
        <v>1306</v>
      </c>
    </row>
    <row r="16147" spans="1:9" x14ac:dyDescent="0.25">
      <c r="A16147" s="1">
        <v>0</v>
      </c>
      <c r="B16147" s="1" t="s">
        <v>19374</v>
      </c>
    </row>
    <row r="16148" spans="1:9" x14ac:dyDescent="0.25">
      <c r="A16148" s="1">
        <v>1</v>
      </c>
      <c r="B16148" s="1" t="s">
        <v>19375</v>
      </c>
      <c r="C16148" s="1" t="s">
        <v>19376</v>
      </c>
      <c r="D16148" s="1">
        <v>22276.41473398</v>
      </c>
      <c r="E16148" s="1">
        <v>1.9E-6</v>
      </c>
      <c r="F16148" s="1" t="s">
        <v>3</v>
      </c>
      <c r="G16148" s="1" t="s">
        <v>19377</v>
      </c>
      <c r="H16148" s="1">
        <v>0</v>
      </c>
      <c r="I16148" s="1">
        <v>9994</v>
      </c>
    </row>
    <row r="16149" spans="1:9" x14ac:dyDescent="0.25">
      <c r="A16149" s="1">
        <v>2</v>
      </c>
      <c r="B16149" s="1">
        <v>49216</v>
      </c>
      <c r="C16149" s="1">
        <v>87.9011</v>
      </c>
      <c r="D16149" s="1">
        <v>228.95</v>
      </c>
      <c r="E16149" s="1">
        <v>1802</v>
      </c>
      <c r="F16149" s="1">
        <v>69.275599999999997</v>
      </c>
      <c r="G16149" s="1">
        <v>290.85660000000001</v>
      </c>
      <c r="H16149" s="1">
        <v>13.134718019999999</v>
      </c>
      <c r="I16149" s="1">
        <v>53444</v>
      </c>
    </row>
    <row r="16150" spans="1:9" x14ac:dyDescent="0.25">
      <c r="A16150" s="1">
        <v>0</v>
      </c>
      <c r="B16150" s="1" t="s">
        <v>19378</v>
      </c>
    </row>
    <row r="16151" spans="1:9" x14ac:dyDescent="0.25">
      <c r="A16151" s="1">
        <v>1</v>
      </c>
      <c r="B16151" s="1" t="s">
        <v>19379</v>
      </c>
      <c r="C16151" s="1" t="s">
        <v>19380</v>
      </c>
      <c r="D16151" s="1">
        <v>22276.583344909999</v>
      </c>
      <c r="E16151" s="1">
        <v>4.8575000000000002E-4</v>
      </c>
      <c r="F16151" s="1" t="s">
        <v>3</v>
      </c>
      <c r="G16151" s="1" t="s">
        <v>19381</v>
      </c>
      <c r="H16151" s="1">
        <v>0</v>
      </c>
      <c r="I16151" s="1">
        <v>9999</v>
      </c>
    </row>
    <row r="16152" spans="1:9" x14ac:dyDescent="0.25">
      <c r="A16152" s="1">
        <v>2</v>
      </c>
      <c r="B16152" s="1">
        <v>49217</v>
      </c>
      <c r="C16152" s="1">
        <v>87.213200000000001</v>
      </c>
      <c r="D16152" s="1">
        <v>192.22810000000001</v>
      </c>
      <c r="E16152" s="1">
        <v>2152</v>
      </c>
      <c r="F16152" s="1">
        <v>59.978700000000003</v>
      </c>
      <c r="G16152" s="1">
        <v>159.70009999999999</v>
      </c>
      <c r="H16152" s="1">
        <v>14.904811090000001</v>
      </c>
      <c r="I16152" s="1">
        <v>1302</v>
      </c>
    </row>
    <row r="16153" spans="1:9" x14ac:dyDescent="0.25">
      <c r="A16153" s="1">
        <v>0</v>
      </c>
      <c r="B16153" s="1" t="s">
        <v>19382</v>
      </c>
    </row>
    <row r="16154" spans="1:9" x14ac:dyDescent="0.25">
      <c r="A16154" s="1">
        <v>1</v>
      </c>
      <c r="B16154" s="1" t="s">
        <v>19383</v>
      </c>
      <c r="C16154" s="1" t="s">
        <v>19384</v>
      </c>
      <c r="D16154" s="1">
        <v>22276.370293</v>
      </c>
      <c r="E16154" s="1">
        <v>1.1000000000000001E-7</v>
      </c>
      <c r="F16154" s="1" t="s">
        <v>3</v>
      </c>
      <c r="G16154" s="1">
        <f>-45831-5</f>
        <v>-45836</v>
      </c>
      <c r="H16154" s="1">
        <v>0</v>
      </c>
      <c r="I16154" s="1">
        <v>9990</v>
      </c>
    </row>
    <row r="16155" spans="1:9" x14ac:dyDescent="0.25">
      <c r="A16155" s="1">
        <v>2</v>
      </c>
      <c r="B16155" s="1">
        <v>49218</v>
      </c>
      <c r="C16155" s="1">
        <v>87.900800000000004</v>
      </c>
      <c r="D16155" s="1">
        <v>228.96299999999999</v>
      </c>
      <c r="E16155" s="1">
        <v>1638</v>
      </c>
      <c r="F16155" s="1">
        <v>81.452299999999994</v>
      </c>
      <c r="G16155" s="1">
        <v>278.67919999999998</v>
      </c>
      <c r="H16155" s="1">
        <v>13.13466517</v>
      </c>
      <c r="I16155" s="1">
        <v>53319</v>
      </c>
    </row>
    <row r="16156" spans="1:9" x14ac:dyDescent="0.25">
      <c r="A16156" s="1">
        <v>0</v>
      </c>
      <c r="B16156" s="1" t="s">
        <v>19385</v>
      </c>
    </row>
    <row r="16157" spans="1:9" x14ac:dyDescent="0.25">
      <c r="A16157" s="1">
        <v>1</v>
      </c>
      <c r="B16157" s="1" t="s">
        <v>19386</v>
      </c>
      <c r="C16157" s="1" t="s">
        <v>19387</v>
      </c>
      <c r="D16157" s="1">
        <v>22276.583344909999</v>
      </c>
      <c r="E16157" s="1">
        <v>4.7155999999999999E-4</v>
      </c>
      <c r="F16157" s="1" t="s">
        <v>3</v>
      </c>
      <c r="G16157" s="1" t="s">
        <v>19388</v>
      </c>
      <c r="H16157" s="1">
        <v>0</v>
      </c>
      <c r="I16157" s="1">
        <v>9997</v>
      </c>
    </row>
    <row r="16158" spans="1:9" x14ac:dyDescent="0.25">
      <c r="A16158" s="1">
        <v>2</v>
      </c>
      <c r="B16158" s="1">
        <v>49219</v>
      </c>
      <c r="C16158" s="1">
        <v>87.212699999999998</v>
      </c>
      <c r="D16158" s="1">
        <v>192.21600000000001</v>
      </c>
      <c r="E16158" s="1">
        <v>2921</v>
      </c>
      <c r="F16158" s="1">
        <v>28.0425</v>
      </c>
      <c r="G16158" s="1">
        <v>132.73840000000001</v>
      </c>
      <c r="H16158" s="1">
        <v>14.904900980000001</v>
      </c>
      <c r="I16158" s="1">
        <v>1306</v>
      </c>
    </row>
    <row r="16159" spans="1:9" x14ac:dyDescent="0.25">
      <c r="A16159" s="1">
        <v>0</v>
      </c>
      <c r="B16159" s="1" t="s">
        <v>19389</v>
      </c>
      <c r="C16159" s="1" t="s">
        <v>19390</v>
      </c>
    </row>
    <row r="16160" spans="1:9" x14ac:dyDescent="0.25">
      <c r="A16160" s="1">
        <v>1</v>
      </c>
      <c r="B16160" s="1" t="s">
        <v>19391</v>
      </c>
      <c r="C16160" s="1" t="s">
        <v>19392</v>
      </c>
      <c r="D16160" s="1">
        <v>22276.38801595</v>
      </c>
      <c r="E16160" s="1">
        <v>8.1532000000000002E-4</v>
      </c>
      <c r="F16160" s="1" t="s">
        <v>3</v>
      </c>
      <c r="G16160" s="1" t="s">
        <v>19393</v>
      </c>
      <c r="H16160" s="1">
        <v>0</v>
      </c>
      <c r="I16160" s="1">
        <v>9990</v>
      </c>
    </row>
    <row r="16161" spans="1:9" x14ac:dyDescent="0.25">
      <c r="A16161" s="1">
        <v>2</v>
      </c>
      <c r="B16161" s="1">
        <v>49221</v>
      </c>
      <c r="C16161" s="1">
        <v>41.550400000000003</v>
      </c>
      <c r="D16161" s="1">
        <v>264.26420000000002</v>
      </c>
      <c r="E16161" s="1">
        <v>13792</v>
      </c>
      <c r="F16161" s="1">
        <v>185.4752</v>
      </c>
      <c r="G16161" s="1">
        <v>174.59450000000001</v>
      </c>
      <c r="H16161" s="1">
        <v>15.780652870000001</v>
      </c>
      <c r="I16161" s="1">
        <v>59793</v>
      </c>
    </row>
    <row r="16162" spans="1:9" x14ac:dyDescent="0.25">
      <c r="A16162" s="1">
        <v>0</v>
      </c>
      <c r="B16162" s="1" t="s">
        <v>9976</v>
      </c>
      <c r="C16162" s="1" t="s">
        <v>6146</v>
      </c>
      <c r="D16162" s="1" t="s">
        <v>7109</v>
      </c>
    </row>
    <row r="16163" spans="1:9" x14ac:dyDescent="0.25">
      <c r="A16163" s="1">
        <v>1</v>
      </c>
      <c r="B16163" s="1" t="s">
        <v>19394</v>
      </c>
      <c r="C16163" s="1" t="s">
        <v>19395</v>
      </c>
      <c r="D16163" s="1">
        <v>22276.500778400001</v>
      </c>
      <c r="E16163" s="1">
        <v>5.1719999999999999E-5</v>
      </c>
      <c r="F16163" s="1" t="s">
        <v>3</v>
      </c>
      <c r="G16163" s="1" t="s">
        <v>19396</v>
      </c>
      <c r="H16163" s="1">
        <v>0</v>
      </c>
      <c r="I16163" s="1">
        <v>9994</v>
      </c>
    </row>
    <row r="16164" spans="1:9" x14ac:dyDescent="0.25">
      <c r="A16164" s="1">
        <v>2</v>
      </c>
      <c r="B16164" s="1">
        <v>49256</v>
      </c>
      <c r="C16164" s="1">
        <v>97.557100000000005</v>
      </c>
      <c r="D16164" s="1">
        <v>21.791699999999999</v>
      </c>
      <c r="E16164" s="1">
        <v>15918</v>
      </c>
      <c r="F16164" s="1">
        <v>86.893199999999993</v>
      </c>
      <c r="G16164" s="1">
        <v>334.45769999999999</v>
      </c>
      <c r="H16164" s="1">
        <v>15.10917207</v>
      </c>
      <c r="I16164" s="1">
        <v>56028</v>
      </c>
    </row>
    <row r="16165" spans="1:9" x14ac:dyDescent="0.25">
      <c r="A16165" s="1">
        <v>0</v>
      </c>
      <c r="B16165" s="1" t="s">
        <v>854</v>
      </c>
      <c r="C16165" s="1">
        <v>9</v>
      </c>
    </row>
    <row r="16166" spans="1:9" x14ac:dyDescent="0.25">
      <c r="A16166" s="1">
        <v>1</v>
      </c>
      <c r="B16166" s="1" t="s">
        <v>19397</v>
      </c>
      <c r="C16166" s="1" t="s">
        <v>19398</v>
      </c>
      <c r="D16166" s="1">
        <v>22276.476181450002</v>
      </c>
      <c r="E16166" s="1">
        <v>4.9599999999999999E-6</v>
      </c>
      <c r="F16166" s="1" t="s">
        <v>3</v>
      </c>
      <c r="G16166" s="1" t="s">
        <v>19399</v>
      </c>
      <c r="H16166" s="1">
        <v>0</v>
      </c>
      <c r="I16166" s="1">
        <v>9993</v>
      </c>
    </row>
    <row r="16167" spans="1:9" x14ac:dyDescent="0.25">
      <c r="A16167" s="1">
        <v>2</v>
      </c>
      <c r="B16167" s="1">
        <v>49260</v>
      </c>
      <c r="C16167" s="1">
        <v>98.2179</v>
      </c>
      <c r="D16167" s="1">
        <v>345.32639999999998</v>
      </c>
      <c r="E16167" s="1">
        <v>957</v>
      </c>
      <c r="F16167" s="1">
        <v>85.539400000000001</v>
      </c>
      <c r="G16167" s="1">
        <v>274.59129999999999</v>
      </c>
      <c r="H16167" s="1">
        <v>14.57115495</v>
      </c>
      <c r="I16167" s="1">
        <v>54014</v>
      </c>
    </row>
    <row r="16168" spans="1:9" x14ac:dyDescent="0.25">
      <c r="A16168" s="1">
        <v>0</v>
      </c>
      <c r="B16168" s="1" t="s">
        <v>19400</v>
      </c>
    </row>
    <row r="16169" spans="1:9" x14ac:dyDescent="0.25">
      <c r="A16169" s="1">
        <v>1</v>
      </c>
      <c r="B16169" s="1" t="s">
        <v>19401</v>
      </c>
      <c r="C16169" s="1" t="s">
        <v>19402</v>
      </c>
      <c r="D16169" s="1">
        <v>22276.478356600001</v>
      </c>
      <c r="E16169" s="1">
        <v>5.4589999999999997E-5</v>
      </c>
      <c r="F16169" s="1" t="s">
        <v>3</v>
      </c>
      <c r="G16169" s="1" t="s">
        <v>19403</v>
      </c>
      <c r="H16169" s="1">
        <v>0</v>
      </c>
      <c r="I16169" s="1">
        <v>9996</v>
      </c>
    </row>
    <row r="16170" spans="1:9" x14ac:dyDescent="0.25">
      <c r="A16170" s="1">
        <v>2</v>
      </c>
      <c r="B16170" s="1">
        <v>49261</v>
      </c>
      <c r="C16170" s="1">
        <v>97.564300000000003</v>
      </c>
      <c r="D16170" s="1">
        <v>341.30009999999999</v>
      </c>
      <c r="E16170" s="1">
        <v>25711</v>
      </c>
      <c r="F16170" s="1">
        <v>80.305300000000003</v>
      </c>
      <c r="G16170" s="1">
        <v>280.10739999999998</v>
      </c>
      <c r="H16170" s="1">
        <v>15.01732106</v>
      </c>
      <c r="I16170" s="1">
        <v>55597</v>
      </c>
    </row>
    <row r="16171" spans="1:9" x14ac:dyDescent="0.25">
      <c r="A16171" s="1">
        <v>0</v>
      </c>
      <c r="B16171" s="1" t="s">
        <v>19404</v>
      </c>
    </row>
    <row r="16172" spans="1:9" x14ac:dyDescent="0.25">
      <c r="A16172" s="1">
        <v>1</v>
      </c>
      <c r="B16172" s="1" t="s">
        <v>19405</v>
      </c>
      <c r="C16172" s="1" t="s">
        <v>19406</v>
      </c>
      <c r="D16172" s="1">
        <v>22276.216014720001</v>
      </c>
      <c r="E16172" s="1">
        <v>5.1329999999999998E-5</v>
      </c>
      <c r="F16172" s="1" t="s">
        <v>3</v>
      </c>
      <c r="G16172" s="1" t="s">
        <v>19407</v>
      </c>
      <c r="H16172" s="1">
        <v>0</v>
      </c>
      <c r="I16172" s="1">
        <v>9991</v>
      </c>
    </row>
    <row r="16173" spans="1:9" x14ac:dyDescent="0.25">
      <c r="A16173" s="1">
        <v>2</v>
      </c>
      <c r="B16173" s="1">
        <v>49262</v>
      </c>
      <c r="C16173" s="1">
        <v>97.569699999999997</v>
      </c>
      <c r="D16173" s="1">
        <v>341.32400000000001</v>
      </c>
      <c r="E16173" s="1">
        <v>20944</v>
      </c>
      <c r="F16173" s="1">
        <v>89.22</v>
      </c>
      <c r="G16173" s="1">
        <v>271.14240000000001</v>
      </c>
      <c r="H16173" s="1">
        <v>15.020131149999999</v>
      </c>
      <c r="I16173" s="1">
        <v>55566</v>
      </c>
    </row>
    <row r="16174" spans="1:9" x14ac:dyDescent="0.25">
      <c r="A16174" s="1">
        <v>0</v>
      </c>
      <c r="B16174" s="1" t="s">
        <v>19408</v>
      </c>
    </row>
    <row r="16175" spans="1:9" x14ac:dyDescent="0.25">
      <c r="A16175" s="1">
        <v>1</v>
      </c>
      <c r="B16175" s="1" t="s">
        <v>19409</v>
      </c>
      <c r="C16175" s="1" t="s">
        <v>19410</v>
      </c>
      <c r="D16175" s="1">
        <v>22276.149453890001</v>
      </c>
      <c r="E16175" s="1">
        <v>8.0749999999999998E-5</v>
      </c>
      <c r="F16175" s="1" t="s">
        <v>3</v>
      </c>
      <c r="G16175" s="1" t="s">
        <v>19411</v>
      </c>
      <c r="H16175" s="1">
        <v>0</v>
      </c>
      <c r="I16175" s="1">
        <v>9994</v>
      </c>
    </row>
    <row r="16176" spans="1:9" x14ac:dyDescent="0.25">
      <c r="A16176" s="1">
        <v>2</v>
      </c>
      <c r="B16176" s="1">
        <v>49263</v>
      </c>
      <c r="C16176" s="1">
        <v>97.576999999999998</v>
      </c>
      <c r="D16176" s="1">
        <v>341.91390000000001</v>
      </c>
      <c r="E16176" s="1">
        <v>20600</v>
      </c>
      <c r="F16176" s="1">
        <v>60.728400000000001</v>
      </c>
      <c r="G16176" s="1">
        <v>299.59980000000002</v>
      </c>
      <c r="H16176" s="1">
        <v>15.038370520000001</v>
      </c>
      <c r="I16176" s="1">
        <v>55607</v>
      </c>
    </row>
    <row r="16177" spans="1:9" x14ac:dyDescent="0.25">
      <c r="A16177" s="1">
        <v>0</v>
      </c>
      <c r="B16177" s="1" t="s">
        <v>19412</v>
      </c>
    </row>
    <row r="16178" spans="1:9" x14ac:dyDescent="0.25">
      <c r="A16178" s="1">
        <v>1</v>
      </c>
      <c r="B16178" s="1" t="s">
        <v>19413</v>
      </c>
      <c r="C16178" s="1" t="s">
        <v>19414</v>
      </c>
      <c r="D16178" s="1">
        <v>22276.428516889999</v>
      </c>
      <c r="E16178" s="1">
        <v>3.4480000000000002E-5</v>
      </c>
      <c r="F16178" s="1" t="s">
        <v>3</v>
      </c>
      <c r="G16178" s="1" t="s">
        <v>19415</v>
      </c>
      <c r="H16178" s="1">
        <v>0</v>
      </c>
      <c r="I16178" s="1">
        <v>9995</v>
      </c>
    </row>
    <row r="16179" spans="1:9" x14ac:dyDescent="0.25">
      <c r="A16179" s="1">
        <v>2</v>
      </c>
      <c r="B16179" s="1">
        <v>49264</v>
      </c>
      <c r="C16179" s="1">
        <v>97.576499999999996</v>
      </c>
      <c r="D16179" s="1">
        <v>341.95519999999999</v>
      </c>
      <c r="E16179" s="1">
        <v>21618</v>
      </c>
      <c r="F16179" s="1">
        <v>56.692399999999999</v>
      </c>
      <c r="G16179" s="1">
        <v>303.63679999999999</v>
      </c>
      <c r="H16179" s="1">
        <v>15.02934789</v>
      </c>
      <c r="I16179" s="1">
        <v>55631</v>
      </c>
    </row>
    <row r="16180" spans="1:9" x14ac:dyDescent="0.25">
      <c r="A16180" s="1">
        <v>0</v>
      </c>
      <c r="B16180" s="1" t="s">
        <v>19416</v>
      </c>
    </row>
    <row r="16181" spans="1:9" x14ac:dyDescent="0.25">
      <c r="A16181" s="1">
        <v>1</v>
      </c>
      <c r="B16181" s="1" t="s">
        <v>19417</v>
      </c>
      <c r="C16181" s="1" t="s">
        <v>19418</v>
      </c>
      <c r="D16181" s="1">
        <v>22273.780291110001</v>
      </c>
      <c r="E16181" s="1">
        <v>0.16499517</v>
      </c>
      <c r="F16181" s="1" t="s">
        <v>19419</v>
      </c>
      <c r="G16181" s="1" t="s">
        <v>19420</v>
      </c>
      <c r="H16181" s="1">
        <v>0</v>
      </c>
      <c r="I16181" s="1">
        <v>9992</v>
      </c>
    </row>
    <row r="16182" spans="1:9" x14ac:dyDescent="0.25">
      <c r="A16182" s="1">
        <v>2</v>
      </c>
      <c r="B16182" s="1">
        <v>49272</v>
      </c>
      <c r="C16182" s="1">
        <v>51.6113</v>
      </c>
      <c r="D16182" s="1">
        <v>132.4675</v>
      </c>
      <c r="E16182" s="1">
        <v>5461</v>
      </c>
      <c r="F16182" s="1">
        <v>279.4228</v>
      </c>
      <c r="G16182" s="1">
        <v>80.618499999999997</v>
      </c>
      <c r="H16182" s="1">
        <v>16.482706400000001</v>
      </c>
      <c r="I16182" s="1">
        <v>56367</v>
      </c>
    </row>
    <row r="16183" spans="1:9" x14ac:dyDescent="0.25">
      <c r="A16183" s="1">
        <v>0</v>
      </c>
      <c r="B16183" s="1" t="s">
        <v>19421</v>
      </c>
    </row>
    <row r="16184" spans="1:9" x14ac:dyDescent="0.25">
      <c r="A16184" s="1">
        <v>1</v>
      </c>
      <c r="B16184" s="1" t="s">
        <v>19422</v>
      </c>
      <c r="C16184" s="1" t="s">
        <v>19423</v>
      </c>
      <c r="D16184" s="1">
        <v>22261.252671869999</v>
      </c>
      <c r="E16184" s="1">
        <v>0.15378513999999999</v>
      </c>
      <c r="F16184" s="1" t="s">
        <v>19424</v>
      </c>
      <c r="G16184" s="1" t="s">
        <v>19425</v>
      </c>
      <c r="H16184" s="1">
        <v>0</v>
      </c>
      <c r="I16184" s="1">
        <v>9999</v>
      </c>
    </row>
    <row r="16185" spans="1:9" x14ac:dyDescent="0.25">
      <c r="A16185" s="1">
        <v>2</v>
      </c>
      <c r="B16185" s="1">
        <v>49276</v>
      </c>
      <c r="C16185" s="1">
        <v>51.619300000000003</v>
      </c>
      <c r="D16185" s="1">
        <v>197.3998</v>
      </c>
      <c r="E16185" s="1">
        <v>2943</v>
      </c>
      <c r="F16185" s="1">
        <v>200.37989999999999</v>
      </c>
      <c r="G16185" s="1">
        <v>159.7114</v>
      </c>
      <c r="H16185" s="1">
        <v>16.48644616</v>
      </c>
      <c r="I16185" s="1">
        <v>53449</v>
      </c>
    </row>
    <row r="16186" spans="1:9" x14ac:dyDescent="0.25">
      <c r="A16186" s="1">
        <v>0</v>
      </c>
      <c r="B16186" s="1" t="s">
        <v>19426</v>
      </c>
    </row>
    <row r="16187" spans="1:9" x14ac:dyDescent="0.25">
      <c r="A16187" s="1">
        <v>1</v>
      </c>
      <c r="B16187" s="1" t="s">
        <v>19427</v>
      </c>
      <c r="C16187" s="1" t="s">
        <v>19428</v>
      </c>
      <c r="D16187" s="1">
        <v>22276.583344909999</v>
      </c>
      <c r="E16187" s="1">
        <v>2.0155999999999999E-4</v>
      </c>
      <c r="F16187" s="1" t="s">
        <v>3</v>
      </c>
      <c r="G16187" s="1" t="s">
        <v>19429</v>
      </c>
      <c r="H16187" s="1">
        <v>0</v>
      </c>
      <c r="I16187" s="1">
        <v>9997</v>
      </c>
    </row>
    <row r="16188" spans="1:9" x14ac:dyDescent="0.25">
      <c r="A16188" s="1">
        <v>2</v>
      </c>
      <c r="B16188" s="1">
        <v>49279</v>
      </c>
      <c r="C16188" s="1">
        <v>87.913300000000007</v>
      </c>
      <c r="D16188" s="1">
        <v>198.6208</v>
      </c>
      <c r="E16188" s="1">
        <v>1702</v>
      </c>
      <c r="F16188" s="1">
        <v>55.780900000000003</v>
      </c>
      <c r="G16188" s="1">
        <v>190.3947</v>
      </c>
      <c r="H16188" s="1">
        <v>13.1449458</v>
      </c>
      <c r="I16188" s="1">
        <v>1308</v>
      </c>
    </row>
    <row r="16189" spans="1:9" x14ac:dyDescent="0.25">
      <c r="A16189" s="1">
        <v>0</v>
      </c>
      <c r="B16189" s="1" t="s">
        <v>19430</v>
      </c>
    </row>
    <row r="16190" spans="1:9" x14ac:dyDescent="0.25">
      <c r="A16190" s="1">
        <v>1</v>
      </c>
      <c r="B16190" s="1" t="s">
        <v>19431</v>
      </c>
      <c r="C16190" s="1" t="s">
        <v>19432</v>
      </c>
      <c r="D16190" s="1">
        <v>22276.583344909999</v>
      </c>
      <c r="E16190" s="1">
        <v>4.3917000000000001E-4</v>
      </c>
      <c r="F16190" s="1" t="s">
        <v>3</v>
      </c>
      <c r="G16190" s="1" t="s">
        <v>19433</v>
      </c>
      <c r="H16190" s="1">
        <v>0</v>
      </c>
      <c r="I16190" s="1">
        <v>9995</v>
      </c>
    </row>
    <row r="16191" spans="1:9" x14ac:dyDescent="0.25">
      <c r="A16191" s="1">
        <v>2</v>
      </c>
      <c r="B16191" s="1">
        <v>49280</v>
      </c>
      <c r="C16191" s="1">
        <v>87.699799999999996</v>
      </c>
      <c r="D16191" s="1">
        <v>187.99459999999999</v>
      </c>
      <c r="E16191" s="1">
        <v>4344</v>
      </c>
      <c r="F16191" s="1">
        <v>118.6382</v>
      </c>
      <c r="G16191" s="1">
        <v>159.5898</v>
      </c>
      <c r="H16191" s="1">
        <v>14.31666832</v>
      </c>
      <c r="I16191" s="1">
        <v>1309</v>
      </c>
    </row>
    <row r="16192" spans="1:9" x14ac:dyDescent="0.25">
      <c r="A16192" s="1">
        <v>0</v>
      </c>
      <c r="B16192" s="1" t="s">
        <v>19434</v>
      </c>
    </row>
    <row r="16193" spans="1:9" x14ac:dyDescent="0.25">
      <c r="A16193" s="1">
        <v>1</v>
      </c>
      <c r="B16193" s="1" t="s">
        <v>19435</v>
      </c>
      <c r="C16193" s="1" t="s">
        <v>19436</v>
      </c>
      <c r="D16193" s="1">
        <v>22276.583344909999</v>
      </c>
      <c r="E16193" s="1">
        <v>3.9012999999999998E-4</v>
      </c>
      <c r="F16193" s="1" t="s">
        <v>3</v>
      </c>
      <c r="G16193" s="1" t="s">
        <v>19437</v>
      </c>
      <c r="H16193" s="1">
        <v>0</v>
      </c>
      <c r="I16193" s="1">
        <v>9994</v>
      </c>
    </row>
    <row r="16194" spans="1:9" x14ac:dyDescent="0.25">
      <c r="A16194" s="1">
        <v>2</v>
      </c>
      <c r="B16194" s="1">
        <v>49281</v>
      </c>
      <c r="C16194" s="1">
        <v>87.922799999999995</v>
      </c>
      <c r="D16194" s="1">
        <v>183.5805</v>
      </c>
      <c r="E16194" s="1">
        <v>1900</v>
      </c>
      <c r="F16194" s="1">
        <v>90.364500000000007</v>
      </c>
      <c r="G16194" s="1">
        <v>212.24010000000001</v>
      </c>
      <c r="H16194" s="1">
        <v>13.20747749</v>
      </c>
      <c r="I16194" s="1">
        <v>1309</v>
      </c>
    </row>
    <row r="16195" spans="1:9" x14ac:dyDescent="0.25">
      <c r="A16195" s="1">
        <v>0</v>
      </c>
      <c r="B16195" s="1" t="s">
        <v>19438</v>
      </c>
    </row>
    <row r="16196" spans="1:9" x14ac:dyDescent="0.25">
      <c r="A16196" s="1">
        <v>1</v>
      </c>
      <c r="B16196" s="1" t="s">
        <v>19439</v>
      </c>
      <c r="C16196" s="1" t="s">
        <v>19440</v>
      </c>
      <c r="D16196" s="1">
        <v>22276.583344909999</v>
      </c>
      <c r="E16196" s="1">
        <v>1.5752999999999999E-4</v>
      </c>
      <c r="F16196" s="1" t="s">
        <v>3</v>
      </c>
      <c r="G16196" s="1" t="s">
        <v>19441</v>
      </c>
      <c r="H16196" s="1">
        <v>0</v>
      </c>
      <c r="I16196" s="1">
        <v>9994</v>
      </c>
    </row>
    <row r="16197" spans="1:9" x14ac:dyDescent="0.25">
      <c r="A16197" s="1">
        <v>2</v>
      </c>
      <c r="B16197" s="1">
        <v>49282</v>
      </c>
      <c r="C16197" s="1">
        <v>87.908000000000001</v>
      </c>
      <c r="D16197" s="1">
        <v>198.64689999999999</v>
      </c>
      <c r="E16197" s="1">
        <v>1978</v>
      </c>
      <c r="F16197" s="1">
        <v>61.233400000000003</v>
      </c>
      <c r="G16197" s="1">
        <v>224.9556</v>
      </c>
      <c r="H16197" s="1">
        <v>13.14490662</v>
      </c>
      <c r="I16197" s="1">
        <v>1309</v>
      </c>
    </row>
    <row r="16198" spans="1:9" x14ac:dyDescent="0.25">
      <c r="A16198" s="1">
        <v>0</v>
      </c>
      <c r="B16198" s="1" t="s">
        <v>19442</v>
      </c>
    </row>
    <row r="16199" spans="1:9" x14ac:dyDescent="0.25">
      <c r="A16199" s="1">
        <v>1</v>
      </c>
      <c r="B16199" s="1" t="s">
        <v>19443</v>
      </c>
      <c r="C16199" s="1" t="s">
        <v>19444</v>
      </c>
      <c r="D16199" s="1">
        <v>22276.583344909999</v>
      </c>
      <c r="E16199" s="1">
        <v>3.9051E-4</v>
      </c>
      <c r="F16199" s="1" t="s">
        <v>3</v>
      </c>
      <c r="G16199" s="1" t="s">
        <v>19445</v>
      </c>
      <c r="H16199" s="1">
        <v>0</v>
      </c>
      <c r="I16199" s="1">
        <v>9996</v>
      </c>
    </row>
    <row r="16200" spans="1:9" x14ac:dyDescent="0.25">
      <c r="A16200" s="1">
        <v>2</v>
      </c>
      <c r="B16200" s="1">
        <v>49283</v>
      </c>
      <c r="C16200" s="1">
        <v>87.927899999999994</v>
      </c>
      <c r="D16200" s="1">
        <v>183.5668</v>
      </c>
      <c r="E16200" s="1">
        <v>2910</v>
      </c>
      <c r="F16200" s="1">
        <v>83.865600000000001</v>
      </c>
      <c r="G16200" s="1">
        <v>228.8005</v>
      </c>
      <c r="H16200" s="1">
        <v>13.207491299999999</v>
      </c>
      <c r="I16200" s="1">
        <v>1304</v>
      </c>
    </row>
    <row r="16201" spans="1:9" x14ac:dyDescent="0.25">
      <c r="A16201" s="1">
        <v>0</v>
      </c>
      <c r="B16201" s="1" t="s">
        <v>19446</v>
      </c>
    </row>
    <row r="16202" spans="1:9" x14ac:dyDescent="0.25">
      <c r="A16202" s="1">
        <v>1</v>
      </c>
      <c r="B16202" s="1" t="s">
        <v>19447</v>
      </c>
      <c r="C16202" s="1" t="s">
        <v>19448</v>
      </c>
      <c r="D16202" s="1">
        <v>22276.583344909999</v>
      </c>
      <c r="E16202" s="1">
        <v>4.0603999999999998E-4</v>
      </c>
      <c r="F16202" s="1" t="s">
        <v>3</v>
      </c>
      <c r="G16202" s="1" t="s">
        <v>19449</v>
      </c>
      <c r="H16202" s="1">
        <v>0</v>
      </c>
      <c r="I16202" s="1">
        <v>9997</v>
      </c>
    </row>
    <row r="16203" spans="1:9" x14ac:dyDescent="0.25">
      <c r="A16203" s="1">
        <v>2</v>
      </c>
      <c r="B16203" s="1">
        <v>49284</v>
      </c>
      <c r="C16203" s="1">
        <v>87.931100000000001</v>
      </c>
      <c r="D16203" s="1">
        <v>183.46719999999999</v>
      </c>
      <c r="E16203" s="1">
        <v>2139</v>
      </c>
      <c r="F16203" s="1">
        <v>87.490099999999998</v>
      </c>
      <c r="G16203" s="1">
        <v>105.2784</v>
      </c>
      <c r="H16203" s="1">
        <v>13.207409670000001</v>
      </c>
      <c r="I16203" s="1">
        <v>1303</v>
      </c>
    </row>
    <row r="16204" spans="1:9" x14ac:dyDescent="0.25">
      <c r="A16204" s="1">
        <v>0</v>
      </c>
      <c r="B16204" s="1" t="s">
        <v>19450</v>
      </c>
    </row>
    <row r="16205" spans="1:9" x14ac:dyDescent="0.25">
      <c r="A16205" s="1">
        <v>1</v>
      </c>
      <c r="B16205" s="1" t="s">
        <v>19451</v>
      </c>
      <c r="C16205" s="1" t="s">
        <v>19452</v>
      </c>
      <c r="D16205" s="1">
        <v>22276.583344909999</v>
      </c>
      <c r="E16205" s="1">
        <v>4.0346000000000002E-4</v>
      </c>
      <c r="F16205" s="1" t="s">
        <v>3</v>
      </c>
      <c r="G16205" s="1" t="s">
        <v>19453</v>
      </c>
      <c r="H16205" s="1">
        <v>0</v>
      </c>
      <c r="I16205" s="1">
        <v>9992</v>
      </c>
    </row>
    <row r="16206" spans="1:9" x14ac:dyDescent="0.25">
      <c r="A16206" s="1">
        <v>2</v>
      </c>
      <c r="B16206" s="1">
        <v>49285</v>
      </c>
      <c r="C16206" s="1">
        <v>87.930999999999997</v>
      </c>
      <c r="D16206" s="1">
        <v>183.50479999999999</v>
      </c>
      <c r="E16206" s="1">
        <v>1433</v>
      </c>
      <c r="F16206" s="1">
        <v>96.132400000000004</v>
      </c>
      <c r="G16206" s="1">
        <v>106.6173</v>
      </c>
      <c r="H16206" s="1">
        <v>13.207455810000001</v>
      </c>
      <c r="I16206" s="1">
        <v>1307</v>
      </c>
    </row>
    <row r="16207" spans="1:9" x14ac:dyDescent="0.25">
      <c r="A16207" s="1">
        <v>0</v>
      </c>
      <c r="B16207" s="1" t="s">
        <v>19454</v>
      </c>
    </row>
    <row r="16208" spans="1:9" x14ac:dyDescent="0.25">
      <c r="A16208" s="1">
        <v>1</v>
      </c>
      <c r="B16208" s="1" t="s">
        <v>19455</v>
      </c>
      <c r="C16208" s="1" t="s">
        <v>19456</v>
      </c>
      <c r="D16208" s="1">
        <v>22276.583344909999</v>
      </c>
      <c r="E16208" s="1">
        <v>3.9513999999999999E-4</v>
      </c>
      <c r="F16208" s="1" t="s">
        <v>3</v>
      </c>
      <c r="G16208" s="1" t="s">
        <v>19457</v>
      </c>
      <c r="H16208" s="1">
        <v>0</v>
      </c>
      <c r="I16208" s="1">
        <v>9998</v>
      </c>
    </row>
    <row r="16209" spans="1:9" x14ac:dyDescent="0.25">
      <c r="A16209" s="1">
        <v>2</v>
      </c>
      <c r="B16209" s="1">
        <v>49286</v>
      </c>
      <c r="C16209" s="1">
        <v>87.930499999999995</v>
      </c>
      <c r="D16209" s="1">
        <v>183.5172</v>
      </c>
      <c r="E16209" s="1">
        <v>1922</v>
      </c>
      <c r="F16209" s="1">
        <v>78.262900000000002</v>
      </c>
      <c r="G16209" s="1">
        <v>164.4622</v>
      </c>
      <c r="H16209" s="1">
        <v>13.207498960000001</v>
      </c>
      <c r="I16209" s="1">
        <v>1306</v>
      </c>
    </row>
    <row r="16210" spans="1:9" x14ac:dyDescent="0.25">
      <c r="A16210" s="1">
        <v>0</v>
      </c>
      <c r="B16210" s="1" t="s">
        <v>19458</v>
      </c>
    </row>
    <row r="16211" spans="1:9" x14ac:dyDescent="0.25">
      <c r="A16211" s="1">
        <v>1</v>
      </c>
      <c r="B16211" s="1" t="s">
        <v>19459</v>
      </c>
      <c r="C16211" s="1" t="s">
        <v>19460</v>
      </c>
      <c r="D16211" s="1">
        <v>22276.583344909999</v>
      </c>
      <c r="E16211" s="1">
        <v>3.9100000000000002E-4</v>
      </c>
      <c r="F16211" s="1" t="s">
        <v>3</v>
      </c>
      <c r="G16211" s="1" t="s">
        <v>19461</v>
      </c>
      <c r="H16211" s="1">
        <v>0</v>
      </c>
      <c r="I16211" s="1">
        <v>9996</v>
      </c>
    </row>
    <row r="16212" spans="1:9" x14ac:dyDescent="0.25">
      <c r="A16212" s="1">
        <v>2</v>
      </c>
      <c r="B16212" s="1">
        <v>49287</v>
      </c>
      <c r="C16212" s="1">
        <v>87.928600000000003</v>
      </c>
      <c r="D16212" s="1">
        <v>183.5496</v>
      </c>
      <c r="E16212" s="1">
        <v>1964</v>
      </c>
      <c r="F16212" s="1">
        <v>77.820499999999996</v>
      </c>
      <c r="G16212" s="1">
        <v>244.96039999999999</v>
      </c>
      <c r="H16212" s="1">
        <v>13.207439770000001</v>
      </c>
      <c r="I16212" s="1">
        <v>1303</v>
      </c>
    </row>
    <row r="16213" spans="1:9" x14ac:dyDescent="0.25">
      <c r="A16213" s="1">
        <v>0</v>
      </c>
      <c r="B16213" s="1" t="s">
        <v>19462</v>
      </c>
    </row>
    <row r="16214" spans="1:9" x14ac:dyDescent="0.25">
      <c r="A16214" s="1">
        <v>1</v>
      </c>
      <c r="B16214" s="1" t="s">
        <v>19463</v>
      </c>
      <c r="C16214" s="1" t="s">
        <v>19464</v>
      </c>
      <c r="D16214" s="1">
        <v>22276.583344909999</v>
      </c>
      <c r="E16214" s="1">
        <v>-3.3030000000000001E-5</v>
      </c>
      <c r="F16214" s="1" t="s">
        <v>3</v>
      </c>
      <c r="G16214" s="1">
        <f>-82875-2</f>
        <v>-82877</v>
      </c>
      <c r="H16214" s="1">
        <v>0</v>
      </c>
      <c r="I16214" s="1">
        <v>9992</v>
      </c>
    </row>
    <row r="16215" spans="1:9" x14ac:dyDescent="0.25">
      <c r="A16215" s="1">
        <v>2</v>
      </c>
      <c r="B16215" s="1">
        <v>49288</v>
      </c>
      <c r="C16215" s="1">
        <v>87.928700000000006</v>
      </c>
      <c r="D16215" s="1">
        <v>213.73769999999999</v>
      </c>
      <c r="E16215" s="1">
        <v>2220</v>
      </c>
      <c r="F16215" s="1">
        <v>68.773700000000005</v>
      </c>
      <c r="G16215" s="1">
        <v>177.47569999999999</v>
      </c>
      <c r="H16215" s="1">
        <v>13.197185749999999</v>
      </c>
      <c r="I16215" s="1">
        <v>1307</v>
      </c>
    </row>
    <row r="16216" spans="1:9" x14ac:dyDescent="0.25">
      <c r="A16216" s="1">
        <v>0</v>
      </c>
      <c r="B16216" s="1" t="s">
        <v>19465</v>
      </c>
    </row>
    <row r="16217" spans="1:9" x14ac:dyDescent="0.25">
      <c r="A16217" s="1">
        <v>1</v>
      </c>
      <c r="B16217" s="1" t="s">
        <v>19466</v>
      </c>
      <c r="C16217" s="1" t="s">
        <v>19467</v>
      </c>
      <c r="D16217" s="1">
        <v>22276.583344909999</v>
      </c>
      <c r="E16217" s="1">
        <v>3.9348999999999997E-4</v>
      </c>
      <c r="F16217" s="1" t="s">
        <v>3</v>
      </c>
      <c r="G16217" s="1" t="s">
        <v>19468</v>
      </c>
      <c r="H16217" s="1">
        <v>0</v>
      </c>
      <c r="I16217" s="1">
        <v>9999</v>
      </c>
    </row>
    <row r="16218" spans="1:9" x14ac:dyDescent="0.25">
      <c r="A16218" s="1">
        <v>2</v>
      </c>
      <c r="B16218" s="1">
        <v>49289</v>
      </c>
      <c r="C16218" s="1">
        <v>87.927899999999994</v>
      </c>
      <c r="D16218" s="1">
        <v>183.5479</v>
      </c>
      <c r="E16218" s="1">
        <v>2189</v>
      </c>
      <c r="F16218" s="1">
        <v>82.022999999999996</v>
      </c>
      <c r="G16218" s="1">
        <v>170.595</v>
      </c>
      <c r="H16218" s="1">
        <v>13.20744805</v>
      </c>
      <c r="I16218" s="1">
        <v>1303</v>
      </c>
    </row>
    <row r="16219" spans="1:9" x14ac:dyDescent="0.25">
      <c r="A16219" s="1">
        <v>0</v>
      </c>
      <c r="B16219" s="1" t="s">
        <v>19469</v>
      </c>
    </row>
    <row r="16220" spans="1:9" x14ac:dyDescent="0.25">
      <c r="A16220" s="1">
        <v>1</v>
      </c>
      <c r="B16220" s="1" t="s">
        <v>19470</v>
      </c>
      <c r="C16220" s="1" t="s">
        <v>19471</v>
      </c>
      <c r="D16220" s="1">
        <v>22276.583344909999</v>
      </c>
      <c r="E16220" s="1">
        <v>4.4117000000000001E-4</v>
      </c>
      <c r="F16220" s="1" t="s">
        <v>3</v>
      </c>
      <c r="G16220" s="1" t="s">
        <v>19472</v>
      </c>
      <c r="H16220" s="1">
        <v>0</v>
      </c>
      <c r="I16220" s="1">
        <v>9991</v>
      </c>
    </row>
    <row r="16221" spans="1:9" x14ac:dyDescent="0.25">
      <c r="A16221" s="1">
        <v>2</v>
      </c>
      <c r="B16221" s="1">
        <v>49290</v>
      </c>
      <c r="C16221" s="1">
        <v>87.693700000000007</v>
      </c>
      <c r="D16221" s="1">
        <v>188.24350000000001</v>
      </c>
      <c r="E16221" s="1">
        <v>3574</v>
      </c>
      <c r="F16221" s="1">
        <v>100.9717</v>
      </c>
      <c r="G16221" s="1">
        <v>52.867400000000004</v>
      </c>
      <c r="H16221" s="1">
        <v>14.27858034</v>
      </c>
      <c r="I16221" s="1">
        <v>1309</v>
      </c>
    </row>
    <row r="16222" spans="1:9" x14ac:dyDescent="0.25">
      <c r="A16222" s="1">
        <v>0</v>
      </c>
      <c r="B16222" s="1" t="s">
        <v>19473</v>
      </c>
    </row>
    <row r="16223" spans="1:9" x14ac:dyDescent="0.25">
      <c r="A16223" s="1">
        <v>1</v>
      </c>
      <c r="B16223" s="1" t="s">
        <v>19474</v>
      </c>
      <c r="C16223" s="1" t="s">
        <v>19475</v>
      </c>
      <c r="D16223" s="1">
        <v>22276.583344909999</v>
      </c>
      <c r="E16223" s="1">
        <v>-3.735E-5</v>
      </c>
      <c r="F16223" s="1" t="s">
        <v>3</v>
      </c>
      <c r="G16223" s="1">
        <f>-93654-2</f>
        <v>-93656</v>
      </c>
      <c r="H16223" s="1">
        <v>0</v>
      </c>
      <c r="I16223" s="1">
        <v>9992</v>
      </c>
    </row>
    <row r="16224" spans="1:9" x14ac:dyDescent="0.25">
      <c r="A16224" s="1">
        <v>2</v>
      </c>
      <c r="B16224" s="1">
        <v>49291</v>
      </c>
      <c r="C16224" s="1">
        <v>87.920100000000005</v>
      </c>
      <c r="D16224" s="1">
        <v>213.80690000000001</v>
      </c>
      <c r="E16224" s="1">
        <v>1852</v>
      </c>
      <c r="F16224" s="1">
        <v>79.938100000000006</v>
      </c>
      <c r="G16224" s="1">
        <v>136.96639999999999</v>
      </c>
      <c r="H16224" s="1">
        <v>13.197221689999999</v>
      </c>
      <c r="I16224" s="1">
        <v>1306</v>
      </c>
    </row>
    <row r="16225" spans="1:9" x14ac:dyDescent="0.25">
      <c r="A16225" s="1">
        <v>0</v>
      </c>
      <c r="B16225" s="1" t="s">
        <v>19476</v>
      </c>
    </row>
    <row r="16226" spans="1:9" x14ac:dyDescent="0.25">
      <c r="A16226" s="1">
        <v>1</v>
      </c>
      <c r="B16226" s="1" t="s">
        <v>19477</v>
      </c>
      <c r="C16226" s="1" t="s">
        <v>19478</v>
      </c>
      <c r="D16226" s="1">
        <v>22276.583344909999</v>
      </c>
      <c r="E16226" s="1">
        <v>1.8432999999999999E-4</v>
      </c>
      <c r="F16226" s="1" t="s">
        <v>3</v>
      </c>
      <c r="G16226" s="1" t="s">
        <v>19479</v>
      </c>
      <c r="H16226" s="1">
        <v>0</v>
      </c>
      <c r="I16226" s="1">
        <v>9998</v>
      </c>
    </row>
    <row r="16227" spans="1:9" x14ac:dyDescent="0.25">
      <c r="A16227" s="1">
        <v>2</v>
      </c>
      <c r="B16227" s="1">
        <v>49292</v>
      </c>
      <c r="C16227" s="1">
        <v>87.907499999999999</v>
      </c>
      <c r="D16227" s="1">
        <v>198.63220000000001</v>
      </c>
      <c r="E16227" s="1">
        <v>2142</v>
      </c>
      <c r="F16227" s="1">
        <v>67.419300000000007</v>
      </c>
      <c r="G16227" s="1">
        <v>238.76990000000001</v>
      </c>
      <c r="H16227" s="1">
        <v>13.14487752</v>
      </c>
      <c r="I16227" s="1">
        <v>1304</v>
      </c>
    </row>
    <row r="16228" spans="1:9" x14ac:dyDescent="0.25">
      <c r="A16228" s="1">
        <v>0</v>
      </c>
      <c r="B16228" s="1" t="s">
        <v>19480</v>
      </c>
    </row>
    <row r="16229" spans="1:9" x14ac:dyDescent="0.25">
      <c r="A16229" s="1">
        <v>1</v>
      </c>
      <c r="B16229" s="1" t="s">
        <v>19481</v>
      </c>
      <c r="C16229" s="1" t="s">
        <v>19482</v>
      </c>
      <c r="D16229" s="1">
        <v>22276.583344909999</v>
      </c>
      <c r="E16229" s="1">
        <v>3.9191999999999997E-4</v>
      </c>
      <c r="F16229" s="1" t="s">
        <v>3</v>
      </c>
      <c r="G16229" s="1" t="s">
        <v>19483</v>
      </c>
      <c r="H16229" s="1">
        <v>0</v>
      </c>
      <c r="I16229" s="1">
        <v>9999</v>
      </c>
    </row>
    <row r="16230" spans="1:9" x14ac:dyDescent="0.25">
      <c r="A16230" s="1">
        <v>2</v>
      </c>
      <c r="B16230" s="1">
        <v>49293</v>
      </c>
      <c r="C16230" s="1">
        <v>87.925200000000004</v>
      </c>
      <c r="D16230" s="1">
        <v>183.58680000000001</v>
      </c>
      <c r="E16230" s="1">
        <v>1945</v>
      </c>
      <c r="F16230" s="1">
        <v>68.953000000000003</v>
      </c>
      <c r="G16230" s="1">
        <v>193.70920000000001</v>
      </c>
      <c r="H16230" s="1">
        <v>13.207479060000001</v>
      </c>
      <c r="I16230" s="1">
        <v>1305</v>
      </c>
    </row>
    <row r="16231" spans="1:9" x14ac:dyDescent="0.25">
      <c r="A16231" s="1">
        <v>0</v>
      </c>
      <c r="B16231" s="1" t="s">
        <v>19484</v>
      </c>
    </row>
    <row r="16232" spans="1:9" x14ac:dyDescent="0.25">
      <c r="A16232" s="1">
        <v>1</v>
      </c>
      <c r="B16232" s="1" t="s">
        <v>19485</v>
      </c>
      <c r="C16232" s="1" t="s">
        <v>19486</v>
      </c>
      <c r="D16232" s="1">
        <v>22276.583344909999</v>
      </c>
      <c r="E16232" s="1">
        <v>4.2990999999999998E-4</v>
      </c>
      <c r="F16232" s="1" t="s">
        <v>3</v>
      </c>
      <c r="G16232" s="1" t="s">
        <v>19487</v>
      </c>
      <c r="H16232" s="1">
        <v>0</v>
      </c>
      <c r="I16232" s="1">
        <v>9990</v>
      </c>
    </row>
    <row r="16233" spans="1:9" x14ac:dyDescent="0.25">
      <c r="A16233" s="1">
        <v>2</v>
      </c>
      <c r="B16233" s="1">
        <v>49294</v>
      </c>
      <c r="C16233" s="1">
        <v>87.696299999999994</v>
      </c>
      <c r="D16233" s="1">
        <v>188.23670000000001</v>
      </c>
      <c r="E16233" s="1">
        <v>3369</v>
      </c>
      <c r="F16233" s="1">
        <v>132.5112</v>
      </c>
      <c r="G16233" s="1">
        <v>135.3955</v>
      </c>
      <c r="H16233" s="1">
        <v>14.27810571</v>
      </c>
      <c r="I16233" s="1">
        <v>1301</v>
      </c>
    </row>
    <row r="16234" spans="1:9" x14ac:dyDescent="0.25">
      <c r="A16234" s="1">
        <v>0</v>
      </c>
      <c r="B16234" s="1" t="s">
        <v>19488</v>
      </c>
    </row>
    <row r="16235" spans="1:9" x14ac:dyDescent="0.25">
      <c r="A16235" s="1">
        <v>1</v>
      </c>
      <c r="B16235" s="1" t="s">
        <v>19489</v>
      </c>
      <c r="C16235" s="1" t="s">
        <v>19490</v>
      </c>
      <c r="D16235" s="1">
        <v>22276.583344909999</v>
      </c>
      <c r="E16235" s="1">
        <v>-3.5410000000000001E-5</v>
      </c>
      <c r="F16235" s="1" t="s">
        <v>3</v>
      </c>
      <c r="G16235" s="1">
        <f>-88817-2</f>
        <v>-88819</v>
      </c>
      <c r="H16235" s="1">
        <v>0</v>
      </c>
      <c r="I16235" s="1">
        <v>9996</v>
      </c>
    </row>
    <row r="16236" spans="1:9" x14ac:dyDescent="0.25">
      <c r="A16236" s="1">
        <v>2</v>
      </c>
      <c r="B16236" s="1">
        <v>49295</v>
      </c>
      <c r="C16236" s="1">
        <v>87.923400000000001</v>
      </c>
      <c r="D16236" s="1">
        <v>213.7809</v>
      </c>
      <c r="E16236" s="1">
        <v>2128</v>
      </c>
      <c r="F16236" s="1">
        <v>69.837999999999994</v>
      </c>
      <c r="G16236" s="1">
        <v>161.6567</v>
      </c>
      <c r="H16236" s="1">
        <v>13.19722421</v>
      </c>
      <c r="I16236" s="1">
        <v>49299</v>
      </c>
    </row>
    <row r="16237" spans="1:9" x14ac:dyDescent="0.25">
      <c r="A16237" s="1">
        <v>0</v>
      </c>
      <c r="B16237" s="1" t="s">
        <v>19491</v>
      </c>
    </row>
    <row r="16238" spans="1:9" x14ac:dyDescent="0.25">
      <c r="A16238" s="1">
        <v>1</v>
      </c>
      <c r="B16238" s="1" t="s">
        <v>19492</v>
      </c>
      <c r="C16238" s="1" t="s">
        <v>19493</v>
      </c>
      <c r="D16238" s="1">
        <v>22276.583344909999</v>
      </c>
      <c r="E16238" s="1">
        <v>3.9667000000000001E-4</v>
      </c>
      <c r="F16238" s="1" t="s">
        <v>3</v>
      </c>
      <c r="G16238" s="1" t="s">
        <v>19494</v>
      </c>
      <c r="H16238" s="1">
        <v>0</v>
      </c>
      <c r="I16238" s="1">
        <v>9994</v>
      </c>
    </row>
    <row r="16239" spans="1:9" x14ac:dyDescent="0.25">
      <c r="A16239" s="1">
        <v>2</v>
      </c>
      <c r="B16239" s="1">
        <v>49296</v>
      </c>
      <c r="C16239" s="1">
        <v>87.929400000000001</v>
      </c>
      <c r="D16239" s="1">
        <v>183.5532</v>
      </c>
      <c r="E16239" s="1">
        <v>2013</v>
      </c>
      <c r="F16239" s="1">
        <v>74.418999999999997</v>
      </c>
      <c r="G16239" s="1">
        <v>158.2159</v>
      </c>
      <c r="H16239" s="1">
        <v>13.207498559999999</v>
      </c>
      <c r="I16239" s="1">
        <v>1309</v>
      </c>
    </row>
    <row r="16240" spans="1:9" x14ac:dyDescent="0.25">
      <c r="A16240" s="1">
        <v>0</v>
      </c>
      <c r="B16240" s="1" t="s">
        <v>19495</v>
      </c>
    </row>
    <row r="16241" spans="1:9" x14ac:dyDescent="0.25">
      <c r="A16241" s="1">
        <v>1</v>
      </c>
      <c r="B16241" s="1" t="s">
        <v>19496</v>
      </c>
      <c r="C16241" s="1" t="s">
        <v>19497</v>
      </c>
      <c r="D16241" s="1">
        <v>22276.583344909999</v>
      </c>
      <c r="E16241" s="1">
        <v>-3.731E-5</v>
      </c>
      <c r="F16241" s="1" t="s">
        <v>3</v>
      </c>
      <c r="G16241" s="1">
        <f>-93561-2</f>
        <v>-93563</v>
      </c>
      <c r="H16241" s="1">
        <v>0</v>
      </c>
      <c r="I16241" s="1">
        <v>9991</v>
      </c>
    </row>
    <row r="16242" spans="1:9" x14ac:dyDescent="0.25">
      <c r="A16242" s="1">
        <v>2</v>
      </c>
      <c r="B16242" s="1">
        <v>49297</v>
      </c>
      <c r="C16242" s="1">
        <v>87.928299999999993</v>
      </c>
      <c r="D16242" s="1">
        <v>213.71950000000001</v>
      </c>
      <c r="E16242" s="1">
        <v>1992</v>
      </c>
      <c r="F16242" s="1">
        <v>81.455699999999993</v>
      </c>
      <c r="G16242" s="1">
        <v>120.7664</v>
      </c>
      <c r="H16242" s="1">
        <v>13.197181</v>
      </c>
      <c r="I16242" s="1">
        <v>1300</v>
      </c>
    </row>
    <row r="16243" spans="1:9" x14ac:dyDescent="0.25">
      <c r="A16243" s="1">
        <v>0</v>
      </c>
      <c r="B16243" s="1" t="s">
        <v>19498</v>
      </c>
    </row>
    <row r="16244" spans="1:9" x14ac:dyDescent="0.25">
      <c r="A16244" s="1">
        <v>1</v>
      </c>
      <c r="B16244" s="1" t="s">
        <v>19499</v>
      </c>
      <c r="C16244" s="1" t="s">
        <v>19500</v>
      </c>
      <c r="D16244" s="1">
        <v>22276.583344909999</v>
      </c>
      <c r="E16244" s="1">
        <v>3.9114999999999999E-4</v>
      </c>
      <c r="F16244" s="1" t="s">
        <v>3</v>
      </c>
      <c r="G16244" s="1" t="s">
        <v>19501</v>
      </c>
      <c r="H16244" s="1">
        <v>0</v>
      </c>
      <c r="I16244" s="1">
        <v>9995</v>
      </c>
    </row>
    <row r="16245" spans="1:9" x14ac:dyDescent="0.25">
      <c r="A16245" s="1">
        <v>2</v>
      </c>
      <c r="B16245" s="1">
        <v>49298</v>
      </c>
      <c r="C16245" s="1">
        <v>87.928799999999995</v>
      </c>
      <c r="D16245" s="1">
        <v>183.54990000000001</v>
      </c>
      <c r="E16245" s="1">
        <v>2178</v>
      </c>
      <c r="F16245" s="1">
        <v>63.005899999999997</v>
      </c>
      <c r="G16245" s="1">
        <v>209.68809999999999</v>
      </c>
      <c r="H16245" s="1">
        <v>13.20745105</v>
      </c>
      <c r="I16245" s="1">
        <v>1302</v>
      </c>
    </row>
    <row r="16246" spans="1:9" x14ac:dyDescent="0.25">
      <c r="A16246" s="1">
        <v>0</v>
      </c>
      <c r="B16246" s="1" t="s">
        <v>19502</v>
      </c>
    </row>
    <row r="16247" spans="1:9" x14ac:dyDescent="0.25">
      <c r="A16247" s="1">
        <v>1</v>
      </c>
      <c r="B16247" s="1" t="s">
        <v>19503</v>
      </c>
      <c r="C16247" s="1" t="s">
        <v>19504</v>
      </c>
      <c r="D16247" s="1">
        <v>22276.583344909999</v>
      </c>
      <c r="E16247" s="1">
        <v>4.55E-4</v>
      </c>
      <c r="F16247" s="1" t="s">
        <v>3</v>
      </c>
      <c r="G16247" s="1" t="s">
        <v>19505</v>
      </c>
      <c r="H16247" s="1">
        <v>0</v>
      </c>
      <c r="I16247" s="1">
        <v>9999</v>
      </c>
    </row>
    <row r="16248" spans="1:9" x14ac:dyDescent="0.25">
      <c r="A16248" s="1">
        <v>2</v>
      </c>
      <c r="B16248" s="1">
        <v>49299</v>
      </c>
      <c r="C16248" s="1">
        <v>87.695899999999995</v>
      </c>
      <c r="D16248" s="1">
        <v>187.91</v>
      </c>
      <c r="E16248" s="1">
        <v>4986</v>
      </c>
      <c r="F16248" s="1">
        <v>162.0232</v>
      </c>
      <c r="G16248" s="1">
        <v>326.90600000000001</v>
      </c>
      <c r="H16248" s="1">
        <v>14.31658519</v>
      </c>
      <c r="I16248" s="1">
        <v>1301</v>
      </c>
    </row>
    <row r="16249" spans="1:9" x14ac:dyDescent="0.25">
      <c r="A16249" s="1">
        <v>0</v>
      </c>
      <c r="B16249" s="1" t="s">
        <v>19506</v>
      </c>
    </row>
    <row r="16250" spans="1:9" x14ac:dyDescent="0.25">
      <c r="A16250" s="1">
        <v>1</v>
      </c>
      <c r="B16250" s="1" t="s">
        <v>19507</v>
      </c>
      <c r="C16250" s="1" t="s">
        <v>19508</v>
      </c>
      <c r="D16250" s="1">
        <v>22276.583344909999</v>
      </c>
      <c r="E16250" s="1">
        <v>1.8855E-4</v>
      </c>
      <c r="F16250" s="1" t="s">
        <v>3</v>
      </c>
      <c r="G16250" s="1" t="s">
        <v>19509</v>
      </c>
      <c r="H16250" s="1">
        <v>0</v>
      </c>
      <c r="I16250" s="1">
        <v>9991</v>
      </c>
    </row>
    <row r="16251" spans="1:9" x14ac:dyDescent="0.25">
      <c r="A16251" s="1">
        <v>2</v>
      </c>
      <c r="B16251" s="1">
        <v>49300</v>
      </c>
      <c r="C16251" s="1">
        <v>87.907200000000003</v>
      </c>
      <c r="D16251" s="1">
        <v>198.65119999999999</v>
      </c>
      <c r="E16251" s="1">
        <v>2119</v>
      </c>
      <c r="F16251" s="1">
        <v>70.372900000000001</v>
      </c>
      <c r="G16251" s="1">
        <v>295.39839999999998</v>
      </c>
      <c r="H16251" s="1">
        <v>13.14482537</v>
      </c>
      <c r="I16251" s="1">
        <v>1306</v>
      </c>
    </row>
    <row r="16252" spans="1:9" x14ac:dyDescent="0.25">
      <c r="A16252" s="1">
        <v>0</v>
      </c>
      <c r="B16252" s="1" t="s">
        <v>19510</v>
      </c>
    </row>
    <row r="16253" spans="1:9" x14ac:dyDescent="0.25">
      <c r="A16253" s="1">
        <v>1</v>
      </c>
      <c r="B16253" s="1" t="s">
        <v>19511</v>
      </c>
      <c r="C16253" s="1" t="s">
        <v>19512</v>
      </c>
      <c r="D16253" s="1">
        <v>22276.583344909999</v>
      </c>
      <c r="E16253" s="1">
        <v>4.0151E-4</v>
      </c>
      <c r="F16253" s="1" t="s">
        <v>3</v>
      </c>
      <c r="G16253" s="1" t="s">
        <v>19513</v>
      </c>
      <c r="H16253" s="1">
        <v>0</v>
      </c>
      <c r="I16253" s="1">
        <v>9997</v>
      </c>
    </row>
    <row r="16254" spans="1:9" x14ac:dyDescent="0.25">
      <c r="A16254" s="1">
        <v>2</v>
      </c>
      <c r="B16254" s="1">
        <v>49301</v>
      </c>
      <c r="C16254" s="1">
        <v>87.933599999999998</v>
      </c>
      <c r="D16254" s="1">
        <v>183.4905</v>
      </c>
      <c r="E16254" s="1">
        <v>2627</v>
      </c>
      <c r="F16254" s="1">
        <v>88.974800000000002</v>
      </c>
      <c r="G16254" s="1">
        <v>123.68129999999999</v>
      </c>
      <c r="H16254" s="1">
        <v>13.207464740000001</v>
      </c>
      <c r="I16254" s="1">
        <v>1302</v>
      </c>
    </row>
    <row r="16255" spans="1:9" x14ac:dyDescent="0.25">
      <c r="A16255" s="1">
        <v>0</v>
      </c>
      <c r="B16255" s="1" t="s">
        <v>19514</v>
      </c>
    </row>
    <row r="16256" spans="1:9" x14ac:dyDescent="0.25">
      <c r="A16256" s="1">
        <v>1</v>
      </c>
      <c r="B16256" s="1" t="s">
        <v>19515</v>
      </c>
      <c r="C16256" s="1" t="s">
        <v>19516</v>
      </c>
      <c r="D16256" s="1">
        <v>22276.583344909999</v>
      </c>
      <c r="E16256" s="1">
        <v>-3.7750000000000003E-5</v>
      </c>
      <c r="F16256" s="1" t="s">
        <v>3</v>
      </c>
      <c r="G16256" s="1">
        <f>-94678-2</f>
        <v>-94680</v>
      </c>
      <c r="H16256" s="1">
        <v>0</v>
      </c>
      <c r="I16256" s="1">
        <v>9996</v>
      </c>
    </row>
    <row r="16257" spans="1:9" x14ac:dyDescent="0.25">
      <c r="A16257" s="1">
        <v>2</v>
      </c>
      <c r="B16257" s="1">
        <v>49302</v>
      </c>
      <c r="C16257" s="1">
        <v>87.922700000000006</v>
      </c>
      <c r="D16257" s="1">
        <v>213.78980000000001</v>
      </c>
      <c r="E16257" s="1">
        <v>1917</v>
      </c>
      <c r="F16257" s="1">
        <v>68.3596</v>
      </c>
      <c r="G16257" s="1">
        <v>141.1874</v>
      </c>
      <c r="H16257" s="1">
        <v>13.197181219999999</v>
      </c>
      <c r="I16257" s="1">
        <v>1303</v>
      </c>
    </row>
    <row r="16258" spans="1:9" x14ac:dyDescent="0.25">
      <c r="A16258" s="1">
        <v>0</v>
      </c>
      <c r="B16258" s="1" t="s">
        <v>19517</v>
      </c>
    </row>
    <row r="16259" spans="1:9" x14ac:dyDescent="0.25">
      <c r="A16259" s="1">
        <v>1</v>
      </c>
      <c r="B16259" s="1" t="s">
        <v>19518</v>
      </c>
      <c r="C16259" s="1" t="s">
        <v>19519</v>
      </c>
      <c r="D16259" s="1">
        <v>22276.583344909999</v>
      </c>
      <c r="E16259" s="1">
        <v>3.9910999999999999E-4</v>
      </c>
      <c r="F16259" s="1" t="s">
        <v>3</v>
      </c>
      <c r="G16259" s="1" t="s">
        <v>19520</v>
      </c>
      <c r="H16259" s="1">
        <v>0</v>
      </c>
      <c r="I16259" s="1">
        <v>9992</v>
      </c>
    </row>
    <row r="16260" spans="1:9" x14ac:dyDescent="0.25">
      <c r="A16260" s="1">
        <v>2</v>
      </c>
      <c r="B16260" s="1">
        <v>49303</v>
      </c>
      <c r="C16260" s="1">
        <v>87.929000000000002</v>
      </c>
      <c r="D16260" s="1">
        <v>183.49600000000001</v>
      </c>
      <c r="E16260" s="1">
        <v>1712</v>
      </c>
      <c r="F16260" s="1">
        <v>79.687399999999997</v>
      </c>
      <c r="G16260" s="1">
        <v>142.9059</v>
      </c>
      <c r="H16260" s="1">
        <v>13.20745893</v>
      </c>
      <c r="I16260" s="1">
        <v>1305</v>
      </c>
    </row>
    <row r="16261" spans="1:9" x14ac:dyDescent="0.25">
      <c r="A16261" s="1">
        <v>0</v>
      </c>
      <c r="B16261" s="1" t="s">
        <v>19521</v>
      </c>
    </row>
    <row r="16262" spans="1:9" x14ac:dyDescent="0.25">
      <c r="A16262" s="1">
        <v>1</v>
      </c>
      <c r="B16262" s="1" t="s">
        <v>19522</v>
      </c>
      <c r="C16262" s="1" t="s">
        <v>19523</v>
      </c>
      <c r="D16262" s="1">
        <v>22276.583344909999</v>
      </c>
      <c r="E16262" s="1">
        <v>3.9724999999999998E-4</v>
      </c>
      <c r="F16262" s="1" t="s">
        <v>3</v>
      </c>
      <c r="G16262" s="1" t="s">
        <v>19524</v>
      </c>
      <c r="H16262" s="1">
        <v>0</v>
      </c>
      <c r="I16262" s="1">
        <v>9994</v>
      </c>
    </row>
    <row r="16263" spans="1:9" x14ac:dyDescent="0.25">
      <c r="A16263" s="1">
        <v>2</v>
      </c>
      <c r="B16263" s="1">
        <v>49304</v>
      </c>
      <c r="C16263" s="1">
        <v>87.925299999999993</v>
      </c>
      <c r="D16263" s="1">
        <v>183.59540000000001</v>
      </c>
      <c r="E16263" s="1">
        <v>2047</v>
      </c>
      <c r="F16263" s="1">
        <v>66.506500000000003</v>
      </c>
      <c r="G16263" s="1">
        <v>306.13189999999997</v>
      </c>
      <c r="H16263" s="1">
        <v>13.20749736</v>
      </c>
      <c r="I16263" s="1">
        <v>1301</v>
      </c>
    </row>
    <row r="16264" spans="1:9" x14ac:dyDescent="0.25">
      <c r="A16264" s="1">
        <v>0</v>
      </c>
      <c r="B16264" s="1" t="s">
        <v>19525</v>
      </c>
    </row>
    <row r="16265" spans="1:9" x14ac:dyDescent="0.25">
      <c r="A16265" s="1">
        <v>1</v>
      </c>
      <c r="B16265" s="1" t="s">
        <v>19526</v>
      </c>
      <c r="C16265" s="1" t="s">
        <v>19527</v>
      </c>
      <c r="D16265" s="1">
        <v>22276.583344909999</v>
      </c>
      <c r="E16265" s="1">
        <v>1.984E-4</v>
      </c>
      <c r="F16265" s="1" t="s">
        <v>3</v>
      </c>
      <c r="G16265" s="1" t="s">
        <v>19528</v>
      </c>
      <c r="H16265" s="1">
        <v>0</v>
      </c>
      <c r="I16265" s="1">
        <v>9996</v>
      </c>
    </row>
    <row r="16266" spans="1:9" x14ac:dyDescent="0.25">
      <c r="A16266" s="1">
        <v>2</v>
      </c>
      <c r="B16266" s="1">
        <v>49305</v>
      </c>
      <c r="C16266" s="1">
        <v>87.909000000000006</v>
      </c>
      <c r="D16266" s="1">
        <v>198.63149999999999</v>
      </c>
      <c r="E16266" s="1">
        <v>2022</v>
      </c>
      <c r="F16266" s="1">
        <v>71.011200000000002</v>
      </c>
      <c r="G16266" s="1">
        <v>325.07389999999998</v>
      </c>
      <c r="H16266" s="1">
        <v>13.14487836</v>
      </c>
      <c r="I16266" s="1">
        <v>1305</v>
      </c>
    </row>
    <row r="16267" spans="1:9" x14ac:dyDescent="0.25">
      <c r="A16267" s="1">
        <v>0</v>
      </c>
      <c r="B16267" s="1" t="s">
        <v>19529</v>
      </c>
    </row>
    <row r="16268" spans="1:9" x14ac:dyDescent="0.25">
      <c r="A16268" s="1">
        <v>1</v>
      </c>
      <c r="B16268" s="1" t="s">
        <v>19530</v>
      </c>
      <c r="C16268" s="1" t="s">
        <v>19531</v>
      </c>
      <c r="D16268" s="1">
        <v>22276.583344909999</v>
      </c>
      <c r="E16268" s="1">
        <v>-3.6489999999999998E-5</v>
      </c>
      <c r="F16268" s="1" t="s">
        <v>3</v>
      </c>
      <c r="G16268" s="1">
        <f>-91507-2</f>
        <v>-91509</v>
      </c>
      <c r="H16268" s="1">
        <v>0</v>
      </c>
      <c r="I16268" s="1">
        <v>9998</v>
      </c>
    </row>
    <row r="16269" spans="1:9" x14ac:dyDescent="0.25">
      <c r="A16269" s="1">
        <v>2</v>
      </c>
      <c r="B16269" s="1">
        <v>49306</v>
      </c>
      <c r="C16269" s="1">
        <v>87.922499999999999</v>
      </c>
      <c r="D16269" s="1">
        <v>213.79599999999999</v>
      </c>
      <c r="E16269" s="1">
        <v>1851</v>
      </c>
      <c r="F16269" s="1">
        <v>83.986199999999997</v>
      </c>
      <c r="G16269" s="1">
        <v>140.27459999999999</v>
      </c>
      <c r="H16269" s="1">
        <v>13.19718033</v>
      </c>
      <c r="I16269" s="1">
        <v>1300</v>
      </c>
    </row>
    <row r="16270" spans="1:9" x14ac:dyDescent="0.25">
      <c r="A16270" s="1">
        <v>0</v>
      </c>
      <c r="B16270" s="1" t="s">
        <v>19532</v>
      </c>
    </row>
    <row r="16271" spans="1:9" x14ac:dyDescent="0.25">
      <c r="A16271" s="1">
        <v>1</v>
      </c>
      <c r="B16271" s="1" t="s">
        <v>19533</v>
      </c>
      <c r="C16271" s="1" t="s">
        <v>19534</v>
      </c>
      <c r="D16271" s="1">
        <v>22276.583344909999</v>
      </c>
      <c r="E16271" s="1">
        <v>3.9038000000000001E-4</v>
      </c>
      <c r="F16271" s="1" t="s">
        <v>3</v>
      </c>
      <c r="G16271" s="1" t="s">
        <v>19535</v>
      </c>
      <c r="H16271" s="1">
        <v>0</v>
      </c>
      <c r="I16271" s="1">
        <v>9990</v>
      </c>
    </row>
    <row r="16272" spans="1:9" x14ac:dyDescent="0.25">
      <c r="A16272" s="1">
        <v>2</v>
      </c>
      <c r="B16272" s="1">
        <v>49307</v>
      </c>
      <c r="C16272" s="1">
        <v>87.929400000000001</v>
      </c>
      <c r="D16272" s="1">
        <v>183.57249999999999</v>
      </c>
      <c r="E16272" s="1">
        <v>2088</v>
      </c>
      <c r="F16272" s="1">
        <v>76.832999999999998</v>
      </c>
      <c r="G16272" s="1">
        <v>205.9811</v>
      </c>
      <c r="H16272" s="1">
        <v>13.20750823</v>
      </c>
      <c r="I16272" s="1">
        <v>1301</v>
      </c>
    </row>
    <row r="16273" spans="1:9" x14ac:dyDescent="0.25">
      <c r="A16273" s="1">
        <v>0</v>
      </c>
      <c r="B16273" s="1" t="s">
        <v>19536</v>
      </c>
    </row>
    <row r="16274" spans="1:9" x14ac:dyDescent="0.25">
      <c r="A16274" s="1">
        <v>1</v>
      </c>
      <c r="B16274" s="1" t="s">
        <v>19537</v>
      </c>
      <c r="C16274" s="1" t="s">
        <v>19538</v>
      </c>
      <c r="D16274" s="1">
        <v>22276.583344909999</v>
      </c>
      <c r="E16274" s="1">
        <v>3.9188E-4</v>
      </c>
      <c r="F16274" s="1" t="s">
        <v>3</v>
      </c>
      <c r="G16274" s="1" t="s">
        <v>19539</v>
      </c>
      <c r="H16274" s="1">
        <v>0</v>
      </c>
      <c r="I16274" s="1">
        <v>9997</v>
      </c>
    </row>
    <row r="16275" spans="1:9" x14ac:dyDescent="0.25">
      <c r="A16275" s="1">
        <v>2</v>
      </c>
      <c r="B16275" s="1">
        <v>49308</v>
      </c>
      <c r="C16275" s="1">
        <v>87.929100000000005</v>
      </c>
      <c r="D16275" s="1">
        <v>183.5582</v>
      </c>
      <c r="E16275" s="1">
        <v>2388</v>
      </c>
      <c r="F16275" s="1">
        <v>82.210300000000004</v>
      </c>
      <c r="G16275" s="1">
        <v>250.42240000000001</v>
      </c>
      <c r="H16275" s="1">
        <v>13.20748661</v>
      </c>
      <c r="I16275" s="1">
        <v>1302</v>
      </c>
    </row>
    <row r="16276" spans="1:9" x14ac:dyDescent="0.25">
      <c r="A16276" s="1">
        <v>0</v>
      </c>
      <c r="B16276" s="1" t="s">
        <v>19540</v>
      </c>
    </row>
    <row r="16277" spans="1:9" x14ac:dyDescent="0.25">
      <c r="A16277" s="1">
        <v>1</v>
      </c>
      <c r="B16277" s="1" t="s">
        <v>19541</v>
      </c>
      <c r="C16277" s="1" t="s">
        <v>19542</v>
      </c>
      <c r="D16277" s="1">
        <v>22276.583344909999</v>
      </c>
      <c r="E16277" s="1">
        <v>2.1022E-4</v>
      </c>
      <c r="F16277" s="1" t="s">
        <v>3</v>
      </c>
      <c r="G16277" s="1" t="s">
        <v>19543</v>
      </c>
      <c r="H16277" s="1">
        <v>0</v>
      </c>
      <c r="I16277" s="1">
        <v>9999</v>
      </c>
    </row>
    <row r="16278" spans="1:9" x14ac:dyDescent="0.25">
      <c r="A16278" s="1">
        <v>2</v>
      </c>
      <c r="B16278" s="1">
        <v>49309</v>
      </c>
      <c r="C16278" s="1">
        <v>87.912099999999995</v>
      </c>
      <c r="D16278" s="1">
        <v>198.5772</v>
      </c>
      <c r="E16278" s="1">
        <v>2255</v>
      </c>
      <c r="F16278" s="1">
        <v>72.916399999999996</v>
      </c>
      <c r="G16278" s="1">
        <v>352.92079999999999</v>
      </c>
      <c r="H16278" s="1">
        <v>13.144815700000001</v>
      </c>
      <c r="I16278" s="1">
        <v>1304</v>
      </c>
    </row>
    <row r="16279" spans="1:9" x14ac:dyDescent="0.25">
      <c r="A16279" s="1">
        <v>0</v>
      </c>
      <c r="B16279" s="1" t="s">
        <v>19544</v>
      </c>
    </row>
    <row r="16280" spans="1:9" x14ac:dyDescent="0.25">
      <c r="A16280" s="1">
        <v>1</v>
      </c>
      <c r="B16280" s="1" t="s">
        <v>19545</v>
      </c>
      <c r="C16280" s="1" t="s">
        <v>19546</v>
      </c>
      <c r="D16280" s="1">
        <v>22276.583344909999</v>
      </c>
      <c r="E16280" s="1">
        <v>3.9292999999999999E-4</v>
      </c>
      <c r="F16280" s="1" t="s">
        <v>3</v>
      </c>
      <c r="G16280" s="1" t="s">
        <v>19547</v>
      </c>
      <c r="H16280" s="1">
        <v>0</v>
      </c>
      <c r="I16280" s="1">
        <v>9992</v>
      </c>
    </row>
    <row r="16281" spans="1:9" x14ac:dyDescent="0.25">
      <c r="A16281" s="1">
        <v>2</v>
      </c>
      <c r="B16281" s="1">
        <v>49310</v>
      </c>
      <c r="C16281" s="1">
        <v>87.927199999999999</v>
      </c>
      <c r="D16281" s="1">
        <v>183.56809999999999</v>
      </c>
      <c r="E16281" s="1">
        <v>2740</v>
      </c>
      <c r="F16281" s="1">
        <v>87.193700000000007</v>
      </c>
      <c r="G16281" s="1">
        <v>255.41159999999999</v>
      </c>
      <c r="H16281" s="1">
        <v>13.20750288</v>
      </c>
      <c r="I16281" s="1">
        <v>1308</v>
      </c>
    </row>
    <row r="16282" spans="1:9" x14ac:dyDescent="0.25">
      <c r="A16282" s="1">
        <v>0</v>
      </c>
      <c r="B16282" s="1" t="s">
        <v>19548</v>
      </c>
    </row>
    <row r="16283" spans="1:9" x14ac:dyDescent="0.25">
      <c r="A16283" s="1">
        <v>1</v>
      </c>
      <c r="B16283" s="1" t="s">
        <v>19549</v>
      </c>
      <c r="C16283" s="1" t="s">
        <v>19550</v>
      </c>
      <c r="D16283" s="1">
        <v>22276.583344909999</v>
      </c>
      <c r="E16283" s="1">
        <v>3.9591000000000002E-4</v>
      </c>
      <c r="F16283" s="1" t="s">
        <v>3</v>
      </c>
      <c r="G16283" s="1" t="s">
        <v>19551</v>
      </c>
      <c r="H16283" s="1">
        <v>0</v>
      </c>
      <c r="I16283" s="1">
        <v>9994</v>
      </c>
    </row>
    <row r="16284" spans="1:9" x14ac:dyDescent="0.25">
      <c r="A16284" s="1">
        <v>2</v>
      </c>
      <c r="B16284" s="1">
        <v>49311</v>
      </c>
      <c r="C16284" s="1">
        <v>87.929900000000004</v>
      </c>
      <c r="D16284" s="1">
        <v>183.55109999999999</v>
      </c>
      <c r="E16284" s="1">
        <v>2388</v>
      </c>
      <c r="F16284" s="1">
        <v>77.909199999999998</v>
      </c>
      <c r="G16284" s="1">
        <v>284.73270000000002</v>
      </c>
      <c r="H16284" s="1">
        <v>13.20747718</v>
      </c>
      <c r="I16284" s="1">
        <v>1300</v>
      </c>
    </row>
    <row r="16285" spans="1:9" x14ac:dyDescent="0.25">
      <c r="A16285" s="1">
        <v>0</v>
      </c>
      <c r="B16285" s="1" t="s">
        <v>19552</v>
      </c>
    </row>
    <row r="16286" spans="1:9" x14ac:dyDescent="0.25">
      <c r="A16286" s="1">
        <v>1</v>
      </c>
      <c r="B16286" s="1" t="s">
        <v>19553</v>
      </c>
      <c r="C16286" s="1" t="s">
        <v>19554</v>
      </c>
      <c r="D16286" s="1">
        <v>22276.583344909999</v>
      </c>
      <c r="E16286" s="1">
        <v>3.9023999999999998E-4</v>
      </c>
      <c r="F16286" s="1" t="s">
        <v>3</v>
      </c>
      <c r="G16286" s="1" t="s">
        <v>19555</v>
      </c>
      <c r="H16286" s="1">
        <v>0</v>
      </c>
      <c r="I16286" s="1">
        <v>9994</v>
      </c>
    </row>
    <row r="16287" spans="1:9" x14ac:dyDescent="0.25">
      <c r="A16287" s="1">
        <v>2</v>
      </c>
      <c r="B16287" s="1">
        <v>49312</v>
      </c>
      <c r="C16287" s="1">
        <v>87.925299999999993</v>
      </c>
      <c r="D16287" s="1">
        <v>183.56129999999999</v>
      </c>
      <c r="E16287" s="1">
        <v>2443</v>
      </c>
      <c r="F16287" s="1">
        <v>73.260099999999994</v>
      </c>
      <c r="G16287" s="1">
        <v>219.2731</v>
      </c>
      <c r="H16287" s="1">
        <v>13.20750849</v>
      </c>
      <c r="I16287" s="1">
        <v>1302</v>
      </c>
    </row>
    <row r="16288" spans="1:9" x14ac:dyDescent="0.25">
      <c r="A16288" s="1">
        <v>0</v>
      </c>
      <c r="B16288" s="1" t="s">
        <v>19556</v>
      </c>
    </row>
    <row r="16289" spans="1:9" x14ac:dyDescent="0.25">
      <c r="A16289" s="1">
        <v>1</v>
      </c>
      <c r="B16289" s="1" t="s">
        <v>19557</v>
      </c>
      <c r="C16289" s="1" t="s">
        <v>19558</v>
      </c>
      <c r="D16289" s="1">
        <v>22276.583344909999</v>
      </c>
      <c r="E16289" s="1">
        <v>3.9415000000000001E-4</v>
      </c>
      <c r="F16289" s="1" t="s">
        <v>3</v>
      </c>
      <c r="G16289" s="1" t="s">
        <v>19559</v>
      </c>
      <c r="H16289" s="1">
        <v>0</v>
      </c>
      <c r="I16289" s="1">
        <v>9990</v>
      </c>
    </row>
    <row r="16290" spans="1:9" x14ac:dyDescent="0.25">
      <c r="A16290" s="1">
        <v>2</v>
      </c>
      <c r="B16290" s="1">
        <v>49313</v>
      </c>
      <c r="C16290" s="1">
        <v>87.924999999999997</v>
      </c>
      <c r="D16290" s="1">
        <v>183.5744</v>
      </c>
      <c r="E16290" s="1">
        <v>1914</v>
      </c>
      <c r="F16290" s="1">
        <v>84.592299999999994</v>
      </c>
      <c r="G16290" s="1">
        <v>268.17930000000001</v>
      </c>
      <c r="H16290" s="1">
        <v>13.207437519999999</v>
      </c>
      <c r="I16290" s="1">
        <v>1305</v>
      </c>
    </row>
    <row r="16291" spans="1:9" x14ac:dyDescent="0.25">
      <c r="A16291" s="1">
        <v>0</v>
      </c>
      <c r="B16291" s="1" t="s">
        <v>19560</v>
      </c>
    </row>
    <row r="16292" spans="1:9" x14ac:dyDescent="0.25">
      <c r="A16292" s="1">
        <v>1</v>
      </c>
      <c r="B16292" s="1" t="s">
        <v>19561</v>
      </c>
      <c r="C16292" s="1" t="s">
        <v>19562</v>
      </c>
      <c r="D16292" s="1">
        <v>22276.583344909999</v>
      </c>
      <c r="E16292" s="1">
        <v>-3.4430000000000001E-5</v>
      </c>
      <c r="F16292" s="1" t="s">
        <v>3</v>
      </c>
      <c r="G16292" s="1">
        <f>-86368-2</f>
        <v>-86370</v>
      </c>
      <c r="H16292" s="1">
        <v>0</v>
      </c>
      <c r="I16292" s="1">
        <v>9998</v>
      </c>
    </row>
    <row r="16293" spans="1:9" x14ac:dyDescent="0.25">
      <c r="A16293" s="1">
        <v>2</v>
      </c>
      <c r="B16293" s="1">
        <v>49314</v>
      </c>
      <c r="C16293" s="1">
        <v>87.923599999999993</v>
      </c>
      <c r="D16293" s="1">
        <v>213.77440000000001</v>
      </c>
      <c r="E16293" s="1">
        <v>2033</v>
      </c>
      <c r="F16293" s="1">
        <v>81.062799999999996</v>
      </c>
      <c r="G16293" s="1">
        <v>157.84</v>
      </c>
      <c r="H16293" s="1">
        <v>13.197224479999999</v>
      </c>
      <c r="I16293" s="1">
        <v>1309</v>
      </c>
    </row>
    <row r="16294" spans="1:9" x14ac:dyDescent="0.25">
      <c r="A16294" s="1">
        <v>0</v>
      </c>
      <c r="B16294" s="1" t="s">
        <v>9976</v>
      </c>
      <c r="C16294" s="1" t="s">
        <v>6146</v>
      </c>
      <c r="D16294" s="1" t="s">
        <v>8243</v>
      </c>
    </row>
    <row r="16295" spans="1:9" x14ac:dyDescent="0.25">
      <c r="A16295" s="1">
        <v>1</v>
      </c>
      <c r="B16295" s="1" t="s">
        <v>19563</v>
      </c>
      <c r="C16295" s="1" t="s">
        <v>19564</v>
      </c>
      <c r="D16295" s="1">
        <v>22276.549569219998</v>
      </c>
      <c r="E16295" s="1">
        <v>4.634E-5</v>
      </c>
      <c r="F16295" s="1" t="s">
        <v>3</v>
      </c>
      <c r="G16295" s="1" t="s">
        <v>19565</v>
      </c>
      <c r="H16295" s="1">
        <v>0</v>
      </c>
      <c r="I16295" s="1">
        <v>9993</v>
      </c>
    </row>
    <row r="16296" spans="1:9" x14ac:dyDescent="0.25">
      <c r="A16296" s="1">
        <v>2</v>
      </c>
      <c r="B16296" s="1">
        <v>49338</v>
      </c>
      <c r="C16296" s="1">
        <v>97.5578</v>
      </c>
      <c r="D16296" s="1">
        <v>21.962299999999999</v>
      </c>
      <c r="E16296" s="1">
        <v>9574</v>
      </c>
      <c r="F16296" s="1">
        <v>169.35679999999999</v>
      </c>
      <c r="G16296" s="1">
        <v>312.88400000000001</v>
      </c>
      <c r="H16296" s="1">
        <v>15.108790239999999</v>
      </c>
      <c r="I16296" s="1">
        <v>51500</v>
      </c>
    </row>
    <row r="16297" spans="1:9" x14ac:dyDescent="0.25">
      <c r="A16297" s="1">
        <v>0</v>
      </c>
      <c r="B16297" s="1" t="s">
        <v>8679</v>
      </c>
      <c r="C16297" s="1" t="s">
        <v>17</v>
      </c>
    </row>
    <row r="16298" spans="1:9" x14ac:dyDescent="0.25">
      <c r="A16298" s="1">
        <v>1</v>
      </c>
      <c r="B16298" s="1" t="s">
        <v>19566</v>
      </c>
      <c r="C16298" s="1" t="s">
        <v>19567</v>
      </c>
      <c r="D16298" s="1">
        <v>22276.483864819998</v>
      </c>
      <c r="E16298" s="1">
        <v>6.63E-6</v>
      </c>
      <c r="F16298" s="1" t="s">
        <v>3</v>
      </c>
      <c r="G16298" s="1" t="s">
        <v>19568</v>
      </c>
      <c r="H16298" s="1">
        <v>0</v>
      </c>
      <c r="I16298" s="1">
        <v>9998</v>
      </c>
    </row>
    <row r="16299" spans="1:9" x14ac:dyDescent="0.25">
      <c r="A16299" s="1">
        <v>2</v>
      </c>
      <c r="B16299" s="1">
        <v>49383</v>
      </c>
      <c r="C16299" s="1">
        <v>98.131399999999999</v>
      </c>
      <c r="D16299" s="1">
        <v>39.348999999999997</v>
      </c>
      <c r="E16299" s="1">
        <v>1586</v>
      </c>
      <c r="F16299" s="1">
        <v>96.240499999999997</v>
      </c>
      <c r="G16299" s="1">
        <v>263.8981</v>
      </c>
      <c r="H16299" s="1">
        <v>14.59508591</v>
      </c>
      <c r="I16299" s="1">
        <v>48735</v>
      </c>
    </row>
    <row r="16300" spans="1:9" x14ac:dyDescent="0.25">
      <c r="A16300" s="1">
        <v>0</v>
      </c>
      <c r="B16300" s="1" t="s">
        <v>8679</v>
      </c>
      <c r="C16300" s="1" t="s">
        <v>5281</v>
      </c>
    </row>
    <row r="16301" spans="1:9" x14ac:dyDescent="0.25">
      <c r="A16301" s="1">
        <v>1</v>
      </c>
      <c r="B16301" s="1" t="s">
        <v>19569</v>
      </c>
      <c r="C16301" s="1" t="s">
        <v>19570</v>
      </c>
      <c r="D16301" s="1">
        <v>22276.48373625</v>
      </c>
      <c r="E16301" s="1">
        <v>6.5799999999999997E-6</v>
      </c>
      <c r="F16301" s="1" t="s">
        <v>3</v>
      </c>
      <c r="G16301" s="1" t="s">
        <v>19571</v>
      </c>
      <c r="H16301" s="1">
        <v>0</v>
      </c>
      <c r="I16301" s="1">
        <v>9996</v>
      </c>
    </row>
    <row r="16302" spans="1:9" x14ac:dyDescent="0.25">
      <c r="A16302" s="1">
        <v>2</v>
      </c>
      <c r="B16302" s="1">
        <v>49384</v>
      </c>
      <c r="C16302" s="1">
        <v>98.132800000000003</v>
      </c>
      <c r="D16302" s="1">
        <v>39.399299999999997</v>
      </c>
      <c r="E16302" s="1">
        <v>1433</v>
      </c>
      <c r="F16302" s="1">
        <v>92.427999999999997</v>
      </c>
      <c r="G16302" s="1">
        <v>267.70929999999998</v>
      </c>
      <c r="H16302" s="1">
        <v>14.5950758</v>
      </c>
      <c r="I16302" s="1">
        <v>48733</v>
      </c>
    </row>
    <row r="16303" spans="1:9" x14ac:dyDescent="0.25">
      <c r="A16303" s="1">
        <v>0</v>
      </c>
      <c r="B16303" s="1" t="s">
        <v>19572</v>
      </c>
      <c r="C16303" s="1">
        <v>1</v>
      </c>
    </row>
    <row r="16304" spans="1:9" x14ac:dyDescent="0.25">
      <c r="A16304" s="1">
        <v>1</v>
      </c>
      <c r="B16304" s="1" t="s">
        <v>19573</v>
      </c>
      <c r="C16304" s="1" t="s">
        <v>19574</v>
      </c>
      <c r="D16304" s="1">
        <v>22276.458681479999</v>
      </c>
      <c r="E16304" s="1">
        <v>2.9649999999999999E-5</v>
      </c>
      <c r="F16304" s="1" t="s">
        <v>3</v>
      </c>
      <c r="G16304" s="1" t="s">
        <v>19575</v>
      </c>
      <c r="H16304" s="1">
        <v>0</v>
      </c>
      <c r="I16304" s="1">
        <v>9999</v>
      </c>
    </row>
    <row r="16305" spans="1:9" x14ac:dyDescent="0.25">
      <c r="A16305" s="1">
        <v>2</v>
      </c>
      <c r="B16305" s="1">
        <v>49387</v>
      </c>
      <c r="C16305" s="1">
        <v>97.453500000000005</v>
      </c>
      <c r="D16305" s="1">
        <v>336.197</v>
      </c>
      <c r="E16305" s="1">
        <v>10509</v>
      </c>
      <c r="F16305" s="1">
        <v>181.06270000000001</v>
      </c>
      <c r="G16305" s="1">
        <v>304.65069999999997</v>
      </c>
      <c r="H16305" s="1">
        <v>15.204634370000001</v>
      </c>
      <c r="I16305" s="1">
        <v>50482</v>
      </c>
    </row>
    <row r="16306" spans="1:9" x14ac:dyDescent="0.25">
      <c r="A16306" s="1">
        <v>0</v>
      </c>
      <c r="B16306" s="1" t="s">
        <v>19576</v>
      </c>
      <c r="C16306" s="1" t="s">
        <v>123</v>
      </c>
    </row>
    <row r="16307" spans="1:9" x14ac:dyDescent="0.25">
      <c r="A16307" s="1">
        <v>1</v>
      </c>
      <c r="B16307" s="1" t="s">
        <v>19577</v>
      </c>
      <c r="C16307" s="1" t="s">
        <v>19578</v>
      </c>
      <c r="D16307" s="1">
        <v>22276.600423039999</v>
      </c>
      <c r="E16307" s="1">
        <v>8.5740000000000002E-5</v>
      </c>
      <c r="F16307" s="1" t="s">
        <v>3</v>
      </c>
      <c r="G16307" s="1" t="s">
        <v>19579</v>
      </c>
      <c r="H16307" s="1">
        <v>0</v>
      </c>
      <c r="I16307" s="1">
        <v>9993</v>
      </c>
    </row>
    <row r="16308" spans="1:9" x14ac:dyDescent="0.25">
      <c r="A16308" s="1">
        <v>2</v>
      </c>
      <c r="B16308" s="1">
        <v>49390</v>
      </c>
      <c r="C16308" s="1">
        <v>34.996099999999998</v>
      </c>
      <c r="D16308" s="1">
        <v>141.059</v>
      </c>
      <c r="E16308" s="1">
        <v>3397</v>
      </c>
      <c r="F16308" s="1">
        <v>357.30419999999998</v>
      </c>
      <c r="G16308" s="1">
        <v>93.070999999999998</v>
      </c>
      <c r="H16308" s="1">
        <v>15.23074027</v>
      </c>
      <c r="I16308" s="1">
        <v>50551</v>
      </c>
    </row>
    <row r="16309" spans="1:9" x14ac:dyDescent="0.25">
      <c r="A16309" s="1">
        <v>0</v>
      </c>
      <c r="B16309" s="1" t="s">
        <v>19576</v>
      </c>
      <c r="C16309" s="1" t="s">
        <v>127</v>
      </c>
    </row>
    <row r="16310" spans="1:9" x14ac:dyDescent="0.25">
      <c r="A16310" s="1">
        <v>1</v>
      </c>
      <c r="B16310" s="1" t="s">
        <v>19580</v>
      </c>
      <c r="C16310" s="1" t="s">
        <v>19581</v>
      </c>
      <c r="D16310" s="1">
        <v>22276.349218949999</v>
      </c>
      <c r="E16310" s="1">
        <v>1.2297E-4</v>
      </c>
      <c r="F16310" s="1" t="s">
        <v>3</v>
      </c>
      <c r="G16310" s="1" t="s">
        <v>19582</v>
      </c>
      <c r="H16310" s="1">
        <v>0</v>
      </c>
      <c r="I16310" s="1">
        <v>9991</v>
      </c>
    </row>
    <row r="16311" spans="1:9" x14ac:dyDescent="0.25">
      <c r="A16311" s="1">
        <v>2</v>
      </c>
      <c r="B16311" s="1">
        <v>49391</v>
      </c>
      <c r="C16311" s="1">
        <v>34.997799999999998</v>
      </c>
      <c r="D16311" s="1">
        <v>142.6129</v>
      </c>
      <c r="E16311" s="1">
        <v>8010</v>
      </c>
      <c r="F16311" s="1">
        <v>334.49889999999999</v>
      </c>
      <c r="G16311" s="1">
        <v>192.4074</v>
      </c>
      <c r="H16311" s="1">
        <v>15.229994270000001</v>
      </c>
      <c r="I16311" s="1">
        <v>50510</v>
      </c>
    </row>
    <row r="16312" spans="1:9" x14ac:dyDescent="0.25">
      <c r="A16312" s="1">
        <v>0</v>
      </c>
      <c r="B16312" s="1" t="s">
        <v>19576</v>
      </c>
      <c r="C16312" s="1" t="s">
        <v>4580</v>
      </c>
    </row>
    <row r="16313" spans="1:9" x14ac:dyDescent="0.25">
      <c r="A16313" s="1">
        <v>1</v>
      </c>
      <c r="B16313" s="1" t="s">
        <v>19583</v>
      </c>
      <c r="C16313" s="1" t="s">
        <v>19584</v>
      </c>
      <c r="D16313" s="1">
        <v>22276.352474790001</v>
      </c>
      <c r="E16313" s="1">
        <v>3.2400000000000001E-5</v>
      </c>
      <c r="F16313" s="1" t="s">
        <v>3</v>
      </c>
      <c r="G16313" s="1" t="s">
        <v>19585</v>
      </c>
      <c r="H16313" s="1">
        <v>0</v>
      </c>
      <c r="I16313" s="1">
        <v>9998</v>
      </c>
    </row>
    <row r="16314" spans="1:9" x14ac:dyDescent="0.25">
      <c r="A16314" s="1">
        <v>2</v>
      </c>
      <c r="B16314" s="1">
        <v>49393</v>
      </c>
      <c r="C16314" s="1">
        <v>34.995600000000003</v>
      </c>
      <c r="D16314" s="1">
        <v>142.63839999999999</v>
      </c>
      <c r="E16314" s="1">
        <v>3158</v>
      </c>
      <c r="F16314" s="1">
        <v>337.88339999999999</v>
      </c>
      <c r="G16314" s="1">
        <v>189.0446</v>
      </c>
      <c r="H16314" s="1">
        <v>15.230039619999999</v>
      </c>
      <c r="I16314" s="1">
        <v>50522</v>
      </c>
    </row>
    <row r="16315" spans="1:9" x14ac:dyDescent="0.25">
      <c r="A16315" s="1">
        <v>0</v>
      </c>
      <c r="B16315" s="1" t="s">
        <v>19586</v>
      </c>
    </row>
    <row r="16316" spans="1:9" x14ac:dyDescent="0.25">
      <c r="A16316" s="1">
        <v>1</v>
      </c>
      <c r="B16316" s="1" t="s">
        <v>19587</v>
      </c>
      <c r="C16316" s="1" t="s">
        <v>19588</v>
      </c>
      <c r="D16316" s="1">
        <v>22276.570961739999</v>
      </c>
      <c r="E16316" s="1">
        <v>8.9060000000000005E-5</v>
      </c>
      <c r="F16316" s="1" t="s">
        <v>3</v>
      </c>
      <c r="G16316" s="1" t="s">
        <v>19589</v>
      </c>
      <c r="H16316" s="1">
        <v>0</v>
      </c>
      <c r="I16316" s="1">
        <v>9998</v>
      </c>
    </row>
    <row r="16317" spans="1:9" x14ac:dyDescent="0.25">
      <c r="A16317" s="1">
        <v>2</v>
      </c>
      <c r="B16317" s="1">
        <v>49395</v>
      </c>
      <c r="C16317" s="1">
        <v>97.529499999999999</v>
      </c>
      <c r="D16317" s="1">
        <v>331.738</v>
      </c>
      <c r="E16317" s="1">
        <v>16526</v>
      </c>
      <c r="F16317" s="1">
        <v>207.7432</v>
      </c>
      <c r="G16317" s="1">
        <v>152.29130000000001</v>
      </c>
      <c r="H16317" s="1">
        <v>15.02219762</v>
      </c>
      <c r="I16317" s="1">
        <v>49280</v>
      </c>
    </row>
    <row r="16318" spans="1:9" x14ac:dyDescent="0.25">
      <c r="A16318" s="1">
        <v>0</v>
      </c>
      <c r="B16318" s="1" t="s">
        <v>19590</v>
      </c>
      <c r="C16318" s="1" t="s">
        <v>19591</v>
      </c>
    </row>
    <row r="16319" spans="1:9" x14ac:dyDescent="0.25">
      <c r="A16319" s="1">
        <v>1</v>
      </c>
      <c r="B16319" s="1" t="s">
        <v>19592</v>
      </c>
      <c r="C16319" s="1" t="s">
        <v>19593</v>
      </c>
      <c r="D16319" s="1">
        <v>22276.372553130001</v>
      </c>
      <c r="E16319" s="1">
        <v>2.6279999999999999E-5</v>
      </c>
      <c r="F16319" s="1" t="s">
        <v>3</v>
      </c>
      <c r="G16319" s="1" t="s">
        <v>19594</v>
      </c>
      <c r="H16319" s="1">
        <v>0</v>
      </c>
      <c r="I16319" s="1">
        <v>9992</v>
      </c>
    </row>
    <row r="16320" spans="1:9" x14ac:dyDescent="0.25">
      <c r="A16320" s="1">
        <v>2</v>
      </c>
      <c r="B16320" s="1">
        <v>49396</v>
      </c>
      <c r="C16320" s="1">
        <v>97.530699999999996</v>
      </c>
      <c r="D16320" s="1">
        <v>331.02699999999999</v>
      </c>
      <c r="E16320" s="1">
        <v>14999</v>
      </c>
      <c r="F16320" s="1">
        <v>252.19579999999999</v>
      </c>
      <c r="G16320" s="1">
        <v>107.76300000000001</v>
      </c>
      <c r="H16320" s="1">
        <v>15.00903641</v>
      </c>
      <c r="I16320" s="1">
        <v>49235</v>
      </c>
    </row>
    <row r="16321" spans="1:9" x14ac:dyDescent="0.25">
      <c r="A16321" s="1">
        <v>0</v>
      </c>
      <c r="B16321" s="1" t="s">
        <v>19595</v>
      </c>
      <c r="C16321" s="1">
        <v>2</v>
      </c>
    </row>
    <row r="16322" spans="1:9" x14ac:dyDescent="0.25">
      <c r="A16322" s="1">
        <v>1</v>
      </c>
      <c r="B16322" s="1" t="s">
        <v>19596</v>
      </c>
      <c r="C16322" s="1" t="s">
        <v>19597</v>
      </c>
      <c r="D16322" s="1">
        <v>22276.13598753</v>
      </c>
      <c r="E16322" s="1">
        <v>2.599E-5</v>
      </c>
      <c r="F16322" s="1" t="s">
        <v>3</v>
      </c>
      <c r="G16322" s="1" t="s">
        <v>19598</v>
      </c>
      <c r="H16322" s="1">
        <v>0</v>
      </c>
      <c r="I16322" s="1">
        <v>9995</v>
      </c>
    </row>
    <row r="16323" spans="1:9" x14ac:dyDescent="0.25">
      <c r="A16323" s="1">
        <v>2</v>
      </c>
      <c r="B16323" s="1">
        <v>49397</v>
      </c>
      <c r="C16323" s="1">
        <v>97.516300000000001</v>
      </c>
      <c r="D16323" s="1">
        <v>330.95760000000001</v>
      </c>
      <c r="E16323" s="1">
        <v>13684</v>
      </c>
      <c r="F16323" s="1">
        <v>239.19900000000001</v>
      </c>
      <c r="G16323" s="1">
        <v>120.7889</v>
      </c>
      <c r="H16323" s="1">
        <v>15.014818740000001</v>
      </c>
      <c r="I16323" s="1">
        <v>49213</v>
      </c>
    </row>
    <row r="16324" spans="1:9" x14ac:dyDescent="0.25">
      <c r="A16324" s="1">
        <v>0</v>
      </c>
      <c r="B16324" s="1" t="s">
        <v>19599</v>
      </c>
    </row>
    <row r="16325" spans="1:9" x14ac:dyDescent="0.25">
      <c r="A16325" s="1">
        <v>1</v>
      </c>
      <c r="B16325" s="1" t="s">
        <v>19600</v>
      </c>
      <c r="C16325" s="1" t="s">
        <v>19601</v>
      </c>
      <c r="D16325" s="1">
        <v>22276.570039220001</v>
      </c>
      <c r="E16325" s="1">
        <v>3.9010000000000001E-5</v>
      </c>
      <c r="F16325" s="1" t="s">
        <v>3</v>
      </c>
      <c r="G16325" s="1" t="s">
        <v>19602</v>
      </c>
      <c r="H16325" s="1">
        <v>0</v>
      </c>
      <c r="I16325" s="1">
        <v>9995</v>
      </c>
    </row>
    <row r="16326" spans="1:9" x14ac:dyDescent="0.25">
      <c r="A16326" s="1">
        <v>2</v>
      </c>
      <c r="B16326" s="1">
        <v>49399</v>
      </c>
      <c r="C16326" s="1">
        <v>97.526300000000006</v>
      </c>
      <c r="D16326" s="1">
        <v>332.34230000000002</v>
      </c>
      <c r="E16326" s="1">
        <v>22445</v>
      </c>
      <c r="F16326" s="1">
        <v>220.4665</v>
      </c>
      <c r="G16326" s="1">
        <v>139.48920000000001</v>
      </c>
      <c r="H16326" s="1">
        <v>15.02888286</v>
      </c>
      <c r="I16326" s="1">
        <v>49322</v>
      </c>
    </row>
    <row r="16327" spans="1:9" x14ac:dyDescent="0.25">
      <c r="A16327" s="1">
        <v>0</v>
      </c>
      <c r="B16327" s="1" t="s">
        <v>19603</v>
      </c>
    </row>
    <row r="16328" spans="1:9" x14ac:dyDescent="0.25">
      <c r="A16328" s="1">
        <v>1</v>
      </c>
      <c r="B16328" s="1" t="s">
        <v>19604</v>
      </c>
      <c r="C16328" s="1" t="s">
        <v>19605</v>
      </c>
      <c r="D16328" s="1">
        <v>22276.42362329</v>
      </c>
      <c r="E16328" s="1">
        <v>4.8890000000000001E-5</v>
      </c>
      <c r="F16328" s="1" t="s">
        <v>3</v>
      </c>
      <c r="G16328" s="1" t="s">
        <v>19606</v>
      </c>
      <c r="H16328" s="1">
        <v>0</v>
      </c>
      <c r="I16328" s="1">
        <v>9995</v>
      </c>
    </row>
    <row r="16329" spans="1:9" x14ac:dyDescent="0.25">
      <c r="A16329" s="1">
        <v>2</v>
      </c>
      <c r="B16329" s="1">
        <v>49400</v>
      </c>
      <c r="C16329" s="1">
        <v>97.5244</v>
      </c>
      <c r="D16329" s="1">
        <v>332.27850000000001</v>
      </c>
      <c r="E16329" s="1">
        <v>20271</v>
      </c>
      <c r="F16329" s="1">
        <v>212.34719999999999</v>
      </c>
      <c r="G16329" s="1">
        <v>147.65119999999999</v>
      </c>
      <c r="H16329" s="1">
        <v>15.034979809999999</v>
      </c>
      <c r="I16329" s="1">
        <v>49313</v>
      </c>
    </row>
    <row r="16330" spans="1:9" x14ac:dyDescent="0.25">
      <c r="A16330" s="1">
        <v>0</v>
      </c>
      <c r="B16330" s="1" t="s">
        <v>19607</v>
      </c>
    </row>
    <row r="16331" spans="1:9" x14ac:dyDescent="0.25">
      <c r="A16331" s="1">
        <v>1</v>
      </c>
      <c r="B16331" s="1" t="s">
        <v>19608</v>
      </c>
      <c r="C16331" s="1" t="s">
        <v>19609</v>
      </c>
      <c r="D16331" s="1">
        <v>22276.15803586</v>
      </c>
      <c r="E16331" s="1">
        <v>3.3510000000000003E-5</v>
      </c>
      <c r="F16331" s="1" t="s">
        <v>3</v>
      </c>
      <c r="G16331" s="1" t="s">
        <v>17083</v>
      </c>
      <c r="H16331" s="1">
        <v>0</v>
      </c>
      <c r="I16331" s="1">
        <v>9990</v>
      </c>
    </row>
    <row r="16332" spans="1:9" x14ac:dyDescent="0.25">
      <c r="A16332" s="1">
        <v>2</v>
      </c>
      <c r="B16332" s="1">
        <v>49401</v>
      </c>
      <c r="C16332" s="1">
        <v>97.525800000000004</v>
      </c>
      <c r="D16332" s="1">
        <v>332.10090000000002</v>
      </c>
      <c r="E16332" s="1">
        <v>20010</v>
      </c>
      <c r="F16332" s="1">
        <v>211.86080000000001</v>
      </c>
      <c r="G16332" s="1">
        <v>148.14089999999999</v>
      </c>
      <c r="H16332" s="1">
        <v>15.032656680000001</v>
      </c>
      <c r="I16332" s="1">
        <v>49274</v>
      </c>
    </row>
    <row r="16333" spans="1:9" x14ac:dyDescent="0.25">
      <c r="A16333" s="1">
        <v>0</v>
      </c>
      <c r="B16333" s="1" t="s">
        <v>19610</v>
      </c>
    </row>
    <row r="16334" spans="1:9" x14ac:dyDescent="0.25">
      <c r="A16334" s="1">
        <v>1</v>
      </c>
      <c r="B16334" s="1" t="s">
        <v>19611</v>
      </c>
      <c r="C16334" s="1" t="s">
        <v>19612</v>
      </c>
      <c r="D16334" s="1">
        <v>22276.420841669998</v>
      </c>
      <c r="E16334" s="1">
        <v>4.2509999999999998E-5</v>
      </c>
      <c r="F16334" s="1" t="s">
        <v>3</v>
      </c>
      <c r="G16334" s="1" t="s">
        <v>19613</v>
      </c>
      <c r="H16334" s="1">
        <v>0</v>
      </c>
      <c r="I16334" s="1">
        <v>9990</v>
      </c>
    </row>
    <row r="16335" spans="1:9" x14ac:dyDescent="0.25">
      <c r="A16335" s="1">
        <v>2</v>
      </c>
      <c r="B16335" s="1">
        <v>49402</v>
      </c>
      <c r="C16335" s="1">
        <v>97.519300000000001</v>
      </c>
      <c r="D16335" s="1">
        <v>332.39699999999999</v>
      </c>
      <c r="E16335" s="1">
        <v>21151</v>
      </c>
      <c r="F16335" s="1">
        <v>209.1138</v>
      </c>
      <c r="G16335" s="1">
        <v>150.89109999999999</v>
      </c>
      <c r="H16335" s="1">
        <v>15.04030367</v>
      </c>
      <c r="I16335" s="1">
        <v>49339</v>
      </c>
    </row>
    <row r="16336" spans="1:9" x14ac:dyDescent="0.25">
      <c r="A16336" s="1">
        <v>0</v>
      </c>
      <c r="B16336" s="1" t="s">
        <v>19614</v>
      </c>
    </row>
    <row r="16337" spans="1:9" x14ac:dyDescent="0.25">
      <c r="A16337" s="1">
        <v>1</v>
      </c>
      <c r="B16337" s="1" t="s">
        <v>19615</v>
      </c>
      <c r="C16337" s="1" t="s">
        <v>19616</v>
      </c>
      <c r="D16337" s="1">
        <v>22275.986073659999</v>
      </c>
      <c r="E16337" s="1">
        <v>5.6200000000000004E-6</v>
      </c>
      <c r="F16337" s="1" t="s">
        <v>3</v>
      </c>
      <c r="G16337" s="1" t="s">
        <v>19617</v>
      </c>
      <c r="H16337" s="1">
        <v>0</v>
      </c>
      <c r="I16337" s="1">
        <v>9994</v>
      </c>
    </row>
    <row r="16338" spans="1:9" x14ac:dyDescent="0.25">
      <c r="A16338" s="1">
        <v>2</v>
      </c>
      <c r="B16338" s="1">
        <v>49408</v>
      </c>
      <c r="C16338" s="1">
        <v>53.2164</v>
      </c>
      <c r="D16338" s="1">
        <v>97.219700000000003</v>
      </c>
      <c r="E16338" s="1">
        <v>1953</v>
      </c>
      <c r="F16338" s="1">
        <v>47.366900000000001</v>
      </c>
      <c r="G16338" s="1">
        <v>312.74880000000002</v>
      </c>
      <c r="H16338" s="1">
        <v>15.08843478</v>
      </c>
      <c r="I16338" s="1">
        <v>49369</v>
      </c>
    </row>
    <row r="16339" spans="1:9" x14ac:dyDescent="0.25">
      <c r="A16339" s="1">
        <v>0</v>
      </c>
      <c r="B16339" s="1" t="s">
        <v>19618</v>
      </c>
    </row>
    <row r="16340" spans="1:9" x14ac:dyDescent="0.25">
      <c r="A16340" s="1">
        <v>1</v>
      </c>
      <c r="B16340" s="1" t="s">
        <v>19619</v>
      </c>
      <c r="C16340" s="1" t="s">
        <v>19620</v>
      </c>
      <c r="D16340" s="1">
        <v>22276.530720940002</v>
      </c>
      <c r="E16340" s="1">
        <v>2.9390000000000002E-5</v>
      </c>
      <c r="F16340" s="1" t="s">
        <v>3</v>
      </c>
      <c r="G16340" s="1" t="s">
        <v>19621</v>
      </c>
      <c r="H16340" s="1">
        <v>0</v>
      </c>
      <c r="I16340" s="1">
        <v>9996</v>
      </c>
    </row>
    <row r="16341" spans="1:9" x14ac:dyDescent="0.25">
      <c r="A16341" s="1">
        <v>2</v>
      </c>
      <c r="B16341" s="1">
        <v>49409</v>
      </c>
      <c r="C16341" s="1">
        <v>53.215600000000002</v>
      </c>
      <c r="D16341" s="1">
        <v>94.776499999999999</v>
      </c>
      <c r="E16341" s="1">
        <v>1751</v>
      </c>
      <c r="F16341" s="1">
        <v>52.660200000000003</v>
      </c>
      <c r="G16341" s="1">
        <v>307.45499999999998</v>
      </c>
      <c r="H16341" s="1">
        <v>15.088415619999999</v>
      </c>
      <c r="I16341" s="1">
        <v>49459</v>
      </c>
    </row>
    <row r="16342" spans="1:9" x14ac:dyDescent="0.25">
      <c r="A16342" s="1">
        <v>0</v>
      </c>
      <c r="B16342" s="1" t="s">
        <v>19622</v>
      </c>
    </row>
    <row r="16343" spans="1:9" x14ac:dyDescent="0.25">
      <c r="A16343" s="1">
        <v>1</v>
      </c>
      <c r="B16343" s="1" t="s">
        <v>19623</v>
      </c>
      <c r="C16343" s="1" t="s">
        <v>19624</v>
      </c>
      <c r="D16343" s="1">
        <v>22276.523352349999</v>
      </c>
      <c r="E16343" s="1">
        <v>-1.7600000000000001E-6</v>
      </c>
      <c r="F16343" s="1" t="s">
        <v>3</v>
      </c>
      <c r="G16343" s="1" t="s">
        <v>19625</v>
      </c>
      <c r="H16343" s="1">
        <v>0</v>
      </c>
      <c r="I16343" s="1">
        <v>9994</v>
      </c>
    </row>
    <row r="16344" spans="1:9" x14ac:dyDescent="0.25">
      <c r="A16344" s="1">
        <v>2</v>
      </c>
      <c r="B16344" s="1">
        <v>49410</v>
      </c>
      <c r="C16344" s="1">
        <v>53.214799999999997</v>
      </c>
      <c r="D16344" s="1">
        <v>94.813100000000006</v>
      </c>
      <c r="E16344" s="1">
        <v>1799</v>
      </c>
      <c r="F16344" s="1">
        <v>56.962699999999998</v>
      </c>
      <c r="G16344" s="1">
        <v>303.15379999999999</v>
      </c>
      <c r="H16344" s="1">
        <v>15.08843501</v>
      </c>
      <c r="I16344" s="1">
        <v>49449</v>
      </c>
    </row>
    <row r="16345" spans="1:9" x14ac:dyDescent="0.25">
      <c r="A16345" s="1">
        <v>0</v>
      </c>
      <c r="B16345" s="1" t="s">
        <v>19626</v>
      </c>
    </row>
    <row r="16346" spans="1:9" x14ac:dyDescent="0.25">
      <c r="A16346" s="1">
        <v>1</v>
      </c>
      <c r="B16346" s="1" t="s">
        <v>19627</v>
      </c>
      <c r="C16346" s="1" t="s">
        <v>19628</v>
      </c>
      <c r="D16346" s="1">
        <v>22276.516911639999</v>
      </c>
      <c r="E16346" s="1">
        <v>5.0260000000000003E-5</v>
      </c>
      <c r="F16346" s="1" t="s">
        <v>3</v>
      </c>
      <c r="G16346" s="1" t="s">
        <v>19629</v>
      </c>
      <c r="H16346" s="1">
        <v>0</v>
      </c>
      <c r="I16346" s="1">
        <v>9993</v>
      </c>
    </row>
    <row r="16347" spans="1:9" x14ac:dyDescent="0.25">
      <c r="A16347" s="1">
        <v>2</v>
      </c>
      <c r="B16347" s="1">
        <v>49411</v>
      </c>
      <c r="C16347" s="1">
        <v>53.2166</v>
      </c>
      <c r="D16347" s="1">
        <v>84.841200000000001</v>
      </c>
      <c r="E16347" s="1">
        <v>1954</v>
      </c>
      <c r="F16347" s="1">
        <v>45.468400000000003</v>
      </c>
      <c r="G16347" s="1">
        <v>314.64670000000001</v>
      </c>
      <c r="H16347" s="1">
        <v>15.088543250000001</v>
      </c>
      <c r="I16347" s="1">
        <v>49589</v>
      </c>
    </row>
    <row r="16348" spans="1:9" x14ac:dyDescent="0.25">
      <c r="A16348" s="1">
        <v>0</v>
      </c>
      <c r="B16348" s="1" t="s">
        <v>19630</v>
      </c>
    </row>
    <row r="16349" spans="1:9" x14ac:dyDescent="0.25">
      <c r="A16349" s="1">
        <v>1</v>
      </c>
      <c r="B16349" s="1" t="s">
        <v>19631</v>
      </c>
      <c r="C16349" s="1" t="s">
        <v>19632</v>
      </c>
      <c r="D16349" s="1">
        <v>22276.460789240002</v>
      </c>
      <c r="E16349" s="1">
        <v>9.7799999999999995E-6</v>
      </c>
      <c r="F16349" s="1" t="s">
        <v>3</v>
      </c>
      <c r="G16349" s="1" t="s">
        <v>19633</v>
      </c>
      <c r="H16349" s="1">
        <v>0</v>
      </c>
      <c r="I16349" s="1">
        <v>9996</v>
      </c>
    </row>
    <row r="16350" spans="1:9" x14ac:dyDescent="0.25">
      <c r="A16350" s="1">
        <v>2</v>
      </c>
      <c r="B16350" s="1">
        <v>49412</v>
      </c>
      <c r="C16350" s="1">
        <v>53.216900000000003</v>
      </c>
      <c r="D16350" s="1">
        <v>95.089500000000001</v>
      </c>
      <c r="E16350" s="1">
        <v>1495</v>
      </c>
      <c r="F16350" s="1">
        <v>66.012200000000007</v>
      </c>
      <c r="G16350" s="1">
        <v>294.1026</v>
      </c>
      <c r="H16350" s="1">
        <v>15.08843991</v>
      </c>
      <c r="I16350" s="1">
        <v>49443</v>
      </c>
    </row>
    <row r="16351" spans="1:9" x14ac:dyDescent="0.25">
      <c r="A16351" s="1">
        <v>0</v>
      </c>
      <c r="B16351" s="1" t="s">
        <v>19634</v>
      </c>
    </row>
    <row r="16352" spans="1:9" x14ac:dyDescent="0.25">
      <c r="A16352" s="1">
        <v>1</v>
      </c>
      <c r="B16352" s="1" t="s">
        <v>19635</v>
      </c>
      <c r="C16352" s="1" t="s">
        <v>19636</v>
      </c>
      <c r="D16352" s="1">
        <v>22276.182033000001</v>
      </c>
      <c r="E16352" s="1">
        <v>-2.4999999999999999E-7</v>
      </c>
      <c r="F16352" s="1" t="s">
        <v>3</v>
      </c>
      <c r="G16352" s="1" t="s">
        <v>19637</v>
      </c>
      <c r="H16352" s="1">
        <v>0</v>
      </c>
      <c r="I16352" s="1">
        <v>9999</v>
      </c>
    </row>
    <row r="16353" spans="1:9" x14ac:dyDescent="0.25">
      <c r="A16353" s="1">
        <v>2</v>
      </c>
      <c r="B16353" s="1">
        <v>49413</v>
      </c>
      <c r="C16353" s="1">
        <v>53.216500000000003</v>
      </c>
      <c r="D16353" s="1">
        <v>86.338499999999996</v>
      </c>
      <c r="E16353" s="1">
        <v>1699</v>
      </c>
      <c r="F16353" s="1">
        <v>44.029299999999999</v>
      </c>
      <c r="G16353" s="1">
        <v>316.08339999999998</v>
      </c>
      <c r="H16353" s="1">
        <v>15.088533119999999</v>
      </c>
      <c r="I16353" s="1">
        <v>50629</v>
      </c>
    </row>
    <row r="16354" spans="1:9" x14ac:dyDescent="0.25">
      <c r="A16354" s="1">
        <v>0</v>
      </c>
      <c r="B16354" s="1" t="s">
        <v>19638</v>
      </c>
    </row>
    <row r="16355" spans="1:9" x14ac:dyDescent="0.25">
      <c r="A16355" s="1">
        <v>1</v>
      </c>
      <c r="B16355" s="1" t="s">
        <v>19639</v>
      </c>
      <c r="C16355" s="1" t="s">
        <v>19640</v>
      </c>
      <c r="D16355" s="1">
        <v>22276.51967777</v>
      </c>
      <c r="E16355" s="1">
        <v>4.9100000000000004E-6</v>
      </c>
      <c r="F16355" s="1" t="s">
        <v>3</v>
      </c>
      <c r="G16355" s="1" t="s">
        <v>19641</v>
      </c>
      <c r="H16355" s="1">
        <v>0</v>
      </c>
      <c r="I16355" s="1">
        <v>9993</v>
      </c>
    </row>
    <row r="16356" spans="1:9" x14ac:dyDescent="0.25">
      <c r="A16356" s="1">
        <v>2</v>
      </c>
      <c r="B16356" s="1">
        <v>49414</v>
      </c>
      <c r="C16356" s="1">
        <v>53.216700000000003</v>
      </c>
      <c r="D16356" s="1">
        <v>94.819699999999997</v>
      </c>
      <c r="E16356" s="1">
        <v>1880</v>
      </c>
      <c r="F16356" s="1">
        <v>53.474200000000003</v>
      </c>
      <c r="G16356" s="1">
        <v>306.64229999999998</v>
      </c>
      <c r="H16356" s="1">
        <v>15.08842068</v>
      </c>
      <c r="I16356" s="1">
        <v>50537</v>
      </c>
    </row>
    <row r="16357" spans="1:9" x14ac:dyDescent="0.25">
      <c r="A16357" s="1">
        <v>0</v>
      </c>
      <c r="B16357" s="1" t="s">
        <v>19642</v>
      </c>
    </row>
    <row r="16358" spans="1:9" x14ac:dyDescent="0.25">
      <c r="A16358" s="1">
        <v>1</v>
      </c>
      <c r="B16358" s="1" t="s">
        <v>19643</v>
      </c>
      <c r="C16358" s="1" t="s">
        <v>19644</v>
      </c>
      <c r="D16358" s="1">
        <v>22276.50954866</v>
      </c>
      <c r="E16358" s="1">
        <v>1.8680000000000001E-5</v>
      </c>
      <c r="F16358" s="1" t="s">
        <v>3</v>
      </c>
      <c r="G16358" s="1" t="s">
        <v>19645</v>
      </c>
      <c r="H16358" s="1">
        <v>0</v>
      </c>
      <c r="I16358" s="1">
        <v>9990</v>
      </c>
    </row>
    <row r="16359" spans="1:9" x14ac:dyDescent="0.25">
      <c r="A16359" s="1">
        <v>2</v>
      </c>
      <c r="B16359" s="1">
        <v>49415</v>
      </c>
      <c r="C16359" s="1">
        <v>53.2166</v>
      </c>
      <c r="D16359" s="1">
        <v>84.869399999999999</v>
      </c>
      <c r="E16359" s="1">
        <v>2070</v>
      </c>
      <c r="F16359" s="1">
        <v>44.513399999999997</v>
      </c>
      <c r="G16359" s="1">
        <v>315.60250000000002</v>
      </c>
      <c r="H16359" s="1">
        <v>15.088528309999999</v>
      </c>
      <c r="I16359" s="1">
        <v>49575</v>
      </c>
    </row>
    <row r="16360" spans="1:9" x14ac:dyDescent="0.25">
      <c r="A16360" s="1">
        <v>0</v>
      </c>
      <c r="B16360" s="1" t="s">
        <v>19646</v>
      </c>
    </row>
    <row r="16361" spans="1:9" x14ac:dyDescent="0.25">
      <c r="A16361" s="1">
        <v>1</v>
      </c>
      <c r="B16361" s="1" t="s">
        <v>19647</v>
      </c>
      <c r="C16361" s="1" t="s">
        <v>19648</v>
      </c>
      <c r="D16361" s="1">
        <v>22276.512307690002</v>
      </c>
      <c r="E16361" s="1">
        <v>-2.6809999999999999E-5</v>
      </c>
      <c r="F16361" s="1" t="s">
        <v>3</v>
      </c>
      <c r="G16361" s="1">
        <f>-15037-3</f>
        <v>-15040</v>
      </c>
      <c r="H16361" s="1">
        <v>0</v>
      </c>
      <c r="I16361" s="1">
        <v>9992</v>
      </c>
    </row>
    <row r="16362" spans="1:9" x14ac:dyDescent="0.25">
      <c r="A16362" s="1">
        <v>2</v>
      </c>
      <c r="B16362" s="1">
        <v>49416</v>
      </c>
      <c r="C16362" s="1">
        <v>53.215600000000002</v>
      </c>
      <c r="D16362" s="1">
        <v>94.846000000000004</v>
      </c>
      <c r="E16362" s="1">
        <v>1718</v>
      </c>
      <c r="F16362" s="1">
        <v>55.361199999999997</v>
      </c>
      <c r="G16362" s="1">
        <v>304.75420000000003</v>
      </c>
      <c r="H16362" s="1">
        <v>15.088484940000001</v>
      </c>
      <c r="I16362" s="1">
        <v>49445</v>
      </c>
    </row>
    <row r="16363" spans="1:9" x14ac:dyDescent="0.25">
      <c r="A16363" s="1">
        <v>0</v>
      </c>
      <c r="B16363" s="1" t="s">
        <v>19649</v>
      </c>
    </row>
    <row r="16364" spans="1:9" x14ac:dyDescent="0.25">
      <c r="A16364" s="1">
        <v>1</v>
      </c>
      <c r="B16364" s="1" t="s">
        <v>19650</v>
      </c>
      <c r="C16364" s="1" t="s">
        <v>19651</v>
      </c>
      <c r="D16364" s="1">
        <v>22276.50587556</v>
      </c>
      <c r="E16364" s="1">
        <v>1.986E-5</v>
      </c>
      <c r="F16364" s="1" t="s">
        <v>3</v>
      </c>
      <c r="G16364" s="1" t="s">
        <v>4260</v>
      </c>
      <c r="H16364" s="1">
        <v>0</v>
      </c>
      <c r="I16364" s="1">
        <v>9998</v>
      </c>
    </row>
    <row r="16365" spans="1:9" x14ac:dyDescent="0.25">
      <c r="A16365" s="1">
        <v>2</v>
      </c>
      <c r="B16365" s="1">
        <v>49417</v>
      </c>
      <c r="C16365" s="1">
        <v>53.215000000000003</v>
      </c>
      <c r="D16365" s="1">
        <v>84.885800000000003</v>
      </c>
      <c r="E16365" s="1">
        <v>2079</v>
      </c>
      <c r="F16365" s="1">
        <v>40.839399999999998</v>
      </c>
      <c r="G16365" s="1">
        <v>319.27539999999999</v>
      </c>
      <c r="H16365" s="1">
        <v>15.08842016</v>
      </c>
      <c r="I16365" s="1">
        <v>49571</v>
      </c>
    </row>
    <row r="16366" spans="1:9" x14ac:dyDescent="0.25">
      <c r="A16366" s="1">
        <v>0</v>
      </c>
      <c r="B16366" s="1" t="s">
        <v>19652</v>
      </c>
    </row>
    <row r="16367" spans="1:9" x14ac:dyDescent="0.25">
      <c r="A16367" s="1">
        <v>1</v>
      </c>
      <c r="B16367" s="1" t="s">
        <v>19653</v>
      </c>
      <c r="C16367" s="1" t="s">
        <v>19654</v>
      </c>
      <c r="D16367" s="1">
        <v>22276.50863135</v>
      </c>
      <c r="E16367" s="1">
        <v>7.3599999999999998E-6</v>
      </c>
      <c r="F16367" s="1" t="s">
        <v>3</v>
      </c>
      <c r="G16367" s="1" t="s">
        <v>19655</v>
      </c>
      <c r="H16367" s="1">
        <v>0</v>
      </c>
      <c r="I16367" s="1">
        <v>9993</v>
      </c>
    </row>
    <row r="16368" spans="1:9" x14ac:dyDescent="0.25">
      <c r="A16368" s="1">
        <v>2</v>
      </c>
      <c r="B16368" s="1">
        <v>49418</v>
      </c>
      <c r="C16368" s="1">
        <v>53.216200000000001</v>
      </c>
      <c r="D16368" s="1">
        <v>94.876099999999994</v>
      </c>
      <c r="E16368" s="1">
        <v>1989</v>
      </c>
      <c r="F16368" s="1">
        <v>53.592199999999998</v>
      </c>
      <c r="G16368" s="1">
        <v>306.52530000000002</v>
      </c>
      <c r="H16368" s="1">
        <v>15.088460960000001</v>
      </c>
      <c r="I16368" s="1">
        <v>49436</v>
      </c>
    </row>
    <row r="16369" spans="1:9" x14ac:dyDescent="0.25">
      <c r="A16369" s="1">
        <v>0</v>
      </c>
      <c r="B16369" s="1" t="s">
        <v>19656</v>
      </c>
    </row>
    <row r="16370" spans="1:9" x14ac:dyDescent="0.25">
      <c r="A16370" s="1">
        <v>1</v>
      </c>
      <c r="B16370" s="1" t="s">
        <v>19657</v>
      </c>
      <c r="C16370" s="1" t="s">
        <v>19658</v>
      </c>
      <c r="D16370" s="1">
        <v>22276.232630359998</v>
      </c>
      <c r="E16370" s="1">
        <v>2.4490000000000001E-5</v>
      </c>
      <c r="F16370" s="1" t="s">
        <v>3</v>
      </c>
      <c r="G16370" s="1" t="s">
        <v>19659</v>
      </c>
      <c r="H16370" s="1">
        <v>0</v>
      </c>
      <c r="I16370" s="1">
        <v>9995</v>
      </c>
    </row>
    <row r="16371" spans="1:9" x14ac:dyDescent="0.25">
      <c r="A16371" s="1">
        <v>2</v>
      </c>
      <c r="B16371" s="1">
        <v>49419</v>
      </c>
      <c r="C16371" s="1">
        <v>53.2166</v>
      </c>
      <c r="D16371" s="1">
        <v>96.117500000000007</v>
      </c>
      <c r="E16371" s="1">
        <v>1624</v>
      </c>
      <c r="F16371" s="1">
        <v>52.165300000000002</v>
      </c>
      <c r="G16371" s="1">
        <v>307.9486</v>
      </c>
      <c r="H16371" s="1">
        <v>15.088461990000001</v>
      </c>
      <c r="I16371" s="1">
        <v>49399</v>
      </c>
    </row>
    <row r="16372" spans="1:9" x14ac:dyDescent="0.25">
      <c r="A16372" s="1">
        <v>0</v>
      </c>
      <c r="B16372" s="1" t="s">
        <v>19660</v>
      </c>
    </row>
    <row r="16373" spans="1:9" x14ac:dyDescent="0.25">
      <c r="A16373" s="1">
        <v>1</v>
      </c>
      <c r="B16373" s="1" t="s">
        <v>19661</v>
      </c>
      <c r="C16373" s="1" t="s">
        <v>19662</v>
      </c>
      <c r="D16373" s="1">
        <v>22276.504955249999</v>
      </c>
      <c r="E16373" s="1">
        <v>4.2200000000000003E-5</v>
      </c>
      <c r="F16373" s="1" t="s">
        <v>3</v>
      </c>
      <c r="G16373" s="1" t="s">
        <v>19663</v>
      </c>
      <c r="H16373" s="1">
        <v>0</v>
      </c>
      <c r="I16373" s="1">
        <v>9990</v>
      </c>
    </row>
    <row r="16374" spans="1:9" x14ac:dyDescent="0.25">
      <c r="A16374" s="1">
        <v>2</v>
      </c>
      <c r="B16374" s="1">
        <v>49420</v>
      </c>
      <c r="C16374" s="1">
        <v>53.2164</v>
      </c>
      <c r="D16374" s="1">
        <v>94.883399999999995</v>
      </c>
      <c r="E16374" s="1">
        <v>1641</v>
      </c>
      <c r="F16374" s="1">
        <v>56.009099999999997</v>
      </c>
      <c r="G16374" s="1">
        <v>304.10570000000001</v>
      </c>
      <c r="H16374" s="1">
        <v>15.08852647</v>
      </c>
      <c r="I16374" s="1">
        <v>49437</v>
      </c>
    </row>
    <row r="16375" spans="1:9" x14ac:dyDescent="0.25">
      <c r="A16375" s="1">
        <v>0</v>
      </c>
      <c r="B16375" s="1" t="s">
        <v>19664</v>
      </c>
    </row>
    <row r="16376" spans="1:9" x14ac:dyDescent="0.25">
      <c r="A16376" s="1">
        <v>1</v>
      </c>
      <c r="B16376" s="1" t="s">
        <v>19665</v>
      </c>
      <c r="C16376" s="1" t="s">
        <v>19666</v>
      </c>
      <c r="D16376" s="1">
        <v>22276.490244479999</v>
      </c>
      <c r="E16376" s="1">
        <v>8.3000000000000002E-6</v>
      </c>
      <c r="F16376" s="1" t="s">
        <v>3</v>
      </c>
      <c r="G16376" s="1" t="s">
        <v>19667</v>
      </c>
      <c r="H16376" s="1">
        <v>0</v>
      </c>
      <c r="I16376" s="1">
        <v>9992</v>
      </c>
    </row>
    <row r="16377" spans="1:9" x14ac:dyDescent="0.25">
      <c r="A16377" s="1">
        <v>2</v>
      </c>
      <c r="B16377" s="1">
        <v>49421</v>
      </c>
      <c r="C16377" s="1">
        <v>53.216500000000003</v>
      </c>
      <c r="D16377" s="1">
        <v>94.959699999999998</v>
      </c>
      <c r="E16377" s="1">
        <v>1833</v>
      </c>
      <c r="F16377" s="1">
        <v>50.494799999999998</v>
      </c>
      <c r="G16377" s="1">
        <v>309.62060000000002</v>
      </c>
      <c r="H16377" s="1">
        <v>15.08847622</v>
      </c>
      <c r="I16377" s="1">
        <v>49431</v>
      </c>
    </row>
    <row r="16378" spans="1:9" x14ac:dyDescent="0.25">
      <c r="A16378" s="1">
        <v>0</v>
      </c>
      <c r="B16378" s="1" t="s">
        <v>19668</v>
      </c>
    </row>
    <row r="16379" spans="1:9" x14ac:dyDescent="0.25">
      <c r="A16379" s="1">
        <v>1</v>
      </c>
      <c r="B16379" s="1" t="s">
        <v>19669</v>
      </c>
      <c r="C16379" s="1" t="s">
        <v>19670</v>
      </c>
      <c r="D16379" s="1">
        <v>22276.501280029999</v>
      </c>
      <c r="E16379" s="1">
        <v>1.0381E-4</v>
      </c>
      <c r="F16379" s="1" t="s">
        <v>3</v>
      </c>
      <c r="G16379" s="1" t="s">
        <v>19671</v>
      </c>
      <c r="H16379" s="1">
        <v>0</v>
      </c>
      <c r="I16379" s="1">
        <v>9999</v>
      </c>
    </row>
    <row r="16380" spans="1:9" x14ac:dyDescent="0.25">
      <c r="A16380" s="1">
        <v>2</v>
      </c>
      <c r="B16380" s="1">
        <v>49422</v>
      </c>
      <c r="C16380" s="1">
        <v>53.215600000000002</v>
      </c>
      <c r="D16380" s="1">
        <v>94.912300000000002</v>
      </c>
      <c r="E16380" s="1">
        <v>1818</v>
      </c>
      <c r="F16380" s="1">
        <v>50.899500000000003</v>
      </c>
      <c r="G16380" s="1">
        <v>309.2158</v>
      </c>
      <c r="H16380" s="1">
        <v>15.08866302</v>
      </c>
      <c r="I16380" s="1">
        <v>49434</v>
      </c>
    </row>
    <row r="16381" spans="1:9" x14ac:dyDescent="0.25">
      <c r="A16381" s="1">
        <v>0</v>
      </c>
      <c r="B16381" s="1" t="s">
        <v>19672</v>
      </c>
    </row>
    <row r="16382" spans="1:9" x14ac:dyDescent="0.25">
      <c r="A16382" s="1">
        <v>1</v>
      </c>
      <c r="B16382" s="1" t="s">
        <v>19673</v>
      </c>
      <c r="C16382" s="1" t="s">
        <v>19674</v>
      </c>
      <c r="D16382" s="1">
        <v>22276.549122439999</v>
      </c>
      <c r="E16382" s="1">
        <v>1.2619999999999999E-5</v>
      </c>
      <c r="F16382" s="1" t="s">
        <v>3</v>
      </c>
      <c r="G16382" s="1" t="s">
        <v>19675</v>
      </c>
      <c r="H16382" s="1">
        <v>0</v>
      </c>
      <c r="I16382" s="1">
        <v>9993</v>
      </c>
    </row>
    <row r="16383" spans="1:9" x14ac:dyDescent="0.25">
      <c r="A16383" s="1">
        <v>2</v>
      </c>
      <c r="B16383" s="1">
        <v>49423</v>
      </c>
      <c r="C16383" s="1">
        <v>53.2166</v>
      </c>
      <c r="D16383" s="1">
        <v>94.698300000000003</v>
      </c>
      <c r="E16383" s="1">
        <v>1773</v>
      </c>
      <c r="F16383" s="1">
        <v>55.460599999999999</v>
      </c>
      <c r="G16383" s="1">
        <v>304.65530000000001</v>
      </c>
      <c r="H16383" s="1">
        <v>15.088402759999999</v>
      </c>
      <c r="I16383" s="1">
        <v>49448</v>
      </c>
    </row>
    <row r="16384" spans="1:9" x14ac:dyDescent="0.25">
      <c r="A16384" s="1">
        <v>0</v>
      </c>
      <c r="B16384" s="1" t="s">
        <v>19676</v>
      </c>
    </row>
    <row r="16385" spans="1:9" x14ac:dyDescent="0.25">
      <c r="A16385" s="1">
        <v>1</v>
      </c>
      <c r="B16385" s="1" t="s">
        <v>19677</v>
      </c>
      <c r="C16385" s="1" t="s">
        <v>19678</v>
      </c>
      <c r="D16385" s="1">
        <v>22276.493907970002</v>
      </c>
      <c r="E16385" s="1">
        <v>8.3799999999999994E-6</v>
      </c>
      <c r="F16385" s="1" t="s">
        <v>3</v>
      </c>
      <c r="G16385" s="1" t="s">
        <v>19679</v>
      </c>
      <c r="H16385" s="1">
        <v>0</v>
      </c>
      <c r="I16385" s="1">
        <v>9996</v>
      </c>
    </row>
    <row r="16386" spans="1:9" x14ac:dyDescent="0.25">
      <c r="A16386" s="1">
        <v>2</v>
      </c>
      <c r="B16386" s="1">
        <v>49424</v>
      </c>
      <c r="C16386" s="1">
        <v>53.2164</v>
      </c>
      <c r="D16386" s="1">
        <v>94.941800000000001</v>
      </c>
      <c r="E16386" s="1">
        <v>1464</v>
      </c>
      <c r="F16386" s="1">
        <v>61.175400000000003</v>
      </c>
      <c r="G16386" s="1">
        <v>298.93849999999998</v>
      </c>
      <c r="H16386" s="1">
        <v>15.088492690000001</v>
      </c>
      <c r="I16386" s="1">
        <v>49436</v>
      </c>
    </row>
    <row r="16387" spans="1:9" x14ac:dyDescent="0.25">
      <c r="A16387" s="1">
        <v>0</v>
      </c>
      <c r="B16387" s="1" t="s">
        <v>19680</v>
      </c>
    </row>
    <row r="16388" spans="1:9" x14ac:dyDescent="0.25">
      <c r="A16388" s="1">
        <v>1</v>
      </c>
      <c r="B16388" s="1" t="s">
        <v>19681</v>
      </c>
      <c r="C16388" s="1" t="s">
        <v>19682</v>
      </c>
      <c r="D16388" s="1">
        <v>22276.479203589999</v>
      </c>
      <c r="E16388" s="1">
        <v>4.5299999999999998E-6</v>
      </c>
      <c r="F16388" s="1" t="s">
        <v>3</v>
      </c>
      <c r="G16388" s="1" t="s">
        <v>19683</v>
      </c>
      <c r="H16388" s="1">
        <v>0</v>
      </c>
      <c r="I16388" s="1">
        <v>9991</v>
      </c>
    </row>
    <row r="16389" spans="1:9" x14ac:dyDescent="0.25">
      <c r="A16389" s="1">
        <v>2</v>
      </c>
      <c r="B16389" s="1">
        <v>49425</v>
      </c>
      <c r="C16389" s="1">
        <v>53.216900000000003</v>
      </c>
      <c r="D16389" s="1">
        <v>95.008200000000002</v>
      </c>
      <c r="E16389" s="1">
        <v>1913</v>
      </c>
      <c r="F16389" s="1">
        <v>49.385399999999997</v>
      </c>
      <c r="G16389" s="1">
        <v>310.73039999999997</v>
      </c>
      <c r="H16389" s="1">
        <v>15.0883868</v>
      </c>
      <c r="I16389" s="1">
        <v>49449</v>
      </c>
    </row>
    <row r="16390" spans="1:9" x14ac:dyDescent="0.25">
      <c r="A16390" s="1">
        <v>0</v>
      </c>
      <c r="B16390" s="1" t="s">
        <v>19684</v>
      </c>
    </row>
    <row r="16391" spans="1:9" x14ac:dyDescent="0.25">
      <c r="A16391" s="1">
        <v>1</v>
      </c>
      <c r="B16391" s="1" t="s">
        <v>19685</v>
      </c>
      <c r="C16391" s="1" t="s">
        <v>3319</v>
      </c>
      <c r="D16391" s="1">
        <v>22276.486558420002</v>
      </c>
      <c r="E16391" s="1">
        <v>6.5430000000000002E-5</v>
      </c>
      <c r="F16391" s="1" t="s">
        <v>3</v>
      </c>
      <c r="G16391" s="1" t="s">
        <v>19686</v>
      </c>
      <c r="H16391" s="1">
        <v>0</v>
      </c>
      <c r="I16391" s="1">
        <v>9999</v>
      </c>
    </row>
    <row r="16392" spans="1:9" x14ac:dyDescent="0.25">
      <c r="A16392" s="1">
        <v>2</v>
      </c>
      <c r="B16392" s="1">
        <v>49426</v>
      </c>
      <c r="C16392" s="1">
        <v>53.215000000000003</v>
      </c>
      <c r="D16392" s="1">
        <v>94.980999999999995</v>
      </c>
      <c r="E16392" s="1">
        <v>2195</v>
      </c>
      <c r="F16392" s="1">
        <v>60.424799999999998</v>
      </c>
      <c r="G16392" s="1">
        <v>299.69630000000001</v>
      </c>
      <c r="H16392" s="1">
        <v>15.08862294</v>
      </c>
      <c r="I16392" s="1">
        <v>49434</v>
      </c>
    </row>
    <row r="16393" spans="1:9" x14ac:dyDescent="0.25">
      <c r="A16393" s="1">
        <v>0</v>
      </c>
      <c r="B16393" s="1" t="s">
        <v>19687</v>
      </c>
    </row>
    <row r="16394" spans="1:9" x14ac:dyDescent="0.25">
      <c r="A16394" s="1">
        <v>1</v>
      </c>
      <c r="B16394" s="1" t="s">
        <v>19688</v>
      </c>
      <c r="C16394" s="1" t="s">
        <v>19689</v>
      </c>
      <c r="D16394" s="1">
        <v>22276.01184657</v>
      </c>
      <c r="E16394" s="1">
        <v>9.7100000000000002E-6</v>
      </c>
      <c r="F16394" s="1" t="s">
        <v>3</v>
      </c>
      <c r="G16394" s="1" t="s">
        <v>19690</v>
      </c>
      <c r="H16394" s="1">
        <v>0</v>
      </c>
      <c r="I16394" s="1">
        <v>9994</v>
      </c>
    </row>
    <row r="16395" spans="1:9" x14ac:dyDescent="0.25">
      <c r="A16395" s="1">
        <v>2</v>
      </c>
      <c r="B16395" s="1">
        <v>49427</v>
      </c>
      <c r="C16395" s="1">
        <v>53.217500000000001</v>
      </c>
      <c r="D16395" s="1">
        <v>97.113399999999999</v>
      </c>
      <c r="E16395" s="1">
        <v>1769</v>
      </c>
      <c r="F16395" s="1">
        <v>43.861199999999997</v>
      </c>
      <c r="G16395" s="1">
        <v>316.25200000000001</v>
      </c>
      <c r="H16395" s="1">
        <v>15.088381399999999</v>
      </c>
      <c r="I16395" s="1">
        <v>49373</v>
      </c>
    </row>
    <row r="16396" spans="1:9" x14ac:dyDescent="0.25">
      <c r="A16396" s="1">
        <v>0</v>
      </c>
      <c r="B16396" s="1" t="s">
        <v>19691</v>
      </c>
    </row>
    <row r="16397" spans="1:9" x14ac:dyDescent="0.25">
      <c r="A16397" s="1">
        <v>1</v>
      </c>
      <c r="B16397" s="1" t="s">
        <v>19692</v>
      </c>
      <c r="C16397" s="1" t="s">
        <v>19693</v>
      </c>
      <c r="D16397" s="1">
        <v>22276.531681600001</v>
      </c>
      <c r="E16397" s="1">
        <v>1.0499999999999999E-5</v>
      </c>
      <c r="F16397" s="1" t="s">
        <v>3</v>
      </c>
      <c r="G16397" s="1" t="s">
        <v>19694</v>
      </c>
      <c r="H16397" s="1">
        <v>0</v>
      </c>
      <c r="I16397" s="1">
        <v>9994</v>
      </c>
    </row>
    <row r="16398" spans="1:9" x14ac:dyDescent="0.25">
      <c r="A16398" s="1">
        <v>2</v>
      </c>
      <c r="B16398" s="1">
        <v>49428</v>
      </c>
      <c r="C16398" s="1">
        <v>53.2164</v>
      </c>
      <c r="D16398" s="1">
        <v>94.772499999999994</v>
      </c>
      <c r="E16398" s="1">
        <v>1622</v>
      </c>
      <c r="F16398" s="1">
        <v>48.604700000000001</v>
      </c>
      <c r="G16398" s="1">
        <v>311.50839999999999</v>
      </c>
      <c r="H16398" s="1">
        <v>15.088331180000001</v>
      </c>
      <c r="I16398" s="1">
        <v>49456</v>
      </c>
    </row>
    <row r="16399" spans="1:9" x14ac:dyDescent="0.25">
      <c r="A16399" s="1">
        <v>0</v>
      </c>
      <c r="B16399" s="1" t="s">
        <v>19695</v>
      </c>
    </row>
    <row r="16400" spans="1:9" x14ac:dyDescent="0.25">
      <c r="A16400" s="1">
        <v>1</v>
      </c>
      <c r="B16400" s="1" t="s">
        <v>19696</v>
      </c>
      <c r="C16400" s="1" t="s">
        <v>19697</v>
      </c>
      <c r="D16400" s="1">
        <v>22275.809447809999</v>
      </c>
      <c r="E16400" s="1">
        <v>-1.42E-5</v>
      </c>
      <c r="F16400" s="1" t="s">
        <v>3</v>
      </c>
      <c r="G16400" s="1">
        <f>-71131-4</f>
        <v>-71135</v>
      </c>
      <c r="H16400" s="1">
        <v>0</v>
      </c>
      <c r="I16400" s="1">
        <v>9993</v>
      </c>
    </row>
    <row r="16401" spans="1:9" x14ac:dyDescent="0.25">
      <c r="A16401" s="1">
        <v>2</v>
      </c>
      <c r="B16401" s="1">
        <v>49430</v>
      </c>
      <c r="C16401" s="1">
        <v>53.216799999999999</v>
      </c>
      <c r="D16401" s="1">
        <v>98.020099999999999</v>
      </c>
      <c r="E16401" s="1">
        <v>1607</v>
      </c>
      <c r="F16401" s="1">
        <v>61.9221</v>
      </c>
      <c r="G16401" s="1">
        <v>298.1934</v>
      </c>
      <c r="H16401" s="1">
        <v>15.088336419999999</v>
      </c>
      <c r="I16401" s="1">
        <v>49348</v>
      </c>
    </row>
    <row r="16402" spans="1:9" x14ac:dyDescent="0.25">
      <c r="A16402" s="1">
        <v>0</v>
      </c>
      <c r="B16402" s="1" t="s">
        <v>19698</v>
      </c>
    </row>
    <row r="16403" spans="1:9" x14ac:dyDescent="0.25">
      <c r="A16403" s="1">
        <v>1</v>
      </c>
      <c r="B16403" s="1" t="s">
        <v>19699</v>
      </c>
      <c r="C16403" s="1" t="s">
        <v>19700</v>
      </c>
      <c r="D16403" s="1">
        <v>22276.498540050001</v>
      </c>
      <c r="E16403" s="1">
        <v>2.599E-5</v>
      </c>
      <c r="F16403" s="1" t="s">
        <v>3</v>
      </c>
      <c r="G16403" s="1" t="s">
        <v>19701</v>
      </c>
      <c r="H16403" s="1">
        <v>0</v>
      </c>
      <c r="I16403" s="1">
        <v>9990</v>
      </c>
    </row>
    <row r="16404" spans="1:9" x14ac:dyDescent="0.25">
      <c r="A16404" s="1">
        <v>2</v>
      </c>
      <c r="B16404" s="1">
        <v>49431</v>
      </c>
      <c r="C16404" s="1">
        <v>53.217599999999997</v>
      </c>
      <c r="D16404" s="1">
        <v>94.915499999999994</v>
      </c>
      <c r="E16404" s="1">
        <v>2330</v>
      </c>
      <c r="F16404" s="1">
        <v>73.336600000000004</v>
      </c>
      <c r="G16404" s="1">
        <v>286.78820000000002</v>
      </c>
      <c r="H16404" s="1">
        <v>15.08856514</v>
      </c>
      <c r="I16404" s="1">
        <v>49441</v>
      </c>
    </row>
    <row r="16405" spans="1:9" x14ac:dyDescent="0.25">
      <c r="A16405" s="1">
        <v>0</v>
      </c>
      <c r="B16405" s="1" t="s">
        <v>19702</v>
      </c>
    </row>
    <row r="16406" spans="1:9" x14ac:dyDescent="0.25">
      <c r="A16406" s="1">
        <v>1</v>
      </c>
      <c r="B16406" s="1" t="s">
        <v>19703</v>
      </c>
      <c r="C16406" s="1" t="s">
        <v>19704</v>
      </c>
      <c r="D16406" s="1">
        <v>22276.503159309999</v>
      </c>
      <c r="E16406" s="1">
        <v>2.2189999999999999E-5</v>
      </c>
      <c r="F16406" s="1" t="s">
        <v>3</v>
      </c>
      <c r="G16406" s="1" t="s">
        <v>376</v>
      </c>
      <c r="H16406" s="1">
        <v>0</v>
      </c>
      <c r="I16406" s="1">
        <v>9994</v>
      </c>
    </row>
    <row r="16407" spans="1:9" x14ac:dyDescent="0.25">
      <c r="A16407" s="1">
        <v>2</v>
      </c>
      <c r="B16407" s="1">
        <v>49432</v>
      </c>
      <c r="C16407" s="1">
        <v>53.215400000000002</v>
      </c>
      <c r="D16407" s="1">
        <v>84.890100000000004</v>
      </c>
      <c r="E16407" s="1">
        <v>2248</v>
      </c>
      <c r="F16407" s="1">
        <v>40.194499999999998</v>
      </c>
      <c r="G16407" s="1">
        <v>319.92129999999997</v>
      </c>
      <c r="H16407" s="1">
        <v>15.088530970000001</v>
      </c>
      <c r="I16407" s="1">
        <v>49583</v>
      </c>
    </row>
    <row r="16408" spans="1:9" x14ac:dyDescent="0.25">
      <c r="A16408" s="1">
        <v>0</v>
      </c>
      <c r="B16408" s="1" t="s">
        <v>19705</v>
      </c>
    </row>
    <row r="16409" spans="1:9" x14ac:dyDescent="0.25">
      <c r="A16409" s="1">
        <v>1</v>
      </c>
      <c r="B16409" s="1" t="s">
        <v>19706</v>
      </c>
      <c r="C16409" s="1" t="s">
        <v>19707</v>
      </c>
      <c r="D16409" s="1">
        <v>22276.436866939999</v>
      </c>
      <c r="E16409" s="1">
        <v>1.605E-5</v>
      </c>
      <c r="F16409" s="1" t="s">
        <v>3</v>
      </c>
      <c r="G16409" s="1" t="s">
        <v>19708</v>
      </c>
      <c r="H16409" s="1">
        <v>0</v>
      </c>
      <c r="I16409" s="1">
        <v>9991</v>
      </c>
    </row>
    <row r="16410" spans="1:9" x14ac:dyDescent="0.25">
      <c r="A16410" s="1">
        <v>2</v>
      </c>
      <c r="B16410" s="1">
        <v>49433</v>
      </c>
      <c r="C16410" s="1">
        <v>53.2181</v>
      </c>
      <c r="D16410" s="1">
        <v>75.191500000000005</v>
      </c>
      <c r="E16410" s="1">
        <v>2005</v>
      </c>
      <c r="F16410" s="1">
        <v>28.846599999999999</v>
      </c>
      <c r="G16410" s="1">
        <v>331.2636</v>
      </c>
      <c r="H16410" s="1">
        <v>15.08854238</v>
      </c>
      <c r="I16410" s="1">
        <v>50805</v>
      </c>
    </row>
    <row r="16411" spans="1:9" x14ac:dyDescent="0.25">
      <c r="A16411" s="1">
        <v>0</v>
      </c>
      <c r="B16411" s="1" t="s">
        <v>19709</v>
      </c>
    </row>
    <row r="16412" spans="1:9" x14ac:dyDescent="0.25">
      <c r="A16412" s="1">
        <v>1</v>
      </c>
      <c r="B16412" s="1" t="s">
        <v>19710</v>
      </c>
      <c r="C16412" s="1" t="s">
        <v>19711</v>
      </c>
      <c r="D16412" s="1">
        <v>22276.468157660001</v>
      </c>
      <c r="E16412" s="1">
        <v>3.1949999999999997E-5</v>
      </c>
      <c r="F16412" s="1" t="s">
        <v>3</v>
      </c>
      <c r="G16412" s="1" t="s">
        <v>19712</v>
      </c>
      <c r="H16412" s="1">
        <v>0</v>
      </c>
      <c r="I16412" s="1">
        <v>9997</v>
      </c>
    </row>
    <row r="16413" spans="1:9" x14ac:dyDescent="0.25">
      <c r="A16413" s="1">
        <v>2</v>
      </c>
      <c r="B16413" s="1">
        <v>49434</v>
      </c>
      <c r="C16413" s="1">
        <v>53.216500000000003</v>
      </c>
      <c r="D16413" s="1">
        <v>95.066599999999994</v>
      </c>
      <c r="E16413" s="1">
        <v>1739</v>
      </c>
      <c r="F16413" s="1">
        <v>54.298499999999997</v>
      </c>
      <c r="G16413" s="1">
        <v>305.81689999999998</v>
      </c>
      <c r="H16413" s="1">
        <v>15.088562120000001</v>
      </c>
      <c r="I16413" s="1">
        <v>50525</v>
      </c>
    </row>
    <row r="16414" spans="1:9" x14ac:dyDescent="0.25">
      <c r="A16414" s="1">
        <v>0</v>
      </c>
      <c r="B16414" s="1" t="s">
        <v>19713</v>
      </c>
    </row>
    <row r="16415" spans="1:9" x14ac:dyDescent="0.25">
      <c r="A16415" s="1">
        <v>1</v>
      </c>
      <c r="B16415" s="1" t="s">
        <v>19714</v>
      </c>
      <c r="C16415" s="1" t="s">
        <v>19715</v>
      </c>
      <c r="D16415" s="1">
        <v>22276.441505909999</v>
      </c>
      <c r="E16415" s="1">
        <v>6.37E-6</v>
      </c>
      <c r="F16415" s="1" t="s">
        <v>3</v>
      </c>
      <c r="G16415" s="1" t="s">
        <v>19716</v>
      </c>
      <c r="H16415" s="1">
        <v>0</v>
      </c>
      <c r="I16415" s="1">
        <v>9999</v>
      </c>
    </row>
    <row r="16416" spans="1:9" x14ac:dyDescent="0.25">
      <c r="A16416" s="1">
        <v>2</v>
      </c>
      <c r="B16416" s="1">
        <v>49435</v>
      </c>
      <c r="C16416" s="1">
        <v>53.216200000000001</v>
      </c>
      <c r="D16416" s="1">
        <v>75.170599999999993</v>
      </c>
      <c r="E16416" s="1">
        <v>1777</v>
      </c>
      <c r="F16416" s="1">
        <v>49.667099999999998</v>
      </c>
      <c r="G16416" s="1">
        <v>310.44760000000002</v>
      </c>
      <c r="H16416" s="1">
        <v>15.088540439999999</v>
      </c>
      <c r="I16416" s="1">
        <v>49712</v>
      </c>
    </row>
    <row r="16417" spans="1:9" x14ac:dyDescent="0.25">
      <c r="A16417" s="1">
        <v>0</v>
      </c>
      <c r="B16417" s="1" t="s">
        <v>19717</v>
      </c>
    </row>
    <row r="16418" spans="1:9" x14ac:dyDescent="0.25">
      <c r="A16418" s="1">
        <v>1</v>
      </c>
      <c r="B16418" s="1" t="s">
        <v>19718</v>
      </c>
      <c r="C16418" s="1" t="s">
        <v>19719</v>
      </c>
      <c r="D16418" s="1">
        <v>22276.440548840001</v>
      </c>
      <c r="E16418" s="1">
        <v>2.1160000000000001E-5</v>
      </c>
      <c r="F16418" s="1" t="s">
        <v>3</v>
      </c>
      <c r="G16418" s="1" t="s">
        <v>19720</v>
      </c>
      <c r="H16418" s="1">
        <v>0</v>
      </c>
      <c r="I16418" s="1">
        <v>9996</v>
      </c>
    </row>
    <row r="16419" spans="1:9" x14ac:dyDescent="0.25">
      <c r="A16419" s="1">
        <v>2</v>
      </c>
      <c r="B16419" s="1">
        <v>49436</v>
      </c>
      <c r="C16419" s="1">
        <v>53.219000000000001</v>
      </c>
      <c r="D16419" s="1">
        <v>75.168400000000005</v>
      </c>
      <c r="E16419" s="1">
        <v>1624</v>
      </c>
      <c r="F16419" s="1">
        <v>54.547699999999999</v>
      </c>
      <c r="G16419" s="1">
        <v>305.56659999999999</v>
      </c>
      <c r="H16419" s="1">
        <v>15.088506410000001</v>
      </c>
      <c r="I16419" s="1">
        <v>49714</v>
      </c>
    </row>
    <row r="16420" spans="1:9" x14ac:dyDescent="0.25">
      <c r="A16420" s="1">
        <v>0</v>
      </c>
      <c r="B16420" s="1" t="s">
        <v>19721</v>
      </c>
    </row>
    <row r="16421" spans="1:9" x14ac:dyDescent="0.25">
      <c r="A16421" s="1">
        <v>1</v>
      </c>
      <c r="B16421" s="1" t="s">
        <v>19722</v>
      </c>
      <c r="C16421" s="1" t="s">
        <v>19723</v>
      </c>
      <c r="D16421" s="1">
        <v>22276.168224180001</v>
      </c>
      <c r="E16421" s="1">
        <v>1.0000000000000001E-5</v>
      </c>
      <c r="F16421" s="1" t="s">
        <v>3</v>
      </c>
      <c r="G16421" s="1" t="s">
        <v>19724</v>
      </c>
      <c r="H16421" s="1">
        <v>0</v>
      </c>
      <c r="I16421" s="1">
        <v>9996</v>
      </c>
    </row>
    <row r="16422" spans="1:9" x14ac:dyDescent="0.25">
      <c r="A16422" s="1">
        <v>2</v>
      </c>
      <c r="B16422" s="1">
        <v>49437</v>
      </c>
      <c r="C16422" s="1">
        <v>53.217199999999998</v>
      </c>
      <c r="D16422" s="1">
        <v>76.407499999999999</v>
      </c>
      <c r="E16422" s="1">
        <v>1928</v>
      </c>
      <c r="F16422" s="1">
        <v>43.099899999999998</v>
      </c>
      <c r="G16422" s="1">
        <v>317.01429999999999</v>
      </c>
      <c r="H16422" s="1">
        <v>15.08853549</v>
      </c>
      <c r="I16422" s="1">
        <v>49675</v>
      </c>
    </row>
    <row r="16423" spans="1:9" x14ac:dyDescent="0.25">
      <c r="A16423" s="1">
        <v>0</v>
      </c>
      <c r="B16423" s="1" t="s">
        <v>19725</v>
      </c>
    </row>
    <row r="16424" spans="1:9" x14ac:dyDescent="0.25">
      <c r="A16424" s="1">
        <v>1</v>
      </c>
      <c r="B16424" s="1" t="s">
        <v>19726</v>
      </c>
      <c r="C16424" s="1" t="s">
        <v>19727</v>
      </c>
      <c r="D16424" s="1">
        <v>22276.164563179998</v>
      </c>
      <c r="E16424" s="1">
        <v>6.46E-6</v>
      </c>
      <c r="F16424" s="1" t="s">
        <v>3</v>
      </c>
      <c r="G16424" s="1" t="s">
        <v>19728</v>
      </c>
      <c r="H16424" s="1">
        <v>0</v>
      </c>
      <c r="I16424" s="1">
        <v>9990</v>
      </c>
    </row>
    <row r="16425" spans="1:9" x14ac:dyDescent="0.25">
      <c r="A16425" s="1">
        <v>2</v>
      </c>
      <c r="B16425" s="1">
        <v>49438</v>
      </c>
      <c r="C16425" s="1">
        <v>53.217599999999997</v>
      </c>
      <c r="D16425" s="1">
        <v>76.419300000000007</v>
      </c>
      <c r="E16425" s="1">
        <v>1735</v>
      </c>
      <c r="F16425" s="1">
        <v>49.031999999999996</v>
      </c>
      <c r="G16425" s="1">
        <v>311.0822</v>
      </c>
      <c r="H16425" s="1">
        <v>15.088391400000001</v>
      </c>
      <c r="I16425" s="1">
        <v>49670</v>
      </c>
    </row>
    <row r="16426" spans="1:9" x14ac:dyDescent="0.25">
      <c r="A16426" s="1">
        <v>0</v>
      </c>
      <c r="B16426" s="1" t="s">
        <v>19729</v>
      </c>
    </row>
    <row r="16427" spans="1:9" x14ac:dyDescent="0.25">
      <c r="A16427" s="1">
        <v>1</v>
      </c>
      <c r="B16427" s="1" t="s">
        <v>19730</v>
      </c>
      <c r="C16427" s="1" t="s">
        <v>19731</v>
      </c>
      <c r="D16427" s="1">
        <v>22276.543595120002</v>
      </c>
      <c r="E16427" s="1">
        <v>7.2719999999999995E-5</v>
      </c>
      <c r="F16427" s="1" t="s">
        <v>3</v>
      </c>
      <c r="G16427" s="1" t="s">
        <v>19732</v>
      </c>
      <c r="H16427" s="1">
        <v>0</v>
      </c>
      <c r="I16427" s="1">
        <v>9998</v>
      </c>
    </row>
    <row r="16428" spans="1:9" x14ac:dyDescent="0.25">
      <c r="A16428" s="1">
        <v>2</v>
      </c>
      <c r="B16428" s="1">
        <v>49439</v>
      </c>
      <c r="C16428" s="1">
        <v>53.216900000000003</v>
      </c>
      <c r="D16428" s="1">
        <v>74.724100000000007</v>
      </c>
      <c r="E16428" s="1">
        <v>2065</v>
      </c>
      <c r="F16428" s="1">
        <v>45.043300000000002</v>
      </c>
      <c r="G16428" s="1">
        <v>315.07260000000002</v>
      </c>
      <c r="H16428" s="1">
        <v>15.08852312</v>
      </c>
      <c r="I16428" s="1">
        <v>49736</v>
      </c>
    </row>
    <row r="16429" spans="1:9" x14ac:dyDescent="0.25">
      <c r="A16429" s="1">
        <v>0</v>
      </c>
      <c r="B16429" s="1" t="s">
        <v>19733</v>
      </c>
    </row>
    <row r="16430" spans="1:9" x14ac:dyDescent="0.25">
      <c r="A16430" s="1">
        <v>1</v>
      </c>
      <c r="B16430" s="1" t="s">
        <v>19734</v>
      </c>
      <c r="C16430" s="1" t="s">
        <v>19735</v>
      </c>
      <c r="D16430" s="1">
        <v>22276.492080619999</v>
      </c>
      <c r="E16430" s="1">
        <v>4.8479999999999997E-5</v>
      </c>
      <c r="F16430" s="1" t="s">
        <v>3</v>
      </c>
      <c r="G16430" s="1" t="s">
        <v>19736</v>
      </c>
      <c r="H16430" s="1">
        <v>0</v>
      </c>
      <c r="I16430" s="1">
        <v>9994</v>
      </c>
    </row>
    <row r="16431" spans="1:9" x14ac:dyDescent="0.25">
      <c r="A16431" s="1">
        <v>2</v>
      </c>
      <c r="B16431" s="1">
        <v>49440</v>
      </c>
      <c r="C16431" s="1">
        <v>53.215699999999998</v>
      </c>
      <c r="D16431" s="1">
        <v>74.955399999999997</v>
      </c>
      <c r="E16431" s="1">
        <v>2138</v>
      </c>
      <c r="F16431" s="1">
        <v>39.185499999999998</v>
      </c>
      <c r="G16431" s="1">
        <v>320.92919999999998</v>
      </c>
      <c r="H16431" s="1">
        <v>15.08854769</v>
      </c>
      <c r="I16431" s="1">
        <v>49727</v>
      </c>
    </row>
    <row r="16432" spans="1:9" x14ac:dyDescent="0.25">
      <c r="A16432" s="1">
        <v>0</v>
      </c>
      <c r="B16432" s="1" t="s">
        <v>19737</v>
      </c>
    </row>
    <row r="16433" spans="1:9" x14ac:dyDescent="0.25">
      <c r="A16433" s="1">
        <v>1</v>
      </c>
      <c r="B16433" s="1" t="s">
        <v>19738</v>
      </c>
      <c r="C16433" s="1" t="s">
        <v>19739</v>
      </c>
      <c r="D16433" s="1">
        <v>22276.53991317</v>
      </c>
      <c r="E16433" s="1">
        <v>1.6099999999999998E-5</v>
      </c>
      <c r="F16433" s="1" t="s">
        <v>3</v>
      </c>
      <c r="G16433" s="1" t="s">
        <v>19740</v>
      </c>
      <c r="H16433" s="1">
        <v>0</v>
      </c>
      <c r="I16433" s="1">
        <v>9993</v>
      </c>
    </row>
    <row r="16434" spans="1:9" x14ac:dyDescent="0.25">
      <c r="A16434" s="1">
        <v>2</v>
      </c>
      <c r="B16434" s="1">
        <v>49441</v>
      </c>
      <c r="C16434" s="1">
        <v>53.216900000000003</v>
      </c>
      <c r="D16434" s="1">
        <v>74.739400000000003</v>
      </c>
      <c r="E16434" s="1">
        <v>1756</v>
      </c>
      <c r="F16434" s="1">
        <v>52.480499999999999</v>
      </c>
      <c r="G16434" s="1">
        <v>307.63459999999998</v>
      </c>
      <c r="H16434" s="1">
        <v>15.088429120000001</v>
      </c>
      <c r="I16434" s="1">
        <v>49739</v>
      </c>
    </row>
    <row r="16435" spans="1:9" x14ac:dyDescent="0.25">
      <c r="A16435" s="1">
        <v>0</v>
      </c>
      <c r="B16435" s="1" t="s">
        <v>19741</v>
      </c>
    </row>
    <row r="16436" spans="1:9" x14ac:dyDescent="0.25">
      <c r="A16436" s="1">
        <v>1</v>
      </c>
      <c r="B16436" s="1" t="s">
        <v>19742</v>
      </c>
      <c r="C16436" s="1" t="s">
        <v>19743</v>
      </c>
      <c r="D16436" s="1">
        <v>22276.157195290001</v>
      </c>
      <c r="E16436" s="1">
        <v>1.0360000000000001E-5</v>
      </c>
      <c r="F16436" s="1" t="s">
        <v>3</v>
      </c>
      <c r="G16436" s="1" t="s">
        <v>19744</v>
      </c>
      <c r="H16436" s="1">
        <v>0</v>
      </c>
      <c r="I16436" s="1">
        <v>9995</v>
      </c>
    </row>
    <row r="16437" spans="1:9" x14ac:dyDescent="0.25">
      <c r="A16437" s="1">
        <v>2</v>
      </c>
      <c r="B16437" s="1">
        <v>49442</v>
      </c>
      <c r="C16437" s="1">
        <v>53.217500000000001</v>
      </c>
      <c r="D16437" s="1">
        <v>76.450299999999999</v>
      </c>
      <c r="E16437" s="1">
        <v>1748</v>
      </c>
      <c r="F16437" s="1">
        <v>46.441200000000002</v>
      </c>
      <c r="G16437" s="1">
        <v>313.67250000000001</v>
      </c>
      <c r="H16437" s="1">
        <v>15.08849575</v>
      </c>
      <c r="I16437" s="1">
        <v>49679</v>
      </c>
    </row>
    <row r="16438" spans="1:9" x14ac:dyDescent="0.25">
      <c r="A16438" s="1">
        <v>0</v>
      </c>
      <c r="B16438" s="1" t="s">
        <v>19745</v>
      </c>
    </row>
    <row r="16439" spans="1:9" x14ac:dyDescent="0.25">
      <c r="A16439" s="1">
        <v>1</v>
      </c>
      <c r="B16439" s="1" t="s">
        <v>19746</v>
      </c>
      <c r="C16439" s="1" t="s">
        <v>19747</v>
      </c>
      <c r="D16439" s="1">
        <v>22276.46999614</v>
      </c>
      <c r="E16439" s="1">
        <v>4.4910000000000002E-5</v>
      </c>
      <c r="F16439" s="1" t="s">
        <v>3</v>
      </c>
      <c r="G16439" s="1" t="s">
        <v>19748</v>
      </c>
      <c r="H16439" s="1">
        <v>0</v>
      </c>
      <c r="I16439" s="1">
        <v>9996</v>
      </c>
    </row>
    <row r="16440" spans="1:9" x14ac:dyDescent="0.25">
      <c r="A16440" s="1">
        <v>2</v>
      </c>
      <c r="B16440" s="1">
        <v>49443</v>
      </c>
      <c r="C16440" s="1">
        <v>53.215600000000002</v>
      </c>
      <c r="D16440" s="1">
        <v>75.046800000000005</v>
      </c>
      <c r="E16440" s="1">
        <v>1875</v>
      </c>
      <c r="F16440" s="1">
        <v>47.8613</v>
      </c>
      <c r="G16440" s="1">
        <v>312.25380000000001</v>
      </c>
      <c r="H16440" s="1">
        <v>15.0885259</v>
      </c>
      <c r="I16440" s="1">
        <v>49727</v>
      </c>
    </row>
    <row r="16441" spans="1:9" x14ac:dyDescent="0.25">
      <c r="A16441" s="1">
        <v>0</v>
      </c>
      <c r="B16441" s="1" t="s">
        <v>19749</v>
      </c>
    </row>
    <row r="16442" spans="1:9" x14ac:dyDescent="0.25">
      <c r="A16442" s="1">
        <v>1</v>
      </c>
      <c r="B16442" s="1" t="s">
        <v>19750</v>
      </c>
      <c r="C16442" s="1" t="s">
        <v>19751</v>
      </c>
      <c r="D16442" s="1">
        <v>22276.48471877</v>
      </c>
      <c r="E16442" s="1">
        <v>1.5310000000000001E-5</v>
      </c>
      <c r="F16442" s="1" t="s">
        <v>3</v>
      </c>
      <c r="G16442" s="1" t="s">
        <v>19752</v>
      </c>
      <c r="H16442" s="1">
        <v>0</v>
      </c>
      <c r="I16442" s="1">
        <v>9997</v>
      </c>
    </row>
    <row r="16443" spans="1:9" x14ac:dyDescent="0.25">
      <c r="A16443" s="1">
        <v>2</v>
      </c>
      <c r="B16443" s="1">
        <v>49444</v>
      </c>
      <c r="C16443" s="1">
        <v>53.215800000000002</v>
      </c>
      <c r="D16443" s="1">
        <v>74.982600000000005</v>
      </c>
      <c r="E16443" s="1">
        <v>2008</v>
      </c>
      <c r="F16443" s="1">
        <v>47.295499999999997</v>
      </c>
      <c r="G16443" s="1">
        <v>312.82060000000001</v>
      </c>
      <c r="H16443" s="1">
        <v>15.088411519999999</v>
      </c>
      <c r="I16443" s="1">
        <v>49728</v>
      </c>
    </row>
    <row r="16444" spans="1:9" x14ac:dyDescent="0.25">
      <c r="A16444" s="1">
        <v>0</v>
      </c>
      <c r="B16444" s="1" t="s">
        <v>19753</v>
      </c>
    </row>
    <row r="16445" spans="1:9" x14ac:dyDescent="0.25">
      <c r="A16445" s="1">
        <v>1</v>
      </c>
      <c r="B16445" s="1" t="s">
        <v>19754</v>
      </c>
      <c r="C16445" s="1" t="s">
        <v>19755</v>
      </c>
      <c r="D16445" s="1">
        <v>22276.498517709999</v>
      </c>
      <c r="E16445" s="1">
        <v>-6.0999999999999998E-7</v>
      </c>
      <c r="F16445" s="1" t="s">
        <v>3</v>
      </c>
      <c r="G16445" s="1" t="s">
        <v>19756</v>
      </c>
      <c r="H16445" s="1">
        <v>0</v>
      </c>
      <c r="I16445" s="1">
        <v>9997</v>
      </c>
    </row>
    <row r="16446" spans="1:9" x14ac:dyDescent="0.25">
      <c r="A16446" s="1">
        <v>2</v>
      </c>
      <c r="B16446" s="1">
        <v>49445</v>
      </c>
      <c r="C16446" s="1">
        <v>53.215600000000002</v>
      </c>
      <c r="D16446" s="1">
        <v>84.922700000000006</v>
      </c>
      <c r="E16446" s="1">
        <v>1554</v>
      </c>
      <c r="F16446" s="1">
        <v>50.7911</v>
      </c>
      <c r="G16446" s="1">
        <v>309.32190000000003</v>
      </c>
      <c r="H16446" s="1">
        <v>15.08841835</v>
      </c>
      <c r="I16446" s="1">
        <v>49586</v>
      </c>
    </row>
    <row r="16447" spans="1:9" x14ac:dyDescent="0.25">
      <c r="A16447" s="1">
        <v>0</v>
      </c>
      <c r="B16447" s="1" t="s">
        <v>19757</v>
      </c>
    </row>
    <row r="16448" spans="1:9" x14ac:dyDescent="0.25">
      <c r="A16448" s="1">
        <v>1</v>
      </c>
      <c r="B16448" s="1" t="s">
        <v>19758</v>
      </c>
      <c r="C16448" s="1" t="s">
        <v>19759</v>
      </c>
      <c r="D16448" s="1">
        <v>22276.547274500001</v>
      </c>
      <c r="E16448" s="1">
        <v>6.8899999999999994E-5</v>
      </c>
      <c r="F16448" s="1" t="s">
        <v>3</v>
      </c>
      <c r="G16448" s="1" t="s">
        <v>19760</v>
      </c>
      <c r="H16448" s="1">
        <v>0</v>
      </c>
      <c r="I16448" s="1">
        <v>9997</v>
      </c>
    </row>
    <row r="16449" spans="1:9" x14ac:dyDescent="0.25">
      <c r="A16449" s="1">
        <v>2</v>
      </c>
      <c r="B16449" s="1">
        <v>49446</v>
      </c>
      <c r="C16449" s="1">
        <v>53.215899999999998</v>
      </c>
      <c r="D16449" s="1">
        <v>74.700900000000004</v>
      </c>
      <c r="E16449" s="1">
        <v>1479</v>
      </c>
      <c r="F16449" s="1">
        <v>70.598699999999994</v>
      </c>
      <c r="G16449" s="1">
        <v>289.51650000000001</v>
      </c>
      <c r="H16449" s="1">
        <v>15.088601540000001</v>
      </c>
      <c r="I16449" s="1">
        <v>49735</v>
      </c>
    </row>
    <row r="16450" spans="1:9" x14ac:dyDescent="0.25">
      <c r="A16450" s="1">
        <v>0</v>
      </c>
      <c r="B16450" s="1" t="s">
        <v>19761</v>
      </c>
    </row>
    <row r="16451" spans="1:9" x14ac:dyDescent="0.25">
      <c r="A16451" s="1">
        <v>1</v>
      </c>
      <c r="B16451" s="1" t="s">
        <v>19762</v>
      </c>
      <c r="C16451" s="1" t="s">
        <v>19763</v>
      </c>
      <c r="D16451" s="1">
        <v>22276.49115935</v>
      </c>
      <c r="E16451" s="1">
        <v>1.986E-5</v>
      </c>
      <c r="F16451" s="1" t="s">
        <v>3</v>
      </c>
      <c r="G16451" s="1" t="s">
        <v>19764</v>
      </c>
      <c r="H16451" s="1">
        <v>0</v>
      </c>
      <c r="I16451" s="1">
        <v>9999</v>
      </c>
    </row>
    <row r="16452" spans="1:9" x14ac:dyDescent="0.25">
      <c r="A16452" s="1">
        <v>2</v>
      </c>
      <c r="B16452" s="1">
        <v>49447</v>
      </c>
      <c r="C16452" s="1">
        <v>53.215000000000003</v>
      </c>
      <c r="D16452" s="1">
        <v>84.952600000000004</v>
      </c>
      <c r="E16452" s="1">
        <v>1744</v>
      </c>
      <c r="F16452" s="1">
        <v>54.268099999999997</v>
      </c>
      <c r="G16452" s="1">
        <v>305.84730000000002</v>
      </c>
      <c r="H16452" s="1">
        <v>15.08854461</v>
      </c>
      <c r="I16452" s="1">
        <v>49580</v>
      </c>
    </row>
    <row r="16453" spans="1:9" x14ac:dyDescent="0.25">
      <c r="A16453" s="1">
        <v>0</v>
      </c>
      <c r="B16453" s="1" t="s">
        <v>19765</v>
      </c>
    </row>
    <row r="16454" spans="1:9" x14ac:dyDescent="0.25">
      <c r="A16454" s="1">
        <v>1</v>
      </c>
      <c r="B16454" s="1" t="s">
        <v>19766</v>
      </c>
      <c r="C16454" s="1" t="s">
        <v>19767</v>
      </c>
      <c r="D16454" s="1">
        <v>22276.502192249998</v>
      </c>
      <c r="E16454" s="1">
        <v>1.1849E-4</v>
      </c>
      <c r="F16454" s="1" t="s">
        <v>3</v>
      </c>
      <c r="G16454" s="1" t="s">
        <v>19768</v>
      </c>
      <c r="H16454" s="1">
        <v>0</v>
      </c>
      <c r="I16454" s="1">
        <v>9998</v>
      </c>
    </row>
    <row r="16455" spans="1:9" x14ac:dyDescent="0.25">
      <c r="A16455" s="1">
        <v>2</v>
      </c>
      <c r="B16455" s="1">
        <v>49448</v>
      </c>
      <c r="C16455" s="1">
        <v>53.216200000000001</v>
      </c>
      <c r="D16455" s="1">
        <v>84.900099999999995</v>
      </c>
      <c r="E16455" s="1">
        <v>2135</v>
      </c>
      <c r="F16455" s="1">
        <v>42.220700000000001</v>
      </c>
      <c r="G16455" s="1">
        <v>317.89490000000001</v>
      </c>
      <c r="H16455" s="1">
        <v>15.088603389999999</v>
      </c>
      <c r="I16455" s="1">
        <v>49580</v>
      </c>
    </row>
    <row r="16456" spans="1:9" x14ac:dyDescent="0.25">
      <c r="A16456" s="1">
        <v>0</v>
      </c>
      <c r="B16456" s="1" t="s">
        <v>19769</v>
      </c>
    </row>
    <row r="16457" spans="1:9" x14ac:dyDescent="0.25">
      <c r="A16457" s="1">
        <v>1</v>
      </c>
      <c r="B16457" s="1" t="s">
        <v>19770</v>
      </c>
      <c r="C16457" s="1" t="s">
        <v>19771</v>
      </c>
      <c r="D16457" s="1">
        <v>22276.48747281</v>
      </c>
      <c r="E16457" s="1">
        <v>-4.0999999999999999E-7</v>
      </c>
      <c r="F16457" s="1" t="s">
        <v>3</v>
      </c>
      <c r="G16457" s="1" t="s">
        <v>19772</v>
      </c>
      <c r="H16457" s="1">
        <v>0</v>
      </c>
      <c r="I16457" s="1">
        <v>9994</v>
      </c>
    </row>
    <row r="16458" spans="1:9" x14ac:dyDescent="0.25">
      <c r="A16458" s="1">
        <v>2</v>
      </c>
      <c r="B16458" s="1">
        <v>49449</v>
      </c>
      <c r="C16458" s="1">
        <v>53.216000000000001</v>
      </c>
      <c r="D16458" s="1">
        <v>84.970799999999997</v>
      </c>
      <c r="E16458" s="1">
        <v>1804</v>
      </c>
      <c r="F16458" s="1">
        <v>52.65</v>
      </c>
      <c r="G16458" s="1">
        <v>307.46570000000003</v>
      </c>
      <c r="H16458" s="1">
        <v>15.088476610000001</v>
      </c>
      <c r="I16458" s="1">
        <v>49580</v>
      </c>
    </row>
    <row r="16459" spans="1:9" x14ac:dyDescent="0.25">
      <c r="A16459" s="1">
        <v>0</v>
      </c>
      <c r="B16459" s="1" t="s">
        <v>19773</v>
      </c>
    </row>
    <row r="16460" spans="1:9" x14ac:dyDescent="0.25">
      <c r="A16460" s="1">
        <v>1</v>
      </c>
      <c r="B16460" s="1" t="s">
        <v>19774</v>
      </c>
      <c r="C16460" s="1" t="s">
        <v>19775</v>
      </c>
      <c r="D16460" s="1">
        <v>22276.494834249999</v>
      </c>
      <c r="E16460" s="1">
        <v>4.9100000000000004E-6</v>
      </c>
      <c r="F16460" s="1" t="s">
        <v>3</v>
      </c>
      <c r="G16460" s="1" t="s">
        <v>19776</v>
      </c>
      <c r="H16460" s="1">
        <v>0</v>
      </c>
      <c r="I16460" s="1">
        <v>9993</v>
      </c>
    </row>
    <row r="16461" spans="1:9" x14ac:dyDescent="0.25">
      <c r="A16461" s="1">
        <v>2</v>
      </c>
      <c r="B16461" s="1">
        <v>49450</v>
      </c>
      <c r="C16461" s="1">
        <v>53.215699999999998</v>
      </c>
      <c r="D16461" s="1">
        <v>84.926299999999998</v>
      </c>
      <c r="E16461" s="1">
        <v>1982</v>
      </c>
      <c r="F16461" s="1">
        <v>50.744</v>
      </c>
      <c r="G16461" s="1">
        <v>309.37279999999998</v>
      </c>
      <c r="H16461" s="1">
        <v>15.0884559</v>
      </c>
      <c r="I16461" s="1">
        <v>50652</v>
      </c>
    </row>
    <row r="16462" spans="1:9" x14ac:dyDescent="0.25">
      <c r="A16462" s="1">
        <v>0</v>
      </c>
      <c r="B16462" s="1" t="s">
        <v>19777</v>
      </c>
    </row>
    <row r="16463" spans="1:9" x14ac:dyDescent="0.25">
      <c r="A16463" s="1">
        <v>1</v>
      </c>
      <c r="B16463" s="1" t="s">
        <v>19778</v>
      </c>
      <c r="C16463" s="1" t="s">
        <v>19779</v>
      </c>
      <c r="D16463" s="1">
        <v>22276.48379744</v>
      </c>
      <c r="E16463" s="1">
        <v>3.2629999999999998E-5</v>
      </c>
      <c r="F16463" s="1" t="s">
        <v>3</v>
      </c>
      <c r="G16463" s="1" t="s">
        <v>12091</v>
      </c>
      <c r="H16463" s="1">
        <v>0</v>
      </c>
      <c r="I16463" s="1">
        <v>9997</v>
      </c>
    </row>
    <row r="16464" spans="1:9" x14ac:dyDescent="0.25">
      <c r="A16464" s="1">
        <v>2</v>
      </c>
      <c r="B16464" s="1">
        <v>49451</v>
      </c>
      <c r="C16464" s="1">
        <v>53.216099999999997</v>
      </c>
      <c r="D16464" s="1">
        <v>84.987899999999996</v>
      </c>
      <c r="E16464" s="1">
        <v>1881</v>
      </c>
      <c r="F16464" s="1">
        <v>47.999099999999999</v>
      </c>
      <c r="G16464" s="1">
        <v>312.11610000000002</v>
      </c>
      <c r="H16464" s="1">
        <v>15.088467680000001</v>
      </c>
      <c r="I16464" s="1">
        <v>49589</v>
      </c>
    </row>
    <row r="16465" spans="1:9" x14ac:dyDescent="0.25">
      <c r="A16465" s="1">
        <v>0</v>
      </c>
      <c r="B16465" s="1" t="s">
        <v>19780</v>
      </c>
    </row>
    <row r="16466" spans="1:9" x14ac:dyDescent="0.25">
      <c r="A16466" s="1">
        <v>1</v>
      </c>
      <c r="B16466" s="1" t="s">
        <v>19781</v>
      </c>
      <c r="C16466" s="1" t="s">
        <v>19782</v>
      </c>
      <c r="D16466" s="1">
        <v>22276.536280780001</v>
      </c>
      <c r="E16466" s="1">
        <v>1.4195000000000001E-4</v>
      </c>
      <c r="F16466" s="1" t="s">
        <v>3</v>
      </c>
      <c r="G16466" s="1" t="s">
        <v>19783</v>
      </c>
      <c r="H16466" s="1">
        <v>0</v>
      </c>
      <c r="I16466" s="1">
        <v>9992</v>
      </c>
    </row>
    <row r="16467" spans="1:9" x14ac:dyDescent="0.25">
      <c r="A16467" s="1">
        <v>2</v>
      </c>
      <c r="B16467" s="1">
        <v>49452</v>
      </c>
      <c r="C16467" s="1">
        <v>53.216799999999999</v>
      </c>
      <c r="D16467" s="1">
        <v>84.749300000000005</v>
      </c>
      <c r="E16467" s="1">
        <v>1624</v>
      </c>
      <c r="F16467" s="1">
        <v>49.582999999999998</v>
      </c>
      <c r="G16467" s="1">
        <v>310.53030000000001</v>
      </c>
      <c r="H16467" s="1">
        <v>15.08852377</v>
      </c>
      <c r="I16467" s="1">
        <v>49596</v>
      </c>
    </row>
    <row r="16468" spans="1:9" x14ac:dyDescent="0.25">
      <c r="A16468" s="1">
        <v>0</v>
      </c>
      <c r="B16468" s="1" t="s">
        <v>19784</v>
      </c>
    </row>
    <row r="16469" spans="1:9" x14ac:dyDescent="0.25">
      <c r="A16469" s="1">
        <v>1</v>
      </c>
      <c r="B16469" s="1" t="s">
        <v>19785</v>
      </c>
      <c r="C16469" s="1" t="s">
        <v>19786</v>
      </c>
      <c r="D16469" s="1">
        <v>22276.542673430002</v>
      </c>
      <c r="E16469" s="1">
        <v>3.6579999999999999E-5</v>
      </c>
      <c r="F16469" s="1" t="s">
        <v>3</v>
      </c>
      <c r="G16469" s="1" t="s">
        <v>19787</v>
      </c>
      <c r="H16469" s="1">
        <v>0</v>
      </c>
      <c r="I16469" s="1">
        <v>9996</v>
      </c>
    </row>
    <row r="16470" spans="1:9" x14ac:dyDescent="0.25">
      <c r="A16470" s="1">
        <v>2</v>
      </c>
      <c r="B16470" s="1">
        <v>49453</v>
      </c>
      <c r="C16470" s="1">
        <v>53.216200000000001</v>
      </c>
      <c r="D16470" s="1">
        <v>84.721400000000003</v>
      </c>
      <c r="E16470" s="1">
        <v>1839</v>
      </c>
      <c r="F16470" s="1">
        <v>47.688800000000001</v>
      </c>
      <c r="G16470" s="1">
        <v>312.42599999999999</v>
      </c>
      <c r="H16470" s="1">
        <v>15.08853274</v>
      </c>
      <c r="I16470" s="1">
        <v>49592</v>
      </c>
    </row>
    <row r="16471" spans="1:9" x14ac:dyDescent="0.25">
      <c r="A16471" s="1">
        <v>0</v>
      </c>
      <c r="B16471" s="1" t="s">
        <v>19788</v>
      </c>
    </row>
    <row r="16472" spans="1:9" x14ac:dyDescent="0.25">
      <c r="A16472" s="1">
        <v>1</v>
      </c>
      <c r="B16472" s="1" t="s">
        <v>19789</v>
      </c>
      <c r="C16472" s="1" t="s">
        <v>19790</v>
      </c>
      <c r="D16472" s="1">
        <v>22276.480118849999</v>
      </c>
      <c r="E16472" s="1">
        <v>5.5940000000000003E-5</v>
      </c>
      <c r="F16472" s="1" t="s">
        <v>3</v>
      </c>
      <c r="G16472" s="1" t="s">
        <v>19791</v>
      </c>
      <c r="H16472" s="1">
        <v>0</v>
      </c>
      <c r="I16472" s="1">
        <v>9991</v>
      </c>
    </row>
    <row r="16473" spans="1:9" x14ac:dyDescent="0.25">
      <c r="A16473" s="1">
        <v>2</v>
      </c>
      <c r="B16473" s="1">
        <v>49454</v>
      </c>
      <c r="C16473" s="1">
        <v>53.215000000000003</v>
      </c>
      <c r="D16473" s="1">
        <v>85.004900000000006</v>
      </c>
      <c r="E16473" s="1">
        <v>1385</v>
      </c>
      <c r="F16473" s="1">
        <v>73.355500000000006</v>
      </c>
      <c r="G16473" s="1">
        <v>286.75889999999998</v>
      </c>
      <c r="H16473" s="1">
        <v>15.08859007</v>
      </c>
      <c r="I16473" s="1">
        <v>50660</v>
      </c>
    </row>
    <row r="16474" spans="1:9" x14ac:dyDescent="0.25">
      <c r="A16474" s="1">
        <v>0</v>
      </c>
      <c r="B16474" s="1" t="s">
        <v>19792</v>
      </c>
    </row>
    <row r="16475" spans="1:9" x14ac:dyDescent="0.25">
      <c r="A16475" s="1">
        <v>1</v>
      </c>
      <c r="B16475" s="1" t="s">
        <v>19793</v>
      </c>
      <c r="C16475" s="1" t="s">
        <v>19794</v>
      </c>
      <c r="D16475" s="1">
        <v>22276.465390739999</v>
      </c>
      <c r="E16475" s="1">
        <v>1.0159999999999999E-5</v>
      </c>
      <c r="F16475" s="1" t="s">
        <v>3</v>
      </c>
      <c r="G16475" s="1" t="s">
        <v>19795</v>
      </c>
      <c r="H16475" s="1">
        <v>0</v>
      </c>
      <c r="I16475" s="1">
        <v>9994</v>
      </c>
    </row>
    <row r="16476" spans="1:9" x14ac:dyDescent="0.25">
      <c r="A16476" s="1">
        <v>2</v>
      </c>
      <c r="B16476" s="1">
        <v>49455</v>
      </c>
      <c r="C16476" s="1">
        <v>53.218400000000003</v>
      </c>
      <c r="D16476" s="1">
        <v>85.065600000000003</v>
      </c>
      <c r="E16476" s="1">
        <v>1912</v>
      </c>
      <c r="F16476" s="1">
        <v>44.049700000000001</v>
      </c>
      <c r="G16476" s="1">
        <v>316.06470000000002</v>
      </c>
      <c r="H16476" s="1">
        <v>15.0884804</v>
      </c>
      <c r="I16476" s="1">
        <v>49584</v>
      </c>
    </row>
    <row r="16477" spans="1:9" x14ac:dyDescent="0.25">
      <c r="A16477" s="1">
        <v>0</v>
      </c>
      <c r="B16477" s="1" t="s">
        <v>19796</v>
      </c>
    </row>
    <row r="16478" spans="1:9" x14ac:dyDescent="0.25">
      <c r="A16478" s="1">
        <v>1</v>
      </c>
      <c r="B16478" s="1" t="s">
        <v>19797</v>
      </c>
      <c r="C16478" s="1" t="s">
        <v>19798</v>
      </c>
      <c r="D16478" s="1">
        <v>22276.538995499999</v>
      </c>
      <c r="E16478" s="1">
        <v>3.807E-5</v>
      </c>
      <c r="F16478" s="1" t="s">
        <v>3</v>
      </c>
      <c r="G16478" s="1" t="s">
        <v>19799</v>
      </c>
      <c r="H16478" s="1">
        <v>0</v>
      </c>
      <c r="I16478" s="1">
        <v>9999</v>
      </c>
    </row>
    <row r="16479" spans="1:9" x14ac:dyDescent="0.25">
      <c r="A16479" s="1">
        <v>2</v>
      </c>
      <c r="B16479" s="1">
        <v>49456</v>
      </c>
      <c r="C16479" s="1">
        <v>53.2151</v>
      </c>
      <c r="D16479" s="1">
        <v>84.739900000000006</v>
      </c>
      <c r="E16479" s="1">
        <v>1842</v>
      </c>
      <c r="F16479" s="1">
        <v>46.865900000000003</v>
      </c>
      <c r="G16479" s="1">
        <v>313.24869999999999</v>
      </c>
      <c r="H16479" s="1">
        <v>15.08847471</v>
      </c>
      <c r="I16479" s="1">
        <v>49590</v>
      </c>
    </row>
    <row r="16480" spans="1:9" x14ac:dyDescent="0.25">
      <c r="A16480" s="1">
        <v>0</v>
      </c>
      <c r="B16480" s="1" t="s">
        <v>19800</v>
      </c>
    </row>
    <row r="16481" spans="1:9" x14ac:dyDescent="0.25">
      <c r="A16481" s="1">
        <v>1</v>
      </c>
      <c r="B16481" s="1" t="s">
        <v>19801</v>
      </c>
      <c r="C16481" s="1" t="s">
        <v>19802</v>
      </c>
      <c r="D16481" s="1">
        <v>22276.46170792</v>
      </c>
      <c r="E16481" s="1">
        <v>1.9530000000000001E-5</v>
      </c>
      <c r="F16481" s="1" t="s">
        <v>3</v>
      </c>
      <c r="G16481" s="1" t="s">
        <v>19803</v>
      </c>
      <c r="H16481" s="1">
        <v>0</v>
      </c>
      <c r="I16481" s="1">
        <v>9997</v>
      </c>
    </row>
    <row r="16482" spans="1:9" x14ac:dyDescent="0.25">
      <c r="A16482" s="1">
        <v>2</v>
      </c>
      <c r="B16482" s="1">
        <v>49457</v>
      </c>
      <c r="C16482" s="1">
        <v>53.219000000000001</v>
      </c>
      <c r="D16482" s="1">
        <v>85.094700000000003</v>
      </c>
      <c r="E16482" s="1">
        <v>1665</v>
      </c>
      <c r="F16482" s="1">
        <v>66.879000000000005</v>
      </c>
      <c r="G16482" s="1">
        <v>293.23779999999999</v>
      </c>
      <c r="H16482" s="1">
        <v>15.088511690000001</v>
      </c>
      <c r="I16482" s="1">
        <v>49582</v>
      </c>
    </row>
    <row r="16483" spans="1:9" x14ac:dyDescent="0.25">
      <c r="A16483" s="1">
        <v>0</v>
      </c>
      <c r="B16483" s="1" t="s">
        <v>19804</v>
      </c>
    </row>
    <row r="16484" spans="1:9" x14ac:dyDescent="0.25">
      <c r="A16484" s="1">
        <v>1</v>
      </c>
      <c r="B16484" s="1" t="s">
        <v>19805</v>
      </c>
      <c r="C16484" s="1" t="s">
        <v>19806</v>
      </c>
      <c r="D16484" s="1">
        <v>22276.53532146</v>
      </c>
      <c r="E16484" s="1">
        <v>4.85E-5</v>
      </c>
      <c r="F16484" s="1" t="s">
        <v>3</v>
      </c>
      <c r="G16484" s="1" t="s">
        <v>19807</v>
      </c>
      <c r="H16484" s="1">
        <v>0</v>
      </c>
      <c r="I16484" s="1">
        <v>9994</v>
      </c>
    </row>
    <row r="16485" spans="1:9" x14ac:dyDescent="0.25">
      <c r="A16485" s="1">
        <v>2</v>
      </c>
      <c r="B16485" s="1">
        <v>49458</v>
      </c>
      <c r="C16485" s="1">
        <v>53.217599999999997</v>
      </c>
      <c r="D16485" s="1">
        <v>84.761499999999998</v>
      </c>
      <c r="E16485" s="1">
        <v>1867</v>
      </c>
      <c r="F16485" s="1">
        <v>49.318899999999999</v>
      </c>
      <c r="G16485" s="1">
        <v>310.79649999999998</v>
      </c>
      <c r="H16485" s="1">
        <v>15.08854107</v>
      </c>
      <c r="I16485" s="1">
        <v>49590</v>
      </c>
    </row>
    <row r="16486" spans="1:9" x14ac:dyDescent="0.25">
      <c r="A16486" s="1">
        <v>0</v>
      </c>
      <c r="B16486" s="1" t="s">
        <v>19808</v>
      </c>
    </row>
    <row r="16487" spans="1:9" x14ac:dyDescent="0.25">
      <c r="A16487" s="1">
        <v>1</v>
      </c>
      <c r="B16487" s="1" t="s">
        <v>19809</v>
      </c>
      <c r="C16487" s="1" t="s">
        <v>19810</v>
      </c>
      <c r="D16487" s="1">
        <v>22276.458036420001</v>
      </c>
      <c r="E16487" s="1">
        <v>-3.0689999999999999E-5</v>
      </c>
      <c r="F16487" s="1" t="s">
        <v>3</v>
      </c>
      <c r="G16487" s="1">
        <f>-17471-3</f>
        <v>-17474</v>
      </c>
      <c r="H16487" s="1">
        <v>0</v>
      </c>
      <c r="I16487" s="1">
        <v>9993</v>
      </c>
    </row>
    <row r="16488" spans="1:9" x14ac:dyDescent="0.25">
      <c r="A16488" s="1">
        <v>2</v>
      </c>
      <c r="B16488" s="1">
        <v>49459</v>
      </c>
      <c r="C16488" s="1">
        <v>53.216500000000003</v>
      </c>
      <c r="D16488" s="1">
        <v>85.1036</v>
      </c>
      <c r="E16488" s="1">
        <v>1599</v>
      </c>
      <c r="F16488" s="1">
        <v>55.980899999999998</v>
      </c>
      <c r="G16488" s="1">
        <v>304.13350000000003</v>
      </c>
      <c r="H16488" s="1">
        <v>15.08853416</v>
      </c>
      <c r="I16488" s="1">
        <v>49584</v>
      </c>
    </row>
    <row r="16489" spans="1:9" x14ac:dyDescent="0.25">
      <c r="A16489" s="1">
        <v>0</v>
      </c>
      <c r="B16489" s="1" t="s">
        <v>19811</v>
      </c>
    </row>
    <row r="16490" spans="1:9" x14ac:dyDescent="0.25">
      <c r="A16490" s="1">
        <v>1</v>
      </c>
      <c r="B16490" s="1" t="s">
        <v>19812</v>
      </c>
      <c r="C16490" s="1" t="s">
        <v>19813</v>
      </c>
      <c r="D16490" s="1">
        <v>22276.454366419999</v>
      </c>
      <c r="E16490" s="1">
        <v>7.5580000000000005E-5</v>
      </c>
      <c r="F16490" s="1" t="s">
        <v>3</v>
      </c>
      <c r="G16490" s="1" t="s">
        <v>17530</v>
      </c>
      <c r="H16490" s="1">
        <v>0</v>
      </c>
      <c r="I16490" s="1">
        <v>9995</v>
      </c>
    </row>
    <row r="16491" spans="1:9" x14ac:dyDescent="0.25">
      <c r="A16491" s="1">
        <v>2</v>
      </c>
      <c r="B16491" s="1">
        <v>49460</v>
      </c>
      <c r="C16491" s="1">
        <v>53.215699999999998</v>
      </c>
      <c r="D16491" s="1">
        <v>85.125900000000001</v>
      </c>
      <c r="E16491" s="1">
        <v>1741</v>
      </c>
      <c r="F16491" s="1">
        <v>53.305500000000002</v>
      </c>
      <c r="G16491" s="1">
        <v>306.80970000000002</v>
      </c>
      <c r="H16491" s="1">
        <v>15.08847061</v>
      </c>
      <c r="I16491" s="1">
        <v>49570</v>
      </c>
    </row>
    <row r="16492" spans="1:9" x14ac:dyDescent="0.25">
      <c r="A16492" s="1">
        <v>0</v>
      </c>
      <c r="B16492" s="1" t="s">
        <v>19814</v>
      </c>
    </row>
    <row r="16493" spans="1:9" x14ac:dyDescent="0.25">
      <c r="A16493" s="1">
        <v>1</v>
      </c>
      <c r="B16493" s="1" t="s">
        <v>19815</v>
      </c>
      <c r="C16493" s="1" t="s">
        <v>19816</v>
      </c>
      <c r="D16493" s="1">
        <v>22276.505641970001</v>
      </c>
      <c r="E16493" s="1">
        <v>2.7771000000000002E-4</v>
      </c>
      <c r="F16493" s="1" t="s">
        <v>3</v>
      </c>
      <c r="G16493" s="1" t="s">
        <v>19817</v>
      </c>
      <c r="H16493" s="1">
        <v>0</v>
      </c>
      <c r="I16493" s="1">
        <v>9991</v>
      </c>
    </row>
    <row r="16494" spans="1:9" x14ac:dyDescent="0.25">
      <c r="A16494" s="1">
        <v>2</v>
      </c>
      <c r="B16494" s="1">
        <v>49469</v>
      </c>
      <c r="C16494" s="1">
        <v>42.014600000000002</v>
      </c>
      <c r="D16494" s="1">
        <v>292.73559999999998</v>
      </c>
      <c r="E16494" s="1">
        <v>8353</v>
      </c>
      <c r="F16494" s="1">
        <v>80.005700000000004</v>
      </c>
      <c r="G16494" s="1">
        <v>280.17270000000002</v>
      </c>
      <c r="H16494" s="1">
        <v>15.450703969999999</v>
      </c>
      <c r="I16494" s="1">
        <v>49432</v>
      </c>
    </row>
    <row r="16495" spans="1:9" x14ac:dyDescent="0.25">
      <c r="A16495" s="1">
        <v>0</v>
      </c>
      <c r="B16495" s="1" t="s">
        <v>19818</v>
      </c>
    </row>
    <row r="16496" spans="1:9" x14ac:dyDescent="0.25">
      <c r="A16496" s="1">
        <v>1</v>
      </c>
      <c r="B16496" s="1" t="s">
        <v>19819</v>
      </c>
      <c r="C16496" s="1" t="s">
        <v>19820</v>
      </c>
      <c r="D16496" s="1">
        <v>22276.514677489999</v>
      </c>
      <c r="E16496" s="1">
        <v>1.8934999999999999E-4</v>
      </c>
      <c r="F16496" s="1" t="s">
        <v>3</v>
      </c>
      <c r="G16496" s="1" t="s">
        <v>19821</v>
      </c>
      <c r="H16496" s="1">
        <v>0</v>
      </c>
      <c r="I16496" s="1">
        <v>9992</v>
      </c>
    </row>
    <row r="16497" spans="1:9" x14ac:dyDescent="0.25">
      <c r="A16497" s="1">
        <v>2</v>
      </c>
      <c r="B16497" s="1">
        <v>49470</v>
      </c>
      <c r="C16497" s="1">
        <v>42.009300000000003</v>
      </c>
      <c r="D16497" s="1">
        <v>307.72809999999998</v>
      </c>
      <c r="E16497" s="1">
        <v>11339</v>
      </c>
      <c r="F16497" s="1">
        <v>20.6449</v>
      </c>
      <c r="G16497" s="1">
        <v>339.4846</v>
      </c>
      <c r="H16497" s="1">
        <v>15.364952049999999</v>
      </c>
      <c r="I16497" s="1">
        <v>49262</v>
      </c>
    </row>
    <row r="16498" spans="1:9" x14ac:dyDescent="0.25">
      <c r="A16498" s="1">
        <v>0</v>
      </c>
      <c r="B16498" s="1" t="s">
        <v>6146</v>
      </c>
      <c r="C16498" s="1">
        <v>11</v>
      </c>
      <c r="D16498" s="1">
        <v>3</v>
      </c>
    </row>
    <row r="16499" spans="1:9" x14ac:dyDescent="0.25">
      <c r="A16499" s="1">
        <v>1</v>
      </c>
      <c r="B16499" s="1" t="s">
        <v>19822</v>
      </c>
      <c r="C16499" s="1" t="s">
        <v>19823</v>
      </c>
      <c r="D16499" s="1">
        <v>22276.479015159999</v>
      </c>
      <c r="E16499" s="1">
        <v>5.5059999999999998E-5</v>
      </c>
      <c r="F16499" s="1" t="s">
        <v>3</v>
      </c>
      <c r="G16499" s="1" t="s">
        <v>19824</v>
      </c>
      <c r="H16499" s="1">
        <v>0</v>
      </c>
      <c r="I16499" s="1">
        <v>9992</v>
      </c>
    </row>
    <row r="16500" spans="1:9" x14ac:dyDescent="0.25">
      <c r="A16500" s="1">
        <v>2</v>
      </c>
      <c r="B16500" s="1">
        <v>49492</v>
      </c>
      <c r="C16500" s="1">
        <v>97.411100000000005</v>
      </c>
      <c r="D16500" s="1">
        <v>334.21019999999999</v>
      </c>
      <c r="E16500" s="1">
        <v>5856</v>
      </c>
      <c r="F16500" s="1">
        <v>6.9905999999999997</v>
      </c>
      <c r="G16500" s="1">
        <v>118.0076</v>
      </c>
      <c r="H16500" s="1">
        <v>15.234350750000001</v>
      </c>
      <c r="I16500" s="1">
        <v>48664</v>
      </c>
    </row>
    <row r="16501" spans="1:9" x14ac:dyDescent="0.25">
      <c r="A16501" s="1">
        <v>0</v>
      </c>
      <c r="B16501" s="1" t="s">
        <v>19825</v>
      </c>
      <c r="C16501" s="1" t="s">
        <v>19826</v>
      </c>
      <c r="D16501" s="1">
        <v>1</v>
      </c>
    </row>
    <row r="16502" spans="1:9" x14ac:dyDescent="0.25">
      <c r="A16502" s="1">
        <v>1</v>
      </c>
      <c r="B16502" s="1" t="s">
        <v>19827</v>
      </c>
      <c r="C16502" s="1" t="s">
        <v>19828</v>
      </c>
      <c r="D16502" s="1">
        <v>22276.539913100001</v>
      </c>
      <c r="E16502" s="1">
        <v>5.1761999999999999E-4</v>
      </c>
      <c r="F16502" s="1" t="s">
        <v>3</v>
      </c>
      <c r="G16502" s="1" t="s">
        <v>19829</v>
      </c>
      <c r="H16502" s="1">
        <v>0</v>
      </c>
      <c r="I16502" s="1">
        <v>9998</v>
      </c>
    </row>
    <row r="16503" spans="1:9" x14ac:dyDescent="0.25">
      <c r="A16503" s="1">
        <v>2</v>
      </c>
      <c r="B16503" s="1">
        <v>49494</v>
      </c>
      <c r="C16503" s="1">
        <v>86.007499999999993</v>
      </c>
      <c r="D16503" s="1">
        <v>16.707999999999998</v>
      </c>
      <c r="E16503" s="1">
        <v>38399</v>
      </c>
      <c r="F16503" s="1">
        <v>163.93709999999999</v>
      </c>
      <c r="G16503" s="1">
        <v>196.31110000000001</v>
      </c>
      <c r="H16503" s="1">
        <v>15.40311084</v>
      </c>
      <c r="I16503" s="1">
        <v>48643</v>
      </c>
    </row>
    <row r="16504" spans="1:9" x14ac:dyDescent="0.25">
      <c r="A16504" s="1">
        <v>0</v>
      </c>
      <c r="B16504" s="1" t="s">
        <v>6146</v>
      </c>
      <c r="C16504" s="1">
        <v>3</v>
      </c>
      <c r="D16504" s="1">
        <v>2</v>
      </c>
    </row>
    <row r="16505" spans="1:9" x14ac:dyDescent="0.25">
      <c r="A16505" s="1">
        <v>1</v>
      </c>
      <c r="B16505" s="1" t="s">
        <v>19830</v>
      </c>
      <c r="C16505" s="1" t="s">
        <v>19831</v>
      </c>
      <c r="D16505" s="1">
        <v>22276.453940029998</v>
      </c>
      <c r="E16505" s="1">
        <v>4.0999999999999999E-7</v>
      </c>
      <c r="F16505" s="1" t="s">
        <v>3</v>
      </c>
      <c r="G16505" s="1" t="s">
        <v>19832</v>
      </c>
      <c r="H16505" s="1">
        <v>0</v>
      </c>
      <c r="I16505" s="1">
        <v>9996</v>
      </c>
    </row>
    <row r="16506" spans="1:9" x14ac:dyDescent="0.25">
      <c r="A16506" s="1">
        <v>2</v>
      </c>
      <c r="B16506" s="1">
        <v>49495</v>
      </c>
      <c r="C16506" s="1">
        <v>98.415300000000002</v>
      </c>
      <c r="D16506" s="1">
        <v>282.36959999999999</v>
      </c>
      <c r="E16506" s="1">
        <v>1135</v>
      </c>
      <c r="F16506" s="1">
        <v>84.404300000000006</v>
      </c>
      <c r="G16506" s="1">
        <v>275.72789999999998</v>
      </c>
      <c r="H16506" s="1">
        <v>14.42217497</v>
      </c>
      <c r="I16506" s="1">
        <v>45337</v>
      </c>
    </row>
    <row r="16507" spans="1:9" x14ac:dyDescent="0.25">
      <c r="A16507" s="1">
        <v>0</v>
      </c>
      <c r="B16507" s="1" t="s">
        <v>4953</v>
      </c>
      <c r="C16507" s="1">
        <v>11</v>
      </c>
      <c r="D16507" s="1" t="s">
        <v>19833</v>
      </c>
    </row>
    <row r="16508" spans="1:9" x14ac:dyDescent="0.25">
      <c r="A16508" s="1">
        <v>1</v>
      </c>
      <c r="B16508" s="1" t="s">
        <v>19834</v>
      </c>
      <c r="C16508" s="1" t="s">
        <v>19835</v>
      </c>
      <c r="D16508" s="1">
        <v>22276.573037689999</v>
      </c>
      <c r="E16508" s="1">
        <v>5.1079999999999999E-5</v>
      </c>
      <c r="F16508" s="1" t="s">
        <v>3</v>
      </c>
      <c r="G16508" s="1" t="s">
        <v>19836</v>
      </c>
      <c r="H16508" s="1">
        <v>0</v>
      </c>
      <c r="I16508" s="1">
        <v>9997</v>
      </c>
    </row>
    <row r="16509" spans="1:9" x14ac:dyDescent="0.25">
      <c r="A16509" s="1">
        <v>2</v>
      </c>
      <c r="B16509" s="1">
        <v>49501</v>
      </c>
      <c r="C16509" s="1">
        <v>97.4512</v>
      </c>
      <c r="D16509" s="1">
        <v>285.3014</v>
      </c>
      <c r="E16509" s="1">
        <v>9294</v>
      </c>
      <c r="F16509" s="1">
        <v>243.393</v>
      </c>
      <c r="G16509" s="1">
        <v>270.42399999999998</v>
      </c>
      <c r="H16509" s="1">
        <v>15.25724602</v>
      </c>
      <c r="I16509" s="1">
        <v>47622</v>
      </c>
    </row>
    <row r="16510" spans="1:9" x14ac:dyDescent="0.25">
      <c r="A16510" s="1">
        <v>0</v>
      </c>
      <c r="B16510" s="1" t="s">
        <v>19837</v>
      </c>
    </row>
    <row r="16511" spans="1:9" x14ac:dyDescent="0.25">
      <c r="A16511" s="1">
        <v>1</v>
      </c>
      <c r="B16511" s="1" t="s">
        <v>19838</v>
      </c>
      <c r="C16511" s="1" t="s">
        <v>19839</v>
      </c>
      <c r="D16511" s="1">
        <v>22276.568459350001</v>
      </c>
      <c r="E16511" s="1">
        <v>9.0229999999999995E-5</v>
      </c>
      <c r="F16511" s="1" t="s">
        <v>3</v>
      </c>
      <c r="G16511" s="1" t="s">
        <v>19840</v>
      </c>
      <c r="H16511" s="1">
        <v>0</v>
      </c>
      <c r="I16511" s="1">
        <v>9997</v>
      </c>
    </row>
    <row r="16512" spans="1:9" x14ac:dyDescent="0.25">
      <c r="A16512" s="1">
        <v>2</v>
      </c>
      <c r="B16512" s="1">
        <v>49724</v>
      </c>
      <c r="C16512" s="1">
        <v>53.2181</v>
      </c>
      <c r="D16512" s="1">
        <v>14.5997</v>
      </c>
      <c r="E16512" s="1">
        <v>1690</v>
      </c>
      <c r="F16512" s="1">
        <v>49.804200000000002</v>
      </c>
      <c r="G16512" s="1">
        <v>310.3098</v>
      </c>
      <c r="H16512" s="1">
        <v>15.088553640000001</v>
      </c>
      <c r="I16512" s="1">
        <v>46353</v>
      </c>
    </row>
    <row r="16513" spans="1:9" x14ac:dyDescent="0.25">
      <c r="A16513" s="1">
        <v>0</v>
      </c>
      <c r="B16513" s="1" t="s">
        <v>19841</v>
      </c>
    </row>
    <row r="16514" spans="1:9" x14ac:dyDescent="0.25">
      <c r="A16514" s="1">
        <v>1</v>
      </c>
      <c r="B16514" s="1" t="s">
        <v>19842</v>
      </c>
      <c r="C16514" s="1" t="s">
        <v>19843</v>
      </c>
      <c r="D16514" s="1">
        <v>22276.46911256</v>
      </c>
      <c r="E16514" s="1">
        <v>1.3213E-4</v>
      </c>
      <c r="F16514" s="1" t="s">
        <v>3</v>
      </c>
      <c r="G16514" s="1" t="s">
        <v>19844</v>
      </c>
      <c r="H16514" s="1">
        <v>0</v>
      </c>
      <c r="I16514" s="1">
        <v>9999</v>
      </c>
    </row>
    <row r="16515" spans="1:9" x14ac:dyDescent="0.25">
      <c r="A16515" s="1">
        <v>2</v>
      </c>
      <c r="B16515" s="1">
        <v>49725</v>
      </c>
      <c r="C16515" s="1">
        <v>53.217300000000002</v>
      </c>
      <c r="D16515" s="1">
        <v>15.0578</v>
      </c>
      <c r="E16515" s="1">
        <v>1887</v>
      </c>
      <c r="F16515" s="1">
        <v>49.4572</v>
      </c>
      <c r="G16515" s="1">
        <v>310.65839999999997</v>
      </c>
      <c r="H16515" s="1">
        <v>15.088601519999999</v>
      </c>
      <c r="I16515" s="1">
        <v>46341</v>
      </c>
    </row>
    <row r="16516" spans="1:9" x14ac:dyDescent="0.25">
      <c r="A16516" s="1">
        <v>0</v>
      </c>
      <c r="B16516" s="1" t="s">
        <v>19845</v>
      </c>
    </row>
    <row r="16517" spans="1:9" x14ac:dyDescent="0.25">
      <c r="A16517" s="1">
        <v>1</v>
      </c>
      <c r="B16517" s="1" t="s">
        <v>19846</v>
      </c>
      <c r="C16517" s="1" t="s">
        <v>19847</v>
      </c>
      <c r="D16517" s="1">
        <v>22276.49667203</v>
      </c>
      <c r="E16517" s="1">
        <v>1.1858000000000001E-4</v>
      </c>
      <c r="F16517" s="1" t="s">
        <v>3</v>
      </c>
      <c r="G16517" s="1" t="s">
        <v>19848</v>
      </c>
      <c r="H16517" s="1">
        <v>0</v>
      </c>
      <c r="I16517" s="1">
        <v>9993</v>
      </c>
    </row>
    <row r="16518" spans="1:9" x14ac:dyDescent="0.25">
      <c r="A16518" s="1">
        <v>2</v>
      </c>
      <c r="B16518" s="1">
        <v>49726</v>
      </c>
      <c r="C16518" s="1">
        <v>53.217500000000001</v>
      </c>
      <c r="D16518" s="1">
        <v>24.935199999999998</v>
      </c>
      <c r="E16518" s="1">
        <v>1791</v>
      </c>
      <c r="F16518" s="1">
        <v>53.722900000000003</v>
      </c>
      <c r="G16518" s="1">
        <v>306.3929</v>
      </c>
      <c r="H16518" s="1">
        <v>15.088525580000001</v>
      </c>
      <c r="I16518" s="1">
        <v>46205</v>
      </c>
    </row>
    <row r="16519" spans="1:9" x14ac:dyDescent="0.25">
      <c r="A16519" s="1">
        <v>0</v>
      </c>
      <c r="B16519" s="1" t="s">
        <v>19849</v>
      </c>
    </row>
    <row r="16520" spans="1:9" x14ac:dyDescent="0.25">
      <c r="A16520" s="1">
        <v>1</v>
      </c>
      <c r="B16520" s="1" t="s">
        <v>19850</v>
      </c>
      <c r="C16520" s="1" t="s">
        <v>19851</v>
      </c>
      <c r="D16520" s="1">
        <v>22276.566588969999</v>
      </c>
      <c r="E16520" s="1">
        <v>3.608E-5</v>
      </c>
      <c r="F16520" s="1" t="s">
        <v>3</v>
      </c>
      <c r="G16520" s="1" t="s">
        <v>12042</v>
      </c>
      <c r="H16520" s="1">
        <v>0</v>
      </c>
      <c r="I16520" s="1">
        <v>9993</v>
      </c>
    </row>
    <row r="16521" spans="1:9" x14ac:dyDescent="0.25">
      <c r="A16521" s="1">
        <v>2</v>
      </c>
      <c r="B16521" s="1">
        <v>49727</v>
      </c>
      <c r="C16521" s="1">
        <v>53.218499999999999</v>
      </c>
      <c r="D16521" s="1">
        <v>24.6203</v>
      </c>
      <c r="E16521" s="1">
        <v>1717</v>
      </c>
      <c r="F16521" s="1">
        <v>46.906100000000002</v>
      </c>
      <c r="G16521" s="1">
        <v>313.20740000000001</v>
      </c>
      <c r="H16521" s="1">
        <v>15.088526979999999</v>
      </c>
      <c r="I16521" s="1">
        <v>46219</v>
      </c>
    </row>
    <row r="16522" spans="1:9" x14ac:dyDescent="0.25">
      <c r="A16522" s="1">
        <v>0</v>
      </c>
      <c r="B16522" s="1" t="s">
        <v>19852</v>
      </c>
    </row>
    <row r="16523" spans="1:9" x14ac:dyDescent="0.25">
      <c r="A16523" s="1">
        <v>1</v>
      </c>
      <c r="B16523" s="1" t="s">
        <v>19853</v>
      </c>
      <c r="C16523" s="1" t="s">
        <v>19854</v>
      </c>
      <c r="D16523" s="1">
        <v>22276.57027154</v>
      </c>
      <c r="E16523" s="1">
        <v>4.9849999999999999E-5</v>
      </c>
      <c r="F16523" s="1" t="s">
        <v>3</v>
      </c>
      <c r="G16523" s="1" t="s">
        <v>19855</v>
      </c>
      <c r="H16523" s="1">
        <v>0</v>
      </c>
      <c r="I16523" s="1">
        <v>9993</v>
      </c>
    </row>
    <row r="16524" spans="1:9" x14ac:dyDescent="0.25">
      <c r="A16524" s="1">
        <v>2</v>
      </c>
      <c r="B16524" s="1">
        <v>49728</v>
      </c>
      <c r="C16524" s="1">
        <v>53.216700000000003</v>
      </c>
      <c r="D16524" s="1">
        <v>24.591000000000001</v>
      </c>
      <c r="E16524" s="1">
        <v>1774</v>
      </c>
      <c r="F16524" s="1">
        <v>49.0702</v>
      </c>
      <c r="G16524" s="1">
        <v>311.04430000000002</v>
      </c>
      <c r="H16524" s="1">
        <v>15.088477859999999</v>
      </c>
      <c r="I16524" s="1">
        <v>46211</v>
      </c>
    </row>
    <row r="16525" spans="1:9" x14ac:dyDescent="0.25">
      <c r="A16525" s="1">
        <v>0</v>
      </c>
      <c r="B16525" s="1" t="s">
        <v>19856</v>
      </c>
    </row>
    <row r="16526" spans="1:9" x14ac:dyDescent="0.25">
      <c r="A16526" s="1">
        <v>1</v>
      </c>
      <c r="B16526" s="1" t="s">
        <v>19857</v>
      </c>
      <c r="C16526" s="1" t="s">
        <v>19858</v>
      </c>
      <c r="D16526" s="1">
        <v>22276.57395451</v>
      </c>
      <c r="E16526" s="1">
        <v>7.6009999999999999E-5</v>
      </c>
      <c r="F16526" s="1" t="s">
        <v>3</v>
      </c>
      <c r="G16526" s="1" t="s">
        <v>19859</v>
      </c>
      <c r="H16526" s="1">
        <v>0</v>
      </c>
      <c r="I16526" s="1">
        <v>9993</v>
      </c>
    </row>
    <row r="16527" spans="1:9" x14ac:dyDescent="0.25">
      <c r="A16527" s="1">
        <v>2</v>
      </c>
      <c r="B16527" s="1">
        <v>49729</v>
      </c>
      <c r="C16527" s="1">
        <v>53.217799999999997</v>
      </c>
      <c r="D16527" s="1">
        <v>24.5901</v>
      </c>
      <c r="E16527" s="1">
        <v>1810</v>
      </c>
      <c r="F16527" s="1">
        <v>51.147300000000001</v>
      </c>
      <c r="G16527" s="1">
        <v>308.96809999999999</v>
      </c>
      <c r="H16527" s="1">
        <v>15.08859285</v>
      </c>
      <c r="I16527" s="1">
        <v>46210</v>
      </c>
    </row>
    <row r="16528" spans="1:9" x14ac:dyDescent="0.25">
      <c r="A16528" s="1">
        <v>0</v>
      </c>
      <c r="B16528" s="1" t="s">
        <v>19860</v>
      </c>
    </row>
    <row r="16529" spans="1:9" x14ac:dyDescent="0.25">
      <c r="A16529" s="1">
        <v>1</v>
      </c>
      <c r="B16529" s="1" t="s">
        <v>19861</v>
      </c>
      <c r="C16529" s="1" t="s">
        <v>19862</v>
      </c>
      <c r="D16529" s="1">
        <v>22276.44884013</v>
      </c>
      <c r="E16529" s="1">
        <v>1.169E-4</v>
      </c>
      <c r="F16529" s="1" t="s">
        <v>3</v>
      </c>
      <c r="G16529" s="1" t="s">
        <v>19863</v>
      </c>
      <c r="H16529" s="1">
        <v>0</v>
      </c>
      <c r="I16529" s="1">
        <v>9993</v>
      </c>
    </row>
    <row r="16530" spans="1:9" x14ac:dyDescent="0.25">
      <c r="A16530" s="1">
        <v>2</v>
      </c>
      <c r="B16530" s="1">
        <v>49730</v>
      </c>
      <c r="C16530" s="1">
        <v>53.217500000000001</v>
      </c>
      <c r="D16530" s="1">
        <v>25.128599999999999</v>
      </c>
      <c r="E16530" s="1">
        <v>1984</v>
      </c>
      <c r="F16530" s="1">
        <v>45.538600000000002</v>
      </c>
      <c r="G16530" s="1">
        <v>314.57690000000002</v>
      </c>
      <c r="H16530" s="1">
        <v>15.08849867</v>
      </c>
      <c r="I16530" s="1">
        <v>46196</v>
      </c>
    </row>
    <row r="16531" spans="1:9" x14ac:dyDescent="0.25">
      <c r="A16531" s="1">
        <v>0</v>
      </c>
      <c r="B16531" s="1" t="s">
        <v>19864</v>
      </c>
    </row>
    <row r="16532" spans="1:9" x14ac:dyDescent="0.25">
      <c r="A16532" s="1">
        <v>1</v>
      </c>
      <c r="B16532" s="1" t="s">
        <v>19865</v>
      </c>
      <c r="C16532" s="1" t="s">
        <v>19866</v>
      </c>
      <c r="D16532" s="1">
        <v>22276.577621569999</v>
      </c>
      <c r="E16532" s="1">
        <v>1.717E-5</v>
      </c>
      <c r="F16532" s="1" t="s">
        <v>3</v>
      </c>
      <c r="G16532" s="1" t="s">
        <v>19867</v>
      </c>
      <c r="H16532" s="1">
        <v>0</v>
      </c>
      <c r="I16532" s="1">
        <v>9990</v>
      </c>
    </row>
    <row r="16533" spans="1:9" x14ac:dyDescent="0.25">
      <c r="A16533" s="1">
        <v>2</v>
      </c>
      <c r="B16533" s="1">
        <v>49731</v>
      </c>
      <c r="C16533" s="1">
        <v>53.218499999999999</v>
      </c>
      <c r="D16533" s="1">
        <v>24.555299999999999</v>
      </c>
      <c r="E16533" s="1">
        <v>1823</v>
      </c>
      <c r="F16533" s="1">
        <v>51.817500000000003</v>
      </c>
      <c r="G16533" s="1">
        <v>308.29809999999998</v>
      </c>
      <c r="H16533" s="1">
        <v>15.08851011</v>
      </c>
      <c r="I16533" s="1">
        <v>46219</v>
      </c>
    </row>
    <row r="16534" spans="1:9" x14ac:dyDescent="0.25">
      <c r="A16534" s="1">
        <v>0</v>
      </c>
      <c r="B16534" s="1" t="s">
        <v>19868</v>
      </c>
    </row>
    <row r="16535" spans="1:9" x14ac:dyDescent="0.25">
      <c r="A16535" s="1">
        <v>1</v>
      </c>
      <c r="B16535" s="1" t="s">
        <v>19869</v>
      </c>
      <c r="C16535" s="1" t="s">
        <v>19870</v>
      </c>
      <c r="D16535" s="1">
        <v>22276.59233779</v>
      </c>
      <c r="E16535" s="1">
        <v>1.507E-5</v>
      </c>
      <c r="F16535" s="1" t="s">
        <v>3</v>
      </c>
      <c r="G16535" s="1" t="s">
        <v>19871</v>
      </c>
      <c r="H16535" s="1">
        <v>0</v>
      </c>
      <c r="I16535" s="1">
        <v>9994</v>
      </c>
    </row>
    <row r="16536" spans="1:9" x14ac:dyDescent="0.25">
      <c r="A16536" s="1">
        <v>2</v>
      </c>
      <c r="B16536" s="1">
        <v>49732</v>
      </c>
      <c r="C16536" s="1">
        <v>53.218600000000002</v>
      </c>
      <c r="D16536" s="1">
        <v>24.488199999999999</v>
      </c>
      <c r="E16536" s="1">
        <v>1692</v>
      </c>
      <c r="F16536" s="1">
        <v>48.2211</v>
      </c>
      <c r="G16536" s="1">
        <v>311.89260000000002</v>
      </c>
      <c r="H16536" s="1">
        <v>15.088583030000001</v>
      </c>
      <c r="I16536" s="1">
        <v>46210</v>
      </c>
    </row>
    <row r="16537" spans="1:9" x14ac:dyDescent="0.25">
      <c r="A16537" s="1">
        <v>0</v>
      </c>
      <c r="B16537" s="1" t="s">
        <v>19872</v>
      </c>
    </row>
    <row r="16538" spans="1:9" x14ac:dyDescent="0.25">
      <c r="A16538" s="1">
        <v>1</v>
      </c>
      <c r="B16538" s="1" t="s">
        <v>19873</v>
      </c>
      <c r="C16538" s="1" t="s">
        <v>19874</v>
      </c>
      <c r="D16538" s="1">
        <v>22276.518744059998</v>
      </c>
      <c r="E16538" s="1">
        <v>5.4500000000000003E-6</v>
      </c>
      <c r="F16538" s="1" t="s">
        <v>3</v>
      </c>
      <c r="G16538" s="1" t="s">
        <v>19875</v>
      </c>
      <c r="H16538" s="1">
        <v>0</v>
      </c>
      <c r="I16538" s="1">
        <v>9995</v>
      </c>
    </row>
    <row r="16539" spans="1:9" x14ac:dyDescent="0.25">
      <c r="A16539" s="1">
        <v>2</v>
      </c>
      <c r="B16539" s="1">
        <v>49733</v>
      </c>
      <c r="C16539" s="1">
        <v>53.218600000000002</v>
      </c>
      <c r="D16539" s="1">
        <v>24.817699999999999</v>
      </c>
      <c r="E16539" s="1">
        <v>1575</v>
      </c>
      <c r="F16539" s="1">
        <v>50.485199999999999</v>
      </c>
      <c r="G16539" s="1">
        <v>309.62790000000001</v>
      </c>
      <c r="H16539" s="1">
        <v>15.088446530000001</v>
      </c>
      <c r="I16539" s="1">
        <v>46206</v>
      </c>
    </row>
    <row r="16540" spans="1:9" x14ac:dyDescent="0.25">
      <c r="A16540" s="1">
        <v>0</v>
      </c>
      <c r="B16540" s="1" t="s">
        <v>19876</v>
      </c>
    </row>
    <row r="16541" spans="1:9" x14ac:dyDescent="0.25">
      <c r="A16541" s="1">
        <v>1</v>
      </c>
      <c r="B16541" s="1" t="s">
        <v>19877</v>
      </c>
      <c r="C16541" s="1" t="s">
        <v>19878</v>
      </c>
      <c r="D16541" s="1">
        <v>22276.538074399999</v>
      </c>
      <c r="E16541" s="1">
        <v>2.4839000000000003E-4</v>
      </c>
      <c r="F16541" s="1" t="s">
        <v>3</v>
      </c>
      <c r="G16541" s="1" t="s">
        <v>19879</v>
      </c>
      <c r="H16541" s="1">
        <v>0</v>
      </c>
      <c r="I16541" s="1">
        <v>9997</v>
      </c>
    </row>
    <row r="16542" spans="1:9" x14ac:dyDescent="0.25">
      <c r="A16542" s="1">
        <v>2</v>
      </c>
      <c r="B16542" s="1">
        <v>49734</v>
      </c>
      <c r="C16542" s="1">
        <v>53.216299999999997</v>
      </c>
      <c r="D16542" s="1">
        <v>14.7537</v>
      </c>
      <c r="E16542" s="1">
        <v>2015</v>
      </c>
      <c r="F16542" s="1">
        <v>46.301400000000001</v>
      </c>
      <c r="G16542" s="1">
        <v>313.81450000000001</v>
      </c>
      <c r="H16542" s="1">
        <v>15.088736129999999</v>
      </c>
      <c r="I16542" s="1">
        <v>46357</v>
      </c>
    </row>
    <row r="16543" spans="1:9" x14ac:dyDescent="0.25">
      <c r="A16543" s="1">
        <v>0</v>
      </c>
      <c r="B16543" s="1" t="s">
        <v>19880</v>
      </c>
    </row>
    <row r="16544" spans="1:9" x14ac:dyDescent="0.25">
      <c r="A16544" s="1">
        <v>1</v>
      </c>
      <c r="B16544" s="1" t="s">
        <v>19881</v>
      </c>
      <c r="C16544" s="1" t="s">
        <v>19882</v>
      </c>
      <c r="D16544" s="1">
        <v>22276.522429330002</v>
      </c>
      <c r="E16544" s="1">
        <v>6.1199999999999999E-6</v>
      </c>
      <c r="F16544" s="1" t="s">
        <v>3</v>
      </c>
      <c r="G16544" s="1" t="s">
        <v>19883</v>
      </c>
      <c r="H16544" s="1">
        <v>0</v>
      </c>
      <c r="I16544" s="1">
        <v>9995</v>
      </c>
    </row>
    <row r="16545" spans="1:9" x14ac:dyDescent="0.25">
      <c r="A16545" s="1">
        <v>2</v>
      </c>
      <c r="B16545" s="1">
        <v>49735</v>
      </c>
      <c r="C16545" s="1">
        <v>53.219700000000003</v>
      </c>
      <c r="D16545" s="1">
        <v>24.802099999999999</v>
      </c>
      <c r="E16545" s="1">
        <v>1572</v>
      </c>
      <c r="F16545" s="1">
        <v>60.652200000000001</v>
      </c>
      <c r="G16545" s="1">
        <v>299.46269999999998</v>
      </c>
      <c r="H16545" s="1">
        <v>15.08851254</v>
      </c>
      <c r="I16545" s="1">
        <v>46200</v>
      </c>
    </row>
    <row r="16546" spans="1:9" x14ac:dyDescent="0.25">
      <c r="A16546" s="1">
        <v>0</v>
      </c>
      <c r="B16546" s="1" t="s">
        <v>19884</v>
      </c>
    </row>
    <row r="16547" spans="1:9" x14ac:dyDescent="0.25">
      <c r="A16547" s="1">
        <v>1</v>
      </c>
      <c r="B16547" s="1" t="s">
        <v>19885</v>
      </c>
      <c r="C16547" s="1" t="s">
        <v>19886</v>
      </c>
      <c r="D16547" s="1">
        <v>22276.5454341</v>
      </c>
      <c r="E16547" s="1">
        <v>1.2016E-4</v>
      </c>
      <c r="F16547" s="1" t="s">
        <v>3</v>
      </c>
      <c r="G16547" s="1" t="s">
        <v>19887</v>
      </c>
      <c r="H16547" s="1">
        <v>0</v>
      </c>
      <c r="I16547" s="1">
        <v>9997</v>
      </c>
    </row>
    <row r="16548" spans="1:9" x14ac:dyDescent="0.25">
      <c r="A16548" s="1">
        <v>2</v>
      </c>
      <c r="B16548" s="1">
        <v>49736</v>
      </c>
      <c r="C16548" s="1">
        <v>53.217300000000002</v>
      </c>
      <c r="D16548" s="1">
        <v>14.7196</v>
      </c>
      <c r="E16548" s="1">
        <v>1955</v>
      </c>
      <c r="F16548" s="1">
        <v>42.306800000000003</v>
      </c>
      <c r="G16548" s="1">
        <v>317.8075</v>
      </c>
      <c r="H16548" s="1">
        <v>15.08852602</v>
      </c>
      <c r="I16548" s="1">
        <v>46359</v>
      </c>
    </row>
    <row r="16549" spans="1:9" x14ac:dyDescent="0.25">
      <c r="A16549" s="1">
        <v>0</v>
      </c>
      <c r="B16549" s="1" t="s">
        <v>19888</v>
      </c>
    </row>
    <row r="16550" spans="1:9" x14ac:dyDescent="0.25">
      <c r="A16550" s="1">
        <v>1</v>
      </c>
      <c r="B16550" s="1" t="s">
        <v>19889</v>
      </c>
      <c r="C16550" s="1" t="s">
        <v>19890</v>
      </c>
      <c r="D16550" s="1">
        <v>22276.541749650001</v>
      </c>
      <c r="E16550" s="1">
        <v>1.3218999999999999E-4</v>
      </c>
      <c r="F16550" s="1" t="s">
        <v>3</v>
      </c>
      <c r="G16550" s="1" t="s">
        <v>19891</v>
      </c>
      <c r="H16550" s="1">
        <v>0</v>
      </c>
      <c r="I16550" s="1">
        <v>9999</v>
      </c>
    </row>
    <row r="16551" spans="1:9" x14ac:dyDescent="0.25">
      <c r="A16551" s="1">
        <v>2</v>
      </c>
      <c r="B16551" s="1">
        <v>49737</v>
      </c>
      <c r="C16551" s="1">
        <v>53.2166</v>
      </c>
      <c r="D16551" s="1">
        <v>14.7271</v>
      </c>
      <c r="E16551" s="1">
        <v>1825</v>
      </c>
      <c r="F16551" s="1">
        <v>49.300400000000003</v>
      </c>
      <c r="G16551" s="1">
        <v>310.81459999999998</v>
      </c>
      <c r="H16551" s="1">
        <v>15.088582580000001</v>
      </c>
      <c r="I16551" s="1">
        <v>46354</v>
      </c>
    </row>
    <row r="16552" spans="1:9" x14ac:dyDescent="0.25">
      <c r="A16552" s="1">
        <v>0</v>
      </c>
      <c r="B16552" s="1" t="s">
        <v>19892</v>
      </c>
    </row>
    <row r="16553" spans="1:9" x14ac:dyDescent="0.25">
      <c r="A16553" s="1">
        <v>1</v>
      </c>
      <c r="B16553" s="1" t="s">
        <v>19893</v>
      </c>
      <c r="C16553" s="1" t="s">
        <v>19894</v>
      </c>
      <c r="D16553" s="1">
        <v>22276.549108679999</v>
      </c>
      <c r="E16553" s="1">
        <v>1.1060000000000001E-5</v>
      </c>
      <c r="F16553" s="1" t="s">
        <v>3</v>
      </c>
      <c r="G16553" s="1" t="s">
        <v>19895</v>
      </c>
      <c r="H16553" s="1">
        <v>0</v>
      </c>
      <c r="I16553" s="1">
        <v>9994</v>
      </c>
    </row>
    <row r="16554" spans="1:9" x14ac:dyDescent="0.25">
      <c r="A16554" s="1">
        <v>2</v>
      </c>
      <c r="B16554" s="1">
        <v>49738</v>
      </c>
      <c r="C16554" s="1">
        <v>53.215899999999998</v>
      </c>
      <c r="D16554" s="1">
        <v>14.693300000000001</v>
      </c>
      <c r="E16554" s="1">
        <v>1932</v>
      </c>
      <c r="F16554" s="1">
        <v>46.718600000000002</v>
      </c>
      <c r="G16554" s="1">
        <v>313.39670000000001</v>
      </c>
      <c r="H16554" s="1">
        <v>15.08851355</v>
      </c>
      <c r="I16554" s="1">
        <v>46352</v>
      </c>
    </row>
    <row r="16555" spans="1:9" x14ac:dyDescent="0.25">
      <c r="A16555" s="1">
        <v>0</v>
      </c>
      <c r="B16555" s="1" t="s">
        <v>19896</v>
      </c>
    </row>
    <row r="16556" spans="1:9" x14ac:dyDescent="0.25">
      <c r="A16556" s="1">
        <v>1</v>
      </c>
      <c r="B16556" s="1" t="s">
        <v>19897</v>
      </c>
      <c r="C16556" s="1" t="s">
        <v>19898</v>
      </c>
      <c r="D16556" s="1">
        <v>22276.596032519999</v>
      </c>
      <c r="E16556" s="1">
        <v>3.0482000000000003E-4</v>
      </c>
      <c r="F16556" s="1" t="s">
        <v>3</v>
      </c>
      <c r="G16556" s="1" t="s">
        <v>19899</v>
      </c>
      <c r="H16556" s="1">
        <v>0</v>
      </c>
      <c r="I16556" s="1">
        <v>9999</v>
      </c>
    </row>
    <row r="16557" spans="1:9" x14ac:dyDescent="0.25">
      <c r="A16557" s="1">
        <v>2</v>
      </c>
      <c r="B16557" s="1">
        <v>49739</v>
      </c>
      <c r="C16557" s="1">
        <v>53.219200000000001</v>
      </c>
      <c r="D16557" s="1">
        <v>24.472799999999999</v>
      </c>
      <c r="E16557" s="1">
        <v>1907</v>
      </c>
      <c r="F16557" s="1">
        <v>50.06</v>
      </c>
      <c r="G16557" s="1">
        <v>310.05599999999998</v>
      </c>
      <c r="H16557" s="1">
        <v>15.0887455</v>
      </c>
      <c r="I16557" s="1">
        <v>46212</v>
      </c>
    </row>
    <row r="16558" spans="1:9" x14ac:dyDescent="0.25">
      <c r="A16558" s="1">
        <v>0</v>
      </c>
      <c r="B16558" s="1" t="s">
        <v>19900</v>
      </c>
    </row>
    <row r="16559" spans="1:9" x14ac:dyDescent="0.25">
      <c r="A16559" s="1">
        <v>1</v>
      </c>
      <c r="B16559" s="1" t="s">
        <v>19901</v>
      </c>
      <c r="C16559" s="1" t="s">
        <v>19902</v>
      </c>
      <c r="D16559" s="1">
        <v>22276.493912909998</v>
      </c>
      <c r="E16559" s="1">
        <v>1.0109E-4</v>
      </c>
      <c r="F16559" s="1" t="s">
        <v>3</v>
      </c>
      <c r="G16559" s="1" t="s">
        <v>19903</v>
      </c>
      <c r="H16559" s="1">
        <v>0</v>
      </c>
      <c r="I16559" s="1">
        <v>9995</v>
      </c>
    </row>
    <row r="16560" spans="1:9" x14ac:dyDescent="0.25">
      <c r="A16560" s="1">
        <v>2</v>
      </c>
      <c r="B16560" s="1">
        <v>49740</v>
      </c>
      <c r="C16560" s="1">
        <v>53.216999999999999</v>
      </c>
      <c r="D16560" s="1">
        <v>14.934799999999999</v>
      </c>
      <c r="E16560" s="1">
        <v>1379</v>
      </c>
      <c r="F16560" s="1">
        <v>46.2209</v>
      </c>
      <c r="G16560" s="1">
        <v>313.8897</v>
      </c>
      <c r="H16560" s="1">
        <v>15.08854373</v>
      </c>
      <c r="I16560" s="1">
        <v>46346</v>
      </c>
    </row>
    <row r="16561" spans="1:9" x14ac:dyDescent="0.25">
      <c r="A16561" s="1">
        <v>0</v>
      </c>
      <c r="B16561" s="1" t="s">
        <v>19904</v>
      </c>
    </row>
    <row r="16562" spans="1:9" x14ac:dyDescent="0.25">
      <c r="A16562" s="1">
        <v>1</v>
      </c>
      <c r="B16562" s="1" t="s">
        <v>19905</v>
      </c>
      <c r="C16562" s="1" t="s">
        <v>19906</v>
      </c>
      <c r="D16562" s="1">
        <v>22276.48655663</v>
      </c>
      <c r="E16562" s="1">
        <v>1.8940999999999999E-4</v>
      </c>
      <c r="F16562" s="1" t="s">
        <v>3</v>
      </c>
      <c r="G16562" s="1" t="s">
        <v>19907</v>
      </c>
      <c r="H16562" s="1">
        <v>0</v>
      </c>
      <c r="I16562" s="1">
        <v>9992</v>
      </c>
    </row>
    <row r="16563" spans="1:9" x14ac:dyDescent="0.25">
      <c r="A16563" s="1">
        <v>2</v>
      </c>
      <c r="B16563" s="1">
        <v>49741</v>
      </c>
      <c r="C16563" s="1">
        <v>53.2166</v>
      </c>
      <c r="D16563" s="1">
        <v>14.9618</v>
      </c>
      <c r="E16563" s="1">
        <v>1986</v>
      </c>
      <c r="F16563" s="1">
        <v>47.13</v>
      </c>
      <c r="G16563" s="1">
        <v>312.98579999999998</v>
      </c>
      <c r="H16563" s="1">
        <v>15.088609290000001</v>
      </c>
      <c r="I16563" s="1">
        <v>46349</v>
      </c>
    </row>
    <row r="16564" spans="1:9" x14ac:dyDescent="0.25">
      <c r="A16564" s="1">
        <v>0</v>
      </c>
      <c r="B16564" s="1" t="s">
        <v>19908</v>
      </c>
    </row>
    <row r="16565" spans="1:9" x14ac:dyDescent="0.25">
      <c r="A16565" s="1">
        <v>1</v>
      </c>
      <c r="B16565" s="1" t="s">
        <v>19909</v>
      </c>
      <c r="C16565" s="1" t="s">
        <v>19910</v>
      </c>
      <c r="D16565" s="1">
        <v>22276.501273059999</v>
      </c>
      <c r="E16565" s="1">
        <v>9.658E-5</v>
      </c>
      <c r="F16565" s="1" t="s">
        <v>3</v>
      </c>
      <c r="G16565" s="1" t="s">
        <v>19911</v>
      </c>
      <c r="H16565" s="1">
        <v>0</v>
      </c>
      <c r="I16565" s="1">
        <v>9990</v>
      </c>
    </row>
    <row r="16566" spans="1:9" x14ac:dyDescent="0.25">
      <c r="A16566" s="1">
        <v>2</v>
      </c>
      <c r="B16566" s="1">
        <v>49742</v>
      </c>
      <c r="C16566" s="1">
        <v>53.217199999999998</v>
      </c>
      <c r="D16566" s="1">
        <v>14.905099999999999</v>
      </c>
      <c r="E16566" s="1">
        <v>1921</v>
      </c>
      <c r="F16566" s="1">
        <v>38.863199999999999</v>
      </c>
      <c r="G16566" s="1">
        <v>321.24979999999999</v>
      </c>
      <c r="H16566" s="1">
        <v>15.088484680000001</v>
      </c>
      <c r="I16566" s="1">
        <v>46349</v>
      </c>
    </row>
    <row r="16567" spans="1:9" x14ac:dyDescent="0.25">
      <c r="A16567" s="1">
        <v>0</v>
      </c>
      <c r="B16567" s="1" t="s">
        <v>19912</v>
      </c>
    </row>
    <row r="16568" spans="1:9" x14ac:dyDescent="0.25">
      <c r="A16568" s="1">
        <v>1</v>
      </c>
      <c r="B16568" s="1" t="s">
        <v>19913</v>
      </c>
      <c r="C16568" s="1" t="s">
        <v>19914</v>
      </c>
      <c r="D16568" s="1">
        <v>22276.490232839998</v>
      </c>
      <c r="E16568" s="1">
        <v>1.2132E-4</v>
      </c>
      <c r="F16568" s="1" t="s">
        <v>3</v>
      </c>
      <c r="G16568" s="1" t="s">
        <v>19915</v>
      </c>
      <c r="H16568" s="1">
        <v>0</v>
      </c>
      <c r="I16568" s="1">
        <v>9990</v>
      </c>
    </row>
    <row r="16569" spans="1:9" x14ac:dyDescent="0.25">
      <c r="A16569" s="1">
        <v>2</v>
      </c>
      <c r="B16569" s="1">
        <v>49743</v>
      </c>
      <c r="C16569" s="1">
        <v>53.217399999999998</v>
      </c>
      <c r="D16569" s="1">
        <v>14.954000000000001</v>
      </c>
      <c r="E16569" s="1">
        <v>2006</v>
      </c>
      <c r="F16569" s="1">
        <v>47.368400000000001</v>
      </c>
      <c r="G16569" s="1">
        <v>312.74770000000001</v>
      </c>
      <c r="H16569" s="1">
        <v>15.08855232</v>
      </c>
      <c r="I16569" s="1">
        <v>46341</v>
      </c>
    </row>
    <row r="16570" spans="1:9" x14ac:dyDescent="0.25">
      <c r="A16570" s="1">
        <v>0</v>
      </c>
      <c r="B16570" s="1" t="s">
        <v>19916</v>
      </c>
    </row>
    <row r="16571" spans="1:9" x14ac:dyDescent="0.25">
      <c r="A16571" s="1">
        <v>1</v>
      </c>
      <c r="B16571" s="1" t="s">
        <v>19917</v>
      </c>
      <c r="C16571" s="1" t="s">
        <v>19918</v>
      </c>
      <c r="D16571" s="1">
        <v>22276.574867660001</v>
      </c>
      <c r="E16571" s="1">
        <v>2.3287000000000001E-4</v>
      </c>
      <c r="F16571" s="1" t="s">
        <v>3</v>
      </c>
      <c r="G16571" s="1" t="s">
        <v>19919</v>
      </c>
      <c r="H16571" s="1">
        <v>0</v>
      </c>
      <c r="I16571" s="1">
        <v>9998</v>
      </c>
    </row>
    <row r="16572" spans="1:9" x14ac:dyDescent="0.25">
      <c r="A16572" s="1">
        <v>2</v>
      </c>
      <c r="B16572" s="1">
        <v>49744</v>
      </c>
      <c r="C16572" s="1">
        <v>53.217399999999998</v>
      </c>
      <c r="D16572" s="1">
        <v>14.568199999999999</v>
      </c>
      <c r="E16572" s="1">
        <v>1750</v>
      </c>
      <c r="F16572" s="1">
        <v>44.766199999999998</v>
      </c>
      <c r="G16572" s="1">
        <v>315.34710000000001</v>
      </c>
      <c r="H16572" s="1">
        <v>15.08872313</v>
      </c>
      <c r="I16572" s="1">
        <v>46350</v>
      </c>
    </row>
    <row r="16573" spans="1:9" x14ac:dyDescent="0.25">
      <c r="A16573" s="1">
        <v>0</v>
      </c>
      <c r="B16573" s="1" t="s">
        <v>19920</v>
      </c>
    </row>
    <row r="16574" spans="1:9" x14ac:dyDescent="0.25">
      <c r="A16574" s="1">
        <v>1</v>
      </c>
      <c r="B16574" s="1" t="s">
        <v>19921</v>
      </c>
      <c r="C16574" s="1" t="s">
        <v>19922</v>
      </c>
      <c r="D16574" s="1">
        <v>22276.497592790001</v>
      </c>
      <c r="E16574" s="1">
        <v>8.8699999999999998E-6</v>
      </c>
      <c r="F16574" s="1" t="s">
        <v>3</v>
      </c>
      <c r="G16574" s="1" t="s">
        <v>19923</v>
      </c>
      <c r="H16574" s="1">
        <v>0</v>
      </c>
      <c r="I16574" s="1">
        <v>9991</v>
      </c>
    </row>
    <row r="16575" spans="1:9" x14ac:dyDescent="0.25">
      <c r="A16575" s="1">
        <v>2</v>
      </c>
      <c r="B16575" s="1">
        <v>49745</v>
      </c>
      <c r="C16575" s="1">
        <v>53.218299999999999</v>
      </c>
      <c r="D16575" s="1">
        <v>14.927</v>
      </c>
      <c r="E16575" s="1">
        <v>1653</v>
      </c>
      <c r="F16575" s="1">
        <v>50.1417</v>
      </c>
      <c r="G16575" s="1">
        <v>309.97199999999998</v>
      </c>
      <c r="H16575" s="1">
        <v>15.08846207</v>
      </c>
      <c r="I16575" s="1">
        <v>46347</v>
      </c>
    </row>
    <row r="16576" spans="1:9" x14ac:dyDescent="0.25">
      <c r="A16576" s="1">
        <v>0</v>
      </c>
      <c r="B16576" s="1" t="s">
        <v>19924</v>
      </c>
    </row>
    <row r="16577" spans="1:9" x14ac:dyDescent="0.25">
      <c r="A16577" s="1">
        <v>1</v>
      </c>
      <c r="B16577" s="1" t="s">
        <v>19925</v>
      </c>
      <c r="C16577" s="1" t="s">
        <v>19926</v>
      </c>
      <c r="D16577" s="1">
        <v>22276.515988560001</v>
      </c>
      <c r="E16577" s="1">
        <v>6.4989999999999999E-5</v>
      </c>
      <c r="F16577" s="1" t="s">
        <v>3</v>
      </c>
      <c r="G16577" s="1" t="s">
        <v>19927</v>
      </c>
      <c r="H16577" s="1">
        <v>0</v>
      </c>
      <c r="I16577" s="1">
        <v>9999</v>
      </c>
    </row>
    <row r="16578" spans="1:9" x14ac:dyDescent="0.25">
      <c r="A16578" s="1">
        <v>2</v>
      </c>
      <c r="B16578" s="1">
        <v>49746</v>
      </c>
      <c r="C16578" s="1">
        <v>53.216500000000003</v>
      </c>
      <c r="D16578" s="1">
        <v>14.8277</v>
      </c>
      <c r="E16578" s="1">
        <v>1927</v>
      </c>
      <c r="F16578" s="1">
        <v>39.1342</v>
      </c>
      <c r="G16578" s="1">
        <v>320.97890000000001</v>
      </c>
      <c r="H16578" s="1">
        <v>15.088511479999999</v>
      </c>
      <c r="I16578" s="1">
        <v>46340</v>
      </c>
    </row>
    <row r="16579" spans="1:9" x14ac:dyDescent="0.25">
      <c r="A16579" s="1">
        <v>0</v>
      </c>
      <c r="B16579" s="1" t="s">
        <v>19928</v>
      </c>
    </row>
    <row r="16580" spans="1:9" x14ac:dyDescent="0.25">
      <c r="A16580" s="1">
        <v>1</v>
      </c>
      <c r="B16580" s="1" t="s">
        <v>19929</v>
      </c>
      <c r="C16580" s="1" t="s">
        <v>19930</v>
      </c>
      <c r="D16580" s="1">
        <v>22276.571191949999</v>
      </c>
      <c r="E16580" s="1">
        <v>2.9463999999999998E-4</v>
      </c>
      <c r="F16580" s="1" t="s">
        <v>3</v>
      </c>
      <c r="G16580" s="1" t="s">
        <v>19931</v>
      </c>
      <c r="H16580" s="1">
        <v>0</v>
      </c>
      <c r="I16580" s="1">
        <v>9990</v>
      </c>
    </row>
    <row r="16581" spans="1:9" x14ac:dyDescent="0.25">
      <c r="A16581" s="1">
        <v>2</v>
      </c>
      <c r="B16581" s="1">
        <v>49747</v>
      </c>
      <c r="C16581" s="1">
        <v>53.218600000000002</v>
      </c>
      <c r="D16581" s="1">
        <v>14.581899999999999</v>
      </c>
      <c r="E16581" s="1">
        <v>2220</v>
      </c>
      <c r="F16581" s="1">
        <v>38.615099999999998</v>
      </c>
      <c r="G16581" s="1">
        <v>321.49990000000003</v>
      </c>
      <c r="H16581" s="1">
        <v>15.08871469</v>
      </c>
      <c r="I16581" s="1">
        <v>46350</v>
      </c>
    </row>
    <row r="16582" spans="1:9" x14ac:dyDescent="0.25">
      <c r="A16582" s="1">
        <v>0</v>
      </c>
      <c r="B16582" s="1" t="s">
        <v>19932</v>
      </c>
    </row>
    <row r="16583" spans="1:9" x14ac:dyDescent="0.25">
      <c r="A16583" s="1">
        <v>1</v>
      </c>
      <c r="B16583" s="1" t="s">
        <v>19933</v>
      </c>
      <c r="C16583" s="1" t="s">
        <v>19934</v>
      </c>
      <c r="D16583" s="1">
        <v>22276.457111349999</v>
      </c>
      <c r="E16583" s="1">
        <v>1.6316E-4</v>
      </c>
      <c r="F16583" s="1" t="s">
        <v>3</v>
      </c>
      <c r="G16583" s="1" t="s">
        <v>19935</v>
      </c>
      <c r="H16583" s="1">
        <v>0</v>
      </c>
      <c r="I16583" s="1">
        <v>9995</v>
      </c>
    </row>
    <row r="16584" spans="1:9" x14ac:dyDescent="0.25">
      <c r="A16584" s="1">
        <v>2</v>
      </c>
      <c r="B16584" s="1">
        <v>49748</v>
      </c>
      <c r="C16584" s="1">
        <v>53.216999999999999</v>
      </c>
      <c r="D16584" s="1">
        <v>15.1159</v>
      </c>
      <c r="E16584" s="1">
        <v>1796</v>
      </c>
      <c r="F16584" s="1">
        <v>40.463500000000003</v>
      </c>
      <c r="G16584" s="1">
        <v>319.64909999999998</v>
      </c>
      <c r="H16584" s="1">
        <v>15.08859844</v>
      </c>
      <c r="I16584" s="1">
        <v>46341</v>
      </c>
    </row>
    <row r="16585" spans="1:9" x14ac:dyDescent="0.25">
      <c r="A16585" s="1">
        <v>0</v>
      </c>
      <c r="B16585" s="1" t="s">
        <v>19936</v>
      </c>
    </row>
    <row r="16586" spans="1:9" x14ac:dyDescent="0.25">
      <c r="A16586" s="1">
        <v>1</v>
      </c>
      <c r="B16586" s="1" t="s">
        <v>19937</v>
      </c>
      <c r="C16586" s="1" t="s">
        <v>19938</v>
      </c>
      <c r="D16586" s="1">
        <v>22276.578542610001</v>
      </c>
      <c r="E16586" s="1">
        <v>2.5550000000000001E-5</v>
      </c>
      <c r="F16586" s="1" t="s">
        <v>3</v>
      </c>
      <c r="G16586" s="1" t="s">
        <v>19939</v>
      </c>
      <c r="H16586" s="1">
        <v>0</v>
      </c>
      <c r="I16586" s="1">
        <v>9997</v>
      </c>
    </row>
    <row r="16587" spans="1:9" x14ac:dyDescent="0.25">
      <c r="A16587" s="1">
        <v>2</v>
      </c>
      <c r="B16587" s="1">
        <v>49749</v>
      </c>
      <c r="C16587" s="1">
        <v>53.218200000000003</v>
      </c>
      <c r="D16587" s="1">
        <v>14.5532</v>
      </c>
      <c r="E16587" s="1">
        <v>1959</v>
      </c>
      <c r="F16587" s="1">
        <v>38.628500000000003</v>
      </c>
      <c r="G16587" s="1">
        <v>321.48469999999998</v>
      </c>
      <c r="H16587" s="1">
        <v>15.08857076</v>
      </c>
      <c r="I16587" s="1">
        <v>46356</v>
      </c>
    </row>
    <row r="16588" spans="1:9" x14ac:dyDescent="0.25">
      <c r="A16588" s="1">
        <v>0</v>
      </c>
      <c r="B16588" s="1" t="s">
        <v>19940</v>
      </c>
    </row>
    <row r="16589" spans="1:9" x14ac:dyDescent="0.25">
      <c r="A16589" s="1">
        <v>1</v>
      </c>
      <c r="B16589" s="1" t="s">
        <v>19941</v>
      </c>
      <c r="C16589" s="1" t="s">
        <v>19942</v>
      </c>
      <c r="D16589" s="1">
        <v>22276.464482669999</v>
      </c>
      <c r="E16589" s="1">
        <v>1.4553999999999999E-4</v>
      </c>
      <c r="F16589" s="1" t="s">
        <v>3</v>
      </c>
      <c r="G16589" s="1" t="s">
        <v>19943</v>
      </c>
      <c r="H16589" s="1">
        <v>0</v>
      </c>
      <c r="I16589" s="1">
        <v>9996</v>
      </c>
    </row>
    <row r="16590" spans="1:9" x14ac:dyDescent="0.25">
      <c r="A16590" s="1">
        <v>2</v>
      </c>
      <c r="B16590" s="1">
        <v>49750</v>
      </c>
      <c r="C16590" s="1">
        <v>53.216700000000003</v>
      </c>
      <c r="D16590" s="1">
        <v>15.0746</v>
      </c>
      <c r="E16590" s="1">
        <v>1604</v>
      </c>
      <c r="F16590" s="1">
        <v>44.700899999999997</v>
      </c>
      <c r="G16590" s="1">
        <v>315.41120000000001</v>
      </c>
      <c r="H16590" s="1">
        <v>15.08852046</v>
      </c>
      <c r="I16590" s="1">
        <v>46342</v>
      </c>
    </row>
    <row r="16591" spans="1:9" x14ac:dyDescent="0.25">
      <c r="A16591" s="1">
        <v>0</v>
      </c>
      <c r="B16591" s="1" t="s">
        <v>19944</v>
      </c>
    </row>
    <row r="16592" spans="1:9" x14ac:dyDescent="0.25">
      <c r="A16592" s="1">
        <v>1</v>
      </c>
      <c r="B16592" s="1" t="s">
        <v>19945</v>
      </c>
      <c r="C16592" s="1" t="s">
        <v>19946</v>
      </c>
      <c r="D16592" s="1">
        <v>22276.519664020001</v>
      </c>
      <c r="E16592" s="1">
        <v>1.1553E-4</v>
      </c>
      <c r="F16592" s="1" t="s">
        <v>3</v>
      </c>
      <c r="G16592" s="1" t="s">
        <v>19947</v>
      </c>
      <c r="H16592" s="1">
        <v>0</v>
      </c>
      <c r="I16592" s="1">
        <v>9990</v>
      </c>
    </row>
    <row r="16593" spans="1:9" x14ac:dyDescent="0.25">
      <c r="A16593" s="1">
        <v>2</v>
      </c>
      <c r="B16593" s="1">
        <v>49751</v>
      </c>
      <c r="C16593" s="1">
        <v>53.2181</v>
      </c>
      <c r="D16593" s="1">
        <v>14.8315</v>
      </c>
      <c r="E16593" s="1">
        <v>1905</v>
      </c>
      <c r="F16593" s="1">
        <v>39.4437</v>
      </c>
      <c r="G16593" s="1">
        <v>320.66930000000002</v>
      </c>
      <c r="H16593" s="1">
        <v>15.08858633</v>
      </c>
      <c r="I16593" s="1">
        <v>46359</v>
      </c>
    </row>
    <row r="16594" spans="1:9" x14ac:dyDescent="0.25">
      <c r="A16594" s="1">
        <v>0</v>
      </c>
      <c r="B16594" s="1" t="s">
        <v>19948</v>
      </c>
    </row>
    <row r="16595" spans="1:9" x14ac:dyDescent="0.25">
      <c r="A16595" s="1">
        <v>1</v>
      </c>
      <c r="B16595" s="1" t="s">
        <v>19949</v>
      </c>
      <c r="C16595" s="1" t="s">
        <v>19950</v>
      </c>
      <c r="D16595" s="1">
        <v>22276.480115850001</v>
      </c>
      <c r="E16595" s="1">
        <v>2.1064E-4</v>
      </c>
      <c r="F16595" s="1" t="s">
        <v>3</v>
      </c>
      <c r="G16595" s="1" t="s">
        <v>19951</v>
      </c>
      <c r="H16595" s="1">
        <v>0</v>
      </c>
      <c r="I16595" s="1">
        <v>9997</v>
      </c>
    </row>
    <row r="16596" spans="1:9" x14ac:dyDescent="0.25">
      <c r="A16596" s="1">
        <v>2</v>
      </c>
      <c r="B16596" s="1">
        <v>49752</v>
      </c>
      <c r="C16596" s="1">
        <v>53.217700000000001</v>
      </c>
      <c r="D16596" s="1">
        <v>5.0110000000000001</v>
      </c>
      <c r="E16596" s="1">
        <v>1865</v>
      </c>
      <c r="F16596" s="1">
        <v>49.569099999999999</v>
      </c>
      <c r="G16596" s="1">
        <v>310.54640000000001</v>
      </c>
      <c r="H16596" s="1">
        <v>15.088557550000001</v>
      </c>
      <c r="I16596" s="1">
        <v>46489</v>
      </c>
    </row>
    <row r="16597" spans="1:9" x14ac:dyDescent="0.25">
      <c r="A16597" s="1">
        <v>0</v>
      </c>
      <c r="B16597" s="1" t="s">
        <v>19952</v>
      </c>
    </row>
    <row r="16598" spans="1:9" x14ac:dyDescent="0.25">
      <c r="A16598" s="1">
        <v>1</v>
      </c>
      <c r="B16598" s="1" t="s">
        <v>19953</v>
      </c>
      <c r="C16598" s="1" t="s">
        <v>19954</v>
      </c>
      <c r="D16598" s="1">
        <v>22276.460816679999</v>
      </c>
      <c r="E16598" s="1">
        <v>-1.942E-5</v>
      </c>
      <c r="F16598" s="1" t="s">
        <v>3</v>
      </c>
      <c r="G16598" s="1">
        <f>-10400-3</f>
        <v>-10403</v>
      </c>
      <c r="H16598" s="1">
        <v>0</v>
      </c>
      <c r="I16598" s="1">
        <v>9992</v>
      </c>
    </row>
    <row r="16599" spans="1:9" x14ac:dyDescent="0.25">
      <c r="A16599" s="1">
        <v>2</v>
      </c>
      <c r="B16599" s="1">
        <v>49753</v>
      </c>
      <c r="C16599" s="1">
        <v>53.217300000000002</v>
      </c>
      <c r="D16599" s="1">
        <v>15.104100000000001</v>
      </c>
      <c r="E16599" s="1">
        <v>2222</v>
      </c>
      <c r="F16599" s="1">
        <v>56.9114</v>
      </c>
      <c r="G16599" s="1">
        <v>303.20920000000001</v>
      </c>
      <c r="H16599" s="1">
        <v>15.0882188</v>
      </c>
      <c r="I16599" s="1">
        <v>46344</v>
      </c>
    </row>
    <row r="16600" spans="1:9" x14ac:dyDescent="0.25">
      <c r="A16600" s="1">
        <v>0</v>
      </c>
      <c r="B16600" s="1" t="s">
        <v>19955</v>
      </c>
    </row>
    <row r="16601" spans="1:9" x14ac:dyDescent="0.25">
      <c r="A16601" s="1">
        <v>1</v>
      </c>
      <c r="B16601" s="1" t="s">
        <v>19956</v>
      </c>
      <c r="C16601" s="1" t="s">
        <v>19957</v>
      </c>
      <c r="D16601" s="1">
        <v>22276.47370803</v>
      </c>
      <c r="E16601" s="1">
        <v>2.516E-5</v>
      </c>
      <c r="F16601" s="1" t="s">
        <v>3</v>
      </c>
      <c r="G16601" s="1" t="s">
        <v>19958</v>
      </c>
      <c r="H16601" s="1">
        <v>0</v>
      </c>
      <c r="I16601" s="1">
        <v>9998</v>
      </c>
    </row>
    <row r="16602" spans="1:9" x14ac:dyDescent="0.25">
      <c r="A16602" s="1">
        <v>2</v>
      </c>
      <c r="B16602" s="1">
        <v>49754</v>
      </c>
      <c r="C16602" s="1">
        <v>53.218400000000003</v>
      </c>
      <c r="D16602" s="1">
        <v>5.0237999999999996</v>
      </c>
      <c r="E16602" s="1">
        <v>2896</v>
      </c>
      <c r="F16602" s="1">
        <v>24.827200000000001</v>
      </c>
      <c r="G16602" s="1">
        <v>335.28590000000003</v>
      </c>
      <c r="H16602" s="1">
        <v>15.08853476</v>
      </c>
      <c r="I16602" s="1">
        <v>46486</v>
      </c>
    </row>
    <row r="16603" spans="1:9" x14ac:dyDescent="0.25">
      <c r="A16603" s="1">
        <v>0</v>
      </c>
      <c r="B16603" s="1" t="s">
        <v>19959</v>
      </c>
    </row>
    <row r="16604" spans="1:9" x14ac:dyDescent="0.25">
      <c r="A16604" s="1">
        <v>1</v>
      </c>
      <c r="B16604" s="1" t="s">
        <v>19960</v>
      </c>
      <c r="C16604" s="1" t="s">
        <v>19961</v>
      </c>
      <c r="D16604" s="1">
        <v>22276.534395250001</v>
      </c>
      <c r="E16604" s="1">
        <v>1.4593000000000001E-4</v>
      </c>
      <c r="F16604" s="1" t="s">
        <v>3</v>
      </c>
      <c r="G16604" s="1" t="s">
        <v>19962</v>
      </c>
      <c r="H16604" s="1">
        <v>0</v>
      </c>
      <c r="I16604" s="1">
        <v>9991</v>
      </c>
    </row>
    <row r="16605" spans="1:9" x14ac:dyDescent="0.25">
      <c r="A16605" s="1">
        <v>2</v>
      </c>
      <c r="B16605" s="1">
        <v>49755</v>
      </c>
      <c r="C16605" s="1">
        <v>53.217100000000002</v>
      </c>
      <c r="D16605" s="1">
        <v>14.7682</v>
      </c>
      <c r="E16605" s="1">
        <v>1642</v>
      </c>
      <c r="F16605" s="1">
        <v>59.746099999999998</v>
      </c>
      <c r="G16605" s="1">
        <v>300.36930000000001</v>
      </c>
      <c r="H16605" s="1">
        <v>15.0886239</v>
      </c>
      <c r="I16605" s="1">
        <v>46358</v>
      </c>
    </row>
    <row r="16606" spans="1:9" x14ac:dyDescent="0.25">
      <c r="A16606" s="1">
        <v>0</v>
      </c>
      <c r="B16606" s="1" t="s">
        <v>19963</v>
      </c>
    </row>
    <row r="16607" spans="1:9" x14ac:dyDescent="0.25">
      <c r="A16607" s="1">
        <v>1</v>
      </c>
      <c r="B16607" s="1" t="s">
        <v>19964</v>
      </c>
      <c r="C16607" s="1" t="s">
        <v>19965</v>
      </c>
      <c r="D16607" s="1">
        <v>22276.491151720002</v>
      </c>
      <c r="E16607" s="1">
        <v>3.4060000000000003E-5</v>
      </c>
      <c r="F16607" s="1" t="s">
        <v>3</v>
      </c>
      <c r="G16607" s="1" t="s">
        <v>19966</v>
      </c>
      <c r="H16607" s="1">
        <v>0</v>
      </c>
      <c r="I16607" s="1">
        <v>9993</v>
      </c>
    </row>
    <row r="16608" spans="1:9" x14ac:dyDescent="0.25">
      <c r="A16608" s="1">
        <v>2</v>
      </c>
      <c r="B16608" s="1">
        <v>49756</v>
      </c>
      <c r="C16608" s="1">
        <v>53.217300000000002</v>
      </c>
      <c r="D16608" s="1">
        <v>4.9435000000000002</v>
      </c>
      <c r="E16608" s="1">
        <v>1701</v>
      </c>
      <c r="F16608" s="1">
        <v>54.470399999999998</v>
      </c>
      <c r="G16608" s="1">
        <v>305.64460000000003</v>
      </c>
      <c r="H16608" s="1">
        <v>15.08853053</v>
      </c>
      <c r="I16608" s="1">
        <v>46480</v>
      </c>
    </row>
    <row r="16609" spans="1:9" x14ac:dyDescent="0.25">
      <c r="A16609" s="1">
        <v>0</v>
      </c>
      <c r="B16609" s="1" t="s">
        <v>19967</v>
      </c>
    </row>
    <row r="16610" spans="1:9" x14ac:dyDescent="0.25">
      <c r="A16610" s="1">
        <v>1</v>
      </c>
      <c r="B16610" s="1" t="s">
        <v>19968</v>
      </c>
      <c r="C16610" s="1" t="s">
        <v>19969</v>
      </c>
      <c r="D16610" s="1">
        <v>22276.550040909999</v>
      </c>
      <c r="E16610" s="1">
        <v>2.6564999999999998E-4</v>
      </c>
      <c r="F16610" s="1" t="s">
        <v>3</v>
      </c>
      <c r="G16610" s="1" t="s">
        <v>19970</v>
      </c>
      <c r="H16610" s="1">
        <v>0</v>
      </c>
      <c r="I16610" s="1">
        <v>9996</v>
      </c>
    </row>
    <row r="16611" spans="1:9" x14ac:dyDescent="0.25">
      <c r="A16611" s="1">
        <v>2</v>
      </c>
      <c r="B16611" s="1">
        <v>49757</v>
      </c>
      <c r="C16611" s="1">
        <v>53.216900000000003</v>
      </c>
      <c r="D16611" s="1">
        <v>4.6822999999999997</v>
      </c>
      <c r="E16611" s="1">
        <v>1774</v>
      </c>
      <c r="F16611" s="1">
        <v>37.302599999999998</v>
      </c>
      <c r="G16611" s="1">
        <v>322.80889999999999</v>
      </c>
      <c r="H16611" s="1">
        <v>15.088591060000001</v>
      </c>
      <c r="I16611" s="1">
        <v>46491</v>
      </c>
    </row>
    <row r="16612" spans="1:9" x14ac:dyDescent="0.25">
      <c r="A16612" s="1">
        <v>0</v>
      </c>
      <c r="B16612" s="1" t="s">
        <v>19971</v>
      </c>
    </row>
    <row r="16613" spans="1:9" x14ac:dyDescent="0.25">
      <c r="A16613" s="1">
        <v>1</v>
      </c>
      <c r="B16613" s="1" t="s">
        <v>19972</v>
      </c>
      <c r="C16613" s="1" t="s">
        <v>19973</v>
      </c>
      <c r="D16613" s="1">
        <v>22276.498515679999</v>
      </c>
      <c r="E16613" s="1">
        <v>2.4728E-4</v>
      </c>
      <c r="F16613" s="1" t="s">
        <v>3</v>
      </c>
      <c r="G16613" s="1" t="s">
        <v>19974</v>
      </c>
      <c r="H16613" s="1">
        <v>0</v>
      </c>
      <c r="I16613" s="1">
        <v>9995</v>
      </c>
    </row>
    <row r="16614" spans="1:9" x14ac:dyDescent="0.25">
      <c r="A16614" s="1">
        <v>2</v>
      </c>
      <c r="B16614" s="1">
        <v>49758</v>
      </c>
      <c r="C16614" s="1">
        <v>53.217300000000002</v>
      </c>
      <c r="D16614" s="1">
        <v>4.9214000000000002</v>
      </c>
      <c r="E16614" s="1">
        <v>1979</v>
      </c>
      <c r="F16614" s="1">
        <v>38.544899999999998</v>
      </c>
      <c r="G16614" s="1">
        <v>321.5684</v>
      </c>
      <c r="H16614" s="1">
        <v>15.088593039999999</v>
      </c>
      <c r="I16614" s="1">
        <v>46489</v>
      </c>
    </row>
    <row r="16615" spans="1:9" x14ac:dyDescent="0.25">
      <c r="A16615" s="1">
        <v>0</v>
      </c>
      <c r="B16615" s="1" t="s">
        <v>19975</v>
      </c>
    </row>
    <row r="16616" spans="1:9" x14ac:dyDescent="0.25">
      <c r="A16616" s="1">
        <v>1</v>
      </c>
      <c r="B16616" s="1" t="s">
        <v>19976</v>
      </c>
      <c r="C16616" s="1" t="s">
        <v>19977</v>
      </c>
      <c r="D16616" s="1">
        <v>22276.553721730001</v>
      </c>
      <c r="E16616" s="1">
        <v>1.2391E-4</v>
      </c>
      <c r="F16616" s="1" t="s">
        <v>3</v>
      </c>
      <c r="G16616" s="1" t="s">
        <v>19978</v>
      </c>
      <c r="H16616" s="1">
        <v>0</v>
      </c>
      <c r="I16616" s="1">
        <v>9996</v>
      </c>
    </row>
    <row r="16617" spans="1:9" x14ac:dyDescent="0.25">
      <c r="A16617" s="1">
        <v>2</v>
      </c>
      <c r="B16617" s="1">
        <v>49759</v>
      </c>
      <c r="C16617" s="1">
        <v>53.216700000000003</v>
      </c>
      <c r="D16617" s="1">
        <v>4.6830999999999996</v>
      </c>
      <c r="E16617" s="1">
        <v>1830</v>
      </c>
      <c r="F16617" s="1">
        <v>40.1235</v>
      </c>
      <c r="G16617" s="1">
        <v>319.98919999999998</v>
      </c>
      <c r="H16617" s="1">
        <v>15.088713050000001</v>
      </c>
      <c r="I16617" s="1">
        <v>46491</v>
      </c>
    </row>
    <row r="16618" spans="1:9" x14ac:dyDescent="0.25">
      <c r="A16618" s="1">
        <v>0</v>
      </c>
      <c r="B16618" s="1" t="s">
        <v>19979</v>
      </c>
    </row>
    <row r="16619" spans="1:9" x14ac:dyDescent="0.25">
      <c r="A16619" s="1">
        <v>1</v>
      </c>
      <c r="B16619" s="1" t="s">
        <v>19980</v>
      </c>
      <c r="C16619" s="1" t="s">
        <v>19981</v>
      </c>
      <c r="D16619" s="1">
        <v>22276.505877899999</v>
      </c>
      <c r="E16619" s="1">
        <v>2.6831000000000001E-4</v>
      </c>
      <c r="F16619" s="1" t="s">
        <v>3</v>
      </c>
      <c r="G16619" s="1" t="s">
        <v>19982</v>
      </c>
      <c r="H16619" s="1">
        <v>0</v>
      </c>
      <c r="I16619" s="1">
        <v>9996</v>
      </c>
    </row>
    <row r="16620" spans="1:9" x14ac:dyDescent="0.25">
      <c r="A16620" s="1">
        <v>2</v>
      </c>
      <c r="B16620" s="1">
        <v>49760</v>
      </c>
      <c r="C16620" s="1">
        <v>53.216200000000001</v>
      </c>
      <c r="D16620" s="1">
        <v>4.8959000000000001</v>
      </c>
      <c r="E16620" s="1">
        <v>1807</v>
      </c>
      <c r="F16620" s="1">
        <v>39.437199999999997</v>
      </c>
      <c r="G16620" s="1">
        <v>320.67509999999999</v>
      </c>
      <c r="H16620" s="1">
        <v>15.08858594</v>
      </c>
      <c r="I16620" s="1">
        <v>46496</v>
      </c>
    </row>
    <row r="16621" spans="1:9" x14ac:dyDescent="0.25">
      <c r="A16621" s="1">
        <v>0</v>
      </c>
      <c r="B16621" s="1" t="s">
        <v>19983</v>
      </c>
    </row>
    <row r="16622" spans="1:9" x14ac:dyDescent="0.25">
      <c r="A16622" s="1">
        <v>1</v>
      </c>
      <c r="B16622" s="1" t="s">
        <v>19984</v>
      </c>
      <c r="C16622" s="1" t="s">
        <v>19985</v>
      </c>
      <c r="D16622" s="1">
        <v>22276.494833339999</v>
      </c>
      <c r="E16622" s="1">
        <v>2.1516999999999999E-4</v>
      </c>
      <c r="F16622" s="1" t="s">
        <v>3</v>
      </c>
      <c r="G16622" s="1" t="s">
        <v>19986</v>
      </c>
      <c r="H16622" s="1">
        <v>0</v>
      </c>
      <c r="I16622" s="1">
        <v>9991</v>
      </c>
    </row>
    <row r="16623" spans="1:9" x14ac:dyDescent="0.25">
      <c r="A16623" s="1">
        <v>2</v>
      </c>
      <c r="B16623" s="1">
        <v>49761</v>
      </c>
      <c r="C16623" s="1">
        <v>53.217100000000002</v>
      </c>
      <c r="D16623" s="1">
        <v>4.9398999999999997</v>
      </c>
      <c r="E16623" s="1">
        <v>1865</v>
      </c>
      <c r="F16623" s="1">
        <v>47.342300000000002</v>
      </c>
      <c r="G16623" s="1">
        <v>312.77260000000001</v>
      </c>
      <c r="H16623" s="1">
        <v>15.088525600000001</v>
      </c>
      <c r="I16623" s="1">
        <v>46485</v>
      </c>
    </row>
    <row r="16624" spans="1:9" x14ac:dyDescent="0.25">
      <c r="A16624" s="1">
        <v>0</v>
      </c>
      <c r="B16624" s="1" t="s">
        <v>19987</v>
      </c>
    </row>
    <row r="16625" spans="1:9" x14ac:dyDescent="0.25">
      <c r="A16625" s="1">
        <v>1</v>
      </c>
      <c r="B16625" s="1" t="s">
        <v>19988</v>
      </c>
      <c r="C16625" s="1" t="s">
        <v>19989</v>
      </c>
      <c r="D16625" s="1">
        <v>22276.513231879999</v>
      </c>
      <c r="E16625" s="1">
        <v>1.2772E-4</v>
      </c>
      <c r="F16625" s="1" t="s">
        <v>3</v>
      </c>
      <c r="G16625" s="1" t="s">
        <v>19990</v>
      </c>
      <c r="H16625" s="1">
        <v>0</v>
      </c>
      <c r="I16625" s="1">
        <v>9998</v>
      </c>
    </row>
    <row r="16626" spans="1:9" x14ac:dyDescent="0.25">
      <c r="A16626" s="1">
        <v>2</v>
      </c>
      <c r="B16626" s="1">
        <v>49762</v>
      </c>
      <c r="C16626" s="1">
        <v>53.217399999999998</v>
      </c>
      <c r="D16626" s="1">
        <v>4.8612000000000002</v>
      </c>
      <c r="E16626" s="1">
        <v>1981</v>
      </c>
      <c r="F16626" s="1">
        <v>47.930900000000001</v>
      </c>
      <c r="G16626" s="1">
        <v>312.18509999999998</v>
      </c>
      <c r="H16626" s="1">
        <v>15.08861271</v>
      </c>
      <c r="I16626" s="1">
        <v>46497</v>
      </c>
    </row>
    <row r="16627" spans="1:9" x14ac:dyDescent="0.25">
      <c r="A16627" s="1">
        <v>0</v>
      </c>
      <c r="B16627" s="1" t="s">
        <v>19991</v>
      </c>
    </row>
    <row r="16628" spans="1:9" x14ac:dyDescent="0.25">
      <c r="A16628" s="1">
        <v>1</v>
      </c>
      <c r="B16628" s="1" t="s">
        <v>19992</v>
      </c>
      <c r="C16628" s="1" t="s">
        <v>19993</v>
      </c>
      <c r="D16628" s="1">
        <v>22276.50219951</v>
      </c>
      <c r="E16628" s="1">
        <v>6.2810000000000003E-5</v>
      </c>
      <c r="F16628" s="1" t="s">
        <v>3</v>
      </c>
      <c r="G16628" s="1" t="s">
        <v>19994</v>
      </c>
      <c r="H16628" s="1">
        <v>0</v>
      </c>
      <c r="I16628" s="1">
        <v>9990</v>
      </c>
    </row>
    <row r="16629" spans="1:9" x14ac:dyDescent="0.25">
      <c r="A16629" s="1">
        <v>2</v>
      </c>
      <c r="B16629" s="1">
        <v>49763</v>
      </c>
      <c r="C16629" s="1">
        <v>53.216700000000003</v>
      </c>
      <c r="D16629" s="1">
        <v>4.9097</v>
      </c>
      <c r="E16629" s="1">
        <v>2038</v>
      </c>
      <c r="F16629" s="1">
        <v>43.430999999999997</v>
      </c>
      <c r="G16629" s="1">
        <v>316.68419999999998</v>
      </c>
      <c r="H16629" s="1">
        <v>15.088547800000001</v>
      </c>
      <c r="I16629" s="1">
        <v>46491</v>
      </c>
    </row>
    <row r="16630" spans="1:9" x14ac:dyDescent="0.25">
      <c r="A16630" s="1">
        <v>0</v>
      </c>
      <c r="B16630" s="1" t="s">
        <v>19995</v>
      </c>
    </row>
    <row r="16631" spans="1:9" x14ac:dyDescent="0.25">
      <c r="A16631" s="1">
        <v>1</v>
      </c>
      <c r="B16631" s="1" t="s">
        <v>19996</v>
      </c>
      <c r="C16631" s="1" t="s">
        <v>19997</v>
      </c>
      <c r="D16631" s="1">
        <v>22276.520592479999</v>
      </c>
      <c r="E16631" s="1">
        <v>4.3590000000000001E-5</v>
      </c>
      <c r="F16631" s="1" t="s">
        <v>3</v>
      </c>
      <c r="G16631" s="1" t="s">
        <v>19998</v>
      </c>
      <c r="H16631" s="1">
        <v>0</v>
      </c>
      <c r="I16631" s="1">
        <v>9994</v>
      </c>
    </row>
    <row r="16632" spans="1:9" x14ac:dyDescent="0.25">
      <c r="A16632" s="1">
        <v>2</v>
      </c>
      <c r="B16632" s="1">
        <v>49764</v>
      </c>
      <c r="C16632" s="1">
        <v>53.216799999999999</v>
      </c>
      <c r="D16632" s="1">
        <v>4.8280000000000003</v>
      </c>
      <c r="E16632" s="1">
        <v>2300</v>
      </c>
      <c r="F16632" s="1">
        <v>37.414299999999997</v>
      </c>
      <c r="G16632" s="1">
        <v>322.70080000000002</v>
      </c>
      <c r="H16632" s="1">
        <v>15.08852712</v>
      </c>
      <c r="I16632" s="1">
        <v>47615</v>
      </c>
    </row>
    <row r="16633" spans="1:9" x14ac:dyDescent="0.25">
      <c r="A16633" s="1">
        <v>0</v>
      </c>
      <c r="B16633" s="1" t="s">
        <v>19999</v>
      </c>
    </row>
    <row r="16634" spans="1:9" x14ac:dyDescent="0.25">
      <c r="A16634" s="1">
        <v>1</v>
      </c>
      <c r="B16634" s="1" t="s">
        <v>20000</v>
      </c>
      <c r="C16634" s="1" t="s">
        <v>20001</v>
      </c>
      <c r="D16634" s="1">
        <v>22276.509556789999</v>
      </c>
      <c r="E16634" s="1">
        <v>2.1007999999999999E-4</v>
      </c>
      <c r="F16634" s="1" t="s">
        <v>3</v>
      </c>
      <c r="G16634" s="1" t="s">
        <v>20002</v>
      </c>
      <c r="H16634" s="1">
        <v>0</v>
      </c>
      <c r="I16634" s="1">
        <v>9993</v>
      </c>
    </row>
    <row r="16635" spans="1:9" x14ac:dyDescent="0.25">
      <c r="A16635" s="1">
        <v>2</v>
      </c>
      <c r="B16635" s="1">
        <v>49765</v>
      </c>
      <c r="C16635" s="1">
        <v>53.215800000000002</v>
      </c>
      <c r="D16635" s="1">
        <v>4.8762999999999996</v>
      </c>
      <c r="E16635" s="1">
        <v>1964</v>
      </c>
      <c r="F16635" s="1">
        <v>36.914900000000003</v>
      </c>
      <c r="G16635" s="1">
        <v>323.19779999999997</v>
      </c>
      <c r="H16635" s="1">
        <v>15.088584730000001</v>
      </c>
      <c r="I16635" s="1">
        <v>46492</v>
      </c>
    </row>
    <row r="16636" spans="1:9" x14ac:dyDescent="0.25">
      <c r="A16636" s="1">
        <v>0</v>
      </c>
      <c r="B16636" s="1" t="s">
        <v>20003</v>
      </c>
    </row>
    <row r="16637" spans="1:9" x14ac:dyDescent="0.25">
      <c r="A16637" s="1">
        <v>1</v>
      </c>
      <c r="B16637" s="1" t="s">
        <v>20004</v>
      </c>
      <c r="C16637" s="1" t="s">
        <v>20005</v>
      </c>
      <c r="D16637" s="1">
        <v>22276.524270049998</v>
      </c>
      <c r="E16637" s="1">
        <v>1.9830000000000002E-5</v>
      </c>
      <c r="F16637" s="1" t="s">
        <v>3</v>
      </c>
      <c r="G16637" s="1" t="s">
        <v>20006</v>
      </c>
      <c r="H16637" s="1">
        <v>0</v>
      </c>
      <c r="I16637" s="1">
        <v>9999</v>
      </c>
    </row>
    <row r="16638" spans="1:9" x14ac:dyDescent="0.25">
      <c r="A16638" s="1">
        <v>2</v>
      </c>
      <c r="B16638" s="1">
        <v>49766</v>
      </c>
      <c r="C16638" s="1">
        <v>53.217199999999998</v>
      </c>
      <c r="D16638" s="1">
        <v>4.8094000000000001</v>
      </c>
      <c r="E16638" s="1">
        <v>1850</v>
      </c>
      <c r="F16638" s="1">
        <v>41.735100000000003</v>
      </c>
      <c r="G16638" s="1">
        <v>318.37819999999999</v>
      </c>
      <c r="H16638" s="1">
        <v>15.08846175</v>
      </c>
      <c r="I16638" s="1">
        <v>46494</v>
      </c>
    </row>
    <row r="16639" spans="1:9" x14ac:dyDescent="0.25">
      <c r="A16639" s="1">
        <v>0</v>
      </c>
      <c r="B16639" s="1" t="s">
        <v>20007</v>
      </c>
    </row>
    <row r="16640" spans="1:9" x14ac:dyDescent="0.25">
      <c r="A16640" s="1">
        <v>1</v>
      </c>
      <c r="B16640" s="1" t="s">
        <v>20008</v>
      </c>
      <c r="C16640" s="1" t="s">
        <v>20009</v>
      </c>
      <c r="D16640" s="1">
        <v>22276.516912430001</v>
      </c>
      <c r="E16640" s="1">
        <v>6.1099999999999994E-5</v>
      </c>
      <c r="F16640" s="1" t="s">
        <v>3</v>
      </c>
      <c r="G16640" s="1" t="s">
        <v>20010</v>
      </c>
      <c r="H16640" s="1">
        <v>0</v>
      </c>
      <c r="I16640" s="1">
        <v>9993</v>
      </c>
    </row>
    <row r="16641" spans="1:9" x14ac:dyDescent="0.25">
      <c r="A16641" s="1">
        <v>2</v>
      </c>
      <c r="B16641" s="1">
        <v>49767</v>
      </c>
      <c r="C16641" s="1">
        <v>53.217799999999997</v>
      </c>
      <c r="D16641" s="1">
        <v>4.8456000000000001</v>
      </c>
      <c r="E16641" s="1">
        <v>1767</v>
      </c>
      <c r="F16641" s="1">
        <v>47.781100000000002</v>
      </c>
      <c r="G16641" s="1">
        <v>312.3331</v>
      </c>
      <c r="H16641" s="1">
        <v>15.088448680000001</v>
      </c>
      <c r="I16641" s="1">
        <v>46498</v>
      </c>
    </row>
    <row r="16642" spans="1:9" x14ac:dyDescent="0.25">
      <c r="A16642" s="1">
        <v>0</v>
      </c>
      <c r="B16642" s="1" t="s">
        <v>20011</v>
      </c>
    </row>
    <row r="16643" spans="1:9" x14ac:dyDescent="0.25">
      <c r="A16643" s="1">
        <v>1</v>
      </c>
      <c r="B16643" s="1" t="s">
        <v>20012</v>
      </c>
      <c r="C16643" s="1" t="s">
        <v>20013</v>
      </c>
      <c r="D16643" s="1">
        <v>22276.531637190001</v>
      </c>
      <c r="E16643" s="1">
        <v>4.6940000000000001E-5</v>
      </c>
      <c r="F16643" s="1" t="s">
        <v>3</v>
      </c>
      <c r="G16643" s="1" t="s">
        <v>20014</v>
      </c>
      <c r="H16643" s="1">
        <v>0</v>
      </c>
      <c r="I16643" s="1">
        <v>9994</v>
      </c>
    </row>
    <row r="16644" spans="1:9" x14ac:dyDescent="0.25">
      <c r="A16644" s="1">
        <v>2</v>
      </c>
      <c r="B16644" s="1">
        <v>49768</v>
      </c>
      <c r="C16644" s="1">
        <v>53.217599999999997</v>
      </c>
      <c r="D16644" s="1">
        <v>4.7736000000000001</v>
      </c>
      <c r="E16644" s="1">
        <v>1950</v>
      </c>
      <c r="F16644" s="1">
        <v>44.483499999999999</v>
      </c>
      <c r="G16644" s="1">
        <v>315.63139999999999</v>
      </c>
      <c r="H16644" s="1">
        <v>15.088494580000001</v>
      </c>
      <c r="I16644" s="1">
        <v>46498</v>
      </c>
    </row>
    <row r="16645" spans="1:9" x14ac:dyDescent="0.25">
      <c r="A16645" s="1">
        <v>0</v>
      </c>
      <c r="B16645" s="1" t="s">
        <v>20015</v>
      </c>
    </row>
    <row r="16646" spans="1:9" x14ac:dyDescent="0.25">
      <c r="A16646" s="1">
        <v>1</v>
      </c>
      <c r="B16646" s="1" t="s">
        <v>20016</v>
      </c>
      <c r="C16646" s="1" t="s">
        <v>20017</v>
      </c>
      <c r="D16646" s="1">
        <v>22276.527962579999</v>
      </c>
      <c r="E16646" s="1">
        <v>2.2594E-4</v>
      </c>
      <c r="F16646" s="1" t="s">
        <v>3</v>
      </c>
      <c r="G16646" s="1" t="s">
        <v>20018</v>
      </c>
      <c r="H16646" s="1">
        <v>0</v>
      </c>
      <c r="I16646" s="1">
        <v>9996</v>
      </c>
    </row>
    <row r="16647" spans="1:9" x14ac:dyDescent="0.25">
      <c r="A16647" s="1">
        <v>2</v>
      </c>
      <c r="B16647" s="1">
        <v>49769</v>
      </c>
      <c r="C16647" s="1">
        <v>53.216700000000003</v>
      </c>
      <c r="D16647" s="1">
        <v>4.7911999999999999</v>
      </c>
      <c r="E16647" s="1">
        <v>1729</v>
      </c>
      <c r="F16647" s="1">
        <v>58.5779</v>
      </c>
      <c r="G16647" s="1">
        <v>301.53820000000002</v>
      </c>
      <c r="H16647" s="1">
        <v>15.088581850000001</v>
      </c>
      <c r="I16647" s="1">
        <v>46498</v>
      </c>
    </row>
    <row r="16648" spans="1:9" x14ac:dyDescent="0.25">
      <c r="A16648" s="1">
        <v>0</v>
      </c>
      <c r="B16648" s="1" t="s">
        <v>20019</v>
      </c>
    </row>
    <row r="16649" spans="1:9" x14ac:dyDescent="0.25">
      <c r="A16649" s="1">
        <v>1</v>
      </c>
      <c r="B16649" s="1" t="s">
        <v>20020</v>
      </c>
      <c r="C16649" s="1" t="s">
        <v>20021</v>
      </c>
      <c r="D16649" s="1">
        <v>22276.53531395</v>
      </c>
      <c r="E16649" s="1">
        <v>2.2860999999999999E-4</v>
      </c>
      <c r="F16649" s="1" t="s">
        <v>3</v>
      </c>
      <c r="G16649" s="1" t="s">
        <v>20022</v>
      </c>
      <c r="H16649" s="1">
        <v>0</v>
      </c>
      <c r="I16649" s="1">
        <v>9997</v>
      </c>
    </row>
    <row r="16650" spans="1:9" x14ac:dyDescent="0.25">
      <c r="A16650" s="1">
        <v>2</v>
      </c>
      <c r="B16650" s="1">
        <v>49770</v>
      </c>
      <c r="C16650" s="1">
        <v>53.217300000000002</v>
      </c>
      <c r="D16650" s="1">
        <v>4.7583000000000002</v>
      </c>
      <c r="E16650" s="1">
        <v>1896</v>
      </c>
      <c r="F16650" s="1">
        <v>47.340200000000003</v>
      </c>
      <c r="G16650" s="1">
        <v>312.77499999999998</v>
      </c>
      <c r="H16650" s="1">
        <v>15.088627779999999</v>
      </c>
      <c r="I16650" s="1">
        <v>47616</v>
      </c>
    </row>
    <row r="16651" spans="1:9" x14ac:dyDescent="0.25">
      <c r="A16651" s="1">
        <v>0</v>
      </c>
      <c r="B16651" s="1" t="s">
        <v>20023</v>
      </c>
    </row>
    <row r="16652" spans="1:9" x14ac:dyDescent="0.25">
      <c r="A16652" s="1">
        <v>1</v>
      </c>
      <c r="B16652" s="1" t="s">
        <v>20024</v>
      </c>
      <c r="C16652" s="1" t="s">
        <v>20025</v>
      </c>
      <c r="D16652" s="1">
        <v>22276.538993450002</v>
      </c>
      <c r="E16652" s="1">
        <v>7.5939999999999995E-5</v>
      </c>
      <c r="F16652" s="1" t="s">
        <v>3</v>
      </c>
      <c r="G16652" s="1" t="s">
        <v>20026</v>
      </c>
      <c r="H16652" s="1">
        <v>0</v>
      </c>
      <c r="I16652" s="1">
        <v>9999</v>
      </c>
    </row>
    <row r="16653" spans="1:9" x14ac:dyDescent="0.25">
      <c r="A16653" s="1">
        <v>2</v>
      </c>
      <c r="B16653" s="1">
        <v>49771</v>
      </c>
      <c r="C16653" s="1">
        <v>53.217399999999998</v>
      </c>
      <c r="D16653" s="1">
        <v>4.7316000000000003</v>
      </c>
      <c r="E16653" s="1">
        <v>1842</v>
      </c>
      <c r="F16653" s="1">
        <v>48.277299999999997</v>
      </c>
      <c r="G16653" s="1">
        <v>311.83760000000001</v>
      </c>
      <c r="H16653" s="1">
        <v>15.088629689999999</v>
      </c>
      <c r="I16653" s="1">
        <v>46495</v>
      </c>
    </row>
    <row r="16654" spans="1:9" x14ac:dyDescent="0.25">
      <c r="A16654" s="1">
        <v>0</v>
      </c>
      <c r="B16654" s="1" t="s">
        <v>20027</v>
      </c>
    </row>
    <row r="16655" spans="1:9" x14ac:dyDescent="0.25">
      <c r="A16655" s="1">
        <v>1</v>
      </c>
      <c r="B16655" s="1" t="s">
        <v>20028</v>
      </c>
      <c r="C16655" s="1" t="s">
        <v>20029</v>
      </c>
      <c r="D16655" s="1">
        <v>22276.396117439999</v>
      </c>
      <c r="E16655" s="1">
        <v>2.9712E-4</v>
      </c>
      <c r="F16655" s="1" t="s">
        <v>3</v>
      </c>
      <c r="G16655" s="1" t="s">
        <v>20030</v>
      </c>
      <c r="H16655" s="1">
        <v>0</v>
      </c>
      <c r="I16655" s="1">
        <v>9991</v>
      </c>
    </row>
    <row r="16656" spans="1:9" x14ac:dyDescent="0.25">
      <c r="A16656" s="1">
        <v>2</v>
      </c>
      <c r="B16656" s="1">
        <v>49772</v>
      </c>
      <c r="C16656" s="1">
        <v>53.212699999999998</v>
      </c>
      <c r="D16656" s="1">
        <v>311.64080000000001</v>
      </c>
      <c r="E16656" s="1">
        <v>5109</v>
      </c>
      <c r="F16656" s="1">
        <v>16.151599999999998</v>
      </c>
      <c r="G16656" s="1">
        <v>343.96539999999999</v>
      </c>
      <c r="H16656" s="1">
        <v>15.45530082</v>
      </c>
      <c r="I16656" s="1">
        <v>47232</v>
      </c>
    </row>
    <row r="16657" spans="1:9" x14ac:dyDescent="0.25">
      <c r="A16657" s="1">
        <v>0</v>
      </c>
      <c r="B16657" s="1" t="s">
        <v>20031</v>
      </c>
    </row>
    <row r="16658" spans="1:9" x14ac:dyDescent="0.25">
      <c r="A16658" s="1">
        <v>1</v>
      </c>
      <c r="B16658" s="1" t="s">
        <v>20032</v>
      </c>
      <c r="C16658" s="1" t="s">
        <v>20033</v>
      </c>
      <c r="D16658" s="1">
        <v>22276.344086130001</v>
      </c>
      <c r="E16658" s="1">
        <v>2.8299999999999999E-4</v>
      </c>
      <c r="F16658" s="1" t="s">
        <v>3</v>
      </c>
      <c r="G16658" s="1" t="s">
        <v>20034</v>
      </c>
      <c r="H16658" s="1">
        <v>0</v>
      </c>
      <c r="I16658" s="1">
        <v>9999</v>
      </c>
    </row>
    <row r="16659" spans="1:9" x14ac:dyDescent="0.25">
      <c r="A16659" s="1">
        <v>2</v>
      </c>
      <c r="B16659" s="1">
        <v>49773</v>
      </c>
      <c r="C16659" s="1">
        <v>53.213900000000002</v>
      </c>
      <c r="D16659" s="1">
        <v>312.76889999999997</v>
      </c>
      <c r="E16659" s="1">
        <v>5196</v>
      </c>
      <c r="F16659" s="1">
        <v>56.315100000000001</v>
      </c>
      <c r="G16659" s="1">
        <v>303.83519999999999</v>
      </c>
      <c r="H16659" s="1">
        <v>15.451437500000001</v>
      </c>
      <c r="I16659" s="1">
        <v>47216</v>
      </c>
    </row>
    <row r="16660" spans="1:9" x14ac:dyDescent="0.25">
      <c r="A16660" s="1">
        <v>0</v>
      </c>
      <c r="B16660" s="1" t="s">
        <v>20035</v>
      </c>
      <c r="C16660" s="1">
        <v>1</v>
      </c>
      <c r="D16660" s="1">
        <v>3</v>
      </c>
    </row>
    <row r="16661" spans="1:9" x14ac:dyDescent="0.25">
      <c r="A16661" s="1">
        <v>1</v>
      </c>
      <c r="B16661" s="1" t="s">
        <v>20036</v>
      </c>
      <c r="C16661" s="1" t="s">
        <v>20037</v>
      </c>
      <c r="D16661" s="1">
        <v>22276.548398840001</v>
      </c>
      <c r="E16661" s="1">
        <v>1.3108999999999999E-4</v>
      </c>
      <c r="F16661" s="1" t="s">
        <v>3</v>
      </c>
      <c r="G16661" s="1" t="s">
        <v>20038</v>
      </c>
      <c r="H16661" s="1">
        <v>0</v>
      </c>
      <c r="I16661" s="1">
        <v>9992</v>
      </c>
    </row>
    <row r="16662" spans="1:9" x14ac:dyDescent="0.25">
      <c r="A16662" s="1">
        <v>2</v>
      </c>
      <c r="B16662" s="1">
        <v>49813</v>
      </c>
      <c r="C16662" s="1">
        <v>97.374300000000005</v>
      </c>
      <c r="D16662" s="1">
        <v>351.10309999999998</v>
      </c>
      <c r="E16662" s="1">
        <v>9728</v>
      </c>
      <c r="F16662" s="1">
        <v>311.286</v>
      </c>
      <c r="G16662" s="1">
        <v>163.32689999999999</v>
      </c>
      <c r="H16662" s="1">
        <v>15.28797511</v>
      </c>
      <c r="I16662" s="1">
        <v>45815</v>
      </c>
    </row>
    <row r="16663" spans="1:9" x14ac:dyDescent="0.25">
      <c r="A16663" s="1">
        <v>0</v>
      </c>
      <c r="B16663" s="1" t="s">
        <v>20039</v>
      </c>
      <c r="C16663" s="1">
        <v>1</v>
      </c>
    </row>
    <row r="16664" spans="1:9" x14ac:dyDescent="0.25">
      <c r="A16664" s="1">
        <v>1</v>
      </c>
      <c r="B16664" s="1" t="s">
        <v>20040</v>
      </c>
      <c r="C16664" s="1" t="s">
        <v>20041</v>
      </c>
      <c r="D16664" s="1">
        <v>22276.48876204</v>
      </c>
      <c r="E16664" s="1">
        <v>2.5444999999999998E-4</v>
      </c>
      <c r="F16664" s="1" t="s">
        <v>3</v>
      </c>
      <c r="G16664" s="1" t="s">
        <v>20042</v>
      </c>
      <c r="H16664" s="1">
        <v>0</v>
      </c>
      <c r="I16664" s="1">
        <v>9996</v>
      </c>
    </row>
    <row r="16665" spans="1:9" x14ac:dyDescent="0.25">
      <c r="A16665" s="1">
        <v>2</v>
      </c>
      <c r="B16665" s="1">
        <v>49815</v>
      </c>
      <c r="C16665" s="1">
        <v>97.374799999999993</v>
      </c>
      <c r="D16665" s="1">
        <v>351.96699999999998</v>
      </c>
      <c r="E16665" s="1">
        <v>9694</v>
      </c>
      <c r="F16665" s="1">
        <v>317.62610000000001</v>
      </c>
      <c r="G16665" s="1">
        <v>163.1317</v>
      </c>
      <c r="H16665" s="1">
        <v>15.33686956</v>
      </c>
      <c r="I16665" s="1">
        <v>45869</v>
      </c>
    </row>
    <row r="16666" spans="1:9" x14ac:dyDescent="0.25">
      <c r="A16666" s="1">
        <v>0</v>
      </c>
      <c r="B16666" s="1" t="s">
        <v>20035</v>
      </c>
      <c r="C16666" s="1">
        <v>5</v>
      </c>
      <c r="D16666" s="1" t="s">
        <v>20043</v>
      </c>
      <c r="E16666" s="1" t="s">
        <v>221</v>
      </c>
    </row>
    <row r="16667" spans="1:9" x14ac:dyDescent="0.25">
      <c r="A16667" s="1">
        <v>1</v>
      </c>
      <c r="B16667" s="1" t="s">
        <v>20044</v>
      </c>
      <c r="C16667" s="1" t="s">
        <v>20045</v>
      </c>
      <c r="D16667" s="1">
        <v>22276.52962872</v>
      </c>
      <c r="E16667" s="1">
        <v>3.4517E-4</v>
      </c>
      <c r="F16667" s="1" t="s">
        <v>3</v>
      </c>
      <c r="G16667" s="1" t="s">
        <v>12391</v>
      </c>
      <c r="H16667" s="1">
        <v>0</v>
      </c>
      <c r="I16667" s="1">
        <v>9993</v>
      </c>
    </row>
    <row r="16668" spans="1:9" x14ac:dyDescent="0.25">
      <c r="A16668" s="1">
        <v>2</v>
      </c>
      <c r="B16668" s="1">
        <v>49816</v>
      </c>
      <c r="C16668" s="1">
        <v>97.374399999999994</v>
      </c>
      <c r="D16668" s="1">
        <v>352.51089999999999</v>
      </c>
      <c r="E16668" s="1">
        <v>12847</v>
      </c>
      <c r="F16668" s="1">
        <v>319.13659999999999</v>
      </c>
      <c r="G16668" s="1">
        <v>166.5241</v>
      </c>
      <c r="H16668" s="1">
        <v>15.350083679999999</v>
      </c>
      <c r="I16668" s="1">
        <v>45902</v>
      </c>
    </row>
    <row r="16669" spans="1:9" x14ac:dyDescent="0.25">
      <c r="A16669" s="1">
        <v>0</v>
      </c>
      <c r="B16669" s="1" t="s">
        <v>20046</v>
      </c>
    </row>
    <row r="16670" spans="1:9" x14ac:dyDescent="0.25">
      <c r="A16670" s="1">
        <v>1</v>
      </c>
      <c r="B16670" s="1" t="s">
        <v>20047</v>
      </c>
      <c r="C16670" s="1" t="s">
        <v>20048</v>
      </c>
      <c r="D16670" s="1">
        <v>22276.439735129999</v>
      </c>
      <c r="E16670" s="1">
        <v>3.2044000000000002E-4</v>
      </c>
      <c r="F16670" s="1" t="s">
        <v>3</v>
      </c>
      <c r="G16670" s="1" t="s">
        <v>20049</v>
      </c>
      <c r="H16670" s="1">
        <v>0</v>
      </c>
      <c r="I16670" s="1">
        <v>9997</v>
      </c>
    </row>
    <row r="16671" spans="1:9" x14ac:dyDescent="0.25">
      <c r="A16671" s="1">
        <v>2</v>
      </c>
      <c r="B16671" s="1">
        <v>49949</v>
      </c>
      <c r="C16671" s="1">
        <v>42.012999999999998</v>
      </c>
      <c r="D16671" s="1">
        <v>53.846400000000003</v>
      </c>
      <c r="E16671" s="1">
        <v>3756</v>
      </c>
      <c r="F16671" s="1">
        <v>336.75450000000001</v>
      </c>
      <c r="G16671" s="1">
        <v>23.3127</v>
      </c>
      <c r="H16671" s="1">
        <v>15.452501420000001</v>
      </c>
      <c r="I16671" s="1">
        <v>46176</v>
      </c>
    </row>
    <row r="16672" spans="1:9" x14ac:dyDescent="0.25">
      <c r="A16672" s="1">
        <v>0</v>
      </c>
      <c r="B16672" s="1" t="s">
        <v>20050</v>
      </c>
    </row>
    <row r="16673" spans="1:9" x14ac:dyDescent="0.25">
      <c r="A16673" s="1">
        <v>1</v>
      </c>
      <c r="B16673" s="1" t="s">
        <v>20051</v>
      </c>
      <c r="C16673" s="1" t="s">
        <v>20052</v>
      </c>
      <c r="D16673" s="1">
        <v>22276.273745319999</v>
      </c>
      <c r="E16673" s="1">
        <v>3.1984E-4</v>
      </c>
      <c r="F16673" s="1" t="s">
        <v>3</v>
      </c>
      <c r="G16673" s="1" t="s">
        <v>20053</v>
      </c>
      <c r="H16673" s="1">
        <v>0</v>
      </c>
      <c r="I16673" s="1">
        <v>9997</v>
      </c>
    </row>
    <row r="16674" spans="1:9" x14ac:dyDescent="0.25">
      <c r="A16674" s="1">
        <v>2</v>
      </c>
      <c r="B16674" s="1">
        <v>49950</v>
      </c>
      <c r="C16674" s="1">
        <v>42.012099999999997</v>
      </c>
      <c r="D16674" s="1">
        <v>54.314300000000003</v>
      </c>
      <c r="E16674" s="1">
        <v>10773</v>
      </c>
      <c r="F16674" s="1">
        <v>307.30860000000001</v>
      </c>
      <c r="G16674" s="1">
        <v>52.677300000000002</v>
      </c>
      <c r="H16674" s="1">
        <v>15.447832529999999</v>
      </c>
      <c r="I16674" s="1">
        <v>46141</v>
      </c>
    </row>
    <row r="16675" spans="1:9" x14ac:dyDescent="0.25">
      <c r="A16675" s="1">
        <v>0</v>
      </c>
      <c r="B16675" s="1" t="s">
        <v>20054</v>
      </c>
    </row>
    <row r="16676" spans="1:9" x14ac:dyDescent="0.25">
      <c r="A16676" s="1">
        <v>1</v>
      </c>
      <c r="B16676" s="1" t="s">
        <v>20055</v>
      </c>
      <c r="C16676" s="1" t="s">
        <v>20056</v>
      </c>
      <c r="D16676" s="1">
        <v>22276.581310559999</v>
      </c>
      <c r="E16676" s="1">
        <v>4.532E-5</v>
      </c>
      <c r="F16676" s="1" t="s">
        <v>3</v>
      </c>
      <c r="G16676" s="1" t="s">
        <v>20057</v>
      </c>
      <c r="H16676" s="1">
        <v>0</v>
      </c>
      <c r="I16676" s="1">
        <v>9990</v>
      </c>
    </row>
    <row r="16677" spans="1:9" x14ac:dyDescent="0.25">
      <c r="A16677" s="1">
        <v>2</v>
      </c>
      <c r="B16677" s="1">
        <v>49954</v>
      </c>
      <c r="C16677" s="1">
        <v>0.2306</v>
      </c>
      <c r="D16677" s="1">
        <v>308.5274</v>
      </c>
      <c r="E16677" s="1">
        <v>11016</v>
      </c>
      <c r="F16677" s="1">
        <v>83.838200000000001</v>
      </c>
      <c r="G16677" s="1">
        <v>327.7022</v>
      </c>
      <c r="H16677" s="1">
        <v>14.917361140000001</v>
      </c>
      <c r="I16677" s="1">
        <v>44608</v>
      </c>
    </row>
    <row r="16678" spans="1:9" x14ac:dyDescent="0.25">
      <c r="A16678" s="1">
        <v>0</v>
      </c>
      <c r="B16678" s="1" t="s">
        <v>4923</v>
      </c>
      <c r="C16678" s="1">
        <v>6</v>
      </c>
      <c r="D16678" s="1" t="s">
        <v>20058</v>
      </c>
      <c r="E16678" s="1" t="s">
        <v>4925</v>
      </c>
      <c r="F16678" s="1" t="s">
        <v>20059</v>
      </c>
    </row>
    <row r="16679" spans="1:9" x14ac:dyDescent="0.25">
      <c r="A16679" s="1">
        <v>1</v>
      </c>
      <c r="B16679" s="1" t="s">
        <v>20060</v>
      </c>
      <c r="C16679" s="1" t="s">
        <v>20061</v>
      </c>
      <c r="D16679" s="1">
        <v>22276.530900199999</v>
      </c>
      <c r="E16679" s="1">
        <v>1.0857999999999999E-4</v>
      </c>
      <c r="F16679" s="1" t="s">
        <v>3</v>
      </c>
      <c r="G16679" s="1" t="s">
        <v>20062</v>
      </c>
      <c r="H16679" s="1">
        <v>0</v>
      </c>
      <c r="I16679" s="1">
        <v>9992</v>
      </c>
    </row>
    <row r="16680" spans="1:9" x14ac:dyDescent="0.25">
      <c r="A16680" s="1">
        <v>2</v>
      </c>
      <c r="B16680" s="1">
        <v>49961</v>
      </c>
      <c r="C16680" s="1">
        <v>97.343800000000002</v>
      </c>
      <c r="D16680" s="1">
        <v>292.66079999999999</v>
      </c>
      <c r="E16680" s="1">
        <v>2032</v>
      </c>
      <c r="F16680" s="1">
        <v>278.1968</v>
      </c>
      <c r="G16680" s="1">
        <v>81.904499999999999</v>
      </c>
      <c r="H16680" s="1">
        <v>15.342783300000001</v>
      </c>
      <c r="I16680" s="1">
        <v>45615</v>
      </c>
    </row>
    <row r="16681" spans="1:9" x14ac:dyDescent="0.25">
      <c r="A16681" s="1">
        <v>0</v>
      </c>
      <c r="B16681" s="1" t="s">
        <v>4923</v>
      </c>
      <c r="C16681" s="1">
        <v>6</v>
      </c>
      <c r="D16681" s="1" t="s">
        <v>20063</v>
      </c>
      <c r="E16681" s="1" t="s">
        <v>4925</v>
      </c>
      <c r="F16681" s="1" t="s">
        <v>20064</v>
      </c>
    </row>
    <row r="16682" spans="1:9" x14ac:dyDescent="0.25">
      <c r="A16682" s="1">
        <v>1</v>
      </c>
      <c r="B16682" s="1" t="s">
        <v>20065</v>
      </c>
      <c r="C16682" s="1" t="s">
        <v>20066</v>
      </c>
      <c r="D16682" s="1">
        <v>22276.530734399999</v>
      </c>
      <c r="E16682" s="1">
        <v>7.4930000000000003E-5</v>
      </c>
      <c r="F16682" s="1" t="s">
        <v>3</v>
      </c>
      <c r="G16682" s="1" t="s">
        <v>20067</v>
      </c>
      <c r="H16682" s="1">
        <v>0</v>
      </c>
      <c r="I16682" s="1">
        <v>9996</v>
      </c>
    </row>
    <row r="16683" spans="1:9" x14ac:dyDescent="0.25">
      <c r="A16683" s="1">
        <v>2</v>
      </c>
      <c r="B16683" s="1">
        <v>49962</v>
      </c>
      <c r="C16683" s="1">
        <v>97.343699999999998</v>
      </c>
      <c r="D16683" s="1">
        <v>292.66129999999998</v>
      </c>
      <c r="E16683" s="1">
        <v>2240</v>
      </c>
      <c r="F16683" s="1">
        <v>278.90929999999997</v>
      </c>
      <c r="G16683" s="1">
        <v>81.189599999999999</v>
      </c>
      <c r="H16683" s="1">
        <v>15.3430731</v>
      </c>
      <c r="I16683" s="1">
        <v>45616</v>
      </c>
    </row>
    <row r="16684" spans="1:9" x14ac:dyDescent="0.25">
      <c r="A16684" s="1">
        <v>0</v>
      </c>
      <c r="B16684" s="1" t="s">
        <v>20068</v>
      </c>
    </row>
    <row r="16685" spans="1:9" x14ac:dyDescent="0.25">
      <c r="A16685" s="1">
        <v>1</v>
      </c>
      <c r="B16685" s="1" t="s">
        <v>20069</v>
      </c>
      <c r="C16685" s="1" t="s">
        <v>20070</v>
      </c>
      <c r="D16685" s="1">
        <v>22276.555587570001</v>
      </c>
      <c r="E16685" s="1">
        <v>1.076E-5</v>
      </c>
      <c r="F16685" s="1" t="s">
        <v>3</v>
      </c>
      <c r="G16685" s="1" t="s">
        <v>20071</v>
      </c>
      <c r="H16685" s="1">
        <v>0</v>
      </c>
      <c r="I16685" s="1">
        <v>9997</v>
      </c>
    </row>
    <row r="16686" spans="1:9" x14ac:dyDescent="0.25">
      <c r="A16686" s="1">
        <v>2</v>
      </c>
      <c r="B16686" s="1">
        <v>50156</v>
      </c>
      <c r="C16686" s="1">
        <v>53.2181</v>
      </c>
      <c r="D16686" s="1">
        <v>114.6691</v>
      </c>
      <c r="E16686" s="1">
        <v>1396</v>
      </c>
      <c r="F16686" s="1">
        <v>71.338499999999996</v>
      </c>
      <c r="G16686" s="1">
        <v>288.77589999999998</v>
      </c>
      <c r="H16686" s="1">
        <v>15.088544819999999</v>
      </c>
      <c r="I16686" s="1">
        <v>47454</v>
      </c>
    </row>
    <row r="16687" spans="1:9" x14ac:dyDescent="0.25">
      <c r="A16687" s="1">
        <v>0</v>
      </c>
      <c r="B16687" s="1" t="s">
        <v>20072</v>
      </c>
    </row>
    <row r="16688" spans="1:9" x14ac:dyDescent="0.25">
      <c r="A16688" s="1">
        <v>1</v>
      </c>
      <c r="B16688" s="1" t="s">
        <v>20073</v>
      </c>
      <c r="C16688" s="1" t="s">
        <v>20074</v>
      </c>
      <c r="D16688" s="1">
        <v>22276.579478529999</v>
      </c>
      <c r="E16688" s="1">
        <v>1.2224E-4</v>
      </c>
      <c r="F16688" s="1" t="s">
        <v>3</v>
      </c>
      <c r="G16688" s="1" t="s">
        <v>20075</v>
      </c>
      <c r="H16688" s="1">
        <v>0</v>
      </c>
      <c r="I16688" s="1">
        <v>9999</v>
      </c>
    </row>
    <row r="16689" spans="1:9" x14ac:dyDescent="0.25">
      <c r="A16689" s="1">
        <v>2</v>
      </c>
      <c r="B16689" s="1">
        <v>50157</v>
      </c>
      <c r="C16689" s="1">
        <v>53.215899999999998</v>
      </c>
      <c r="D16689" s="1">
        <v>124.5466</v>
      </c>
      <c r="E16689" s="1">
        <v>1716</v>
      </c>
      <c r="F16689" s="1">
        <v>57.938499999999998</v>
      </c>
      <c r="G16689" s="1">
        <v>302.1773</v>
      </c>
      <c r="H16689" s="1">
        <v>15.088524169999999</v>
      </c>
      <c r="I16689" s="1">
        <v>47325</v>
      </c>
    </row>
    <row r="16690" spans="1:9" x14ac:dyDescent="0.25">
      <c r="A16690" s="1">
        <v>0</v>
      </c>
      <c r="B16690" s="1" t="s">
        <v>20076</v>
      </c>
    </row>
    <row r="16691" spans="1:9" x14ac:dyDescent="0.25">
      <c r="A16691" s="1">
        <v>1</v>
      </c>
      <c r="B16691" s="1" t="s">
        <v>20077</v>
      </c>
      <c r="C16691" s="1" t="s">
        <v>20078</v>
      </c>
      <c r="D16691" s="1">
        <v>22276.56843956</v>
      </c>
      <c r="E16691" s="1">
        <v>6.4490000000000001E-5</v>
      </c>
      <c r="F16691" s="1" t="s">
        <v>3</v>
      </c>
      <c r="G16691" s="1" t="s">
        <v>20079</v>
      </c>
      <c r="H16691" s="1">
        <v>0</v>
      </c>
      <c r="I16691" s="1">
        <v>9998</v>
      </c>
    </row>
    <row r="16692" spans="1:9" x14ac:dyDescent="0.25">
      <c r="A16692" s="1">
        <v>2</v>
      </c>
      <c r="B16692" s="1">
        <v>50158</v>
      </c>
      <c r="C16692" s="1">
        <v>53.214799999999997</v>
      </c>
      <c r="D16692" s="1">
        <v>124.6123</v>
      </c>
      <c r="E16692" s="1">
        <v>1818</v>
      </c>
      <c r="F16692" s="1">
        <v>52.306899999999999</v>
      </c>
      <c r="G16692" s="1">
        <v>307.80869999999999</v>
      </c>
      <c r="H16692" s="1">
        <v>15.08858916</v>
      </c>
      <c r="I16692" s="1">
        <v>47348</v>
      </c>
    </row>
    <row r="16693" spans="1:9" x14ac:dyDescent="0.25">
      <c r="A16693" s="1">
        <v>0</v>
      </c>
      <c r="B16693" s="1" t="s">
        <v>20080</v>
      </c>
    </row>
    <row r="16694" spans="1:9" x14ac:dyDescent="0.25">
      <c r="A16694" s="1">
        <v>1</v>
      </c>
      <c r="B16694" s="1" t="s">
        <v>20081</v>
      </c>
      <c r="C16694" s="1" t="s">
        <v>20082</v>
      </c>
      <c r="D16694" s="1">
        <v>22276.56476315</v>
      </c>
      <c r="E16694" s="1">
        <v>8.2130000000000001E-5</v>
      </c>
      <c r="F16694" s="1" t="s">
        <v>3</v>
      </c>
      <c r="G16694" s="1" t="s">
        <v>20083</v>
      </c>
      <c r="H16694" s="1">
        <v>0</v>
      </c>
      <c r="I16694" s="1">
        <v>9991</v>
      </c>
    </row>
    <row r="16695" spans="1:9" x14ac:dyDescent="0.25">
      <c r="A16695" s="1">
        <v>2</v>
      </c>
      <c r="B16695" s="1">
        <v>50159</v>
      </c>
      <c r="C16695" s="1">
        <v>53.214199999999998</v>
      </c>
      <c r="D16695" s="1">
        <v>124.6161</v>
      </c>
      <c r="E16695" s="1">
        <v>1700</v>
      </c>
      <c r="F16695" s="1">
        <v>55.923999999999999</v>
      </c>
      <c r="G16695" s="1">
        <v>304.19130000000001</v>
      </c>
      <c r="H16695" s="1">
        <v>15.0885435</v>
      </c>
      <c r="I16695" s="1">
        <v>47273</v>
      </c>
    </row>
    <row r="16696" spans="1:9" x14ac:dyDescent="0.25">
      <c r="A16696" s="1">
        <v>0</v>
      </c>
      <c r="B16696" s="1" t="s">
        <v>20084</v>
      </c>
    </row>
    <row r="16697" spans="1:9" x14ac:dyDescent="0.25">
      <c r="A16697" s="1">
        <v>1</v>
      </c>
      <c r="B16697" s="1" t="s">
        <v>20085</v>
      </c>
      <c r="C16697" s="1" t="s">
        <v>20086</v>
      </c>
      <c r="D16697" s="1">
        <v>22276.57210759</v>
      </c>
      <c r="E16697" s="1">
        <v>2.321E-5</v>
      </c>
      <c r="F16697" s="1" t="s">
        <v>3</v>
      </c>
      <c r="G16697" s="1" t="s">
        <v>20087</v>
      </c>
      <c r="H16697" s="1">
        <v>0</v>
      </c>
      <c r="I16697" s="1">
        <v>9999</v>
      </c>
    </row>
    <row r="16698" spans="1:9" x14ac:dyDescent="0.25">
      <c r="A16698" s="1">
        <v>2</v>
      </c>
      <c r="B16698" s="1">
        <v>50160</v>
      </c>
      <c r="C16698" s="1">
        <v>53.215000000000003</v>
      </c>
      <c r="D16698" s="1">
        <v>124.59229999999999</v>
      </c>
      <c r="E16698" s="1">
        <v>1779</v>
      </c>
      <c r="F16698" s="1">
        <v>51.744700000000002</v>
      </c>
      <c r="G16698" s="1">
        <v>308.37049999999999</v>
      </c>
      <c r="H16698" s="1">
        <v>15.0884862</v>
      </c>
      <c r="I16698" s="1">
        <v>47287</v>
      </c>
    </row>
    <row r="16699" spans="1:9" x14ac:dyDescent="0.25">
      <c r="A16699" s="1">
        <v>0</v>
      </c>
      <c r="B16699" s="1" t="s">
        <v>20088</v>
      </c>
    </row>
    <row r="16700" spans="1:9" x14ac:dyDescent="0.25">
      <c r="A16700" s="1">
        <v>1</v>
      </c>
      <c r="B16700" s="1" t="s">
        <v>20089</v>
      </c>
      <c r="C16700" s="1" t="s">
        <v>20090</v>
      </c>
      <c r="D16700" s="1">
        <v>22276.575793929998</v>
      </c>
      <c r="E16700" s="1">
        <v>2.44E-5</v>
      </c>
      <c r="F16700" s="1" t="s">
        <v>3</v>
      </c>
      <c r="G16700" s="1" t="s">
        <v>20091</v>
      </c>
      <c r="H16700" s="1">
        <v>0</v>
      </c>
      <c r="I16700" s="1">
        <v>9998</v>
      </c>
    </row>
    <row r="16701" spans="1:9" x14ac:dyDescent="0.25">
      <c r="A16701" s="1">
        <v>2</v>
      </c>
      <c r="B16701" s="1">
        <v>50161</v>
      </c>
      <c r="C16701" s="1">
        <v>53.216099999999997</v>
      </c>
      <c r="D16701" s="1">
        <v>124.56359999999999</v>
      </c>
      <c r="E16701" s="1">
        <v>1993</v>
      </c>
      <c r="F16701" s="1">
        <v>49.484099999999998</v>
      </c>
      <c r="G16701" s="1">
        <v>310.63249999999999</v>
      </c>
      <c r="H16701" s="1">
        <v>15.08851299</v>
      </c>
      <c r="I16701" s="1">
        <v>47270</v>
      </c>
    </row>
    <row r="16702" spans="1:9" x14ac:dyDescent="0.25">
      <c r="A16702" s="1">
        <v>0</v>
      </c>
      <c r="B16702" s="1" t="s">
        <v>20092</v>
      </c>
    </row>
    <row r="16703" spans="1:9" x14ac:dyDescent="0.25">
      <c r="A16703" s="1">
        <v>1</v>
      </c>
      <c r="B16703" s="1" t="s">
        <v>20093</v>
      </c>
      <c r="C16703" s="1" t="s">
        <v>20094</v>
      </c>
      <c r="D16703" s="1">
        <v>22276.583344909999</v>
      </c>
      <c r="E16703" s="1">
        <v>1.37638E-3</v>
      </c>
      <c r="F16703" s="1" t="s">
        <v>3</v>
      </c>
      <c r="G16703" s="1" t="s">
        <v>20095</v>
      </c>
      <c r="H16703" s="1">
        <v>0</v>
      </c>
      <c r="I16703" s="1">
        <v>9999</v>
      </c>
    </row>
    <row r="16704" spans="1:9" x14ac:dyDescent="0.25">
      <c r="A16704" s="1">
        <v>2</v>
      </c>
      <c r="B16704" s="1">
        <v>50162</v>
      </c>
      <c r="C16704" s="1">
        <v>53.201000000000001</v>
      </c>
      <c r="D16704" s="1">
        <v>2.6680000000000001</v>
      </c>
      <c r="E16704" s="1">
        <v>5207</v>
      </c>
      <c r="F16704" s="1">
        <v>16.4742</v>
      </c>
      <c r="G16704" s="1">
        <v>73.0214</v>
      </c>
      <c r="H16704" s="1">
        <v>15.81174691</v>
      </c>
      <c r="I16704" s="1">
        <v>1301</v>
      </c>
    </row>
    <row r="16705" spans="1:9" x14ac:dyDescent="0.25">
      <c r="A16705" s="1">
        <v>0</v>
      </c>
      <c r="B16705" s="1" t="s">
        <v>20096</v>
      </c>
    </row>
    <row r="16706" spans="1:9" x14ac:dyDescent="0.25">
      <c r="A16706" s="1">
        <v>1</v>
      </c>
      <c r="B16706" s="1" t="s">
        <v>20097</v>
      </c>
      <c r="C16706" s="1" t="s">
        <v>20098</v>
      </c>
      <c r="D16706" s="1">
        <v>22276.493949029998</v>
      </c>
      <c r="E16706" s="1">
        <v>3.9600000000000002E-6</v>
      </c>
      <c r="F16706" s="1" t="s">
        <v>3</v>
      </c>
      <c r="G16706" s="1" t="s">
        <v>20099</v>
      </c>
      <c r="H16706" s="1">
        <v>0</v>
      </c>
      <c r="I16706" s="1">
        <v>9993</v>
      </c>
    </row>
    <row r="16707" spans="1:9" x14ac:dyDescent="0.25">
      <c r="A16707" s="1">
        <v>2</v>
      </c>
      <c r="B16707" s="1">
        <v>50163</v>
      </c>
      <c r="C16707" s="1">
        <v>53.217300000000002</v>
      </c>
      <c r="D16707" s="1">
        <v>104.9293</v>
      </c>
      <c r="E16707" s="1">
        <v>1786</v>
      </c>
      <c r="F16707" s="1">
        <v>56.804499999999997</v>
      </c>
      <c r="G16707" s="1">
        <v>303.31189999999998</v>
      </c>
      <c r="H16707" s="1">
        <v>15.088466739999999</v>
      </c>
      <c r="I16707" s="1">
        <v>47545</v>
      </c>
    </row>
    <row r="16708" spans="1:9" x14ac:dyDescent="0.25">
      <c r="A16708" s="1">
        <v>0</v>
      </c>
      <c r="B16708" s="1" t="s">
        <v>20100</v>
      </c>
    </row>
    <row r="16709" spans="1:9" x14ac:dyDescent="0.25">
      <c r="A16709" s="1">
        <v>1</v>
      </c>
      <c r="B16709" s="1" t="s">
        <v>20101</v>
      </c>
      <c r="C16709" s="1" t="s">
        <v>20102</v>
      </c>
      <c r="D16709" s="1">
        <v>22276.097406609999</v>
      </c>
      <c r="E16709" s="1">
        <v>2.1549999999999999E-5</v>
      </c>
      <c r="F16709" s="1" t="s">
        <v>3</v>
      </c>
      <c r="G16709" s="1" t="s">
        <v>1301</v>
      </c>
      <c r="H16709" s="1">
        <v>0</v>
      </c>
      <c r="I16709" s="1">
        <v>9990</v>
      </c>
    </row>
    <row r="16710" spans="1:9" x14ac:dyDescent="0.25">
      <c r="A16710" s="1">
        <v>2</v>
      </c>
      <c r="B16710" s="1">
        <v>50165</v>
      </c>
      <c r="C16710" s="1">
        <v>53.215899999999998</v>
      </c>
      <c r="D16710" s="1">
        <v>126.72580000000001</v>
      </c>
      <c r="E16710" s="1">
        <v>1773</v>
      </c>
      <c r="F16710" s="1">
        <v>54.955300000000001</v>
      </c>
      <c r="G16710" s="1">
        <v>305.16050000000001</v>
      </c>
      <c r="H16710" s="1">
        <v>15.0885094</v>
      </c>
      <c r="I16710" s="1">
        <v>47252</v>
      </c>
    </row>
    <row r="16711" spans="1:9" x14ac:dyDescent="0.25">
      <c r="A16711" s="1">
        <v>0</v>
      </c>
      <c r="B16711" s="1" t="s">
        <v>20103</v>
      </c>
    </row>
    <row r="16712" spans="1:9" x14ac:dyDescent="0.25">
      <c r="A16712" s="1">
        <v>1</v>
      </c>
      <c r="B16712" s="1" t="s">
        <v>20104</v>
      </c>
      <c r="C16712" s="1" t="s">
        <v>20105</v>
      </c>
      <c r="D16712" s="1">
        <v>22276.584070780002</v>
      </c>
      <c r="E16712" s="1">
        <v>1.6030000000000001E-5</v>
      </c>
      <c r="F16712" s="1" t="s">
        <v>3</v>
      </c>
      <c r="G16712" s="1" t="s">
        <v>20106</v>
      </c>
      <c r="H16712" s="1">
        <v>0</v>
      </c>
      <c r="I16712" s="1">
        <v>9995</v>
      </c>
    </row>
    <row r="16713" spans="1:9" x14ac:dyDescent="0.25">
      <c r="A16713" s="1">
        <v>2</v>
      </c>
      <c r="B16713" s="1">
        <v>50166</v>
      </c>
      <c r="C16713" s="1">
        <v>53.216099999999997</v>
      </c>
      <c r="D16713" s="1">
        <v>114.526</v>
      </c>
      <c r="E16713" s="1">
        <v>1910</v>
      </c>
      <c r="F16713" s="1">
        <v>42.372100000000003</v>
      </c>
      <c r="G16713" s="1">
        <v>317.74180000000001</v>
      </c>
      <c r="H16713" s="1">
        <v>15.0884097</v>
      </c>
      <c r="I16713" s="1">
        <v>47416</v>
      </c>
    </row>
    <row r="16714" spans="1:9" x14ac:dyDescent="0.25">
      <c r="A16714" s="1">
        <v>0</v>
      </c>
      <c r="B16714" s="1" t="s">
        <v>20107</v>
      </c>
    </row>
    <row r="16715" spans="1:9" x14ac:dyDescent="0.25">
      <c r="A16715" s="1">
        <v>1</v>
      </c>
      <c r="B16715" s="1" t="s">
        <v>20108</v>
      </c>
      <c r="C16715" s="1" t="s">
        <v>20109</v>
      </c>
      <c r="D16715" s="1">
        <v>22276.288761759999</v>
      </c>
      <c r="E16715" s="1">
        <v>-5.9499999999999998E-6</v>
      </c>
      <c r="F16715" s="1" t="s">
        <v>3</v>
      </c>
      <c r="G16715" s="1">
        <f>-19313-4</f>
        <v>-19317</v>
      </c>
      <c r="H16715" s="1">
        <v>0</v>
      </c>
      <c r="I16715" s="1">
        <v>9996</v>
      </c>
    </row>
    <row r="16716" spans="1:9" x14ac:dyDescent="0.25">
      <c r="A16716" s="1">
        <v>2</v>
      </c>
      <c r="B16716" s="1">
        <v>50167</v>
      </c>
      <c r="C16716" s="1">
        <v>53.218200000000003</v>
      </c>
      <c r="D16716" s="1">
        <v>125.8707</v>
      </c>
      <c r="E16716" s="1">
        <v>1499</v>
      </c>
      <c r="F16716" s="1">
        <v>60.197899999999997</v>
      </c>
      <c r="G16716" s="1">
        <v>299.9162</v>
      </c>
      <c r="H16716" s="1">
        <v>15.08838224</v>
      </c>
      <c r="I16716" s="1">
        <v>47232</v>
      </c>
    </row>
    <row r="16717" spans="1:9" x14ac:dyDescent="0.25">
      <c r="A16717" s="1">
        <v>0</v>
      </c>
      <c r="B16717" s="1" t="s">
        <v>20110</v>
      </c>
    </row>
    <row r="16718" spans="1:9" x14ac:dyDescent="0.25">
      <c r="A16718" s="1">
        <v>1</v>
      </c>
      <c r="B16718" s="1" t="s">
        <v>20111</v>
      </c>
      <c r="C16718" s="1" t="s">
        <v>20112</v>
      </c>
      <c r="D16718" s="1">
        <v>22276.58039345</v>
      </c>
      <c r="E16718" s="1">
        <v>4.9159999999999997E-5</v>
      </c>
      <c r="F16718" s="1" t="s">
        <v>3</v>
      </c>
      <c r="G16718" s="1" t="s">
        <v>20113</v>
      </c>
      <c r="H16718" s="1">
        <v>0</v>
      </c>
      <c r="I16718" s="1">
        <v>9993</v>
      </c>
    </row>
    <row r="16719" spans="1:9" x14ac:dyDescent="0.25">
      <c r="A16719" s="1">
        <v>2</v>
      </c>
      <c r="B16719" s="1">
        <v>50168</v>
      </c>
      <c r="C16719" s="1">
        <v>53.2164</v>
      </c>
      <c r="D16719" s="1">
        <v>114.54349999999999</v>
      </c>
      <c r="E16719" s="1">
        <v>1856</v>
      </c>
      <c r="F16719" s="1">
        <v>44.772300000000001</v>
      </c>
      <c r="G16719" s="1">
        <v>315.34190000000001</v>
      </c>
      <c r="H16719" s="1">
        <v>15.08851372</v>
      </c>
      <c r="I16719" s="1">
        <v>47426</v>
      </c>
    </row>
    <row r="16720" spans="1:9" x14ac:dyDescent="0.25">
      <c r="A16720" s="1">
        <v>0</v>
      </c>
      <c r="B16720" s="1" t="s">
        <v>20114</v>
      </c>
    </row>
    <row r="16721" spans="1:9" x14ac:dyDescent="0.25">
      <c r="A16721" s="1">
        <v>1</v>
      </c>
      <c r="B16721" s="1" t="s">
        <v>20115</v>
      </c>
      <c r="C16721" s="1" t="s">
        <v>20116</v>
      </c>
      <c r="D16721" s="1">
        <v>22276.55093945</v>
      </c>
      <c r="E16721" s="1">
        <v>-7.5749999999999998E-5</v>
      </c>
      <c r="F16721" s="1" t="s">
        <v>3</v>
      </c>
      <c r="G16721" s="1">
        <f>-45759-3</f>
        <v>-45762</v>
      </c>
      <c r="H16721" s="1">
        <v>0</v>
      </c>
      <c r="I16721" s="1">
        <v>9990</v>
      </c>
    </row>
    <row r="16722" spans="1:9" x14ac:dyDescent="0.25">
      <c r="A16722" s="1">
        <v>2</v>
      </c>
      <c r="B16722" s="1">
        <v>50169</v>
      </c>
      <c r="C16722" s="1">
        <v>53.215400000000002</v>
      </c>
      <c r="D16722" s="1">
        <v>114.6872</v>
      </c>
      <c r="E16722" s="1">
        <v>2298</v>
      </c>
      <c r="F16722" s="1">
        <v>50.906700000000001</v>
      </c>
      <c r="G16722" s="1">
        <v>309.21289999999999</v>
      </c>
      <c r="H16722" s="1">
        <v>15.08893947</v>
      </c>
      <c r="I16722" s="1">
        <v>47427</v>
      </c>
    </row>
    <row r="16723" spans="1:9" x14ac:dyDescent="0.25">
      <c r="A16723" s="1">
        <v>0</v>
      </c>
      <c r="B16723" s="1" t="s">
        <v>20117</v>
      </c>
    </row>
    <row r="16724" spans="1:9" x14ac:dyDescent="0.25">
      <c r="A16724" s="1">
        <v>1</v>
      </c>
      <c r="B16724" s="1" t="s">
        <v>20118</v>
      </c>
      <c r="C16724" s="1" t="s">
        <v>20119</v>
      </c>
      <c r="D16724" s="1">
        <v>22275.976868829999</v>
      </c>
      <c r="E16724" s="1">
        <v>1.88E-6</v>
      </c>
      <c r="F16724" s="1" t="s">
        <v>3</v>
      </c>
      <c r="G16724" s="1" t="s">
        <v>20120</v>
      </c>
      <c r="H16724" s="1">
        <v>0</v>
      </c>
      <c r="I16724" s="1">
        <v>9996</v>
      </c>
    </row>
    <row r="16725" spans="1:9" x14ac:dyDescent="0.25">
      <c r="A16725" s="1">
        <v>2</v>
      </c>
      <c r="B16725" s="1">
        <v>50170</v>
      </c>
      <c r="C16725" s="1">
        <v>53.217100000000002</v>
      </c>
      <c r="D16725" s="1">
        <v>117.2569</v>
      </c>
      <c r="E16725" s="1">
        <v>1994</v>
      </c>
      <c r="F16725" s="1">
        <v>47.458300000000001</v>
      </c>
      <c r="G16725" s="1">
        <v>312.65769999999998</v>
      </c>
      <c r="H16725" s="1">
        <v>15.08846688</v>
      </c>
      <c r="I16725" s="1">
        <v>47320</v>
      </c>
    </row>
    <row r="16726" spans="1:9" x14ac:dyDescent="0.25">
      <c r="A16726" s="1">
        <v>0</v>
      </c>
      <c r="B16726" s="1" t="s">
        <v>20121</v>
      </c>
    </row>
    <row r="16727" spans="1:9" x14ac:dyDescent="0.25">
      <c r="A16727" s="1">
        <v>1</v>
      </c>
      <c r="B16727" s="1" t="s">
        <v>20122</v>
      </c>
      <c r="C16727" s="1" t="s">
        <v>20123</v>
      </c>
      <c r="D16727" s="1">
        <v>22276.587754050001</v>
      </c>
      <c r="E16727" s="1">
        <v>1.624E-5</v>
      </c>
      <c r="F16727" s="1" t="s">
        <v>3</v>
      </c>
      <c r="G16727" s="1" t="s">
        <v>20124</v>
      </c>
      <c r="H16727" s="1">
        <v>0</v>
      </c>
      <c r="I16727" s="1">
        <v>9993</v>
      </c>
    </row>
    <row r="16728" spans="1:9" x14ac:dyDescent="0.25">
      <c r="A16728" s="1">
        <v>2</v>
      </c>
      <c r="B16728" s="1">
        <v>50171</v>
      </c>
      <c r="C16728" s="1">
        <v>53.2179</v>
      </c>
      <c r="D16728" s="1">
        <v>114.51909999999999</v>
      </c>
      <c r="E16728" s="1">
        <v>1842</v>
      </c>
      <c r="F16728" s="1">
        <v>50.088900000000002</v>
      </c>
      <c r="G16728" s="1">
        <v>310.0265</v>
      </c>
      <c r="H16728" s="1">
        <v>15.08848867</v>
      </c>
      <c r="I16728" s="1">
        <v>47429</v>
      </c>
    </row>
    <row r="16729" spans="1:9" x14ac:dyDescent="0.25">
      <c r="A16729" s="1">
        <v>0</v>
      </c>
      <c r="B16729" s="1" t="s">
        <v>20125</v>
      </c>
    </row>
    <row r="16730" spans="1:9" x14ac:dyDescent="0.25">
      <c r="A16730" s="1">
        <v>1</v>
      </c>
      <c r="B16730" s="1" t="s">
        <v>20126</v>
      </c>
      <c r="C16730" s="1" t="s">
        <v>20127</v>
      </c>
      <c r="D16730" s="1">
        <v>22276.565693420001</v>
      </c>
      <c r="E16730" s="1">
        <v>1.7946999999999999E-4</v>
      </c>
      <c r="F16730" s="1" t="s">
        <v>3</v>
      </c>
      <c r="G16730" s="1" t="s">
        <v>20128</v>
      </c>
      <c r="H16730" s="1">
        <v>0</v>
      </c>
      <c r="I16730" s="1">
        <v>9997</v>
      </c>
    </row>
    <row r="16731" spans="1:9" x14ac:dyDescent="0.25">
      <c r="A16731" s="1">
        <v>2</v>
      </c>
      <c r="B16731" s="1">
        <v>50172</v>
      </c>
      <c r="C16731" s="1">
        <v>53.215299999999999</v>
      </c>
      <c r="D16731" s="1">
        <v>114.6247</v>
      </c>
      <c r="E16731" s="1">
        <v>1704</v>
      </c>
      <c r="F16731" s="1">
        <v>69.832599999999999</v>
      </c>
      <c r="G16731" s="1">
        <v>290.28489999999999</v>
      </c>
      <c r="H16731" s="1">
        <v>15.08825013</v>
      </c>
      <c r="I16731" s="1">
        <v>47454</v>
      </c>
    </row>
    <row r="16732" spans="1:9" x14ac:dyDescent="0.25">
      <c r="A16732" s="1">
        <v>0</v>
      </c>
      <c r="B16732" s="1" t="s">
        <v>20129</v>
      </c>
    </row>
    <row r="16733" spans="1:9" x14ac:dyDescent="0.25">
      <c r="A16733" s="1">
        <v>1</v>
      </c>
      <c r="B16733" s="1" t="s">
        <v>20130</v>
      </c>
      <c r="C16733" s="1" t="s">
        <v>20131</v>
      </c>
      <c r="D16733" s="1">
        <v>22276.262120669999</v>
      </c>
      <c r="E16733" s="1">
        <v>-2.7E-6</v>
      </c>
      <c r="F16733" s="1" t="s">
        <v>3</v>
      </c>
      <c r="G16733" s="1" t="s">
        <v>20132</v>
      </c>
      <c r="H16733" s="1">
        <v>0</v>
      </c>
      <c r="I16733" s="1">
        <v>9995</v>
      </c>
    </row>
    <row r="16734" spans="1:9" x14ac:dyDescent="0.25">
      <c r="A16734" s="1">
        <v>2</v>
      </c>
      <c r="B16734" s="1">
        <v>50173</v>
      </c>
      <c r="C16734" s="1">
        <v>53.218899999999998</v>
      </c>
      <c r="D16734" s="1">
        <v>105.98439999999999</v>
      </c>
      <c r="E16734" s="1">
        <v>1333</v>
      </c>
      <c r="F16734" s="1">
        <v>70.513099999999994</v>
      </c>
      <c r="G16734" s="1">
        <v>289.60050000000001</v>
      </c>
      <c r="H16734" s="1">
        <v>15.08833553</v>
      </c>
      <c r="I16734" s="1">
        <v>47523</v>
      </c>
    </row>
    <row r="16735" spans="1:9" x14ac:dyDescent="0.25">
      <c r="A16735" s="1">
        <v>0</v>
      </c>
      <c r="B16735" s="1" t="s">
        <v>20133</v>
      </c>
    </row>
    <row r="16736" spans="1:9" x14ac:dyDescent="0.25">
      <c r="A16736" s="1">
        <v>1</v>
      </c>
      <c r="B16736" s="1" t="s">
        <v>20134</v>
      </c>
      <c r="C16736" s="1" t="s">
        <v>20135</v>
      </c>
      <c r="D16736" s="1">
        <v>22276.554640030001</v>
      </c>
      <c r="E16736" s="1">
        <v>8.9500000000000007E-6</v>
      </c>
      <c r="F16736" s="1" t="s">
        <v>3</v>
      </c>
      <c r="G16736" s="1" t="s">
        <v>20136</v>
      </c>
      <c r="H16736" s="1">
        <v>0</v>
      </c>
      <c r="I16736" s="1">
        <v>9999</v>
      </c>
    </row>
    <row r="16737" spans="1:9" x14ac:dyDescent="0.25">
      <c r="A16737" s="1">
        <v>2</v>
      </c>
      <c r="B16737" s="1">
        <v>50174</v>
      </c>
      <c r="C16737" s="1">
        <v>53.2166</v>
      </c>
      <c r="D16737" s="1">
        <v>114.6767</v>
      </c>
      <c r="E16737" s="1">
        <v>1717</v>
      </c>
      <c r="F16737" s="1">
        <v>52.419400000000003</v>
      </c>
      <c r="G16737" s="1">
        <v>307.69540000000001</v>
      </c>
      <c r="H16737" s="1">
        <v>15.088426399999999</v>
      </c>
      <c r="I16737" s="1">
        <v>47468</v>
      </c>
    </row>
    <row r="16738" spans="1:9" x14ac:dyDescent="0.25">
      <c r="A16738" s="1">
        <v>0</v>
      </c>
      <c r="B16738" s="1" t="s">
        <v>20137</v>
      </c>
    </row>
    <row r="16739" spans="1:9" x14ac:dyDescent="0.25">
      <c r="A16739" s="1">
        <v>1</v>
      </c>
      <c r="B16739" s="1" t="s">
        <v>20138</v>
      </c>
      <c r="C16739" s="1" t="s">
        <v>20139</v>
      </c>
      <c r="D16739" s="1">
        <v>22276.576714890001</v>
      </c>
      <c r="E16739" s="1">
        <v>2.9410000000000001E-5</v>
      </c>
      <c r="F16739" s="1" t="s">
        <v>3</v>
      </c>
      <c r="G16739" s="1" t="s">
        <v>20140</v>
      </c>
      <c r="H16739" s="1">
        <v>0</v>
      </c>
      <c r="I16739" s="1">
        <v>9992</v>
      </c>
    </row>
    <row r="16740" spans="1:9" x14ac:dyDescent="0.25">
      <c r="A16740" s="1">
        <v>2</v>
      </c>
      <c r="B16740" s="1">
        <v>50175</v>
      </c>
      <c r="C16740" s="1">
        <v>53.216299999999997</v>
      </c>
      <c r="D16740" s="1">
        <v>114.56399999999999</v>
      </c>
      <c r="E16740" s="1">
        <v>1701</v>
      </c>
      <c r="F16740" s="1">
        <v>57.686</v>
      </c>
      <c r="G16740" s="1">
        <v>302.42959999999999</v>
      </c>
      <c r="H16740" s="1">
        <v>15.08847323</v>
      </c>
      <c r="I16740" s="1">
        <v>47426</v>
      </c>
    </row>
    <row r="16741" spans="1:9" x14ac:dyDescent="0.25">
      <c r="A16741" s="1">
        <v>0</v>
      </c>
      <c r="B16741" s="1" t="s">
        <v>20141</v>
      </c>
    </row>
    <row r="16742" spans="1:9" x14ac:dyDescent="0.25">
      <c r="A16742" s="1">
        <v>1</v>
      </c>
      <c r="B16742" s="1" t="s">
        <v>20142</v>
      </c>
      <c r="C16742" s="1" t="s">
        <v>20143</v>
      </c>
      <c r="D16742" s="1">
        <v>22276.5583109</v>
      </c>
      <c r="E16742" s="1">
        <v>2.705E-5</v>
      </c>
      <c r="F16742" s="1" t="s">
        <v>3</v>
      </c>
      <c r="G16742" s="1" t="s">
        <v>20144</v>
      </c>
      <c r="H16742" s="1">
        <v>0</v>
      </c>
      <c r="I16742" s="1">
        <v>9995</v>
      </c>
    </row>
    <row r="16743" spans="1:9" x14ac:dyDescent="0.25">
      <c r="A16743" s="1">
        <v>2</v>
      </c>
      <c r="B16743" s="1">
        <v>50176</v>
      </c>
      <c r="C16743" s="1">
        <v>53.216000000000001</v>
      </c>
      <c r="D16743" s="1">
        <v>114.66</v>
      </c>
      <c r="E16743" s="1">
        <v>1828</v>
      </c>
      <c r="F16743" s="1">
        <v>49.118600000000001</v>
      </c>
      <c r="G16743" s="1">
        <v>310.99639999999999</v>
      </c>
      <c r="H16743" s="1">
        <v>15.088509500000001</v>
      </c>
      <c r="I16743" s="1">
        <v>47468</v>
      </c>
    </row>
    <row r="16744" spans="1:9" x14ac:dyDescent="0.25">
      <c r="A16744" s="1">
        <v>0</v>
      </c>
      <c r="B16744" s="1" t="s">
        <v>20145</v>
      </c>
    </row>
    <row r="16745" spans="1:9" x14ac:dyDescent="0.25">
      <c r="A16745" s="1">
        <v>1</v>
      </c>
      <c r="B16745" s="1" t="s">
        <v>20146</v>
      </c>
      <c r="C16745" s="1" t="s">
        <v>20147</v>
      </c>
      <c r="D16745" s="1">
        <v>22276.569356159998</v>
      </c>
      <c r="E16745" s="1">
        <v>2.652E-5</v>
      </c>
      <c r="F16745" s="1" t="s">
        <v>3</v>
      </c>
      <c r="G16745" s="1" t="s">
        <v>20148</v>
      </c>
      <c r="H16745" s="1">
        <v>0</v>
      </c>
      <c r="I16745" s="1">
        <v>9992</v>
      </c>
    </row>
    <row r="16746" spans="1:9" x14ac:dyDescent="0.25">
      <c r="A16746" s="1">
        <v>2</v>
      </c>
      <c r="B16746" s="1">
        <v>50177</v>
      </c>
      <c r="C16746" s="1">
        <v>53.215600000000002</v>
      </c>
      <c r="D16746" s="1">
        <v>114.6079</v>
      </c>
      <c r="E16746" s="1">
        <v>1757</v>
      </c>
      <c r="F16746" s="1">
        <v>47.361400000000003</v>
      </c>
      <c r="G16746" s="1">
        <v>312.75259999999997</v>
      </c>
      <c r="H16746" s="1">
        <v>15.08846625</v>
      </c>
      <c r="I16746" s="1">
        <v>47425</v>
      </c>
    </row>
    <row r="16747" spans="1:9" x14ac:dyDescent="0.25">
      <c r="A16747" s="1">
        <v>0</v>
      </c>
      <c r="B16747" s="1" t="s">
        <v>20149</v>
      </c>
    </row>
    <row r="16748" spans="1:9" x14ac:dyDescent="0.25">
      <c r="A16748" s="1">
        <v>1</v>
      </c>
      <c r="B16748" s="1" t="s">
        <v>20150</v>
      </c>
      <c r="C16748" s="1" t="s">
        <v>20151</v>
      </c>
      <c r="D16748" s="1">
        <v>22276.52888392</v>
      </c>
      <c r="E16748" s="1">
        <v>1.008E-5</v>
      </c>
      <c r="F16748" s="1" t="s">
        <v>3</v>
      </c>
      <c r="G16748" s="1" t="s">
        <v>20152</v>
      </c>
      <c r="H16748" s="1">
        <v>0</v>
      </c>
      <c r="I16748" s="1">
        <v>9997</v>
      </c>
    </row>
    <row r="16749" spans="1:9" x14ac:dyDescent="0.25">
      <c r="A16749" s="1">
        <v>2</v>
      </c>
      <c r="B16749" s="1">
        <v>50178</v>
      </c>
      <c r="C16749" s="1">
        <v>53.215600000000002</v>
      </c>
      <c r="D16749" s="1">
        <v>114.7692</v>
      </c>
      <c r="E16749" s="1">
        <v>1736</v>
      </c>
      <c r="F16749" s="1">
        <v>49.585999999999999</v>
      </c>
      <c r="G16749" s="1">
        <v>310.5283</v>
      </c>
      <c r="H16749" s="1">
        <v>15.08833826</v>
      </c>
      <c r="I16749" s="1">
        <v>47450</v>
      </c>
    </row>
    <row r="16750" spans="1:9" x14ac:dyDescent="0.25">
      <c r="A16750" s="1">
        <v>0</v>
      </c>
      <c r="B16750" s="1" t="s">
        <v>20153</v>
      </c>
    </row>
    <row r="16751" spans="1:9" x14ac:dyDescent="0.25">
      <c r="A16751" s="1">
        <v>1</v>
      </c>
      <c r="B16751" s="1" t="s">
        <v>20154</v>
      </c>
      <c r="C16751" s="1" t="s">
        <v>20155</v>
      </c>
      <c r="D16751" s="1">
        <v>22276.297033489998</v>
      </c>
      <c r="E16751" s="1">
        <v>9.4099999999999997E-6</v>
      </c>
      <c r="F16751" s="1" t="s">
        <v>3</v>
      </c>
      <c r="G16751" s="1" t="s">
        <v>20156</v>
      </c>
      <c r="H16751" s="1">
        <v>0</v>
      </c>
      <c r="I16751" s="1">
        <v>9993</v>
      </c>
    </row>
    <row r="16752" spans="1:9" x14ac:dyDescent="0.25">
      <c r="A16752" s="1">
        <v>2</v>
      </c>
      <c r="B16752" s="1">
        <v>50179</v>
      </c>
      <c r="C16752" s="1">
        <v>53.2164</v>
      </c>
      <c r="D16752" s="1">
        <v>115.8279</v>
      </c>
      <c r="E16752" s="1">
        <v>1843</v>
      </c>
      <c r="F16752" s="1">
        <v>47.316600000000001</v>
      </c>
      <c r="G16752" s="1">
        <v>312.79809999999998</v>
      </c>
      <c r="H16752" s="1">
        <v>15.088454820000001</v>
      </c>
      <c r="I16752" s="1">
        <v>47389</v>
      </c>
    </row>
    <row r="16753" spans="1:9" x14ac:dyDescent="0.25">
      <c r="A16753" s="1">
        <v>0</v>
      </c>
      <c r="B16753" s="1" t="s">
        <v>20157</v>
      </c>
    </row>
    <row r="16754" spans="1:9" x14ac:dyDescent="0.25">
      <c r="A16754" s="1">
        <v>1</v>
      </c>
      <c r="B16754" s="1" t="s">
        <v>20158</v>
      </c>
      <c r="C16754" s="1" t="s">
        <v>20159</v>
      </c>
      <c r="D16754" s="1">
        <v>22276.547282259999</v>
      </c>
      <c r="E16754" s="1">
        <v>1.1219999999999999E-5</v>
      </c>
      <c r="F16754" s="1" t="s">
        <v>3</v>
      </c>
      <c r="G16754" s="1" t="s">
        <v>20160</v>
      </c>
      <c r="H16754" s="1">
        <v>0</v>
      </c>
      <c r="I16754" s="1">
        <v>9996</v>
      </c>
    </row>
    <row r="16755" spans="1:9" x14ac:dyDescent="0.25">
      <c r="A16755" s="1">
        <v>2</v>
      </c>
      <c r="B16755" s="1">
        <v>50180</v>
      </c>
      <c r="C16755" s="1">
        <v>53.216099999999997</v>
      </c>
      <c r="D16755" s="1">
        <v>114.7033</v>
      </c>
      <c r="E16755" s="1">
        <v>1707</v>
      </c>
      <c r="F16755" s="1">
        <v>60.3872</v>
      </c>
      <c r="G16755" s="1">
        <v>299.72899999999998</v>
      </c>
      <c r="H16755" s="1">
        <v>15.088408319999999</v>
      </c>
      <c r="I16755" s="1">
        <v>47462</v>
      </c>
    </row>
    <row r="16756" spans="1:9" x14ac:dyDescent="0.25">
      <c r="A16756" s="1">
        <v>0</v>
      </c>
      <c r="B16756" s="1" t="s">
        <v>20161</v>
      </c>
    </row>
    <row r="16757" spans="1:9" x14ac:dyDescent="0.25">
      <c r="A16757" s="1">
        <v>1</v>
      </c>
      <c r="B16757" s="1" t="s">
        <v>20162</v>
      </c>
      <c r="C16757" s="1" t="s">
        <v>20163</v>
      </c>
      <c r="D16757" s="1">
        <v>22276.539917149999</v>
      </c>
      <c r="E16757" s="1">
        <v>1.1029999999999999E-5</v>
      </c>
      <c r="F16757" s="1" t="s">
        <v>3</v>
      </c>
      <c r="G16757" s="1" t="s">
        <v>3383</v>
      </c>
      <c r="H16757" s="1">
        <v>0</v>
      </c>
      <c r="I16757" s="1">
        <v>9991</v>
      </c>
    </row>
    <row r="16758" spans="1:9" x14ac:dyDescent="0.25">
      <c r="A16758" s="1">
        <v>2</v>
      </c>
      <c r="B16758" s="1">
        <v>50181</v>
      </c>
      <c r="C16758" s="1">
        <v>53.2194</v>
      </c>
      <c r="D16758" s="1">
        <v>114.74</v>
      </c>
      <c r="E16758" s="1">
        <v>1986</v>
      </c>
      <c r="F16758" s="1">
        <v>51.7926</v>
      </c>
      <c r="G16758" s="1">
        <v>308.32440000000003</v>
      </c>
      <c r="H16758" s="1">
        <v>15.08842349</v>
      </c>
      <c r="I16758" s="1">
        <v>47427</v>
      </c>
    </row>
    <row r="16759" spans="1:9" x14ac:dyDescent="0.25">
      <c r="A16759" s="1">
        <v>0</v>
      </c>
      <c r="B16759" s="1" t="s">
        <v>20164</v>
      </c>
    </row>
    <row r="16760" spans="1:9" x14ac:dyDescent="0.25">
      <c r="A16760" s="1">
        <v>1</v>
      </c>
      <c r="B16760" s="1" t="s">
        <v>20165</v>
      </c>
      <c r="C16760" s="1" t="s">
        <v>20166</v>
      </c>
      <c r="D16760" s="1">
        <v>22276.267601899999</v>
      </c>
      <c r="E16760" s="1">
        <v>3.0499999999999999E-5</v>
      </c>
      <c r="F16760" s="1" t="s">
        <v>3</v>
      </c>
      <c r="G16760" s="1" t="s">
        <v>13776</v>
      </c>
      <c r="H16760" s="1">
        <v>0</v>
      </c>
      <c r="I16760" s="1">
        <v>9992</v>
      </c>
    </row>
    <row r="16761" spans="1:9" x14ac:dyDescent="0.25">
      <c r="A16761" s="1">
        <v>2</v>
      </c>
      <c r="B16761" s="1">
        <v>50182</v>
      </c>
      <c r="C16761" s="1">
        <v>53.217300000000002</v>
      </c>
      <c r="D16761" s="1">
        <v>115.96469999999999</v>
      </c>
      <c r="E16761" s="1">
        <v>2018</v>
      </c>
      <c r="F16761" s="1">
        <v>47.304900000000004</v>
      </c>
      <c r="G16761" s="1">
        <v>312.81130000000002</v>
      </c>
      <c r="H16761" s="1">
        <v>15.088514959999999</v>
      </c>
      <c r="I16761" s="1">
        <v>47412</v>
      </c>
    </row>
    <row r="16762" spans="1:9" x14ac:dyDescent="0.25">
      <c r="A16762" s="1">
        <v>0</v>
      </c>
      <c r="B16762" s="1" t="s">
        <v>20167</v>
      </c>
    </row>
    <row r="16763" spans="1:9" x14ac:dyDescent="0.25">
      <c r="A16763" s="1">
        <v>1</v>
      </c>
      <c r="B16763" s="1" t="s">
        <v>20168</v>
      </c>
      <c r="C16763" s="1" t="s">
        <v>20169</v>
      </c>
      <c r="D16763" s="1">
        <v>22276.53624044</v>
      </c>
      <c r="E16763" s="1">
        <v>4.3619999999999999E-5</v>
      </c>
      <c r="F16763" s="1" t="s">
        <v>3</v>
      </c>
      <c r="G16763" s="1" t="s">
        <v>20170</v>
      </c>
      <c r="H16763" s="1">
        <v>0</v>
      </c>
      <c r="I16763" s="1">
        <v>9996</v>
      </c>
    </row>
    <row r="16764" spans="1:9" x14ac:dyDescent="0.25">
      <c r="A16764" s="1">
        <v>2</v>
      </c>
      <c r="B16764" s="1">
        <v>50183</v>
      </c>
      <c r="C16764" s="1">
        <v>53.216000000000001</v>
      </c>
      <c r="D16764" s="1">
        <v>114.76179999999999</v>
      </c>
      <c r="E16764" s="1">
        <v>1499</v>
      </c>
      <c r="F16764" s="1">
        <v>65.102699999999999</v>
      </c>
      <c r="G16764" s="1">
        <v>295.012</v>
      </c>
      <c r="H16764" s="1">
        <v>15.08844865</v>
      </c>
      <c r="I16764" s="1">
        <v>47467</v>
      </c>
    </row>
    <row r="16765" spans="1:9" x14ac:dyDescent="0.25">
      <c r="A16765" s="1">
        <v>0</v>
      </c>
      <c r="B16765" s="1" t="s">
        <v>20171</v>
      </c>
    </row>
    <row r="16766" spans="1:9" x14ac:dyDescent="0.25">
      <c r="A16766" s="1">
        <v>1</v>
      </c>
      <c r="B16766" s="1" t="s">
        <v>20172</v>
      </c>
      <c r="C16766" s="1" t="s">
        <v>20173</v>
      </c>
      <c r="D16766" s="1">
        <v>22276.543590090001</v>
      </c>
      <c r="E16766" s="1">
        <v>2.048E-5</v>
      </c>
      <c r="F16766" s="1" t="s">
        <v>3</v>
      </c>
      <c r="G16766" s="1" t="s">
        <v>20174</v>
      </c>
      <c r="H16766" s="1">
        <v>0</v>
      </c>
      <c r="I16766" s="1">
        <v>9992</v>
      </c>
    </row>
    <row r="16767" spans="1:9" x14ac:dyDescent="0.25">
      <c r="A16767" s="1">
        <v>2</v>
      </c>
      <c r="B16767" s="1">
        <v>50185</v>
      </c>
      <c r="C16767" s="1">
        <v>53.2166</v>
      </c>
      <c r="D16767" s="1">
        <v>114.7214</v>
      </c>
      <c r="E16767" s="1">
        <v>2063</v>
      </c>
      <c r="F16767" s="1">
        <v>47.974600000000002</v>
      </c>
      <c r="G16767" s="1">
        <v>312.1422</v>
      </c>
      <c r="H16767" s="1">
        <v>15.08847076</v>
      </c>
      <c r="I16767" s="1">
        <v>47420</v>
      </c>
    </row>
    <row r="16768" spans="1:9" x14ac:dyDescent="0.25">
      <c r="A16768" s="1">
        <v>0</v>
      </c>
      <c r="B16768" s="1" t="s">
        <v>20175</v>
      </c>
    </row>
    <row r="16769" spans="1:9" x14ac:dyDescent="0.25">
      <c r="A16769" s="1">
        <v>1</v>
      </c>
      <c r="B16769" s="1" t="s">
        <v>20176</v>
      </c>
      <c r="C16769" s="1" t="s">
        <v>20177</v>
      </c>
      <c r="D16769" s="1">
        <v>22276.5574089</v>
      </c>
      <c r="E16769" s="1">
        <v>4.3819999999999997E-5</v>
      </c>
      <c r="F16769" s="1" t="s">
        <v>3</v>
      </c>
      <c r="G16769" s="1" t="s">
        <v>20178</v>
      </c>
      <c r="H16769" s="1">
        <v>0</v>
      </c>
      <c r="I16769" s="1">
        <v>9997</v>
      </c>
    </row>
    <row r="16770" spans="1:9" x14ac:dyDescent="0.25">
      <c r="A16770" s="1">
        <v>2</v>
      </c>
      <c r="B16770" s="1">
        <v>50186</v>
      </c>
      <c r="C16770" s="1">
        <v>53.216099999999997</v>
      </c>
      <c r="D16770" s="1">
        <v>124.64870000000001</v>
      </c>
      <c r="E16770" s="1">
        <v>1673</v>
      </c>
      <c r="F16770" s="1">
        <v>51.128799999999998</v>
      </c>
      <c r="G16770" s="1">
        <v>308.9853</v>
      </c>
      <c r="H16770" s="1">
        <v>15.08852336</v>
      </c>
      <c r="I16770" s="1">
        <v>47271</v>
      </c>
    </row>
    <row r="16771" spans="1:9" x14ac:dyDescent="0.25">
      <c r="A16771" s="1">
        <v>0</v>
      </c>
      <c r="B16771" s="1" t="s">
        <v>20179</v>
      </c>
    </row>
    <row r="16772" spans="1:9" x14ac:dyDescent="0.25">
      <c r="A16772" s="1">
        <v>1</v>
      </c>
      <c r="B16772" s="1" t="s">
        <v>20180</v>
      </c>
      <c r="C16772" s="1" t="s">
        <v>20181</v>
      </c>
      <c r="D16772" s="1">
        <v>22276.253804029999</v>
      </c>
      <c r="E16772" s="1">
        <v>4.693E-5</v>
      </c>
      <c r="F16772" s="1" t="s">
        <v>3</v>
      </c>
      <c r="G16772" s="1" t="s">
        <v>20182</v>
      </c>
      <c r="H16772" s="1">
        <v>0</v>
      </c>
      <c r="I16772" s="1">
        <v>9996</v>
      </c>
    </row>
    <row r="16773" spans="1:9" x14ac:dyDescent="0.25">
      <c r="A16773" s="1">
        <v>2</v>
      </c>
      <c r="B16773" s="1">
        <v>50187</v>
      </c>
      <c r="C16773" s="1">
        <v>53.215000000000003</v>
      </c>
      <c r="D16773" s="1">
        <v>106.0072</v>
      </c>
      <c r="E16773" s="1">
        <v>1862</v>
      </c>
      <c r="F16773" s="1">
        <v>48.759599999999999</v>
      </c>
      <c r="G16773" s="1">
        <v>311.35559999999998</v>
      </c>
      <c r="H16773" s="1">
        <v>15.08845562</v>
      </c>
      <c r="I16773" s="1">
        <v>47493</v>
      </c>
    </row>
    <row r="16774" spans="1:9" x14ac:dyDescent="0.25">
      <c r="A16774" s="1">
        <v>0</v>
      </c>
      <c r="B16774" s="1" t="s">
        <v>20183</v>
      </c>
    </row>
    <row r="16775" spans="1:9" x14ac:dyDescent="0.25">
      <c r="A16775" s="1">
        <v>1</v>
      </c>
      <c r="B16775" s="1" t="s">
        <v>20184</v>
      </c>
      <c r="C16775" s="1" t="s">
        <v>20185</v>
      </c>
      <c r="D16775" s="1">
        <v>22276.52244597</v>
      </c>
      <c r="E16775" s="1">
        <v>1.024E-5</v>
      </c>
      <c r="F16775" s="1" t="s">
        <v>3</v>
      </c>
      <c r="G16775" s="1" t="s">
        <v>20186</v>
      </c>
      <c r="H16775" s="1">
        <v>0</v>
      </c>
      <c r="I16775" s="1">
        <v>9991</v>
      </c>
    </row>
    <row r="16776" spans="1:9" x14ac:dyDescent="0.25">
      <c r="A16776" s="1">
        <v>2</v>
      </c>
      <c r="B16776" s="1">
        <v>50188</v>
      </c>
      <c r="C16776" s="1">
        <v>53.2164</v>
      </c>
      <c r="D16776" s="1">
        <v>104.795</v>
      </c>
      <c r="E16776" s="1">
        <v>1622</v>
      </c>
      <c r="F16776" s="1">
        <v>61.116500000000002</v>
      </c>
      <c r="G16776" s="1">
        <v>298.99900000000002</v>
      </c>
      <c r="H16776" s="1">
        <v>15.08836415</v>
      </c>
      <c r="I16776" s="1">
        <v>47594</v>
      </c>
    </row>
    <row r="16777" spans="1:9" x14ac:dyDescent="0.25">
      <c r="A16777" s="1">
        <v>0</v>
      </c>
      <c r="B16777" s="1" t="s">
        <v>20187</v>
      </c>
    </row>
    <row r="16778" spans="1:9" x14ac:dyDescent="0.25">
      <c r="A16778" s="1">
        <v>1</v>
      </c>
      <c r="B16778" s="1" t="s">
        <v>20188</v>
      </c>
      <c r="C16778" s="1" t="s">
        <v>20189</v>
      </c>
      <c r="D16778" s="1">
        <v>22276.59144027</v>
      </c>
      <c r="E16778" s="1">
        <v>2.232E-5</v>
      </c>
      <c r="F16778" s="1" t="s">
        <v>3</v>
      </c>
      <c r="G16778" s="1" t="s">
        <v>20190</v>
      </c>
      <c r="H16778" s="1">
        <v>0</v>
      </c>
      <c r="I16778" s="1">
        <v>9994</v>
      </c>
    </row>
    <row r="16779" spans="1:9" x14ac:dyDescent="0.25">
      <c r="A16779" s="1">
        <v>2</v>
      </c>
      <c r="B16779" s="1">
        <v>50189</v>
      </c>
      <c r="C16779" s="1">
        <v>53.2166</v>
      </c>
      <c r="D16779" s="1">
        <v>114.50149999999999</v>
      </c>
      <c r="E16779" s="1">
        <v>1928</v>
      </c>
      <c r="F16779" s="1">
        <v>49.547899999999998</v>
      </c>
      <c r="G16779" s="1">
        <v>310.56810000000002</v>
      </c>
      <c r="H16779" s="1">
        <v>15.08839055</v>
      </c>
      <c r="I16779" s="1">
        <v>47462</v>
      </c>
    </row>
    <row r="16780" spans="1:9" x14ac:dyDescent="0.25">
      <c r="A16780" s="1">
        <v>0</v>
      </c>
      <c r="B16780" s="1" t="s">
        <v>20191</v>
      </c>
    </row>
    <row r="16781" spans="1:9" x14ac:dyDescent="0.25">
      <c r="A16781" s="1">
        <v>1</v>
      </c>
      <c r="B16781" s="1" t="s">
        <v>20192</v>
      </c>
      <c r="C16781" s="1" t="s">
        <v>20193</v>
      </c>
      <c r="D16781" s="1">
        <v>22276.507725020001</v>
      </c>
      <c r="E16781" s="1">
        <v>2.455E-5</v>
      </c>
      <c r="F16781" s="1" t="s">
        <v>3</v>
      </c>
      <c r="G16781" s="1" t="s">
        <v>20194</v>
      </c>
      <c r="H16781" s="1">
        <v>0</v>
      </c>
      <c r="I16781" s="1">
        <v>9995</v>
      </c>
    </row>
    <row r="16782" spans="1:9" x14ac:dyDescent="0.25">
      <c r="A16782" s="1">
        <v>2</v>
      </c>
      <c r="B16782" s="1">
        <v>50190</v>
      </c>
      <c r="C16782" s="1">
        <v>53.216900000000003</v>
      </c>
      <c r="D16782" s="1">
        <v>104.87820000000001</v>
      </c>
      <c r="E16782" s="1">
        <v>1794</v>
      </c>
      <c r="F16782" s="1">
        <v>55.106099999999998</v>
      </c>
      <c r="G16782" s="1">
        <v>305.01</v>
      </c>
      <c r="H16782" s="1">
        <v>15.0883565</v>
      </c>
      <c r="I16782" s="1">
        <v>47542</v>
      </c>
    </row>
    <row r="16783" spans="1:9" x14ac:dyDescent="0.25">
      <c r="A16783" s="1">
        <v>0</v>
      </c>
      <c r="B16783" s="1" t="s">
        <v>20195</v>
      </c>
    </row>
    <row r="16784" spans="1:9" x14ac:dyDescent="0.25">
      <c r="A16784" s="1">
        <v>1</v>
      </c>
      <c r="B16784" s="1" t="s">
        <v>20196</v>
      </c>
      <c r="C16784" s="1" t="s">
        <v>20197</v>
      </c>
      <c r="D16784" s="1">
        <v>22276.58315762</v>
      </c>
      <c r="E16784" s="1">
        <v>2.62E-5</v>
      </c>
      <c r="F16784" s="1" t="s">
        <v>3</v>
      </c>
      <c r="G16784" s="1" t="s">
        <v>20198</v>
      </c>
      <c r="H16784" s="1">
        <v>0</v>
      </c>
      <c r="I16784" s="1">
        <v>9991</v>
      </c>
    </row>
    <row r="16785" spans="1:9" x14ac:dyDescent="0.25">
      <c r="A16785" s="1">
        <v>2</v>
      </c>
      <c r="B16785" s="1">
        <v>50191</v>
      </c>
      <c r="C16785" s="1">
        <v>53.214399999999998</v>
      </c>
      <c r="D16785" s="1">
        <v>124.5273</v>
      </c>
      <c r="E16785" s="1">
        <v>1834</v>
      </c>
      <c r="F16785" s="1">
        <v>50.922400000000003</v>
      </c>
      <c r="G16785" s="1">
        <v>309.19310000000002</v>
      </c>
      <c r="H16785" s="1">
        <v>15.088528849999999</v>
      </c>
      <c r="I16785" s="1">
        <v>47275</v>
      </c>
    </row>
    <row r="16786" spans="1:9" x14ac:dyDescent="0.25">
      <c r="A16786" s="1">
        <v>0</v>
      </c>
      <c r="B16786" s="1" t="s">
        <v>20199</v>
      </c>
    </row>
    <row r="16787" spans="1:9" x14ac:dyDescent="0.25">
      <c r="A16787" s="1">
        <v>1</v>
      </c>
      <c r="B16787" s="1" t="s">
        <v>20200</v>
      </c>
      <c r="C16787" s="1" t="s">
        <v>20201</v>
      </c>
      <c r="D16787" s="1">
        <v>22276.239085090001</v>
      </c>
      <c r="E16787" s="1">
        <v>1.254E-5</v>
      </c>
      <c r="F16787" s="1" t="s">
        <v>3</v>
      </c>
      <c r="G16787" s="1" t="s">
        <v>20202</v>
      </c>
      <c r="H16787" s="1">
        <v>0</v>
      </c>
      <c r="I16787" s="1">
        <v>9999</v>
      </c>
    </row>
    <row r="16788" spans="1:9" x14ac:dyDescent="0.25">
      <c r="A16788" s="1">
        <v>2</v>
      </c>
      <c r="B16788" s="1">
        <v>50192</v>
      </c>
      <c r="C16788" s="1">
        <v>53.216999999999999</v>
      </c>
      <c r="D16788" s="1">
        <v>106.0813</v>
      </c>
      <c r="E16788" s="1">
        <v>1877</v>
      </c>
      <c r="F16788" s="1">
        <v>52.203899999999997</v>
      </c>
      <c r="G16788" s="1">
        <v>307.91230000000002</v>
      </c>
      <c r="H16788" s="1">
        <v>15.088362890000001</v>
      </c>
      <c r="I16788" s="1">
        <v>47501</v>
      </c>
    </row>
    <row r="16789" spans="1:9" x14ac:dyDescent="0.25">
      <c r="A16789" s="1">
        <v>0</v>
      </c>
      <c r="B16789" s="1" t="s">
        <v>20203</v>
      </c>
    </row>
    <row r="16790" spans="1:9" x14ac:dyDescent="0.25">
      <c r="A16790" s="1">
        <v>1</v>
      </c>
      <c r="B16790" s="1" t="s">
        <v>20204</v>
      </c>
      <c r="C16790" s="1" t="s">
        <v>20205</v>
      </c>
      <c r="D16790" s="1">
        <v>22276.25012751</v>
      </c>
      <c r="E16790" s="1">
        <v>-5.6000000000000004E-7</v>
      </c>
      <c r="F16790" s="1" t="s">
        <v>3</v>
      </c>
      <c r="G16790" s="1" t="s">
        <v>20206</v>
      </c>
      <c r="H16790" s="1">
        <v>0</v>
      </c>
      <c r="I16790" s="1">
        <v>9991</v>
      </c>
    </row>
    <row r="16791" spans="1:9" x14ac:dyDescent="0.25">
      <c r="A16791" s="1">
        <v>2</v>
      </c>
      <c r="B16791" s="1">
        <v>50193</v>
      </c>
      <c r="C16791" s="1">
        <v>53.217500000000001</v>
      </c>
      <c r="D16791" s="1">
        <v>106.02970000000001</v>
      </c>
      <c r="E16791" s="1">
        <v>1921</v>
      </c>
      <c r="F16791" s="1">
        <v>45.3352</v>
      </c>
      <c r="G16791" s="1">
        <v>314.77969999999999</v>
      </c>
      <c r="H16791" s="1">
        <v>15.08833138</v>
      </c>
      <c r="I16791" s="1">
        <v>47552</v>
      </c>
    </row>
    <row r="16792" spans="1:9" x14ac:dyDescent="0.25">
      <c r="A16792" s="1">
        <v>0</v>
      </c>
      <c r="B16792" s="1" t="s">
        <v>20207</v>
      </c>
    </row>
    <row r="16793" spans="1:9" x14ac:dyDescent="0.25">
      <c r="A16793" s="1">
        <v>1</v>
      </c>
      <c r="B16793" s="1" t="s">
        <v>20208</v>
      </c>
      <c r="C16793" s="1" t="s">
        <v>20209</v>
      </c>
      <c r="D16793" s="1">
        <v>22276.566603359999</v>
      </c>
      <c r="E16793" s="1">
        <v>-5.0999999999999999E-7</v>
      </c>
      <c r="F16793" s="1" t="s">
        <v>3</v>
      </c>
      <c r="G16793" s="1" t="s">
        <v>20210</v>
      </c>
      <c r="H16793" s="1">
        <v>0</v>
      </c>
      <c r="I16793" s="1">
        <v>9991</v>
      </c>
    </row>
    <row r="16794" spans="1:9" x14ac:dyDescent="0.25">
      <c r="A16794" s="1">
        <v>2</v>
      </c>
      <c r="B16794" s="1">
        <v>50194</v>
      </c>
      <c r="C16794" s="1">
        <v>53.218000000000004</v>
      </c>
      <c r="D16794" s="1">
        <v>104.6079</v>
      </c>
      <c r="E16794" s="1">
        <v>1661</v>
      </c>
      <c r="F16794" s="1">
        <v>54.786499999999997</v>
      </c>
      <c r="G16794" s="1">
        <v>305.32830000000001</v>
      </c>
      <c r="H16794" s="1">
        <v>15.08840167</v>
      </c>
      <c r="I16794" s="1">
        <v>47607</v>
      </c>
    </row>
    <row r="16795" spans="1:9" x14ac:dyDescent="0.25">
      <c r="A16795" s="1">
        <v>0</v>
      </c>
      <c r="B16795" s="1" t="s">
        <v>20211</v>
      </c>
    </row>
    <row r="16796" spans="1:9" x14ac:dyDescent="0.25">
      <c r="A16796" s="1">
        <v>1</v>
      </c>
      <c r="B16796" s="1" t="s">
        <v>20212</v>
      </c>
      <c r="C16796" s="1" t="s">
        <v>20213</v>
      </c>
      <c r="D16796" s="1">
        <v>22276.511397660001</v>
      </c>
      <c r="E16796" s="1">
        <v>2.02E-5</v>
      </c>
      <c r="F16796" s="1" t="s">
        <v>3</v>
      </c>
      <c r="G16796" s="1" t="s">
        <v>20214</v>
      </c>
      <c r="H16796" s="1">
        <v>0</v>
      </c>
      <c r="I16796" s="1">
        <v>9995</v>
      </c>
    </row>
    <row r="16797" spans="1:9" x14ac:dyDescent="0.25">
      <c r="A16797" s="1">
        <v>2</v>
      </c>
      <c r="B16797" s="1">
        <v>50195</v>
      </c>
      <c r="C16797" s="1">
        <v>53.216900000000003</v>
      </c>
      <c r="D16797" s="1">
        <v>104.8605</v>
      </c>
      <c r="E16797" s="1">
        <v>1511</v>
      </c>
      <c r="F16797" s="1">
        <v>67.197699999999998</v>
      </c>
      <c r="G16797" s="1">
        <v>292.91750000000002</v>
      </c>
      <c r="H16797" s="1">
        <v>15.08851814</v>
      </c>
      <c r="I16797" s="1">
        <v>47543</v>
      </c>
    </row>
    <row r="16798" spans="1:9" x14ac:dyDescent="0.25">
      <c r="A16798" s="1">
        <v>0</v>
      </c>
      <c r="B16798" s="1" t="s">
        <v>20215</v>
      </c>
    </row>
    <row r="16799" spans="1:9" x14ac:dyDescent="0.25">
      <c r="A16799" s="1">
        <v>1</v>
      </c>
      <c r="B16799" s="1" t="s">
        <v>20216</v>
      </c>
      <c r="C16799" s="1" t="s">
        <v>20217</v>
      </c>
      <c r="D16799" s="1">
        <v>22276.55923458</v>
      </c>
      <c r="E16799" s="1">
        <v>7.4179999999999998E-5</v>
      </c>
      <c r="F16799" s="1" t="s">
        <v>3</v>
      </c>
      <c r="G16799" s="1" t="s">
        <v>20218</v>
      </c>
      <c r="H16799" s="1">
        <v>0</v>
      </c>
      <c r="I16799" s="1">
        <v>9997</v>
      </c>
    </row>
    <row r="16800" spans="1:9" x14ac:dyDescent="0.25">
      <c r="A16800" s="1">
        <v>2</v>
      </c>
      <c r="B16800" s="1">
        <v>50196</v>
      </c>
      <c r="C16800" s="1">
        <v>53.217300000000002</v>
      </c>
      <c r="D16800" s="1">
        <v>104.65349999999999</v>
      </c>
      <c r="E16800" s="1">
        <v>1910</v>
      </c>
      <c r="F16800" s="1">
        <v>44.347700000000003</v>
      </c>
      <c r="G16800" s="1">
        <v>315.76679999999999</v>
      </c>
      <c r="H16800" s="1">
        <v>15.08853206</v>
      </c>
      <c r="I16800" s="1">
        <v>47553</v>
      </c>
    </row>
    <row r="16801" spans="1:9" x14ac:dyDescent="0.25">
      <c r="A16801" s="1">
        <v>0</v>
      </c>
      <c r="B16801" s="1" t="s">
        <v>20219</v>
      </c>
    </row>
    <row r="16802" spans="1:9" x14ac:dyDescent="0.25">
      <c r="A16802" s="1">
        <v>1</v>
      </c>
      <c r="B16802" s="1" t="s">
        <v>20220</v>
      </c>
      <c r="C16802" s="1" t="s">
        <v>20221</v>
      </c>
      <c r="D16802" s="1">
        <v>22276.562917030002</v>
      </c>
      <c r="E16802" s="1">
        <v>1.4630000000000001E-5</v>
      </c>
      <c r="F16802" s="1" t="s">
        <v>3</v>
      </c>
      <c r="G16802" s="1" t="s">
        <v>20222</v>
      </c>
      <c r="H16802" s="1">
        <v>0</v>
      </c>
      <c r="I16802" s="1">
        <v>9998</v>
      </c>
    </row>
    <row r="16803" spans="1:9" x14ac:dyDescent="0.25">
      <c r="A16803" s="1">
        <v>2</v>
      </c>
      <c r="B16803" s="1">
        <v>50197</v>
      </c>
      <c r="C16803" s="1">
        <v>53.2179</v>
      </c>
      <c r="D16803" s="1">
        <v>104.63460000000001</v>
      </c>
      <c r="E16803" s="1">
        <v>1598</v>
      </c>
      <c r="F16803" s="1">
        <v>58.624000000000002</v>
      </c>
      <c r="G16803" s="1">
        <v>301.49090000000001</v>
      </c>
      <c r="H16803" s="1">
        <v>15.088439470000001</v>
      </c>
      <c r="I16803" s="1">
        <v>47605</v>
      </c>
    </row>
    <row r="16804" spans="1:9" x14ac:dyDescent="0.25">
      <c r="A16804" s="1">
        <v>0</v>
      </c>
      <c r="B16804" s="1" t="s">
        <v>20223</v>
      </c>
    </row>
    <row r="16805" spans="1:9" x14ac:dyDescent="0.25">
      <c r="A16805" s="1">
        <v>1</v>
      </c>
      <c r="B16805" s="1" t="s">
        <v>20224</v>
      </c>
      <c r="C16805" s="1" t="s">
        <v>20225</v>
      </c>
      <c r="D16805" s="1">
        <v>22276.54819387</v>
      </c>
      <c r="E16805" s="1">
        <v>8.8599999999999999E-6</v>
      </c>
      <c r="F16805" s="1" t="s">
        <v>3</v>
      </c>
      <c r="G16805" s="1" t="s">
        <v>20226</v>
      </c>
      <c r="H16805" s="1">
        <v>0</v>
      </c>
      <c r="I16805" s="1">
        <v>9990</v>
      </c>
    </row>
    <row r="16806" spans="1:9" x14ac:dyDescent="0.25">
      <c r="A16806" s="1">
        <v>2</v>
      </c>
      <c r="B16806" s="1">
        <v>50198</v>
      </c>
      <c r="C16806" s="1">
        <v>53.215800000000002</v>
      </c>
      <c r="D16806" s="1">
        <v>104.699</v>
      </c>
      <c r="E16806" s="1">
        <v>1555</v>
      </c>
      <c r="F16806" s="1">
        <v>55.635399999999997</v>
      </c>
      <c r="G16806" s="1">
        <v>304.4785</v>
      </c>
      <c r="H16806" s="1">
        <v>15.08844152</v>
      </c>
      <c r="I16806" s="1">
        <v>47552</v>
      </c>
    </row>
    <row r="16807" spans="1:9" x14ac:dyDescent="0.25">
      <c r="A16807" s="1">
        <v>0</v>
      </c>
      <c r="B16807" s="1" t="s">
        <v>20227</v>
      </c>
    </row>
    <row r="16808" spans="1:9" x14ac:dyDescent="0.25">
      <c r="A16808" s="1">
        <v>1</v>
      </c>
      <c r="B16808" s="1" t="s">
        <v>20228</v>
      </c>
      <c r="C16808" s="1" t="s">
        <v>20229</v>
      </c>
      <c r="D16808" s="1">
        <v>22276.529805400001</v>
      </c>
      <c r="E16808" s="1">
        <v>5.5269999999999998E-5</v>
      </c>
      <c r="F16808" s="1" t="s">
        <v>3</v>
      </c>
      <c r="G16808" s="1" t="s">
        <v>20230</v>
      </c>
      <c r="H16808" s="1">
        <v>0</v>
      </c>
      <c r="I16808" s="1">
        <v>9995</v>
      </c>
    </row>
    <row r="16809" spans="1:9" x14ac:dyDescent="0.25">
      <c r="A16809" s="1">
        <v>2</v>
      </c>
      <c r="B16809" s="1">
        <v>50199</v>
      </c>
      <c r="C16809" s="1">
        <v>53.215800000000002</v>
      </c>
      <c r="D16809" s="1">
        <v>104.7687</v>
      </c>
      <c r="E16809" s="1">
        <v>1870</v>
      </c>
      <c r="F16809" s="1">
        <v>46.1233</v>
      </c>
      <c r="G16809" s="1">
        <v>313.9914</v>
      </c>
      <c r="H16809" s="1">
        <v>15.088478759999999</v>
      </c>
      <c r="I16809" s="1">
        <v>47542</v>
      </c>
    </row>
    <row r="16810" spans="1:9" x14ac:dyDescent="0.25">
      <c r="A16810" s="1">
        <v>0</v>
      </c>
      <c r="B16810" s="1" t="s">
        <v>20231</v>
      </c>
    </row>
    <row r="16811" spans="1:9" x14ac:dyDescent="0.25">
      <c r="A16811" s="1">
        <v>1</v>
      </c>
      <c r="B16811" s="1" t="s">
        <v>20232</v>
      </c>
      <c r="C16811" s="1" t="s">
        <v>20233</v>
      </c>
      <c r="D16811" s="1">
        <v>22276.555554629998</v>
      </c>
      <c r="E16811" s="1">
        <v>1.1929999999999999E-5</v>
      </c>
      <c r="F16811" s="1" t="s">
        <v>3</v>
      </c>
      <c r="G16811" s="1" t="s">
        <v>20234</v>
      </c>
      <c r="H16811" s="1">
        <v>0</v>
      </c>
      <c r="I16811" s="1">
        <v>9996</v>
      </c>
    </row>
    <row r="16812" spans="1:9" x14ac:dyDescent="0.25">
      <c r="A16812" s="1">
        <v>2</v>
      </c>
      <c r="B16812" s="1">
        <v>50200</v>
      </c>
      <c r="C16812" s="1">
        <v>53.2181</v>
      </c>
      <c r="D16812" s="1">
        <v>104.66379999999999</v>
      </c>
      <c r="E16812" s="1">
        <v>1927</v>
      </c>
      <c r="F16812" s="1">
        <v>39.405099999999997</v>
      </c>
      <c r="G16812" s="1">
        <v>320.7081</v>
      </c>
      <c r="H16812" s="1">
        <v>15.08847602</v>
      </c>
      <c r="I16812" s="1">
        <v>47562</v>
      </c>
    </row>
    <row r="16813" spans="1:9" x14ac:dyDescent="0.25">
      <c r="A16813" s="1">
        <v>0</v>
      </c>
      <c r="B16813" s="1" t="s">
        <v>20235</v>
      </c>
    </row>
    <row r="16814" spans="1:9" x14ac:dyDescent="0.25">
      <c r="A16814" s="1">
        <v>1</v>
      </c>
      <c r="B16814" s="1" t="s">
        <v>20236</v>
      </c>
      <c r="C16814" s="1" t="s">
        <v>20237</v>
      </c>
      <c r="D16814" s="1">
        <v>22276.544515410002</v>
      </c>
      <c r="E16814" s="1">
        <v>1.1747999999999999E-4</v>
      </c>
      <c r="F16814" s="1" t="s">
        <v>3</v>
      </c>
      <c r="G16814" s="1" t="s">
        <v>20238</v>
      </c>
      <c r="H16814" s="1">
        <v>0</v>
      </c>
      <c r="I16814" s="1">
        <v>9995</v>
      </c>
    </row>
    <row r="16815" spans="1:9" x14ac:dyDescent="0.25">
      <c r="A16815" s="1">
        <v>2</v>
      </c>
      <c r="B16815" s="1">
        <v>50201</v>
      </c>
      <c r="C16815" s="1">
        <v>53.215499999999999</v>
      </c>
      <c r="D16815" s="1">
        <v>104.72020000000001</v>
      </c>
      <c r="E16815" s="1">
        <v>1839</v>
      </c>
      <c r="F16815" s="1">
        <v>45.293999999999997</v>
      </c>
      <c r="G16815" s="1">
        <v>314.8202</v>
      </c>
      <c r="H16815" s="1">
        <v>15.088591259999999</v>
      </c>
      <c r="I16815" s="1">
        <v>47558</v>
      </c>
    </row>
    <row r="16816" spans="1:9" x14ac:dyDescent="0.25">
      <c r="A16816" s="1">
        <v>0</v>
      </c>
      <c r="B16816" s="1" t="s">
        <v>20239</v>
      </c>
    </row>
    <row r="16817" spans="1:9" x14ac:dyDescent="0.25">
      <c r="A16817" s="1">
        <v>1</v>
      </c>
      <c r="B16817" s="1" t="s">
        <v>20240</v>
      </c>
      <c r="C16817" s="1" t="s">
        <v>20241</v>
      </c>
      <c r="D16817" s="1">
        <v>22276.526117630001</v>
      </c>
      <c r="E16817" s="1">
        <v>1.01E-5</v>
      </c>
      <c r="F16817" s="1" t="s">
        <v>3</v>
      </c>
      <c r="G16817" s="1" t="s">
        <v>20242</v>
      </c>
      <c r="H16817" s="1">
        <v>0</v>
      </c>
      <c r="I16817" s="1">
        <v>9997</v>
      </c>
    </row>
    <row r="16818" spans="1:9" x14ac:dyDescent="0.25">
      <c r="A16818" s="1">
        <v>2</v>
      </c>
      <c r="B16818" s="1">
        <v>50202</v>
      </c>
      <c r="C16818" s="1">
        <v>53.216000000000001</v>
      </c>
      <c r="D16818" s="1">
        <v>104.7821</v>
      </c>
      <c r="E16818" s="1">
        <v>1914</v>
      </c>
      <c r="F16818" s="1">
        <v>49.722000000000001</v>
      </c>
      <c r="G16818" s="1">
        <v>310.39400000000001</v>
      </c>
      <c r="H16818" s="1">
        <v>15.088437280000001</v>
      </c>
      <c r="I16818" s="1">
        <v>47546</v>
      </c>
    </row>
    <row r="16819" spans="1:9" x14ac:dyDescent="0.25">
      <c r="A16819" s="1">
        <v>0</v>
      </c>
      <c r="B16819" s="1" t="s">
        <v>20243</v>
      </c>
    </row>
    <row r="16820" spans="1:9" x14ac:dyDescent="0.25">
      <c r="A16820" s="1">
        <v>1</v>
      </c>
      <c r="B16820" s="1" t="s">
        <v>20244</v>
      </c>
      <c r="C16820" s="1" t="s">
        <v>20245</v>
      </c>
      <c r="D16820" s="1">
        <v>22276.5518753</v>
      </c>
      <c r="E16820" s="1">
        <v>5.7599999999999999E-6</v>
      </c>
      <c r="F16820" s="1" t="s">
        <v>3</v>
      </c>
      <c r="G16820" s="1" t="s">
        <v>20246</v>
      </c>
      <c r="H16820" s="1">
        <v>0</v>
      </c>
      <c r="I16820" s="1">
        <v>9990</v>
      </c>
    </row>
    <row r="16821" spans="1:9" x14ac:dyDescent="0.25">
      <c r="A16821" s="1">
        <v>2</v>
      </c>
      <c r="B16821" s="1">
        <v>50203</v>
      </c>
      <c r="C16821" s="1">
        <v>53.216200000000001</v>
      </c>
      <c r="D16821" s="1">
        <v>104.6874</v>
      </c>
      <c r="E16821" s="1">
        <v>1729</v>
      </c>
      <c r="F16821" s="1">
        <v>43.8658</v>
      </c>
      <c r="G16821" s="1">
        <v>316.24709999999999</v>
      </c>
      <c r="H16821" s="1">
        <v>15.088437860000001</v>
      </c>
      <c r="I16821" s="1">
        <v>47616</v>
      </c>
    </row>
    <row r="16822" spans="1:9" x14ac:dyDescent="0.25">
      <c r="A16822" s="1">
        <v>0</v>
      </c>
      <c r="B16822" s="1" t="s">
        <v>20247</v>
      </c>
    </row>
    <row r="16823" spans="1:9" x14ac:dyDescent="0.25">
      <c r="A16823" s="1">
        <v>1</v>
      </c>
      <c r="B16823" s="1" t="s">
        <v>20248</v>
      </c>
      <c r="C16823" s="1" t="s">
        <v>20249</v>
      </c>
      <c r="D16823" s="1">
        <v>22276.268524610001</v>
      </c>
      <c r="E16823" s="1">
        <v>1.3999999999999999E-6</v>
      </c>
      <c r="F16823" s="1" t="s">
        <v>3</v>
      </c>
      <c r="G16823" s="1" t="s">
        <v>20250</v>
      </c>
      <c r="H16823" s="1">
        <v>0</v>
      </c>
      <c r="I16823" s="1">
        <v>9996</v>
      </c>
    </row>
    <row r="16824" spans="1:9" x14ac:dyDescent="0.25">
      <c r="A16824" s="1">
        <v>2</v>
      </c>
      <c r="B16824" s="1">
        <v>50204</v>
      </c>
      <c r="C16824" s="1">
        <v>53.217500000000001</v>
      </c>
      <c r="D16824" s="1">
        <v>105.96040000000001</v>
      </c>
      <c r="E16824" s="1">
        <v>1876</v>
      </c>
      <c r="F16824" s="1">
        <v>48.3489</v>
      </c>
      <c r="G16824" s="1">
        <v>311.76639999999998</v>
      </c>
      <c r="H16824" s="1">
        <v>15.088342239999999</v>
      </c>
      <c r="I16824" s="1">
        <v>47566</v>
      </c>
    </row>
    <row r="16825" spans="1:9" x14ac:dyDescent="0.25">
      <c r="A16825" s="1">
        <v>0</v>
      </c>
      <c r="B16825" s="1" t="s">
        <v>20251</v>
      </c>
    </row>
    <row r="16826" spans="1:9" x14ac:dyDescent="0.25">
      <c r="A16826" s="1">
        <v>1</v>
      </c>
      <c r="B16826" s="1" t="s">
        <v>20252</v>
      </c>
      <c r="C16826" s="1" t="s">
        <v>20253</v>
      </c>
      <c r="D16826" s="1">
        <v>22276.583344909999</v>
      </c>
      <c r="E16826" s="1">
        <v>-1.6237000000000001E-4</v>
      </c>
      <c r="F16826" s="1" t="s">
        <v>3</v>
      </c>
      <c r="G16826" s="1">
        <f>-10039-2</f>
        <v>-10041</v>
      </c>
      <c r="H16826" s="1">
        <v>0</v>
      </c>
      <c r="I16826" s="1">
        <v>9995</v>
      </c>
    </row>
    <row r="16827" spans="1:9" x14ac:dyDescent="0.25">
      <c r="A16827" s="1">
        <v>2</v>
      </c>
      <c r="B16827" s="1">
        <v>50205</v>
      </c>
      <c r="C16827" s="1">
        <v>53.2181</v>
      </c>
      <c r="D16827" s="1">
        <v>74.529399999999995</v>
      </c>
      <c r="E16827" s="1">
        <v>1944</v>
      </c>
      <c r="F16827" s="1">
        <v>48.974899999999998</v>
      </c>
      <c r="G16827" s="1">
        <v>181.97790000000001</v>
      </c>
      <c r="H16827" s="1">
        <v>15.088570000000001</v>
      </c>
      <c r="I16827" s="1">
        <v>1304</v>
      </c>
    </row>
    <row r="16828" spans="1:9" x14ac:dyDescent="0.25">
      <c r="A16828" s="1">
        <v>0</v>
      </c>
      <c r="B16828" s="1" t="s">
        <v>20254</v>
      </c>
    </row>
    <row r="16829" spans="1:9" x14ac:dyDescent="0.25">
      <c r="A16829" s="1">
        <v>1</v>
      </c>
      <c r="B16829" s="1" t="s">
        <v>20255</v>
      </c>
      <c r="C16829" s="1" t="s">
        <v>20256</v>
      </c>
      <c r="D16829" s="1">
        <v>22276.537155120001</v>
      </c>
      <c r="E16829" s="1">
        <v>1.3709999999999999E-5</v>
      </c>
      <c r="F16829" s="1" t="s">
        <v>3</v>
      </c>
      <c r="G16829" s="1" t="s">
        <v>20257</v>
      </c>
      <c r="H16829" s="1">
        <v>0</v>
      </c>
      <c r="I16829" s="1">
        <v>9998</v>
      </c>
    </row>
    <row r="16830" spans="1:9" x14ac:dyDescent="0.25">
      <c r="A16830" s="1">
        <v>2</v>
      </c>
      <c r="B16830" s="1">
        <v>50206</v>
      </c>
      <c r="C16830" s="1">
        <v>53.217199999999998</v>
      </c>
      <c r="D16830" s="1">
        <v>104.7504</v>
      </c>
      <c r="E16830" s="1">
        <v>2008</v>
      </c>
      <c r="F16830" s="1">
        <v>42.006599999999999</v>
      </c>
      <c r="G16830" s="1">
        <v>318.108</v>
      </c>
      <c r="H16830" s="1">
        <v>15.0884407</v>
      </c>
      <c r="I16830" s="1">
        <v>45472</v>
      </c>
    </row>
    <row r="16831" spans="1:9" x14ac:dyDescent="0.25">
      <c r="A16831" s="1">
        <v>0</v>
      </c>
      <c r="B16831" s="1" t="s">
        <v>20258</v>
      </c>
    </row>
    <row r="16832" spans="1:9" x14ac:dyDescent="0.25">
      <c r="A16832" s="1">
        <v>1</v>
      </c>
      <c r="B16832" s="1" t="s">
        <v>20259</v>
      </c>
      <c r="C16832" s="1" t="s">
        <v>20260</v>
      </c>
      <c r="D16832" s="1">
        <v>22276.54084175</v>
      </c>
      <c r="E16832" s="1">
        <v>6.1749999999999997E-5</v>
      </c>
      <c r="F16832" s="1" t="s">
        <v>3</v>
      </c>
      <c r="G16832" s="1" t="s">
        <v>20261</v>
      </c>
      <c r="H16832" s="1">
        <v>0</v>
      </c>
      <c r="I16832" s="1">
        <v>9991</v>
      </c>
    </row>
    <row r="16833" spans="1:9" x14ac:dyDescent="0.25">
      <c r="A16833" s="1">
        <v>2</v>
      </c>
      <c r="B16833" s="1">
        <v>50207</v>
      </c>
      <c r="C16833" s="1">
        <v>53.217399999999998</v>
      </c>
      <c r="D16833" s="1">
        <v>104.73860000000001</v>
      </c>
      <c r="E16833" s="1">
        <v>2069</v>
      </c>
      <c r="F16833" s="1">
        <v>38.610599999999998</v>
      </c>
      <c r="G16833" s="1">
        <v>321.5034</v>
      </c>
      <c r="H16833" s="1">
        <v>15.08840987</v>
      </c>
      <c r="I16833" s="1">
        <v>45544</v>
      </c>
    </row>
    <row r="16834" spans="1:9" x14ac:dyDescent="0.25">
      <c r="A16834" s="1">
        <v>0</v>
      </c>
      <c r="B16834" s="1" t="s">
        <v>9712</v>
      </c>
      <c r="C16834" s="1" t="s">
        <v>20262</v>
      </c>
    </row>
    <row r="16835" spans="1:9" x14ac:dyDescent="0.25">
      <c r="A16835" s="1">
        <v>1</v>
      </c>
      <c r="B16835" s="1" t="s">
        <v>20263</v>
      </c>
      <c r="C16835" s="1" t="s">
        <v>20264</v>
      </c>
      <c r="D16835" s="1">
        <v>22276.524687590001</v>
      </c>
      <c r="E16835" s="1">
        <v>8.6000000000000002E-7</v>
      </c>
      <c r="F16835" s="1" t="s">
        <v>3</v>
      </c>
      <c r="G16835" s="1" t="s">
        <v>20265</v>
      </c>
      <c r="H16835" s="1">
        <v>0</v>
      </c>
      <c r="I16835" s="1">
        <v>9999</v>
      </c>
    </row>
    <row r="16836" spans="1:9" x14ac:dyDescent="0.25">
      <c r="A16836" s="1">
        <v>2</v>
      </c>
      <c r="B16836" s="1">
        <v>50465</v>
      </c>
      <c r="C16836" s="1">
        <v>98.566900000000004</v>
      </c>
      <c r="D16836" s="1">
        <v>352.07670000000002</v>
      </c>
      <c r="E16836" s="1">
        <v>1234</v>
      </c>
      <c r="F16836" s="1">
        <v>84.749799999999993</v>
      </c>
      <c r="G16836" s="1">
        <v>275.38339999999999</v>
      </c>
      <c r="H16836" s="1">
        <v>14.353454169999999</v>
      </c>
      <c r="I16836" s="1">
        <v>40378</v>
      </c>
    </row>
    <row r="16837" spans="1:9" x14ac:dyDescent="0.25">
      <c r="A16837" s="1">
        <v>0</v>
      </c>
      <c r="B16837" s="1" t="s">
        <v>20266</v>
      </c>
      <c r="C16837" s="1" t="s">
        <v>20267</v>
      </c>
      <c r="D16837" s="1" t="s">
        <v>132</v>
      </c>
    </row>
    <row r="16838" spans="1:9" x14ac:dyDescent="0.25">
      <c r="A16838" s="1">
        <v>1</v>
      </c>
      <c r="B16838" s="1" t="s">
        <v>20268</v>
      </c>
      <c r="C16838" s="1" t="s">
        <v>20269</v>
      </c>
      <c r="D16838" s="1">
        <v>22276.540640439998</v>
      </c>
      <c r="E16838" s="1">
        <v>4.0500000000000002E-6</v>
      </c>
      <c r="F16838" s="1" t="s">
        <v>3</v>
      </c>
      <c r="G16838" s="1" t="s">
        <v>20270</v>
      </c>
      <c r="H16838" s="1">
        <v>0</v>
      </c>
      <c r="I16838" s="1">
        <v>9998</v>
      </c>
    </row>
    <row r="16839" spans="1:9" x14ac:dyDescent="0.25">
      <c r="A16839" s="1">
        <v>2</v>
      </c>
      <c r="B16839" s="1">
        <v>50466</v>
      </c>
      <c r="C16839" s="1">
        <v>98.573999999999998</v>
      </c>
      <c r="D16839" s="1">
        <v>353.71050000000002</v>
      </c>
      <c r="E16839" s="1">
        <v>4872</v>
      </c>
      <c r="F16839" s="1">
        <v>173.7107</v>
      </c>
      <c r="G16839" s="1">
        <v>186.41419999999999</v>
      </c>
      <c r="H16839" s="1">
        <v>14.38534465</v>
      </c>
      <c r="I16839" s="1">
        <v>40459</v>
      </c>
    </row>
    <row r="16840" spans="1:9" x14ac:dyDescent="0.25">
      <c r="A16840" s="1">
        <v>0</v>
      </c>
      <c r="B16840" s="1" t="s">
        <v>20271</v>
      </c>
    </row>
    <row r="16841" spans="1:9" x14ac:dyDescent="0.25">
      <c r="A16841" s="1">
        <v>1</v>
      </c>
      <c r="B16841" s="1" t="s">
        <v>20272</v>
      </c>
      <c r="C16841" s="1" t="s">
        <v>20273</v>
      </c>
      <c r="D16841" s="1">
        <v>22276.583344909999</v>
      </c>
      <c r="E16841" s="1">
        <v>-3.946E-4</v>
      </c>
      <c r="F16841" s="1" t="s">
        <v>3</v>
      </c>
      <c r="G16841" s="1">
        <f>-10208+0</f>
        <v>-10208</v>
      </c>
      <c r="H16841" s="1">
        <v>0</v>
      </c>
      <c r="I16841" s="1">
        <v>9993</v>
      </c>
    </row>
    <row r="16842" spans="1:9" x14ac:dyDescent="0.25">
      <c r="A16842" s="1">
        <v>2</v>
      </c>
      <c r="B16842" s="1">
        <v>50469</v>
      </c>
      <c r="C16842" s="1">
        <v>87.901799999999994</v>
      </c>
      <c r="D16842" s="1">
        <v>274.62169999999998</v>
      </c>
      <c r="E16842" s="1">
        <v>2423</v>
      </c>
      <c r="F16842" s="1">
        <v>103.0371</v>
      </c>
      <c r="G16842" s="1">
        <v>79.994500000000002</v>
      </c>
      <c r="H16842" s="1">
        <v>13.17664721</v>
      </c>
      <c r="I16842" s="1">
        <v>1309</v>
      </c>
    </row>
    <row r="16843" spans="1:9" x14ac:dyDescent="0.25">
      <c r="A16843" s="1">
        <v>0</v>
      </c>
      <c r="B16843" s="1" t="s">
        <v>20274</v>
      </c>
    </row>
    <row r="16844" spans="1:9" x14ac:dyDescent="0.25">
      <c r="A16844" s="1">
        <v>1</v>
      </c>
      <c r="B16844" s="1" t="s">
        <v>20275</v>
      </c>
      <c r="C16844" s="1" t="s">
        <v>20276</v>
      </c>
      <c r="D16844" s="1">
        <v>22276.583344909999</v>
      </c>
      <c r="E16844" s="1">
        <v>-3.9605E-4</v>
      </c>
      <c r="F16844" s="1" t="s">
        <v>3</v>
      </c>
      <c r="G16844" s="1">
        <f>-10245+0</f>
        <v>-10245</v>
      </c>
      <c r="H16844" s="1">
        <v>0</v>
      </c>
      <c r="I16844" s="1">
        <v>9997</v>
      </c>
    </row>
    <row r="16845" spans="1:9" x14ac:dyDescent="0.25">
      <c r="A16845" s="1">
        <v>2</v>
      </c>
      <c r="B16845" s="1">
        <v>50470</v>
      </c>
      <c r="C16845" s="1">
        <v>87.902000000000001</v>
      </c>
      <c r="D16845" s="1">
        <v>274.62209999999999</v>
      </c>
      <c r="E16845" s="1">
        <v>2217</v>
      </c>
      <c r="F16845" s="1">
        <v>104.5196</v>
      </c>
      <c r="G16845" s="1">
        <v>71.016300000000001</v>
      </c>
      <c r="H16845" s="1">
        <v>13.176694530000001</v>
      </c>
      <c r="I16845" s="1">
        <v>1303</v>
      </c>
    </row>
    <row r="16846" spans="1:9" x14ac:dyDescent="0.25">
      <c r="A16846" s="1">
        <v>0</v>
      </c>
      <c r="B16846" s="1" t="s">
        <v>20277</v>
      </c>
    </row>
    <row r="16847" spans="1:9" x14ac:dyDescent="0.25">
      <c r="A16847" s="1">
        <v>1</v>
      </c>
      <c r="B16847" s="1" t="s">
        <v>20278</v>
      </c>
      <c r="C16847" s="1" t="s">
        <v>20279</v>
      </c>
      <c r="D16847" s="1">
        <v>22276.583344909999</v>
      </c>
      <c r="E16847" s="1">
        <v>-3.9733999999999999E-4</v>
      </c>
      <c r="F16847" s="1" t="s">
        <v>3</v>
      </c>
      <c r="G16847" s="1">
        <f>-10279+0</f>
        <v>-10279</v>
      </c>
      <c r="H16847" s="1">
        <v>0</v>
      </c>
      <c r="I16847" s="1">
        <v>9998</v>
      </c>
    </row>
    <row r="16848" spans="1:9" x14ac:dyDescent="0.25">
      <c r="A16848" s="1">
        <v>2</v>
      </c>
      <c r="B16848" s="1">
        <v>50471</v>
      </c>
      <c r="C16848" s="1">
        <v>87.901899999999998</v>
      </c>
      <c r="D16848" s="1">
        <v>274.59379999999999</v>
      </c>
      <c r="E16848" s="1">
        <v>2267</v>
      </c>
      <c r="F16848" s="1">
        <v>99.042400000000001</v>
      </c>
      <c r="G16848" s="1">
        <v>69.125900000000001</v>
      </c>
      <c r="H16848" s="1">
        <v>13.176669609999999</v>
      </c>
      <c r="I16848" s="1">
        <v>1308</v>
      </c>
    </row>
    <row r="16849" spans="1:9" x14ac:dyDescent="0.25">
      <c r="A16849" s="1">
        <v>0</v>
      </c>
      <c r="B16849" s="1" t="s">
        <v>20280</v>
      </c>
    </row>
    <row r="16850" spans="1:9" x14ac:dyDescent="0.25">
      <c r="A16850" s="1">
        <v>1</v>
      </c>
      <c r="B16850" s="1" t="s">
        <v>20281</v>
      </c>
      <c r="C16850" s="1" t="s">
        <v>20282</v>
      </c>
      <c r="D16850" s="1">
        <v>22276.583344909999</v>
      </c>
      <c r="E16850" s="1">
        <v>-3.5081000000000001E-4</v>
      </c>
      <c r="F16850" s="1" t="s">
        <v>3</v>
      </c>
      <c r="G16850" s="1">
        <f>-90697-1</f>
        <v>-90698</v>
      </c>
      <c r="H16850" s="1">
        <v>0</v>
      </c>
      <c r="I16850" s="1">
        <v>9994</v>
      </c>
    </row>
    <row r="16851" spans="1:9" x14ac:dyDescent="0.25">
      <c r="A16851" s="1">
        <v>2</v>
      </c>
      <c r="B16851" s="1">
        <v>50472</v>
      </c>
      <c r="C16851" s="1">
        <v>87.903400000000005</v>
      </c>
      <c r="D16851" s="1">
        <v>274.62360000000001</v>
      </c>
      <c r="E16851" s="1">
        <v>1895</v>
      </c>
      <c r="F16851" s="1">
        <v>97.750900000000001</v>
      </c>
      <c r="G16851" s="1">
        <v>224.57599999999999</v>
      </c>
      <c r="H16851" s="1">
        <v>13.176772189999999</v>
      </c>
      <c r="I16851" s="1">
        <v>1305</v>
      </c>
    </row>
    <row r="16852" spans="1:9" x14ac:dyDescent="0.25">
      <c r="A16852" s="1">
        <v>0</v>
      </c>
      <c r="B16852" s="1" t="s">
        <v>20283</v>
      </c>
    </row>
    <row r="16853" spans="1:9" x14ac:dyDescent="0.25">
      <c r="A16853" s="1">
        <v>1</v>
      </c>
      <c r="B16853" s="1" t="s">
        <v>20284</v>
      </c>
      <c r="C16853" s="1" t="s">
        <v>20285</v>
      </c>
      <c r="D16853" s="1">
        <v>22276.583344909999</v>
      </c>
      <c r="E16853" s="1">
        <v>-3.5616000000000001E-4</v>
      </c>
      <c r="F16853" s="1" t="s">
        <v>3</v>
      </c>
      <c r="G16853" s="1">
        <f>-92097-1</f>
        <v>-92098</v>
      </c>
      <c r="H16853" s="1">
        <v>0</v>
      </c>
      <c r="I16853" s="1">
        <v>9995</v>
      </c>
    </row>
    <row r="16854" spans="1:9" x14ac:dyDescent="0.25">
      <c r="A16854" s="1">
        <v>2</v>
      </c>
      <c r="B16854" s="1">
        <v>50473</v>
      </c>
      <c r="C16854" s="1">
        <v>87.902199999999993</v>
      </c>
      <c r="D16854" s="1">
        <v>274.61799999999999</v>
      </c>
      <c r="E16854" s="1">
        <v>1695</v>
      </c>
      <c r="F16854" s="1">
        <v>100.30370000000001</v>
      </c>
      <c r="G16854" s="1">
        <v>189.1379</v>
      </c>
      <c r="H16854" s="1">
        <v>13.17668699</v>
      </c>
      <c r="I16854" s="1">
        <v>1300</v>
      </c>
    </row>
    <row r="16855" spans="1:9" x14ac:dyDescent="0.25">
      <c r="A16855" s="1">
        <v>0</v>
      </c>
      <c r="B16855" s="1" t="s">
        <v>20286</v>
      </c>
    </row>
    <row r="16856" spans="1:9" x14ac:dyDescent="0.25">
      <c r="A16856" s="1">
        <v>1</v>
      </c>
      <c r="B16856" s="1" t="s">
        <v>20287</v>
      </c>
      <c r="C16856" s="1" t="s">
        <v>20288</v>
      </c>
      <c r="D16856" s="1">
        <v>22276.583344909999</v>
      </c>
      <c r="E16856" s="1">
        <v>-5.8451E-4</v>
      </c>
      <c r="F16856" s="1" t="s">
        <v>3</v>
      </c>
      <c r="G16856" s="1">
        <f>-56967-2</f>
        <v>-56969</v>
      </c>
      <c r="H16856" s="1">
        <v>0</v>
      </c>
      <c r="I16856" s="1">
        <v>9995</v>
      </c>
    </row>
    <row r="16857" spans="1:9" x14ac:dyDescent="0.25">
      <c r="A16857" s="1">
        <v>2</v>
      </c>
      <c r="B16857" s="1">
        <v>50474</v>
      </c>
      <c r="C16857" s="1">
        <v>87.220699999999994</v>
      </c>
      <c r="D16857" s="1">
        <v>257.18189999999998</v>
      </c>
      <c r="E16857" s="1">
        <v>4792</v>
      </c>
      <c r="F16857" s="1">
        <v>73.334800000000001</v>
      </c>
      <c r="G16857" s="1">
        <v>152.75030000000001</v>
      </c>
      <c r="H16857" s="1">
        <v>14.928986269999999</v>
      </c>
      <c r="I16857" s="1">
        <v>1304</v>
      </c>
    </row>
    <row r="16858" spans="1:9" x14ac:dyDescent="0.25">
      <c r="A16858" s="1">
        <v>0</v>
      </c>
      <c r="B16858" s="1" t="s">
        <v>20289</v>
      </c>
    </row>
    <row r="16859" spans="1:9" x14ac:dyDescent="0.25">
      <c r="A16859" s="1">
        <v>1</v>
      </c>
      <c r="B16859" s="1" t="s">
        <v>20290</v>
      </c>
      <c r="C16859" s="1" t="s">
        <v>20291</v>
      </c>
      <c r="D16859" s="1">
        <v>22276.583344909999</v>
      </c>
      <c r="E16859" s="1">
        <v>-1.6825E-4</v>
      </c>
      <c r="F16859" s="1" t="s">
        <v>3</v>
      </c>
      <c r="G16859" s="1">
        <f>-47589-1</f>
        <v>-47590</v>
      </c>
      <c r="H16859" s="1">
        <v>0</v>
      </c>
      <c r="I16859" s="1">
        <v>9994</v>
      </c>
    </row>
    <row r="16860" spans="1:9" x14ac:dyDescent="0.25">
      <c r="A16860" s="1">
        <v>2</v>
      </c>
      <c r="B16860" s="1">
        <v>50475</v>
      </c>
      <c r="C16860" s="1">
        <v>87.878799999999998</v>
      </c>
      <c r="D16860" s="1">
        <v>289.93700000000001</v>
      </c>
      <c r="E16860" s="1">
        <v>1934</v>
      </c>
      <c r="F16860" s="1">
        <v>102.6811</v>
      </c>
      <c r="G16860" s="1">
        <v>286.25790000000001</v>
      </c>
      <c r="H16860" s="1">
        <v>13.11425839</v>
      </c>
      <c r="I16860" s="1">
        <v>1303</v>
      </c>
    </row>
    <row r="16861" spans="1:9" x14ac:dyDescent="0.25">
      <c r="A16861" s="1">
        <v>0</v>
      </c>
      <c r="B16861" s="1" t="s">
        <v>20292</v>
      </c>
    </row>
    <row r="16862" spans="1:9" x14ac:dyDescent="0.25">
      <c r="A16862" s="1">
        <v>1</v>
      </c>
      <c r="B16862" s="1" t="s">
        <v>20293</v>
      </c>
      <c r="C16862" s="1" t="s">
        <v>20294</v>
      </c>
      <c r="D16862" s="1">
        <v>22276.583344909999</v>
      </c>
      <c r="E16862" s="1">
        <v>-5.4421000000000005E-4</v>
      </c>
      <c r="F16862" s="1" t="s">
        <v>3</v>
      </c>
      <c r="G16862" s="1">
        <f>-53031-2</f>
        <v>-53033</v>
      </c>
      <c r="H16862" s="1">
        <v>0</v>
      </c>
      <c r="I16862" s="1">
        <v>9999</v>
      </c>
    </row>
    <row r="16863" spans="1:9" x14ac:dyDescent="0.25">
      <c r="A16863" s="1">
        <v>2</v>
      </c>
      <c r="B16863" s="1">
        <v>50476</v>
      </c>
      <c r="C16863" s="1">
        <v>87.224299999999999</v>
      </c>
      <c r="D16863" s="1">
        <v>257.29300000000001</v>
      </c>
      <c r="E16863" s="1">
        <v>2348</v>
      </c>
      <c r="F16863" s="1">
        <v>83.508099999999999</v>
      </c>
      <c r="G16863" s="1">
        <v>264.93610000000001</v>
      </c>
      <c r="H16863" s="1">
        <v>14.928908209999999</v>
      </c>
      <c r="I16863" s="1">
        <v>1309</v>
      </c>
    </row>
    <row r="16864" spans="1:9" x14ac:dyDescent="0.25">
      <c r="A16864" s="1">
        <v>0</v>
      </c>
      <c r="B16864" s="1" t="s">
        <v>20295</v>
      </c>
    </row>
    <row r="16865" spans="1:9" x14ac:dyDescent="0.25">
      <c r="A16865" s="1">
        <v>1</v>
      </c>
      <c r="B16865" s="1" t="s">
        <v>20296</v>
      </c>
      <c r="C16865" s="1" t="s">
        <v>20297</v>
      </c>
      <c r="D16865" s="1">
        <v>22276.583344909999</v>
      </c>
      <c r="E16865" s="1">
        <v>-5.8693999999999999E-4</v>
      </c>
      <c r="F16865" s="1" t="s">
        <v>3</v>
      </c>
      <c r="G16865" s="1">
        <f>-57243-2</f>
        <v>-57245</v>
      </c>
      <c r="H16865" s="1">
        <v>0</v>
      </c>
      <c r="I16865" s="1">
        <v>9995</v>
      </c>
    </row>
    <row r="16866" spans="1:9" x14ac:dyDescent="0.25">
      <c r="A16866" s="1">
        <v>2</v>
      </c>
      <c r="B16866" s="1">
        <v>50477</v>
      </c>
      <c r="C16866" s="1">
        <v>87.225099999999998</v>
      </c>
      <c r="D16866" s="1">
        <v>257.3261</v>
      </c>
      <c r="E16866" s="1">
        <v>5213</v>
      </c>
      <c r="F16866" s="1">
        <v>46.545900000000003</v>
      </c>
      <c r="G16866" s="1">
        <v>130.45590000000001</v>
      </c>
      <c r="H16866" s="1">
        <v>14.92870997</v>
      </c>
      <c r="I16866" s="1">
        <v>1307</v>
      </c>
    </row>
    <row r="16867" spans="1:9" x14ac:dyDescent="0.25">
      <c r="A16867" s="1">
        <v>0</v>
      </c>
      <c r="B16867" s="1" t="s">
        <v>20298</v>
      </c>
    </row>
    <row r="16868" spans="1:9" x14ac:dyDescent="0.25">
      <c r="A16868" s="1">
        <v>1</v>
      </c>
      <c r="B16868" s="1" t="s">
        <v>20299</v>
      </c>
      <c r="C16868" s="1" t="s">
        <v>20300</v>
      </c>
      <c r="D16868" s="1">
        <v>22276.583344909999</v>
      </c>
      <c r="E16868" s="1">
        <v>-2.0759000000000001E-4</v>
      </c>
      <c r="F16868" s="1" t="s">
        <v>3</v>
      </c>
      <c r="G16868" s="1">
        <f>-58725-1</f>
        <v>-58726</v>
      </c>
      <c r="H16868" s="1">
        <v>0</v>
      </c>
      <c r="I16868" s="1">
        <v>9992</v>
      </c>
    </row>
    <row r="16869" spans="1:9" x14ac:dyDescent="0.25">
      <c r="A16869" s="1">
        <v>2</v>
      </c>
      <c r="B16869" s="1">
        <v>50478</v>
      </c>
      <c r="C16869" s="1">
        <v>87.880399999999995</v>
      </c>
      <c r="D16869" s="1">
        <v>289.9246</v>
      </c>
      <c r="E16869" s="1">
        <v>1873</v>
      </c>
      <c r="F16869" s="1">
        <v>111.5693</v>
      </c>
      <c r="G16869" s="1">
        <v>71.0745</v>
      </c>
      <c r="H16869" s="1">
        <v>13.11435142</v>
      </c>
      <c r="I16869" s="1">
        <v>1309</v>
      </c>
    </row>
    <row r="16870" spans="1:9" x14ac:dyDescent="0.25">
      <c r="A16870" s="1">
        <v>0</v>
      </c>
      <c r="B16870" s="1" t="s">
        <v>20301</v>
      </c>
    </row>
    <row r="16871" spans="1:9" x14ac:dyDescent="0.25">
      <c r="A16871" s="1">
        <v>1</v>
      </c>
      <c r="B16871" s="1" t="s">
        <v>20302</v>
      </c>
      <c r="C16871" s="1" t="s">
        <v>20303</v>
      </c>
      <c r="D16871" s="1">
        <v>22276.583344909999</v>
      </c>
      <c r="E16871" s="1">
        <v>-6.2352999999999996E-4</v>
      </c>
      <c r="F16871" s="1" t="s">
        <v>3</v>
      </c>
      <c r="G16871" s="1">
        <f>-17696+0</f>
        <v>-17696</v>
      </c>
      <c r="H16871" s="1">
        <v>0</v>
      </c>
      <c r="I16871" s="1">
        <v>9999</v>
      </c>
    </row>
    <row r="16872" spans="1:9" x14ac:dyDescent="0.25">
      <c r="A16872" s="1">
        <v>2</v>
      </c>
      <c r="B16872" s="1">
        <v>50479</v>
      </c>
      <c r="C16872" s="1">
        <v>87.879400000000004</v>
      </c>
      <c r="D16872" s="1">
        <v>289.93849999999998</v>
      </c>
      <c r="E16872" s="1">
        <v>2234</v>
      </c>
      <c r="F16872" s="1">
        <v>80.8476</v>
      </c>
      <c r="G16872" s="1">
        <v>165.3295</v>
      </c>
      <c r="H16872" s="1">
        <v>13.114936589999999</v>
      </c>
      <c r="I16872" s="1">
        <v>1305</v>
      </c>
    </row>
    <row r="16873" spans="1:9" x14ac:dyDescent="0.25">
      <c r="A16873" s="1">
        <v>0</v>
      </c>
      <c r="B16873" s="1" t="s">
        <v>20304</v>
      </c>
    </row>
    <row r="16874" spans="1:9" x14ac:dyDescent="0.25">
      <c r="A16874" s="1">
        <v>1</v>
      </c>
      <c r="B16874" s="1" t="s">
        <v>20305</v>
      </c>
      <c r="C16874" s="1" t="s">
        <v>20306</v>
      </c>
      <c r="D16874" s="1">
        <v>22276.583344909999</v>
      </c>
      <c r="E16874" s="1">
        <v>-5.8405999999999996E-4</v>
      </c>
      <c r="F16874" s="1" t="s">
        <v>3</v>
      </c>
      <c r="G16874" s="1">
        <f>-56902-2</f>
        <v>-56904</v>
      </c>
      <c r="H16874" s="1">
        <v>0</v>
      </c>
      <c r="I16874" s="1">
        <v>9991</v>
      </c>
    </row>
    <row r="16875" spans="1:9" x14ac:dyDescent="0.25">
      <c r="A16875" s="1">
        <v>2</v>
      </c>
      <c r="B16875" s="1">
        <v>50480</v>
      </c>
      <c r="C16875" s="1">
        <v>87.220100000000002</v>
      </c>
      <c r="D16875" s="1">
        <v>257.11520000000002</v>
      </c>
      <c r="E16875" s="1">
        <v>3005</v>
      </c>
      <c r="F16875" s="1">
        <v>58.069800000000001</v>
      </c>
      <c r="G16875" s="1">
        <v>67.906599999999997</v>
      </c>
      <c r="H16875" s="1">
        <v>14.92919545</v>
      </c>
      <c r="I16875" s="1">
        <v>1303</v>
      </c>
    </row>
    <row r="16876" spans="1:9" x14ac:dyDescent="0.25">
      <c r="A16876" s="1">
        <v>0</v>
      </c>
      <c r="B16876" s="1" t="s">
        <v>20307</v>
      </c>
    </row>
    <row r="16877" spans="1:9" x14ac:dyDescent="0.25">
      <c r="A16877" s="1">
        <v>1</v>
      </c>
      <c r="B16877" s="1" t="s">
        <v>20308</v>
      </c>
      <c r="C16877" s="1" t="s">
        <v>20309</v>
      </c>
      <c r="D16877" s="1">
        <v>22276.583344909999</v>
      </c>
      <c r="E16877" s="1">
        <v>-5.4211999999999999E-4</v>
      </c>
      <c r="F16877" s="1" t="s">
        <v>3</v>
      </c>
      <c r="G16877" s="1">
        <f>-52851-2</f>
        <v>-52853</v>
      </c>
      <c r="H16877" s="1">
        <v>0</v>
      </c>
      <c r="I16877" s="1">
        <v>9992</v>
      </c>
    </row>
    <row r="16878" spans="1:9" x14ac:dyDescent="0.25">
      <c r="A16878" s="1">
        <v>2</v>
      </c>
      <c r="B16878" s="1">
        <v>50481</v>
      </c>
      <c r="C16878" s="1">
        <v>87.222200000000001</v>
      </c>
      <c r="D16878" s="1">
        <v>257.21969999999999</v>
      </c>
      <c r="E16878" s="1">
        <v>4420</v>
      </c>
      <c r="F16878" s="1">
        <v>74.634500000000003</v>
      </c>
      <c r="G16878" s="1">
        <v>249.91419999999999</v>
      </c>
      <c r="H16878" s="1">
        <v>14.928660860000001</v>
      </c>
      <c r="I16878" s="1">
        <v>1300</v>
      </c>
    </row>
    <row r="16879" spans="1:9" x14ac:dyDescent="0.25">
      <c r="A16879" s="1">
        <v>0</v>
      </c>
      <c r="B16879" s="1" t="s">
        <v>20310</v>
      </c>
    </row>
    <row r="16880" spans="1:9" x14ac:dyDescent="0.25">
      <c r="A16880" s="1">
        <v>1</v>
      </c>
      <c r="B16880" s="1" t="s">
        <v>20311</v>
      </c>
      <c r="C16880" s="1" t="s">
        <v>20312</v>
      </c>
      <c r="D16880" s="1">
        <v>22276.583344909999</v>
      </c>
      <c r="E16880" s="1">
        <v>-5.8169000000000005E-4</v>
      </c>
      <c r="F16880" s="1" t="s">
        <v>3</v>
      </c>
      <c r="G16880" s="1">
        <f>-56652-2</f>
        <v>-56654</v>
      </c>
      <c r="H16880" s="1">
        <v>0</v>
      </c>
      <c r="I16880" s="1">
        <v>9991</v>
      </c>
    </row>
    <row r="16881" spans="1:9" x14ac:dyDescent="0.25">
      <c r="A16881" s="1">
        <v>2</v>
      </c>
      <c r="B16881" s="1">
        <v>50482</v>
      </c>
      <c r="C16881" s="1">
        <v>87.222899999999996</v>
      </c>
      <c r="D16881" s="1">
        <v>257.233</v>
      </c>
      <c r="E16881" s="1">
        <v>4425</v>
      </c>
      <c r="F16881" s="1">
        <v>69.033299999999997</v>
      </c>
      <c r="G16881" s="1">
        <v>60.348399999999998</v>
      </c>
      <c r="H16881" s="1">
        <v>14.92926926</v>
      </c>
      <c r="I16881" s="1">
        <v>1301</v>
      </c>
    </row>
    <row r="16882" spans="1:9" x14ac:dyDescent="0.25">
      <c r="A16882" s="1">
        <v>0</v>
      </c>
      <c r="B16882" s="1" t="s">
        <v>20313</v>
      </c>
    </row>
    <row r="16883" spans="1:9" x14ac:dyDescent="0.25">
      <c r="A16883" s="1">
        <v>1</v>
      </c>
      <c r="B16883" s="1" t="s">
        <v>20314</v>
      </c>
      <c r="C16883" s="1" t="s">
        <v>20315</v>
      </c>
      <c r="D16883" s="1">
        <v>22276.583344909999</v>
      </c>
      <c r="E16883" s="1">
        <v>-5.8739999999999997E-4</v>
      </c>
      <c r="F16883" s="1" t="s">
        <v>3</v>
      </c>
      <c r="G16883" s="1">
        <f>-57286-2</f>
        <v>-57288</v>
      </c>
      <c r="H16883" s="1">
        <v>0</v>
      </c>
      <c r="I16883" s="1">
        <v>9991</v>
      </c>
    </row>
    <row r="16884" spans="1:9" x14ac:dyDescent="0.25">
      <c r="A16884" s="1">
        <v>2</v>
      </c>
      <c r="B16884" s="1">
        <v>50483</v>
      </c>
      <c r="C16884" s="1">
        <v>87.22</v>
      </c>
      <c r="D16884" s="1">
        <v>257.14389999999997</v>
      </c>
      <c r="E16884" s="1">
        <v>4328</v>
      </c>
      <c r="F16884" s="1">
        <v>87.478899999999996</v>
      </c>
      <c r="G16884" s="1">
        <v>90.426900000000003</v>
      </c>
      <c r="H16884" s="1">
        <v>14.92876334</v>
      </c>
      <c r="I16884" s="1">
        <v>1303</v>
      </c>
    </row>
    <row r="16885" spans="1:9" x14ac:dyDescent="0.25">
      <c r="A16885" s="1">
        <v>0</v>
      </c>
      <c r="B16885" s="1" t="s">
        <v>20316</v>
      </c>
    </row>
    <row r="16886" spans="1:9" x14ac:dyDescent="0.25">
      <c r="A16886" s="1">
        <v>1</v>
      </c>
      <c r="B16886" s="1" t="s">
        <v>20317</v>
      </c>
      <c r="C16886" s="1" t="s">
        <v>20318</v>
      </c>
      <c r="D16886" s="1">
        <v>22276.583344909999</v>
      </c>
      <c r="E16886" s="1">
        <v>-1.6775000000000001E-4</v>
      </c>
      <c r="F16886" s="1" t="s">
        <v>3</v>
      </c>
      <c r="G16886" s="1">
        <f>-47447-1</f>
        <v>-47448</v>
      </c>
      <c r="H16886" s="1">
        <v>0</v>
      </c>
      <c r="I16886" s="1">
        <v>9991</v>
      </c>
    </row>
    <row r="16887" spans="1:9" x14ac:dyDescent="0.25">
      <c r="A16887" s="1">
        <v>2</v>
      </c>
      <c r="B16887" s="1">
        <v>50484</v>
      </c>
      <c r="C16887" s="1">
        <v>87.878299999999996</v>
      </c>
      <c r="D16887" s="1">
        <v>289.89929999999998</v>
      </c>
      <c r="E16887" s="1">
        <v>2744</v>
      </c>
      <c r="F16887" s="1">
        <v>97.324600000000004</v>
      </c>
      <c r="G16887" s="1">
        <v>270.53910000000002</v>
      </c>
      <c r="H16887" s="1">
        <v>13.114251769999999</v>
      </c>
      <c r="I16887" s="1">
        <v>1303</v>
      </c>
    </row>
    <row r="16888" spans="1:9" x14ac:dyDescent="0.25">
      <c r="A16888" s="1">
        <v>0</v>
      </c>
      <c r="B16888" s="1" t="s">
        <v>20319</v>
      </c>
    </row>
    <row r="16889" spans="1:9" x14ac:dyDescent="0.25">
      <c r="A16889" s="1">
        <v>1</v>
      </c>
      <c r="B16889" s="1" t="s">
        <v>20320</v>
      </c>
      <c r="C16889" s="1" t="s">
        <v>20321</v>
      </c>
      <c r="D16889" s="1">
        <v>22276.583344909999</v>
      </c>
      <c r="E16889" s="1">
        <v>-5.7384999999999999E-4</v>
      </c>
      <c r="F16889" s="1" t="s">
        <v>3</v>
      </c>
      <c r="G16889" s="1">
        <f>-55912-2</f>
        <v>-55914</v>
      </c>
      <c r="H16889" s="1">
        <v>0</v>
      </c>
      <c r="I16889" s="1">
        <v>9991</v>
      </c>
    </row>
    <row r="16890" spans="1:9" x14ac:dyDescent="0.25">
      <c r="A16890" s="1">
        <v>2</v>
      </c>
      <c r="B16890" s="1">
        <v>50485</v>
      </c>
      <c r="C16890" s="1">
        <v>87.297200000000004</v>
      </c>
      <c r="D16890" s="1">
        <v>259.56619999999998</v>
      </c>
      <c r="E16890" s="1">
        <v>1166</v>
      </c>
      <c r="F16890" s="1">
        <v>58.067500000000003</v>
      </c>
      <c r="G16890" s="1">
        <v>49.7333</v>
      </c>
      <c r="H16890" s="1">
        <v>14.929141</v>
      </c>
      <c r="I16890" s="1">
        <v>1303</v>
      </c>
    </row>
    <row r="16891" spans="1:9" x14ac:dyDescent="0.25">
      <c r="A16891" s="1">
        <v>0</v>
      </c>
      <c r="B16891" s="1" t="s">
        <v>20322</v>
      </c>
    </row>
    <row r="16892" spans="1:9" x14ac:dyDescent="0.25">
      <c r="A16892" s="1">
        <v>1</v>
      </c>
      <c r="B16892" s="1" t="s">
        <v>20323</v>
      </c>
      <c r="C16892" s="1" t="s">
        <v>20324</v>
      </c>
      <c r="D16892" s="1">
        <v>22276.583344909999</v>
      </c>
      <c r="E16892" s="1">
        <v>-5.4427999999999996E-4</v>
      </c>
      <c r="F16892" s="1" t="s">
        <v>3</v>
      </c>
      <c r="G16892" s="1">
        <f>-53012-2</f>
        <v>-53014</v>
      </c>
      <c r="H16892" s="1">
        <v>0</v>
      </c>
      <c r="I16892" s="1">
        <v>9996</v>
      </c>
    </row>
    <row r="16893" spans="1:9" x14ac:dyDescent="0.25">
      <c r="A16893" s="1">
        <v>2</v>
      </c>
      <c r="B16893" s="1">
        <v>50486</v>
      </c>
      <c r="C16893" s="1">
        <v>87.224699999999999</v>
      </c>
      <c r="D16893" s="1">
        <v>257.29809999999998</v>
      </c>
      <c r="E16893" s="1">
        <v>3111</v>
      </c>
      <c r="F16893" s="1">
        <v>14.0321</v>
      </c>
      <c r="G16893" s="1">
        <v>340.75599999999997</v>
      </c>
      <c r="H16893" s="1">
        <v>14.929088480000001</v>
      </c>
      <c r="I16893" s="1">
        <v>1308</v>
      </c>
    </row>
    <row r="16894" spans="1:9" x14ac:dyDescent="0.25">
      <c r="A16894" s="1">
        <v>0</v>
      </c>
      <c r="B16894" s="1" t="s">
        <v>20325</v>
      </c>
    </row>
    <row r="16895" spans="1:9" x14ac:dyDescent="0.25">
      <c r="A16895" s="1">
        <v>1</v>
      </c>
      <c r="B16895" s="1" t="s">
        <v>20326</v>
      </c>
      <c r="C16895" s="1" t="s">
        <v>20327</v>
      </c>
      <c r="D16895" s="1">
        <v>22276.583344909999</v>
      </c>
      <c r="E16895" s="1">
        <v>-5.6678999999999996E-4</v>
      </c>
      <c r="F16895" s="1" t="s">
        <v>3</v>
      </c>
      <c r="G16895" s="1">
        <f>-55249-2</f>
        <v>-55251</v>
      </c>
      <c r="H16895" s="1">
        <v>0</v>
      </c>
      <c r="I16895" s="1">
        <v>9991</v>
      </c>
    </row>
    <row r="16896" spans="1:9" x14ac:dyDescent="0.25">
      <c r="A16896" s="1">
        <v>2</v>
      </c>
      <c r="B16896" s="1">
        <v>50487</v>
      </c>
      <c r="C16896" s="1">
        <v>87.216200000000001</v>
      </c>
      <c r="D16896" s="1">
        <v>257.01190000000003</v>
      </c>
      <c r="E16896" s="1">
        <v>1785</v>
      </c>
      <c r="F16896" s="1">
        <v>11.942299999999999</v>
      </c>
      <c r="G16896" s="1">
        <v>250.71860000000001</v>
      </c>
      <c r="H16896" s="1">
        <v>14.928918769999999</v>
      </c>
      <c r="I16896" s="1">
        <v>1307</v>
      </c>
    </row>
    <row r="16897" spans="1:9" x14ac:dyDescent="0.25">
      <c r="A16897" s="1">
        <v>0</v>
      </c>
      <c r="B16897" s="1" t="s">
        <v>20328</v>
      </c>
    </row>
    <row r="16898" spans="1:9" x14ac:dyDescent="0.25">
      <c r="A16898" s="1">
        <v>1</v>
      </c>
      <c r="B16898" s="1" t="s">
        <v>20329</v>
      </c>
      <c r="C16898" s="1" t="s">
        <v>20330</v>
      </c>
      <c r="D16898" s="1">
        <v>22276.583344909999</v>
      </c>
      <c r="E16898" s="1">
        <v>-1.7024E-4</v>
      </c>
      <c r="F16898" s="1" t="s">
        <v>3</v>
      </c>
      <c r="G16898" s="1">
        <f>-48155-1</f>
        <v>-48156</v>
      </c>
      <c r="H16898" s="1">
        <v>0</v>
      </c>
      <c r="I16898" s="1">
        <v>9990</v>
      </c>
    </row>
    <row r="16899" spans="1:9" x14ac:dyDescent="0.25">
      <c r="A16899" s="1">
        <v>2</v>
      </c>
      <c r="B16899" s="1">
        <v>50488</v>
      </c>
      <c r="C16899" s="1">
        <v>87.869900000000001</v>
      </c>
      <c r="D16899" s="1">
        <v>289.89429999999999</v>
      </c>
      <c r="E16899" s="1">
        <v>2414</v>
      </c>
      <c r="F16899" s="1">
        <v>103.18429999999999</v>
      </c>
      <c r="G16899" s="1">
        <v>238.25219999999999</v>
      </c>
      <c r="H16899" s="1">
        <v>13.114212500000001</v>
      </c>
      <c r="I16899" s="1">
        <v>1306</v>
      </c>
    </row>
    <row r="16900" spans="1:9" x14ac:dyDescent="0.25">
      <c r="A16900" s="1">
        <v>0</v>
      </c>
      <c r="B16900" s="1" t="s">
        <v>20331</v>
      </c>
    </row>
    <row r="16901" spans="1:9" x14ac:dyDescent="0.25">
      <c r="A16901" s="1">
        <v>1</v>
      </c>
      <c r="B16901" s="1" t="s">
        <v>20332</v>
      </c>
      <c r="C16901" s="1" t="s">
        <v>20333</v>
      </c>
      <c r="D16901" s="1">
        <v>22276.583344909999</v>
      </c>
      <c r="E16901" s="1">
        <v>-5.8284999999999999E-4</v>
      </c>
      <c r="F16901" s="1" t="s">
        <v>3</v>
      </c>
      <c r="G16901" s="1">
        <f>-56759-2</f>
        <v>-56761</v>
      </c>
      <c r="H16901" s="1">
        <v>0</v>
      </c>
      <c r="I16901" s="1">
        <v>9995</v>
      </c>
    </row>
    <row r="16902" spans="1:9" x14ac:dyDescent="0.25">
      <c r="A16902" s="1">
        <v>2</v>
      </c>
      <c r="B16902" s="1">
        <v>50489</v>
      </c>
      <c r="C16902" s="1">
        <v>87.221299999999999</v>
      </c>
      <c r="D16902" s="1">
        <v>257.18650000000002</v>
      </c>
      <c r="E16902" s="1">
        <v>3197</v>
      </c>
      <c r="F16902" s="1">
        <v>58.082799999999999</v>
      </c>
      <c r="G16902" s="1">
        <v>82.270099999999999</v>
      </c>
      <c r="H16902" s="1">
        <v>14.929356350000001</v>
      </c>
      <c r="I16902" s="1">
        <v>1307</v>
      </c>
    </row>
    <row r="16903" spans="1:9" x14ac:dyDescent="0.25">
      <c r="A16903" s="1">
        <v>0</v>
      </c>
      <c r="B16903" s="1" t="s">
        <v>20334</v>
      </c>
    </row>
    <row r="16904" spans="1:9" x14ac:dyDescent="0.25">
      <c r="A16904" s="1">
        <v>1</v>
      </c>
      <c r="B16904" s="1" t="s">
        <v>20335</v>
      </c>
      <c r="C16904" s="1" t="s">
        <v>20336</v>
      </c>
      <c r="D16904" s="1">
        <v>22276.583344909999</v>
      </c>
      <c r="E16904" s="1">
        <v>-5.8514000000000005E-4</v>
      </c>
      <c r="F16904" s="1" t="s">
        <v>3</v>
      </c>
      <c r="G16904" s="1">
        <f>-57030-2</f>
        <v>-57032</v>
      </c>
      <c r="H16904" s="1">
        <v>0</v>
      </c>
      <c r="I16904" s="1">
        <v>9995</v>
      </c>
    </row>
    <row r="16905" spans="1:9" x14ac:dyDescent="0.25">
      <c r="A16905" s="1">
        <v>2</v>
      </c>
      <c r="B16905" s="1">
        <v>50490</v>
      </c>
      <c r="C16905" s="1">
        <v>87.215100000000007</v>
      </c>
      <c r="D16905" s="1">
        <v>256.95510000000002</v>
      </c>
      <c r="E16905" s="1">
        <v>4626</v>
      </c>
      <c r="F16905" s="1">
        <v>71.333600000000004</v>
      </c>
      <c r="G16905" s="1">
        <v>152.1808</v>
      </c>
      <c r="H16905" s="1">
        <v>14.92898329</v>
      </c>
      <c r="I16905" s="1">
        <v>1302</v>
      </c>
    </row>
    <row r="16906" spans="1:9" x14ac:dyDescent="0.25">
      <c r="A16906" s="1">
        <v>0</v>
      </c>
      <c r="B16906" s="1" t="s">
        <v>20337</v>
      </c>
    </row>
    <row r="16907" spans="1:9" x14ac:dyDescent="0.25">
      <c r="A16907" s="1">
        <v>1</v>
      </c>
      <c r="B16907" s="1" t="s">
        <v>20338</v>
      </c>
      <c r="C16907" s="1" t="s">
        <v>20339</v>
      </c>
      <c r="D16907" s="1">
        <v>22276.583344909999</v>
      </c>
      <c r="E16907" s="1">
        <v>-5.7072000000000004E-4</v>
      </c>
      <c r="F16907" s="1" t="s">
        <v>3</v>
      </c>
      <c r="G16907" s="1">
        <f>-55603-2</f>
        <v>-55605</v>
      </c>
      <c r="H16907" s="1">
        <v>0</v>
      </c>
      <c r="I16907" s="1">
        <v>9998</v>
      </c>
    </row>
    <row r="16908" spans="1:9" x14ac:dyDescent="0.25">
      <c r="A16908" s="1">
        <v>2</v>
      </c>
      <c r="B16908" s="1">
        <v>50491</v>
      </c>
      <c r="C16908" s="1">
        <v>87.219200000000001</v>
      </c>
      <c r="D16908" s="1">
        <v>257.1198</v>
      </c>
      <c r="E16908" s="1">
        <v>2299</v>
      </c>
      <c r="F16908" s="1">
        <v>19.3415</v>
      </c>
      <c r="G16908" s="1">
        <v>235.36770000000001</v>
      </c>
      <c r="H16908" s="1">
        <v>14.9291339</v>
      </c>
      <c r="I16908" s="1">
        <v>1306</v>
      </c>
    </row>
    <row r="16909" spans="1:9" x14ac:dyDescent="0.25">
      <c r="A16909" s="1">
        <v>0</v>
      </c>
      <c r="B16909" s="1" t="s">
        <v>20340</v>
      </c>
    </row>
    <row r="16910" spans="1:9" x14ac:dyDescent="0.25">
      <c r="A16910" s="1">
        <v>1</v>
      </c>
      <c r="B16910" s="1" t="s">
        <v>20341</v>
      </c>
      <c r="C16910" s="1" t="s">
        <v>20342</v>
      </c>
      <c r="D16910" s="1">
        <v>22276.583344909999</v>
      </c>
      <c r="E16910" s="1">
        <v>-5.4584999999999996E-4</v>
      </c>
      <c r="F16910" s="1" t="s">
        <v>3</v>
      </c>
      <c r="G16910" s="1">
        <f>-53194-2</f>
        <v>-53196</v>
      </c>
      <c r="H16910" s="1">
        <v>0</v>
      </c>
      <c r="I16910" s="1">
        <v>9998</v>
      </c>
    </row>
    <row r="16911" spans="1:9" x14ac:dyDescent="0.25">
      <c r="A16911" s="1">
        <v>2</v>
      </c>
      <c r="B16911" s="1">
        <v>50492</v>
      </c>
      <c r="C16911" s="1">
        <v>87.222399999999993</v>
      </c>
      <c r="D16911" s="1">
        <v>257.233</v>
      </c>
      <c r="E16911" s="1">
        <v>2657</v>
      </c>
      <c r="F16911" s="1">
        <v>3.4670000000000001</v>
      </c>
      <c r="G16911" s="1">
        <v>299.21120000000002</v>
      </c>
      <c r="H16911" s="1">
        <v>14.92889235</v>
      </c>
      <c r="I16911" s="1">
        <v>1300</v>
      </c>
    </row>
    <row r="16912" spans="1:9" x14ac:dyDescent="0.25">
      <c r="A16912" s="1">
        <v>0</v>
      </c>
      <c r="B16912" s="1" t="s">
        <v>20343</v>
      </c>
    </row>
    <row r="16913" spans="1:9" x14ac:dyDescent="0.25">
      <c r="A16913" s="1">
        <v>1</v>
      </c>
      <c r="B16913" s="1" t="s">
        <v>20344</v>
      </c>
      <c r="C16913" s="1" t="s">
        <v>20345</v>
      </c>
      <c r="D16913" s="1">
        <v>22276.583344909999</v>
      </c>
      <c r="E16913" s="1">
        <v>-5.7974000000000003E-4</v>
      </c>
      <c r="F16913" s="1" t="s">
        <v>3</v>
      </c>
      <c r="G16913" s="1">
        <f>-56498-2</f>
        <v>-56500</v>
      </c>
      <c r="H16913" s="1">
        <v>0</v>
      </c>
      <c r="I16913" s="1">
        <v>9994</v>
      </c>
    </row>
    <row r="16914" spans="1:9" x14ac:dyDescent="0.25">
      <c r="A16914" s="1">
        <v>2</v>
      </c>
      <c r="B16914" s="1">
        <v>50493</v>
      </c>
      <c r="C16914" s="1">
        <v>87.225899999999996</v>
      </c>
      <c r="D16914" s="1">
        <v>257.36309999999997</v>
      </c>
      <c r="E16914" s="1">
        <v>4460</v>
      </c>
      <c r="F16914" s="1">
        <v>53.482300000000002</v>
      </c>
      <c r="G16914" s="1">
        <v>171.61439999999999</v>
      </c>
      <c r="H16914" s="1">
        <v>14.92900234</v>
      </c>
      <c r="I16914" s="1">
        <v>1304</v>
      </c>
    </row>
    <row r="16915" spans="1:9" x14ac:dyDescent="0.25">
      <c r="A16915" s="1">
        <v>0</v>
      </c>
      <c r="B16915" s="1" t="s">
        <v>20346</v>
      </c>
    </row>
    <row r="16916" spans="1:9" x14ac:dyDescent="0.25">
      <c r="A16916" s="1">
        <v>1</v>
      </c>
      <c r="B16916" s="1" t="s">
        <v>20347</v>
      </c>
      <c r="C16916" s="1" t="s">
        <v>20348</v>
      </c>
      <c r="D16916" s="1">
        <v>22276.583344909999</v>
      </c>
      <c r="E16916" s="1">
        <v>-5.6862000000000004E-4</v>
      </c>
      <c r="F16916" s="1" t="s">
        <v>3</v>
      </c>
      <c r="G16916" s="1">
        <f>-55396-2</f>
        <v>-55398</v>
      </c>
      <c r="H16916" s="1">
        <v>0</v>
      </c>
      <c r="I16916" s="1">
        <v>9996</v>
      </c>
    </row>
    <row r="16917" spans="1:9" x14ac:dyDescent="0.25">
      <c r="A16917" s="1">
        <v>2</v>
      </c>
      <c r="B16917" s="1">
        <v>50494</v>
      </c>
      <c r="C16917" s="1">
        <v>87.214699999999993</v>
      </c>
      <c r="D16917" s="1">
        <v>256.94080000000002</v>
      </c>
      <c r="E16917" s="1">
        <v>1831</v>
      </c>
      <c r="F16917" s="1">
        <v>21.155100000000001</v>
      </c>
      <c r="G16917" s="1">
        <v>30.7791</v>
      </c>
      <c r="H16917" s="1">
        <v>14.929150870000001</v>
      </c>
      <c r="I16917" s="1">
        <v>1302</v>
      </c>
    </row>
    <row r="16918" spans="1:9" x14ac:dyDescent="0.25">
      <c r="A16918" s="1">
        <v>0</v>
      </c>
      <c r="B16918" s="1" t="s">
        <v>20349</v>
      </c>
    </row>
    <row r="16919" spans="1:9" x14ac:dyDescent="0.25">
      <c r="A16919" s="1">
        <v>1</v>
      </c>
      <c r="B16919" s="1" t="s">
        <v>20350</v>
      </c>
      <c r="C16919" s="1" t="s">
        <v>20351</v>
      </c>
      <c r="D16919" s="1">
        <v>22276.583344909999</v>
      </c>
      <c r="E16919" s="1">
        <v>-5.6740000000000002E-4</v>
      </c>
      <c r="F16919" s="1" t="s">
        <v>3</v>
      </c>
      <c r="G16919" s="1">
        <f>-55250-2</f>
        <v>-55252</v>
      </c>
      <c r="H16919" s="1">
        <v>0</v>
      </c>
      <c r="I16919" s="1">
        <v>9991</v>
      </c>
    </row>
    <row r="16920" spans="1:9" x14ac:dyDescent="0.25">
      <c r="A16920" s="1">
        <v>2</v>
      </c>
      <c r="B16920" s="1">
        <v>50495</v>
      </c>
      <c r="C16920" s="1">
        <v>87.209100000000007</v>
      </c>
      <c r="D16920" s="1">
        <v>256.7362</v>
      </c>
      <c r="E16920" s="1">
        <v>5059</v>
      </c>
      <c r="F16920" s="1">
        <v>67.391099999999994</v>
      </c>
      <c r="G16920" s="1">
        <v>345.45479999999998</v>
      </c>
      <c r="H16920" s="1">
        <v>14.929236939999999</v>
      </c>
      <c r="I16920" s="1">
        <v>1305</v>
      </c>
    </row>
    <row r="16921" spans="1:9" x14ac:dyDescent="0.25">
      <c r="A16921" s="1">
        <v>0</v>
      </c>
      <c r="B16921" s="1" t="s">
        <v>20352</v>
      </c>
    </row>
    <row r="16922" spans="1:9" x14ac:dyDescent="0.25">
      <c r="A16922" s="1">
        <v>1</v>
      </c>
      <c r="B16922" s="1" t="s">
        <v>20353</v>
      </c>
      <c r="C16922" s="1" t="s">
        <v>20354</v>
      </c>
      <c r="D16922" s="1">
        <v>22276.583344909999</v>
      </c>
      <c r="E16922" s="1">
        <v>-5.4945000000000005E-4</v>
      </c>
      <c r="F16922" s="1" t="s">
        <v>3</v>
      </c>
      <c r="G16922" s="1">
        <f>-53599-2</f>
        <v>-53601</v>
      </c>
      <c r="H16922" s="1">
        <v>0</v>
      </c>
      <c r="I16922" s="1">
        <v>9991</v>
      </c>
    </row>
    <row r="16923" spans="1:9" x14ac:dyDescent="0.25">
      <c r="A16923" s="1">
        <v>2</v>
      </c>
      <c r="B16923" s="1">
        <v>50496</v>
      </c>
      <c r="C16923" s="1">
        <v>87.212000000000003</v>
      </c>
      <c r="D16923" s="1">
        <v>256.85129999999998</v>
      </c>
      <c r="E16923" s="1">
        <v>5155</v>
      </c>
      <c r="F16923" s="1">
        <v>81.941500000000005</v>
      </c>
      <c r="G16923" s="1">
        <v>208.59829999999999</v>
      </c>
      <c r="H16923" s="1">
        <v>14.92841842</v>
      </c>
      <c r="I16923" s="1">
        <v>1302</v>
      </c>
    </row>
    <row r="16924" spans="1:9" x14ac:dyDescent="0.25">
      <c r="A16924" s="1">
        <v>0</v>
      </c>
      <c r="B16924" s="1" t="s">
        <v>20355</v>
      </c>
    </row>
    <row r="16925" spans="1:9" x14ac:dyDescent="0.25">
      <c r="A16925" s="1">
        <v>1</v>
      </c>
      <c r="B16925" s="1" t="s">
        <v>20356</v>
      </c>
      <c r="C16925" s="1" t="s">
        <v>20357</v>
      </c>
      <c r="D16925" s="1">
        <v>22276.583344909999</v>
      </c>
      <c r="E16925" s="1">
        <v>-5.7164E-4</v>
      </c>
      <c r="F16925" s="1" t="s">
        <v>3</v>
      </c>
      <c r="G16925" s="1">
        <f>-55696-2</f>
        <v>-55698</v>
      </c>
      <c r="H16925" s="1">
        <v>0</v>
      </c>
      <c r="I16925" s="1">
        <v>9998</v>
      </c>
    </row>
    <row r="16926" spans="1:9" x14ac:dyDescent="0.25">
      <c r="A16926" s="1">
        <v>2</v>
      </c>
      <c r="B16926" s="1">
        <v>50497</v>
      </c>
      <c r="C16926" s="1">
        <v>87.228999999999999</v>
      </c>
      <c r="D16926" s="1">
        <v>257.45479999999998</v>
      </c>
      <c r="E16926" s="1">
        <v>3514</v>
      </c>
      <c r="F16926" s="1">
        <v>49.264899999999997</v>
      </c>
      <c r="G16926" s="1">
        <v>204.3775</v>
      </c>
      <c r="H16926" s="1">
        <v>14.929083139999999</v>
      </c>
      <c r="I16926" s="1">
        <v>1300</v>
      </c>
    </row>
    <row r="16927" spans="1:9" x14ac:dyDescent="0.25">
      <c r="A16927" s="1">
        <v>0</v>
      </c>
      <c r="B16927" s="1" t="s">
        <v>20358</v>
      </c>
    </row>
    <row r="16928" spans="1:9" x14ac:dyDescent="0.25">
      <c r="A16928" s="1">
        <v>1</v>
      </c>
      <c r="B16928" s="1" t="s">
        <v>20359</v>
      </c>
      <c r="C16928" s="1" t="s">
        <v>20360</v>
      </c>
      <c r="D16928" s="1">
        <v>22276.583344909999</v>
      </c>
      <c r="E16928" s="1">
        <v>-5.8684000000000004E-4</v>
      </c>
      <c r="F16928" s="1" t="s">
        <v>3</v>
      </c>
      <c r="G16928" s="1">
        <f>-57230-2</f>
        <v>-57232</v>
      </c>
      <c r="H16928" s="1">
        <v>0</v>
      </c>
      <c r="I16928" s="1">
        <v>9993</v>
      </c>
    </row>
    <row r="16929" spans="1:9" x14ac:dyDescent="0.25">
      <c r="A16929" s="1">
        <v>2</v>
      </c>
      <c r="B16929" s="1">
        <v>50498</v>
      </c>
      <c r="C16929" s="1">
        <v>87.216399999999993</v>
      </c>
      <c r="D16929" s="1">
        <v>257.0136</v>
      </c>
      <c r="E16929" s="1">
        <v>2491</v>
      </c>
      <c r="F16929" s="1">
        <v>83.842299999999994</v>
      </c>
      <c r="G16929" s="1">
        <v>94.910600000000002</v>
      </c>
      <c r="H16929" s="1">
        <v>14.928826259999999</v>
      </c>
      <c r="I16929" s="1">
        <v>1305</v>
      </c>
    </row>
    <row r="16930" spans="1:9" x14ac:dyDescent="0.25">
      <c r="A16930" s="1">
        <v>0</v>
      </c>
      <c r="B16930" s="1" t="s">
        <v>20361</v>
      </c>
    </row>
    <row r="16931" spans="1:9" x14ac:dyDescent="0.25">
      <c r="A16931" s="1">
        <v>1</v>
      </c>
      <c r="B16931" s="1" t="s">
        <v>20362</v>
      </c>
      <c r="C16931" s="1" t="s">
        <v>20363</v>
      </c>
      <c r="D16931" s="1">
        <v>22276.583344909999</v>
      </c>
      <c r="E16931" s="1">
        <v>-5.7886999999999999E-4</v>
      </c>
      <c r="F16931" s="1" t="s">
        <v>3</v>
      </c>
      <c r="G16931" s="1">
        <f>-56351-2</f>
        <v>-56353</v>
      </c>
      <c r="H16931" s="1">
        <v>0</v>
      </c>
      <c r="I16931" s="1">
        <v>9991</v>
      </c>
    </row>
    <row r="16932" spans="1:9" x14ac:dyDescent="0.25">
      <c r="A16932" s="1">
        <v>2</v>
      </c>
      <c r="B16932" s="1">
        <v>50499</v>
      </c>
      <c r="C16932" s="1">
        <v>87.2102</v>
      </c>
      <c r="D16932" s="1">
        <v>256.7749</v>
      </c>
      <c r="E16932" s="1">
        <v>1540</v>
      </c>
      <c r="F16932" s="1">
        <v>93.305000000000007</v>
      </c>
      <c r="G16932" s="1">
        <v>350.21469999999999</v>
      </c>
      <c r="H16932" s="1">
        <v>14.929519640000001</v>
      </c>
      <c r="I16932" s="1">
        <v>1305</v>
      </c>
    </row>
    <row r="16933" spans="1:9" x14ac:dyDescent="0.25">
      <c r="A16933" s="1">
        <v>0</v>
      </c>
      <c r="B16933" s="1" t="s">
        <v>20364</v>
      </c>
    </row>
    <row r="16934" spans="1:9" x14ac:dyDescent="0.25">
      <c r="A16934" s="1">
        <v>1</v>
      </c>
      <c r="B16934" s="1" t="s">
        <v>20365</v>
      </c>
      <c r="C16934" s="1" t="s">
        <v>20366</v>
      </c>
      <c r="D16934" s="1">
        <v>22276.583344909999</v>
      </c>
      <c r="E16934" s="1">
        <v>-5.8710999999999995E-4</v>
      </c>
      <c r="F16934" s="1" t="s">
        <v>3</v>
      </c>
      <c r="G16934" s="1">
        <f>-57252-2</f>
        <v>-57254</v>
      </c>
      <c r="H16934" s="1">
        <v>0</v>
      </c>
      <c r="I16934" s="1">
        <v>9992</v>
      </c>
    </row>
    <row r="16935" spans="1:9" x14ac:dyDescent="0.25">
      <c r="A16935" s="1">
        <v>2</v>
      </c>
      <c r="B16935" s="1">
        <v>50500</v>
      </c>
      <c r="C16935" s="1">
        <v>87.213399999999993</v>
      </c>
      <c r="D16935" s="1">
        <v>256.89030000000002</v>
      </c>
      <c r="E16935" s="1">
        <v>4567</v>
      </c>
      <c r="F16935" s="1">
        <v>68.745500000000007</v>
      </c>
      <c r="G16935" s="1">
        <v>113.3506</v>
      </c>
      <c r="H16935" s="1">
        <v>14.92878713</v>
      </c>
      <c r="I16935" s="1">
        <v>1300</v>
      </c>
    </row>
    <row r="16936" spans="1:9" x14ac:dyDescent="0.25">
      <c r="A16936" s="1">
        <v>0</v>
      </c>
      <c r="B16936" s="1" t="s">
        <v>20367</v>
      </c>
    </row>
    <row r="16937" spans="1:9" x14ac:dyDescent="0.25">
      <c r="A16937" s="1">
        <v>1</v>
      </c>
      <c r="B16937" s="1" t="s">
        <v>20368</v>
      </c>
      <c r="C16937" s="1" t="s">
        <v>20369</v>
      </c>
      <c r="D16937" s="1">
        <v>22276.583344909999</v>
      </c>
      <c r="E16937" s="1">
        <v>-5.8127999999999999E-4</v>
      </c>
      <c r="F16937" s="1" t="s">
        <v>3</v>
      </c>
      <c r="G16937" s="1">
        <f>-56620-2</f>
        <v>-56622</v>
      </c>
      <c r="H16937" s="1">
        <v>0</v>
      </c>
      <c r="I16937" s="1">
        <v>9993</v>
      </c>
    </row>
    <row r="16938" spans="1:9" x14ac:dyDescent="0.25">
      <c r="A16938" s="1">
        <v>2</v>
      </c>
      <c r="B16938" s="1">
        <v>50501</v>
      </c>
      <c r="C16938" s="1">
        <v>87.227000000000004</v>
      </c>
      <c r="D16938" s="1">
        <v>257.38549999999998</v>
      </c>
      <c r="E16938" s="1">
        <v>2524</v>
      </c>
      <c r="F16938" s="1">
        <v>34.400799999999997</v>
      </c>
      <c r="G16938" s="1">
        <v>83.228200000000001</v>
      </c>
      <c r="H16938" s="1">
        <v>14.92926821</v>
      </c>
      <c r="I16938" s="1">
        <v>1309</v>
      </c>
    </row>
    <row r="16939" spans="1:9" x14ac:dyDescent="0.25">
      <c r="A16939" s="1">
        <v>0</v>
      </c>
      <c r="B16939" s="1" t="s">
        <v>20370</v>
      </c>
    </row>
    <row r="16940" spans="1:9" x14ac:dyDescent="0.25">
      <c r="A16940" s="1">
        <v>1</v>
      </c>
      <c r="B16940" s="1" t="s">
        <v>20371</v>
      </c>
      <c r="C16940" s="1" t="s">
        <v>20372</v>
      </c>
      <c r="D16940" s="1">
        <v>22276.583344909999</v>
      </c>
      <c r="E16940" s="1">
        <v>-5.7129000000000001E-4</v>
      </c>
      <c r="F16940" s="1" t="s">
        <v>3</v>
      </c>
      <c r="G16940" s="1">
        <f>-55636-2</f>
        <v>-55638</v>
      </c>
      <c r="H16940" s="1">
        <v>0</v>
      </c>
      <c r="I16940" s="1">
        <v>9990</v>
      </c>
    </row>
    <row r="16941" spans="1:9" x14ac:dyDescent="0.25">
      <c r="A16941" s="1">
        <v>2</v>
      </c>
      <c r="B16941" s="1">
        <v>50502</v>
      </c>
      <c r="C16941" s="1">
        <v>87.212100000000007</v>
      </c>
      <c r="D16941" s="1">
        <v>256.84589999999997</v>
      </c>
      <c r="E16941" s="1">
        <v>5816</v>
      </c>
      <c r="F16941" s="1">
        <v>67.073099999999997</v>
      </c>
      <c r="G16941" s="1">
        <v>342.69510000000002</v>
      </c>
      <c r="H16941" s="1">
        <v>14.929172449999999</v>
      </c>
      <c r="I16941" s="1">
        <v>1306</v>
      </c>
    </row>
    <row r="16942" spans="1:9" x14ac:dyDescent="0.25">
      <c r="A16942" s="1">
        <v>0</v>
      </c>
      <c r="B16942" s="1" t="s">
        <v>20373</v>
      </c>
    </row>
    <row r="16943" spans="1:9" x14ac:dyDescent="0.25">
      <c r="A16943" s="1">
        <v>1</v>
      </c>
      <c r="B16943" s="1" t="s">
        <v>20374</v>
      </c>
      <c r="C16943" s="1" t="s">
        <v>20375</v>
      </c>
      <c r="D16943" s="1">
        <v>22276.583344909999</v>
      </c>
      <c r="E16943" s="1">
        <v>-5.8732000000000001E-4</v>
      </c>
      <c r="F16943" s="1" t="s">
        <v>3</v>
      </c>
      <c r="G16943" s="1">
        <f>-57192-2</f>
        <v>-57194</v>
      </c>
      <c r="H16943" s="1">
        <v>0</v>
      </c>
      <c r="I16943" s="1">
        <v>9991</v>
      </c>
    </row>
    <row r="16944" spans="1:9" x14ac:dyDescent="0.25">
      <c r="A16944" s="1">
        <v>2</v>
      </c>
      <c r="B16944" s="1">
        <v>50503</v>
      </c>
      <c r="C16944" s="1">
        <v>87.215699999999998</v>
      </c>
      <c r="D16944" s="1">
        <v>256.96269999999998</v>
      </c>
      <c r="E16944" s="1">
        <v>4344</v>
      </c>
      <c r="F16944" s="1">
        <v>70.73</v>
      </c>
      <c r="G16944" s="1">
        <v>65.188500000000005</v>
      </c>
      <c r="H16944" s="1">
        <v>14.92936051</v>
      </c>
      <c r="I16944" s="1">
        <v>1301</v>
      </c>
    </row>
    <row r="16945" spans="1:9" x14ac:dyDescent="0.25">
      <c r="A16945" s="1">
        <v>0</v>
      </c>
      <c r="B16945" s="1" t="s">
        <v>20376</v>
      </c>
    </row>
    <row r="16946" spans="1:9" x14ac:dyDescent="0.25">
      <c r="A16946" s="1">
        <v>1</v>
      </c>
      <c r="B16946" s="1" t="s">
        <v>20377</v>
      </c>
      <c r="C16946" s="1" t="s">
        <v>20378</v>
      </c>
      <c r="D16946" s="1">
        <v>22276.583344909999</v>
      </c>
      <c r="E16946" s="1">
        <v>-5.4754000000000001E-4</v>
      </c>
      <c r="F16946" s="1" t="s">
        <v>3</v>
      </c>
      <c r="G16946" s="1">
        <f>-53379-2</f>
        <v>-53381</v>
      </c>
      <c r="H16946" s="1">
        <v>0</v>
      </c>
      <c r="I16946" s="1">
        <v>9995</v>
      </c>
    </row>
    <row r="16947" spans="1:9" x14ac:dyDescent="0.25">
      <c r="A16947" s="1">
        <v>2</v>
      </c>
      <c r="B16947" s="1">
        <v>50504</v>
      </c>
      <c r="C16947" s="1">
        <v>87.224599999999995</v>
      </c>
      <c r="D16947" s="1">
        <v>257.30810000000002</v>
      </c>
      <c r="E16947" s="1">
        <v>3145</v>
      </c>
      <c r="F16947" s="1">
        <v>51.277999999999999</v>
      </c>
      <c r="G16947" s="1">
        <v>262.28570000000002</v>
      </c>
      <c r="H16947" s="1">
        <v>14.92873713</v>
      </c>
      <c r="I16947" s="1">
        <v>1308</v>
      </c>
    </row>
    <row r="16948" spans="1:9" x14ac:dyDescent="0.25">
      <c r="A16948" s="1">
        <v>0</v>
      </c>
      <c r="B16948" s="1" t="s">
        <v>20379</v>
      </c>
    </row>
    <row r="16949" spans="1:9" x14ac:dyDescent="0.25">
      <c r="A16949" s="1">
        <v>1</v>
      </c>
      <c r="B16949" s="1" t="s">
        <v>20380</v>
      </c>
      <c r="C16949" s="1" t="s">
        <v>20381</v>
      </c>
      <c r="D16949" s="1">
        <v>22276.591422850001</v>
      </c>
      <c r="E16949" s="1">
        <v>1.702E-5</v>
      </c>
      <c r="F16949" s="1" t="s">
        <v>3</v>
      </c>
      <c r="G16949" s="1" t="s">
        <v>20382</v>
      </c>
      <c r="H16949" s="1">
        <v>0</v>
      </c>
      <c r="I16949" s="1">
        <v>9998</v>
      </c>
    </row>
    <row r="16950" spans="1:9" x14ac:dyDescent="0.25">
      <c r="A16950" s="1">
        <v>2</v>
      </c>
      <c r="B16950" s="1">
        <v>50803</v>
      </c>
      <c r="C16950" s="1">
        <v>53.2196</v>
      </c>
      <c r="D16950" s="1">
        <v>34.492899999999999</v>
      </c>
      <c r="E16950" s="1">
        <v>1851</v>
      </c>
      <c r="F16950" s="1">
        <v>46.3675</v>
      </c>
      <c r="G16950" s="1">
        <v>313.74709999999999</v>
      </c>
      <c r="H16950" s="1">
        <v>15.08849873</v>
      </c>
      <c r="I16950" s="1">
        <v>41230</v>
      </c>
    </row>
    <row r="16951" spans="1:9" x14ac:dyDescent="0.25">
      <c r="A16951" s="1">
        <v>0</v>
      </c>
      <c r="B16951" s="1" t="s">
        <v>20383</v>
      </c>
    </row>
    <row r="16952" spans="1:9" x14ac:dyDescent="0.25">
      <c r="A16952" s="1">
        <v>1</v>
      </c>
      <c r="B16952" s="1" t="s">
        <v>20384</v>
      </c>
      <c r="C16952" s="1" t="s">
        <v>20385</v>
      </c>
      <c r="D16952" s="1">
        <v>22276.492999949998</v>
      </c>
      <c r="E16952" s="1">
        <v>6.5190000000000004E-5</v>
      </c>
      <c r="F16952" s="1" t="s">
        <v>3</v>
      </c>
      <c r="G16952" s="1" t="s">
        <v>20386</v>
      </c>
      <c r="H16952" s="1">
        <v>0</v>
      </c>
      <c r="I16952" s="1">
        <v>9990</v>
      </c>
    </row>
    <row r="16953" spans="1:9" x14ac:dyDescent="0.25">
      <c r="A16953" s="1">
        <v>2</v>
      </c>
      <c r="B16953" s="1">
        <v>50804</v>
      </c>
      <c r="C16953" s="1">
        <v>53.2179</v>
      </c>
      <c r="D16953" s="1">
        <v>24.949000000000002</v>
      </c>
      <c r="E16953" s="1">
        <v>1892</v>
      </c>
      <c r="F16953" s="1">
        <v>38.194800000000001</v>
      </c>
      <c r="G16953" s="1">
        <v>321.9178</v>
      </c>
      <c r="H16953" s="1">
        <v>15.088439729999999</v>
      </c>
      <c r="I16953" s="1">
        <v>42608</v>
      </c>
    </row>
    <row r="16954" spans="1:9" x14ac:dyDescent="0.25">
      <c r="A16954" s="1">
        <v>0</v>
      </c>
      <c r="B16954" s="1" t="s">
        <v>20387</v>
      </c>
    </row>
    <row r="16955" spans="1:9" x14ac:dyDescent="0.25">
      <c r="A16955" s="1">
        <v>1</v>
      </c>
      <c r="B16955" s="1" t="s">
        <v>20388</v>
      </c>
      <c r="C16955" s="1" t="s">
        <v>20389</v>
      </c>
      <c r="D16955" s="1">
        <v>22276.489305660001</v>
      </c>
      <c r="E16955" s="1">
        <v>1.649E-5</v>
      </c>
      <c r="F16955" s="1" t="s">
        <v>3</v>
      </c>
      <c r="G16955" s="1" t="s">
        <v>20390</v>
      </c>
      <c r="H16955" s="1">
        <v>0</v>
      </c>
      <c r="I16955" s="1">
        <v>9999</v>
      </c>
    </row>
    <row r="16956" spans="1:9" x14ac:dyDescent="0.25">
      <c r="A16956" s="1">
        <v>2</v>
      </c>
      <c r="B16956" s="1">
        <v>50805</v>
      </c>
      <c r="C16956" s="1">
        <v>53.2209</v>
      </c>
      <c r="D16956" s="1">
        <v>24.959299999999999</v>
      </c>
      <c r="E16956" s="1">
        <v>1809</v>
      </c>
      <c r="F16956" s="1">
        <v>54.694499999999998</v>
      </c>
      <c r="G16956" s="1">
        <v>305.42160000000001</v>
      </c>
      <c r="H16956" s="1">
        <v>15.08854614</v>
      </c>
      <c r="I16956" s="1">
        <v>42621</v>
      </c>
    </row>
    <row r="16957" spans="1:9" x14ac:dyDescent="0.25">
      <c r="A16957" s="1">
        <v>0</v>
      </c>
      <c r="B16957" s="1" t="s">
        <v>20391</v>
      </c>
    </row>
    <row r="16958" spans="1:9" x14ac:dyDescent="0.25">
      <c r="A16958" s="1">
        <v>1</v>
      </c>
      <c r="B16958" s="1" t="s">
        <v>20392</v>
      </c>
      <c r="C16958" s="1" t="s">
        <v>20393</v>
      </c>
      <c r="D16958" s="1">
        <v>22276.48562236</v>
      </c>
      <c r="E16958" s="1">
        <v>1.9257000000000001E-4</v>
      </c>
      <c r="F16958" s="1" t="s">
        <v>3</v>
      </c>
      <c r="G16958" s="1" t="s">
        <v>20394</v>
      </c>
      <c r="H16958" s="1">
        <v>0</v>
      </c>
      <c r="I16958" s="1">
        <v>9990</v>
      </c>
    </row>
    <row r="16959" spans="1:9" x14ac:dyDescent="0.25">
      <c r="A16959" s="1">
        <v>2</v>
      </c>
      <c r="B16959" s="1">
        <v>50806</v>
      </c>
      <c r="C16959" s="1">
        <v>53.2164</v>
      </c>
      <c r="D16959" s="1">
        <v>24.9604</v>
      </c>
      <c r="E16959" s="1">
        <v>1942</v>
      </c>
      <c r="F16959" s="1">
        <v>44.907800000000002</v>
      </c>
      <c r="G16959" s="1">
        <v>315.20710000000003</v>
      </c>
      <c r="H16959" s="1">
        <v>15.0886996</v>
      </c>
      <c r="I16959" s="1">
        <v>41359</v>
      </c>
    </row>
    <row r="16960" spans="1:9" x14ac:dyDescent="0.25">
      <c r="A16960" s="1">
        <v>0</v>
      </c>
      <c r="B16960" s="1" t="s">
        <v>20395</v>
      </c>
    </row>
    <row r="16961" spans="1:9" x14ac:dyDescent="0.25">
      <c r="A16961" s="1">
        <v>1</v>
      </c>
      <c r="B16961" s="1" t="s">
        <v>20396</v>
      </c>
      <c r="C16961" s="1" t="s">
        <v>20397</v>
      </c>
      <c r="D16961" s="1">
        <v>22276.53714991</v>
      </c>
      <c r="E16961" s="1">
        <v>1.3311E-4</v>
      </c>
      <c r="F16961" s="1" t="s">
        <v>3</v>
      </c>
      <c r="G16961" s="1" t="s">
        <v>20398</v>
      </c>
      <c r="H16961" s="1">
        <v>0</v>
      </c>
      <c r="I16961" s="1">
        <v>9995</v>
      </c>
    </row>
    <row r="16962" spans="1:9" x14ac:dyDescent="0.25">
      <c r="A16962" s="1">
        <v>2</v>
      </c>
      <c r="B16962" s="1">
        <v>50807</v>
      </c>
      <c r="C16962" s="1">
        <v>53.216700000000003</v>
      </c>
      <c r="D16962" s="1">
        <v>24.759399999999999</v>
      </c>
      <c r="E16962" s="1">
        <v>1680</v>
      </c>
      <c r="F16962" s="1">
        <v>47.517800000000001</v>
      </c>
      <c r="G16962" s="1">
        <v>312.59559999999999</v>
      </c>
      <c r="H16962" s="1">
        <v>15.088539150000001</v>
      </c>
      <c r="I16962" s="1">
        <v>41364</v>
      </c>
    </row>
    <row r="16963" spans="1:9" x14ac:dyDescent="0.25">
      <c r="A16963" s="1">
        <v>0</v>
      </c>
      <c r="B16963" s="1" t="s">
        <v>20399</v>
      </c>
    </row>
    <row r="16964" spans="1:9" x14ac:dyDescent="0.25">
      <c r="A16964" s="1">
        <v>1</v>
      </c>
      <c r="B16964" s="1" t="s">
        <v>20400</v>
      </c>
      <c r="C16964" s="1" t="s">
        <v>20401</v>
      </c>
      <c r="D16964" s="1">
        <v>22276.478273789999</v>
      </c>
      <c r="E16964" s="1">
        <v>6.6669999999999997E-5</v>
      </c>
      <c r="F16964" s="1" t="s">
        <v>3</v>
      </c>
      <c r="G16964" s="1" t="s">
        <v>20402</v>
      </c>
      <c r="H16964" s="1">
        <v>0</v>
      </c>
      <c r="I16964" s="1">
        <v>9993</v>
      </c>
    </row>
    <row r="16965" spans="1:9" x14ac:dyDescent="0.25">
      <c r="A16965" s="1">
        <v>2</v>
      </c>
      <c r="B16965" s="1">
        <v>50808</v>
      </c>
      <c r="C16965" s="1">
        <v>53.2181</v>
      </c>
      <c r="D16965" s="1">
        <v>25.005700000000001</v>
      </c>
      <c r="E16965" s="1">
        <v>1769</v>
      </c>
      <c r="F16965" s="1">
        <v>51.050600000000003</v>
      </c>
      <c r="G16965" s="1">
        <v>309.0643</v>
      </c>
      <c r="H16965" s="1">
        <v>15.088500420000001</v>
      </c>
      <c r="I16965" s="1">
        <v>42602</v>
      </c>
    </row>
    <row r="16966" spans="1:9" x14ac:dyDescent="0.25">
      <c r="A16966" s="1">
        <v>0</v>
      </c>
      <c r="B16966" s="1" t="s">
        <v>20403</v>
      </c>
    </row>
    <row r="16967" spans="1:9" x14ac:dyDescent="0.25">
      <c r="A16967" s="1">
        <v>1</v>
      </c>
      <c r="B16967" s="1" t="s">
        <v>20404</v>
      </c>
      <c r="C16967" s="1" t="s">
        <v>20405</v>
      </c>
      <c r="D16967" s="1">
        <v>22276.481952980001</v>
      </c>
      <c r="E16967" s="1">
        <v>5.236E-5</v>
      </c>
      <c r="F16967" s="1" t="s">
        <v>3</v>
      </c>
      <c r="G16967" s="1" t="s">
        <v>20406</v>
      </c>
      <c r="H16967" s="1">
        <v>0</v>
      </c>
      <c r="I16967" s="1">
        <v>9993</v>
      </c>
    </row>
    <row r="16968" spans="1:9" x14ac:dyDescent="0.25">
      <c r="A16968" s="1">
        <v>2</v>
      </c>
      <c r="B16968" s="1">
        <v>50809</v>
      </c>
      <c r="C16968" s="1">
        <v>53.218200000000003</v>
      </c>
      <c r="D16968" s="1">
        <v>24.9907</v>
      </c>
      <c r="E16968" s="1">
        <v>1770</v>
      </c>
      <c r="F16968" s="1">
        <v>48.052500000000002</v>
      </c>
      <c r="G16968" s="1">
        <v>312.06180000000001</v>
      </c>
      <c r="H16968" s="1">
        <v>15.088604780000001</v>
      </c>
      <c r="I16968" s="1">
        <v>42638</v>
      </c>
    </row>
    <row r="16969" spans="1:9" x14ac:dyDescent="0.25">
      <c r="A16969" s="1">
        <v>0</v>
      </c>
      <c r="B16969" s="1" t="s">
        <v>20407</v>
      </c>
    </row>
    <row r="16970" spans="1:9" x14ac:dyDescent="0.25">
      <c r="A16970" s="1">
        <v>1</v>
      </c>
      <c r="B16970" s="1" t="s">
        <v>20408</v>
      </c>
      <c r="C16970" s="1" t="s">
        <v>20409</v>
      </c>
      <c r="D16970" s="1">
        <v>22276.540830720001</v>
      </c>
      <c r="E16970" s="1">
        <v>2.3127999999999999E-4</v>
      </c>
      <c r="F16970" s="1" t="s">
        <v>3</v>
      </c>
      <c r="G16970" s="1" t="s">
        <v>20410</v>
      </c>
      <c r="H16970" s="1">
        <v>0</v>
      </c>
      <c r="I16970" s="1">
        <v>9994</v>
      </c>
    </row>
    <row r="16971" spans="1:9" x14ac:dyDescent="0.25">
      <c r="A16971" s="1">
        <v>2</v>
      </c>
      <c r="B16971" s="1">
        <v>50810</v>
      </c>
      <c r="C16971" s="1">
        <v>53.2164</v>
      </c>
      <c r="D16971" s="1">
        <v>24.743099999999998</v>
      </c>
      <c r="E16971" s="1">
        <v>1867</v>
      </c>
      <c r="F16971" s="1">
        <v>40.770000000000003</v>
      </c>
      <c r="G16971" s="1">
        <v>319.34309999999999</v>
      </c>
      <c r="H16971" s="1">
        <v>15.08869054</v>
      </c>
      <c r="I16971" s="1">
        <v>41362</v>
      </c>
    </row>
    <row r="16972" spans="1:9" x14ac:dyDescent="0.25">
      <c r="A16972" s="1">
        <v>0</v>
      </c>
      <c r="B16972" s="1" t="s">
        <v>20411</v>
      </c>
    </row>
    <row r="16973" spans="1:9" x14ac:dyDescent="0.25">
      <c r="A16973" s="1">
        <v>1</v>
      </c>
      <c r="B16973" s="1" t="s">
        <v>20412</v>
      </c>
      <c r="C16973" s="1" t="s">
        <v>20413</v>
      </c>
      <c r="D16973" s="1">
        <v>22276.533466460001</v>
      </c>
      <c r="E16973" s="1">
        <v>1.2669999999999999E-4</v>
      </c>
      <c r="F16973" s="1" t="s">
        <v>3</v>
      </c>
      <c r="G16973" s="1" t="s">
        <v>20414</v>
      </c>
      <c r="H16973" s="1">
        <v>0</v>
      </c>
      <c r="I16973" s="1">
        <v>9991</v>
      </c>
    </row>
    <row r="16974" spans="1:9" x14ac:dyDescent="0.25">
      <c r="A16974" s="1">
        <v>2</v>
      </c>
      <c r="B16974" s="1">
        <v>50811</v>
      </c>
      <c r="C16974" s="1">
        <v>53.216900000000003</v>
      </c>
      <c r="D16974" s="1">
        <v>24.772200000000002</v>
      </c>
      <c r="E16974" s="1">
        <v>1809</v>
      </c>
      <c r="F16974" s="1">
        <v>39.136600000000001</v>
      </c>
      <c r="G16974" s="1">
        <v>320.97570000000002</v>
      </c>
      <c r="H16974" s="1">
        <v>15.088654379999999</v>
      </c>
      <c r="I16974" s="1">
        <v>41368</v>
      </c>
    </row>
    <row r="16975" spans="1:9" x14ac:dyDescent="0.25">
      <c r="A16975" s="1">
        <v>0</v>
      </c>
      <c r="B16975" s="1" t="s">
        <v>20415</v>
      </c>
    </row>
    <row r="16976" spans="1:9" x14ac:dyDescent="0.25">
      <c r="A16976" s="1">
        <v>1</v>
      </c>
      <c r="B16976" s="1" t="s">
        <v>20416</v>
      </c>
      <c r="C16976" s="1" t="s">
        <v>20417</v>
      </c>
      <c r="D16976" s="1">
        <v>22276.56385998</v>
      </c>
      <c r="E16976" s="1">
        <v>3.2339999999999999E-5</v>
      </c>
      <c r="F16976" s="1" t="s">
        <v>3</v>
      </c>
      <c r="G16976" s="1" t="s">
        <v>20418</v>
      </c>
      <c r="H16976" s="1">
        <v>0</v>
      </c>
      <c r="I16976" s="1">
        <v>9995</v>
      </c>
    </row>
    <row r="16977" spans="1:9" x14ac:dyDescent="0.25">
      <c r="A16977" s="1">
        <v>2</v>
      </c>
      <c r="B16977" s="1">
        <v>50812</v>
      </c>
      <c r="C16977" s="1">
        <v>53.219099999999997</v>
      </c>
      <c r="D16977" s="1">
        <v>24.612500000000001</v>
      </c>
      <c r="E16977" s="1">
        <v>1879</v>
      </c>
      <c r="F16977" s="1">
        <v>43.841200000000001</v>
      </c>
      <c r="G16977" s="1">
        <v>316.27289999999999</v>
      </c>
      <c r="H16977" s="1">
        <v>15.08858431</v>
      </c>
      <c r="I16977" s="1">
        <v>41363</v>
      </c>
    </row>
    <row r="16978" spans="1:9" x14ac:dyDescent="0.25">
      <c r="A16978" s="1">
        <v>0</v>
      </c>
      <c r="B16978" s="1" t="s">
        <v>20419</v>
      </c>
    </row>
    <row r="16979" spans="1:9" x14ac:dyDescent="0.25">
      <c r="A16979" s="1">
        <v>1</v>
      </c>
      <c r="B16979" s="1" t="s">
        <v>20420</v>
      </c>
      <c r="C16979" s="1" t="s">
        <v>20421</v>
      </c>
      <c r="D16979" s="1">
        <v>22276.464505960001</v>
      </c>
      <c r="E16979" s="1">
        <v>-2.08E-6</v>
      </c>
      <c r="F16979" s="1" t="s">
        <v>3</v>
      </c>
      <c r="G16979" s="1" t="s">
        <v>20422</v>
      </c>
      <c r="H16979" s="1">
        <v>0</v>
      </c>
      <c r="I16979" s="1">
        <v>9996</v>
      </c>
    </row>
    <row r="16980" spans="1:9" x14ac:dyDescent="0.25">
      <c r="A16980" s="1">
        <v>2</v>
      </c>
      <c r="B16980" s="1">
        <v>50813</v>
      </c>
      <c r="C16980" s="1">
        <v>53.217799999999997</v>
      </c>
      <c r="D16980" s="1">
        <v>25.082799999999999</v>
      </c>
      <c r="E16980" s="1">
        <v>1895</v>
      </c>
      <c r="F16980" s="1">
        <v>42.083199999999998</v>
      </c>
      <c r="G16980" s="1">
        <v>318.03059999999999</v>
      </c>
      <c r="H16980" s="1">
        <v>15.08838192</v>
      </c>
      <c r="I16980" s="1">
        <v>41351</v>
      </c>
    </row>
    <row r="16981" spans="1:9" x14ac:dyDescent="0.25">
      <c r="A16981" s="1">
        <v>0</v>
      </c>
      <c r="B16981" s="1" t="s">
        <v>20423</v>
      </c>
    </row>
    <row r="16982" spans="1:9" x14ac:dyDescent="0.25">
      <c r="A16982" s="1">
        <v>1</v>
      </c>
      <c r="B16982" s="1" t="s">
        <v>20424</v>
      </c>
      <c r="C16982" s="1" t="s">
        <v>20425</v>
      </c>
      <c r="D16982" s="1">
        <v>22276.510470929999</v>
      </c>
      <c r="E16982" s="1">
        <v>1.5109999999999999E-5</v>
      </c>
      <c r="F16982" s="1" t="s">
        <v>3</v>
      </c>
      <c r="G16982" s="1" t="s">
        <v>20426</v>
      </c>
      <c r="H16982" s="1">
        <v>0</v>
      </c>
      <c r="I16982" s="1">
        <v>9993</v>
      </c>
    </row>
    <row r="16983" spans="1:9" x14ac:dyDescent="0.25">
      <c r="A16983" s="1">
        <v>2</v>
      </c>
      <c r="B16983" s="1">
        <v>50814</v>
      </c>
      <c r="C16983" s="1">
        <v>53.219799999999999</v>
      </c>
      <c r="D16983" s="1">
        <v>34.868299999999998</v>
      </c>
      <c r="E16983" s="1">
        <v>1857</v>
      </c>
      <c r="F16983" s="1">
        <v>51.847200000000001</v>
      </c>
      <c r="G16983" s="1">
        <v>308.2688</v>
      </c>
      <c r="H16983" s="1">
        <v>15.088487199999999</v>
      </c>
      <c r="I16983" s="1">
        <v>41225</v>
      </c>
    </row>
    <row r="16984" spans="1:9" x14ac:dyDescent="0.25">
      <c r="A16984" s="1">
        <v>0</v>
      </c>
      <c r="B16984" s="1" t="s">
        <v>20427</v>
      </c>
    </row>
    <row r="16985" spans="1:9" x14ac:dyDescent="0.25">
      <c r="A16985" s="1">
        <v>1</v>
      </c>
      <c r="B16985" s="1" t="s">
        <v>20428</v>
      </c>
      <c r="C16985" s="1" t="s">
        <v>20429</v>
      </c>
      <c r="D16985" s="1">
        <v>22276.587746289999</v>
      </c>
      <c r="E16985" s="1">
        <v>6.1E-6</v>
      </c>
      <c r="F16985" s="1" t="s">
        <v>3</v>
      </c>
      <c r="G16985" s="1" t="s">
        <v>20430</v>
      </c>
      <c r="H16985" s="1">
        <v>0</v>
      </c>
      <c r="I16985" s="1">
        <v>9993</v>
      </c>
    </row>
    <row r="16986" spans="1:9" x14ac:dyDescent="0.25">
      <c r="A16986" s="1">
        <v>2</v>
      </c>
      <c r="B16986" s="1">
        <v>50815</v>
      </c>
      <c r="C16986" s="1">
        <v>53.220799999999997</v>
      </c>
      <c r="D16986" s="1">
        <v>34.516199999999998</v>
      </c>
      <c r="E16986" s="1">
        <v>1927</v>
      </c>
      <c r="F16986" s="1">
        <v>46.715499999999999</v>
      </c>
      <c r="G16986" s="1">
        <v>313.39980000000003</v>
      </c>
      <c r="H16986" s="1">
        <v>15.0885064</v>
      </c>
      <c r="I16986" s="1">
        <v>41232</v>
      </c>
    </row>
    <row r="16987" spans="1:9" x14ac:dyDescent="0.25">
      <c r="A16987" s="1">
        <v>0</v>
      </c>
      <c r="B16987" s="1" t="s">
        <v>20431</v>
      </c>
    </row>
    <row r="16988" spans="1:9" x14ac:dyDescent="0.25">
      <c r="A16988" s="1">
        <v>1</v>
      </c>
      <c r="B16988" s="1" t="s">
        <v>20432</v>
      </c>
      <c r="C16988" s="1" t="s">
        <v>20433</v>
      </c>
      <c r="D16988" s="1">
        <v>22276.492075189999</v>
      </c>
      <c r="E16988" s="1">
        <v>5.66E-6</v>
      </c>
      <c r="F16988" s="1" t="s">
        <v>3</v>
      </c>
      <c r="G16988" s="1" t="s">
        <v>20434</v>
      </c>
      <c r="H16988" s="1">
        <v>0</v>
      </c>
      <c r="I16988" s="1">
        <v>9991</v>
      </c>
    </row>
    <row r="16989" spans="1:9" x14ac:dyDescent="0.25">
      <c r="A16989" s="1">
        <v>2</v>
      </c>
      <c r="B16989" s="1">
        <v>50816</v>
      </c>
      <c r="C16989" s="1">
        <v>53.218499999999999</v>
      </c>
      <c r="D16989" s="1">
        <v>34.955599999999997</v>
      </c>
      <c r="E16989" s="1">
        <v>1752</v>
      </c>
      <c r="F16989" s="1">
        <v>59.119199999999999</v>
      </c>
      <c r="G16989" s="1">
        <v>300.9973</v>
      </c>
      <c r="H16989" s="1">
        <v>15.08848287</v>
      </c>
      <c r="I16989" s="1">
        <v>41210</v>
      </c>
    </row>
    <row r="16990" spans="1:9" x14ac:dyDescent="0.25">
      <c r="A16990" s="1">
        <v>0</v>
      </c>
      <c r="B16990" s="1" t="s">
        <v>20435</v>
      </c>
    </row>
    <row r="16991" spans="1:9" x14ac:dyDescent="0.25">
      <c r="A16991" s="1">
        <v>1</v>
      </c>
      <c r="B16991" s="1" t="s">
        <v>20436</v>
      </c>
      <c r="C16991" s="1" t="s">
        <v>20437</v>
      </c>
      <c r="D16991" s="1">
        <v>22276.51783461</v>
      </c>
      <c r="E16991" s="1">
        <v>3.5049999999999998E-5</v>
      </c>
      <c r="F16991" s="1" t="s">
        <v>3</v>
      </c>
      <c r="G16991" s="1" t="s">
        <v>20438</v>
      </c>
      <c r="H16991" s="1">
        <v>0</v>
      </c>
      <c r="I16991" s="1">
        <v>9998</v>
      </c>
    </row>
    <row r="16992" spans="1:9" x14ac:dyDescent="0.25">
      <c r="A16992" s="1">
        <v>2</v>
      </c>
      <c r="B16992" s="1">
        <v>50817</v>
      </c>
      <c r="C16992" s="1">
        <v>53.219499999999996</v>
      </c>
      <c r="D16992" s="1">
        <v>34.832099999999997</v>
      </c>
      <c r="E16992" s="1">
        <v>1750</v>
      </c>
      <c r="F16992" s="1">
        <v>52.212400000000002</v>
      </c>
      <c r="G16992" s="1">
        <v>307.90260000000001</v>
      </c>
      <c r="H16992" s="1">
        <v>15.08854659</v>
      </c>
      <c r="I16992" s="1">
        <v>41225</v>
      </c>
    </row>
    <row r="16993" spans="1:9" x14ac:dyDescent="0.25">
      <c r="A16993" s="1">
        <v>0</v>
      </c>
      <c r="B16993" s="1" t="s">
        <v>20439</v>
      </c>
    </row>
    <row r="16994" spans="1:9" x14ac:dyDescent="0.25">
      <c r="A16994" s="1">
        <v>1</v>
      </c>
      <c r="B16994" s="1" t="s">
        <v>20440</v>
      </c>
      <c r="C16994" s="1" t="s">
        <v>20441</v>
      </c>
      <c r="D16994" s="1">
        <v>22276.499440309999</v>
      </c>
      <c r="E16994" s="1">
        <v>2.3379999999999999E-4</v>
      </c>
      <c r="F16994" s="1" t="s">
        <v>3</v>
      </c>
      <c r="G16994" s="1" t="s">
        <v>20442</v>
      </c>
      <c r="H16994" s="1">
        <v>0</v>
      </c>
      <c r="I16994" s="1">
        <v>9999</v>
      </c>
    </row>
    <row r="16995" spans="1:9" x14ac:dyDescent="0.25">
      <c r="A16995" s="1">
        <v>2</v>
      </c>
      <c r="B16995" s="1">
        <v>50818</v>
      </c>
      <c r="C16995" s="1">
        <v>53.216999999999999</v>
      </c>
      <c r="D16995" s="1">
        <v>34.901400000000002</v>
      </c>
      <c r="E16995" s="1">
        <v>1667</v>
      </c>
      <c r="F16995" s="1">
        <v>41.869500000000002</v>
      </c>
      <c r="G16995" s="1">
        <v>318.24250000000001</v>
      </c>
      <c r="H16995" s="1">
        <v>15.08852858</v>
      </c>
      <c r="I16995" s="1">
        <v>41219</v>
      </c>
    </row>
    <row r="16996" spans="1:9" x14ac:dyDescent="0.25">
      <c r="A16996" s="1">
        <v>0</v>
      </c>
      <c r="B16996" s="1" t="s">
        <v>20443</v>
      </c>
    </row>
    <row r="16997" spans="1:9" x14ac:dyDescent="0.25">
      <c r="A16997" s="1">
        <v>1</v>
      </c>
      <c r="B16997" s="1" t="s">
        <v>20444</v>
      </c>
      <c r="C16997" s="1" t="s">
        <v>20445</v>
      </c>
      <c r="D16997" s="1">
        <v>22276.506789769999</v>
      </c>
      <c r="E16997" s="1">
        <v>1.2660000000000001E-5</v>
      </c>
      <c r="F16997" s="1" t="s">
        <v>3</v>
      </c>
      <c r="G16997" s="1" t="s">
        <v>20446</v>
      </c>
      <c r="H16997" s="1">
        <v>0</v>
      </c>
      <c r="I16997" s="1">
        <v>9992</v>
      </c>
    </row>
    <row r="16998" spans="1:9" x14ac:dyDescent="0.25">
      <c r="A16998" s="1">
        <v>2</v>
      </c>
      <c r="B16998" s="1">
        <v>50819</v>
      </c>
      <c r="C16998" s="1">
        <v>53.220999999999997</v>
      </c>
      <c r="D16998" s="1">
        <v>34.883299999999998</v>
      </c>
      <c r="E16998" s="1">
        <v>1937</v>
      </c>
      <c r="F16998" s="1">
        <v>41.406300000000002</v>
      </c>
      <c r="G16998" s="1">
        <v>318.70760000000001</v>
      </c>
      <c r="H16998" s="1">
        <v>15.088448619999999</v>
      </c>
      <c r="I16998" s="1">
        <v>41222</v>
      </c>
    </row>
    <row r="16999" spans="1:9" x14ac:dyDescent="0.25">
      <c r="A16999" s="1">
        <v>0</v>
      </c>
      <c r="B16999" s="1" t="s">
        <v>20447</v>
      </c>
    </row>
    <row r="17000" spans="1:9" x14ac:dyDescent="0.25">
      <c r="A17000" s="1">
        <v>1</v>
      </c>
      <c r="B17000" s="1" t="s">
        <v>20448</v>
      </c>
      <c r="C17000" s="1" t="s">
        <v>20449</v>
      </c>
      <c r="D17000" s="1">
        <v>22276.488401809998</v>
      </c>
      <c r="E17000" s="1">
        <v>1.0669E-4</v>
      </c>
      <c r="F17000" s="1" t="s">
        <v>3</v>
      </c>
      <c r="G17000" s="1" t="s">
        <v>20450</v>
      </c>
      <c r="H17000" s="1">
        <v>0</v>
      </c>
      <c r="I17000" s="1">
        <v>9996</v>
      </c>
    </row>
    <row r="17001" spans="1:9" x14ac:dyDescent="0.25">
      <c r="A17001" s="1">
        <v>2</v>
      </c>
      <c r="B17001" s="1">
        <v>50820</v>
      </c>
      <c r="C17001" s="1">
        <v>53.218699999999998</v>
      </c>
      <c r="D17001" s="1">
        <v>34.972999999999999</v>
      </c>
      <c r="E17001" s="1">
        <v>1907</v>
      </c>
      <c r="F17001" s="1">
        <v>32.613</v>
      </c>
      <c r="G17001" s="1">
        <v>327.49799999999999</v>
      </c>
      <c r="H17001" s="1">
        <v>15.0884991</v>
      </c>
      <c r="I17001" s="1">
        <v>41217</v>
      </c>
    </row>
    <row r="17002" spans="1:9" x14ac:dyDescent="0.25">
      <c r="A17002" s="1">
        <v>0</v>
      </c>
      <c r="B17002" s="1" t="s">
        <v>20451</v>
      </c>
    </row>
    <row r="17003" spans="1:9" x14ac:dyDescent="0.25">
      <c r="A17003" s="1">
        <v>1</v>
      </c>
      <c r="B17003" s="1" t="s">
        <v>20452</v>
      </c>
      <c r="C17003" s="1" t="s">
        <v>20453</v>
      </c>
      <c r="D17003" s="1">
        <v>22276.539924429999</v>
      </c>
      <c r="E17003" s="1">
        <v>6.003E-5</v>
      </c>
      <c r="F17003" s="1" t="s">
        <v>3</v>
      </c>
      <c r="G17003" s="1" t="s">
        <v>20454</v>
      </c>
      <c r="H17003" s="1">
        <v>0</v>
      </c>
      <c r="I17003" s="1">
        <v>9990</v>
      </c>
    </row>
    <row r="17004" spans="1:9" x14ac:dyDescent="0.25">
      <c r="A17004" s="1">
        <v>2</v>
      </c>
      <c r="B17004" s="1">
        <v>50821</v>
      </c>
      <c r="C17004" s="1">
        <v>53.215899999999998</v>
      </c>
      <c r="D17004" s="1">
        <v>34.733199999999997</v>
      </c>
      <c r="E17004" s="1">
        <v>1788</v>
      </c>
      <c r="F17004" s="1">
        <v>50.937399999999997</v>
      </c>
      <c r="G17004" s="1">
        <v>309.17770000000002</v>
      </c>
      <c r="H17004" s="1">
        <v>15.088330819999999</v>
      </c>
      <c r="I17004" s="1">
        <v>41228</v>
      </c>
    </row>
    <row r="17005" spans="1:9" x14ac:dyDescent="0.25">
      <c r="A17005" s="1">
        <v>0</v>
      </c>
      <c r="B17005" s="1" t="s">
        <v>20455</v>
      </c>
    </row>
    <row r="17006" spans="1:9" x14ac:dyDescent="0.25">
      <c r="A17006" s="1">
        <v>1</v>
      </c>
      <c r="B17006" s="1" t="s">
        <v>20456</v>
      </c>
      <c r="C17006" s="1" t="s">
        <v>20457</v>
      </c>
      <c r="D17006" s="1">
        <v>22276.481030260002</v>
      </c>
      <c r="E17006" s="1">
        <v>1.8641E-4</v>
      </c>
      <c r="F17006" s="1" t="s">
        <v>3</v>
      </c>
      <c r="G17006" s="1" t="s">
        <v>20458</v>
      </c>
      <c r="H17006" s="1">
        <v>0</v>
      </c>
      <c r="I17006" s="1">
        <v>9996</v>
      </c>
    </row>
    <row r="17007" spans="1:9" x14ac:dyDescent="0.25">
      <c r="A17007" s="1">
        <v>2</v>
      </c>
      <c r="B17007" s="1">
        <v>50822</v>
      </c>
      <c r="C17007" s="1">
        <v>53.217599999999997</v>
      </c>
      <c r="D17007" s="1">
        <v>35.008899999999997</v>
      </c>
      <c r="E17007" s="1">
        <v>1864</v>
      </c>
      <c r="F17007" s="1">
        <v>44.214500000000001</v>
      </c>
      <c r="G17007" s="1">
        <v>315.89960000000002</v>
      </c>
      <c r="H17007" s="1">
        <v>15.08864925</v>
      </c>
      <c r="I17007" s="1">
        <v>41214</v>
      </c>
    </row>
    <row r="17008" spans="1:9" x14ac:dyDescent="0.25">
      <c r="A17008" s="1">
        <v>0</v>
      </c>
      <c r="B17008" s="1" t="s">
        <v>20459</v>
      </c>
    </row>
    <row r="17009" spans="1:9" x14ac:dyDescent="0.25">
      <c r="A17009" s="1">
        <v>1</v>
      </c>
      <c r="B17009" s="1" t="s">
        <v>20460</v>
      </c>
      <c r="C17009" s="1" t="s">
        <v>20461</v>
      </c>
      <c r="D17009" s="1">
        <v>22276.514153470001</v>
      </c>
      <c r="E17009" s="1">
        <v>9.6700000000000006E-5</v>
      </c>
      <c r="F17009" s="1" t="s">
        <v>3</v>
      </c>
      <c r="G17009" s="1" t="s">
        <v>20462</v>
      </c>
      <c r="H17009" s="1">
        <v>0</v>
      </c>
      <c r="I17009" s="1">
        <v>9997</v>
      </c>
    </row>
    <row r="17010" spans="1:9" x14ac:dyDescent="0.25">
      <c r="A17010" s="1">
        <v>2</v>
      </c>
      <c r="B17010" s="1">
        <v>50823</v>
      </c>
      <c r="C17010" s="1">
        <v>53.217500000000001</v>
      </c>
      <c r="D17010" s="1">
        <v>34.853900000000003</v>
      </c>
      <c r="E17010" s="1">
        <v>1575</v>
      </c>
      <c r="F17010" s="1">
        <v>60.894399999999997</v>
      </c>
      <c r="G17010" s="1">
        <v>299.22059999999999</v>
      </c>
      <c r="H17010" s="1">
        <v>15.08866795</v>
      </c>
      <c r="I17010" s="1">
        <v>41228</v>
      </c>
    </row>
    <row r="17011" spans="1:9" x14ac:dyDescent="0.25">
      <c r="A17011" s="1">
        <v>0</v>
      </c>
      <c r="B17011" s="1" t="s">
        <v>20463</v>
      </c>
    </row>
    <row r="17012" spans="1:9" x14ac:dyDescent="0.25">
      <c r="A17012" s="1">
        <v>1</v>
      </c>
      <c r="B17012" s="1" t="s">
        <v>20464</v>
      </c>
      <c r="C17012" s="1" t="s">
        <v>20465</v>
      </c>
      <c r="D17012" s="1">
        <v>22276.47734578</v>
      </c>
      <c r="E17012" s="1">
        <v>2.1180000000000001E-5</v>
      </c>
      <c r="F17012" s="1" t="s">
        <v>3</v>
      </c>
      <c r="G17012" s="1" t="s">
        <v>20466</v>
      </c>
      <c r="H17012" s="1">
        <v>0</v>
      </c>
      <c r="I17012" s="1">
        <v>9993</v>
      </c>
    </row>
    <row r="17013" spans="1:9" x14ac:dyDescent="0.25">
      <c r="A17013" s="1">
        <v>2</v>
      </c>
      <c r="B17013" s="1">
        <v>50824</v>
      </c>
      <c r="C17013" s="1">
        <v>53.218299999999999</v>
      </c>
      <c r="D17013" s="1">
        <v>35.0214</v>
      </c>
      <c r="E17013" s="1">
        <v>1964</v>
      </c>
      <c r="F17013" s="1">
        <v>47.876800000000003</v>
      </c>
      <c r="G17013" s="1">
        <v>312.23910000000001</v>
      </c>
      <c r="H17013" s="1">
        <v>15.08859309</v>
      </c>
      <c r="I17013" s="1">
        <v>41215</v>
      </c>
    </row>
    <row r="17014" spans="1:9" x14ac:dyDescent="0.25">
      <c r="A17014" s="1">
        <v>0</v>
      </c>
      <c r="B17014" s="1" t="s">
        <v>20467</v>
      </c>
    </row>
    <row r="17015" spans="1:9" x14ac:dyDescent="0.25">
      <c r="A17015" s="1">
        <v>1</v>
      </c>
      <c r="B17015" s="1" t="s">
        <v>20468</v>
      </c>
      <c r="C17015" s="1" t="s">
        <v>20469</v>
      </c>
      <c r="D17015" s="1">
        <v>22276.484722289999</v>
      </c>
      <c r="E17015" s="1">
        <v>2.2227E-4</v>
      </c>
      <c r="F17015" s="1" t="s">
        <v>3</v>
      </c>
      <c r="G17015" s="1" t="s">
        <v>20470</v>
      </c>
      <c r="H17015" s="1">
        <v>0</v>
      </c>
      <c r="I17015" s="1">
        <v>9990</v>
      </c>
    </row>
    <row r="17016" spans="1:9" x14ac:dyDescent="0.25">
      <c r="A17016" s="1">
        <v>2</v>
      </c>
      <c r="B17016" s="1">
        <v>50825</v>
      </c>
      <c r="C17016" s="1">
        <v>53.216799999999999</v>
      </c>
      <c r="D17016" s="1">
        <v>34.984200000000001</v>
      </c>
      <c r="E17016" s="1">
        <v>1921</v>
      </c>
      <c r="F17016" s="1">
        <v>30.174900000000001</v>
      </c>
      <c r="G17016" s="1">
        <v>329.93540000000002</v>
      </c>
      <c r="H17016" s="1">
        <v>15.088528719999999</v>
      </c>
      <c r="I17016" s="1">
        <v>41213</v>
      </c>
    </row>
    <row r="17017" spans="1:9" x14ac:dyDescent="0.25">
      <c r="A17017" s="1">
        <v>0</v>
      </c>
      <c r="B17017" s="1" t="s">
        <v>20471</v>
      </c>
    </row>
    <row r="17018" spans="1:9" x14ac:dyDescent="0.25">
      <c r="A17018" s="1">
        <v>1</v>
      </c>
      <c r="B17018" s="1" t="s">
        <v>20472</v>
      </c>
      <c r="C17018" s="1" t="s">
        <v>20473</v>
      </c>
      <c r="D17018" s="1">
        <v>22276.59510749</v>
      </c>
      <c r="E17018" s="1">
        <v>5.6660000000000003E-5</v>
      </c>
      <c r="F17018" s="1" t="s">
        <v>3</v>
      </c>
      <c r="G17018" s="1" t="s">
        <v>20474</v>
      </c>
      <c r="H17018" s="1">
        <v>0</v>
      </c>
      <c r="I17018" s="1">
        <v>9994</v>
      </c>
    </row>
    <row r="17019" spans="1:9" x14ac:dyDescent="0.25">
      <c r="A17019" s="1">
        <v>2</v>
      </c>
      <c r="B17019" s="1">
        <v>50826</v>
      </c>
      <c r="C17019" s="1">
        <v>53.217799999999997</v>
      </c>
      <c r="D17019" s="1">
        <v>34.469299999999997</v>
      </c>
      <c r="E17019" s="1">
        <v>1712</v>
      </c>
      <c r="F17019" s="1">
        <v>51.957599999999999</v>
      </c>
      <c r="G17019" s="1">
        <v>308.15710000000001</v>
      </c>
      <c r="H17019" s="1">
        <v>15.08857291</v>
      </c>
      <c r="I17019" s="1">
        <v>41233</v>
      </c>
    </row>
    <row r="17020" spans="1:9" x14ac:dyDescent="0.25">
      <c r="A17020" s="1">
        <v>0</v>
      </c>
      <c r="B17020" s="1" t="s">
        <v>20475</v>
      </c>
    </row>
    <row r="17021" spans="1:9" x14ac:dyDescent="0.25">
      <c r="A17021" s="1">
        <v>1</v>
      </c>
      <c r="B17021" s="1" t="s">
        <v>20476</v>
      </c>
      <c r="C17021" s="1" t="s">
        <v>20477</v>
      </c>
      <c r="D17021" s="1">
        <v>22276.495752399998</v>
      </c>
      <c r="E17021" s="1">
        <v>-7.5599999999999996E-6</v>
      </c>
      <c r="F17021" s="1" t="s">
        <v>3</v>
      </c>
      <c r="G17021" s="1">
        <f>-29379-4</f>
        <v>-29383</v>
      </c>
      <c r="H17021" s="1">
        <v>0</v>
      </c>
      <c r="I17021" s="1">
        <v>9996</v>
      </c>
    </row>
    <row r="17022" spans="1:9" x14ac:dyDescent="0.25">
      <c r="A17022" s="1">
        <v>2</v>
      </c>
      <c r="B17022" s="1">
        <v>50827</v>
      </c>
      <c r="C17022" s="1">
        <v>53.217700000000001</v>
      </c>
      <c r="D17022" s="1">
        <v>34.936799999999998</v>
      </c>
      <c r="E17022" s="1">
        <v>1763</v>
      </c>
      <c r="F17022" s="1">
        <v>44.341999999999999</v>
      </c>
      <c r="G17022" s="1">
        <v>315.7713</v>
      </c>
      <c r="H17022" s="1">
        <v>15.08842933</v>
      </c>
      <c r="I17022" s="1">
        <v>41214</v>
      </c>
    </row>
    <row r="17023" spans="1:9" x14ac:dyDescent="0.25">
      <c r="A17023" s="1">
        <v>0</v>
      </c>
      <c r="B17023" s="1" t="s">
        <v>20478</v>
      </c>
    </row>
    <row r="17024" spans="1:9" x14ac:dyDescent="0.25">
      <c r="A17024" s="1">
        <v>1</v>
      </c>
      <c r="B17024" s="1" t="s">
        <v>20479</v>
      </c>
      <c r="C17024" s="1" t="s">
        <v>20480</v>
      </c>
      <c r="D17024" s="1">
        <v>22276.49301907</v>
      </c>
      <c r="E17024" s="1">
        <v>2.7300000000000001E-6</v>
      </c>
      <c r="F17024" s="1" t="s">
        <v>3</v>
      </c>
      <c r="G17024" s="1" t="s">
        <v>20481</v>
      </c>
      <c r="H17024" s="1">
        <v>0</v>
      </c>
      <c r="I17024" s="1">
        <v>9996</v>
      </c>
    </row>
    <row r="17025" spans="1:9" x14ac:dyDescent="0.25">
      <c r="A17025" s="1">
        <v>2</v>
      </c>
      <c r="B17025" s="1">
        <v>50828</v>
      </c>
      <c r="C17025" s="1">
        <v>53.218499999999999</v>
      </c>
      <c r="D17025" s="1">
        <v>34.948700000000002</v>
      </c>
      <c r="E17025" s="1">
        <v>1799</v>
      </c>
      <c r="F17025" s="1">
        <v>35.695799999999998</v>
      </c>
      <c r="G17025" s="1">
        <v>324.41539999999998</v>
      </c>
      <c r="H17025" s="1">
        <v>15.08855909</v>
      </c>
      <c r="I17025" s="1">
        <v>41060</v>
      </c>
    </row>
    <row r="17026" spans="1:9" x14ac:dyDescent="0.25">
      <c r="A17026" s="1">
        <v>0</v>
      </c>
      <c r="B17026" s="1" t="s">
        <v>20482</v>
      </c>
    </row>
    <row r="17027" spans="1:9" x14ac:dyDescent="0.25">
      <c r="A17027" s="1">
        <v>1</v>
      </c>
      <c r="B17027" s="1" t="s">
        <v>20483</v>
      </c>
      <c r="C17027" s="1" t="s">
        <v>20484</v>
      </c>
      <c r="D17027" s="1">
        <v>22276.50311102</v>
      </c>
      <c r="E17027" s="1">
        <v>2.3004000000000001E-4</v>
      </c>
      <c r="F17027" s="1" t="s">
        <v>3</v>
      </c>
      <c r="G17027" s="1" t="s">
        <v>20485</v>
      </c>
      <c r="H17027" s="1">
        <v>0</v>
      </c>
      <c r="I17027" s="1">
        <v>9995</v>
      </c>
    </row>
    <row r="17028" spans="1:9" x14ac:dyDescent="0.25">
      <c r="A17028" s="1">
        <v>2</v>
      </c>
      <c r="B17028" s="1">
        <v>50829</v>
      </c>
      <c r="C17028" s="1">
        <v>53.218299999999999</v>
      </c>
      <c r="D17028" s="1">
        <v>34.8994</v>
      </c>
      <c r="E17028" s="1">
        <v>1808</v>
      </c>
      <c r="F17028" s="1">
        <v>45.745800000000003</v>
      </c>
      <c r="G17028" s="1">
        <v>314.36829999999998</v>
      </c>
      <c r="H17028" s="1">
        <v>15.08868983</v>
      </c>
      <c r="I17028" s="1">
        <v>41217</v>
      </c>
    </row>
    <row r="17029" spans="1:9" x14ac:dyDescent="0.25">
      <c r="A17029" s="1">
        <v>0</v>
      </c>
      <c r="B17029" s="1" t="s">
        <v>20486</v>
      </c>
    </row>
    <row r="17030" spans="1:9" x14ac:dyDescent="0.25">
      <c r="A17030" s="1">
        <v>1</v>
      </c>
      <c r="B17030" s="1" t="s">
        <v>20487</v>
      </c>
      <c r="C17030" s="1" t="s">
        <v>20488</v>
      </c>
      <c r="D17030" s="1">
        <v>22276.52059923</v>
      </c>
      <c r="E17030" s="1">
        <v>1.7197999999999999E-4</v>
      </c>
      <c r="F17030" s="1" t="s">
        <v>3</v>
      </c>
      <c r="G17030" s="1" t="s">
        <v>20489</v>
      </c>
      <c r="H17030" s="1">
        <v>0</v>
      </c>
      <c r="I17030" s="1">
        <v>9991</v>
      </c>
    </row>
    <row r="17031" spans="1:9" x14ac:dyDescent="0.25">
      <c r="A17031" s="1">
        <v>2</v>
      </c>
      <c r="B17031" s="1">
        <v>50830</v>
      </c>
      <c r="C17031" s="1">
        <v>53.218000000000004</v>
      </c>
      <c r="D17031" s="1">
        <v>44.830500000000001</v>
      </c>
      <c r="E17031" s="1">
        <v>1875</v>
      </c>
      <c r="F17031" s="1">
        <v>43.4788</v>
      </c>
      <c r="G17031" s="1">
        <v>316.6352</v>
      </c>
      <c r="H17031" s="1">
        <v>15.088640099999999</v>
      </c>
      <c r="I17031" s="1">
        <v>41088</v>
      </c>
    </row>
    <row r="17032" spans="1:9" x14ac:dyDescent="0.25">
      <c r="A17032" s="1">
        <v>0</v>
      </c>
      <c r="B17032" s="1" t="s">
        <v>20490</v>
      </c>
    </row>
    <row r="17033" spans="1:9" x14ac:dyDescent="0.25">
      <c r="A17033" s="1">
        <v>1</v>
      </c>
      <c r="B17033" s="1" t="s">
        <v>20491</v>
      </c>
      <c r="C17033" s="1" t="s">
        <v>20492</v>
      </c>
      <c r="D17033" s="1">
        <v>22276.592383089999</v>
      </c>
      <c r="E17033" s="1">
        <v>-5.1100000000000002E-6</v>
      </c>
      <c r="F17033" s="1" t="s">
        <v>3</v>
      </c>
      <c r="G17033" s="1">
        <f>-14028-4</f>
        <v>-14032</v>
      </c>
      <c r="H17033" s="1">
        <v>0</v>
      </c>
      <c r="I17033" s="1">
        <v>9998</v>
      </c>
    </row>
    <row r="17034" spans="1:9" x14ac:dyDescent="0.25">
      <c r="A17034" s="1">
        <v>2</v>
      </c>
      <c r="B17034" s="1">
        <v>50831</v>
      </c>
      <c r="C17034" s="1">
        <v>53.220599999999997</v>
      </c>
      <c r="D17034" s="1">
        <v>34.489199999999997</v>
      </c>
      <c r="E17034" s="1">
        <v>1727</v>
      </c>
      <c r="F17034" s="1">
        <v>62.6995</v>
      </c>
      <c r="G17034" s="1">
        <v>297.41730000000001</v>
      </c>
      <c r="H17034" s="1">
        <v>15.088533719999999</v>
      </c>
      <c r="I17034" s="1">
        <v>41236</v>
      </c>
    </row>
    <row r="17035" spans="1:9" x14ac:dyDescent="0.25">
      <c r="A17035" s="1">
        <v>0</v>
      </c>
      <c r="B17035" s="1" t="s">
        <v>20493</v>
      </c>
    </row>
    <row r="17036" spans="1:9" x14ac:dyDescent="0.25">
      <c r="A17036" s="1">
        <v>1</v>
      </c>
      <c r="B17036" s="1" t="s">
        <v>20494</v>
      </c>
      <c r="C17036" s="1" t="s">
        <v>20495</v>
      </c>
      <c r="D17036" s="1">
        <v>22276.516915349999</v>
      </c>
      <c r="E17036" s="1">
        <v>1.891E-5</v>
      </c>
      <c r="F17036" s="1" t="s">
        <v>3</v>
      </c>
      <c r="G17036" s="1" t="s">
        <v>20496</v>
      </c>
      <c r="H17036" s="1">
        <v>0</v>
      </c>
      <c r="I17036" s="1">
        <v>9992</v>
      </c>
    </row>
    <row r="17037" spans="1:9" x14ac:dyDescent="0.25">
      <c r="A17037" s="1">
        <v>2</v>
      </c>
      <c r="B17037" s="1">
        <v>50832</v>
      </c>
      <c r="C17037" s="1">
        <v>53.218899999999998</v>
      </c>
      <c r="D17037" s="1">
        <v>44.840299999999999</v>
      </c>
      <c r="E17037" s="1">
        <v>1651</v>
      </c>
      <c r="F17037" s="1">
        <v>56.155900000000003</v>
      </c>
      <c r="G17037" s="1">
        <v>303.959</v>
      </c>
      <c r="H17037" s="1">
        <v>15.08840749</v>
      </c>
      <c r="I17037" s="1">
        <v>41083</v>
      </c>
    </row>
    <row r="17038" spans="1:9" x14ac:dyDescent="0.25">
      <c r="A17038" s="1">
        <v>0</v>
      </c>
      <c r="B17038" s="1" t="s">
        <v>20497</v>
      </c>
    </row>
    <row r="17039" spans="1:9" x14ac:dyDescent="0.25">
      <c r="A17039" s="1">
        <v>1</v>
      </c>
      <c r="B17039" s="1" t="s">
        <v>20498</v>
      </c>
      <c r="C17039" s="1" t="s">
        <v>20499</v>
      </c>
      <c r="D17039" s="1">
        <v>22276.532541659999</v>
      </c>
      <c r="E17039" s="1">
        <v>1.5965E-4</v>
      </c>
      <c r="F17039" s="1" t="s">
        <v>3</v>
      </c>
      <c r="G17039" s="1" t="s">
        <v>20500</v>
      </c>
      <c r="H17039" s="1">
        <v>0</v>
      </c>
      <c r="I17039" s="1">
        <v>9995</v>
      </c>
    </row>
    <row r="17040" spans="1:9" x14ac:dyDescent="0.25">
      <c r="A17040" s="1">
        <v>2</v>
      </c>
      <c r="B17040" s="1">
        <v>50833</v>
      </c>
      <c r="C17040" s="1">
        <v>53.218299999999999</v>
      </c>
      <c r="D17040" s="1">
        <v>34.758000000000003</v>
      </c>
      <c r="E17040" s="1">
        <v>1322</v>
      </c>
      <c r="F17040" s="1">
        <v>173.08959999999999</v>
      </c>
      <c r="G17040" s="1">
        <v>187.01150000000001</v>
      </c>
      <c r="H17040" s="1">
        <v>15.0886575</v>
      </c>
      <c r="I17040" s="1">
        <v>41229</v>
      </c>
    </row>
    <row r="17041" spans="1:9" x14ac:dyDescent="0.25">
      <c r="A17041" s="1">
        <v>0</v>
      </c>
      <c r="B17041" s="1" t="s">
        <v>20501</v>
      </c>
    </row>
    <row r="17042" spans="1:9" x14ac:dyDescent="0.25">
      <c r="A17042" s="1">
        <v>1</v>
      </c>
      <c r="B17042" s="1" t="s">
        <v>20502</v>
      </c>
      <c r="C17042" s="1" t="s">
        <v>20503</v>
      </c>
      <c r="D17042" s="1">
        <v>22276.505858960001</v>
      </c>
      <c r="E17042" s="1">
        <v>-2.7000000000000001E-7</v>
      </c>
      <c r="F17042" s="1" t="s">
        <v>3</v>
      </c>
      <c r="G17042" s="1" t="s">
        <v>20504</v>
      </c>
      <c r="H17042" s="1">
        <v>0</v>
      </c>
      <c r="I17042" s="1">
        <v>9991</v>
      </c>
    </row>
    <row r="17043" spans="1:9" x14ac:dyDescent="0.25">
      <c r="A17043" s="1">
        <v>2</v>
      </c>
      <c r="B17043" s="1">
        <v>50834</v>
      </c>
      <c r="C17043" s="1">
        <v>53.2166</v>
      </c>
      <c r="D17043" s="1">
        <v>44.888199999999998</v>
      </c>
      <c r="E17043" s="1">
        <v>2104</v>
      </c>
      <c r="F17043" s="1">
        <v>49.705199999999998</v>
      </c>
      <c r="G17043" s="1">
        <v>310.41239999999999</v>
      </c>
      <c r="H17043" s="1">
        <v>15.08852233</v>
      </c>
      <c r="I17043" s="1">
        <v>41077</v>
      </c>
    </row>
    <row r="17044" spans="1:9" x14ac:dyDescent="0.25">
      <c r="A17044" s="1">
        <v>0</v>
      </c>
      <c r="B17044" s="1" t="s">
        <v>20505</v>
      </c>
    </row>
    <row r="17045" spans="1:9" x14ac:dyDescent="0.25">
      <c r="A17045" s="1">
        <v>1</v>
      </c>
      <c r="B17045" s="1" t="s">
        <v>20506</v>
      </c>
      <c r="C17045" s="1" t="s">
        <v>20507</v>
      </c>
      <c r="D17045" s="1">
        <v>22276.498521400001</v>
      </c>
      <c r="E17045" s="1">
        <v>1.1874E-4</v>
      </c>
      <c r="F17045" s="1" t="s">
        <v>3</v>
      </c>
      <c r="G17045" s="1" t="s">
        <v>20508</v>
      </c>
      <c r="H17045" s="1">
        <v>0</v>
      </c>
      <c r="I17045" s="1">
        <v>9998</v>
      </c>
    </row>
    <row r="17046" spans="1:9" x14ac:dyDescent="0.25">
      <c r="A17046" s="1">
        <v>2</v>
      </c>
      <c r="B17046" s="1">
        <v>50835</v>
      </c>
      <c r="C17046" s="1">
        <v>53.217399999999998</v>
      </c>
      <c r="D17046" s="1">
        <v>44.909500000000001</v>
      </c>
      <c r="E17046" s="1">
        <v>1857</v>
      </c>
      <c r="F17046" s="1">
        <v>48.526400000000002</v>
      </c>
      <c r="G17046" s="1">
        <v>311.58870000000002</v>
      </c>
      <c r="H17046" s="1">
        <v>15.08856095</v>
      </c>
      <c r="I17046" s="1">
        <v>41078</v>
      </c>
    </row>
    <row r="17047" spans="1:9" x14ac:dyDescent="0.25">
      <c r="A17047" s="1">
        <v>0</v>
      </c>
      <c r="B17047" s="1" t="s">
        <v>20509</v>
      </c>
    </row>
    <row r="17048" spans="1:9" x14ac:dyDescent="0.25">
      <c r="A17048" s="1">
        <v>1</v>
      </c>
      <c r="B17048" s="1" t="s">
        <v>20510</v>
      </c>
      <c r="C17048" s="1" t="s">
        <v>20511</v>
      </c>
      <c r="D17048" s="1">
        <v>22276.509549179998</v>
      </c>
      <c r="E17048" s="1">
        <v>1.525E-5</v>
      </c>
      <c r="F17048" s="1" t="s">
        <v>3</v>
      </c>
      <c r="G17048" s="1" t="s">
        <v>20512</v>
      </c>
      <c r="H17048" s="1">
        <v>0</v>
      </c>
      <c r="I17048" s="1">
        <v>9997</v>
      </c>
    </row>
    <row r="17049" spans="1:9" x14ac:dyDescent="0.25">
      <c r="A17049" s="1">
        <v>2</v>
      </c>
      <c r="B17049" s="1">
        <v>50836</v>
      </c>
      <c r="C17049" s="1">
        <v>53.219499999999996</v>
      </c>
      <c r="D17049" s="1">
        <v>44.867800000000003</v>
      </c>
      <c r="E17049" s="1">
        <v>1624</v>
      </c>
      <c r="F17049" s="1">
        <v>55.243200000000002</v>
      </c>
      <c r="G17049" s="1">
        <v>304.87130000000002</v>
      </c>
      <c r="H17049" s="1">
        <v>15.088467489999999</v>
      </c>
      <c r="I17049" s="1">
        <v>40978</v>
      </c>
    </row>
    <row r="17050" spans="1:9" x14ac:dyDescent="0.25">
      <c r="A17050" s="1">
        <v>0</v>
      </c>
      <c r="B17050" s="1" t="s">
        <v>20513</v>
      </c>
    </row>
    <row r="17051" spans="1:9" x14ac:dyDescent="0.25">
      <c r="A17051" s="1">
        <v>1</v>
      </c>
      <c r="B17051" s="1" t="s">
        <v>20514</v>
      </c>
      <c r="C17051" s="1" t="s">
        <v>20515</v>
      </c>
      <c r="D17051" s="1">
        <v>22276.536225809999</v>
      </c>
      <c r="E17051" s="1">
        <v>9.9199999999999999E-6</v>
      </c>
      <c r="F17051" s="1" t="s">
        <v>3</v>
      </c>
      <c r="G17051" s="1" t="s">
        <v>20516</v>
      </c>
      <c r="H17051" s="1">
        <v>0</v>
      </c>
      <c r="I17051" s="1">
        <v>9998</v>
      </c>
    </row>
    <row r="17052" spans="1:9" x14ac:dyDescent="0.25">
      <c r="A17052" s="1">
        <v>2</v>
      </c>
      <c r="B17052" s="1">
        <v>50837</v>
      </c>
      <c r="C17052" s="1">
        <v>53.218600000000002</v>
      </c>
      <c r="D17052" s="1">
        <v>34.761299999999999</v>
      </c>
      <c r="E17052" s="1">
        <v>1823</v>
      </c>
      <c r="F17052" s="1">
        <v>52.158900000000003</v>
      </c>
      <c r="G17052" s="1">
        <v>307.95679999999999</v>
      </c>
      <c r="H17052" s="1">
        <v>15.088548060000001</v>
      </c>
      <c r="I17052" s="1">
        <v>41220</v>
      </c>
    </row>
    <row r="17053" spans="1:9" x14ac:dyDescent="0.25">
      <c r="A17053" s="1">
        <v>0</v>
      </c>
      <c r="B17053" s="1" t="s">
        <v>20517</v>
      </c>
    </row>
    <row r="17054" spans="1:9" x14ac:dyDescent="0.25">
      <c r="A17054" s="1">
        <v>1</v>
      </c>
      <c r="B17054" s="1" t="s">
        <v>20518</v>
      </c>
      <c r="C17054" s="1" t="s">
        <v>20519</v>
      </c>
      <c r="D17054" s="1">
        <v>22276.542673740001</v>
      </c>
      <c r="E17054" s="1">
        <v>2.0552E-4</v>
      </c>
      <c r="F17054" s="1" t="s">
        <v>3</v>
      </c>
      <c r="G17054" s="1" t="s">
        <v>20520</v>
      </c>
      <c r="H17054" s="1">
        <v>0</v>
      </c>
      <c r="I17054" s="1">
        <v>9996</v>
      </c>
    </row>
    <row r="17055" spans="1:9" x14ac:dyDescent="0.25">
      <c r="A17055" s="1">
        <v>2</v>
      </c>
      <c r="B17055" s="1">
        <v>50838</v>
      </c>
      <c r="C17055" s="1">
        <v>53.217700000000001</v>
      </c>
      <c r="D17055" s="1">
        <v>44.725299999999997</v>
      </c>
      <c r="E17055" s="1">
        <v>1760</v>
      </c>
      <c r="F17055" s="1">
        <v>46.261299999999999</v>
      </c>
      <c r="G17055" s="1">
        <v>313.85250000000002</v>
      </c>
      <c r="H17055" s="1">
        <v>15.08867979</v>
      </c>
      <c r="I17055" s="1">
        <v>41082</v>
      </c>
    </row>
    <row r="17056" spans="1:9" x14ac:dyDescent="0.25">
      <c r="A17056" s="1">
        <v>0</v>
      </c>
      <c r="B17056" s="1" t="s">
        <v>20521</v>
      </c>
    </row>
    <row r="17057" spans="1:9" x14ac:dyDescent="0.25">
      <c r="A17057" s="1">
        <v>1</v>
      </c>
      <c r="B17057" s="1" t="s">
        <v>20522</v>
      </c>
      <c r="C17057" s="1" t="s">
        <v>20523</v>
      </c>
      <c r="D17057" s="1">
        <v>22276.354989480002</v>
      </c>
      <c r="E17057" s="1">
        <v>1.77E-5</v>
      </c>
      <c r="F17057" s="1" t="s">
        <v>3</v>
      </c>
      <c r="G17057" s="1" t="s">
        <v>20524</v>
      </c>
      <c r="H17057" s="1">
        <v>0</v>
      </c>
      <c r="I17057" s="1">
        <v>9993</v>
      </c>
    </row>
    <row r="17058" spans="1:9" x14ac:dyDescent="0.25">
      <c r="A17058" s="1">
        <v>2</v>
      </c>
      <c r="B17058" s="1">
        <v>50839</v>
      </c>
      <c r="C17058" s="1">
        <v>53.218400000000003</v>
      </c>
      <c r="D17058" s="1">
        <v>45.558</v>
      </c>
      <c r="E17058" s="1">
        <v>1787</v>
      </c>
      <c r="F17058" s="1">
        <v>51.124200000000002</v>
      </c>
      <c r="G17058" s="1">
        <v>308.99090000000001</v>
      </c>
      <c r="H17058" s="1">
        <v>15.08851162</v>
      </c>
      <c r="I17058" s="1">
        <v>41049</v>
      </c>
    </row>
    <row r="17059" spans="1:9" x14ac:dyDescent="0.25">
      <c r="A17059" s="1">
        <v>0</v>
      </c>
      <c r="B17059" s="1" t="s">
        <v>20525</v>
      </c>
    </row>
    <row r="17060" spans="1:9" x14ac:dyDescent="0.25">
      <c r="A17060" s="1">
        <v>1</v>
      </c>
      <c r="B17060" s="1" t="s">
        <v>20526</v>
      </c>
      <c r="C17060" s="1" t="s">
        <v>20527</v>
      </c>
      <c r="D17060" s="1">
        <v>22276.351315119999</v>
      </c>
      <c r="E17060" s="1">
        <v>7.4029999999999994E-5</v>
      </c>
      <c r="F17060" s="1" t="s">
        <v>3</v>
      </c>
      <c r="G17060" s="1" t="s">
        <v>20528</v>
      </c>
      <c r="H17060" s="1">
        <v>0</v>
      </c>
      <c r="I17060" s="1">
        <v>9994</v>
      </c>
    </row>
    <row r="17061" spans="1:9" x14ac:dyDescent="0.25">
      <c r="A17061" s="1">
        <v>2</v>
      </c>
      <c r="B17061" s="1">
        <v>50840</v>
      </c>
      <c r="C17061" s="1">
        <v>53.217199999999998</v>
      </c>
      <c r="D17061" s="1">
        <v>45.565300000000001</v>
      </c>
      <c r="E17061" s="1">
        <v>1685</v>
      </c>
      <c r="F17061" s="1">
        <v>56.991999999999997</v>
      </c>
      <c r="G17061" s="1">
        <v>303.1234</v>
      </c>
      <c r="H17061" s="1">
        <v>15.088581339999999</v>
      </c>
      <c r="I17061" s="1">
        <v>41046</v>
      </c>
    </row>
    <row r="17062" spans="1:9" x14ac:dyDescent="0.25">
      <c r="A17062" s="1">
        <v>0</v>
      </c>
      <c r="B17062" s="1" t="s">
        <v>20529</v>
      </c>
    </row>
    <row r="17063" spans="1:9" x14ac:dyDescent="0.25">
      <c r="A17063" s="1">
        <v>1</v>
      </c>
      <c r="B17063" s="1" t="s">
        <v>20530</v>
      </c>
      <c r="C17063" s="1" t="s">
        <v>20531</v>
      </c>
      <c r="D17063" s="1">
        <v>22276.494837999999</v>
      </c>
      <c r="E17063" s="1">
        <v>2.0110000000000001E-4</v>
      </c>
      <c r="F17063" s="1" t="s">
        <v>3</v>
      </c>
      <c r="G17063" s="1" t="s">
        <v>20532</v>
      </c>
      <c r="H17063" s="1">
        <v>0</v>
      </c>
      <c r="I17063" s="1">
        <v>9996</v>
      </c>
    </row>
    <row r="17064" spans="1:9" x14ac:dyDescent="0.25">
      <c r="A17064" s="1">
        <v>2</v>
      </c>
      <c r="B17064" s="1">
        <v>50841</v>
      </c>
      <c r="C17064" s="1">
        <v>53.218000000000004</v>
      </c>
      <c r="D17064" s="1">
        <v>44.933700000000002</v>
      </c>
      <c r="E17064" s="1">
        <v>1924</v>
      </c>
      <c r="F17064" s="1">
        <v>47.141599999999997</v>
      </c>
      <c r="G17064" s="1">
        <v>312.97379999999998</v>
      </c>
      <c r="H17064" s="1">
        <v>15.088546409999999</v>
      </c>
      <c r="I17064" s="1">
        <v>41075</v>
      </c>
    </row>
    <row r="17065" spans="1:9" x14ac:dyDescent="0.25">
      <c r="A17065" s="1">
        <v>0</v>
      </c>
      <c r="B17065" s="1" t="s">
        <v>20533</v>
      </c>
    </row>
    <row r="17066" spans="1:9" x14ac:dyDescent="0.25">
      <c r="A17066" s="1">
        <v>1</v>
      </c>
      <c r="B17066" s="1" t="s">
        <v>20534</v>
      </c>
      <c r="C17066" s="1" t="s">
        <v>20535</v>
      </c>
      <c r="D17066" s="1">
        <v>22276.546352779998</v>
      </c>
      <c r="E17066" s="1">
        <v>1.0459E-4</v>
      </c>
      <c r="F17066" s="1" t="s">
        <v>3</v>
      </c>
      <c r="G17066" s="1" t="s">
        <v>20536</v>
      </c>
      <c r="H17066" s="1">
        <v>0</v>
      </c>
      <c r="I17066" s="1">
        <v>9995</v>
      </c>
    </row>
    <row r="17067" spans="1:9" x14ac:dyDescent="0.25">
      <c r="A17067" s="1">
        <v>2</v>
      </c>
      <c r="B17067" s="1">
        <v>50842</v>
      </c>
      <c r="C17067" s="1">
        <v>53.217399999999998</v>
      </c>
      <c r="D17067" s="1">
        <v>44.709000000000003</v>
      </c>
      <c r="E17067" s="1">
        <v>1669</v>
      </c>
      <c r="F17067" s="1">
        <v>52.102600000000002</v>
      </c>
      <c r="G17067" s="1">
        <v>308.01170000000002</v>
      </c>
      <c r="H17067" s="1">
        <v>15.088519</v>
      </c>
      <c r="I17067" s="1">
        <v>41074</v>
      </c>
    </row>
    <row r="17068" spans="1:9" x14ac:dyDescent="0.25">
      <c r="A17068" s="1">
        <v>0</v>
      </c>
      <c r="B17068" s="1" t="s">
        <v>20537</v>
      </c>
    </row>
    <row r="17069" spans="1:9" x14ac:dyDescent="0.25">
      <c r="A17069" s="1">
        <v>1</v>
      </c>
      <c r="B17069" s="1" t="s">
        <v>20538</v>
      </c>
      <c r="C17069" s="1" t="s">
        <v>20539</v>
      </c>
      <c r="D17069" s="1">
        <v>22276.502191930002</v>
      </c>
      <c r="E17069" s="1">
        <v>1.5319999999999999E-5</v>
      </c>
      <c r="F17069" s="1" t="s">
        <v>3</v>
      </c>
      <c r="G17069" s="1" t="s">
        <v>20540</v>
      </c>
      <c r="H17069" s="1">
        <v>0</v>
      </c>
      <c r="I17069" s="1">
        <v>9990</v>
      </c>
    </row>
    <row r="17070" spans="1:9" x14ac:dyDescent="0.25">
      <c r="A17070" s="1">
        <v>2</v>
      </c>
      <c r="B17070" s="1">
        <v>50843</v>
      </c>
      <c r="C17070" s="1">
        <v>53.219099999999997</v>
      </c>
      <c r="D17070" s="1">
        <v>44.910400000000003</v>
      </c>
      <c r="E17070" s="1">
        <v>1902</v>
      </c>
      <c r="F17070" s="1">
        <v>48.4315</v>
      </c>
      <c r="G17070" s="1">
        <v>311.68400000000003</v>
      </c>
      <c r="H17070" s="1">
        <v>15.088483999999999</v>
      </c>
      <c r="I17070" s="1">
        <v>41075</v>
      </c>
    </row>
    <row r="17071" spans="1:9" x14ac:dyDescent="0.25">
      <c r="A17071" s="1">
        <v>0</v>
      </c>
      <c r="B17071" s="1" t="s">
        <v>20541</v>
      </c>
    </row>
    <row r="17072" spans="1:9" x14ac:dyDescent="0.25">
      <c r="A17072" s="1">
        <v>1</v>
      </c>
      <c r="B17072" s="1" t="s">
        <v>20542</v>
      </c>
      <c r="C17072" s="1" t="s">
        <v>20543</v>
      </c>
      <c r="D17072" s="1">
        <v>22275.740446380001</v>
      </c>
      <c r="E17072" s="1">
        <v>-1.7410000000000001E-5</v>
      </c>
      <c r="F17072" s="1" t="s">
        <v>3</v>
      </c>
      <c r="G17072" s="1">
        <f>-91347-4</f>
        <v>-91351</v>
      </c>
      <c r="H17072" s="1">
        <v>0</v>
      </c>
      <c r="I17072" s="1">
        <v>9993</v>
      </c>
    </row>
    <row r="17073" spans="1:9" x14ac:dyDescent="0.25">
      <c r="A17073" s="1">
        <v>2</v>
      </c>
      <c r="B17073" s="1">
        <v>50844</v>
      </c>
      <c r="C17073" s="1">
        <v>53.218000000000004</v>
      </c>
      <c r="D17073" s="1">
        <v>48.328099999999999</v>
      </c>
      <c r="E17073" s="1">
        <v>1595</v>
      </c>
      <c r="F17073" s="1">
        <v>45.770800000000001</v>
      </c>
      <c r="G17073" s="1">
        <v>314.3415</v>
      </c>
      <c r="H17073" s="1">
        <v>15.088324220000001</v>
      </c>
      <c r="I17073" s="1">
        <v>40964</v>
      </c>
    </row>
    <row r="17074" spans="1:9" x14ac:dyDescent="0.25">
      <c r="A17074" s="1">
        <v>0</v>
      </c>
      <c r="B17074" s="1" t="s">
        <v>20544</v>
      </c>
    </row>
    <row r="17075" spans="1:9" x14ac:dyDescent="0.25">
      <c r="A17075" s="1">
        <v>1</v>
      </c>
      <c r="B17075" s="1" t="s">
        <v>20545</v>
      </c>
      <c r="C17075" s="1" t="s">
        <v>20546</v>
      </c>
      <c r="D17075" s="1">
        <v>22276.513225049999</v>
      </c>
      <c r="E17075" s="1">
        <v>1.112E-5</v>
      </c>
      <c r="F17075" s="1" t="s">
        <v>3</v>
      </c>
      <c r="G17075" s="1" t="s">
        <v>20547</v>
      </c>
      <c r="H17075" s="1">
        <v>0</v>
      </c>
      <c r="I17075" s="1">
        <v>9997</v>
      </c>
    </row>
    <row r="17076" spans="1:9" x14ac:dyDescent="0.25">
      <c r="A17076" s="1">
        <v>2</v>
      </c>
      <c r="B17076" s="1">
        <v>50845</v>
      </c>
      <c r="C17076" s="1">
        <v>53.220300000000002</v>
      </c>
      <c r="D17076" s="1">
        <v>44.8581</v>
      </c>
      <c r="E17076" s="1">
        <v>1833</v>
      </c>
      <c r="F17076" s="1">
        <v>45.897399999999998</v>
      </c>
      <c r="G17076" s="1">
        <v>314.21690000000001</v>
      </c>
      <c r="H17076" s="1">
        <v>15.08848457</v>
      </c>
      <c r="I17076" s="1">
        <v>41080</v>
      </c>
    </row>
    <row r="17077" spans="1:9" x14ac:dyDescent="0.25">
      <c r="A17077" s="1">
        <v>0</v>
      </c>
      <c r="B17077" s="1" t="s">
        <v>20548</v>
      </c>
    </row>
    <row r="17078" spans="1:9" x14ac:dyDescent="0.25">
      <c r="A17078" s="1">
        <v>1</v>
      </c>
      <c r="B17078" s="1" t="s">
        <v>20549</v>
      </c>
      <c r="C17078" s="1" t="s">
        <v>20550</v>
      </c>
      <c r="D17078" s="1">
        <v>22276.531639780002</v>
      </c>
      <c r="E17078" s="1">
        <v>2.1593E-4</v>
      </c>
      <c r="F17078" s="1" t="s">
        <v>3</v>
      </c>
      <c r="G17078" s="1" t="s">
        <v>20551</v>
      </c>
      <c r="H17078" s="1">
        <v>0</v>
      </c>
      <c r="I17078" s="1">
        <v>9993</v>
      </c>
    </row>
    <row r="17079" spans="1:9" x14ac:dyDescent="0.25">
      <c r="A17079" s="1">
        <v>2</v>
      </c>
      <c r="B17079" s="1">
        <v>50846</v>
      </c>
      <c r="C17079" s="1">
        <v>53.217399999999998</v>
      </c>
      <c r="D17079" s="1">
        <v>44.773099999999999</v>
      </c>
      <c r="E17079" s="1">
        <v>1758</v>
      </c>
      <c r="F17079" s="1">
        <v>51.741100000000003</v>
      </c>
      <c r="G17079" s="1">
        <v>308.37389999999999</v>
      </c>
      <c r="H17079" s="1">
        <v>15.08853495</v>
      </c>
      <c r="I17079" s="1">
        <v>41087</v>
      </c>
    </row>
    <row r="17080" spans="1:9" x14ac:dyDescent="0.25">
      <c r="A17080" s="1">
        <v>0</v>
      </c>
      <c r="B17080" s="1" t="s">
        <v>20552</v>
      </c>
    </row>
    <row r="17081" spans="1:9" x14ac:dyDescent="0.25">
      <c r="A17081" s="1">
        <v>1</v>
      </c>
      <c r="B17081" s="1" t="s">
        <v>20553</v>
      </c>
      <c r="C17081" s="1" t="s">
        <v>20554</v>
      </c>
      <c r="D17081" s="1">
        <v>22276.358665259999</v>
      </c>
      <c r="E17081" s="1">
        <v>-3.3049999999999997E-5</v>
      </c>
      <c r="F17081" s="1" t="s">
        <v>3</v>
      </c>
      <c r="G17081" s="1">
        <f>-18973-3</f>
        <v>-18976</v>
      </c>
      <c r="H17081" s="1">
        <v>0</v>
      </c>
      <c r="I17081" s="1">
        <v>9993</v>
      </c>
    </row>
    <row r="17082" spans="1:9" x14ac:dyDescent="0.25">
      <c r="A17082" s="1">
        <v>2</v>
      </c>
      <c r="B17082" s="1">
        <v>50847</v>
      </c>
      <c r="C17082" s="1">
        <v>53.216900000000003</v>
      </c>
      <c r="D17082" s="1">
        <v>45.532400000000003</v>
      </c>
      <c r="E17082" s="1">
        <v>1406</v>
      </c>
      <c r="F17082" s="1">
        <v>58.045299999999997</v>
      </c>
      <c r="G17082" s="1">
        <v>302.0675</v>
      </c>
      <c r="H17082" s="1">
        <v>15.0882574</v>
      </c>
      <c r="I17082" s="1">
        <v>41054</v>
      </c>
    </row>
    <row r="17083" spans="1:9" x14ac:dyDescent="0.25">
      <c r="A17083" s="1">
        <v>0</v>
      </c>
      <c r="B17083" s="1" t="s">
        <v>20555</v>
      </c>
    </row>
    <row r="17084" spans="1:9" x14ac:dyDescent="0.25">
      <c r="A17084" s="1">
        <v>1</v>
      </c>
      <c r="B17084" s="1" t="s">
        <v>20556</v>
      </c>
      <c r="C17084" s="1" t="s">
        <v>20557</v>
      </c>
      <c r="D17084" s="1">
        <v>22276.527950340002</v>
      </c>
      <c r="E17084" s="1">
        <v>7.2990000000000004E-5</v>
      </c>
      <c r="F17084" s="1" t="s">
        <v>3</v>
      </c>
      <c r="G17084" s="1" t="s">
        <v>20558</v>
      </c>
      <c r="H17084" s="1">
        <v>0</v>
      </c>
      <c r="I17084" s="1">
        <v>9997</v>
      </c>
    </row>
    <row r="17085" spans="1:9" x14ac:dyDescent="0.25">
      <c r="A17085" s="1">
        <v>2</v>
      </c>
      <c r="B17085" s="1">
        <v>50848</v>
      </c>
      <c r="C17085" s="1">
        <v>53.217399999999998</v>
      </c>
      <c r="D17085" s="1">
        <v>44.796399999999998</v>
      </c>
      <c r="E17085" s="1">
        <v>1985</v>
      </c>
      <c r="F17085" s="1">
        <v>37.722700000000003</v>
      </c>
      <c r="G17085" s="1">
        <v>322.3904</v>
      </c>
      <c r="H17085" s="1">
        <v>15.0884491</v>
      </c>
      <c r="I17085" s="1">
        <v>41080</v>
      </c>
    </row>
    <row r="17086" spans="1:9" x14ac:dyDescent="0.25">
      <c r="A17086" s="1">
        <v>0</v>
      </c>
      <c r="B17086" s="1" t="s">
        <v>20559</v>
      </c>
    </row>
    <row r="17087" spans="1:9" x14ac:dyDescent="0.25">
      <c r="A17087" s="1">
        <v>1</v>
      </c>
      <c r="B17087" s="1" t="s">
        <v>20560</v>
      </c>
      <c r="C17087" s="1" t="s">
        <v>20561</v>
      </c>
      <c r="D17087" s="1">
        <v>22276.472764229999</v>
      </c>
      <c r="E17087" s="1">
        <v>1.9712000000000001E-4</v>
      </c>
      <c r="F17087" s="1" t="s">
        <v>3</v>
      </c>
      <c r="G17087" s="1" t="s">
        <v>20562</v>
      </c>
      <c r="H17087" s="1">
        <v>0</v>
      </c>
      <c r="I17087" s="1">
        <v>9992</v>
      </c>
    </row>
    <row r="17088" spans="1:9" x14ac:dyDescent="0.25">
      <c r="A17088" s="1">
        <v>2</v>
      </c>
      <c r="B17088" s="1">
        <v>50849</v>
      </c>
      <c r="C17088" s="1">
        <v>53.217100000000002</v>
      </c>
      <c r="D17088" s="1">
        <v>45.038899999999998</v>
      </c>
      <c r="E17088" s="1">
        <v>1929</v>
      </c>
      <c r="F17088" s="1">
        <v>46.0974</v>
      </c>
      <c r="G17088" s="1">
        <v>314.01769999999999</v>
      </c>
      <c r="H17088" s="1">
        <v>15.08858139</v>
      </c>
      <c r="I17088" s="1">
        <v>41070</v>
      </c>
    </row>
    <row r="17089" spans="1:9" x14ac:dyDescent="0.25">
      <c r="A17089" s="1">
        <v>0</v>
      </c>
      <c r="B17089" s="1" t="s">
        <v>20563</v>
      </c>
    </row>
    <row r="17090" spans="1:9" x14ac:dyDescent="0.25">
      <c r="A17090" s="1">
        <v>1</v>
      </c>
      <c r="B17090" s="1" t="s">
        <v>20564</v>
      </c>
      <c r="C17090" s="1" t="s">
        <v>20565</v>
      </c>
      <c r="D17090" s="1">
        <v>22276.583344909999</v>
      </c>
      <c r="E17090" s="1">
        <v>-1.0030000000000001E-5</v>
      </c>
      <c r="F17090" s="1" t="s">
        <v>3</v>
      </c>
      <c r="G17090" s="1">
        <f>-44937-4</f>
        <v>-44941</v>
      </c>
      <c r="H17090" s="1">
        <v>0</v>
      </c>
      <c r="I17090" s="1">
        <v>9996</v>
      </c>
    </row>
    <row r="17091" spans="1:9" x14ac:dyDescent="0.25">
      <c r="A17091" s="1">
        <v>2</v>
      </c>
      <c r="B17091" s="1">
        <v>50850</v>
      </c>
      <c r="C17091" s="1">
        <v>53.219200000000001</v>
      </c>
      <c r="D17091" s="1">
        <v>4.5288000000000004</v>
      </c>
      <c r="E17091" s="1">
        <v>1959</v>
      </c>
      <c r="F17091" s="1">
        <v>37.236699999999999</v>
      </c>
      <c r="G17091" s="1">
        <v>183.96729999999999</v>
      </c>
      <c r="H17091" s="1">
        <v>15.088435390000001</v>
      </c>
      <c r="I17091" s="1">
        <v>1308</v>
      </c>
    </row>
    <row r="17092" spans="1:9" x14ac:dyDescent="0.25">
      <c r="A17092" s="1">
        <v>0</v>
      </c>
      <c r="B17092" s="1" t="s">
        <v>20566</v>
      </c>
    </row>
    <row r="17093" spans="1:9" x14ac:dyDescent="0.25">
      <c r="A17093" s="1">
        <v>1</v>
      </c>
      <c r="B17093" s="1" t="s">
        <v>20567</v>
      </c>
      <c r="C17093" s="1" t="s">
        <v>20568</v>
      </c>
      <c r="D17093" s="1">
        <v>22276.524267889999</v>
      </c>
      <c r="E17093" s="1">
        <v>1.844E-5</v>
      </c>
      <c r="F17093" s="1" t="s">
        <v>3</v>
      </c>
      <c r="G17093" s="1" t="s">
        <v>20569</v>
      </c>
      <c r="H17093" s="1">
        <v>0</v>
      </c>
      <c r="I17093" s="1">
        <v>9990</v>
      </c>
    </row>
    <row r="17094" spans="1:9" x14ac:dyDescent="0.25">
      <c r="A17094" s="1">
        <v>2</v>
      </c>
      <c r="B17094" s="1">
        <v>50851</v>
      </c>
      <c r="C17094" s="1">
        <v>53.218899999999998</v>
      </c>
      <c r="D17094" s="1">
        <v>44.802799999999998</v>
      </c>
      <c r="E17094" s="1">
        <v>2065</v>
      </c>
      <c r="F17094" s="1">
        <v>40.485999999999997</v>
      </c>
      <c r="G17094" s="1">
        <v>319.62849999999997</v>
      </c>
      <c r="H17094" s="1">
        <v>15.08849043</v>
      </c>
      <c r="I17094" s="1">
        <v>41089</v>
      </c>
    </row>
    <row r="17095" spans="1:9" x14ac:dyDescent="0.25">
      <c r="A17095" s="1">
        <v>0</v>
      </c>
      <c r="B17095" s="1" t="s">
        <v>20570</v>
      </c>
    </row>
    <row r="17096" spans="1:9" x14ac:dyDescent="0.25">
      <c r="A17096" s="1">
        <v>1</v>
      </c>
      <c r="B17096" s="1" t="s">
        <v>20571</v>
      </c>
      <c r="C17096" s="1" t="s">
        <v>20572</v>
      </c>
      <c r="D17096" s="1">
        <v>22276.17061623</v>
      </c>
      <c r="E17096" s="1">
        <v>4.3242999999999998E-4</v>
      </c>
      <c r="F17096" s="1" t="s">
        <v>3</v>
      </c>
      <c r="G17096" s="1" t="s">
        <v>20573</v>
      </c>
      <c r="H17096" s="1">
        <v>0</v>
      </c>
      <c r="I17096" s="1">
        <v>9991</v>
      </c>
    </row>
    <row r="17097" spans="1:9" x14ac:dyDescent="0.25">
      <c r="A17097" s="1">
        <v>2</v>
      </c>
      <c r="B17097" s="1">
        <v>50984</v>
      </c>
      <c r="C17097" s="1">
        <v>97.477500000000006</v>
      </c>
      <c r="D17097" s="1">
        <v>343.01150000000001</v>
      </c>
      <c r="E17097" s="1">
        <v>12297</v>
      </c>
      <c r="F17097" s="1">
        <v>44.603000000000002</v>
      </c>
      <c r="G17097" s="1">
        <v>315.61930000000001</v>
      </c>
      <c r="H17097" s="1">
        <v>15.2259691</v>
      </c>
      <c r="I17097" s="1">
        <v>39822</v>
      </c>
    </row>
    <row r="17098" spans="1:9" x14ac:dyDescent="0.25">
      <c r="A17098" s="1">
        <v>0</v>
      </c>
      <c r="B17098" s="1" t="s">
        <v>20574</v>
      </c>
    </row>
    <row r="17099" spans="1:9" x14ac:dyDescent="0.25">
      <c r="A17099" s="1">
        <v>1</v>
      </c>
      <c r="B17099" s="1" t="s">
        <v>20575</v>
      </c>
      <c r="C17099" s="1" t="s">
        <v>20576</v>
      </c>
      <c r="D17099" s="1">
        <v>22276.129879529999</v>
      </c>
      <c r="E17099" s="1">
        <v>4.3559000000000002E-4</v>
      </c>
      <c r="F17099" s="1" t="s">
        <v>3</v>
      </c>
      <c r="G17099" s="1" t="s">
        <v>20577</v>
      </c>
      <c r="H17099" s="1">
        <v>0</v>
      </c>
      <c r="I17099" s="1">
        <v>9998</v>
      </c>
    </row>
    <row r="17100" spans="1:9" x14ac:dyDescent="0.25">
      <c r="A17100" s="1">
        <v>2</v>
      </c>
      <c r="B17100" s="1">
        <v>50985</v>
      </c>
      <c r="C17100" s="1">
        <v>97.480099999999993</v>
      </c>
      <c r="D17100" s="1">
        <v>343.02749999999997</v>
      </c>
      <c r="E17100" s="1">
        <v>12819</v>
      </c>
      <c r="F17100" s="1">
        <v>45.818300000000001</v>
      </c>
      <c r="G17100" s="1">
        <v>314.41039999999998</v>
      </c>
      <c r="H17100" s="1">
        <v>15.22183356</v>
      </c>
      <c r="I17100" s="1">
        <v>39816</v>
      </c>
    </row>
    <row r="17101" spans="1:9" x14ac:dyDescent="0.25">
      <c r="A17101" s="1">
        <v>0</v>
      </c>
      <c r="B17101" s="1" t="s">
        <v>20578</v>
      </c>
    </row>
    <row r="17102" spans="1:9" x14ac:dyDescent="0.25">
      <c r="A17102" s="1">
        <v>1</v>
      </c>
      <c r="B17102" s="1" t="s">
        <v>20579</v>
      </c>
      <c r="C17102" s="1" t="s">
        <v>20580</v>
      </c>
      <c r="D17102" s="1">
        <v>22276.430360639999</v>
      </c>
      <c r="E17102" s="1">
        <v>2.7697000000000003E-4</v>
      </c>
      <c r="F17102" s="1" t="s">
        <v>3</v>
      </c>
      <c r="G17102" s="1" t="s">
        <v>20581</v>
      </c>
      <c r="H17102" s="1">
        <v>0</v>
      </c>
      <c r="I17102" s="1">
        <v>9990</v>
      </c>
    </row>
    <row r="17103" spans="1:9" x14ac:dyDescent="0.25">
      <c r="A17103" s="1">
        <v>2</v>
      </c>
      <c r="B17103" s="1">
        <v>50986</v>
      </c>
      <c r="C17103" s="1">
        <v>97.475999999999999</v>
      </c>
      <c r="D17103" s="1">
        <v>342.53379999999999</v>
      </c>
      <c r="E17103" s="1">
        <v>6212</v>
      </c>
      <c r="F17103" s="1">
        <v>263.12959999999998</v>
      </c>
      <c r="G17103" s="1">
        <v>96.922899999999998</v>
      </c>
      <c r="H17103" s="1">
        <v>15.15528666</v>
      </c>
      <c r="I17103" s="1">
        <v>39814</v>
      </c>
    </row>
    <row r="17104" spans="1:9" x14ac:dyDescent="0.25">
      <c r="A17104" s="1">
        <v>0</v>
      </c>
      <c r="B17104" s="1" t="s">
        <v>20582</v>
      </c>
    </row>
    <row r="17105" spans="1:9" x14ac:dyDescent="0.25">
      <c r="A17105" s="1">
        <v>1</v>
      </c>
      <c r="B17105" s="1" t="s">
        <v>20583</v>
      </c>
      <c r="C17105" s="1" t="s">
        <v>20584</v>
      </c>
      <c r="D17105" s="1">
        <v>22276.447600579999</v>
      </c>
      <c r="E17105" s="1">
        <v>4.9474000000000002E-4</v>
      </c>
      <c r="F17105" s="1" t="s">
        <v>3</v>
      </c>
      <c r="G17105" s="1" t="s">
        <v>20585</v>
      </c>
      <c r="H17105" s="1">
        <v>0</v>
      </c>
      <c r="I17105" s="1">
        <v>9998</v>
      </c>
    </row>
    <row r="17106" spans="1:9" x14ac:dyDescent="0.25">
      <c r="A17106" s="1">
        <v>2</v>
      </c>
      <c r="B17106" s="1">
        <v>50987</v>
      </c>
      <c r="C17106" s="1">
        <v>97.4803</v>
      </c>
      <c r="D17106" s="1">
        <v>343.51600000000002</v>
      </c>
      <c r="E17106" s="1">
        <v>12649</v>
      </c>
      <c r="F17106" s="1">
        <v>46.714300000000001</v>
      </c>
      <c r="G17106" s="1">
        <v>313.51459999999997</v>
      </c>
      <c r="H17106" s="1">
        <v>15.23065699</v>
      </c>
      <c r="I17106" s="1">
        <v>39877</v>
      </c>
    </row>
    <row r="17107" spans="1:9" x14ac:dyDescent="0.25">
      <c r="A17107" s="1">
        <v>0</v>
      </c>
      <c r="B17107" s="1" t="s">
        <v>20586</v>
      </c>
    </row>
    <row r="17108" spans="1:9" x14ac:dyDescent="0.25">
      <c r="A17108" s="1">
        <v>1</v>
      </c>
      <c r="B17108" s="1" t="s">
        <v>20587</v>
      </c>
      <c r="C17108" s="1" t="s">
        <v>20588</v>
      </c>
      <c r="D17108" s="1">
        <v>22276.441377489999</v>
      </c>
      <c r="E17108" s="1">
        <v>3.7365E-4</v>
      </c>
      <c r="F17108" s="1" t="s">
        <v>3</v>
      </c>
      <c r="G17108" s="1" t="s">
        <v>20589</v>
      </c>
      <c r="H17108" s="1">
        <v>0</v>
      </c>
      <c r="I17108" s="1">
        <v>9992</v>
      </c>
    </row>
    <row r="17109" spans="1:9" x14ac:dyDescent="0.25">
      <c r="A17109" s="1">
        <v>2</v>
      </c>
      <c r="B17109" s="1">
        <v>50990</v>
      </c>
      <c r="C17109" s="1">
        <v>97.474000000000004</v>
      </c>
      <c r="D17109" s="1">
        <v>343.07389999999998</v>
      </c>
      <c r="E17109" s="1">
        <v>13020</v>
      </c>
      <c r="F17109" s="1">
        <v>43.057699999999997</v>
      </c>
      <c r="G17109" s="1">
        <v>317.16739999999999</v>
      </c>
      <c r="H17109" s="1">
        <v>15.211044680000001</v>
      </c>
      <c r="I17109" s="1">
        <v>39853</v>
      </c>
    </row>
    <row r="17110" spans="1:9" x14ac:dyDescent="0.25">
      <c r="A17110" s="1">
        <v>0</v>
      </c>
      <c r="B17110" s="1" t="s">
        <v>20590</v>
      </c>
    </row>
    <row r="17111" spans="1:9" x14ac:dyDescent="0.25">
      <c r="A17111" s="1">
        <v>1</v>
      </c>
      <c r="B17111" s="1" t="s">
        <v>20591</v>
      </c>
      <c r="C17111" s="1" t="s">
        <v>20592</v>
      </c>
      <c r="D17111" s="1">
        <v>22276.13142691</v>
      </c>
      <c r="E17111" s="1">
        <v>4.014E-4</v>
      </c>
      <c r="F17111" s="1" t="s">
        <v>3</v>
      </c>
      <c r="G17111" s="1" t="s">
        <v>20593</v>
      </c>
      <c r="H17111" s="1">
        <v>0</v>
      </c>
      <c r="I17111" s="1">
        <v>9998</v>
      </c>
    </row>
    <row r="17112" spans="1:9" x14ac:dyDescent="0.25">
      <c r="A17112" s="1">
        <v>2</v>
      </c>
      <c r="B17112" s="1">
        <v>50991</v>
      </c>
      <c r="C17112" s="1">
        <v>97.480500000000006</v>
      </c>
      <c r="D17112" s="1">
        <v>342.9051</v>
      </c>
      <c r="E17112" s="1">
        <v>12542</v>
      </c>
      <c r="F17112" s="1">
        <v>49.859499999999997</v>
      </c>
      <c r="G17112" s="1">
        <v>310.37369999999999</v>
      </c>
      <c r="H17112" s="1">
        <v>15.21347512</v>
      </c>
      <c r="I17112" s="1">
        <v>39802</v>
      </c>
    </row>
    <row r="17113" spans="1:9" x14ac:dyDescent="0.25">
      <c r="A17113" s="1">
        <v>0</v>
      </c>
      <c r="B17113" s="1" t="s">
        <v>6525</v>
      </c>
      <c r="C17113" s="1" t="s">
        <v>20594</v>
      </c>
      <c r="D17113" s="1">
        <v>8</v>
      </c>
    </row>
    <row r="17114" spans="1:9" x14ac:dyDescent="0.25">
      <c r="A17114" s="1">
        <v>1</v>
      </c>
      <c r="B17114" s="1" t="s">
        <v>20595</v>
      </c>
      <c r="C17114" s="1" t="s">
        <v>20596</v>
      </c>
      <c r="D17114" s="1">
        <v>22276.430688429999</v>
      </c>
      <c r="E17114" s="1">
        <v>8.3129999999999999E-5</v>
      </c>
      <c r="F17114" s="1" t="s">
        <v>3</v>
      </c>
      <c r="G17114" s="1" t="s">
        <v>20597</v>
      </c>
      <c r="H17114" s="1">
        <v>0</v>
      </c>
      <c r="I17114" s="1">
        <v>9990</v>
      </c>
    </row>
    <row r="17115" spans="1:9" x14ac:dyDescent="0.25">
      <c r="A17115" s="1">
        <v>2</v>
      </c>
      <c r="B17115" s="1">
        <v>50992</v>
      </c>
      <c r="C17115" s="1">
        <v>97.477800000000002</v>
      </c>
      <c r="D17115" s="1">
        <v>342.09989999999999</v>
      </c>
      <c r="E17115" s="1">
        <v>12308</v>
      </c>
      <c r="F17115" s="1">
        <v>62.638100000000001</v>
      </c>
      <c r="G17115" s="1">
        <v>297.6103</v>
      </c>
      <c r="H17115" s="1">
        <v>15.167530709999999</v>
      </c>
      <c r="I17115" s="1">
        <v>39786</v>
      </c>
    </row>
    <row r="17116" spans="1:9" x14ac:dyDescent="0.25">
      <c r="A17116" s="1">
        <v>0</v>
      </c>
      <c r="B17116" s="1" t="s">
        <v>14784</v>
      </c>
      <c r="C17116" s="1" t="s">
        <v>20598</v>
      </c>
    </row>
    <row r="17117" spans="1:9" x14ac:dyDescent="0.25">
      <c r="A17117" s="1">
        <v>1</v>
      </c>
      <c r="B17117" s="1" t="s">
        <v>20599</v>
      </c>
      <c r="C17117" s="1" t="s">
        <v>20600</v>
      </c>
      <c r="D17117" s="1">
        <v>22276.44202934</v>
      </c>
      <c r="E17117" s="1">
        <v>3.3149999999999999E-5</v>
      </c>
      <c r="F17117" s="1" t="s">
        <v>3</v>
      </c>
      <c r="G17117" s="1" t="s">
        <v>20601</v>
      </c>
      <c r="H17117" s="1">
        <v>0</v>
      </c>
      <c r="I17117" s="1">
        <v>9990</v>
      </c>
    </row>
    <row r="17118" spans="1:9" x14ac:dyDescent="0.25">
      <c r="A17118" s="1">
        <v>2</v>
      </c>
      <c r="B17118" s="1">
        <v>50993</v>
      </c>
      <c r="C17118" s="1">
        <v>97.475399999999993</v>
      </c>
      <c r="D17118" s="1">
        <v>341.12360000000001</v>
      </c>
      <c r="E17118" s="1">
        <v>10352</v>
      </c>
      <c r="F17118" s="1">
        <v>48.015099999999997</v>
      </c>
      <c r="G17118" s="1">
        <v>312.19600000000003</v>
      </c>
      <c r="H17118" s="1">
        <v>15.124622820000001</v>
      </c>
      <c r="I17118" s="1">
        <v>39720</v>
      </c>
    </row>
    <row r="17119" spans="1:9" x14ac:dyDescent="0.25">
      <c r="A17119" s="1">
        <v>0</v>
      </c>
      <c r="B17119" s="1" t="s">
        <v>6525</v>
      </c>
      <c r="C17119" s="1" t="s">
        <v>20594</v>
      </c>
      <c r="D17119" s="1">
        <v>44</v>
      </c>
    </row>
    <row r="17120" spans="1:9" x14ac:dyDescent="0.25">
      <c r="A17120" s="1">
        <v>1</v>
      </c>
      <c r="B17120" s="1" t="s">
        <v>20602</v>
      </c>
      <c r="C17120" s="1" t="s">
        <v>20603</v>
      </c>
      <c r="D17120" s="1">
        <v>22276.43704728</v>
      </c>
      <c r="E17120" s="1">
        <v>2.7489000000000002E-4</v>
      </c>
      <c r="F17120" s="1" t="s">
        <v>3</v>
      </c>
      <c r="G17120" s="1" t="s">
        <v>20604</v>
      </c>
      <c r="H17120" s="1">
        <v>0</v>
      </c>
      <c r="I17120" s="1">
        <v>9993</v>
      </c>
    </row>
    <row r="17121" spans="1:9" x14ac:dyDescent="0.25">
      <c r="A17121" s="1">
        <v>2</v>
      </c>
      <c r="B17121" s="1">
        <v>50994</v>
      </c>
      <c r="C17121" s="1">
        <v>97.478999999999999</v>
      </c>
      <c r="D17121" s="1">
        <v>342.16680000000002</v>
      </c>
      <c r="E17121" s="1">
        <v>12755</v>
      </c>
      <c r="F17121" s="1">
        <v>62.286299999999997</v>
      </c>
      <c r="G17121" s="1">
        <v>297.96629999999999</v>
      </c>
      <c r="H17121" s="1">
        <v>15.16776952</v>
      </c>
      <c r="I17121" s="1">
        <v>39780</v>
      </c>
    </row>
    <row r="17122" spans="1:9" x14ac:dyDescent="0.25">
      <c r="A17122" s="1">
        <v>0</v>
      </c>
      <c r="B17122" s="1" t="s">
        <v>20605</v>
      </c>
    </row>
    <row r="17123" spans="1:9" x14ac:dyDescent="0.25">
      <c r="A17123" s="1">
        <v>1</v>
      </c>
      <c r="B17123" s="1" t="s">
        <v>20606</v>
      </c>
      <c r="C17123" s="1" t="s">
        <v>20607</v>
      </c>
      <c r="D17123" s="1">
        <v>22276.23882998</v>
      </c>
      <c r="E17123" s="1">
        <v>8.0959999999999997E-5</v>
      </c>
      <c r="F17123" s="1" t="s">
        <v>3</v>
      </c>
      <c r="G17123" s="1" t="s">
        <v>20608</v>
      </c>
      <c r="H17123" s="1">
        <v>0</v>
      </c>
      <c r="I17123" s="1">
        <v>9993</v>
      </c>
    </row>
    <row r="17124" spans="1:9" x14ac:dyDescent="0.25">
      <c r="A17124" s="1">
        <v>2</v>
      </c>
      <c r="B17124" s="1">
        <v>50995</v>
      </c>
      <c r="C17124" s="1">
        <v>97.471100000000007</v>
      </c>
      <c r="D17124" s="1">
        <v>341.22640000000001</v>
      </c>
      <c r="E17124" s="1">
        <v>10825</v>
      </c>
      <c r="F17124" s="1">
        <v>56.195300000000003</v>
      </c>
      <c r="G17124" s="1">
        <v>304.0308</v>
      </c>
      <c r="H17124" s="1">
        <v>15.145117259999999</v>
      </c>
      <c r="I17124" s="1">
        <v>39728</v>
      </c>
    </row>
    <row r="17125" spans="1:9" x14ac:dyDescent="0.25">
      <c r="A17125" s="1">
        <v>0</v>
      </c>
      <c r="B17125" s="1" t="s">
        <v>6525</v>
      </c>
      <c r="C17125" s="1" t="s">
        <v>20594</v>
      </c>
      <c r="D17125" s="1">
        <v>2</v>
      </c>
    </row>
    <row r="17126" spans="1:9" x14ac:dyDescent="0.25">
      <c r="A17126" s="1">
        <v>1</v>
      </c>
      <c r="B17126" s="1" t="s">
        <v>20609</v>
      </c>
      <c r="C17126" s="1" t="s">
        <v>20610</v>
      </c>
      <c r="D17126" s="1">
        <v>22276.171521780001</v>
      </c>
      <c r="E17126" s="1">
        <v>2.1605999999999999E-4</v>
      </c>
      <c r="F17126" s="1" t="s">
        <v>3</v>
      </c>
      <c r="G17126" s="1" t="s">
        <v>20611</v>
      </c>
      <c r="H17126" s="1">
        <v>0</v>
      </c>
      <c r="I17126" s="1">
        <v>9991</v>
      </c>
    </row>
    <row r="17127" spans="1:9" x14ac:dyDescent="0.25">
      <c r="A17127" s="1">
        <v>2</v>
      </c>
      <c r="B17127" s="1">
        <v>50996</v>
      </c>
      <c r="C17127" s="1">
        <v>97.478399999999993</v>
      </c>
      <c r="D17127" s="1">
        <v>341.87650000000002</v>
      </c>
      <c r="E17127" s="1">
        <v>12563</v>
      </c>
      <c r="F17127" s="1">
        <v>63.418599999999998</v>
      </c>
      <c r="G17127" s="1">
        <v>296.83330000000001</v>
      </c>
      <c r="H17127" s="1">
        <v>15.16758093</v>
      </c>
      <c r="I17127" s="1">
        <v>39741</v>
      </c>
    </row>
    <row r="17128" spans="1:9" x14ac:dyDescent="0.25">
      <c r="A17128" s="1">
        <v>0</v>
      </c>
      <c r="B17128" s="1" t="s">
        <v>6525</v>
      </c>
      <c r="C17128" s="1" t="s">
        <v>20594</v>
      </c>
      <c r="D17128" s="1">
        <v>20</v>
      </c>
    </row>
    <row r="17129" spans="1:9" x14ac:dyDescent="0.25">
      <c r="A17129" s="1">
        <v>1</v>
      </c>
      <c r="B17129" s="1" t="s">
        <v>20612</v>
      </c>
      <c r="C17129" s="1" t="s">
        <v>20613</v>
      </c>
      <c r="D17129" s="1">
        <v>22276.432237109999</v>
      </c>
      <c r="E17129" s="1">
        <v>1.7948000000000001E-4</v>
      </c>
      <c r="F17129" s="1" t="s">
        <v>3</v>
      </c>
      <c r="G17129" s="1" t="s">
        <v>20614</v>
      </c>
      <c r="H17129" s="1">
        <v>0</v>
      </c>
      <c r="I17129" s="1">
        <v>9990</v>
      </c>
    </row>
    <row r="17130" spans="1:9" x14ac:dyDescent="0.25">
      <c r="A17130" s="1">
        <v>2</v>
      </c>
      <c r="B17130" s="1">
        <v>50997</v>
      </c>
      <c r="C17130" s="1">
        <v>97.478099999999998</v>
      </c>
      <c r="D17130" s="1">
        <v>342.13330000000002</v>
      </c>
      <c r="E17130" s="1">
        <v>12555</v>
      </c>
      <c r="F17130" s="1">
        <v>63.287399999999998</v>
      </c>
      <c r="G17130" s="1">
        <v>296.96429999999998</v>
      </c>
      <c r="H17130" s="1">
        <v>15.167658640000001</v>
      </c>
      <c r="I17130" s="1">
        <v>39780</v>
      </c>
    </row>
    <row r="17131" spans="1:9" x14ac:dyDescent="0.25">
      <c r="A17131" s="1">
        <v>0</v>
      </c>
      <c r="B17131" s="1" t="s">
        <v>6525</v>
      </c>
      <c r="C17131" s="1" t="s">
        <v>20594</v>
      </c>
      <c r="D17131" s="1">
        <v>30</v>
      </c>
    </row>
    <row r="17132" spans="1:9" x14ac:dyDescent="0.25">
      <c r="A17132" s="1">
        <v>1</v>
      </c>
      <c r="B17132" s="1" t="s">
        <v>20615</v>
      </c>
      <c r="C17132" s="1" t="s">
        <v>20616</v>
      </c>
      <c r="D17132" s="1">
        <v>22276.169423629999</v>
      </c>
      <c r="E17132" s="1">
        <v>1.9045999999999999E-4</v>
      </c>
      <c r="F17132" s="1" t="s">
        <v>3</v>
      </c>
      <c r="G17132" s="1" t="s">
        <v>20617</v>
      </c>
      <c r="H17132" s="1">
        <v>0</v>
      </c>
      <c r="I17132" s="1">
        <v>9995</v>
      </c>
    </row>
    <row r="17133" spans="1:9" x14ac:dyDescent="0.25">
      <c r="A17133" s="1">
        <v>2</v>
      </c>
      <c r="B17133" s="1">
        <v>51000</v>
      </c>
      <c r="C17133" s="1">
        <v>97.472899999999996</v>
      </c>
      <c r="D17133" s="1">
        <v>341.68470000000002</v>
      </c>
      <c r="E17133" s="1">
        <v>12224</v>
      </c>
      <c r="F17133" s="1">
        <v>56.304299999999998</v>
      </c>
      <c r="G17133" s="1">
        <v>303.93540000000002</v>
      </c>
      <c r="H17133" s="1">
        <v>15.16759289</v>
      </c>
      <c r="I17133" s="1">
        <v>39744</v>
      </c>
    </row>
    <row r="17134" spans="1:9" x14ac:dyDescent="0.25">
      <c r="A17134" s="1">
        <v>0</v>
      </c>
      <c r="B17134" s="1" t="s">
        <v>20618</v>
      </c>
    </row>
    <row r="17135" spans="1:9" x14ac:dyDescent="0.25">
      <c r="A17135" s="1">
        <v>1</v>
      </c>
      <c r="B17135" s="1" t="s">
        <v>20619</v>
      </c>
      <c r="C17135" s="1" t="s">
        <v>20620</v>
      </c>
      <c r="D17135" s="1">
        <v>22276.133468929998</v>
      </c>
      <c r="E17135" s="1">
        <v>4.3167999999999999E-4</v>
      </c>
      <c r="F17135" s="1" t="s">
        <v>3</v>
      </c>
      <c r="G17135" s="1" t="s">
        <v>20621</v>
      </c>
      <c r="H17135" s="1">
        <v>0</v>
      </c>
      <c r="I17135" s="1">
        <v>9990</v>
      </c>
    </row>
    <row r="17136" spans="1:9" x14ac:dyDescent="0.25">
      <c r="A17136" s="1">
        <v>2</v>
      </c>
      <c r="B17136" s="1">
        <v>51001</v>
      </c>
      <c r="C17136" s="1">
        <v>97.479200000000006</v>
      </c>
      <c r="D17136" s="1">
        <v>343.03590000000003</v>
      </c>
      <c r="E17136" s="1">
        <v>12105</v>
      </c>
      <c r="F17136" s="1">
        <v>51.1751</v>
      </c>
      <c r="G17136" s="1">
        <v>309.0564</v>
      </c>
      <c r="H17136" s="1">
        <v>15.22176492</v>
      </c>
      <c r="I17136" s="1">
        <v>39810</v>
      </c>
    </row>
    <row r="17137" spans="1:9" x14ac:dyDescent="0.25">
      <c r="A17137" s="1">
        <v>0</v>
      </c>
      <c r="B17137" s="1" t="s">
        <v>20622</v>
      </c>
      <c r="C17137" s="1" t="s">
        <v>20623</v>
      </c>
    </row>
    <row r="17138" spans="1:9" x14ac:dyDescent="0.25">
      <c r="A17138" s="1">
        <v>1</v>
      </c>
      <c r="B17138" s="1" t="s">
        <v>20624</v>
      </c>
      <c r="C17138" s="1" t="s">
        <v>20625</v>
      </c>
      <c r="D17138" s="1">
        <v>22276.151886750002</v>
      </c>
      <c r="E17138" s="1">
        <v>1.3231000000000001E-4</v>
      </c>
      <c r="F17138" s="1" t="s">
        <v>3</v>
      </c>
      <c r="G17138" s="1" t="s">
        <v>20626</v>
      </c>
      <c r="H17138" s="1">
        <v>0</v>
      </c>
      <c r="I17138" s="1">
        <v>9997</v>
      </c>
    </row>
    <row r="17139" spans="1:9" x14ac:dyDescent="0.25">
      <c r="A17139" s="1">
        <v>2</v>
      </c>
      <c r="B17139" s="1">
        <v>51002</v>
      </c>
      <c r="C17139" s="1">
        <v>97.472499999999997</v>
      </c>
      <c r="D17139" s="1">
        <v>341.54239999999999</v>
      </c>
      <c r="E17139" s="1">
        <v>12514</v>
      </c>
      <c r="F17139" s="1">
        <v>55.112099999999998</v>
      </c>
      <c r="G17139" s="1">
        <v>305.12860000000001</v>
      </c>
      <c r="H17139" s="1">
        <v>15.16020909</v>
      </c>
      <c r="I17139" s="1">
        <v>39735</v>
      </c>
    </row>
    <row r="17140" spans="1:9" x14ac:dyDescent="0.25">
      <c r="A17140" s="1">
        <v>0</v>
      </c>
      <c r="B17140" s="1" t="s">
        <v>6525</v>
      </c>
      <c r="C17140" s="1" t="s">
        <v>20594</v>
      </c>
      <c r="D17140" s="1">
        <v>22</v>
      </c>
    </row>
    <row r="17141" spans="1:9" x14ac:dyDescent="0.25">
      <c r="A17141" s="1">
        <v>1</v>
      </c>
      <c r="B17141" s="1" t="s">
        <v>20627</v>
      </c>
      <c r="C17141" s="1" t="s">
        <v>20628</v>
      </c>
      <c r="D17141" s="1">
        <v>22276.428944980002</v>
      </c>
      <c r="E17141" s="1">
        <v>9.4099999999999997E-5</v>
      </c>
      <c r="F17141" s="1" t="s">
        <v>3</v>
      </c>
      <c r="G17141" s="1" t="s">
        <v>20629</v>
      </c>
      <c r="H17141" s="1">
        <v>0</v>
      </c>
      <c r="I17141" s="1">
        <v>9998</v>
      </c>
    </row>
    <row r="17142" spans="1:9" x14ac:dyDescent="0.25">
      <c r="A17142" s="1">
        <v>2</v>
      </c>
      <c r="B17142" s="1">
        <v>51003</v>
      </c>
      <c r="C17142" s="1">
        <v>97.476500000000001</v>
      </c>
      <c r="D17142" s="1">
        <v>342.0838</v>
      </c>
      <c r="E17142" s="1">
        <v>12723</v>
      </c>
      <c r="F17142" s="1">
        <v>64.722099999999998</v>
      </c>
      <c r="G17142" s="1">
        <v>295.53289999999998</v>
      </c>
      <c r="H17142" s="1">
        <v>15.1675094</v>
      </c>
      <c r="I17142" s="1">
        <v>39784</v>
      </c>
    </row>
    <row r="17143" spans="1:9" x14ac:dyDescent="0.25">
      <c r="A17143" s="1">
        <v>0</v>
      </c>
      <c r="B17143" s="1" t="s">
        <v>6525</v>
      </c>
      <c r="C17143" s="1" t="s">
        <v>20594</v>
      </c>
      <c r="D17143" s="1">
        <v>5</v>
      </c>
    </row>
    <row r="17144" spans="1:9" x14ac:dyDescent="0.25">
      <c r="A17144" s="1">
        <v>1</v>
      </c>
      <c r="B17144" s="1" t="s">
        <v>20630</v>
      </c>
      <c r="C17144" s="1" t="s">
        <v>20631</v>
      </c>
      <c r="D17144" s="1">
        <v>22276.163395349999</v>
      </c>
      <c r="E17144" s="1">
        <v>1.8613000000000001E-4</v>
      </c>
      <c r="F17144" s="1" t="s">
        <v>3</v>
      </c>
      <c r="G17144" s="1" t="s">
        <v>20632</v>
      </c>
      <c r="H17144" s="1">
        <v>0</v>
      </c>
      <c r="I17144" s="1">
        <v>9993</v>
      </c>
    </row>
    <row r="17145" spans="1:9" x14ac:dyDescent="0.25">
      <c r="A17145" s="1">
        <v>2</v>
      </c>
      <c r="B17145" s="1">
        <v>51004</v>
      </c>
      <c r="C17145" s="1">
        <v>97.473299999999995</v>
      </c>
      <c r="D17145" s="1">
        <v>341.73070000000001</v>
      </c>
      <c r="E17145" s="1">
        <v>12878</v>
      </c>
      <c r="F17145" s="1">
        <v>57.8703</v>
      </c>
      <c r="G17145" s="1">
        <v>302.37779999999998</v>
      </c>
      <c r="H17145" s="1">
        <v>15.167713790000001</v>
      </c>
      <c r="I17145" s="1">
        <v>39746</v>
      </c>
    </row>
    <row r="17146" spans="1:9" x14ac:dyDescent="0.25">
      <c r="A17146" s="1">
        <v>0</v>
      </c>
      <c r="B17146" s="1" t="s">
        <v>6525</v>
      </c>
      <c r="C17146" s="1" t="s">
        <v>20594</v>
      </c>
      <c r="D17146" s="1">
        <v>41</v>
      </c>
    </row>
    <row r="17147" spans="1:9" x14ac:dyDescent="0.25">
      <c r="A17147" s="1">
        <v>1</v>
      </c>
      <c r="B17147" s="1" t="s">
        <v>20633</v>
      </c>
      <c r="C17147" s="1" t="s">
        <v>20634</v>
      </c>
      <c r="D17147" s="1">
        <v>22276.425542479999</v>
      </c>
      <c r="E17147" s="1">
        <v>2.5520000000000002E-4</v>
      </c>
      <c r="F17147" s="1" t="s">
        <v>3</v>
      </c>
      <c r="G17147" s="1" t="s">
        <v>20635</v>
      </c>
      <c r="H17147" s="1">
        <v>0</v>
      </c>
      <c r="I17147" s="1">
        <v>9995</v>
      </c>
    </row>
    <row r="17148" spans="1:9" x14ac:dyDescent="0.25">
      <c r="A17148" s="1">
        <v>2</v>
      </c>
      <c r="B17148" s="1">
        <v>51005</v>
      </c>
      <c r="C17148" s="1">
        <v>97.472099999999998</v>
      </c>
      <c r="D17148" s="1">
        <v>341.93279999999999</v>
      </c>
      <c r="E17148" s="1">
        <v>12261</v>
      </c>
      <c r="F17148" s="1">
        <v>53.320300000000003</v>
      </c>
      <c r="G17148" s="1">
        <v>306.91550000000001</v>
      </c>
      <c r="H17148" s="1">
        <v>15.167834060000001</v>
      </c>
      <c r="I17148" s="1">
        <v>39788</v>
      </c>
    </row>
    <row r="17149" spans="1:9" x14ac:dyDescent="0.25">
      <c r="A17149" s="1">
        <v>0</v>
      </c>
      <c r="B17149" s="1" t="s">
        <v>6525</v>
      </c>
      <c r="C17149" s="1" t="s">
        <v>20594</v>
      </c>
      <c r="D17149" s="1">
        <v>3</v>
      </c>
    </row>
    <row r="17150" spans="1:9" x14ac:dyDescent="0.25">
      <c r="A17150" s="1">
        <v>1</v>
      </c>
      <c r="B17150" s="1" t="s">
        <v>20636</v>
      </c>
      <c r="C17150" s="1" t="s">
        <v>20637</v>
      </c>
      <c r="D17150" s="1">
        <v>22276.160555940001</v>
      </c>
      <c r="E17150" s="1">
        <v>2.1431999999999999E-4</v>
      </c>
      <c r="F17150" s="1" t="s">
        <v>3</v>
      </c>
      <c r="G17150" s="1" t="s">
        <v>20638</v>
      </c>
      <c r="H17150" s="1">
        <v>0</v>
      </c>
      <c r="I17150" s="1">
        <v>9992</v>
      </c>
    </row>
    <row r="17151" spans="1:9" x14ac:dyDescent="0.25">
      <c r="A17151" s="1">
        <v>2</v>
      </c>
      <c r="B17151" s="1">
        <v>51006</v>
      </c>
      <c r="C17151" s="1">
        <v>97.477900000000005</v>
      </c>
      <c r="D17151" s="1">
        <v>341.8784</v>
      </c>
      <c r="E17151" s="1">
        <v>13184</v>
      </c>
      <c r="F17151" s="1">
        <v>61.3703</v>
      </c>
      <c r="G17151" s="1">
        <v>298.88549999999998</v>
      </c>
      <c r="H17151" s="1">
        <v>15.167931400000001</v>
      </c>
      <c r="I17151" s="1">
        <v>39744</v>
      </c>
    </row>
    <row r="17152" spans="1:9" x14ac:dyDescent="0.25">
      <c r="A17152" s="1">
        <v>0</v>
      </c>
      <c r="B17152" s="1" t="s">
        <v>6525</v>
      </c>
      <c r="C17152" s="1" t="s">
        <v>20594</v>
      </c>
      <c r="D17152" s="1">
        <v>18</v>
      </c>
    </row>
    <row r="17153" spans="1:9" x14ac:dyDescent="0.25">
      <c r="A17153" s="1">
        <v>1</v>
      </c>
      <c r="B17153" s="1" t="s">
        <v>20639</v>
      </c>
      <c r="C17153" s="1" t="s">
        <v>20640</v>
      </c>
      <c r="D17153" s="1">
        <v>22276.554517600001</v>
      </c>
      <c r="E17153" s="1">
        <v>2.0489999999999999E-4</v>
      </c>
      <c r="F17153" s="1" t="s">
        <v>3</v>
      </c>
      <c r="G17153" s="1" t="s">
        <v>20641</v>
      </c>
      <c r="H17153" s="1">
        <v>0</v>
      </c>
      <c r="I17153" s="1">
        <v>9998</v>
      </c>
    </row>
    <row r="17154" spans="1:9" x14ac:dyDescent="0.25">
      <c r="A17154" s="1">
        <v>2</v>
      </c>
      <c r="B17154" s="1">
        <v>51007</v>
      </c>
      <c r="C17154" s="1">
        <v>97.474199999999996</v>
      </c>
      <c r="D17154" s="1">
        <v>342.137</v>
      </c>
      <c r="E17154" s="1">
        <v>13038</v>
      </c>
      <c r="F17154" s="1">
        <v>56.017299999999999</v>
      </c>
      <c r="G17154" s="1">
        <v>304.22969999999998</v>
      </c>
      <c r="H17154" s="1">
        <v>15.16789554</v>
      </c>
      <c r="I17154" s="1">
        <v>39803</v>
      </c>
    </row>
    <row r="17155" spans="1:9" x14ac:dyDescent="0.25">
      <c r="A17155" s="1">
        <v>0</v>
      </c>
      <c r="B17155" s="1" t="s">
        <v>20642</v>
      </c>
    </row>
    <row r="17156" spans="1:9" x14ac:dyDescent="0.25">
      <c r="A17156" s="1">
        <v>1</v>
      </c>
      <c r="B17156" s="1" t="s">
        <v>20643</v>
      </c>
      <c r="C17156" s="1" t="s">
        <v>20644</v>
      </c>
      <c r="D17156" s="1">
        <v>22276.497448949998</v>
      </c>
      <c r="E17156" s="1">
        <v>1.2070000000000001E-4</v>
      </c>
      <c r="F17156" s="1" t="s">
        <v>3</v>
      </c>
      <c r="G17156" s="1" t="s">
        <v>20645</v>
      </c>
      <c r="H17156" s="1">
        <v>0</v>
      </c>
      <c r="I17156" s="1">
        <v>9990</v>
      </c>
    </row>
    <row r="17157" spans="1:9" x14ac:dyDescent="0.25">
      <c r="A17157" s="1">
        <v>2</v>
      </c>
      <c r="B17157" s="1">
        <v>51008</v>
      </c>
      <c r="C17157" s="1">
        <v>97.475800000000007</v>
      </c>
      <c r="D17157" s="1">
        <v>341.80759999999998</v>
      </c>
      <c r="E17157" s="1">
        <v>11520</v>
      </c>
      <c r="F17157" s="1">
        <v>57.018999999999998</v>
      </c>
      <c r="G17157" s="1">
        <v>303.21480000000003</v>
      </c>
      <c r="H17157" s="1">
        <v>15.15377825</v>
      </c>
      <c r="I17157" s="1">
        <v>39777</v>
      </c>
    </row>
    <row r="17158" spans="1:9" x14ac:dyDescent="0.25">
      <c r="A17158" s="1">
        <v>0</v>
      </c>
      <c r="B17158" s="1" t="s">
        <v>6525</v>
      </c>
      <c r="C17158" s="1" t="s">
        <v>20594</v>
      </c>
      <c r="D17158" s="1">
        <v>37</v>
      </c>
    </row>
    <row r="17159" spans="1:9" x14ac:dyDescent="0.25">
      <c r="A17159" s="1">
        <v>1</v>
      </c>
      <c r="B17159" s="1" t="s">
        <v>20646</v>
      </c>
      <c r="C17159" s="1" t="s">
        <v>20647</v>
      </c>
      <c r="D17159" s="1">
        <v>22276.42145387</v>
      </c>
      <c r="E17159" s="1">
        <v>2.2057000000000001E-4</v>
      </c>
      <c r="F17159" s="1" t="s">
        <v>3</v>
      </c>
      <c r="G17159" s="1" t="s">
        <v>20648</v>
      </c>
      <c r="H17159" s="1">
        <v>0</v>
      </c>
      <c r="I17159" s="1">
        <v>9991</v>
      </c>
    </row>
    <row r="17160" spans="1:9" x14ac:dyDescent="0.25">
      <c r="A17160" s="1">
        <v>2</v>
      </c>
      <c r="B17160" s="1">
        <v>51009</v>
      </c>
      <c r="C17160" s="1">
        <v>97.4786</v>
      </c>
      <c r="D17160" s="1">
        <v>342.17230000000001</v>
      </c>
      <c r="E17160" s="1">
        <v>13312</v>
      </c>
      <c r="F17160" s="1">
        <v>59.356000000000002</v>
      </c>
      <c r="G17160" s="1">
        <v>300.89830000000001</v>
      </c>
      <c r="H17160" s="1">
        <v>15.167896949999999</v>
      </c>
      <c r="I17160" s="1">
        <v>39783</v>
      </c>
    </row>
    <row r="17161" spans="1:9" x14ac:dyDescent="0.25">
      <c r="A17161" s="1">
        <v>0</v>
      </c>
      <c r="B17161" s="1" t="s">
        <v>6525</v>
      </c>
      <c r="C17161" s="1" t="s">
        <v>20594</v>
      </c>
      <c r="D17161" s="1">
        <v>15</v>
      </c>
    </row>
    <row r="17162" spans="1:9" x14ac:dyDescent="0.25">
      <c r="A17162" s="1">
        <v>1</v>
      </c>
      <c r="B17162" s="1" t="s">
        <v>20649</v>
      </c>
      <c r="C17162" s="1" t="s">
        <v>20650</v>
      </c>
      <c r="D17162" s="1">
        <v>22276.415161749999</v>
      </c>
      <c r="E17162" s="1">
        <v>1.0577999999999999E-4</v>
      </c>
      <c r="F17162" s="1" t="s">
        <v>3</v>
      </c>
      <c r="G17162" s="1" t="s">
        <v>20651</v>
      </c>
      <c r="H17162" s="1">
        <v>0</v>
      </c>
      <c r="I17162" s="1">
        <v>9998</v>
      </c>
    </row>
    <row r="17163" spans="1:9" x14ac:dyDescent="0.25">
      <c r="A17163" s="1">
        <v>2</v>
      </c>
      <c r="B17163" s="1">
        <v>51010</v>
      </c>
      <c r="C17163" s="1">
        <v>97.478999999999999</v>
      </c>
      <c r="D17163" s="1">
        <v>342.19459999999998</v>
      </c>
      <c r="E17163" s="1">
        <v>13279</v>
      </c>
      <c r="F17163" s="1">
        <v>58.439</v>
      </c>
      <c r="G17163" s="1">
        <v>301.81380000000001</v>
      </c>
      <c r="H17163" s="1">
        <v>15.167606429999999</v>
      </c>
      <c r="I17163" s="1">
        <v>39785</v>
      </c>
    </row>
    <row r="17164" spans="1:9" x14ac:dyDescent="0.25">
      <c r="A17164" s="1">
        <v>0</v>
      </c>
      <c r="B17164" s="1" t="s">
        <v>6525</v>
      </c>
      <c r="C17164" s="1" t="s">
        <v>20594</v>
      </c>
      <c r="D17164" s="1">
        <v>29</v>
      </c>
    </row>
    <row r="17165" spans="1:9" x14ac:dyDescent="0.25">
      <c r="A17165" s="1">
        <v>1</v>
      </c>
      <c r="B17165" s="1" t="s">
        <v>20652</v>
      </c>
      <c r="C17165" s="1" t="s">
        <v>20653</v>
      </c>
      <c r="D17165" s="1">
        <v>22276.155526750001</v>
      </c>
      <c r="E17165" s="1">
        <v>8.6299999999999997E-5</v>
      </c>
      <c r="F17165" s="1" t="s">
        <v>3</v>
      </c>
      <c r="G17165" s="1" t="s">
        <v>18510</v>
      </c>
      <c r="H17165" s="1">
        <v>0</v>
      </c>
      <c r="I17165" s="1">
        <v>9998</v>
      </c>
    </row>
    <row r="17166" spans="1:9" x14ac:dyDescent="0.25">
      <c r="A17166" s="1">
        <v>2</v>
      </c>
      <c r="B17166" s="1">
        <v>51011</v>
      </c>
      <c r="C17166" s="1">
        <v>97.4739</v>
      </c>
      <c r="D17166" s="1">
        <v>341.72919999999999</v>
      </c>
      <c r="E17166" s="1">
        <v>13037</v>
      </c>
      <c r="F17166" s="1">
        <v>56.155200000000001</v>
      </c>
      <c r="G17166" s="1">
        <v>304.09199999999998</v>
      </c>
      <c r="H17166" s="1">
        <v>15.167350860000001</v>
      </c>
      <c r="I17166" s="1">
        <v>39748</v>
      </c>
    </row>
    <row r="17167" spans="1:9" x14ac:dyDescent="0.25">
      <c r="A17167" s="1">
        <v>0</v>
      </c>
      <c r="B17167" s="1" t="s">
        <v>6525</v>
      </c>
      <c r="C17167" s="1" t="s">
        <v>20594</v>
      </c>
      <c r="D17167" s="1">
        <v>27</v>
      </c>
    </row>
    <row r="17168" spans="1:9" x14ac:dyDescent="0.25">
      <c r="A17168" s="1">
        <v>1</v>
      </c>
      <c r="B17168" s="1" t="s">
        <v>20654</v>
      </c>
      <c r="C17168" s="1" t="s">
        <v>20655</v>
      </c>
      <c r="D17168" s="1">
        <v>22276.154303160001</v>
      </c>
      <c r="E17168" s="1">
        <v>2.3877999999999999E-4</v>
      </c>
      <c r="F17168" s="1" t="s">
        <v>3</v>
      </c>
      <c r="G17168" s="1" t="s">
        <v>20656</v>
      </c>
      <c r="H17168" s="1">
        <v>0</v>
      </c>
      <c r="I17168" s="1">
        <v>9999</v>
      </c>
    </row>
    <row r="17169" spans="1:9" x14ac:dyDescent="0.25">
      <c r="A17169" s="1">
        <v>2</v>
      </c>
      <c r="B17169" s="1">
        <v>51012</v>
      </c>
      <c r="C17169" s="1">
        <v>97.476699999999994</v>
      </c>
      <c r="D17169" s="1">
        <v>341.87200000000001</v>
      </c>
      <c r="E17169" s="1">
        <v>13559</v>
      </c>
      <c r="F17169" s="1">
        <v>62.878</v>
      </c>
      <c r="G17169" s="1">
        <v>297.38339999999999</v>
      </c>
      <c r="H17169" s="1">
        <v>15.16784571</v>
      </c>
      <c r="I17169" s="1">
        <v>39744</v>
      </c>
    </row>
    <row r="17170" spans="1:9" x14ac:dyDescent="0.25">
      <c r="A17170" s="1">
        <v>0</v>
      </c>
      <c r="B17170" s="1" t="s">
        <v>20657</v>
      </c>
    </row>
    <row r="17171" spans="1:9" x14ac:dyDescent="0.25">
      <c r="A17171" s="1">
        <v>1</v>
      </c>
      <c r="B17171" s="1" t="s">
        <v>20658</v>
      </c>
      <c r="C17171" s="1" t="s">
        <v>20659</v>
      </c>
      <c r="D17171" s="1">
        <v>22276.438407879999</v>
      </c>
      <c r="E17171" s="1">
        <v>2.6250999999999998E-4</v>
      </c>
      <c r="F17171" s="1" t="s">
        <v>3</v>
      </c>
      <c r="G17171" s="1" t="s">
        <v>20660</v>
      </c>
      <c r="H17171" s="1">
        <v>0</v>
      </c>
      <c r="I17171" s="1">
        <v>9994</v>
      </c>
    </row>
    <row r="17172" spans="1:9" x14ac:dyDescent="0.25">
      <c r="A17172" s="1">
        <v>2</v>
      </c>
      <c r="B17172" s="1">
        <v>51014</v>
      </c>
      <c r="C17172" s="1">
        <v>97.486699999999999</v>
      </c>
      <c r="D17172" s="1">
        <v>342.8664</v>
      </c>
      <c r="E17172" s="1">
        <v>12693</v>
      </c>
      <c r="F17172" s="1">
        <v>55.091799999999999</v>
      </c>
      <c r="G17172" s="1">
        <v>305.15069999999997</v>
      </c>
      <c r="H17172" s="1">
        <v>15.18747486</v>
      </c>
      <c r="I17172" s="1">
        <v>39819</v>
      </c>
    </row>
    <row r="17173" spans="1:9" x14ac:dyDescent="0.25">
      <c r="A17173" s="1">
        <v>0</v>
      </c>
      <c r="B17173" s="1" t="s">
        <v>6525</v>
      </c>
      <c r="C17173" s="1" t="s">
        <v>20594</v>
      </c>
      <c r="D17173" s="1">
        <v>12</v>
      </c>
    </row>
    <row r="17174" spans="1:9" x14ac:dyDescent="0.25">
      <c r="A17174" s="1">
        <v>1</v>
      </c>
      <c r="B17174" s="1" t="s">
        <v>20661</v>
      </c>
      <c r="C17174" s="1" t="s">
        <v>20662</v>
      </c>
      <c r="D17174" s="1">
        <v>22276.54395644</v>
      </c>
      <c r="E17174" s="1">
        <v>9.4539999999999999E-5</v>
      </c>
      <c r="F17174" s="1" t="s">
        <v>3</v>
      </c>
      <c r="G17174" s="1" t="s">
        <v>20663</v>
      </c>
      <c r="H17174" s="1">
        <v>0</v>
      </c>
      <c r="I17174" s="1">
        <v>9996</v>
      </c>
    </row>
    <row r="17175" spans="1:9" x14ac:dyDescent="0.25">
      <c r="A17175" s="1">
        <v>2</v>
      </c>
      <c r="B17175" s="1">
        <v>51015</v>
      </c>
      <c r="C17175" s="1">
        <v>97.477800000000002</v>
      </c>
      <c r="D17175" s="1">
        <v>342.2765</v>
      </c>
      <c r="E17175" s="1">
        <v>13604</v>
      </c>
      <c r="F17175" s="1">
        <v>56.232100000000003</v>
      </c>
      <c r="G17175" s="1">
        <v>304.0206</v>
      </c>
      <c r="H17175" s="1">
        <v>15.167834750000001</v>
      </c>
      <c r="I17175" s="1">
        <v>39800</v>
      </c>
    </row>
    <row r="17176" spans="1:9" x14ac:dyDescent="0.25">
      <c r="A17176" s="1">
        <v>0</v>
      </c>
      <c r="B17176" s="1" t="s">
        <v>6525</v>
      </c>
      <c r="C17176" s="1" t="s">
        <v>20594</v>
      </c>
      <c r="D17176" s="1">
        <v>25</v>
      </c>
    </row>
    <row r="17177" spans="1:9" x14ac:dyDescent="0.25">
      <c r="A17177" s="1">
        <v>1</v>
      </c>
      <c r="B17177" s="1" t="s">
        <v>20664</v>
      </c>
      <c r="C17177" s="1" t="s">
        <v>20665</v>
      </c>
      <c r="D17177" s="1">
        <v>22276.482486059998</v>
      </c>
      <c r="E17177" s="1">
        <v>1.1704E-4</v>
      </c>
      <c r="F17177" s="1" t="s">
        <v>3</v>
      </c>
      <c r="G17177" s="1" t="s">
        <v>20666</v>
      </c>
      <c r="H17177" s="1">
        <v>0</v>
      </c>
      <c r="I17177" s="1">
        <v>9995</v>
      </c>
    </row>
    <row r="17178" spans="1:9" x14ac:dyDescent="0.25">
      <c r="A17178" s="1">
        <v>2</v>
      </c>
      <c r="B17178" s="1">
        <v>51016</v>
      </c>
      <c r="C17178" s="1">
        <v>97.475899999999996</v>
      </c>
      <c r="D17178" s="1">
        <v>342.15260000000001</v>
      </c>
      <c r="E17178" s="1">
        <v>13300</v>
      </c>
      <c r="F17178" s="1">
        <v>63.413400000000003</v>
      </c>
      <c r="G17178" s="1">
        <v>296.84609999999998</v>
      </c>
      <c r="H17178" s="1">
        <v>15.167576179999999</v>
      </c>
      <c r="I17178" s="1">
        <v>39798</v>
      </c>
    </row>
    <row r="17179" spans="1:9" x14ac:dyDescent="0.25">
      <c r="A17179" s="1">
        <v>0</v>
      </c>
      <c r="B17179" s="1" t="s">
        <v>6525</v>
      </c>
      <c r="C17179" s="1" t="s">
        <v>20594</v>
      </c>
      <c r="D17179" s="1">
        <v>1</v>
      </c>
    </row>
    <row r="17180" spans="1:9" x14ac:dyDescent="0.25">
      <c r="A17180" s="1">
        <v>1</v>
      </c>
      <c r="B17180" s="1" t="s">
        <v>20667</v>
      </c>
      <c r="C17180" s="1" t="s">
        <v>20668</v>
      </c>
      <c r="D17180" s="1">
        <v>22276.14616126</v>
      </c>
      <c r="E17180" s="1">
        <v>1.3773E-4</v>
      </c>
      <c r="F17180" s="1" t="s">
        <v>3</v>
      </c>
      <c r="G17180" s="1" t="s">
        <v>20669</v>
      </c>
      <c r="H17180" s="1">
        <v>0</v>
      </c>
      <c r="I17180" s="1">
        <v>9998</v>
      </c>
    </row>
    <row r="17181" spans="1:9" x14ac:dyDescent="0.25">
      <c r="A17181" s="1">
        <v>2</v>
      </c>
      <c r="B17181" s="1">
        <v>51017</v>
      </c>
      <c r="C17181" s="1">
        <v>97.474299999999999</v>
      </c>
      <c r="D17181" s="1">
        <v>341.76690000000002</v>
      </c>
      <c r="E17181" s="1">
        <v>13401</v>
      </c>
      <c r="F17181" s="1">
        <v>56.894100000000002</v>
      </c>
      <c r="G17181" s="1">
        <v>303.35759999999999</v>
      </c>
      <c r="H17181" s="1">
        <v>15.16777978</v>
      </c>
      <c r="I17181" s="1">
        <v>39746</v>
      </c>
    </row>
    <row r="17182" spans="1:9" x14ac:dyDescent="0.25">
      <c r="A17182" s="1">
        <v>0</v>
      </c>
      <c r="B17182" s="1" t="s">
        <v>6525</v>
      </c>
      <c r="C17182" s="1" t="s">
        <v>20594</v>
      </c>
      <c r="D17182" s="1">
        <v>42</v>
      </c>
    </row>
    <row r="17183" spans="1:9" x14ac:dyDescent="0.25">
      <c r="A17183" s="1">
        <v>1</v>
      </c>
      <c r="B17183" s="1" t="s">
        <v>20670</v>
      </c>
      <c r="C17183" s="1" t="s">
        <v>20671</v>
      </c>
      <c r="D17183" s="1">
        <v>22276.413022230001</v>
      </c>
      <c r="E17183" s="1">
        <v>1.338E-4</v>
      </c>
      <c r="F17183" s="1" t="s">
        <v>3</v>
      </c>
      <c r="G17183" s="1" t="s">
        <v>20672</v>
      </c>
      <c r="H17183" s="1">
        <v>0</v>
      </c>
      <c r="I17183" s="1">
        <v>9999</v>
      </c>
    </row>
    <row r="17184" spans="1:9" x14ac:dyDescent="0.25">
      <c r="A17184" s="1">
        <v>2</v>
      </c>
      <c r="B17184" s="1">
        <v>51018</v>
      </c>
      <c r="C17184" s="1">
        <v>97.472499999999997</v>
      </c>
      <c r="D17184" s="1">
        <v>341.971</v>
      </c>
      <c r="E17184" s="1">
        <v>12866</v>
      </c>
      <c r="F17184" s="1">
        <v>51.846899999999998</v>
      </c>
      <c r="G17184" s="1">
        <v>308.39210000000003</v>
      </c>
      <c r="H17184" s="1">
        <v>15.16755292</v>
      </c>
      <c r="I17184" s="1">
        <v>39788</v>
      </c>
    </row>
    <row r="17185" spans="1:9" x14ac:dyDescent="0.25">
      <c r="A17185" s="1">
        <v>0</v>
      </c>
      <c r="B17185" s="1" t="s">
        <v>6525</v>
      </c>
      <c r="C17185" s="1" t="s">
        <v>20594</v>
      </c>
      <c r="D17185" s="1">
        <v>16</v>
      </c>
    </row>
    <row r="17186" spans="1:9" x14ac:dyDescent="0.25">
      <c r="A17186" s="1">
        <v>1</v>
      </c>
      <c r="B17186" s="1" t="s">
        <v>20673</v>
      </c>
      <c r="C17186" s="1" t="s">
        <v>20674</v>
      </c>
      <c r="D17186" s="1">
        <v>22276.144451439999</v>
      </c>
      <c r="E17186" s="1">
        <v>1.3554999999999999E-4</v>
      </c>
      <c r="F17186" s="1" t="s">
        <v>3</v>
      </c>
      <c r="G17186" s="1" t="s">
        <v>20675</v>
      </c>
      <c r="H17186" s="1">
        <v>0</v>
      </c>
      <c r="I17186" s="1">
        <v>9994</v>
      </c>
    </row>
    <row r="17187" spans="1:9" x14ac:dyDescent="0.25">
      <c r="A17187" s="1">
        <v>2</v>
      </c>
      <c r="B17187" s="1">
        <v>51020</v>
      </c>
      <c r="C17187" s="1">
        <v>97.473299999999995</v>
      </c>
      <c r="D17187" s="1">
        <v>341.72640000000001</v>
      </c>
      <c r="E17187" s="1">
        <v>13165</v>
      </c>
      <c r="F17187" s="1">
        <v>53.999000000000002</v>
      </c>
      <c r="G17187" s="1">
        <v>306.24619999999999</v>
      </c>
      <c r="H17187" s="1">
        <v>15.167554689999999</v>
      </c>
      <c r="I17187" s="1">
        <v>39746</v>
      </c>
    </row>
    <row r="17188" spans="1:9" x14ac:dyDescent="0.25">
      <c r="A17188" s="1">
        <v>0</v>
      </c>
      <c r="B17188" s="1" t="s">
        <v>6600</v>
      </c>
      <c r="C17188" s="1">
        <v>2</v>
      </c>
      <c r="D17188" s="1" t="s">
        <v>20676</v>
      </c>
    </row>
    <row r="17189" spans="1:9" x14ac:dyDescent="0.25">
      <c r="A17189" s="1">
        <v>1</v>
      </c>
      <c r="B17189" s="1" t="s">
        <v>20677</v>
      </c>
      <c r="C17189" s="1" t="s">
        <v>20678</v>
      </c>
      <c r="D17189" s="1">
        <v>22276.13200089</v>
      </c>
      <c r="E17189" s="1">
        <v>2.2791E-4</v>
      </c>
      <c r="F17189" s="1" t="s">
        <v>3</v>
      </c>
      <c r="G17189" s="1" t="s">
        <v>20679</v>
      </c>
      <c r="H17189" s="1">
        <v>0</v>
      </c>
      <c r="I17189" s="1">
        <v>9995</v>
      </c>
    </row>
    <row r="17190" spans="1:9" x14ac:dyDescent="0.25">
      <c r="A17190" s="1">
        <v>2</v>
      </c>
      <c r="B17190" s="1">
        <v>51021</v>
      </c>
      <c r="C17190" s="1">
        <v>97.477400000000003</v>
      </c>
      <c r="D17190" s="1">
        <v>341.7373</v>
      </c>
      <c r="E17190" s="1">
        <v>9781</v>
      </c>
      <c r="F17190" s="1">
        <v>68.404600000000002</v>
      </c>
      <c r="G17190" s="1">
        <v>291.8229</v>
      </c>
      <c r="H17190" s="1">
        <v>15.170603529999999</v>
      </c>
      <c r="I17190" s="1">
        <v>39736</v>
      </c>
    </row>
    <row r="17191" spans="1:9" x14ac:dyDescent="0.25">
      <c r="A17191" s="1">
        <v>0</v>
      </c>
      <c r="B17191" s="1" t="s">
        <v>6600</v>
      </c>
      <c r="C17191" s="1">
        <v>2</v>
      </c>
      <c r="D17191" s="1" t="s">
        <v>20680</v>
      </c>
    </row>
    <row r="17192" spans="1:9" x14ac:dyDescent="0.25">
      <c r="A17192" s="1">
        <v>1</v>
      </c>
      <c r="B17192" s="1" t="s">
        <v>20681</v>
      </c>
      <c r="C17192" s="1" t="s">
        <v>20682</v>
      </c>
      <c r="D17192" s="1">
        <v>22276.14380369</v>
      </c>
      <c r="E17192" s="1">
        <v>2.2149E-4</v>
      </c>
      <c r="F17192" s="1" t="s">
        <v>3</v>
      </c>
      <c r="G17192" s="1" t="s">
        <v>20683</v>
      </c>
      <c r="H17192" s="1">
        <v>0</v>
      </c>
      <c r="I17192" s="1">
        <v>9992</v>
      </c>
    </row>
    <row r="17193" spans="1:9" x14ac:dyDescent="0.25">
      <c r="A17193" s="1">
        <v>2</v>
      </c>
      <c r="B17193" s="1">
        <v>51022</v>
      </c>
      <c r="C17193" s="1">
        <v>97.475099999999998</v>
      </c>
      <c r="D17193" s="1">
        <v>341.64710000000002</v>
      </c>
      <c r="E17193" s="1">
        <v>9567</v>
      </c>
      <c r="F17193" s="1">
        <v>66.499899999999997</v>
      </c>
      <c r="G17193" s="1">
        <v>293.72390000000001</v>
      </c>
      <c r="H17193" s="1">
        <v>15.169327600000001</v>
      </c>
      <c r="I17193" s="1">
        <v>39738</v>
      </c>
    </row>
    <row r="17194" spans="1:9" x14ac:dyDescent="0.25">
      <c r="A17194" s="1">
        <v>0</v>
      </c>
      <c r="B17194" s="1" t="s">
        <v>6525</v>
      </c>
      <c r="C17194" s="1" t="s">
        <v>20594</v>
      </c>
      <c r="D17194" s="1">
        <v>38</v>
      </c>
    </row>
    <row r="17195" spans="1:9" x14ac:dyDescent="0.25">
      <c r="A17195" s="1">
        <v>1</v>
      </c>
      <c r="B17195" s="1" t="s">
        <v>20684</v>
      </c>
      <c r="C17195" s="1" t="s">
        <v>20685</v>
      </c>
      <c r="D17195" s="1">
        <v>22276.407311489998</v>
      </c>
      <c r="E17195" s="1">
        <v>1.0103999999999999E-4</v>
      </c>
      <c r="F17195" s="1" t="s">
        <v>3</v>
      </c>
      <c r="G17195" s="1" t="s">
        <v>20686</v>
      </c>
      <c r="H17195" s="1">
        <v>0</v>
      </c>
      <c r="I17195" s="1">
        <v>9998</v>
      </c>
    </row>
    <row r="17196" spans="1:9" x14ac:dyDescent="0.25">
      <c r="A17196" s="1">
        <v>2</v>
      </c>
      <c r="B17196" s="1">
        <v>51023</v>
      </c>
      <c r="C17196" s="1">
        <v>97.478200000000001</v>
      </c>
      <c r="D17196" s="1">
        <v>342.16879999999998</v>
      </c>
      <c r="E17196" s="1">
        <v>13677</v>
      </c>
      <c r="F17196" s="1">
        <v>58.8155</v>
      </c>
      <c r="G17196" s="1">
        <v>301.44170000000003</v>
      </c>
      <c r="H17196" s="1">
        <v>15.167607909999999</v>
      </c>
      <c r="I17196" s="1">
        <v>39788</v>
      </c>
    </row>
    <row r="17197" spans="1:9" x14ac:dyDescent="0.25">
      <c r="A17197" s="1">
        <v>0</v>
      </c>
      <c r="B17197" s="1" t="s">
        <v>6525</v>
      </c>
      <c r="C17197" s="1" t="s">
        <v>20594</v>
      </c>
      <c r="D17197" s="1">
        <v>32</v>
      </c>
    </row>
    <row r="17198" spans="1:9" x14ac:dyDescent="0.25">
      <c r="A17198" s="1">
        <v>1</v>
      </c>
      <c r="B17198" s="1" t="s">
        <v>20687</v>
      </c>
      <c r="C17198" s="1" t="s">
        <v>20688</v>
      </c>
      <c r="D17198" s="1">
        <v>22276.142058000001</v>
      </c>
      <c r="E17198" s="1">
        <v>2.0867999999999999E-4</v>
      </c>
      <c r="F17198" s="1" t="s">
        <v>3</v>
      </c>
      <c r="G17198" s="1" t="s">
        <v>20689</v>
      </c>
      <c r="H17198" s="1">
        <v>0</v>
      </c>
      <c r="I17198" s="1">
        <v>9999</v>
      </c>
    </row>
    <row r="17199" spans="1:9" x14ac:dyDescent="0.25">
      <c r="A17199" s="1">
        <v>2</v>
      </c>
      <c r="B17199" s="1">
        <v>51024</v>
      </c>
      <c r="C17199" s="1">
        <v>97.478399999999993</v>
      </c>
      <c r="D17199" s="1">
        <v>341.92290000000003</v>
      </c>
      <c r="E17199" s="1">
        <v>13532</v>
      </c>
      <c r="F17199" s="1">
        <v>57.100200000000001</v>
      </c>
      <c r="G17199" s="1">
        <v>303.15309999999999</v>
      </c>
      <c r="H17199" s="1">
        <v>15.16800506</v>
      </c>
      <c r="I17199" s="1">
        <v>39743</v>
      </c>
    </row>
    <row r="17200" spans="1:9" x14ac:dyDescent="0.25">
      <c r="A17200" s="1">
        <v>0</v>
      </c>
      <c r="B17200" s="1" t="s">
        <v>20690</v>
      </c>
      <c r="C17200" s="1" t="s">
        <v>20691</v>
      </c>
    </row>
    <row r="17201" spans="1:9" x14ac:dyDescent="0.25">
      <c r="A17201" s="1">
        <v>1</v>
      </c>
      <c r="B17201" s="1" t="s">
        <v>20692</v>
      </c>
      <c r="C17201" s="1" t="s">
        <v>20693</v>
      </c>
      <c r="D17201" s="1">
        <v>22276.45194807</v>
      </c>
      <c r="E17201" s="1">
        <v>3.0382E-4</v>
      </c>
      <c r="F17201" s="1" t="s">
        <v>3</v>
      </c>
      <c r="G17201" s="1" t="s">
        <v>20694</v>
      </c>
      <c r="H17201" s="1">
        <v>0</v>
      </c>
      <c r="I17201" s="1">
        <v>9991</v>
      </c>
    </row>
    <row r="17202" spans="1:9" x14ac:dyDescent="0.25">
      <c r="A17202" s="1">
        <v>2</v>
      </c>
      <c r="B17202" s="1">
        <v>51025</v>
      </c>
      <c r="C17202" s="1">
        <v>97.487499999999997</v>
      </c>
      <c r="D17202" s="1">
        <v>343.03269999999998</v>
      </c>
      <c r="E17202" s="1">
        <v>12764</v>
      </c>
      <c r="F17202" s="1">
        <v>54.105899999999998</v>
      </c>
      <c r="G17202" s="1">
        <v>306.13580000000002</v>
      </c>
      <c r="H17202" s="1">
        <v>15.193320050000001</v>
      </c>
      <c r="I17202" s="1">
        <v>39828</v>
      </c>
    </row>
    <row r="17203" spans="1:9" x14ac:dyDescent="0.25">
      <c r="A17203" s="1">
        <v>0</v>
      </c>
      <c r="B17203" s="1" t="s">
        <v>6525</v>
      </c>
      <c r="C17203" s="1" t="s">
        <v>20594</v>
      </c>
      <c r="D17203" s="1">
        <v>26</v>
      </c>
    </row>
    <row r="17204" spans="1:9" x14ac:dyDescent="0.25">
      <c r="A17204" s="1">
        <v>1</v>
      </c>
      <c r="B17204" s="1" t="s">
        <v>20695</v>
      </c>
      <c r="C17204" s="1" t="s">
        <v>20696</v>
      </c>
      <c r="D17204" s="1">
        <v>22276.13846197</v>
      </c>
      <c r="E17204" s="1">
        <v>2.1668999999999999E-4</v>
      </c>
      <c r="F17204" s="1" t="s">
        <v>3</v>
      </c>
      <c r="G17204" s="1" t="s">
        <v>7827</v>
      </c>
      <c r="H17204" s="1">
        <v>0</v>
      </c>
      <c r="I17204" s="1">
        <v>9991</v>
      </c>
    </row>
    <row r="17205" spans="1:9" x14ac:dyDescent="0.25">
      <c r="A17205" s="1">
        <v>2</v>
      </c>
      <c r="B17205" s="1">
        <v>51026</v>
      </c>
      <c r="C17205" s="1">
        <v>97.474299999999999</v>
      </c>
      <c r="D17205" s="1">
        <v>341.7826</v>
      </c>
      <c r="E17205" s="1">
        <v>13379</v>
      </c>
      <c r="F17205" s="1">
        <v>57.7836</v>
      </c>
      <c r="G17205" s="1">
        <v>302.4692</v>
      </c>
      <c r="H17205" s="1">
        <v>15.1680245</v>
      </c>
      <c r="I17205" s="1">
        <v>39741</v>
      </c>
    </row>
    <row r="17206" spans="1:9" x14ac:dyDescent="0.25">
      <c r="A17206" s="1">
        <v>0</v>
      </c>
      <c r="B17206" s="1" t="s">
        <v>6525</v>
      </c>
      <c r="C17206" s="1" t="s">
        <v>20594</v>
      </c>
      <c r="D17206" s="1">
        <v>43</v>
      </c>
    </row>
    <row r="17207" spans="1:9" x14ac:dyDescent="0.25">
      <c r="A17207" s="1">
        <v>1</v>
      </c>
      <c r="B17207" s="1" t="s">
        <v>20697</v>
      </c>
      <c r="C17207" s="1" t="s">
        <v>20698</v>
      </c>
      <c r="D17207" s="1">
        <v>22276.46977969</v>
      </c>
      <c r="E17207" s="1">
        <v>2.4541999999999999E-4</v>
      </c>
      <c r="F17207" s="1" t="s">
        <v>3</v>
      </c>
      <c r="G17207" s="1" t="s">
        <v>20699</v>
      </c>
      <c r="H17207" s="1">
        <v>0</v>
      </c>
      <c r="I17207" s="1">
        <v>9994</v>
      </c>
    </row>
    <row r="17208" spans="1:9" x14ac:dyDescent="0.25">
      <c r="A17208" s="1">
        <v>2</v>
      </c>
      <c r="B17208" s="1">
        <v>51027</v>
      </c>
      <c r="C17208" s="1">
        <v>97.471800000000002</v>
      </c>
      <c r="D17208" s="1">
        <v>342.09120000000001</v>
      </c>
      <c r="E17208" s="1">
        <v>13166</v>
      </c>
      <c r="F17208" s="1">
        <v>54.002400000000002</v>
      </c>
      <c r="G17208" s="1">
        <v>306.24279999999999</v>
      </c>
      <c r="H17208" s="1">
        <v>15.167795630000001</v>
      </c>
      <c r="I17208" s="1">
        <v>39799</v>
      </c>
    </row>
    <row r="17209" spans="1:9" x14ac:dyDescent="0.25">
      <c r="A17209" s="1">
        <v>0</v>
      </c>
      <c r="B17209" s="1" t="s">
        <v>6525</v>
      </c>
      <c r="C17209" s="1" t="s">
        <v>20594</v>
      </c>
      <c r="D17209" s="1">
        <v>13</v>
      </c>
    </row>
    <row r="17210" spans="1:9" x14ac:dyDescent="0.25">
      <c r="A17210" s="1">
        <v>1</v>
      </c>
      <c r="B17210" s="1" t="s">
        <v>20700</v>
      </c>
      <c r="C17210" s="1" t="s">
        <v>20701</v>
      </c>
      <c r="D17210" s="1">
        <v>22276.1367895</v>
      </c>
      <c r="E17210" s="1">
        <v>1.2068E-4</v>
      </c>
      <c r="F17210" s="1" t="s">
        <v>3</v>
      </c>
      <c r="G17210" s="1" t="s">
        <v>20702</v>
      </c>
      <c r="H17210" s="1">
        <v>0</v>
      </c>
      <c r="I17210" s="1">
        <v>9991</v>
      </c>
    </row>
    <row r="17211" spans="1:9" x14ac:dyDescent="0.25">
      <c r="A17211" s="1">
        <v>2</v>
      </c>
      <c r="B17211" s="1">
        <v>51028</v>
      </c>
      <c r="C17211" s="1">
        <v>97.473399999999998</v>
      </c>
      <c r="D17211" s="1">
        <v>341.76560000000001</v>
      </c>
      <c r="E17211" s="1">
        <v>13491</v>
      </c>
      <c r="F17211" s="1">
        <v>53.862400000000001</v>
      </c>
      <c r="G17211" s="1">
        <v>306.38549999999998</v>
      </c>
      <c r="H17211" s="1">
        <v>15.167542579999999</v>
      </c>
      <c r="I17211" s="1">
        <v>39747</v>
      </c>
    </row>
    <row r="17212" spans="1:9" x14ac:dyDescent="0.25">
      <c r="A17212" s="1">
        <v>0</v>
      </c>
      <c r="B17212" s="1" t="s">
        <v>6525</v>
      </c>
      <c r="C17212" s="1" t="s">
        <v>20594</v>
      </c>
      <c r="D17212" s="1">
        <v>39</v>
      </c>
    </row>
    <row r="17213" spans="1:9" x14ac:dyDescent="0.25">
      <c r="A17213" s="1">
        <v>1</v>
      </c>
      <c r="B17213" s="1" t="s">
        <v>20703</v>
      </c>
      <c r="C17213" s="1" t="s">
        <v>20704</v>
      </c>
      <c r="D17213" s="1">
        <v>22276.13056455</v>
      </c>
      <c r="E17213" s="1">
        <v>1.0280000000000001E-4</v>
      </c>
      <c r="F17213" s="1" t="s">
        <v>3</v>
      </c>
      <c r="G17213" s="1" t="s">
        <v>20705</v>
      </c>
      <c r="H17213" s="1">
        <v>0</v>
      </c>
      <c r="I17213" s="1">
        <v>9997</v>
      </c>
    </row>
    <row r="17214" spans="1:9" x14ac:dyDescent="0.25">
      <c r="A17214" s="1">
        <v>2</v>
      </c>
      <c r="B17214" s="1">
        <v>51029</v>
      </c>
      <c r="C17214" s="1">
        <v>97.473200000000006</v>
      </c>
      <c r="D17214" s="1">
        <v>341.77480000000003</v>
      </c>
      <c r="E17214" s="1">
        <v>13254</v>
      </c>
      <c r="F17214" s="1">
        <v>53.633699999999997</v>
      </c>
      <c r="G17214" s="1">
        <v>306.61169999999998</v>
      </c>
      <c r="H17214" s="1">
        <v>15.167741789999999</v>
      </c>
      <c r="I17214" s="1">
        <v>39742</v>
      </c>
    </row>
    <row r="17215" spans="1:9" x14ac:dyDescent="0.25">
      <c r="A17215" s="1">
        <v>0</v>
      </c>
      <c r="B17215" s="1" t="s">
        <v>20706</v>
      </c>
    </row>
    <row r="17216" spans="1:9" x14ac:dyDescent="0.25">
      <c r="A17216" s="1">
        <v>1</v>
      </c>
      <c r="B17216" s="1" t="s">
        <v>20707</v>
      </c>
      <c r="C17216" s="1" t="s">
        <v>20708</v>
      </c>
      <c r="D17216" s="1">
        <v>22276.542046539998</v>
      </c>
      <c r="E17216" s="1">
        <v>4.9100000000000001E-5</v>
      </c>
      <c r="F17216" s="1" t="s">
        <v>3</v>
      </c>
      <c r="G17216" s="1" t="s">
        <v>20709</v>
      </c>
      <c r="H17216" s="1">
        <v>0</v>
      </c>
      <c r="I17216" s="1">
        <v>9999</v>
      </c>
    </row>
    <row r="17217" spans="1:9" x14ac:dyDescent="0.25">
      <c r="A17217" s="1">
        <v>2</v>
      </c>
      <c r="B17217" s="1">
        <v>51030</v>
      </c>
      <c r="C17217" s="1">
        <v>97.475200000000001</v>
      </c>
      <c r="D17217" s="1">
        <v>341.64019999999999</v>
      </c>
      <c r="E17217" s="1">
        <v>11388</v>
      </c>
      <c r="F17217" s="1">
        <v>58.353400000000001</v>
      </c>
      <c r="G17217" s="1">
        <v>52.360100000000003</v>
      </c>
      <c r="H17217" s="1">
        <v>15.142674400000001</v>
      </c>
      <c r="I17217" s="1">
        <v>39760</v>
      </c>
    </row>
    <row r="17218" spans="1:9" x14ac:dyDescent="0.25">
      <c r="A17218" s="1">
        <v>0</v>
      </c>
      <c r="B17218" s="1" t="s">
        <v>20710</v>
      </c>
    </row>
    <row r="17219" spans="1:9" x14ac:dyDescent="0.25">
      <c r="A17219" s="1">
        <v>1</v>
      </c>
      <c r="B17219" s="1" t="s">
        <v>20711</v>
      </c>
      <c r="C17219" s="1" t="s">
        <v>20712</v>
      </c>
      <c r="D17219" s="1">
        <v>22276.442298620001</v>
      </c>
      <c r="E17219" s="1">
        <v>2.0646E-4</v>
      </c>
      <c r="F17219" s="1" t="s">
        <v>3</v>
      </c>
      <c r="G17219" s="1" t="s">
        <v>14994</v>
      </c>
      <c r="H17219" s="1">
        <v>0</v>
      </c>
      <c r="I17219" s="1">
        <v>9999</v>
      </c>
    </row>
    <row r="17220" spans="1:9" x14ac:dyDescent="0.25">
      <c r="A17220" s="1">
        <v>2</v>
      </c>
      <c r="B17220" s="1">
        <v>51031</v>
      </c>
      <c r="C17220" s="1">
        <v>97.483099999999993</v>
      </c>
      <c r="D17220" s="1">
        <v>342.5831</v>
      </c>
      <c r="E17220" s="1">
        <v>13441</v>
      </c>
      <c r="F17220" s="1">
        <v>54.044199999999996</v>
      </c>
      <c r="G17220" s="1">
        <v>306.20370000000003</v>
      </c>
      <c r="H17220" s="1">
        <v>15.177021460000001</v>
      </c>
      <c r="I17220" s="1">
        <v>39807</v>
      </c>
    </row>
    <row r="17221" spans="1:9" x14ac:dyDescent="0.25">
      <c r="A17221" s="1">
        <v>0</v>
      </c>
      <c r="B17221" s="1" t="s">
        <v>20713</v>
      </c>
    </row>
    <row r="17222" spans="1:9" x14ac:dyDescent="0.25">
      <c r="A17222" s="1">
        <v>1</v>
      </c>
      <c r="B17222" s="1" t="s">
        <v>20714</v>
      </c>
      <c r="C17222" s="1" t="s">
        <v>20715</v>
      </c>
      <c r="D17222" s="1">
        <v>22276.505928909999</v>
      </c>
      <c r="E17222" s="1">
        <v>3.5723999999999999E-4</v>
      </c>
      <c r="F17222" s="1" t="s">
        <v>3</v>
      </c>
      <c r="G17222" s="1" t="s">
        <v>20716</v>
      </c>
      <c r="H17222" s="1">
        <v>0</v>
      </c>
      <c r="I17222" s="1">
        <v>9993</v>
      </c>
    </row>
    <row r="17223" spans="1:9" x14ac:dyDescent="0.25">
      <c r="A17223" s="1">
        <v>2</v>
      </c>
      <c r="B17223" s="1">
        <v>51032</v>
      </c>
      <c r="C17223" s="1">
        <v>97.4636</v>
      </c>
      <c r="D17223" s="1">
        <v>343.42250000000001</v>
      </c>
      <c r="E17223" s="1">
        <v>8383</v>
      </c>
      <c r="F17223" s="1">
        <v>36.389400000000002</v>
      </c>
      <c r="G17223" s="1">
        <v>21.962399999999999</v>
      </c>
      <c r="H17223" s="1">
        <v>15.25120952</v>
      </c>
      <c r="I17223" s="1">
        <v>39903</v>
      </c>
    </row>
    <row r="17224" spans="1:9" x14ac:dyDescent="0.25">
      <c r="A17224" s="1">
        <v>0</v>
      </c>
      <c r="B17224" s="1" t="s">
        <v>6525</v>
      </c>
      <c r="C17224" s="1" t="s">
        <v>20594</v>
      </c>
      <c r="D17224" s="1">
        <v>23</v>
      </c>
    </row>
    <row r="17225" spans="1:9" x14ac:dyDescent="0.25">
      <c r="A17225" s="1">
        <v>1</v>
      </c>
      <c r="B17225" s="1" t="s">
        <v>20717</v>
      </c>
      <c r="C17225" s="1" t="s">
        <v>20718</v>
      </c>
      <c r="D17225" s="1">
        <v>22276.127317210001</v>
      </c>
      <c r="E17225" s="1">
        <v>1.9544000000000001E-4</v>
      </c>
      <c r="F17225" s="1" t="s">
        <v>3</v>
      </c>
      <c r="G17225" s="1" t="s">
        <v>20719</v>
      </c>
      <c r="H17225" s="1">
        <v>0</v>
      </c>
      <c r="I17225" s="1">
        <v>9998</v>
      </c>
    </row>
    <row r="17226" spans="1:9" x14ac:dyDescent="0.25">
      <c r="A17226" s="1">
        <v>2</v>
      </c>
      <c r="B17226" s="1">
        <v>51034</v>
      </c>
      <c r="C17226" s="1">
        <v>97.479699999999994</v>
      </c>
      <c r="D17226" s="1">
        <v>341.97989999999999</v>
      </c>
      <c r="E17226" s="1">
        <v>12690</v>
      </c>
      <c r="F17226" s="1">
        <v>58.057499999999997</v>
      </c>
      <c r="G17226" s="1">
        <v>302.18900000000002</v>
      </c>
      <c r="H17226" s="1">
        <v>15.17159313</v>
      </c>
      <c r="I17226" s="1">
        <v>39740</v>
      </c>
    </row>
    <row r="17227" spans="1:9" x14ac:dyDescent="0.25">
      <c r="A17227" s="1">
        <v>0</v>
      </c>
      <c r="B17227" s="1" t="s">
        <v>6525</v>
      </c>
      <c r="C17227" s="1" t="s">
        <v>20594</v>
      </c>
      <c r="D17227" s="1">
        <v>17</v>
      </c>
    </row>
    <row r="17228" spans="1:9" x14ac:dyDescent="0.25">
      <c r="A17228" s="1">
        <v>1</v>
      </c>
      <c r="B17228" s="1" t="s">
        <v>20720</v>
      </c>
      <c r="C17228" s="1" t="s">
        <v>20721</v>
      </c>
      <c r="D17228" s="1">
        <v>22276.463489940001</v>
      </c>
      <c r="E17228" s="1">
        <v>2.3387000000000001E-4</v>
      </c>
      <c r="F17228" s="1" t="s">
        <v>3</v>
      </c>
      <c r="G17228" s="1" t="s">
        <v>20722</v>
      </c>
      <c r="H17228" s="1">
        <v>0</v>
      </c>
      <c r="I17228" s="1">
        <v>9992</v>
      </c>
    </row>
    <row r="17229" spans="1:9" x14ac:dyDescent="0.25">
      <c r="A17229" s="1">
        <v>2</v>
      </c>
      <c r="B17229" s="1">
        <v>51035</v>
      </c>
      <c r="C17229" s="1">
        <v>97.477699999999999</v>
      </c>
      <c r="D17229" s="1">
        <v>342.07299999999998</v>
      </c>
      <c r="E17229" s="1">
        <v>9634</v>
      </c>
      <c r="F17229" s="1">
        <v>63.9039</v>
      </c>
      <c r="G17229" s="1">
        <v>296.31849999999997</v>
      </c>
      <c r="H17229" s="1">
        <v>15.16809733</v>
      </c>
      <c r="I17229" s="1">
        <v>39782</v>
      </c>
    </row>
    <row r="17230" spans="1:9" x14ac:dyDescent="0.25">
      <c r="A17230" s="1">
        <v>0</v>
      </c>
      <c r="B17230" s="1" t="s">
        <v>6600</v>
      </c>
      <c r="C17230" s="1">
        <v>2</v>
      </c>
      <c r="D17230" s="1" t="s">
        <v>20723</v>
      </c>
    </row>
    <row r="17231" spans="1:9" x14ac:dyDescent="0.25">
      <c r="A17231" s="1">
        <v>1</v>
      </c>
      <c r="B17231" s="1" t="s">
        <v>20724</v>
      </c>
      <c r="C17231" s="1" t="s">
        <v>20725</v>
      </c>
      <c r="D17231" s="1">
        <v>22276.195834710001</v>
      </c>
      <c r="E17231" s="1">
        <v>1.5417999999999999E-4</v>
      </c>
      <c r="F17231" s="1" t="s">
        <v>3</v>
      </c>
      <c r="G17231" s="1" t="s">
        <v>20726</v>
      </c>
      <c r="H17231" s="1">
        <v>0</v>
      </c>
      <c r="I17231" s="1">
        <v>9993</v>
      </c>
    </row>
    <row r="17232" spans="1:9" x14ac:dyDescent="0.25">
      <c r="A17232" s="1">
        <v>2</v>
      </c>
      <c r="B17232" s="1">
        <v>51036</v>
      </c>
      <c r="C17232" s="1">
        <v>97.477699999999999</v>
      </c>
      <c r="D17232" s="1">
        <v>341.5308</v>
      </c>
      <c r="E17232" s="1">
        <v>10236</v>
      </c>
      <c r="F17232" s="1">
        <v>69.485399999999998</v>
      </c>
      <c r="G17232" s="1">
        <v>290.74759999999998</v>
      </c>
      <c r="H17232" s="1">
        <v>15.15437889</v>
      </c>
      <c r="I17232" s="1">
        <v>39727</v>
      </c>
    </row>
    <row r="17233" spans="1:9" x14ac:dyDescent="0.25">
      <c r="A17233" s="1">
        <v>0</v>
      </c>
      <c r="B17233" s="1" t="s">
        <v>6525</v>
      </c>
      <c r="C17233" s="1" t="s">
        <v>20594</v>
      </c>
      <c r="D17233" s="1">
        <v>10</v>
      </c>
    </row>
    <row r="17234" spans="1:9" x14ac:dyDescent="0.25">
      <c r="A17234" s="1">
        <v>1</v>
      </c>
      <c r="B17234" s="1" t="s">
        <v>20727</v>
      </c>
      <c r="C17234" s="1" t="s">
        <v>20728</v>
      </c>
      <c r="D17234" s="1">
        <v>22276.17462089</v>
      </c>
      <c r="E17234" s="1">
        <v>8.208E-5</v>
      </c>
      <c r="F17234" s="1" t="s">
        <v>3</v>
      </c>
      <c r="G17234" s="1" t="s">
        <v>20729</v>
      </c>
      <c r="H17234" s="1">
        <v>0</v>
      </c>
      <c r="I17234" s="1">
        <v>9993</v>
      </c>
    </row>
    <row r="17235" spans="1:9" x14ac:dyDescent="0.25">
      <c r="A17235" s="1">
        <v>2</v>
      </c>
      <c r="B17235" s="1">
        <v>51037</v>
      </c>
      <c r="C17235" s="1">
        <v>97.478800000000007</v>
      </c>
      <c r="D17235" s="1">
        <v>341.8954</v>
      </c>
      <c r="E17235" s="1">
        <v>12535</v>
      </c>
      <c r="F17235" s="1">
        <v>61.736899999999999</v>
      </c>
      <c r="G17235" s="1">
        <v>298.51280000000003</v>
      </c>
      <c r="H17235" s="1">
        <v>15.16773311</v>
      </c>
      <c r="I17235" s="1">
        <v>39746</v>
      </c>
    </row>
    <row r="17236" spans="1:9" x14ac:dyDescent="0.25">
      <c r="A17236" s="1">
        <v>0</v>
      </c>
      <c r="B17236" s="1" t="s">
        <v>20730</v>
      </c>
    </row>
    <row r="17237" spans="1:9" x14ac:dyDescent="0.25">
      <c r="A17237" s="1">
        <v>1</v>
      </c>
      <c r="B17237" s="1" t="s">
        <v>20731</v>
      </c>
      <c r="C17237" s="1" t="s">
        <v>20732</v>
      </c>
      <c r="D17237" s="1">
        <v>22276.445845850001</v>
      </c>
      <c r="E17237" s="1">
        <v>8.6680000000000004E-5</v>
      </c>
      <c r="F17237" s="1" t="s">
        <v>3</v>
      </c>
      <c r="G17237" s="1" t="s">
        <v>20733</v>
      </c>
      <c r="H17237" s="1">
        <v>0</v>
      </c>
      <c r="I17237" s="1">
        <v>9994</v>
      </c>
    </row>
    <row r="17238" spans="1:9" x14ac:dyDescent="0.25">
      <c r="A17238" s="1">
        <v>2</v>
      </c>
      <c r="B17238" s="1">
        <v>51038</v>
      </c>
      <c r="C17238" s="1">
        <v>97.479799999999997</v>
      </c>
      <c r="D17238" s="1">
        <v>341.71319999999997</v>
      </c>
      <c r="E17238" s="1">
        <v>11365</v>
      </c>
      <c r="F17238" s="1">
        <v>65.746200000000002</v>
      </c>
      <c r="G17238" s="1">
        <v>294.49560000000002</v>
      </c>
      <c r="H17238" s="1">
        <v>15.14441912</v>
      </c>
      <c r="I17238" s="1">
        <v>39755</v>
      </c>
    </row>
    <row r="17239" spans="1:9" x14ac:dyDescent="0.25">
      <c r="A17239" s="1">
        <v>0</v>
      </c>
      <c r="B17239" s="1" t="s">
        <v>6525</v>
      </c>
      <c r="C17239" s="1" t="s">
        <v>20594</v>
      </c>
      <c r="D17239" s="1">
        <v>36</v>
      </c>
    </row>
    <row r="17240" spans="1:9" x14ac:dyDescent="0.25">
      <c r="A17240" s="1">
        <v>1</v>
      </c>
      <c r="B17240" s="1" t="s">
        <v>20734</v>
      </c>
      <c r="C17240" s="1" t="s">
        <v>20735</v>
      </c>
      <c r="D17240" s="1">
        <v>22276.507689260001</v>
      </c>
      <c r="E17240" s="1">
        <v>1.1608999999999999E-4</v>
      </c>
      <c r="F17240" s="1" t="s">
        <v>3</v>
      </c>
      <c r="G17240" s="1" t="s">
        <v>20736</v>
      </c>
      <c r="H17240" s="1">
        <v>0</v>
      </c>
      <c r="I17240" s="1">
        <v>9990</v>
      </c>
    </row>
    <row r="17241" spans="1:9" x14ac:dyDescent="0.25">
      <c r="A17241" s="1">
        <v>2</v>
      </c>
      <c r="B17241" s="1">
        <v>51039</v>
      </c>
      <c r="C17241" s="1">
        <v>97.478899999999996</v>
      </c>
      <c r="D17241" s="1">
        <v>342.21199999999999</v>
      </c>
      <c r="E17241" s="1">
        <v>11074</v>
      </c>
      <c r="F17241" s="1">
        <v>63.982100000000003</v>
      </c>
      <c r="G17241" s="1">
        <v>296.2552</v>
      </c>
      <c r="H17241" s="1">
        <v>15.1672563</v>
      </c>
      <c r="I17241" s="1">
        <v>39795</v>
      </c>
    </row>
    <row r="17242" spans="1:9" x14ac:dyDescent="0.25">
      <c r="A17242" s="1">
        <v>0</v>
      </c>
      <c r="B17242" s="1" t="s">
        <v>6525</v>
      </c>
      <c r="C17242" s="1" t="s">
        <v>20594</v>
      </c>
      <c r="D17242" s="1">
        <v>21</v>
      </c>
    </row>
    <row r="17243" spans="1:9" x14ac:dyDescent="0.25">
      <c r="A17243" s="1">
        <v>1</v>
      </c>
      <c r="B17243" s="1" t="s">
        <v>20737</v>
      </c>
      <c r="C17243" s="1" t="s">
        <v>20738</v>
      </c>
      <c r="D17243" s="1">
        <v>22276.452376059999</v>
      </c>
      <c r="E17243" s="1">
        <v>2.0165E-4</v>
      </c>
      <c r="F17243" s="1" t="s">
        <v>3</v>
      </c>
      <c r="G17243" s="1" t="s">
        <v>20739</v>
      </c>
      <c r="H17243" s="1">
        <v>0</v>
      </c>
      <c r="I17243" s="1">
        <v>9998</v>
      </c>
    </row>
    <row r="17244" spans="1:9" x14ac:dyDescent="0.25">
      <c r="A17244" s="1">
        <v>2</v>
      </c>
      <c r="B17244" s="1">
        <v>51040</v>
      </c>
      <c r="C17244" s="1">
        <v>97.476399999999998</v>
      </c>
      <c r="D17244" s="1">
        <v>342.04739999999998</v>
      </c>
      <c r="E17244" s="1">
        <v>9843</v>
      </c>
      <c r="F17244" s="1">
        <v>61.623100000000001</v>
      </c>
      <c r="G17244" s="1">
        <v>298.59930000000003</v>
      </c>
      <c r="H17244" s="1">
        <v>15.167699130000001</v>
      </c>
      <c r="I17244" s="1">
        <v>39786</v>
      </c>
    </row>
    <row r="17245" spans="1:9" x14ac:dyDescent="0.25">
      <c r="A17245" s="1">
        <v>0</v>
      </c>
      <c r="B17245" s="1" t="s">
        <v>6525</v>
      </c>
      <c r="C17245" s="1" t="s">
        <v>20594</v>
      </c>
      <c r="D17245" s="1">
        <v>31</v>
      </c>
    </row>
    <row r="17246" spans="1:9" x14ac:dyDescent="0.25">
      <c r="A17246" s="1">
        <v>1</v>
      </c>
      <c r="B17246" s="1" t="s">
        <v>20740</v>
      </c>
      <c r="C17246" s="1" t="s">
        <v>20741</v>
      </c>
      <c r="D17246" s="1">
        <v>22275.9274348</v>
      </c>
      <c r="E17246" s="1">
        <v>2.7059999999999998E-5</v>
      </c>
      <c r="F17246" s="1" t="s">
        <v>3</v>
      </c>
      <c r="G17246" s="1" t="s">
        <v>20742</v>
      </c>
      <c r="H17246" s="1">
        <v>0</v>
      </c>
      <c r="I17246" s="1">
        <v>9994</v>
      </c>
    </row>
    <row r="17247" spans="1:9" x14ac:dyDescent="0.25">
      <c r="A17247" s="1">
        <v>2</v>
      </c>
      <c r="B17247" s="1">
        <v>51041</v>
      </c>
      <c r="C17247" s="1">
        <v>97.472800000000007</v>
      </c>
      <c r="D17247" s="1">
        <v>341.4083</v>
      </c>
      <c r="E17247" s="1">
        <v>9791</v>
      </c>
      <c r="F17247" s="1">
        <v>57.601399999999998</v>
      </c>
      <c r="G17247" s="1">
        <v>302.61660000000001</v>
      </c>
      <c r="H17247" s="1">
        <v>15.16742805</v>
      </c>
      <c r="I17247" s="1">
        <v>39704</v>
      </c>
    </row>
    <row r="17248" spans="1:9" x14ac:dyDescent="0.25">
      <c r="A17248" s="1">
        <v>0</v>
      </c>
      <c r="B17248" s="1" t="s">
        <v>6525</v>
      </c>
      <c r="C17248" s="1" t="s">
        <v>20594</v>
      </c>
      <c r="D17248" s="1">
        <v>34</v>
      </c>
    </row>
    <row r="17249" spans="1:9" x14ac:dyDescent="0.25">
      <c r="A17249" s="1">
        <v>1</v>
      </c>
      <c r="B17249" s="1" t="s">
        <v>20743</v>
      </c>
      <c r="C17249" s="1" t="s">
        <v>20744</v>
      </c>
      <c r="D17249" s="1">
        <v>22276.45417818</v>
      </c>
      <c r="E17249" s="1">
        <v>1.7234999999999999E-4</v>
      </c>
      <c r="F17249" s="1" t="s">
        <v>3</v>
      </c>
      <c r="G17249" s="1" t="s">
        <v>20745</v>
      </c>
      <c r="H17249" s="1">
        <v>0</v>
      </c>
      <c r="I17249" s="1">
        <v>9996</v>
      </c>
    </row>
    <row r="17250" spans="1:9" x14ac:dyDescent="0.25">
      <c r="A17250" s="1">
        <v>2</v>
      </c>
      <c r="B17250" s="1">
        <v>51042</v>
      </c>
      <c r="C17250" s="1">
        <v>97.478700000000003</v>
      </c>
      <c r="D17250" s="1">
        <v>342.1234</v>
      </c>
      <c r="E17250" s="1">
        <v>10277</v>
      </c>
      <c r="F17250" s="1">
        <v>65.379400000000004</v>
      </c>
      <c r="G17250" s="1">
        <v>294.85090000000002</v>
      </c>
      <c r="H17250" s="1">
        <v>15.1678297</v>
      </c>
      <c r="I17250" s="1">
        <v>39786</v>
      </c>
    </row>
    <row r="17251" spans="1:9" x14ac:dyDescent="0.25">
      <c r="A17251" s="1">
        <v>0</v>
      </c>
      <c r="B17251" s="1" t="s">
        <v>6525</v>
      </c>
      <c r="C17251" s="1" t="s">
        <v>20594</v>
      </c>
      <c r="D17251" s="1">
        <v>6</v>
      </c>
    </row>
    <row r="17252" spans="1:9" x14ac:dyDescent="0.25">
      <c r="A17252" s="1">
        <v>1</v>
      </c>
      <c r="B17252" s="1" t="s">
        <v>20746</v>
      </c>
      <c r="C17252" s="1" t="s">
        <v>20747</v>
      </c>
      <c r="D17252" s="1">
        <v>22276.523102880001</v>
      </c>
      <c r="E17252" s="1">
        <v>2.2054999999999999E-4</v>
      </c>
      <c r="F17252" s="1" t="s">
        <v>3</v>
      </c>
      <c r="G17252" s="1" t="s">
        <v>20748</v>
      </c>
      <c r="H17252" s="1">
        <v>0</v>
      </c>
      <c r="I17252" s="1">
        <v>9998</v>
      </c>
    </row>
    <row r="17253" spans="1:9" x14ac:dyDescent="0.25">
      <c r="A17253" s="1">
        <v>2</v>
      </c>
      <c r="B17253" s="1">
        <v>51043</v>
      </c>
      <c r="C17253" s="1">
        <v>97.477199999999996</v>
      </c>
      <c r="D17253" s="1">
        <v>342.12610000000001</v>
      </c>
      <c r="E17253" s="1">
        <v>10009</v>
      </c>
      <c r="F17253" s="1">
        <v>62.2014</v>
      </c>
      <c r="G17253" s="1">
        <v>298.02330000000001</v>
      </c>
      <c r="H17253" s="1">
        <v>15.16746755</v>
      </c>
      <c r="I17253" s="1">
        <v>39797</v>
      </c>
    </row>
    <row r="17254" spans="1:9" x14ac:dyDescent="0.25">
      <c r="A17254" s="1">
        <v>0</v>
      </c>
      <c r="B17254" s="1" t="s">
        <v>20749</v>
      </c>
    </row>
    <row r="17255" spans="1:9" x14ac:dyDescent="0.25">
      <c r="A17255" s="1">
        <v>1</v>
      </c>
      <c r="B17255" s="1" t="s">
        <v>20750</v>
      </c>
      <c r="C17255" s="1" t="s">
        <v>20751</v>
      </c>
      <c r="D17255" s="1">
        <v>22276.409885569999</v>
      </c>
      <c r="E17255" s="1">
        <v>8.7680000000000001E-5</v>
      </c>
      <c r="F17255" s="1" t="s">
        <v>3</v>
      </c>
      <c r="G17255" s="1" t="s">
        <v>20752</v>
      </c>
      <c r="H17255" s="1">
        <v>0</v>
      </c>
      <c r="I17255" s="1">
        <v>9993</v>
      </c>
    </row>
    <row r="17256" spans="1:9" x14ac:dyDescent="0.25">
      <c r="A17256" s="1">
        <v>2</v>
      </c>
      <c r="B17256" s="1">
        <v>51044</v>
      </c>
      <c r="C17256" s="1">
        <v>97.471599999999995</v>
      </c>
      <c r="D17256" s="1">
        <v>341.33339999999998</v>
      </c>
      <c r="E17256" s="1">
        <v>10212</v>
      </c>
      <c r="F17256" s="1">
        <v>57.672499999999999</v>
      </c>
      <c r="G17256" s="1">
        <v>302.54939999999999</v>
      </c>
      <c r="H17256" s="1">
        <v>15.142497690000001</v>
      </c>
      <c r="I17256" s="1">
        <v>39747</v>
      </c>
    </row>
    <row r="17257" spans="1:9" x14ac:dyDescent="0.25">
      <c r="A17257" s="1">
        <v>0</v>
      </c>
      <c r="B17257" s="1" t="s">
        <v>6525</v>
      </c>
      <c r="C17257" s="1" t="s">
        <v>20594</v>
      </c>
      <c r="D17257" s="1">
        <v>28</v>
      </c>
    </row>
    <row r="17258" spans="1:9" x14ac:dyDescent="0.25">
      <c r="A17258" s="1">
        <v>1</v>
      </c>
      <c r="B17258" s="1" t="s">
        <v>20753</v>
      </c>
      <c r="C17258" s="1" t="s">
        <v>20754</v>
      </c>
      <c r="D17258" s="1">
        <v>22276.18672786</v>
      </c>
      <c r="E17258" s="1">
        <v>1.3035999999999999E-4</v>
      </c>
      <c r="F17258" s="1" t="s">
        <v>3</v>
      </c>
      <c r="G17258" s="1" t="s">
        <v>20755</v>
      </c>
      <c r="H17258" s="1">
        <v>0</v>
      </c>
      <c r="I17258" s="1">
        <v>9992</v>
      </c>
    </row>
    <row r="17259" spans="1:9" x14ac:dyDescent="0.25">
      <c r="A17259" s="1">
        <v>2</v>
      </c>
      <c r="B17259" s="1">
        <v>51045</v>
      </c>
      <c r="C17259" s="1">
        <v>97.474500000000006</v>
      </c>
      <c r="D17259" s="1">
        <v>341.70659999999998</v>
      </c>
      <c r="E17259" s="1">
        <v>10210</v>
      </c>
      <c r="F17259" s="1">
        <v>55.043399999999998</v>
      </c>
      <c r="G17259" s="1">
        <v>305.17570000000001</v>
      </c>
      <c r="H17259" s="1">
        <v>15.16760206</v>
      </c>
      <c r="I17259" s="1">
        <v>39740</v>
      </c>
    </row>
    <row r="17260" spans="1:9" x14ac:dyDescent="0.25">
      <c r="A17260" s="1">
        <v>0</v>
      </c>
      <c r="B17260" s="1" t="s">
        <v>6525</v>
      </c>
      <c r="C17260" s="1" t="s">
        <v>20594</v>
      </c>
      <c r="D17260" s="1">
        <v>19</v>
      </c>
    </row>
    <row r="17261" spans="1:9" x14ac:dyDescent="0.25">
      <c r="A17261" s="1">
        <v>1</v>
      </c>
      <c r="B17261" s="1" t="s">
        <v>20756</v>
      </c>
      <c r="C17261" s="1" t="s">
        <v>20757</v>
      </c>
      <c r="D17261" s="1">
        <v>22276.515390330002</v>
      </c>
      <c r="E17261" s="1">
        <v>8.776E-5</v>
      </c>
      <c r="F17261" s="1" t="s">
        <v>3</v>
      </c>
      <c r="G17261" s="1" t="s">
        <v>20758</v>
      </c>
      <c r="H17261" s="1">
        <v>0</v>
      </c>
      <c r="I17261" s="1">
        <v>9996</v>
      </c>
    </row>
    <row r="17262" spans="1:9" x14ac:dyDescent="0.25">
      <c r="A17262" s="1">
        <v>2</v>
      </c>
      <c r="B17262" s="1">
        <v>51046</v>
      </c>
      <c r="C17262" s="1">
        <v>97.477900000000005</v>
      </c>
      <c r="D17262" s="1">
        <v>342.16300000000001</v>
      </c>
      <c r="E17262" s="1">
        <v>10218</v>
      </c>
      <c r="F17262" s="1">
        <v>63.458100000000002</v>
      </c>
      <c r="G17262" s="1">
        <v>296.76979999999998</v>
      </c>
      <c r="H17262" s="1">
        <v>15.16767542</v>
      </c>
      <c r="I17262" s="1">
        <v>39798</v>
      </c>
    </row>
    <row r="17263" spans="1:9" x14ac:dyDescent="0.25">
      <c r="A17263" s="1">
        <v>0</v>
      </c>
      <c r="B17263" s="1" t="s">
        <v>6525</v>
      </c>
      <c r="C17263" s="1" t="s">
        <v>20594</v>
      </c>
      <c r="D17263" s="1">
        <v>9</v>
      </c>
    </row>
    <row r="17264" spans="1:9" x14ac:dyDescent="0.25">
      <c r="A17264" s="1">
        <v>1</v>
      </c>
      <c r="B17264" s="1" t="s">
        <v>20759</v>
      </c>
      <c r="C17264" s="1" t="s">
        <v>20760</v>
      </c>
      <c r="D17264" s="1">
        <v>22276.182570860001</v>
      </c>
      <c r="E17264" s="1">
        <v>9.6059999999999998E-5</v>
      </c>
      <c r="F17264" s="1" t="s">
        <v>3</v>
      </c>
      <c r="G17264" s="1" t="s">
        <v>20761</v>
      </c>
      <c r="H17264" s="1">
        <v>0</v>
      </c>
      <c r="I17264" s="1">
        <v>9990</v>
      </c>
    </row>
    <row r="17265" spans="1:9" x14ac:dyDescent="0.25">
      <c r="A17265" s="1">
        <v>2</v>
      </c>
      <c r="B17265" s="1">
        <v>51047</v>
      </c>
      <c r="C17265" s="1">
        <v>97.477999999999994</v>
      </c>
      <c r="D17265" s="1">
        <v>341.86489999999998</v>
      </c>
      <c r="E17265" s="1">
        <v>10865</v>
      </c>
      <c r="F17265" s="1">
        <v>65.096900000000005</v>
      </c>
      <c r="G17265" s="1">
        <v>295.13920000000002</v>
      </c>
      <c r="H17265" s="1">
        <v>15.1677038</v>
      </c>
      <c r="I17265" s="1">
        <v>39746</v>
      </c>
    </row>
    <row r="17266" spans="1:9" x14ac:dyDescent="0.25">
      <c r="A17266" s="1">
        <v>0</v>
      </c>
      <c r="B17266" s="1" t="s">
        <v>6525</v>
      </c>
      <c r="C17266" s="1" t="s">
        <v>20594</v>
      </c>
      <c r="D17266" s="1">
        <v>35</v>
      </c>
    </row>
    <row r="17267" spans="1:9" x14ac:dyDescent="0.25">
      <c r="A17267" s="1">
        <v>1</v>
      </c>
      <c r="B17267" s="1" t="s">
        <v>20762</v>
      </c>
      <c r="C17267" s="1" t="s">
        <v>20763</v>
      </c>
      <c r="D17267" s="1">
        <v>22276.444182179999</v>
      </c>
      <c r="E17267" s="1">
        <v>2.5495999999999998E-4</v>
      </c>
      <c r="F17267" s="1" t="s">
        <v>3</v>
      </c>
      <c r="G17267" s="1" t="s">
        <v>20764</v>
      </c>
      <c r="H17267" s="1">
        <v>0</v>
      </c>
      <c r="I17267" s="1">
        <v>9996</v>
      </c>
    </row>
    <row r="17268" spans="1:9" x14ac:dyDescent="0.25">
      <c r="A17268" s="1">
        <v>2</v>
      </c>
      <c r="B17268" s="1">
        <v>51048</v>
      </c>
      <c r="C17268" s="1">
        <v>97.472099999999998</v>
      </c>
      <c r="D17268" s="1">
        <v>341.90129999999999</v>
      </c>
      <c r="E17268" s="1">
        <v>10188</v>
      </c>
      <c r="F17268" s="1">
        <v>58.305399999999999</v>
      </c>
      <c r="G17268" s="1">
        <v>301.9171</v>
      </c>
      <c r="H17268" s="1">
        <v>15.16785679</v>
      </c>
      <c r="I17268" s="1">
        <v>39788</v>
      </c>
    </row>
    <row r="17269" spans="1:9" x14ac:dyDescent="0.25">
      <c r="A17269" s="1">
        <v>0</v>
      </c>
      <c r="B17269" s="1" t="s">
        <v>6525</v>
      </c>
      <c r="C17269" s="1" t="s">
        <v>20594</v>
      </c>
      <c r="D17269" s="1">
        <v>11</v>
      </c>
    </row>
    <row r="17270" spans="1:9" x14ac:dyDescent="0.25">
      <c r="A17270" s="1">
        <v>1</v>
      </c>
      <c r="B17270" s="1" t="s">
        <v>20765</v>
      </c>
      <c r="C17270" s="1" t="s">
        <v>20766</v>
      </c>
      <c r="D17270" s="1">
        <v>22276.524313130001</v>
      </c>
      <c r="E17270" s="1">
        <v>2.2410999999999999E-4</v>
      </c>
      <c r="F17270" s="1" t="s">
        <v>3</v>
      </c>
      <c r="G17270" s="1" t="s">
        <v>20767</v>
      </c>
      <c r="H17270" s="1">
        <v>0</v>
      </c>
      <c r="I17270" s="1">
        <v>9993</v>
      </c>
    </row>
    <row r="17271" spans="1:9" x14ac:dyDescent="0.25">
      <c r="A17271" s="1">
        <v>2</v>
      </c>
      <c r="B17271" s="1">
        <v>51049</v>
      </c>
      <c r="C17271" s="1">
        <v>97.472999999999999</v>
      </c>
      <c r="D17271" s="1">
        <v>341.98390000000001</v>
      </c>
      <c r="E17271" s="1">
        <v>9888</v>
      </c>
      <c r="F17271" s="1">
        <v>62.211500000000001</v>
      </c>
      <c r="G17271" s="1">
        <v>298.01190000000003</v>
      </c>
      <c r="H17271" s="1">
        <v>15.167201990000001</v>
      </c>
      <c r="I17271" s="1">
        <v>39797</v>
      </c>
    </row>
    <row r="17272" spans="1:9" x14ac:dyDescent="0.25">
      <c r="A17272" s="1">
        <v>0</v>
      </c>
      <c r="B17272" s="1" t="s">
        <v>20768</v>
      </c>
    </row>
    <row r="17273" spans="1:9" x14ac:dyDescent="0.25">
      <c r="A17273" s="1">
        <v>1</v>
      </c>
      <c r="B17273" s="1" t="s">
        <v>20769</v>
      </c>
      <c r="C17273" s="1" t="s">
        <v>20770</v>
      </c>
      <c r="D17273" s="1">
        <v>22276.412766670001</v>
      </c>
      <c r="E17273" s="1">
        <v>8.6169999999999997E-5</v>
      </c>
      <c r="F17273" s="1" t="s">
        <v>3</v>
      </c>
      <c r="G17273" s="1" t="s">
        <v>20771</v>
      </c>
      <c r="H17273" s="1">
        <v>0</v>
      </c>
      <c r="I17273" s="1">
        <v>9994</v>
      </c>
    </row>
    <row r="17274" spans="1:9" x14ac:dyDescent="0.25">
      <c r="A17274" s="1">
        <v>2</v>
      </c>
      <c r="B17274" s="1">
        <v>51050</v>
      </c>
      <c r="C17274" s="1">
        <v>97.478999999999999</v>
      </c>
      <c r="D17274" s="1">
        <v>341.5849</v>
      </c>
      <c r="E17274" s="1">
        <v>10505</v>
      </c>
      <c r="F17274" s="1">
        <v>66.785700000000006</v>
      </c>
      <c r="G17274" s="1">
        <v>293.44799999999998</v>
      </c>
      <c r="H17274" s="1">
        <v>15.142519979999999</v>
      </c>
      <c r="I17274" s="1">
        <v>39741</v>
      </c>
    </row>
    <row r="17275" spans="1:9" x14ac:dyDescent="0.25">
      <c r="A17275" s="1">
        <v>0</v>
      </c>
      <c r="B17275" s="1" t="s">
        <v>20772</v>
      </c>
    </row>
    <row r="17276" spans="1:9" x14ac:dyDescent="0.25">
      <c r="A17276" s="1">
        <v>1</v>
      </c>
      <c r="B17276" s="1" t="s">
        <v>20773</v>
      </c>
      <c r="C17276" s="1" t="s">
        <v>20774</v>
      </c>
      <c r="D17276" s="1">
        <v>22276.448082930001</v>
      </c>
      <c r="E17276" s="1">
        <v>6.0959999999999999E-5</v>
      </c>
      <c r="F17276" s="1" t="s">
        <v>3</v>
      </c>
      <c r="G17276" s="1" t="s">
        <v>20775</v>
      </c>
      <c r="H17276" s="1">
        <v>0</v>
      </c>
      <c r="I17276" s="1">
        <v>9999</v>
      </c>
    </row>
    <row r="17277" spans="1:9" x14ac:dyDescent="0.25">
      <c r="A17277" s="1">
        <v>2</v>
      </c>
      <c r="B17277" s="1">
        <v>51051</v>
      </c>
      <c r="C17277" s="1">
        <v>97.474000000000004</v>
      </c>
      <c r="D17277" s="1">
        <v>341.34550000000002</v>
      </c>
      <c r="E17277" s="1">
        <v>10084</v>
      </c>
      <c r="F17277" s="1">
        <v>60.641300000000001</v>
      </c>
      <c r="G17277" s="1">
        <v>299.58240000000001</v>
      </c>
      <c r="H17277" s="1">
        <v>15.138942009999999</v>
      </c>
      <c r="I17277" s="1">
        <v>39749</v>
      </c>
    </row>
    <row r="17278" spans="1:9" x14ac:dyDescent="0.25">
      <c r="A17278" s="1">
        <v>0</v>
      </c>
      <c r="B17278" s="1" t="s">
        <v>6525</v>
      </c>
      <c r="C17278" s="1" t="s">
        <v>20594</v>
      </c>
      <c r="D17278" s="1">
        <v>40</v>
      </c>
    </row>
    <row r="17279" spans="1:9" x14ac:dyDescent="0.25">
      <c r="A17279" s="1">
        <v>1</v>
      </c>
      <c r="B17279" s="1" t="s">
        <v>20776</v>
      </c>
      <c r="C17279" s="1" t="s">
        <v>20777</v>
      </c>
      <c r="D17279" s="1">
        <v>22276.461392540001</v>
      </c>
      <c r="E17279" s="1">
        <v>1.4286999999999999E-4</v>
      </c>
      <c r="F17279" s="1" t="s">
        <v>3</v>
      </c>
      <c r="G17279" s="1" t="s">
        <v>20778</v>
      </c>
      <c r="H17279" s="1">
        <v>0</v>
      </c>
      <c r="I17279" s="1">
        <v>9997</v>
      </c>
    </row>
    <row r="17280" spans="1:9" x14ac:dyDescent="0.25">
      <c r="A17280" s="1">
        <v>2</v>
      </c>
      <c r="B17280" s="1">
        <v>51052</v>
      </c>
      <c r="C17280" s="1">
        <v>97.471500000000006</v>
      </c>
      <c r="D17280" s="1">
        <v>341.90899999999999</v>
      </c>
      <c r="E17280" s="1">
        <v>9551</v>
      </c>
      <c r="F17280" s="1">
        <v>63.787199999999999</v>
      </c>
      <c r="G17280" s="1">
        <v>296.43419999999998</v>
      </c>
      <c r="H17280" s="1">
        <v>15.167897350000001</v>
      </c>
      <c r="I17280" s="1">
        <v>39786</v>
      </c>
    </row>
    <row r="17281" spans="1:9" x14ac:dyDescent="0.25">
      <c r="A17281" s="1">
        <v>0</v>
      </c>
      <c r="B17281" s="1" t="s">
        <v>20779</v>
      </c>
    </row>
    <row r="17282" spans="1:9" x14ac:dyDescent="0.25">
      <c r="A17282" s="1">
        <v>1</v>
      </c>
      <c r="B17282" s="1" t="s">
        <v>20780</v>
      </c>
      <c r="C17282" s="1" t="s">
        <v>20781</v>
      </c>
      <c r="D17282" s="1">
        <v>22276.49245528</v>
      </c>
      <c r="E17282" s="1">
        <v>4.3800000000000001E-5</v>
      </c>
      <c r="F17282" s="1" t="s">
        <v>3</v>
      </c>
      <c r="G17282" s="1" t="s">
        <v>20782</v>
      </c>
      <c r="H17282" s="1">
        <v>0</v>
      </c>
      <c r="I17282" s="1">
        <v>9997</v>
      </c>
    </row>
    <row r="17283" spans="1:9" x14ac:dyDescent="0.25">
      <c r="A17283" s="1">
        <v>2</v>
      </c>
      <c r="B17283" s="1">
        <v>51053</v>
      </c>
      <c r="C17283" s="1">
        <v>97.469200000000001</v>
      </c>
      <c r="D17283" s="1">
        <v>341.20620000000002</v>
      </c>
      <c r="E17283" s="1">
        <v>9975</v>
      </c>
      <c r="F17283" s="1">
        <v>66.725899999999996</v>
      </c>
      <c r="G17283" s="1">
        <v>60.771500000000003</v>
      </c>
      <c r="H17283" s="1">
        <v>15.1374011</v>
      </c>
      <c r="I17283" s="1">
        <v>39748</v>
      </c>
    </row>
    <row r="17284" spans="1:9" x14ac:dyDescent="0.25">
      <c r="A17284" s="1">
        <v>0</v>
      </c>
      <c r="B17284" s="1" t="s">
        <v>6600</v>
      </c>
      <c r="C17284" s="1">
        <v>2</v>
      </c>
      <c r="D17284" s="1" t="s">
        <v>20783</v>
      </c>
    </row>
    <row r="17285" spans="1:9" x14ac:dyDescent="0.25">
      <c r="A17285" s="1">
        <v>1</v>
      </c>
      <c r="B17285" s="1" t="s">
        <v>20784</v>
      </c>
      <c r="C17285" s="1" t="s">
        <v>20785</v>
      </c>
      <c r="D17285" s="1">
        <v>22276.136670119999</v>
      </c>
      <c r="E17285" s="1">
        <v>1.4873999999999999E-4</v>
      </c>
      <c r="F17285" s="1" t="s">
        <v>3</v>
      </c>
      <c r="G17285" s="1" t="s">
        <v>20786</v>
      </c>
      <c r="H17285" s="1">
        <v>0</v>
      </c>
      <c r="I17285" s="1">
        <v>9990</v>
      </c>
    </row>
    <row r="17286" spans="1:9" x14ac:dyDescent="0.25">
      <c r="A17286" s="1">
        <v>2</v>
      </c>
      <c r="B17286" s="1">
        <v>51054</v>
      </c>
      <c r="C17286" s="1">
        <v>97.4773</v>
      </c>
      <c r="D17286" s="1">
        <v>341.43119999999999</v>
      </c>
      <c r="E17286" s="1">
        <v>9058</v>
      </c>
      <c r="F17286" s="1">
        <v>64.661500000000004</v>
      </c>
      <c r="G17286" s="1">
        <v>295.55549999999999</v>
      </c>
      <c r="H17286" s="1">
        <v>15.15374126</v>
      </c>
      <c r="I17286" s="1">
        <v>39713</v>
      </c>
    </row>
    <row r="17287" spans="1:9" x14ac:dyDescent="0.25">
      <c r="A17287" s="1">
        <v>0</v>
      </c>
      <c r="B17287" s="1" t="s">
        <v>6525</v>
      </c>
      <c r="C17287" s="1" t="s">
        <v>20594</v>
      </c>
      <c r="D17287" s="1">
        <v>33</v>
      </c>
    </row>
    <row r="17288" spans="1:9" x14ac:dyDescent="0.25">
      <c r="A17288" s="1">
        <v>1</v>
      </c>
      <c r="B17288" s="1" t="s">
        <v>20787</v>
      </c>
      <c r="C17288" s="1" t="s">
        <v>20788</v>
      </c>
      <c r="D17288" s="1">
        <v>22276.458389430001</v>
      </c>
      <c r="E17288" s="1">
        <v>1.9804999999999999E-4</v>
      </c>
      <c r="F17288" s="1" t="s">
        <v>3</v>
      </c>
      <c r="G17288" s="1" t="s">
        <v>20789</v>
      </c>
      <c r="H17288" s="1">
        <v>0</v>
      </c>
      <c r="I17288" s="1">
        <v>9998</v>
      </c>
    </row>
    <row r="17289" spans="1:9" x14ac:dyDescent="0.25">
      <c r="A17289" s="1">
        <v>2</v>
      </c>
      <c r="B17289" s="1">
        <v>51055</v>
      </c>
      <c r="C17289" s="1">
        <v>97.477999999999994</v>
      </c>
      <c r="D17289" s="1">
        <v>341.94310000000002</v>
      </c>
      <c r="E17289" s="1">
        <v>9694</v>
      </c>
      <c r="F17289" s="1">
        <v>65.6511</v>
      </c>
      <c r="G17289" s="1">
        <v>294.57330000000002</v>
      </c>
      <c r="H17289" s="1">
        <v>15.163780559999999</v>
      </c>
      <c r="I17289" s="1">
        <v>39771</v>
      </c>
    </row>
    <row r="17290" spans="1:9" x14ac:dyDescent="0.25">
      <c r="A17290" s="1">
        <v>0</v>
      </c>
      <c r="B17290" s="1" t="s">
        <v>6525</v>
      </c>
      <c r="C17290" s="1" t="s">
        <v>20594</v>
      </c>
      <c r="D17290" s="1">
        <v>24</v>
      </c>
    </row>
    <row r="17291" spans="1:9" x14ac:dyDescent="0.25">
      <c r="A17291" s="1">
        <v>1</v>
      </c>
      <c r="B17291" s="1" t="s">
        <v>20790</v>
      </c>
      <c r="C17291" s="1" t="s">
        <v>20791</v>
      </c>
      <c r="D17291" s="1">
        <v>22276.13474378</v>
      </c>
      <c r="E17291" s="1">
        <v>1.4461000000000001E-4</v>
      </c>
      <c r="F17291" s="1" t="s">
        <v>3</v>
      </c>
      <c r="G17291" s="1" t="s">
        <v>20792</v>
      </c>
      <c r="H17291" s="1">
        <v>0</v>
      </c>
      <c r="I17291" s="1">
        <v>9992</v>
      </c>
    </row>
    <row r="17292" spans="1:9" x14ac:dyDescent="0.25">
      <c r="A17292" s="1">
        <v>2</v>
      </c>
      <c r="B17292" s="1">
        <v>51056</v>
      </c>
      <c r="C17292" s="1">
        <v>97.473500000000001</v>
      </c>
      <c r="D17292" s="1">
        <v>341.6112</v>
      </c>
      <c r="E17292" s="1">
        <v>9402</v>
      </c>
      <c r="F17292" s="1">
        <v>59.264400000000002</v>
      </c>
      <c r="G17292" s="1">
        <v>300.95139999999998</v>
      </c>
      <c r="H17292" s="1">
        <v>15.16773235</v>
      </c>
      <c r="I17292" s="1">
        <v>39731</v>
      </c>
    </row>
    <row r="17293" spans="1:9" x14ac:dyDescent="0.25">
      <c r="A17293" s="1">
        <v>0</v>
      </c>
      <c r="B17293" s="1" t="s">
        <v>20793</v>
      </c>
      <c r="C17293" s="1" t="s">
        <v>20794</v>
      </c>
    </row>
    <row r="17294" spans="1:9" x14ac:dyDescent="0.25">
      <c r="A17294" s="1">
        <v>1</v>
      </c>
      <c r="B17294" s="1" t="s">
        <v>20795</v>
      </c>
      <c r="C17294" s="1" t="s">
        <v>20796</v>
      </c>
      <c r="D17294" s="1">
        <v>22276.40538534</v>
      </c>
      <c r="E17294" s="1">
        <v>1.5818000000000001E-4</v>
      </c>
      <c r="F17294" s="1" t="s">
        <v>3</v>
      </c>
      <c r="G17294" s="1" t="s">
        <v>20797</v>
      </c>
      <c r="H17294" s="1">
        <v>0</v>
      </c>
      <c r="I17294" s="1">
        <v>9997</v>
      </c>
    </row>
    <row r="17295" spans="1:9" x14ac:dyDescent="0.25">
      <c r="A17295" s="1">
        <v>2</v>
      </c>
      <c r="B17295" s="1">
        <v>51057</v>
      </c>
      <c r="C17295" s="1">
        <v>97.473799999999997</v>
      </c>
      <c r="D17295" s="1">
        <v>341.56979999999999</v>
      </c>
      <c r="E17295" s="1">
        <v>9176</v>
      </c>
      <c r="F17295" s="1">
        <v>55.701799999999999</v>
      </c>
      <c r="G17295" s="1">
        <v>304.50819999999999</v>
      </c>
      <c r="H17295" s="1">
        <v>15.1526526</v>
      </c>
      <c r="I17295" s="1">
        <v>39752</v>
      </c>
    </row>
    <row r="17296" spans="1:9" x14ac:dyDescent="0.25">
      <c r="A17296" s="1">
        <v>0</v>
      </c>
      <c r="B17296" s="1" t="s">
        <v>6600</v>
      </c>
      <c r="C17296" s="1">
        <v>2</v>
      </c>
      <c r="D17296" s="1" t="s">
        <v>20798</v>
      </c>
    </row>
    <row r="17297" spans="1:9" x14ac:dyDescent="0.25">
      <c r="A17297" s="1">
        <v>1</v>
      </c>
      <c r="B17297" s="1" t="s">
        <v>20799</v>
      </c>
      <c r="C17297" s="1" t="s">
        <v>20800</v>
      </c>
      <c r="D17297" s="1">
        <v>22276.401579460002</v>
      </c>
      <c r="E17297" s="1">
        <v>1.2960000000000001E-4</v>
      </c>
      <c r="F17297" s="1" t="s">
        <v>3</v>
      </c>
      <c r="G17297" s="1" t="s">
        <v>20801</v>
      </c>
      <c r="H17297" s="1">
        <v>0</v>
      </c>
      <c r="I17297" s="1">
        <v>9999</v>
      </c>
    </row>
    <row r="17298" spans="1:9" x14ac:dyDescent="0.25">
      <c r="A17298" s="1">
        <v>2</v>
      </c>
      <c r="B17298" s="1">
        <v>51058</v>
      </c>
      <c r="C17298" s="1">
        <v>97.475099999999998</v>
      </c>
      <c r="D17298" s="1">
        <v>341.62240000000003</v>
      </c>
      <c r="E17298" s="1">
        <v>8792</v>
      </c>
      <c r="F17298" s="1">
        <v>63.373600000000003</v>
      </c>
      <c r="G17298" s="1">
        <v>296.83960000000002</v>
      </c>
      <c r="H17298" s="1">
        <v>15.1538015</v>
      </c>
      <c r="I17298" s="1">
        <v>39756</v>
      </c>
    </row>
    <row r="17299" spans="1:9" x14ac:dyDescent="0.25">
      <c r="A17299" s="1">
        <v>0</v>
      </c>
      <c r="B17299" s="1" t="s">
        <v>20802</v>
      </c>
      <c r="C17299" s="1" t="s">
        <v>20803</v>
      </c>
    </row>
    <row r="17300" spans="1:9" x14ac:dyDescent="0.25">
      <c r="A17300" s="1">
        <v>1</v>
      </c>
      <c r="B17300" s="1" t="s">
        <v>20804</v>
      </c>
      <c r="C17300" s="1" t="s">
        <v>20805</v>
      </c>
      <c r="D17300" s="1">
        <v>22276.44748259</v>
      </c>
      <c r="E17300" s="1">
        <v>6.9900000000000005E-5</v>
      </c>
      <c r="F17300" s="1" t="s">
        <v>3</v>
      </c>
      <c r="G17300" s="1" t="s">
        <v>2714</v>
      </c>
      <c r="H17300" s="1">
        <v>0</v>
      </c>
      <c r="I17300" s="1">
        <v>9996</v>
      </c>
    </row>
    <row r="17301" spans="1:9" x14ac:dyDescent="0.25">
      <c r="A17301" s="1">
        <v>2</v>
      </c>
      <c r="B17301" s="1">
        <v>51059</v>
      </c>
      <c r="C17301" s="1">
        <v>97.476600000000005</v>
      </c>
      <c r="D17301" s="1">
        <v>341.74400000000003</v>
      </c>
      <c r="E17301" s="1">
        <v>10117</v>
      </c>
      <c r="F17301" s="1">
        <v>75.465599999999995</v>
      </c>
      <c r="G17301" s="1">
        <v>284.7697</v>
      </c>
      <c r="H17301" s="1">
        <v>15.152931799999999</v>
      </c>
      <c r="I17301" s="1">
        <v>39760</v>
      </c>
    </row>
    <row r="17302" spans="1:9" x14ac:dyDescent="0.25">
      <c r="A17302" s="1">
        <v>0</v>
      </c>
      <c r="B17302" s="1" t="s">
        <v>20806</v>
      </c>
    </row>
    <row r="17303" spans="1:9" x14ac:dyDescent="0.25">
      <c r="A17303" s="1">
        <v>1</v>
      </c>
      <c r="B17303" s="1" t="s">
        <v>20807</v>
      </c>
      <c r="C17303" s="1" t="s">
        <v>20808</v>
      </c>
      <c r="D17303" s="1">
        <v>22276.548150930001</v>
      </c>
      <c r="E17303" s="1">
        <v>2.9560000000000002E-5</v>
      </c>
      <c r="F17303" s="1" t="s">
        <v>3</v>
      </c>
      <c r="G17303" s="1" t="s">
        <v>20809</v>
      </c>
      <c r="H17303" s="1">
        <v>0</v>
      </c>
      <c r="I17303" s="1">
        <v>9998</v>
      </c>
    </row>
    <row r="17304" spans="1:9" x14ac:dyDescent="0.25">
      <c r="A17304" s="1">
        <v>2</v>
      </c>
      <c r="B17304" s="1">
        <v>51060</v>
      </c>
      <c r="C17304" s="1">
        <v>97.477099999999993</v>
      </c>
      <c r="D17304" s="1">
        <v>341.40589999999997</v>
      </c>
      <c r="E17304" s="1">
        <v>11261</v>
      </c>
      <c r="F17304" s="1">
        <v>71.687399999999997</v>
      </c>
      <c r="G17304" s="1">
        <v>35.564500000000002</v>
      </c>
      <c r="H17304" s="1">
        <v>15.131217489999999</v>
      </c>
      <c r="I17304" s="1">
        <v>39744</v>
      </c>
    </row>
    <row r="17305" spans="1:9" x14ac:dyDescent="0.25">
      <c r="A17305" s="1">
        <v>0</v>
      </c>
      <c r="B17305" s="1" t="s">
        <v>20810</v>
      </c>
    </row>
    <row r="17306" spans="1:9" x14ac:dyDescent="0.25">
      <c r="A17306" s="1">
        <v>1</v>
      </c>
      <c r="B17306" s="1" t="s">
        <v>20811</v>
      </c>
      <c r="C17306" s="1" t="s">
        <v>20812</v>
      </c>
      <c r="D17306" s="1">
        <v>22276.538683459999</v>
      </c>
      <c r="E17306" s="1">
        <v>2.7359999999999999E-5</v>
      </c>
      <c r="F17306" s="1" t="s">
        <v>3</v>
      </c>
      <c r="G17306" s="1" t="s">
        <v>20813</v>
      </c>
      <c r="H17306" s="1">
        <v>0</v>
      </c>
      <c r="I17306" s="1">
        <v>9995</v>
      </c>
    </row>
    <row r="17307" spans="1:9" x14ac:dyDescent="0.25">
      <c r="A17307" s="1">
        <v>2</v>
      </c>
      <c r="B17307" s="1">
        <v>51061</v>
      </c>
      <c r="C17307" s="1">
        <v>97.4803</v>
      </c>
      <c r="D17307" s="1">
        <v>341.64589999999998</v>
      </c>
      <c r="E17307" s="1">
        <v>11015</v>
      </c>
      <c r="F17307" s="1">
        <v>73.4285</v>
      </c>
      <c r="G17307" s="1">
        <v>36.820900000000002</v>
      </c>
      <c r="H17307" s="1">
        <v>15.137459160000001</v>
      </c>
      <c r="I17307" s="1">
        <v>39759</v>
      </c>
    </row>
    <row r="17308" spans="1:9" x14ac:dyDescent="0.25">
      <c r="A17308" s="1">
        <v>0</v>
      </c>
      <c r="B17308" s="1" t="s">
        <v>6525</v>
      </c>
      <c r="C17308" s="1" t="s">
        <v>20594</v>
      </c>
      <c r="D17308" s="1">
        <v>4</v>
      </c>
    </row>
    <row r="17309" spans="1:9" x14ac:dyDescent="0.25">
      <c r="A17309" s="1">
        <v>1</v>
      </c>
      <c r="B17309" s="1" t="s">
        <v>20814</v>
      </c>
      <c r="C17309" s="1" t="s">
        <v>20815</v>
      </c>
      <c r="D17309" s="1">
        <v>22276.175806499999</v>
      </c>
      <c r="E17309" s="1">
        <v>1.0195E-4</v>
      </c>
      <c r="F17309" s="1" t="s">
        <v>3</v>
      </c>
      <c r="G17309" s="1" t="s">
        <v>20816</v>
      </c>
      <c r="H17309" s="1">
        <v>0</v>
      </c>
      <c r="I17309" s="1">
        <v>9999</v>
      </c>
    </row>
    <row r="17310" spans="1:9" x14ac:dyDescent="0.25">
      <c r="A17310" s="1">
        <v>2</v>
      </c>
      <c r="B17310" s="1">
        <v>51064</v>
      </c>
      <c r="C17310" s="1">
        <v>97.474000000000004</v>
      </c>
      <c r="D17310" s="1">
        <v>341.70859999999999</v>
      </c>
      <c r="E17310" s="1">
        <v>10510</v>
      </c>
      <c r="F17310" s="1">
        <v>55.506500000000003</v>
      </c>
      <c r="G17310" s="1">
        <v>304.71589999999998</v>
      </c>
      <c r="H17310" s="1">
        <v>15.167711990000001</v>
      </c>
      <c r="I17310" s="1">
        <v>39740</v>
      </c>
    </row>
    <row r="17311" spans="1:9" x14ac:dyDescent="0.25">
      <c r="A17311" s="1">
        <v>0</v>
      </c>
      <c r="B17311" s="1" t="s">
        <v>6525</v>
      </c>
      <c r="C17311" s="1" t="s">
        <v>20594</v>
      </c>
      <c r="D17311" s="1">
        <v>7</v>
      </c>
    </row>
    <row r="17312" spans="1:9" x14ac:dyDescent="0.25">
      <c r="A17312" s="1">
        <v>1</v>
      </c>
      <c r="B17312" s="1" t="s">
        <v>20817</v>
      </c>
      <c r="C17312" s="1" t="s">
        <v>20818</v>
      </c>
      <c r="D17312" s="1">
        <v>22276.44786937</v>
      </c>
      <c r="E17312" s="1">
        <v>2.7922999999999999E-4</v>
      </c>
      <c r="F17312" s="1" t="s">
        <v>3</v>
      </c>
      <c r="G17312" s="1" t="s">
        <v>20819</v>
      </c>
      <c r="H17312" s="1">
        <v>0</v>
      </c>
      <c r="I17312" s="1">
        <v>9992</v>
      </c>
    </row>
    <row r="17313" spans="1:9" x14ac:dyDescent="0.25">
      <c r="A17313" s="1">
        <v>2</v>
      </c>
      <c r="B17313" s="1">
        <v>51065</v>
      </c>
      <c r="C17313" s="1">
        <v>97.474900000000005</v>
      </c>
      <c r="D17313" s="1">
        <v>342.0702</v>
      </c>
      <c r="E17313" s="1">
        <v>10493</v>
      </c>
      <c r="F17313" s="1">
        <v>61.448399999999999</v>
      </c>
      <c r="G17313" s="1">
        <v>298.78039999999999</v>
      </c>
      <c r="H17313" s="1">
        <v>15.167800829999999</v>
      </c>
      <c r="I17313" s="1">
        <v>39785</v>
      </c>
    </row>
    <row r="17314" spans="1:9" x14ac:dyDescent="0.25">
      <c r="A17314" s="1">
        <v>0</v>
      </c>
      <c r="B17314" s="1" t="s">
        <v>6525</v>
      </c>
      <c r="C17314" s="1" t="s">
        <v>20594</v>
      </c>
      <c r="D17314" s="1">
        <v>14</v>
      </c>
    </row>
    <row r="17315" spans="1:9" x14ac:dyDescent="0.25">
      <c r="A17315" s="1">
        <v>1</v>
      </c>
      <c r="B17315" s="1" t="s">
        <v>20820</v>
      </c>
      <c r="C17315" s="1" t="s">
        <v>20821</v>
      </c>
      <c r="D17315" s="1">
        <v>22276.179446440001</v>
      </c>
      <c r="E17315" s="1">
        <v>9.5600000000000006E-5</v>
      </c>
      <c r="F17315" s="1" t="s">
        <v>3</v>
      </c>
      <c r="G17315" s="1" t="s">
        <v>20822</v>
      </c>
      <c r="H17315" s="1">
        <v>0</v>
      </c>
      <c r="I17315" s="1">
        <v>9998</v>
      </c>
    </row>
    <row r="17316" spans="1:9" x14ac:dyDescent="0.25">
      <c r="A17316" s="1">
        <v>2</v>
      </c>
      <c r="B17316" s="1">
        <v>51066</v>
      </c>
      <c r="C17316" s="1">
        <v>97.479799999999997</v>
      </c>
      <c r="D17316" s="1">
        <v>341.923</v>
      </c>
      <c r="E17316" s="1">
        <v>11149</v>
      </c>
      <c r="F17316" s="1">
        <v>65.652900000000002</v>
      </c>
      <c r="G17316" s="1">
        <v>294.58670000000001</v>
      </c>
      <c r="H17316" s="1">
        <v>15.167331709999999</v>
      </c>
      <c r="I17316" s="1">
        <v>39744</v>
      </c>
    </row>
    <row r="17317" spans="1:9" x14ac:dyDescent="0.25">
      <c r="A17317" s="1">
        <v>0</v>
      </c>
      <c r="B17317" s="1" t="s">
        <v>20823</v>
      </c>
    </row>
    <row r="17318" spans="1:9" x14ac:dyDescent="0.25">
      <c r="A17318" s="1">
        <v>1</v>
      </c>
      <c r="B17318" s="1" t="s">
        <v>20824</v>
      </c>
      <c r="C17318" s="1" t="s">
        <v>20825</v>
      </c>
      <c r="D17318" s="1">
        <v>22276.50933696</v>
      </c>
      <c r="E17318" s="1">
        <v>1.1137999999999999E-4</v>
      </c>
      <c r="F17318" s="1" t="s">
        <v>3</v>
      </c>
      <c r="G17318" s="1" t="s">
        <v>20826</v>
      </c>
      <c r="H17318" s="1">
        <v>0</v>
      </c>
      <c r="I17318" s="1">
        <v>9992</v>
      </c>
    </row>
    <row r="17319" spans="1:9" x14ac:dyDescent="0.25">
      <c r="A17319" s="1">
        <v>2</v>
      </c>
      <c r="B17319" s="1">
        <v>51067</v>
      </c>
      <c r="C17319" s="1">
        <v>97.473600000000005</v>
      </c>
      <c r="D17319" s="1">
        <v>341.40719999999999</v>
      </c>
      <c r="E17319" s="1">
        <v>9637</v>
      </c>
      <c r="F17319" s="1">
        <v>73.998199999999997</v>
      </c>
      <c r="G17319" s="1">
        <v>286.23110000000003</v>
      </c>
      <c r="H17319" s="1">
        <v>15.144136230000001</v>
      </c>
      <c r="I17319" s="1">
        <v>39758</v>
      </c>
    </row>
    <row r="17320" spans="1:9" x14ac:dyDescent="0.25">
      <c r="A17320" s="1">
        <v>0</v>
      </c>
      <c r="B17320" s="1" t="s">
        <v>20827</v>
      </c>
    </row>
    <row r="17321" spans="1:9" x14ac:dyDescent="0.25">
      <c r="A17321" s="1">
        <v>1</v>
      </c>
      <c r="B17321" s="1" t="s">
        <v>20828</v>
      </c>
      <c r="C17321" s="1" t="s">
        <v>20829</v>
      </c>
      <c r="D17321" s="1">
        <v>22276.53760815</v>
      </c>
      <c r="E17321" s="1">
        <v>7.6589999999999997E-5</v>
      </c>
      <c r="F17321" s="1" t="s">
        <v>3</v>
      </c>
      <c r="G17321" s="1" t="s">
        <v>20830</v>
      </c>
      <c r="H17321" s="1">
        <v>0</v>
      </c>
      <c r="I17321" s="1">
        <v>9998</v>
      </c>
    </row>
    <row r="17322" spans="1:9" x14ac:dyDescent="0.25">
      <c r="A17322" s="1">
        <v>2</v>
      </c>
      <c r="B17322" s="1">
        <v>51070</v>
      </c>
      <c r="C17322" s="1">
        <v>97.475499999999997</v>
      </c>
      <c r="D17322" s="1">
        <v>341.94630000000001</v>
      </c>
      <c r="E17322" s="1">
        <v>12343</v>
      </c>
      <c r="F17322" s="1">
        <v>57.804299999999998</v>
      </c>
      <c r="G17322" s="1">
        <v>52.686</v>
      </c>
      <c r="H17322" s="1">
        <v>15.15597764</v>
      </c>
      <c r="I17322" s="1">
        <v>39786</v>
      </c>
    </row>
    <row r="17323" spans="1:9" x14ac:dyDescent="0.25">
      <c r="A17323" s="1">
        <v>0</v>
      </c>
      <c r="B17323" s="1" t="s">
        <v>20831</v>
      </c>
      <c r="C17323" s="1" t="s">
        <v>14696</v>
      </c>
    </row>
    <row r="17324" spans="1:9" x14ac:dyDescent="0.25">
      <c r="A17324" s="1">
        <v>1</v>
      </c>
      <c r="B17324" s="1" t="s">
        <v>20832</v>
      </c>
      <c r="C17324" s="1" t="s">
        <v>20833</v>
      </c>
      <c r="D17324" s="1">
        <v>22276.171210190001</v>
      </c>
      <c r="E17324" s="1">
        <v>5.9370000000000002E-5</v>
      </c>
      <c r="F17324" s="1" t="s">
        <v>3</v>
      </c>
      <c r="G17324" s="1" t="s">
        <v>20834</v>
      </c>
      <c r="H17324" s="1">
        <v>0</v>
      </c>
      <c r="I17324" s="1">
        <v>9994</v>
      </c>
    </row>
    <row r="17325" spans="1:9" x14ac:dyDescent="0.25">
      <c r="A17325" s="1">
        <v>2</v>
      </c>
      <c r="B17325" s="1">
        <v>51071</v>
      </c>
      <c r="C17325" s="1">
        <v>97.476399999999998</v>
      </c>
      <c r="D17325" s="1">
        <v>341.64839999999998</v>
      </c>
      <c r="E17325" s="1">
        <v>10554</v>
      </c>
      <c r="F17325" s="1">
        <v>61.716299999999997</v>
      </c>
      <c r="G17325" s="1">
        <v>298.51310000000001</v>
      </c>
      <c r="H17325" s="1">
        <v>15.122153000000001</v>
      </c>
      <c r="I17325" s="1">
        <v>39733</v>
      </c>
    </row>
    <row r="17326" spans="1:9" x14ac:dyDescent="0.25">
      <c r="A17326" s="1">
        <v>0</v>
      </c>
      <c r="B17326" s="1" t="s">
        <v>20835</v>
      </c>
      <c r="C17326" s="1" t="s">
        <v>14696</v>
      </c>
    </row>
    <row r="17327" spans="1:9" x14ac:dyDescent="0.25">
      <c r="A17327" s="1">
        <v>1</v>
      </c>
      <c r="B17327" s="1" t="s">
        <v>20836</v>
      </c>
      <c r="C17327" s="1" t="s">
        <v>20837</v>
      </c>
      <c r="D17327" s="1">
        <v>22276.15230406</v>
      </c>
      <c r="E17327" s="1">
        <v>2.34E-5</v>
      </c>
      <c r="F17327" s="1" t="s">
        <v>3</v>
      </c>
      <c r="G17327" s="1" t="s">
        <v>20838</v>
      </c>
      <c r="H17327" s="1">
        <v>0</v>
      </c>
      <c r="I17327" s="1">
        <v>9995</v>
      </c>
    </row>
    <row r="17328" spans="1:9" x14ac:dyDescent="0.25">
      <c r="A17328" s="1">
        <v>2</v>
      </c>
      <c r="B17328" s="1">
        <v>51072</v>
      </c>
      <c r="C17328" s="1">
        <v>97.476600000000005</v>
      </c>
      <c r="D17328" s="1">
        <v>341.51499999999999</v>
      </c>
      <c r="E17328" s="1">
        <v>9493</v>
      </c>
      <c r="F17328" s="1">
        <v>64.357500000000002</v>
      </c>
      <c r="G17328" s="1">
        <v>295.86349999999999</v>
      </c>
      <c r="H17328" s="1">
        <v>15.11610424</v>
      </c>
      <c r="I17328" s="1">
        <v>39724</v>
      </c>
    </row>
    <row r="17329" spans="1:9" x14ac:dyDescent="0.25">
      <c r="A17329" s="1">
        <v>0</v>
      </c>
      <c r="B17329" s="1" t="s">
        <v>20839</v>
      </c>
    </row>
    <row r="17330" spans="1:9" x14ac:dyDescent="0.25">
      <c r="A17330" s="1">
        <v>1</v>
      </c>
      <c r="B17330" s="1" t="s">
        <v>20840</v>
      </c>
      <c r="C17330" s="1" t="s">
        <v>20841</v>
      </c>
      <c r="D17330" s="1">
        <v>22276.188749010002</v>
      </c>
      <c r="E17330" s="1">
        <v>2.1849E-4</v>
      </c>
      <c r="F17330" s="1" t="s">
        <v>3</v>
      </c>
      <c r="G17330" s="1" t="s">
        <v>20842</v>
      </c>
      <c r="H17330" s="1">
        <v>0</v>
      </c>
      <c r="I17330" s="1">
        <v>9993</v>
      </c>
    </row>
    <row r="17331" spans="1:9" x14ac:dyDescent="0.25">
      <c r="A17331" s="1">
        <v>2</v>
      </c>
      <c r="B17331" s="1">
        <v>51074</v>
      </c>
      <c r="C17331" s="1">
        <v>97.495900000000006</v>
      </c>
      <c r="D17331" s="1">
        <v>343.358</v>
      </c>
      <c r="E17331" s="1">
        <v>14381</v>
      </c>
      <c r="F17331" s="1">
        <v>81.9328</v>
      </c>
      <c r="G17331" s="1">
        <v>278.3537</v>
      </c>
      <c r="H17331" s="1">
        <v>15.1937517</v>
      </c>
      <c r="I17331" s="1">
        <v>39800</v>
      </c>
    </row>
    <row r="17332" spans="1:9" x14ac:dyDescent="0.25">
      <c r="A17332" s="1">
        <v>0</v>
      </c>
      <c r="B17332" s="1" t="s">
        <v>2630</v>
      </c>
      <c r="C17332" s="1">
        <v>320</v>
      </c>
    </row>
    <row r="17333" spans="1:9" x14ac:dyDescent="0.25">
      <c r="A17333" s="1">
        <v>1</v>
      </c>
      <c r="B17333" s="1" t="s">
        <v>20843</v>
      </c>
      <c r="C17333" s="1" t="s">
        <v>20844</v>
      </c>
      <c r="D17333" s="1">
        <v>22276.423959259999</v>
      </c>
      <c r="E17333" s="1">
        <v>2.3991E-4</v>
      </c>
      <c r="F17333" s="1" t="s">
        <v>3</v>
      </c>
      <c r="G17333" s="1" t="s">
        <v>20551</v>
      </c>
      <c r="H17333" s="1">
        <v>0</v>
      </c>
      <c r="I17333" s="1">
        <v>9991</v>
      </c>
    </row>
    <row r="17334" spans="1:9" x14ac:dyDescent="0.25">
      <c r="A17334" s="1">
        <v>2</v>
      </c>
      <c r="B17334" s="1">
        <v>51075</v>
      </c>
      <c r="C17334" s="1">
        <v>97.478899999999996</v>
      </c>
      <c r="D17334" s="1">
        <v>341.34460000000001</v>
      </c>
      <c r="E17334" s="1">
        <v>5606</v>
      </c>
      <c r="F17334" s="1">
        <v>137.69540000000001</v>
      </c>
      <c r="G17334" s="1">
        <v>222.471</v>
      </c>
      <c r="H17334" s="1">
        <v>15.127013870000001</v>
      </c>
      <c r="I17334" s="1">
        <v>39736</v>
      </c>
    </row>
    <row r="17335" spans="1:9" x14ac:dyDescent="0.25">
      <c r="A17335" s="1">
        <v>0</v>
      </c>
      <c r="B17335" s="1" t="s">
        <v>2630</v>
      </c>
      <c r="C17335" s="1">
        <v>321</v>
      </c>
    </row>
    <row r="17336" spans="1:9" x14ac:dyDescent="0.25">
      <c r="A17336" s="1">
        <v>1</v>
      </c>
      <c r="B17336" s="1" t="s">
        <v>20845</v>
      </c>
      <c r="C17336" s="1" t="s">
        <v>20846</v>
      </c>
      <c r="D17336" s="1">
        <v>22276.22439485</v>
      </c>
      <c r="E17336" s="1">
        <v>1.9990000000000001E-4</v>
      </c>
      <c r="F17336" s="1" t="s">
        <v>3</v>
      </c>
      <c r="G17336" s="1" t="s">
        <v>20847</v>
      </c>
      <c r="H17336" s="1">
        <v>0</v>
      </c>
      <c r="I17336" s="1">
        <v>9995</v>
      </c>
    </row>
    <row r="17337" spans="1:9" x14ac:dyDescent="0.25">
      <c r="A17337" s="1">
        <v>2</v>
      </c>
      <c r="B17337" s="1">
        <v>51077</v>
      </c>
      <c r="C17337" s="1">
        <v>97.504199999999997</v>
      </c>
      <c r="D17337" s="1">
        <v>341.3802</v>
      </c>
      <c r="E17337" s="1">
        <v>4635</v>
      </c>
      <c r="F17337" s="1">
        <v>184.4759</v>
      </c>
      <c r="G17337" s="1">
        <v>175.6431</v>
      </c>
      <c r="H17337" s="1">
        <v>15.12687592</v>
      </c>
      <c r="I17337" s="1">
        <v>39708</v>
      </c>
    </row>
    <row r="17338" spans="1:9" x14ac:dyDescent="0.25">
      <c r="A17338" s="1">
        <v>0</v>
      </c>
      <c r="B17338" s="1" t="s">
        <v>2630</v>
      </c>
      <c r="C17338" s="1">
        <v>322</v>
      </c>
    </row>
    <row r="17339" spans="1:9" x14ac:dyDescent="0.25">
      <c r="A17339" s="1">
        <v>1</v>
      </c>
      <c r="B17339" s="1" t="s">
        <v>20848</v>
      </c>
      <c r="C17339" s="1" t="s">
        <v>20849</v>
      </c>
      <c r="D17339" s="1">
        <v>22276.16054334</v>
      </c>
      <c r="E17339" s="1">
        <v>2.1034999999999999E-4</v>
      </c>
      <c r="F17339" s="1" t="s">
        <v>3</v>
      </c>
      <c r="G17339" s="1" t="s">
        <v>20850</v>
      </c>
      <c r="H17339" s="1">
        <v>0</v>
      </c>
      <c r="I17339" s="1">
        <v>9996</v>
      </c>
    </row>
    <row r="17340" spans="1:9" x14ac:dyDescent="0.25">
      <c r="A17340" s="1">
        <v>2</v>
      </c>
      <c r="B17340" s="1">
        <v>51078</v>
      </c>
      <c r="C17340" s="1">
        <v>97.485699999999994</v>
      </c>
      <c r="D17340" s="1">
        <v>341.28519999999997</v>
      </c>
      <c r="E17340" s="1">
        <v>4880</v>
      </c>
      <c r="F17340" s="1">
        <v>172.32640000000001</v>
      </c>
      <c r="G17340" s="1">
        <v>187.80420000000001</v>
      </c>
      <c r="H17340" s="1">
        <v>15.126935140000001</v>
      </c>
      <c r="I17340" s="1">
        <v>39697</v>
      </c>
    </row>
    <row r="17341" spans="1:9" x14ac:dyDescent="0.25">
      <c r="A17341" s="1">
        <v>0</v>
      </c>
      <c r="B17341" s="1" t="s">
        <v>2630</v>
      </c>
      <c r="C17341" s="1">
        <v>323</v>
      </c>
    </row>
    <row r="17342" spans="1:9" x14ac:dyDescent="0.25">
      <c r="A17342" s="1">
        <v>1</v>
      </c>
      <c r="B17342" s="1" t="s">
        <v>20851</v>
      </c>
      <c r="C17342" s="1" t="s">
        <v>20852</v>
      </c>
      <c r="D17342" s="1">
        <v>22276.223267270001</v>
      </c>
      <c r="E17342" s="1">
        <v>1.1322E-4</v>
      </c>
      <c r="F17342" s="1" t="s">
        <v>3</v>
      </c>
      <c r="G17342" s="1" t="s">
        <v>20853</v>
      </c>
      <c r="H17342" s="1">
        <v>0</v>
      </c>
      <c r="I17342" s="1">
        <v>9994</v>
      </c>
    </row>
    <row r="17343" spans="1:9" x14ac:dyDescent="0.25">
      <c r="A17343" s="1">
        <v>2</v>
      </c>
      <c r="B17343" s="1">
        <v>51079</v>
      </c>
      <c r="C17343" s="1">
        <v>97.476799999999997</v>
      </c>
      <c r="D17343" s="1">
        <v>341.17989999999998</v>
      </c>
      <c r="E17343" s="1">
        <v>5411</v>
      </c>
      <c r="F17343" s="1">
        <v>173.99930000000001</v>
      </c>
      <c r="G17343" s="1">
        <v>186.13040000000001</v>
      </c>
      <c r="H17343" s="1">
        <v>15.12693163</v>
      </c>
      <c r="I17343" s="1">
        <v>39700</v>
      </c>
    </row>
    <row r="17344" spans="1:9" x14ac:dyDescent="0.25">
      <c r="A17344" s="1">
        <v>0</v>
      </c>
      <c r="B17344" s="1" t="s">
        <v>20854</v>
      </c>
    </row>
    <row r="17345" spans="1:9" x14ac:dyDescent="0.25">
      <c r="A17345" s="1">
        <v>1</v>
      </c>
      <c r="B17345" s="1" t="s">
        <v>20855</v>
      </c>
      <c r="C17345" s="1" t="s">
        <v>20856</v>
      </c>
      <c r="D17345" s="1">
        <v>22276.432451519999</v>
      </c>
      <c r="E17345" s="1">
        <v>1.5975000000000001E-4</v>
      </c>
      <c r="F17345" s="1" t="s">
        <v>3</v>
      </c>
      <c r="G17345" s="1" t="s">
        <v>20857</v>
      </c>
      <c r="H17345" s="1">
        <v>0</v>
      </c>
      <c r="I17345" s="1">
        <v>9999</v>
      </c>
    </row>
    <row r="17346" spans="1:9" x14ac:dyDescent="0.25">
      <c r="A17346" s="1">
        <v>2</v>
      </c>
      <c r="B17346" s="1">
        <v>51080</v>
      </c>
      <c r="C17346" s="1">
        <v>97.497100000000003</v>
      </c>
      <c r="D17346" s="1">
        <v>343.3854</v>
      </c>
      <c r="E17346" s="1">
        <v>14476</v>
      </c>
      <c r="F17346" s="1">
        <v>81.709999999999994</v>
      </c>
      <c r="G17346" s="1">
        <v>278.57749999999999</v>
      </c>
      <c r="H17346" s="1">
        <v>15.1804425</v>
      </c>
      <c r="I17346" s="1">
        <v>39825</v>
      </c>
    </row>
    <row r="17347" spans="1:9" x14ac:dyDescent="0.25">
      <c r="A17347" s="1">
        <v>0</v>
      </c>
      <c r="B17347" s="1" t="s">
        <v>20858</v>
      </c>
    </row>
    <row r="17348" spans="1:9" x14ac:dyDescent="0.25">
      <c r="A17348" s="1">
        <v>1</v>
      </c>
      <c r="B17348" s="1" t="s">
        <v>20859</v>
      </c>
      <c r="C17348" s="1" t="s">
        <v>20860</v>
      </c>
      <c r="D17348" s="1">
        <v>22276.169127270001</v>
      </c>
      <c r="E17348" s="1">
        <v>1.5415000000000001E-4</v>
      </c>
      <c r="F17348" s="1" t="s">
        <v>3</v>
      </c>
      <c r="G17348" s="1" t="s">
        <v>20861</v>
      </c>
      <c r="H17348" s="1">
        <v>0</v>
      </c>
      <c r="I17348" s="1">
        <v>9994</v>
      </c>
    </row>
    <row r="17349" spans="1:9" x14ac:dyDescent="0.25">
      <c r="A17349" s="1">
        <v>2</v>
      </c>
      <c r="B17349" s="1">
        <v>51081</v>
      </c>
      <c r="C17349" s="1">
        <v>97.496300000000005</v>
      </c>
      <c r="D17349" s="1">
        <v>343.09539999999998</v>
      </c>
      <c r="E17349" s="1">
        <v>14953</v>
      </c>
      <c r="F17349" s="1">
        <v>82.183700000000002</v>
      </c>
      <c r="G17349" s="1">
        <v>278.10939999999999</v>
      </c>
      <c r="H17349" s="1">
        <v>15.180408460000001</v>
      </c>
      <c r="I17349" s="1">
        <v>39789</v>
      </c>
    </row>
    <row r="17350" spans="1:9" x14ac:dyDescent="0.25">
      <c r="A17350" s="1">
        <v>0</v>
      </c>
      <c r="B17350" s="1" t="s">
        <v>20862</v>
      </c>
    </row>
    <row r="17351" spans="1:9" x14ac:dyDescent="0.25">
      <c r="A17351" s="1">
        <v>1</v>
      </c>
      <c r="B17351" s="1" t="s">
        <v>20863</v>
      </c>
      <c r="C17351" s="1" t="s">
        <v>20864</v>
      </c>
      <c r="D17351" s="1">
        <v>22276.44338054</v>
      </c>
      <c r="E17351" s="1">
        <v>1.6506999999999999E-4</v>
      </c>
      <c r="F17351" s="1" t="s">
        <v>3</v>
      </c>
      <c r="G17351" s="1" t="s">
        <v>20865</v>
      </c>
      <c r="H17351" s="1">
        <v>0</v>
      </c>
      <c r="I17351" s="1">
        <v>9992</v>
      </c>
    </row>
    <row r="17352" spans="1:9" x14ac:dyDescent="0.25">
      <c r="A17352" s="1">
        <v>2</v>
      </c>
      <c r="B17352" s="1">
        <v>51084</v>
      </c>
      <c r="C17352" s="1">
        <v>97.476900000000001</v>
      </c>
      <c r="D17352" s="1">
        <v>342.22019999999998</v>
      </c>
      <c r="E17352" s="1">
        <v>7940</v>
      </c>
      <c r="F17352" s="1">
        <v>54.700400000000002</v>
      </c>
      <c r="G17352" s="1">
        <v>305.49709999999999</v>
      </c>
      <c r="H17352" s="1">
        <v>15.168758179999999</v>
      </c>
      <c r="I17352" s="1">
        <v>39794</v>
      </c>
    </row>
    <row r="17353" spans="1:9" x14ac:dyDescent="0.25">
      <c r="A17353" s="1">
        <v>0</v>
      </c>
      <c r="B17353" s="1" t="s">
        <v>20866</v>
      </c>
    </row>
    <row r="17354" spans="1:9" x14ac:dyDescent="0.25">
      <c r="A17354" s="1">
        <v>1</v>
      </c>
      <c r="B17354" s="1" t="s">
        <v>20867</v>
      </c>
      <c r="C17354" s="1" t="s">
        <v>20868</v>
      </c>
      <c r="D17354" s="1">
        <v>22276.453132350001</v>
      </c>
      <c r="E17354" s="1">
        <v>5.1879999999999998E-5</v>
      </c>
      <c r="F17354" s="1" t="s">
        <v>3</v>
      </c>
      <c r="G17354" s="1" t="s">
        <v>20869</v>
      </c>
      <c r="H17354" s="1">
        <v>0</v>
      </c>
      <c r="I17354" s="1">
        <v>9997</v>
      </c>
    </row>
    <row r="17355" spans="1:9" x14ac:dyDescent="0.25">
      <c r="A17355" s="1">
        <v>2</v>
      </c>
      <c r="B17355" s="1">
        <v>51085</v>
      </c>
      <c r="C17355" s="1">
        <v>97.475899999999996</v>
      </c>
      <c r="D17355" s="1">
        <v>341.16199999999998</v>
      </c>
      <c r="E17355" s="1">
        <v>15736</v>
      </c>
      <c r="F17355" s="1">
        <v>66.428600000000003</v>
      </c>
      <c r="G17355" s="1">
        <v>54.700099999999999</v>
      </c>
      <c r="H17355" s="1">
        <v>15.131884980000001</v>
      </c>
      <c r="I17355" s="1">
        <v>39729</v>
      </c>
    </row>
    <row r="17356" spans="1:9" x14ac:dyDescent="0.25">
      <c r="A17356" s="1">
        <v>0</v>
      </c>
      <c r="B17356" s="1" t="s">
        <v>4730</v>
      </c>
    </row>
    <row r="17357" spans="1:9" x14ac:dyDescent="0.25">
      <c r="A17357" s="1">
        <v>1</v>
      </c>
      <c r="B17357" s="1" t="s">
        <v>20870</v>
      </c>
      <c r="C17357" s="1" t="s">
        <v>20871</v>
      </c>
      <c r="D17357" s="1">
        <v>22276.507618529999</v>
      </c>
      <c r="E17357" s="1">
        <v>8.9800000000000001E-5</v>
      </c>
      <c r="F17357" s="1" t="s">
        <v>3</v>
      </c>
      <c r="G17357" s="1" t="s">
        <v>20872</v>
      </c>
      <c r="H17357" s="1">
        <v>0</v>
      </c>
      <c r="I17357" s="1">
        <v>9992</v>
      </c>
    </row>
    <row r="17358" spans="1:9" x14ac:dyDescent="0.25">
      <c r="A17358" s="1">
        <v>2</v>
      </c>
      <c r="B17358" s="1">
        <v>51086</v>
      </c>
      <c r="C17358" s="1">
        <v>97.469800000000006</v>
      </c>
      <c r="D17358" s="1">
        <v>341.94810000000001</v>
      </c>
      <c r="E17358" s="1">
        <v>7902</v>
      </c>
      <c r="F17358" s="1">
        <v>50.59</v>
      </c>
      <c r="G17358" s="1">
        <v>73.620699999999999</v>
      </c>
      <c r="H17358" s="1">
        <v>15.163137470000001</v>
      </c>
      <c r="I17358" s="1">
        <v>39793</v>
      </c>
    </row>
    <row r="17359" spans="1:9" x14ac:dyDescent="0.25">
      <c r="A17359" s="1">
        <v>0</v>
      </c>
      <c r="B17359" s="1" t="s">
        <v>20873</v>
      </c>
    </row>
    <row r="17360" spans="1:9" x14ac:dyDescent="0.25">
      <c r="A17360" s="1">
        <v>1</v>
      </c>
      <c r="B17360" s="1" t="s">
        <v>20874</v>
      </c>
      <c r="C17360" s="1" t="s">
        <v>20875</v>
      </c>
      <c r="D17360" s="1">
        <v>22276.455202199999</v>
      </c>
      <c r="E17360" s="1">
        <v>1.1522E-4</v>
      </c>
      <c r="F17360" s="1" t="s">
        <v>3</v>
      </c>
      <c r="G17360" s="1" t="s">
        <v>20876</v>
      </c>
      <c r="H17360" s="1">
        <v>0</v>
      </c>
      <c r="I17360" s="1">
        <v>9991</v>
      </c>
    </row>
    <row r="17361" spans="1:9" x14ac:dyDescent="0.25">
      <c r="A17361" s="1">
        <v>2</v>
      </c>
      <c r="B17361" s="1">
        <v>51087</v>
      </c>
      <c r="C17361" s="1">
        <v>97.482699999999994</v>
      </c>
      <c r="D17361" s="1">
        <v>341.82040000000001</v>
      </c>
      <c r="E17361" s="1">
        <v>13851</v>
      </c>
      <c r="F17361" s="1">
        <v>62.911700000000003</v>
      </c>
      <c r="G17361" s="1">
        <v>63.914400000000001</v>
      </c>
      <c r="H17361" s="1">
        <v>15.153812840000001</v>
      </c>
      <c r="I17361" s="1">
        <v>39755</v>
      </c>
    </row>
    <row r="17362" spans="1:9" x14ac:dyDescent="0.25">
      <c r="A17362" s="1">
        <v>0</v>
      </c>
      <c r="B17362" s="1" t="s">
        <v>20877</v>
      </c>
    </row>
    <row r="17363" spans="1:9" x14ac:dyDescent="0.25">
      <c r="A17363" s="1">
        <v>1</v>
      </c>
      <c r="B17363" s="1" t="s">
        <v>20878</v>
      </c>
      <c r="C17363" s="1" t="s">
        <v>20879</v>
      </c>
      <c r="D17363" s="1">
        <v>22276.456907349999</v>
      </c>
      <c r="E17363" s="1">
        <v>1.0946E-4</v>
      </c>
      <c r="F17363" s="1" t="s">
        <v>3</v>
      </c>
      <c r="G17363" s="1" t="s">
        <v>20880</v>
      </c>
      <c r="H17363" s="1">
        <v>0</v>
      </c>
      <c r="I17363" s="1">
        <v>9992</v>
      </c>
    </row>
    <row r="17364" spans="1:9" x14ac:dyDescent="0.25">
      <c r="A17364" s="1">
        <v>2</v>
      </c>
      <c r="B17364" s="1">
        <v>51088</v>
      </c>
      <c r="C17364" s="1">
        <v>97.470500000000001</v>
      </c>
      <c r="D17364" s="1">
        <v>341.88979999999998</v>
      </c>
      <c r="E17364" s="1">
        <v>10027</v>
      </c>
      <c r="F17364" s="1">
        <v>45.111600000000003</v>
      </c>
      <c r="G17364" s="1">
        <v>75.835999999999999</v>
      </c>
      <c r="H17364" s="1">
        <v>15.165716590000001</v>
      </c>
      <c r="I17364" s="1">
        <v>39787</v>
      </c>
    </row>
    <row r="17365" spans="1:9" x14ac:dyDescent="0.25">
      <c r="A17365" s="1">
        <v>0</v>
      </c>
      <c r="B17365" s="1" t="s">
        <v>20881</v>
      </c>
    </row>
    <row r="17366" spans="1:9" x14ac:dyDescent="0.25">
      <c r="A17366" s="1">
        <v>1</v>
      </c>
      <c r="B17366" s="1" t="s">
        <v>20882</v>
      </c>
      <c r="C17366" s="1" t="s">
        <v>20883</v>
      </c>
      <c r="D17366" s="1">
        <v>22276.492625499999</v>
      </c>
      <c r="E17366" s="1">
        <v>1.1010000000000001E-4</v>
      </c>
      <c r="F17366" s="1" t="s">
        <v>3</v>
      </c>
      <c r="G17366" s="1" t="s">
        <v>20884</v>
      </c>
      <c r="H17366" s="1">
        <v>0</v>
      </c>
      <c r="I17366" s="1">
        <v>9994</v>
      </c>
    </row>
    <row r="17367" spans="1:9" x14ac:dyDescent="0.25">
      <c r="A17367" s="1">
        <v>2</v>
      </c>
      <c r="B17367" s="1">
        <v>51089</v>
      </c>
      <c r="C17367" s="1">
        <v>97.473699999999994</v>
      </c>
      <c r="D17367" s="1">
        <v>341.80130000000003</v>
      </c>
      <c r="E17367" s="1">
        <v>10418</v>
      </c>
      <c r="F17367" s="1">
        <v>60.5989</v>
      </c>
      <c r="G17367" s="1">
        <v>67.989000000000004</v>
      </c>
      <c r="H17367" s="1">
        <v>15.160136619999999</v>
      </c>
      <c r="I17367" s="1">
        <v>39779</v>
      </c>
    </row>
    <row r="17368" spans="1:9" x14ac:dyDescent="0.25">
      <c r="A17368" s="1">
        <v>0</v>
      </c>
      <c r="B17368" s="1" t="s">
        <v>20885</v>
      </c>
      <c r="C17368" s="1">
        <v>13</v>
      </c>
    </row>
    <row r="17369" spans="1:9" x14ac:dyDescent="0.25">
      <c r="A17369" s="1">
        <v>1</v>
      </c>
      <c r="B17369" s="1" t="s">
        <v>20886</v>
      </c>
      <c r="C17369" s="1" t="s">
        <v>20887</v>
      </c>
      <c r="D17369" s="1">
        <v>22276.222899029999</v>
      </c>
      <c r="E17369" s="1">
        <v>1.5763999999999999E-4</v>
      </c>
      <c r="F17369" s="1" t="s">
        <v>3</v>
      </c>
      <c r="G17369" s="1" t="s">
        <v>20888</v>
      </c>
      <c r="H17369" s="1">
        <v>0</v>
      </c>
      <c r="I17369" s="1">
        <v>9995</v>
      </c>
    </row>
    <row r="17370" spans="1:9" x14ac:dyDescent="0.25">
      <c r="A17370" s="1">
        <v>2</v>
      </c>
      <c r="B17370" s="1">
        <v>51095</v>
      </c>
      <c r="C17370" s="1">
        <v>44.990099999999998</v>
      </c>
      <c r="D17370" s="1">
        <v>206.78460000000001</v>
      </c>
      <c r="E17370" s="1">
        <v>5126</v>
      </c>
      <c r="F17370" s="1">
        <v>32.972799999999999</v>
      </c>
      <c r="G17370" s="1">
        <v>327.14729999999997</v>
      </c>
      <c r="H17370" s="1">
        <v>15.2567413</v>
      </c>
      <c r="I17370" s="1">
        <v>40002</v>
      </c>
    </row>
    <row r="17371" spans="1:9" x14ac:dyDescent="0.25">
      <c r="A17371" s="1">
        <v>0</v>
      </c>
      <c r="B17371" s="1" t="s">
        <v>20889</v>
      </c>
    </row>
    <row r="17372" spans="1:9" x14ac:dyDescent="0.25">
      <c r="A17372" s="1">
        <v>1</v>
      </c>
      <c r="B17372" s="1" t="s">
        <v>20890</v>
      </c>
      <c r="C17372" s="1" t="s">
        <v>20891</v>
      </c>
      <c r="D17372" s="1">
        <v>22276.169468060001</v>
      </c>
      <c r="E17372" s="1">
        <v>1.4372000000000001E-4</v>
      </c>
      <c r="F17372" s="1" t="s">
        <v>3</v>
      </c>
      <c r="G17372" s="1" t="s">
        <v>20892</v>
      </c>
      <c r="H17372" s="1">
        <v>0</v>
      </c>
      <c r="I17372" s="1">
        <v>9998</v>
      </c>
    </row>
    <row r="17373" spans="1:9" x14ac:dyDescent="0.25">
      <c r="A17373" s="1">
        <v>2</v>
      </c>
      <c r="B17373" s="1">
        <v>51097</v>
      </c>
      <c r="C17373" s="1">
        <v>44.9589</v>
      </c>
      <c r="D17373" s="1">
        <v>206.3074</v>
      </c>
      <c r="E17373" s="1">
        <v>3099</v>
      </c>
      <c r="F17373" s="1">
        <v>334.96839999999997</v>
      </c>
      <c r="G17373" s="1">
        <v>25.104700000000001</v>
      </c>
      <c r="H17373" s="1">
        <v>15.25822473</v>
      </c>
      <c r="I17373" s="1">
        <v>40005</v>
      </c>
    </row>
    <row r="17374" spans="1:9" x14ac:dyDescent="0.25">
      <c r="A17374" s="1">
        <v>0</v>
      </c>
      <c r="B17374" s="1" t="s">
        <v>20893</v>
      </c>
    </row>
    <row r="17375" spans="1:9" x14ac:dyDescent="0.25">
      <c r="A17375" s="1">
        <v>1</v>
      </c>
      <c r="B17375" s="1" t="s">
        <v>20894</v>
      </c>
      <c r="C17375" s="1" t="s">
        <v>20895</v>
      </c>
      <c r="D17375" s="1">
        <v>22276.237356459998</v>
      </c>
      <c r="E17375" s="1">
        <v>2.7772000000000002E-4</v>
      </c>
      <c r="F17375" s="1" t="s">
        <v>3</v>
      </c>
      <c r="G17375" s="1" t="s">
        <v>20896</v>
      </c>
      <c r="H17375" s="1">
        <v>0</v>
      </c>
      <c r="I17375" s="1">
        <v>9996</v>
      </c>
    </row>
    <row r="17376" spans="1:9" x14ac:dyDescent="0.25">
      <c r="A17376" s="1">
        <v>2</v>
      </c>
      <c r="B17376" s="1">
        <v>51098</v>
      </c>
      <c r="C17376" s="1">
        <v>44.968400000000003</v>
      </c>
      <c r="D17376" s="1">
        <v>200.50880000000001</v>
      </c>
      <c r="E17376" s="1">
        <v>3362</v>
      </c>
      <c r="F17376" s="1">
        <v>153.2337</v>
      </c>
      <c r="G17376" s="1">
        <v>0.34899999999999998</v>
      </c>
      <c r="H17376" s="1">
        <v>15.303919130000001</v>
      </c>
      <c r="I17376" s="1">
        <v>40073</v>
      </c>
    </row>
    <row r="17377" spans="1:9" x14ac:dyDescent="0.25">
      <c r="A17377" s="1">
        <v>0</v>
      </c>
      <c r="B17377" s="1" t="s">
        <v>20897</v>
      </c>
    </row>
    <row r="17378" spans="1:9" x14ac:dyDescent="0.25">
      <c r="A17378" s="1">
        <v>1</v>
      </c>
      <c r="B17378" s="1" t="s">
        <v>20898</v>
      </c>
      <c r="C17378" s="1" t="s">
        <v>20899</v>
      </c>
      <c r="D17378" s="1">
        <v>22276.206315150001</v>
      </c>
      <c r="E17378" s="1">
        <v>3.1412999999999998E-4</v>
      </c>
      <c r="F17378" s="1" t="s">
        <v>3</v>
      </c>
      <c r="G17378" s="1" t="s">
        <v>20900</v>
      </c>
      <c r="H17378" s="1">
        <v>0</v>
      </c>
      <c r="I17378" s="1">
        <v>9998</v>
      </c>
    </row>
    <row r="17379" spans="1:9" x14ac:dyDescent="0.25">
      <c r="A17379" s="1">
        <v>2</v>
      </c>
      <c r="B17379" s="1">
        <v>51099</v>
      </c>
      <c r="C17379" s="1">
        <v>44.961599999999997</v>
      </c>
      <c r="D17379" s="1">
        <v>201.4341</v>
      </c>
      <c r="E17379" s="1">
        <v>3681</v>
      </c>
      <c r="F17379" s="1">
        <v>153.4299</v>
      </c>
      <c r="G17379" s="1">
        <v>206.6773</v>
      </c>
      <c r="H17379" s="1">
        <v>15.294816969999999</v>
      </c>
      <c r="I17379" s="1">
        <v>40065</v>
      </c>
    </row>
    <row r="17380" spans="1:9" x14ac:dyDescent="0.25">
      <c r="A17380" s="1">
        <v>0</v>
      </c>
      <c r="B17380" s="1" t="s">
        <v>6600</v>
      </c>
      <c r="C17380" s="1">
        <v>2</v>
      </c>
      <c r="D17380" s="1" t="s">
        <v>20901</v>
      </c>
    </row>
    <row r="17381" spans="1:9" x14ac:dyDescent="0.25">
      <c r="A17381" s="1">
        <v>1</v>
      </c>
      <c r="B17381" s="1" t="s">
        <v>20902</v>
      </c>
      <c r="C17381" s="1" t="s">
        <v>20903</v>
      </c>
      <c r="D17381" s="1">
        <v>22276.172085030001</v>
      </c>
      <c r="E17381" s="1">
        <v>3.9966999999999997E-4</v>
      </c>
      <c r="F17381" s="1" t="s">
        <v>3</v>
      </c>
      <c r="G17381" s="1" t="s">
        <v>20904</v>
      </c>
      <c r="H17381" s="1">
        <v>0</v>
      </c>
      <c r="I17381" s="1">
        <v>9995</v>
      </c>
    </row>
    <row r="17382" spans="1:9" x14ac:dyDescent="0.25">
      <c r="A17382" s="1">
        <v>2</v>
      </c>
      <c r="B17382" s="1">
        <v>51100</v>
      </c>
      <c r="C17382" s="1">
        <v>44.986499999999999</v>
      </c>
      <c r="D17382" s="1">
        <v>193.27080000000001</v>
      </c>
      <c r="E17382" s="1">
        <v>7808</v>
      </c>
      <c r="F17382" s="1">
        <v>133.50450000000001</v>
      </c>
      <c r="G17382" s="1">
        <v>226.6491</v>
      </c>
      <c r="H17382" s="1">
        <v>15.37290211</v>
      </c>
      <c r="I17382" s="1">
        <v>40161</v>
      </c>
    </row>
    <row r="17383" spans="1:9" x14ac:dyDescent="0.25">
      <c r="A17383" s="1">
        <v>0</v>
      </c>
      <c r="B17383" s="1" t="s">
        <v>4953</v>
      </c>
      <c r="C17383" s="1">
        <v>13</v>
      </c>
      <c r="D17383" s="1" t="s">
        <v>20905</v>
      </c>
    </row>
    <row r="17384" spans="1:9" x14ac:dyDescent="0.25">
      <c r="A17384" s="1">
        <v>1</v>
      </c>
      <c r="B17384" s="1" t="s">
        <v>20906</v>
      </c>
      <c r="C17384" s="1" t="s">
        <v>20907</v>
      </c>
      <c r="D17384" s="1">
        <v>22276.59899857</v>
      </c>
      <c r="E17384" s="1">
        <v>1.0483E-4</v>
      </c>
      <c r="F17384" s="1" t="s">
        <v>3</v>
      </c>
      <c r="G17384" s="1" t="s">
        <v>20908</v>
      </c>
      <c r="H17384" s="1">
        <v>0</v>
      </c>
      <c r="I17384" s="1">
        <v>9993</v>
      </c>
    </row>
    <row r="17385" spans="1:9" x14ac:dyDescent="0.25">
      <c r="A17385" s="1">
        <v>2</v>
      </c>
      <c r="B17385" s="1">
        <v>51102</v>
      </c>
      <c r="C17385" s="1">
        <v>98.6404</v>
      </c>
      <c r="D17385" s="1">
        <v>337.99</v>
      </c>
      <c r="E17385" s="1">
        <v>626650</v>
      </c>
      <c r="F17385" s="1">
        <v>109.88500000000001</v>
      </c>
      <c r="G17385" s="1">
        <v>257.0949</v>
      </c>
      <c r="H17385" s="1">
        <v>14.2309833</v>
      </c>
      <c r="I17385" s="1">
        <v>36849</v>
      </c>
    </row>
    <row r="17386" spans="1:9" x14ac:dyDescent="0.25">
      <c r="A17386" s="1">
        <v>0</v>
      </c>
      <c r="B17386" s="1" t="s">
        <v>20909</v>
      </c>
    </row>
    <row r="17387" spans="1:9" x14ac:dyDescent="0.25">
      <c r="A17387" s="1">
        <v>1</v>
      </c>
      <c r="B17387" s="1" t="s">
        <v>20910</v>
      </c>
      <c r="C17387" s="1" t="s">
        <v>20911</v>
      </c>
      <c r="D17387" s="1">
        <v>22275.947440020002</v>
      </c>
      <c r="E17387" s="1">
        <v>3.3599999999999997E-5</v>
      </c>
      <c r="F17387" s="1" t="s">
        <v>3</v>
      </c>
      <c r="G17387" s="1" t="s">
        <v>20912</v>
      </c>
      <c r="H17387" s="1">
        <v>0</v>
      </c>
      <c r="I17387" s="1">
        <v>9995</v>
      </c>
    </row>
    <row r="17388" spans="1:9" x14ac:dyDescent="0.25">
      <c r="A17388" s="1">
        <v>2</v>
      </c>
      <c r="B17388" s="1">
        <v>51104</v>
      </c>
      <c r="C17388" s="1">
        <v>53.215899999999998</v>
      </c>
      <c r="D17388" s="1">
        <v>157.3853</v>
      </c>
      <c r="E17388" s="1">
        <v>1806</v>
      </c>
      <c r="F17388" s="1">
        <v>51.444099999999999</v>
      </c>
      <c r="G17388" s="1">
        <v>308.67129999999997</v>
      </c>
      <c r="H17388" s="1">
        <v>15.0884254</v>
      </c>
      <c r="I17388" s="1">
        <v>39607</v>
      </c>
    </row>
    <row r="17389" spans="1:9" x14ac:dyDescent="0.25">
      <c r="A17389" s="1">
        <v>0</v>
      </c>
      <c r="B17389" s="1" t="s">
        <v>20913</v>
      </c>
    </row>
    <row r="17390" spans="1:9" x14ac:dyDescent="0.25">
      <c r="A17390" s="1">
        <v>1</v>
      </c>
      <c r="B17390" s="1" t="s">
        <v>20914</v>
      </c>
      <c r="C17390" s="1" t="s">
        <v>20915</v>
      </c>
      <c r="D17390" s="1">
        <v>22276.38535868</v>
      </c>
      <c r="E17390" s="1">
        <v>1.8258E-4</v>
      </c>
      <c r="F17390" s="1" t="s">
        <v>3</v>
      </c>
      <c r="G17390" s="1" t="s">
        <v>20916</v>
      </c>
      <c r="H17390" s="1">
        <v>0</v>
      </c>
      <c r="I17390" s="1">
        <v>9990</v>
      </c>
    </row>
    <row r="17391" spans="1:9" x14ac:dyDescent="0.25">
      <c r="A17391" s="1">
        <v>2</v>
      </c>
      <c r="B17391" s="1">
        <v>51105</v>
      </c>
      <c r="C17391" s="1">
        <v>53.215000000000003</v>
      </c>
      <c r="D17391" s="1">
        <v>155.4367</v>
      </c>
      <c r="E17391" s="1">
        <v>1589</v>
      </c>
      <c r="F17391" s="1">
        <v>61.714399999999998</v>
      </c>
      <c r="G17391" s="1">
        <v>298.40089999999998</v>
      </c>
      <c r="H17391" s="1">
        <v>15.08851714</v>
      </c>
      <c r="I17391" s="1">
        <v>39674</v>
      </c>
    </row>
    <row r="17392" spans="1:9" x14ac:dyDescent="0.25">
      <c r="A17392" s="1">
        <v>0</v>
      </c>
      <c r="B17392" s="1" t="s">
        <v>20917</v>
      </c>
    </row>
    <row r="17393" spans="1:9" x14ac:dyDescent="0.25">
      <c r="A17393" s="1">
        <v>1</v>
      </c>
      <c r="B17393" s="1" t="s">
        <v>20918</v>
      </c>
      <c r="C17393" s="1" t="s">
        <v>20919</v>
      </c>
      <c r="D17393" s="1">
        <v>22276.49575165</v>
      </c>
      <c r="E17393" s="1">
        <v>1.7804E-4</v>
      </c>
      <c r="F17393" s="1" t="s">
        <v>3</v>
      </c>
      <c r="G17393" s="1" t="s">
        <v>20920</v>
      </c>
      <c r="H17393" s="1">
        <v>0</v>
      </c>
      <c r="I17393" s="1">
        <v>9996</v>
      </c>
    </row>
    <row r="17394" spans="1:9" x14ac:dyDescent="0.25">
      <c r="A17394" s="1">
        <v>2</v>
      </c>
      <c r="B17394" s="1">
        <v>51106</v>
      </c>
      <c r="C17394" s="1">
        <v>53.215299999999999</v>
      </c>
      <c r="D17394" s="1">
        <v>154.9151</v>
      </c>
      <c r="E17394" s="1">
        <v>1981</v>
      </c>
      <c r="F17394" s="1">
        <v>39.497500000000002</v>
      </c>
      <c r="G17394" s="1">
        <v>320.61610000000002</v>
      </c>
      <c r="H17394" s="1">
        <v>15.08858539</v>
      </c>
      <c r="I17394" s="1">
        <v>39683</v>
      </c>
    </row>
    <row r="17395" spans="1:9" x14ac:dyDescent="0.25">
      <c r="A17395" s="1">
        <v>0</v>
      </c>
      <c r="B17395" s="1" t="s">
        <v>20921</v>
      </c>
    </row>
    <row r="17396" spans="1:9" x14ac:dyDescent="0.25">
      <c r="A17396" s="1">
        <v>1</v>
      </c>
      <c r="B17396" s="1" t="s">
        <v>20922</v>
      </c>
      <c r="C17396" s="1" t="s">
        <v>20923</v>
      </c>
      <c r="D17396" s="1">
        <v>22275.965871619999</v>
      </c>
      <c r="E17396" s="1">
        <v>9.55E-6</v>
      </c>
      <c r="F17396" s="1" t="s">
        <v>3</v>
      </c>
      <c r="G17396" s="1" t="s">
        <v>20924</v>
      </c>
      <c r="H17396" s="1">
        <v>0</v>
      </c>
      <c r="I17396" s="1">
        <v>9995</v>
      </c>
    </row>
    <row r="17397" spans="1:9" x14ac:dyDescent="0.25">
      <c r="A17397" s="1">
        <v>2</v>
      </c>
      <c r="B17397" s="1">
        <v>51107</v>
      </c>
      <c r="C17397" s="1">
        <v>53.217500000000001</v>
      </c>
      <c r="D17397" s="1">
        <v>167.31530000000001</v>
      </c>
      <c r="E17397" s="1">
        <v>1694</v>
      </c>
      <c r="F17397" s="1">
        <v>52.509</v>
      </c>
      <c r="G17397" s="1">
        <v>307.60559999999998</v>
      </c>
      <c r="H17397" s="1">
        <v>15.0883979</v>
      </c>
      <c r="I17397" s="1">
        <v>39476</v>
      </c>
    </row>
    <row r="17398" spans="1:9" x14ac:dyDescent="0.25">
      <c r="A17398" s="1">
        <v>0</v>
      </c>
      <c r="B17398" s="1" t="s">
        <v>20925</v>
      </c>
    </row>
    <row r="17399" spans="1:9" x14ac:dyDescent="0.25">
      <c r="A17399" s="1">
        <v>1</v>
      </c>
      <c r="B17399" s="1" t="s">
        <v>20926</v>
      </c>
      <c r="C17399" s="1" t="s">
        <v>20927</v>
      </c>
      <c r="D17399" s="1">
        <v>22276.182956199998</v>
      </c>
      <c r="E17399" s="1">
        <v>1.5603000000000001E-4</v>
      </c>
      <c r="F17399" s="1" t="s">
        <v>3</v>
      </c>
      <c r="G17399" s="1" t="s">
        <v>20928</v>
      </c>
      <c r="H17399" s="1">
        <v>0</v>
      </c>
      <c r="I17399" s="1">
        <v>9997</v>
      </c>
    </row>
    <row r="17400" spans="1:9" x14ac:dyDescent="0.25">
      <c r="A17400" s="1">
        <v>2</v>
      </c>
      <c r="B17400" s="1">
        <v>51108</v>
      </c>
      <c r="C17400" s="1">
        <v>53.214199999999998</v>
      </c>
      <c r="D17400" s="1">
        <v>156.3424</v>
      </c>
      <c r="E17400" s="1">
        <v>1903</v>
      </c>
      <c r="F17400" s="1">
        <v>44.060899999999997</v>
      </c>
      <c r="G17400" s="1">
        <v>316.05340000000001</v>
      </c>
      <c r="H17400" s="1">
        <v>15.08842896</v>
      </c>
      <c r="I17400" s="1">
        <v>39640</v>
      </c>
    </row>
    <row r="17401" spans="1:9" x14ac:dyDescent="0.25">
      <c r="A17401" s="1">
        <v>0</v>
      </c>
      <c r="B17401" s="1" t="s">
        <v>20929</v>
      </c>
    </row>
    <row r="17402" spans="1:9" x14ac:dyDescent="0.25">
      <c r="A17402" s="1">
        <v>1</v>
      </c>
      <c r="B17402" s="1" t="s">
        <v>20930</v>
      </c>
      <c r="C17402" s="1" t="s">
        <v>20931</v>
      </c>
      <c r="D17402" s="1">
        <v>22276.53718526</v>
      </c>
      <c r="E17402" s="1">
        <v>1.483E-5</v>
      </c>
      <c r="F17402" s="1" t="s">
        <v>3</v>
      </c>
      <c r="G17402" s="1" t="s">
        <v>20932</v>
      </c>
      <c r="H17402" s="1">
        <v>0</v>
      </c>
      <c r="I17402" s="1">
        <v>9990</v>
      </c>
    </row>
    <row r="17403" spans="1:9" x14ac:dyDescent="0.25">
      <c r="A17403" s="1">
        <v>2</v>
      </c>
      <c r="B17403" s="1">
        <v>51109</v>
      </c>
      <c r="C17403" s="1">
        <v>53.216099999999997</v>
      </c>
      <c r="D17403" s="1">
        <v>154.73079999999999</v>
      </c>
      <c r="E17403" s="1">
        <v>2086</v>
      </c>
      <c r="F17403" s="1">
        <v>45.752600000000001</v>
      </c>
      <c r="G17403" s="1">
        <v>314.36369999999999</v>
      </c>
      <c r="H17403" s="1">
        <v>15.088516719999999</v>
      </c>
      <c r="I17403" s="1">
        <v>39461</v>
      </c>
    </row>
    <row r="17404" spans="1:9" x14ac:dyDescent="0.25">
      <c r="A17404" s="1">
        <v>0</v>
      </c>
      <c r="B17404" s="1" t="s">
        <v>20933</v>
      </c>
    </row>
    <row r="17405" spans="1:9" x14ac:dyDescent="0.25">
      <c r="A17405" s="1">
        <v>1</v>
      </c>
      <c r="B17405" s="1" t="s">
        <v>20934</v>
      </c>
      <c r="C17405" s="1" t="s">
        <v>20935</v>
      </c>
      <c r="D17405" s="1">
        <v>22276.374314190001</v>
      </c>
      <c r="E17405" s="1">
        <v>2.0174E-4</v>
      </c>
      <c r="F17405" s="1" t="s">
        <v>3</v>
      </c>
      <c r="G17405" s="1" t="s">
        <v>20936</v>
      </c>
      <c r="H17405" s="1">
        <v>0</v>
      </c>
      <c r="I17405" s="1">
        <v>9990</v>
      </c>
    </row>
    <row r="17406" spans="1:9" x14ac:dyDescent="0.25">
      <c r="A17406" s="1">
        <v>2</v>
      </c>
      <c r="B17406" s="1">
        <v>51110</v>
      </c>
      <c r="C17406" s="1">
        <v>53.215000000000003</v>
      </c>
      <c r="D17406" s="1">
        <v>155.483</v>
      </c>
      <c r="E17406" s="1">
        <v>1703</v>
      </c>
      <c r="F17406" s="1">
        <v>54.287399999999998</v>
      </c>
      <c r="G17406" s="1">
        <v>305.82760000000002</v>
      </c>
      <c r="H17406" s="1">
        <v>15.08856731</v>
      </c>
      <c r="I17406" s="1">
        <v>39673</v>
      </c>
    </row>
    <row r="17407" spans="1:9" x14ac:dyDescent="0.25">
      <c r="A17407" s="1">
        <v>0</v>
      </c>
      <c r="B17407" s="1" t="s">
        <v>20937</v>
      </c>
    </row>
    <row r="17408" spans="1:9" x14ac:dyDescent="0.25">
      <c r="A17408" s="1">
        <v>1</v>
      </c>
      <c r="B17408" s="1" t="s">
        <v>20938</v>
      </c>
      <c r="C17408" s="1" t="s">
        <v>20939</v>
      </c>
      <c r="D17408" s="1">
        <v>22276.083595849999</v>
      </c>
      <c r="E17408" s="1">
        <v>4.9300000000000002E-6</v>
      </c>
      <c r="F17408" s="1" t="s">
        <v>3</v>
      </c>
      <c r="G17408" s="1" t="s">
        <v>20940</v>
      </c>
      <c r="H17408" s="1">
        <v>0</v>
      </c>
      <c r="I17408" s="1">
        <v>9996</v>
      </c>
    </row>
    <row r="17409" spans="1:9" x14ac:dyDescent="0.25">
      <c r="A17409" s="1">
        <v>2</v>
      </c>
      <c r="B17409" s="1">
        <v>51111</v>
      </c>
      <c r="C17409" s="1">
        <v>53.217500000000001</v>
      </c>
      <c r="D17409" s="1">
        <v>156.78030000000001</v>
      </c>
      <c r="E17409" s="1">
        <v>1603</v>
      </c>
      <c r="F17409" s="1">
        <v>62.018700000000003</v>
      </c>
      <c r="G17409" s="1">
        <v>298.0967</v>
      </c>
      <c r="H17409" s="1">
        <v>15.08841162</v>
      </c>
      <c r="I17409" s="1">
        <v>39625</v>
      </c>
    </row>
    <row r="17410" spans="1:9" x14ac:dyDescent="0.25">
      <c r="A17410" s="1">
        <v>0</v>
      </c>
      <c r="B17410" s="1" t="s">
        <v>20941</v>
      </c>
    </row>
    <row r="17411" spans="1:9" x14ac:dyDescent="0.25">
      <c r="A17411" s="1">
        <v>1</v>
      </c>
      <c r="B17411" s="1" t="s">
        <v>20942</v>
      </c>
      <c r="C17411" s="1" t="s">
        <v>20943</v>
      </c>
      <c r="D17411" s="1">
        <v>22276.37063555</v>
      </c>
      <c r="E17411" s="1">
        <v>1.3495E-4</v>
      </c>
      <c r="F17411" s="1" t="s">
        <v>3</v>
      </c>
      <c r="G17411" s="1" t="s">
        <v>20944</v>
      </c>
      <c r="H17411" s="1">
        <v>0</v>
      </c>
      <c r="I17411" s="1">
        <v>9990</v>
      </c>
    </row>
    <row r="17412" spans="1:9" x14ac:dyDescent="0.25">
      <c r="A17412" s="1">
        <v>2</v>
      </c>
      <c r="B17412" s="1">
        <v>51112</v>
      </c>
      <c r="C17412" s="1">
        <v>53.2179</v>
      </c>
      <c r="D17412" s="1">
        <v>155.50129999999999</v>
      </c>
      <c r="E17412" s="1">
        <v>2023</v>
      </c>
      <c r="F17412" s="1">
        <v>47.590899999999998</v>
      </c>
      <c r="G17412" s="1">
        <v>312.52539999999999</v>
      </c>
      <c r="H17412" s="1">
        <v>15.088537000000001</v>
      </c>
      <c r="I17412" s="1">
        <v>39674</v>
      </c>
    </row>
    <row r="17413" spans="1:9" x14ac:dyDescent="0.25">
      <c r="A17413" s="1">
        <v>0</v>
      </c>
      <c r="B17413" s="1" t="s">
        <v>20945</v>
      </c>
    </row>
    <row r="17414" spans="1:9" x14ac:dyDescent="0.25">
      <c r="A17414" s="1">
        <v>1</v>
      </c>
      <c r="B17414" s="1" t="s">
        <v>20946</v>
      </c>
      <c r="C17414" s="1" t="s">
        <v>20947</v>
      </c>
      <c r="D17414" s="1">
        <v>22276.492068</v>
      </c>
      <c r="E17414" s="1">
        <v>1.719E-5</v>
      </c>
      <c r="F17414" s="1" t="s">
        <v>3</v>
      </c>
      <c r="G17414" s="1" t="s">
        <v>20948</v>
      </c>
      <c r="H17414" s="1">
        <v>0</v>
      </c>
      <c r="I17414" s="1">
        <v>9990</v>
      </c>
    </row>
    <row r="17415" spans="1:9" x14ac:dyDescent="0.25">
      <c r="A17415" s="1">
        <v>2</v>
      </c>
      <c r="B17415" s="1">
        <v>51113</v>
      </c>
      <c r="C17415" s="1">
        <v>53.216500000000003</v>
      </c>
      <c r="D17415" s="1">
        <v>154.93510000000001</v>
      </c>
      <c r="E17415" s="1">
        <v>1717</v>
      </c>
      <c r="F17415" s="1">
        <v>51.020699999999998</v>
      </c>
      <c r="G17415" s="1">
        <v>309.09379999999999</v>
      </c>
      <c r="H17415" s="1">
        <v>15.0885278</v>
      </c>
      <c r="I17415" s="1">
        <v>39686</v>
      </c>
    </row>
    <row r="17416" spans="1:9" x14ac:dyDescent="0.25">
      <c r="A17416" s="1">
        <v>0</v>
      </c>
      <c r="B17416" s="1" t="s">
        <v>20949</v>
      </c>
    </row>
    <row r="17417" spans="1:9" x14ac:dyDescent="0.25">
      <c r="A17417" s="1">
        <v>1</v>
      </c>
      <c r="B17417" s="1" t="s">
        <v>20950</v>
      </c>
      <c r="C17417" s="1" t="s">
        <v>20951</v>
      </c>
      <c r="D17417" s="1">
        <v>22276.046803239999</v>
      </c>
      <c r="E17417" s="1">
        <v>-1.117E-5</v>
      </c>
      <c r="F17417" s="1" t="s">
        <v>3</v>
      </c>
      <c r="G17417" s="1">
        <f>-52080-4</f>
        <v>-52084</v>
      </c>
      <c r="H17417" s="1">
        <v>0</v>
      </c>
      <c r="I17417" s="1">
        <v>9998</v>
      </c>
    </row>
    <row r="17418" spans="1:9" x14ac:dyDescent="0.25">
      <c r="A17418" s="1">
        <v>2</v>
      </c>
      <c r="B17418" s="1">
        <v>51114</v>
      </c>
      <c r="C17418" s="1">
        <v>53.215000000000003</v>
      </c>
      <c r="D17418" s="1">
        <v>156.95509999999999</v>
      </c>
      <c r="E17418" s="1">
        <v>1858</v>
      </c>
      <c r="F17418" s="1">
        <v>49.4131</v>
      </c>
      <c r="G17418" s="1">
        <v>310.7022</v>
      </c>
      <c r="H17418" s="1">
        <v>15.088368900000001</v>
      </c>
      <c r="I17418" s="1">
        <v>39629</v>
      </c>
    </row>
    <row r="17419" spans="1:9" x14ac:dyDescent="0.25">
      <c r="A17419" s="1">
        <v>0</v>
      </c>
      <c r="B17419" s="1" t="s">
        <v>20952</v>
      </c>
    </row>
    <row r="17420" spans="1:9" x14ac:dyDescent="0.25">
      <c r="A17420" s="1">
        <v>1</v>
      </c>
      <c r="B17420" s="1" t="s">
        <v>20953</v>
      </c>
      <c r="C17420" s="1" t="s">
        <v>20954</v>
      </c>
      <c r="D17420" s="1">
        <v>22276.484711929999</v>
      </c>
      <c r="E17420" s="1">
        <v>4.2939999999999999E-5</v>
      </c>
      <c r="F17420" s="1" t="s">
        <v>3</v>
      </c>
      <c r="G17420" s="1" t="s">
        <v>20955</v>
      </c>
      <c r="H17420" s="1">
        <v>0</v>
      </c>
      <c r="I17420" s="1">
        <v>9994</v>
      </c>
    </row>
    <row r="17421" spans="1:9" x14ac:dyDescent="0.25">
      <c r="A17421" s="1">
        <v>2</v>
      </c>
      <c r="B17421" s="1">
        <v>51115</v>
      </c>
      <c r="C17421" s="1">
        <v>53.215600000000002</v>
      </c>
      <c r="D17421" s="1">
        <v>154.96700000000001</v>
      </c>
      <c r="E17421" s="1">
        <v>1632</v>
      </c>
      <c r="F17421" s="1">
        <v>51.089199999999998</v>
      </c>
      <c r="G17421" s="1">
        <v>309.02460000000002</v>
      </c>
      <c r="H17421" s="1">
        <v>15.088529490000001</v>
      </c>
      <c r="I17421" s="1">
        <v>39687</v>
      </c>
    </row>
    <row r="17422" spans="1:9" x14ac:dyDescent="0.25">
      <c r="A17422" s="1">
        <v>0</v>
      </c>
      <c r="B17422" s="1" t="s">
        <v>20956</v>
      </c>
    </row>
    <row r="17423" spans="1:9" x14ac:dyDescent="0.25">
      <c r="A17423" s="1">
        <v>1</v>
      </c>
      <c r="B17423" s="1" t="s">
        <v>20957</v>
      </c>
      <c r="C17423" s="1" t="s">
        <v>20958</v>
      </c>
      <c r="D17423" s="1">
        <v>22276.101998400001</v>
      </c>
      <c r="E17423" s="1">
        <v>-8.0800000000000006E-6</v>
      </c>
      <c r="F17423" s="1" t="s">
        <v>3</v>
      </c>
      <c r="G17423" s="1">
        <f>-32649-4</f>
        <v>-32653</v>
      </c>
      <c r="H17423" s="1">
        <v>0</v>
      </c>
      <c r="I17423" s="1">
        <v>9990</v>
      </c>
    </row>
    <row r="17424" spans="1:9" x14ac:dyDescent="0.25">
      <c r="A17424" s="1">
        <v>2</v>
      </c>
      <c r="B17424" s="1">
        <v>51116</v>
      </c>
      <c r="C17424" s="1">
        <v>53.217399999999998</v>
      </c>
      <c r="D17424" s="1">
        <v>156.69030000000001</v>
      </c>
      <c r="E17424" s="1">
        <v>1712</v>
      </c>
      <c r="F17424" s="1">
        <v>45.828200000000002</v>
      </c>
      <c r="G17424" s="1">
        <v>314.2851</v>
      </c>
      <c r="H17424" s="1">
        <v>15.088521480000001</v>
      </c>
      <c r="I17424" s="1">
        <v>39624</v>
      </c>
    </row>
    <row r="17425" spans="1:9" x14ac:dyDescent="0.25">
      <c r="A17425" s="1">
        <v>0</v>
      </c>
      <c r="B17425" s="1" t="s">
        <v>20959</v>
      </c>
    </row>
    <row r="17426" spans="1:9" x14ac:dyDescent="0.25">
      <c r="A17426" s="1">
        <v>1</v>
      </c>
      <c r="B17426" s="1" t="s">
        <v>20960</v>
      </c>
      <c r="C17426" s="1" t="s">
        <v>20961</v>
      </c>
      <c r="D17426" s="1">
        <v>22276.53623179</v>
      </c>
      <c r="E17426" s="1">
        <v>4.8959999999999999E-5</v>
      </c>
      <c r="F17426" s="1" t="s">
        <v>3</v>
      </c>
      <c r="G17426" s="1" t="s">
        <v>20962</v>
      </c>
      <c r="H17426" s="1">
        <v>0</v>
      </c>
      <c r="I17426" s="1">
        <v>9993</v>
      </c>
    </row>
    <row r="17427" spans="1:9" x14ac:dyDescent="0.25">
      <c r="A17427" s="1">
        <v>2</v>
      </c>
      <c r="B17427" s="1">
        <v>51117</v>
      </c>
      <c r="C17427" s="1">
        <v>53.2166</v>
      </c>
      <c r="D17427" s="1">
        <v>154.74469999999999</v>
      </c>
      <c r="E17427" s="1">
        <v>1865</v>
      </c>
      <c r="F17427" s="1">
        <v>48.988399999999999</v>
      </c>
      <c r="G17427" s="1">
        <v>311.12689999999998</v>
      </c>
      <c r="H17427" s="1">
        <v>15.088588570000001</v>
      </c>
      <c r="I17427" s="1">
        <v>39698</v>
      </c>
    </row>
    <row r="17428" spans="1:9" x14ac:dyDescent="0.25">
      <c r="A17428" s="1">
        <v>0</v>
      </c>
      <c r="B17428" s="1" t="s">
        <v>20963</v>
      </c>
    </row>
    <row r="17429" spans="1:9" x14ac:dyDescent="0.25">
      <c r="A17429" s="1">
        <v>1</v>
      </c>
      <c r="B17429" s="1" t="s">
        <v>20964</v>
      </c>
      <c r="C17429" s="1" t="s">
        <v>20965</v>
      </c>
      <c r="D17429" s="1">
        <v>22276.488388149999</v>
      </c>
      <c r="E17429" s="1">
        <v>6.3250000000000006E-5</v>
      </c>
      <c r="F17429" s="1" t="s">
        <v>3</v>
      </c>
      <c r="G17429" s="1" t="s">
        <v>20966</v>
      </c>
      <c r="H17429" s="1">
        <v>0</v>
      </c>
      <c r="I17429" s="1">
        <v>9993</v>
      </c>
    </row>
    <row r="17430" spans="1:9" x14ac:dyDescent="0.25">
      <c r="A17430" s="1">
        <v>2</v>
      </c>
      <c r="B17430" s="1">
        <v>51118</v>
      </c>
      <c r="C17430" s="1">
        <v>53.2164</v>
      </c>
      <c r="D17430" s="1">
        <v>154.9539</v>
      </c>
      <c r="E17430" s="1">
        <v>702</v>
      </c>
      <c r="F17430" s="1">
        <v>21.6496</v>
      </c>
      <c r="G17430" s="1">
        <v>338.45260000000002</v>
      </c>
      <c r="H17430" s="1">
        <v>15.08855533</v>
      </c>
      <c r="I17430" s="1">
        <v>39682</v>
      </c>
    </row>
    <row r="17431" spans="1:9" x14ac:dyDescent="0.25">
      <c r="A17431" s="1">
        <v>0</v>
      </c>
      <c r="B17431" s="1" t="s">
        <v>20967</v>
      </c>
    </row>
    <row r="17432" spans="1:9" x14ac:dyDescent="0.25">
      <c r="A17432" s="1">
        <v>1</v>
      </c>
      <c r="B17432" s="1" t="s">
        <v>20968</v>
      </c>
      <c r="C17432" s="1" t="s">
        <v>20969</v>
      </c>
      <c r="D17432" s="1">
        <v>22276.068888900001</v>
      </c>
      <c r="E17432" s="1">
        <v>-3.1200000000000002E-6</v>
      </c>
      <c r="F17432" s="1" t="s">
        <v>3</v>
      </c>
      <c r="G17432" s="1">
        <f>-14790-5</f>
        <v>-14795</v>
      </c>
      <c r="H17432" s="1">
        <v>0</v>
      </c>
      <c r="I17432" s="1">
        <v>9996</v>
      </c>
    </row>
    <row r="17433" spans="1:9" x14ac:dyDescent="0.25">
      <c r="A17433" s="1">
        <v>2</v>
      </c>
      <c r="B17433" s="1">
        <v>51119</v>
      </c>
      <c r="C17433" s="1">
        <v>53.217100000000002</v>
      </c>
      <c r="D17433" s="1">
        <v>156.8518</v>
      </c>
      <c r="E17433" s="1">
        <v>1773</v>
      </c>
      <c r="F17433" s="1">
        <v>52.386299999999999</v>
      </c>
      <c r="G17433" s="1">
        <v>307.72899999999998</v>
      </c>
      <c r="H17433" s="1">
        <v>15.08826081</v>
      </c>
      <c r="I17433" s="1">
        <v>39624</v>
      </c>
    </row>
    <row r="17434" spans="1:9" x14ac:dyDescent="0.25">
      <c r="A17434" s="1">
        <v>0</v>
      </c>
      <c r="B17434" s="1" t="s">
        <v>20970</v>
      </c>
    </row>
    <row r="17435" spans="1:9" x14ac:dyDescent="0.25">
      <c r="A17435" s="1">
        <v>1</v>
      </c>
      <c r="B17435" s="1" t="s">
        <v>20971</v>
      </c>
      <c r="C17435" s="1" t="s">
        <v>20972</v>
      </c>
      <c r="D17435" s="1">
        <v>22276.392714720001</v>
      </c>
      <c r="E17435" s="1">
        <v>3.7629999999999997E-5</v>
      </c>
      <c r="F17435" s="1" t="s">
        <v>3</v>
      </c>
      <c r="G17435" s="1" t="s">
        <v>20973</v>
      </c>
      <c r="H17435" s="1">
        <v>0</v>
      </c>
      <c r="I17435" s="1">
        <v>9996</v>
      </c>
    </row>
    <row r="17436" spans="1:9" x14ac:dyDescent="0.25">
      <c r="A17436" s="1">
        <v>2</v>
      </c>
      <c r="B17436" s="1">
        <v>51120</v>
      </c>
      <c r="C17436" s="1">
        <v>53.215800000000002</v>
      </c>
      <c r="D17436" s="1">
        <v>155.4023</v>
      </c>
      <c r="E17436" s="1">
        <v>1999</v>
      </c>
      <c r="F17436" s="1">
        <v>49.976900000000001</v>
      </c>
      <c r="G17436" s="1">
        <v>310.13979999999998</v>
      </c>
      <c r="H17436" s="1">
        <v>15.08845655</v>
      </c>
      <c r="I17436" s="1">
        <v>39674</v>
      </c>
    </row>
    <row r="17437" spans="1:9" x14ac:dyDescent="0.25">
      <c r="A17437" s="1">
        <v>0</v>
      </c>
      <c r="B17437" s="1" t="s">
        <v>20974</v>
      </c>
    </row>
    <row r="17438" spans="1:9" x14ac:dyDescent="0.25">
      <c r="A17438" s="1">
        <v>1</v>
      </c>
      <c r="B17438" s="1" t="s">
        <v>20975</v>
      </c>
      <c r="C17438" s="1" t="s">
        <v>20976</v>
      </c>
      <c r="D17438" s="1">
        <v>22276.539907449998</v>
      </c>
      <c r="E17438" s="1">
        <v>3.4950000000000002E-5</v>
      </c>
      <c r="F17438" s="1" t="s">
        <v>3</v>
      </c>
      <c r="G17438" s="1" t="s">
        <v>20977</v>
      </c>
      <c r="H17438" s="1">
        <v>0</v>
      </c>
      <c r="I17438" s="1">
        <v>9999</v>
      </c>
    </row>
    <row r="17439" spans="1:9" x14ac:dyDescent="0.25">
      <c r="A17439" s="1">
        <v>2</v>
      </c>
      <c r="B17439" s="1">
        <v>51121</v>
      </c>
      <c r="C17439" s="1">
        <v>53.215400000000002</v>
      </c>
      <c r="D17439" s="1">
        <v>154.72</v>
      </c>
      <c r="E17439" s="1">
        <v>1916</v>
      </c>
      <c r="F17439" s="1">
        <v>45.9544</v>
      </c>
      <c r="G17439" s="1">
        <v>314.16059999999999</v>
      </c>
      <c r="H17439" s="1">
        <v>15.088587159999999</v>
      </c>
      <c r="I17439" s="1">
        <v>39696</v>
      </c>
    </row>
    <row r="17440" spans="1:9" x14ac:dyDescent="0.25">
      <c r="A17440" s="1">
        <v>0</v>
      </c>
      <c r="B17440" s="1" t="s">
        <v>20978</v>
      </c>
    </row>
    <row r="17441" spans="1:9" x14ac:dyDescent="0.25">
      <c r="A17441" s="1">
        <v>1</v>
      </c>
      <c r="B17441" s="1" t="s">
        <v>20979</v>
      </c>
      <c r="C17441" s="1" t="s">
        <v>20980</v>
      </c>
      <c r="D17441" s="1">
        <v>22276.396393859999</v>
      </c>
      <c r="E17441" s="1">
        <v>2.2609999999999999E-5</v>
      </c>
      <c r="F17441" s="1" t="s">
        <v>3</v>
      </c>
      <c r="G17441" s="1" t="s">
        <v>20981</v>
      </c>
      <c r="H17441" s="1">
        <v>0</v>
      </c>
      <c r="I17441" s="1">
        <v>9994</v>
      </c>
    </row>
    <row r="17442" spans="1:9" x14ac:dyDescent="0.25">
      <c r="A17442" s="1">
        <v>2</v>
      </c>
      <c r="B17442" s="1">
        <v>51122</v>
      </c>
      <c r="C17442" s="1">
        <v>53.218400000000003</v>
      </c>
      <c r="D17442" s="1">
        <v>155.38820000000001</v>
      </c>
      <c r="E17442" s="1">
        <v>1695</v>
      </c>
      <c r="F17442" s="1">
        <v>62.368899999999996</v>
      </c>
      <c r="G17442" s="1">
        <v>297.7475</v>
      </c>
      <c r="H17442" s="1">
        <v>15.088498980000001</v>
      </c>
      <c r="I17442" s="1">
        <v>39679</v>
      </c>
    </row>
    <row r="17443" spans="1:9" x14ac:dyDescent="0.25">
      <c r="A17443" s="1">
        <v>0</v>
      </c>
      <c r="B17443" s="1" t="s">
        <v>20982</v>
      </c>
    </row>
    <row r="17444" spans="1:9" x14ac:dyDescent="0.25">
      <c r="A17444" s="1">
        <v>1</v>
      </c>
      <c r="B17444" s="1" t="s">
        <v>20983</v>
      </c>
      <c r="C17444" s="1" t="s">
        <v>20984</v>
      </c>
      <c r="D17444" s="1">
        <v>22276.389025389999</v>
      </c>
      <c r="E17444" s="1">
        <v>8.3399999999999998E-6</v>
      </c>
      <c r="F17444" s="1" t="s">
        <v>3</v>
      </c>
      <c r="G17444" s="1" t="s">
        <v>20985</v>
      </c>
      <c r="H17444" s="1">
        <v>0</v>
      </c>
      <c r="I17444" s="1">
        <v>9997</v>
      </c>
    </row>
    <row r="17445" spans="1:9" x14ac:dyDescent="0.25">
      <c r="A17445" s="1">
        <v>2</v>
      </c>
      <c r="B17445" s="1">
        <v>51123</v>
      </c>
      <c r="C17445" s="1">
        <v>53.219000000000001</v>
      </c>
      <c r="D17445" s="1">
        <v>155.4195</v>
      </c>
      <c r="E17445" s="1">
        <v>1906</v>
      </c>
      <c r="F17445" s="1">
        <v>49.2012</v>
      </c>
      <c r="G17445" s="1">
        <v>310.91449999999998</v>
      </c>
      <c r="H17445" s="1">
        <v>15.08852121</v>
      </c>
      <c r="I17445" s="1">
        <v>39679</v>
      </c>
    </row>
    <row r="17446" spans="1:9" x14ac:dyDescent="0.25">
      <c r="A17446" s="1">
        <v>0</v>
      </c>
      <c r="B17446" s="1" t="s">
        <v>20986</v>
      </c>
    </row>
    <row r="17447" spans="1:9" x14ac:dyDescent="0.25">
      <c r="A17447" s="1">
        <v>1</v>
      </c>
      <c r="B17447" s="1" t="s">
        <v>20987</v>
      </c>
      <c r="C17447" s="1" t="s">
        <v>20988</v>
      </c>
      <c r="D17447" s="1">
        <v>22276.432272940001</v>
      </c>
      <c r="E17447" s="1">
        <v>7.716E-5</v>
      </c>
      <c r="F17447" s="1" t="s">
        <v>3</v>
      </c>
      <c r="G17447" s="1" t="s">
        <v>20989</v>
      </c>
      <c r="H17447" s="1">
        <v>0</v>
      </c>
      <c r="I17447" s="1">
        <v>9993</v>
      </c>
    </row>
    <row r="17448" spans="1:9" x14ac:dyDescent="0.25">
      <c r="A17448" s="1">
        <v>2</v>
      </c>
      <c r="B17448" s="1">
        <v>51124</v>
      </c>
      <c r="C17448" s="1">
        <v>53.216200000000001</v>
      </c>
      <c r="D17448" s="1">
        <v>165.21969999999999</v>
      </c>
      <c r="E17448" s="1">
        <v>1753</v>
      </c>
      <c r="F17448" s="1">
        <v>59.429299999999998</v>
      </c>
      <c r="G17448" s="1">
        <v>300.68720000000002</v>
      </c>
      <c r="H17448" s="1">
        <v>15.088528439999999</v>
      </c>
      <c r="I17448" s="1">
        <v>39545</v>
      </c>
    </row>
    <row r="17449" spans="1:9" x14ac:dyDescent="0.25">
      <c r="A17449" s="1">
        <v>0</v>
      </c>
      <c r="B17449" s="1" t="s">
        <v>20990</v>
      </c>
    </row>
    <row r="17450" spans="1:9" x14ac:dyDescent="0.25">
      <c r="A17450" s="1">
        <v>1</v>
      </c>
      <c r="B17450" s="1" t="s">
        <v>20991</v>
      </c>
      <c r="C17450" s="1" t="s">
        <v>20992</v>
      </c>
      <c r="D17450" s="1">
        <v>22276.421232640001</v>
      </c>
      <c r="E17450" s="1">
        <v>6.7210000000000002E-5</v>
      </c>
      <c r="F17450" s="1" t="s">
        <v>3</v>
      </c>
      <c r="G17450" s="1" t="s">
        <v>20993</v>
      </c>
      <c r="H17450" s="1">
        <v>0</v>
      </c>
      <c r="I17450" s="1">
        <v>9995</v>
      </c>
    </row>
    <row r="17451" spans="1:9" x14ac:dyDescent="0.25">
      <c r="A17451" s="1">
        <v>2</v>
      </c>
      <c r="B17451" s="1">
        <v>51125</v>
      </c>
      <c r="C17451" s="1">
        <v>53.2166</v>
      </c>
      <c r="D17451" s="1">
        <v>165.27420000000001</v>
      </c>
      <c r="E17451" s="1">
        <v>1855</v>
      </c>
      <c r="F17451" s="1">
        <v>46.997100000000003</v>
      </c>
      <c r="G17451" s="1">
        <v>313.11759999999998</v>
      </c>
      <c r="H17451" s="1">
        <v>15.08863693</v>
      </c>
      <c r="I17451" s="1">
        <v>39521</v>
      </c>
    </row>
    <row r="17452" spans="1:9" x14ac:dyDescent="0.25">
      <c r="A17452" s="1">
        <v>0</v>
      </c>
      <c r="B17452" s="1" t="s">
        <v>20994</v>
      </c>
    </row>
    <row r="17453" spans="1:9" x14ac:dyDescent="0.25">
      <c r="A17453" s="1">
        <v>1</v>
      </c>
      <c r="B17453" s="1" t="s">
        <v>20995</v>
      </c>
      <c r="C17453" s="1" t="s">
        <v>20996</v>
      </c>
      <c r="D17453" s="1">
        <v>22276.097392430001</v>
      </c>
      <c r="E17453" s="1">
        <v>-1.5E-6</v>
      </c>
      <c r="F17453" s="1" t="s">
        <v>3</v>
      </c>
      <c r="G17453" s="1" t="s">
        <v>20997</v>
      </c>
      <c r="H17453" s="1">
        <v>0</v>
      </c>
      <c r="I17453" s="1">
        <v>9993</v>
      </c>
    </row>
    <row r="17454" spans="1:9" x14ac:dyDescent="0.25">
      <c r="A17454" s="1">
        <v>2</v>
      </c>
      <c r="B17454" s="1">
        <v>51126</v>
      </c>
      <c r="C17454" s="1">
        <v>53.216099999999997</v>
      </c>
      <c r="D17454" s="1">
        <v>166.7244</v>
      </c>
      <c r="E17454" s="1">
        <v>1796</v>
      </c>
      <c r="F17454" s="1">
        <v>50.865000000000002</v>
      </c>
      <c r="G17454" s="1">
        <v>309.25020000000001</v>
      </c>
      <c r="H17454" s="1">
        <v>15.08851523</v>
      </c>
      <c r="I17454" s="1">
        <v>39496</v>
      </c>
    </row>
    <row r="17455" spans="1:9" x14ac:dyDescent="0.25">
      <c r="A17455" s="1">
        <v>0</v>
      </c>
      <c r="B17455" s="1" t="s">
        <v>20998</v>
      </c>
    </row>
    <row r="17456" spans="1:9" x14ac:dyDescent="0.25">
      <c r="A17456" s="1">
        <v>1</v>
      </c>
      <c r="B17456" s="1" t="s">
        <v>20999</v>
      </c>
      <c r="C17456" s="1" t="s">
        <v>21000</v>
      </c>
      <c r="D17456" s="1">
        <v>22276.42491844</v>
      </c>
      <c r="E17456" s="1">
        <v>2.3444000000000001E-4</v>
      </c>
      <c r="F17456" s="1" t="s">
        <v>3</v>
      </c>
      <c r="G17456" s="1" t="s">
        <v>21001</v>
      </c>
      <c r="H17456" s="1">
        <v>0</v>
      </c>
      <c r="I17456" s="1">
        <v>9993</v>
      </c>
    </row>
    <row r="17457" spans="1:9" x14ac:dyDescent="0.25">
      <c r="A17457" s="1">
        <v>2</v>
      </c>
      <c r="B17457" s="1">
        <v>51127</v>
      </c>
      <c r="C17457" s="1">
        <v>53.215800000000002</v>
      </c>
      <c r="D17457" s="1">
        <v>165.256</v>
      </c>
      <c r="E17457" s="1">
        <v>1686</v>
      </c>
      <c r="F17457" s="1">
        <v>49.415100000000002</v>
      </c>
      <c r="G17457" s="1">
        <v>310.69869999999997</v>
      </c>
      <c r="H17457" s="1">
        <v>15.088766959999999</v>
      </c>
      <c r="I17457" s="1">
        <v>39532</v>
      </c>
    </row>
    <row r="17458" spans="1:9" x14ac:dyDescent="0.25">
      <c r="A17458" s="1">
        <v>0</v>
      </c>
      <c r="B17458" s="1" t="s">
        <v>21002</v>
      </c>
    </row>
    <row r="17459" spans="1:9" x14ac:dyDescent="0.25">
      <c r="A17459" s="1">
        <v>1</v>
      </c>
      <c r="B17459" s="1" t="s">
        <v>21003</v>
      </c>
      <c r="C17459" s="1" t="s">
        <v>21004</v>
      </c>
      <c r="D17459" s="1">
        <v>22276.538988470002</v>
      </c>
      <c r="E17459" s="1">
        <v>1.1684E-4</v>
      </c>
      <c r="F17459" s="1" t="s">
        <v>3</v>
      </c>
      <c r="G17459" s="1" t="s">
        <v>21005</v>
      </c>
      <c r="H17459" s="1">
        <v>0</v>
      </c>
      <c r="I17459" s="1">
        <v>9995</v>
      </c>
    </row>
    <row r="17460" spans="1:9" x14ac:dyDescent="0.25">
      <c r="A17460" s="1">
        <v>2</v>
      </c>
      <c r="B17460" s="1">
        <v>51128</v>
      </c>
      <c r="C17460" s="1">
        <v>53.214700000000001</v>
      </c>
      <c r="D17460" s="1">
        <v>164.75069999999999</v>
      </c>
      <c r="E17460" s="1">
        <v>1722</v>
      </c>
      <c r="F17460" s="1">
        <v>57.5745</v>
      </c>
      <c r="G17460" s="1">
        <v>302.54129999999998</v>
      </c>
      <c r="H17460" s="1">
        <v>15.08855893</v>
      </c>
      <c r="I17460" s="1">
        <v>39547</v>
      </c>
    </row>
    <row r="17461" spans="1:9" x14ac:dyDescent="0.25">
      <c r="A17461" s="1">
        <v>0</v>
      </c>
      <c r="B17461" s="1" t="s">
        <v>21006</v>
      </c>
    </row>
    <row r="17462" spans="1:9" x14ac:dyDescent="0.25">
      <c r="A17462" s="1">
        <v>1</v>
      </c>
      <c r="B17462" s="1" t="s">
        <v>21007</v>
      </c>
      <c r="C17462" s="1" t="s">
        <v>21008</v>
      </c>
      <c r="D17462" s="1">
        <v>22276.433227959998</v>
      </c>
      <c r="E17462" s="1">
        <v>8.2999999999999999E-7</v>
      </c>
      <c r="F17462" s="1" t="s">
        <v>3</v>
      </c>
      <c r="G17462" s="1" t="s">
        <v>21009</v>
      </c>
      <c r="H17462" s="1">
        <v>0</v>
      </c>
      <c r="I17462" s="1">
        <v>9993</v>
      </c>
    </row>
    <row r="17463" spans="1:9" x14ac:dyDescent="0.25">
      <c r="A17463" s="1">
        <v>2</v>
      </c>
      <c r="B17463" s="1">
        <v>51129</v>
      </c>
      <c r="C17463" s="1">
        <v>53.216099999999997</v>
      </c>
      <c r="D17463" s="1">
        <v>165.21700000000001</v>
      </c>
      <c r="E17463" s="1">
        <v>1726</v>
      </c>
      <c r="F17463" s="1">
        <v>53.048499999999997</v>
      </c>
      <c r="G17463" s="1">
        <v>307.06650000000002</v>
      </c>
      <c r="H17463" s="1">
        <v>15.088522190000001</v>
      </c>
      <c r="I17463" s="1">
        <v>39539</v>
      </c>
    </row>
    <row r="17464" spans="1:9" x14ac:dyDescent="0.25">
      <c r="A17464" s="1">
        <v>0</v>
      </c>
      <c r="B17464" s="1" t="s">
        <v>21010</v>
      </c>
    </row>
    <row r="17465" spans="1:9" x14ac:dyDescent="0.25">
      <c r="A17465" s="1">
        <v>1</v>
      </c>
      <c r="B17465" s="1" t="s">
        <v>21011</v>
      </c>
      <c r="C17465" s="1" t="s">
        <v>21012</v>
      </c>
      <c r="D17465" s="1">
        <v>22276.417557090001</v>
      </c>
      <c r="E17465" s="1">
        <v>8.4019999999999999E-5</v>
      </c>
      <c r="F17465" s="1" t="s">
        <v>3</v>
      </c>
      <c r="G17465" s="1" t="s">
        <v>21013</v>
      </c>
      <c r="H17465" s="1">
        <v>0</v>
      </c>
      <c r="I17465" s="1">
        <v>9994</v>
      </c>
    </row>
    <row r="17466" spans="1:9" x14ac:dyDescent="0.25">
      <c r="A17466" s="1">
        <v>2</v>
      </c>
      <c r="B17466" s="1">
        <v>51130</v>
      </c>
      <c r="C17466" s="1">
        <v>53.2164</v>
      </c>
      <c r="D17466" s="1">
        <v>165.28919999999999</v>
      </c>
      <c r="E17466" s="1">
        <v>1769</v>
      </c>
      <c r="F17466" s="1">
        <v>55.277500000000003</v>
      </c>
      <c r="G17466" s="1">
        <v>304.8383</v>
      </c>
      <c r="H17466" s="1">
        <v>15.088551499999999</v>
      </c>
      <c r="I17466" s="1">
        <v>39526</v>
      </c>
    </row>
    <row r="17467" spans="1:9" x14ac:dyDescent="0.25">
      <c r="A17467" s="1">
        <v>0</v>
      </c>
      <c r="B17467" s="1" t="s">
        <v>21014</v>
      </c>
    </row>
    <row r="17468" spans="1:9" x14ac:dyDescent="0.25">
      <c r="A17468" s="1">
        <v>1</v>
      </c>
      <c r="B17468" s="1" t="s">
        <v>21015</v>
      </c>
      <c r="C17468" s="1" t="s">
        <v>21016</v>
      </c>
      <c r="D17468" s="1">
        <v>22276.145240130001</v>
      </c>
      <c r="E17468" s="1">
        <v>9.7629999999999999E-5</v>
      </c>
      <c r="F17468" s="1" t="s">
        <v>3</v>
      </c>
      <c r="G17468" s="1" t="s">
        <v>21017</v>
      </c>
      <c r="H17468" s="1">
        <v>0</v>
      </c>
      <c r="I17468" s="1">
        <v>9998</v>
      </c>
    </row>
    <row r="17469" spans="1:9" x14ac:dyDescent="0.25">
      <c r="A17469" s="1">
        <v>2</v>
      </c>
      <c r="B17469" s="1">
        <v>51131</v>
      </c>
      <c r="C17469" s="1">
        <v>53.214700000000001</v>
      </c>
      <c r="D17469" s="1">
        <v>166.51519999999999</v>
      </c>
      <c r="E17469" s="1">
        <v>2157</v>
      </c>
      <c r="F17469" s="1">
        <v>47.032699999999998</v>
      </c>
      <c r="G17469" s="1">
        <v>313.08460000000002</v>
      </c>
      <c r="H17469" s="1">
        <v>15.088488310000001</v>
      </c>
      <c r="I17469" s="1">
        <v>39484</v>
      </c>
    </row>
    <row r="17470" spans="1:9" x14ac:dyDescent="0.25">
      <c r="A17470" s="1">
        <v>0</v>
      </c>
      <c r="B17470" s="1" t="s">
        <v>21018</v>
      </c>
    </row>
    <row r="17471" spans="1:9" x14ac:dyDescent="0.25">
      <c r="A17471" s="1">
        <v>1</v>
      </c>
      <c r="B17471" s="1" t="s">
        <v>21019</v>
      </c>
      <c r="C17471" s="1" t="s">
        <v>21020</v>
      </c>
      <c r="D17471" s="1">
        <v>22276.480102770001</v>
      </c>
      <c r="E17471" s="1">
        <v>3.9329999999999998E-5</v>
      </c>
      <c r="F17471" s="1" t="s">
        <v>3</v>
      </c>
      <c r="G17471" s="1" t="s">
        <v>21021</v>
      </c>
      <c r="H17471" s="1">
        <v>0</v>
      </c>
      <c r="I17471" s="1">
        <v>9990</v>
      </c>
    </row>
    <row r="17472" spans="1:9" x14ac:dyDescent="0.25">
      <c r="A17472" s="1">
        <v>2</v>
      </c>
      <c r="B17472" s="1">
        <v>51132</v>
      </c>
      <c r="C17472" s="1">
        <v>53.216500000000003</v>
      </c>
      <c r="D17472" s="1">
        <v>165.0137</v>
      </c>
      <c r="E17472" s="1">
        <v>1770</v>
      </c>
      <c r="F17472" s="1">
        <v>50.238500000000002</v>
      </c>
      <c r="G17472" s="1">
        <v>309.87619999999998</v>
      </c>
      <c r="H17472" s="1">
        <v>15.08854255</v>
      </c>
      <c r="I17472" s="1">
        <v>39535</v>
      </c>
    </row>
    <row r="17473" spans="1:9" x14ac:dyDescent="0.25">
      <c r="A17473" s="1">
        <v>0</v>
      </c>
      <c r="B17473" s="1" t="s">
        <v>21022</v>
      </c>
    </row>
    <row r="17474" spans="1:9" x14ac:dyDescent="0.25">
      <c r="A17474" s="1">
        <v>1</v>
      </c>
      <c r="B17474" s="1" t="s">
        <v>21023</v>
      </c>
      <c r="C17474" s="1" t="s">
        <v>21024</v>
      </c>
      <c r="D17474" s="1">
        <v>22276.071642769999</v>
      </c>
      <c r="E17474" s="1">
        <v>-1.3329999999999999E-5</v>
      </c>
      <c r="F17474" s="1" t="s">
        <v>3</v>
      </c>
      <c r="G17474" s="1">
        <f>-65641-4</f>
        <v>-65645</v>
      </c>
      <c r="H17474" s="1">
        <v>0</v>
      </c>
      <c r="I17474" s="1">
        <v>9993</v>
      </c>
    </row>
    <row r="17475" spans="1:9" x14ac:dyDescent="0.25">
      <c r="A17475" s="1">
        <v>2</v>
      </c>
      <c r="B17475" s="1">
        <v>51133</v>
      </c>
      <c r="C17475" s="1">
        <v>53.218400000000003</v>
      </c>
      <c r="D17475" s="1">
        <v>166.84309999999999</v>
      </c>
      <c r="E17475" s="1">
        <v>2002</v>
      </c>
      <c r="F17475" s="1">
        <v>47.463500000000003</v>
      </c>
      <c r="G17475" s="1">
        <v>312.65260000000001</v>
      </c>
      <c r="H17475" s="1">
        <v>15.08844165</v>
      </c>
      <c r="I17475" s="1">
        <v>39470</v>
      </c>
    </row>
    <row r="17476" spans="1:9" x14ac:dyDescent="0.25">
      <c r="A17476" s="1">
        <v>0</v>
      </c>
      <c r="B17476" s="1" t="s">
        <v>21025</v>
      </c>
    </row>
    <row r="17477" spans="1:9" x14ac:dyDescent="0.25">
      <c r="A17477" s="1">
        <v>1</v>
      </c>
      <c r="B17477" s="1" t="s">
        <v>21026</v>
      </c>
      <c r="C17477" s="1" t="s">
        <v>21027</v>
      </c>
      <c r="D17477" s="1">
        <v>22276.040398829999</v>
      </c>
      <c r="E17477" s="1">
        <v>-3.4199999999999999E-6</v>
      </c>
      <c r="F17477" s="1" t="s">
        <v>3</v>
      </c>
      <c r="G17477" s="1">
        <f>-33976-5</f>
        <v>-33981</v>
      </c>
      <c r="H17477" s="1">
        <v>0</v>
      </c>
      <c r="I17477" s="1">
        <v>9991</v>
      </c>
    </row>
    <row r="17478" spans="1:9" x14ac:dyDescent="0.25">
      <c r="A17478" s="1">
        <v>2</v>
      </c>
      <c r="B17478" s="1">
        <v>51134</v>
      </c>
      <c r="C17478" s="1">
        <v>53.217500000000001</v>
      </c>
      <c r="D17478" s="1">
        <v>156.96129999999999</v>
      </c>
      <c r="E17478" s="1">
        <v>1890</v>
      </c>
      <c r="F17478" s="1">
        <v>43.315899999999999</v>
      </c>
      <c r="G17478" s="1">
        <v>316.79820000000001</v>
      </c>
      <c r="H17478" s="1">
        <v>15.08837042</v>
      </c>
      <c r="I17478" s="1">
        <v>39627</v>
      </c>
    </row>
    <row r="17479" spans="1:9" x14ac:dyDescent="0.25">
      <c r="A17479" s="1">
        <v>0</v>
      </c>
      <c r="B17479" s="1" t="s">
        <v>21028</v>
      </c>
    </row>
    <row r="17480" spans="1:9" x14ac:dyDescent="0.25">
      <c r="A17480" s="1">
        <v>1</v>
      </c>
      <c r="B17480" s="1" t="s">
        <v>21029</v>
      </c>
      <c r="C17480" s="1" t="s">
        <v>21030</v>
      </c>
      <c r="D17480" s="1">
        <v>22276.39914745</v>
      </c>
      <c r="E17480" s="1">
        <v>1.137E-5</v>
      </c>
      <c r="F17480" s="1" t="s">
        <v>3</v>
      </c>
      <c r="G17480" s="1" t="s">
        <v>21031</v>
      </c>
      <c r="H17480" s="1">
        <v>0</v>
      </c>
      <c r="I17480" s="1">
        <v>9993</v>
      </c>
    </row>
    <row r="17481" spans="1:9" x14ac:dyDescent="0.25">
      <c r="A17481" s="1">
        <v>2</v>
      </c>
      <c r="B17481" s="1">
        <v>51135</v>
      </c>
      <c r="C17481" s="1">
        <v>53.216799999999999</v>
      </c>
      <c r="D17481" s="1">
        <v>165.37479999999999</v>
      </c>
      <c r="E17481" s="1">
        <v>1813</v>
      </c>
      <c r="F17481" s="1">
        <v>48.492600000000003</v>
      </c>
      <c r="G17481" s="1">
        <v>311.62220000000002</v>
      </c>
      <c r="H17481" s="1">
        <v>15.088442949999999</v>
      </c>
      <c r="I17481" s="1">
        <v>39524</v>
      </c>
    </row>
    <row r="17482" spans="1:9" x14ac:dyDescent="0.25">
      <c r="A17482" s="1">
        <v>0</v>
      </c>
      <c r="B17482" s="1" t="s">
        <v>21032</v>
      </c>
    </row>
    <row r="17483" spans="1:9" x14ac:dyDescent="0.25">
      <c r="A17483" s="1">
        <v>1</v>
      </c>
      <c r="B17483" s="1" t="s">
        <v>21033</v>
      </c>
      <c r="C17483" s="1" t="s">
        <v>21034</v>
      </c>
      <c r="D17483" s="1">
        <v>22276.135156420001</v>
      </c>
      <c r="E17483" s="1">
        <v>-3.4000000000000001E-6</v>
      </c>
      <c r="F17483" s="1" t="s">
        <v>3</v>
      </c>
      <c r="G17483" s="1">
        <f>-32675-5</f>
        <v>-32680</v>
      </c>
      <c r="H17483" s="1">
        <v>0</v>
      </c>
      <c r="I17483" s="1">
        <v>9998</v>
      </c>
    </row>
    <row r="17484" spans="1:9" x14ac:dyDescent="0.25">
      <c r="A17484" s="1">
        <v>2</v>
      </c>
      <c r="B17484" s="1">
        <v>51136</v>
      </c>
      <c r="C17484" s="1">
        <v>53.216299999999997</v>
      </c>
      <c r="D17484" s="1">
        <v>166.55410000000001</v>
      </c>
      <c r="E17484" s="1">
        <v>1862</v>
      </c>
      <c r="F17484" s="1">
        <v>47.749299999999998</v>
      </c>
      <c r="G17484" s="1">
        <v>312.3657</v>
      </c>
      <c r="H17484" s="1">
        <v>15.08849225</v>
      </c>
      <c r="I17484" s="1">
        <v>39482</v>
      </c>
    </row>
    <row r="17485" spans="1:9" x14ac:dyDescent="0.25">
      <c r="A17485" s="1">
        <v>0</v>
      </c>
      <c r="B17485" s="1" t="s">
        <v>21035</v>
      </c>
    </row>
    <row r="17486" spans="1:9" x14ac:dyDescent="0.25">
      <c r="A17486" s="1">
        <v>1</v>
      </c>
      <c r="B17486" s="1" t="s">
        <v>21036</v>
      </c>
      <c r="C17486" s="1" t="s">
        <v>21037</v>
      </c>
      <c r="D17486" s="1">
        <v>22276.388106509999</v>
      </c>
      <c r="E17486" s="1">
        <v>7.2509999999999995E-5</v>
      </c>
      <c r="F17486" s="1" t="s">
        <v>3</v>
      </c>
      <c r="G17486" s="1" t="s">
        <v>21038</v>
      </c>
      <c r="H17486" s="1">
        <v>0</v>
      </c>
      <c r="I17486" s="1">
        <v>9991</v>
      </c>
    </row>
    <row r="17487" spans="1:9" x14ac:dyDescent="0.25">
      <c r="A17487" s="1">
        <v>2</v>
      </c>
      <c r="B17487" s="1">
        <v>51137</v>
      </c>
      <c r="C17487" s="1">
        <v>53.217300000000002</v>
      </c>
      <c r="D17487" s="1">
        <v>165.4222</v>
      </c>
      <c r="E17487" s="1">
        <v>1974</v>
      </c>
      <c r="F17487" s="1">
        <v>44.570099999999996</v>
      </c>
      <c r="G17487" s="1">
        <v>315.54500000000002</v>
      </c>
      <c r="H17487" s="1">
        <v>15.08858422</v>
      </c>
      <c r="I17487" s="1">
        <v>39530</v>
      </c>
    </row>
    <row r="17488" spans="1:9" x14ac:dyDescent="0.25">
      <c r="A17488" s="1">
        <v>0</v>
      </c>
      <c r="B17488" s="1" t="s">
        <v>21039</v>
      </c>
    </row>
    <row r="17489" spans="1:9" x14ac:dyDescent="0.25">
      <c r="A17489" s="1">
        <v>1</v>
      </c>
      <c r="B17489" s="1" t="s">
        <v>21040</v>
      </c>
      <c r="C17489" s="1" t="s">
        <v>21041</v>
      </c>
      <c r="D17489" s="1">
        <v>22276.196750629999</v>
      </c>
      <c r="E17489" s="1">
        <v>1.4604E-4</v>
      </c>
      <c r="F17489" s="1" t="s">
        <v>3</v>
      </c>
      <c r="G17489" s="1" t="s">
        <v>21042</v>
      </c>
      <c r="H17489" s="1">
        <v>0</v>
      </c>
      <c r="I17489" s="1">
        <v>9999</v>
      </c>
    </row>
    <row r="17490" spans="1:9" x14ac:dyDescent="0.25">
      <c r="A17490" s="1">
        <v>2</v>
      </c>
      <c r="B17490" s="1">
        <v>51138</v>
      </c>
      <c r="C17490" s="1">
        <v>53.216900000000003</v>
      </c>
      <c r="D17490" s="1">
        <v>166.26079999999999</v>
      </c>
      <c r="E17490" s="1">
        <v>1795</v>
      </c>
      <c r="F17490" s="1">
        <v>45.267000000000003</v>
      </c>
      <c r="G17490" s="1">
        <v>314.84679999999997</v>
      </c>
      <c r="H17490" s="1">
        <v>15.08858979</v>
      </c>
      <c r="I17490" s="1">
        <v>39490</v>
      </c>
    </row>
    <row r="17491" spans="1:9" x14ac:dyDescent="0.25">
      <c r="A17491" s="1">
        <v>0</v>
      </c>
      <c r="B17491" s="1" t="s">
        <v>21043</v>
      </c>
    </row>
    <row r="17492" spans="1:9" x14ac:dyDescent="0.25">
      <c r="A17492" s="1">
        <v>1</v>
      </c>
      <c r="B17492" s="1" t="s">
        <v>21044</v>
      </c>
      <c r="C17492" s="1" t="s">
        <v>21045</v>
      </c>
      <c r="D17492" s="1">
        <v>22276.115787070001</v>
      </c>
      <c r="E17492" s="1">
        <v>2.3790000000000001E-5</v>
      </c>
      <c r="F17492" s="1" t="s">
        <v>3</v>
      </c>
      <c r="G17492" s="1" t="s">
        <v>8380</v>
      </c>
      <c r="H17492" s="1">
        <v>0</v>
      </c>
      <c r="I17492" s="1">
        <v>9994</v>
      </c>
    </row>
    <row r="17493" spans="1:9" x14ac:dyDescent="0.25">
      <c r="A17493" s="1">
        <v>2</v>
      </c>
      <c r="B17493" s="1">
        <v>51139</v>
      </c>
      <c r="C17493" s="1">
        <v>53.217599999999997</v>
      </c>
      <c r="D17493" s="1">
        <v>166.63919999999999</v>
      </c>
      <c r="E17493" s="1">
        <v>1992</v>
      </c>
      <c r="F17493" s="1">
        <v>44.380200000000002</v>
      </c>
      <c r="G17493" s="1">
        <v>315.73500000000001</v>
      </c>
      <c r="H17493" s="1">
        <v>15.088497780000001</v>
      </c>
      <c r="I17493" s="1">
        <v>39496</v>
      </c>
    </row>
    <row r="17494" spans="1:9" x14ac:dyDescent="0.25">
      <c r="A17494" s="1">
        <v>0</v>
      </c>
      <c r="B17494" s="1" t="s">
        <v>21046</v>
      </c>
    </row>
    <row r="17495" spans="1:9" x14ac:dyDescent="0.25">
      <c r="A17495" s="1">
        <v>1</v>
      </c>
      <c r="B17495" s="1" t="s">
        <v>21047</v>
      </c>
      <c r="C17495" s="1" t="s">
        <v>21048</v>
      </c>
      <c r="D17495" s="1">
        <v>22276.126836750002</v>
      </c>
      <c r="E17495" s="1">
        <v>3.2650000000000001E-5</v>
      </c>
      <c r="F17495" s="1" t="s">
        <v>3</v>
      </c>
      <c r="G17495" s="1" t="s">
        <v>21049</v>
      </c>
      <c r="H17495" s="1">
        <v>0</v>
      </c>
      <c r="I17495" s="1">
        <v>9994</v>
      </c>
    </row>
    <row r="17496" spans="1:9" x14ac:dyDescent="0.25">
      <c r="A17496" s="1">
        <v>2</v>
      </c>
      <c r="B17496" s="1">
        <v>51140</v>
      </c>
      <c r="C17496" s="1">
        <v>53.215800000000002</v>
      </c>
      <c r="D17496" s="1">
        <v>166.58410000000001</v>
      </c>
      <c r="E17496" s="1">
        <v>1663</v>
      </c>
      <c r="F17496" s="1">
        <v>50.3309</v>
      </c>
      <c r="G17496" s="1">
        <v>309.78300000000002</v>
      </c>
      <c r="H17496" s="1">
        <v>15.088421800000001</v>
      </c>
      <c r="I17496" s="1">
        <v>39496</v>
      </c>
    </row>
    <row r="17497" spans="1:9" x14ac:dyDescent="0.25">
      <c r="A17497" s="1">
        <v>0</v>
      </c>
      <c r="B17497" s="1" t="s">
        <v>21050</v>
      </c>
    </row>
    <row r="17498" spans="1:9" x14ac:dyDescent="0.25">
      <c r="A17498" s="1">
        <v>1</v>
      </c>
      <c r="B17498" s="1" t="s">
        <v>21051</v>
      </c>
      <c r="C17498" s="1" t="s">
        <v>21052</v>
      </c>
      <c r="D17498" s="1">
        <v>22275.975963910001</v>
      </c>
      <c r="E17498" s="1">
        <v>-1.167E-5</v>
      </c>
      <c r="F17498" s="1" t="s">
        <v>3</v>
      </c>
      <c r="G17498" s="1">
        <f>-55214-4</f>
        <v>-55218</v>
      </c>
      <c r="H17498" s="1">
        <v>0</v>
      </c>
      <c r="I17498" s="1">
        <v>9996</v>
      </c>
    </row>
    <row r="17499" spans="1:9" x14ac:dyDescent="0.25">
      <c r="A17499" s="1">
        <v>2</v>
      </c>
      <c r="B17499" s="1">
        <v>51141</v>
      </c>
      <c r="C17499" s="1">
        <v>53.215699999999998</v>
      </c>
      <c r="D17499" s="1">
        <v>167.27</v>
      </c>
      <c r="E17499" s="1">
        <v>1990</v>
      </c>
      <c r="F17499" s="1">
        <v>49.918300000000002</v>
      </c>
      <c r="G17499" s="1">
        <v>310.19830000000002</v>
      </c>
      <c r="H17499" s="1">
        <v>15.08833649</v>
      </c>
      <c r="I17499" s="1">
        <v>39478</v>
      </c>
    </row>
    <row r="17500" spans="1:9" x14ac:dyDescent="0.25">
      <c r="A17500" s="1">
        <v>0</v>
      </c>
      <c r="B17500" s="1" t="s">
        <v>21053</v>
      </c>
    </row>
    <row r="17501" spans="1:9" x14ac:dyDescent="0.25">
      <c r="A17501" s="1">
        <v>1</v>
      </c>
      <c r="B17501" s="1" t="s">
        <v>21054</v>
      </c>
      <c r="C17501" s="1" t="s">
        <v>21055</v>
      </c>
      <c r="D17501" s="1">
        <v>22276.583344909999</v>
      </c>
      <c r="E17501" s="1">
        <v>1.7825999999999999E-4</v>
      </c>
      <c r="F17501" s="1" t="s">
        <v>3</v>
      </c>
      <c r="G17501" s="1" t="s">
        <v>21056</v>
      </c>
      <c r="H17501" s="1">
        <v>0</v>
      </c>
      <c r="I17501" s="1">
        <v>9992</v>
      </c>
    </row>
    <row r="17502" spans="1:9" x14ac:dyDescent="0.25">
      <c r="A17502" s="1">
        <v>2</v>
      </c>
      <c r="B17502" s="1">
        <v>51142</v>
      </c>
      <c r="C17502" s="1">
        <v>53.216000000000001</v>
      </c>
      <c r="D17502" s="1">
        <v>154.5436</v>
      </c>
      <c r="E17502" s="1">
        <v>1748</v>
      </c>
      <c r="F17502" s="1">
        <v>54.830599999999997</v>
      </c>
      <c r="G17502" s="1">
        <v>36.078099999999999</v>
      </c>
      <c r="H17502" s="1">
        <v>15.08851147</v>
      </c>
      <c r="I17502" s="1">
        <v>1305</v>
      </c>
    </row>
    <row r="17503" spans="1:9" x14ac:dyDescent="0.25">
      <c r="A17503" s="1">
        <v>0</v>
      </c>
      <c r="B17503" s="1" t="s">
        <v>21057</v>
      </c>
    </row>
    <row r="17504" spans="1:9" x14ac:dyDescent="0.25">
      <c r="A17504" s="1">
        <v>1</v>
      </c>
      <c r="B17504" s="1" t="s">
        <v>21058</v>
      </c>
      <c r="C17504" s="1" t="s">
        <v>21059</v>
      </c>
      <c r="D17504" s="1">
        <v>22276.423985739999</v>
      </c>
      <c r="E17504" s="1">
        <v>1.1790000000000001E-5</v>
      </c>
      <c r="F17504" s="1" t="s">
        <v>3</v>
      </c>
      <c r="G17504" s="1" t="s">
        <v>21060</v>
      </c>
      <c r="H17504" s="1">
        <v>0</v>
      </c>
      <c r="I17504" s="1">
        <v>9993</v>
      </c>
    </row>
    <row r="17505" spans="1:9" x14ac:dyDescent="0.25">
      <c r="A17505" s="1">
        <v>2</v>
      </c>
      <c r="B17505" s="1">
        <v>51143</v>
      </c>
      <c r="C17505" s="1">
        <v>53.2166</v>
      </c>
      <c r="D17505" s="1">
        <v>175.26050000000001</v>
      </c>
      <c r="E17505" s="1">
        <v>1665</v>
      </c>
      <c r="F17505" s="1">
        <v>69.724900000000005</v>
      </c>
      <c r="G17505" s="1">
        <v>290.3922</v>
      </c>
      <c r="H17505" s="1">
        <v>15.0886207</v>
      </c>
      <c r="I17505" s="1">
        <v>39398</v>
      </c>
    </row>
    <row r="17506" spans="1:9" x14ac:dyDescent="0.25">
      <c r="A17506" s="1">
        <v>0</v>
      </c>
      <c r="B17506" s="1" t="s">
        <v>21061</v>
      </c>
    </row>
    <row r="17507" spans="1:9" x14ac:dyDescent="0.25">
      <c r="A17507" s="1">
        <v>1</v>
      </c>
      <c r="B17507" s="1" t="s">
        <v>21062</v>
      </c>
      <c r="C17507" s="1" t="s">
        <v>21063</v>
      </c>
      <c r="D17507" s="1">
        <v>22275.979642080001</v>
      </c>
      <c r="E17507" s="1">
        <v>5.448E-5</v>
      </c>
      <c r="F17507" s="1" t="s">
        <v>3</v>
      </c>
      <c r="G17507" s="1" t="s">
        <v>3925</v>
      </c>
      <c r="H17507" s="1">
        <v>0</v>
      </c>
      <c r="I17507" s="1">
        <v>9996</v>
      </c>
    </row>
    <row r="17508" spans="1:9" x14ac:dyDescent="0.25">
      <c r="A17508" s="1">
        <v>2</v>
      </c>
      <c r="B17508" s="1">
        <v>51144</v>
      </c>
      <c r="C17508" s="1">
        <v>53.2179</v>
      </c>
      <c r="D17508" s="1">
        <v>167.25579999999999</v>
      </c>
      <c r="E17508" s="1">
        <v>1983</v>
      </c>
      <c r="F17508" s="1">
        <v>54.196599999999997</v>
      </c>
      <c r="G17508" s="1">
        <v>305.92099999999999</v>
      </c>
      <c r="H17508" s="1">
        <v>15.088488549999999</v>
      </c>
      <c r="I17508" s="1">
        <v>39475</v>
      </c>
    </row>
    <row r="17509" spans="1:9" x14ac:dyDescent="0.25">
      <c r="A17509" s="1">
        <v>0</v>
      </c>
      <c r="B17509" s="1" t="s">
        <v>21064</v>
      </c>
    </row>
    <row r="17510" spans="1:9" x14ac:dyDescent="0.25">
      <c r="A17510" s="1">
        <v>1</v>
      </c>
      <c r="B17510" s="1" t="s">
        <v>21065</v>
      </c>
      <c r="C17510" s="1" t="s">
        <v>21066</v>
      </c>
      <c r="D17510" s="1">
        <v>22276.42030844</v>
      </c>
      <c r="E17510" s="1">
        <v>1.6358E-4</v>
      </c>
      <c r="F17510" s="1" t="s">
        <v>3</v>
      </c>
      <c r="G17510" s="1" t="s">
        <v>21067</v>
      </c>
      <c r="H17510" s="1">
        <v>0</v>
      </c>
      <c r="I17510" s="1">
        <v>9998</v>
      </c>
    </row>
    <row r="17511" spans="1:9" x14ac:dyDescent="0.25">
      <c r="A17511" s="1">
        <v>2</v>
      </c>
      <c r="B17511" s="1">
        <v>51145</v>
      </c>
      <c r="C17511" s="1">
        <v>53.216200000000001</v>
      </c>
      <c r="D17511" s="1">
        <v>175.27799999999999</v>
      </c>
      <c r="E17511" s="1">
        <v>1468</v>
      </c>
      <c r="F17511" s="1">
        <v>91.700999999999993</v>
      </c>
      <c r="G17511" s="1">
        <v>268.4151</v>
      </c>
      <c r="H17511" s="1">
        <v>15.088676660000001</v>
      </c>
      <c r="I17511" s="1">
        <v>39398</v>
      </c>
    </row>
    <row r="17512" spans="1:9" x14ac:dyDescent="0.25">
      <c r="A17512" s="1">
        <v>0</v>
      </c>
      <c r="B17512" s="1" t="s">
        <v>21068</v>
      </c>
    </row>
    <row r="17513" spans="1:9" x14ac:dyDescent="0.25">
      <c r="A17513" s="1">
        <v>1</v>
      </c>
      <c r="B17513" s="1" t="s">
        <v>21069</v>
      </c>
      <c r="C17513" s="1" t="s">
        <v>21070</v>
      </c>
      <c r="D17513" s="1">
        <v>22276.053243530001</v>
      </c>
      <c r="E17513" s="1">
        <v>3.0000000000000001E-5</v>
      </c>
      <c r="F17513" s="1" t="s">
        <v>3</v>
      </c>
      <c r="G17513" s="1" t="s">
        <v>21071</v>
      </c>
      <c r="H17513" s="1">
        <v>0</v>
      </c>
      <c r="I17513" s="1">
        <v>9999</v>
      </c>
    </row>
    <row r="17514" spans="1:9" x14ac:dyDescent="0.25">
      <c r="A17514" s="1">
        <v>2</v>
      </c>
      <c r="B17514" s="1">
        <v>51146</v>
      </c>
      <c r="C17514" s="1">
        <v>53.217500000000001</v>
      </c>
      <c r="D17514" s="1">
        <v>166.92089999999999</v>
      </c>
      <c r="E17514" s="1">
        <v>1713</v>
      </c>
      <c r="F17514" s="1">
        <v>54.540399999999998</v>
      </c>
      <c r="G17514" s="1">
        <v>305.57479999999998</v>
      </c>
      <c r="H17514" s="1">
        <v>15.088446899999999</v>
      </c>
      <c r="I17514" s="1">
        <v>39479</v>
      </c>
    </row>
    <row r="17515" spans="1:9" x14ac:dyDescent="0.25">
      <c r="A17515" s="1">
        <v>0</v>
      </c>
      <c r="B17515" s="1" t="s">
        <v>21072</v>
      </c>
    </row>
    <row r="17516" spans="1:9" x14ac:dyDescent="0.25">
      <c r="A17516" s="1">
        <v>1</v>
      </c>
      <c r="B17516" s="1" t="s">
        <v>21073</v>
      </c>
      <c r="C17516" s="1" t="s">
        <v>21074</v>
      </c>
      <c r="D17516" s="1">
        <v>22276.493903440001</v>
      </c>
      <c r="E17516" s="1">
        <v>2.012E-5</v>
      </c>
      <c r="F17516" s="1" t="s">
        <v>3</v>
      </c>
      <c r="G17516" s="1" t="s">
        <v>21075</v>
      </c>
      <c r="H17516" s="1">
        <v>0</v>
      </c>
      <c r="I17516" s="1">
        <v>9995</v>
      </c>
    </row>
    <row r="17517" spans="1:9" x14ac:dyDescent="0.25">
      <c r="A17517" s="1">
        <v>2</v>
      </c>
      <c r="B17517" s="1">
        <v>51147</v>
      </c>
      <c r="C17517" s="1">
        <v>53.217199999999998</v>
      </c>
      <c r="D17517" s="1">
        <v>174.94909999999999</v>
      </c>
      <c r="E17517" s="1">
        <v>1573</v>
      </c>
      <c r="F17517" s="1">
        <v>60.979199999999999</v>
      </c>
      <c r="G17517" s="1">
        <v>299.13580000000002</v>
      </c>
      <c r="H17517" s="1">
        <v>15.088511949999999</v>
      </c>
      <c r="I17517" s="1">
        <v>39400</v>
      </c>
    </row>
    <row r="17518" spans="1:9" x14ac:dyDescent="0.25">
      <c r="A17518" s="1">
        <v>0</v>
      </c>
      <c r="B17518" s="1" t="s">
        <v>21076</v>
      </c>
    </row>
    <row r="17519" spans="1:9" x14ac:dyDescent="0.25">
      <c r="A17519" s="1">
        <v>1</v>
      </c>
      <c r="B17519" s="1" t="s">
        <v>21077</v>
      </c>
      <c r="C17519" s="1" t="s">
        <v>21078</v>
      </c>
      <c r="D17519" s="1">
        <v>22276.416623180001</v>
      </c>
      <c r="E17519" s="1">
        <v>3.2809999999999999E-5</v>
      </c>
      <c r="F17519" s="1" t="s">
        <v>3</v>
      </c>
      <c r="G17519" s="1" t="s">
        <v>21079</v>
      </c>
      <c r="H17519" s="1">
        <v>0</v>
      </c>
      <c r="I17519" s="1">
        <v>9997</v>
      </c>
    </row>
    <row r="17520" spans="1:9" x14ac:dyDescent="0.25">
      <c r="A17520" s="1">
        <v>2</v>
      </c>
      <c r="B17520" s="1">
        <v>51148</v>
      </c>
      <c r="C17520" s="1">
        <v>53.216799999999999</v>
      </c>
      <c r="D17520" s="1">
        <v>175.2825</v>
      </c>
      <c r="E17520" s="1">
        <v>1778</v>
      </c>
      <c r="F17520" s="1">
        <v>52.058900000000001</v>
      </c>
      <c r="G17520" s="1">
        <v>308.05630000000002</v>
      </c>
      <c r="H17520" s="1">
        <v>15.088550509999999</v>
      </c>
      <c r="I17520" s="1">
        <v>39395</v>
      </c>
    </row>
    <row r="17521" spans="1:9" x14ac:dyDescent="0.25">
      <c r="A17521" s="1">
        <v>0</v>
      </c>
      <c r="B17521" s="1" t="s">
        <v>21080</v>
      </c>
    </row>
    <row r="17522" spans="1:9" x14ac:dyDescent="0.25">
      <c r="A17522" s="1">
        <v>1</v>
      </c>
      <c r="B17522" s="1" t="s">
        <v>21081</v>
      </c>
      <c r="C17522" s="1" t="s">
        <v>21082</v>
      </c>
      <c r="D17522" s="1">
        <v>22276.41295251</v>
      </c>
      <c r="E17522" s="1">
        <v>2.5053E-4</v>
      </c>
      <c r="F17522" s="1" t="s">
        <v>3</v>
      </c>
      <c r="G17522" s="1" t="s">
        <v>21083</v>
      </c>
      <c r="H17522" s="1">
        <v>0</v>
      </c>
      <c r="I17522" s="1">
        <v>9997</v>
      </c>
    </row>
    <row r="17523" spans="1:9" x14ac:dyDescent="0.25">
      <c r="A17523" s="1">
        <v>2</v>
      </c>
      <c r="B17523" s="1">
        <v>51149</v>
      </c>
      <c r="C17523" s="1">
        <v>53.215600000000002</v>
      </c>
      <c r="D17523" s="1">
        <v>175.29230000000001</v>
      </c>
      <c r="E17523" s="1">
        <v>1679</v>
      </c>
      <c r="F17523" s="1">
        <v>64.355000000000004</v>
      </c>
      <c r="G17523" s="1">
        <v>295.76159999999999</v>
      </c>
      <c r="H17523" s="1">
        <v>15.08867794</v>
      </c>
      <c r="I17523" s="1">
        <v>39394</v>
      </c>
    </row>
    <row r="17524" spans="1:9" x14ac:dyDescent="0.25">
      <c r="A17524" s="1">
        <v>0</v>
      </c>
      <c r="B17524" s="1" t="s">
        <v>21084</v>
      </c>
    </row>
    <row r="17525" spans="1:9" x14ac:dyDescent="0.25">
      <c r="A17525" s="1">
        <v>1</v>
      </c>
      <c r="B17525" s="1" t="s">
        <v>21085</v>
      </c>
      <c r="C17525" s="1" t="s">
        <v>21086</v>
      </c>
      <c r="D17525" s="1">
        <v>22276.43594395</v>
      </c>
      <c r="E17525" s="1">
        <v>1.694E-5</v>
      </c>
      <c r="F17525" s="1" t="s">
        <v>3</v>
      </c>
      <c r="G17525" s="1" t="s">
        <v>21087</v>
      </c>
      <c r="H17525" s="1">
        <v>0</v>
      </c>
      <c r="I17525" s="1">
        <v>9992</v>
      </c>
    </row>
    <row r="17526" spans="1:9" x14ac:dyDescent="0.25">
      <c r="A17526" s="1">
        <v>2</v>
      </c>
      <c r="B17526" s="1">
        <v>51150</v>
      </c>
      <c r="C17526" s="1">
        <v>53.216900000000003</v>
      </c>
      <c r="D17526" s="1">
        <v>165.2046</v>
      </c>
      <c r="E17526" s="1">
        <v>1693</v>
      </c>
      <c r="F17526" s="1">
        <v>62.380499999999998</v>
      </c>
      <c r="G17526" s="1">
        <v>297.73579999999998</v>
      </c>
      <c r="H17526" s="1">
        <v>15.08851744</v>
      </c>
      <c r="I17526" s="1">
        <v>39542</v>
      </c>
    </row>
    <row r="17527" spans="1:9" x14ac:dyDescent="0.25">
      <c r="A17527" s="1">
        <v>0</v>
      </c>
      <c r="B17527" s="1" t="s">
        <v>21088</v>
      </c>
    </row>
    <row r="17528" spans="1:9" x14ac:dyDescent="0.25">
      <c r="A17528" s="1">
        <v>1</v>
      </c>
      <c r="B17528" s="1" t="s">
        <v>21089</v>
      </c>
      <c r="C17528" s="1" t="s">
        <v>21090</v>
      </c>
      <c r="D17528" s="1">
        <v>22276.140639180001</v>
      </c>
      <c r="E17528" s="1">
        <v>1.696E-5</v>
      </c>
      <c r="F17528" s="1" t="s">
        <v>3</v>
      </c>
      <c r="G17528" s="1" t="s">
        <v>21091</v>
      </c>
      <c r="H17528" s="1">
        <v>0</v>
      </c>
      <c r="I17528" s="1">
        <v>9992</v>
      </c>
    </row>
    <row r="17529" spans="1:9" x14ac:dyDescent="0.25">
      <c r="A17529" s="1">
        <v>2</v>
      </c>
      <c r="B17529" s="1">
        <v>51151</v>
      </c>
      <c r="C17529" s="1">
        <v>53.215600000000002</v>
      </c>
      <c r="D17529" s="1">
        <v>176.5087</v>
      </c>
      <c r="E17529" s="1">
        <v>1743</v>
      </c>
      <c r="F17529" s="1">
        <v>55.700699999999998</v>
      </c>
      <c r="G17529" s="1">
        <v>304.41500000000002</v>
      </c>
      <c r="H17529" s="1">
        <v>15.08854193</v>
      </c>
      <c r="I17529" s="1">
        <v>39351</v>
      </c>
    </row>
    <row r="17530" spans="1:9" x14ac:dyDescent="0.25">
      <c r="A17530" s="1">
        <v>0</v>
      </c>
      <c r="B17530" s="1" t="s">
        <v>21092</v>
      </c>
    </row>
    <row r="17531" spans="1:9" x14ac:dyDescent="0.25">
      <c r="A17531" s="1">
        <v>1</v>
      </c>
      <c r="B17531" s="1" t="s">
        <v>21093</v>
      </c>
      <c r="C17531" s="1" t="s">
        <v>21094</v>
      </c>
      <c r="D17531" s="1">
        <v>22276.144309920001</v>
      </c>
      <c r="E17531" s="1">
        <v>-6.81E-6</v>
      </c>
      <c r="F17531" s="1" t="s">
        <v>3</v>
      </c>
      <c r="G17531" s="1">
        <f>-24683-4</f>
        <v>-24687</v>
      </c>
      <c r="H17531" s="1">
        <v>0</v>
      </c>
      <c r="I17531" s="1">
        <v>9998</v>
      </c>
    </row>
    <row r="17532" spans="1:9" x14ac:dyDescent="0.25">
      <c r="A17532" s="1">
        <v>2</v>
      </c>
      <c r="B17532" s="1">
        <v>51152</v>
      </c>
      <c r="C17532" s="1">
        <v>53.217599999999997</v>
      </c>
      <c r="D17532" s="1">
        <v>176.5008</v>
      </c>
      <c r="E17532" s="1">
        <v>1790</v>
      </c>
      <c r="F17532" s="1">
        <v>50.555799999999998</v>
      </c>
      <c r="G17532" s="1">
        <v>309.55930000000001</v>
      </c>
      <c r="H17532" s="1">
        <v>15.08844738</v>
      </c>
      <c r="I17532" s="1">
        <v>39354</v>
      </c>
    </row>
    <row r="17533" spans="1:9" x14ac:dyDescent="0.25">
      <c r="A17533" s="1">
        <v>0</v>
      </c>
      <c r="B17533" s="1" t="s">
        <v>21095</v>
      </c>
      <c r="C17533" s="1" t="s">
        <v>21096</v>
      </c>
    </row>
    <row r="17534" spans="1:9" x14ac:dyDescent="0.25">
      <c r="A17534" s="1">
        <v>1</v>
      </c>
      <c r="B17534" s="1" t="s">
        <v>21097</v>
      </c>
      <c r="C17534" s="1" t="s">
        <v>21098</v>
      </c>
      <c r="D17534" s="1">
        <v>22276.50887496</v>
      </c>
      <c r="E17534" s="1">
        <v>2.1799999999999999E-6</v>
      </c>
      <c r="F17534" s="1" t="s">
        <v>3</v>
      </c>
      <c r="G17534" s="1" t="s">
        <v>21099</v>
      </c>
      <c r="H17534" s="1">
        <v>0</v>
      </c>
      <c r="I17534" s="1">
        <v>9995</v>
      </c>
    </row>
    <row r="17535" spans="1:9" x14ac:dyDescent="0.25">
      <c r="A17535" s="1">
        <v>2</v>
      </c>
      <c r="B17535" s="1">
        <v>51284</v>
      </c>
      <c r="C17535" s="1">
        <v>97.810699999999997</v>
      </c>
      <c r="D17535" s="1">
        <v>282.35300000000001</v>
      </c>
      <c r="E17535" s="1">
        <v>1535</v>
      </c>
      <c r="F17535" s="1">
        <v>71.325900000000004</v>
      </c>
      <c r="G17535" s="1">
        <v>288.81459999999998</v>
      </c>
      <c r="H17535" s="1">
        <v>14.88419586</v>
      </c>
      <c r="I17535" s="1">
        <v>37267</v>
      </c>
    </row>
    <row r="17536" spans="1:9" x14ac:dyDescent="0.25">
      <c r="A17536" s="1">
        <v>0</v>
      </c>
      <c r="B17536" s="1" t="s">
        <v>16176</v>
      </c>
      <c r="C17536" s="1" t="s">
        <v>21100</v>
      </c>
    </row>
    <row r="17537" spans="1:9" x14ac:dyDescent="0.25">
      <c r="A17537" s="1">
        <v>1</v>
      </c>
      <c r="B17537" s="1" t="s">
        <v>21101</v>
      </c>
      <c r="C17537" s="1" t="s">
        <v>21102</v>
      </c>
      <c r="D17537" s="1">
        <v>22276.503248320001</v>
      </c>
      <c r="E17537" s="1">
        <v>6.2279999999999993E-5</v>
      </c>
      <c r="F17537" s="1" t="s">
        <v>3</v>
      </c>
      <c r="G17537" s="1" t="s">
        <v>21103</v>
      </c>
      <c r="H17537" s="1">
        <v>0</v>
      </c>
      <c r="I17537" s="1">
        <v>9997</v>
      </c>
    </row>
    <row r="17538" spans="1:9" x14ac:dyDescent="0.25">
      <c r="A17538" s="1">
        <v>2</v>
      </c>
      <c r="B17538" s="1">
        <v>51288</v>
      </c>
      <c r="C17538" s="1">
        <v>97.513300000000001</v>
      </c>
      <c r="D17538" s="1">
        <v>174.1765</v>
      </c>
      <c r="E17538" s="1">
        <v>19563</v>
      </c>
      <c r="F17538" s="1">
        <v>124.7513</v>
      </c>
      <c r="G17538" s="1">
        <v>235.55609999999999</v>
      </c>
      <c r="H17538" s="1">
        <v>15.08720035</v>
      </c>
      <c r="I17538" s="1">
        <v>37853</v>
      </c>
    </row>
    <row r="17539" spans="1:9" x14ac:dyDescent="0.25">
      <c r="A17539" s="1">
        <v>0</v>
      </c>
      <c r="B17539" s="1" t="s">
        <v>21104</v>
      </c>
    </row>
    <row r="17540" spans="1:9" x14ac:dyDescent="0.25">
      <c r="A17540" s="1">
        <v>1</v>
      </c>
      <c r="B17540" s="1" t="s">
        <v>21105</v>
      </c>
      <c r="C17540" s="1" t="s">
        <v>21106</v>
      </c>
      <c r="D17540" s="1">
        <v>22276.245361689998</v>
      </c>
      <c r="E17540" s="1">
        <v>1.9624E-3</v>
      </c>
      <c r="F17540" s="1" t="s">
        <v>3</v>
      </c>
      <c r="G17540" s="1" t="s">
        <v>21107</v>
      </c>
      <c r="H17540" s="1">
        <v>0</v>
      </c>
      <c r="I17540" s="1">
        <v>9995</v>
      </c>
    </row>
    <row r="17541" spans="1:9" x14ac:dyDescent="0.25">
      <c r="A17541" s="1">
        <v>2</v>
      </c>
      <c r="B17541" s="1">
        <v>51442</v>
      </c>
      <c r="C17541" s="1">
        <v>51.632599999999996</v>
      </c>
      <c r="D17541" s="1">
        <v>140.23159999999999</v>
      </c>
      <c r="E17541" s="1">
        <v>5487</v>
      </c>
      <c r="F17541" s="1">
        <v>247.4693</v>
      </c>
      <c r="G17541" s="1">
        <v>112.5727</v>
      </c>
      <c r="H17541" s="1">
        <v>15.77556146</v>
      </c>
      <c r="I17541" s="1">
        <v>39056</v>
      </c>
    </row>
    <row r="17542" spans="1:9" x14ac:dyDescent="0.25">
      <c r="A17542" s="1">
        <v>0</v>
      </c>
      <c r="B17542" s="1" t="s">
        <v>21108</v>
      </c>
    </row>
    <row r="17543" spans="1:9" x14ac:dyDescent="0.25">
      <c r="A17543" s="1">
        <v>1</v>
      </c>
      <c r="B17543" s="1" t="s">
        <v>21109</v>
      </c>
      <c r="C17543" s="1" t="s">
        <v>21110</v>
      </c>
      <c r="D17543" s="1">
        <v>22276.511542280001</v>
      </c>
      <c r="E17543" s="1">
        <v>9.2199999999999998E-6</v>
      </c>
      <c r="F17543" s="1" t="s">
        <v>3</v>
      </c>
      <c r="G17543" s="1" t="s">
        <v>21111</v>
      </c>
      <c r="H17543" s="1">
        <v>0</v>
      </c>
      <c r="I17543" s="1">
        <v>9993</v>
      </c>
    </row>
    <row r="17544" spans="1:9" x14ac:dyDescent="0.25">
      <c r="A17544" s="1">
        <v>2</v>
      </c>
      <c r="B17544" s="1">
        <v>51444</v>
      </c>
      <c r="C17544" s="1">
        <v>97.889899999999997</v>
      </c>
      <c r="D17544" s="1">
        <v>98.632099999999994</v>
      </c>
      <c r="E17544" s="1">
        <v>1206</v>
      </c>
      <c r="F17544" s="1">
        <v>85.028400000000005</v>
      </c>
      <c r="G17544" s="1">
        <v>275.11040000000003</v>
      </c>
      <c r="H17544" s="1">
        <v>14.821659479999999</v>
      </c>
      <c r="I17544" s="1">
        <v>36226</v>
      </c>
    </row>
    <row r="17545" spans="1:9" x14ac:dyDescent="0.25">
      <c r="A17545" s="1">
        <v>0</v>
      </c>
      <c r="B17545" s="1" t="s">
        <v>21112</v>
      </c>
    </row>
    <row r="17546" spans="1:9" x14ac:dyDescent="0.25">
      <c r="A17546" s="1">
        <v>1</v>
      </c>
      <c r="B17546" s="1" t="s">
        <v>21113</v>
      </c>
      <c r="C17546" s="1" t="s">
        <v>21114</v>
      </c>
      <c r="D17546" s="1">
        <v>22276.489319519998</v>
      </c>
      <c r="E17546" s="1">
        <v>1.0061E-4</v>
      </c>
      <c r="F17546" s="1" t="s">
        <v>3</v>
      </c>
      <c r="G17546" s="1" t="s">
        <v>21115</v>
      </c>
      <c r="H17546" s="1">
        <v>0</v>
      </c>
      <c r="I17546" s="1">
        <v>9994</v>
      </c>
    </row>
    <row r="17547" spans="1:9" x14ac:dyDescent="0.25">
      <c r="A17547" s="1">
        <v>2</v>
      </c>
      <c r="B17547" s="1">
        <v>51460</v>
      </c>
      <c r="C17547" s="1">
        <v>53.2164</v>
      </c>
      <c r="D17547" s="1">
        <v>144.96270000000001</v>
      </c>
      <c r="E17547" s="1">
        <v>1603</v>
      </c>
      <c r="F17547" s="1">
        <v>49.729399999999998</v>
      </c>
      <c r="G17547" s="1">
        <v>310.38380000000001</v>
      </c>
      <c r="H17547" s="1">
        <v>15.08850402</v>
      </c>
      <c r="I17547" s="1">
        <v>37635</v>
      </c>
    </row>
    <row r="17548" spans="1:9" x14ac:dyDescent="0.25">
      <c r="A17548" s="1">
        <v>0</v>
      </c>
      <c r="B17548" s="1" t="s">
        <v>21116</v>
      </c>
    </row>
    <row r="17549" spans="1:9" x14ac:dyDescent="0.25">
      <c r="A17549" s="1">
        <v>1</v>
      </c>
      <c r="B17549" s="1" t="s">
        <v>21117</v>
      </c>
      <c r="C17549" s="1" t="s">
        <v>21118</v>
      </c>
      <c r="D17549" s="1">
        <v>22276.375227460001</v>
      </c>
      <c r="E17549" s="1">
        <v>8.4400000000000005E-6</v>
      </c>
      <c r="F17549" s="1" t="s">
        <v>3</v>
      </c>
      <c r="G17549" s="1" t="s">
        <v>21119</v>
      </c>
      <c r="H17549" s="1">
        <v>0</v>
      </c>
      <c r="I17549" s="1">
        <v>9997</v>
      </c>
    </row>
    <row r="17550" spans="1:9" x14ac:dyDescent="0.25">
      <c r="A17550" s="1">
        <v>2</v>
      </c>
      <c r="B17550" s="1">
        <v>51461</v>
      </c>
      <c r="C17550" s="1">
        <v>53.219000000000001</v>
      </c>
      <c r="D17550" s="1">
        <v>145.48400000000001</v>
      </c>
      <c r="E17550" s="1">
        <v>1823</v>
      </c>
      <c r="F17550" s="1">
        <v>58.507399999999997</v>
      </c>
      <c r="G17550" s="1">
        <v>301.6096</v>
      </c>
      <c r="H17550" s="1">
        <v>15.08858944</v>
      </c>
      <c r="I17550" s="1">
        <v>37612</v>
      </c>
    </row>
    <row r="17551" spans="1:9" x14ac:dyDescent="0.25">
      <c r="A17551" s="1">
        <v>0</v>
      </c>
      <c r="B17551" s="1" t="s">
        <v>21120</v>
      </c>
    </row>
    <row r="17552" spans="1:9" x14ac:dyDescent="0.25">
      <c r="A17552" s="1">
        <v>1</v>
      </c>
      <c r="B17552" s="1" t="s">
        <v>21121</v>
      </c>
      <c r="C17552" s="1" t="s">
        <v>21122</v>
      </c>
      <c r="D17552" s="1">
        <v>22276.504034969999</v>
      </c>
      <c r="E17552" s="1">
        <v>1.1364E-4</v>
      </c>
      <c r="F17552" s="1" t="s">
        <v>3</v>
      </c>
      <c r="G17552" s="1" t="s">
        <v>21123</v>
      </c>
      <c r="H17552" s="1">
        <v>0</v>
      </c>
      <c r="I17552" s="1">
        <v>9996</v>
      </c>
    </row>
    <row r="17553" spans="1:9" x14ac:dyDescent="0.25">
      <c r="A17553" s="1">
        <v>2</v>
      </c>
      <c r="B17553" s="1">
        <v>51462</v>
      </c>
      <c r="C17553" s="1">
        <v>53.215499999999999</v>
      </c>
      <c r="D17553" s="1">
        <v>144.90199999999999</v>
      </c>
      <c r="E17553" s="1">
        <v>1963</v>
      </c>
      <c r="F17553" s="1">
        <v>40.642499999999998</v>
      </c>
      <c r="G17553" s="1">
        <v>319.47140000000002</v>
      </c>
      <c r="H17553" s="1">
        <v>15.088573569999999</v>
      </c>
      <c r="I17553" s="1">
        <v>37638</v>
      </c>
    </row>
    <row r="17554" spans="1:9" x14ac:dyDescent="0.25">
      <c r="A17554" s="1">
        <v>0</v>
      </c>
      <c r="B17554" s="1" t="s">
        <v>21124</v>
      </c>
    </row>
    <row r="17555" spans="1:9" x14ac:dyDescent="0.25">
      <c r="A17555" s="1">
        <v>1</v>
      </c>
      <c r="B17555" s="1" t="s">
        <v>21125</v>
      </c>
      <c r="C17555" s="1" t="s">
        <v>21126</v>
      </c>
      <c r="D17555" s="1">
        <v>22276.080841970001</v>
      </c>
      <c r="E17555" s="1">
        <v>2.4099999999999998E-6</v>
      </c>
      <c r="F17555" s="1" t="s">
        <v>3</v>
      </c>
      <c r="G17555" s="1" t="s">
        <v>21127</v>
      </c>
      <c r="H17555" s="1">
        <v>0</v>
      </c>
      <c r="I17555" s="1">
        <v>9993</v>
      </c>
    </row>
    <row r="17556" spans="1:9" x14ac:dyDescent="0.25">
      <c r="A17556" s="1">
        <v>2</v>
      </c>
      <c r="B17556" s="1">
        <v>51463</v>
      </c>
      <c r="C17556" s="1">
        <v>53.2181</v>
      </c>
      <c r="D17556" s="1">
        <v>146.79400000000001</v>
      </c>
      <c r="E17556" s="1">
        <v>1785</v>
      </c>
      <c r="F17556" s="1">
        <v>49.029400000000003</v>
      </c>
      <c r="G17556" s="1">
        <v>311.08519999999999</v>
      </c>
      <c r="H17556" s="1">
        <v>15.088315830000001</v>
      </c>
      <c r="I17556" s="1">
        <v>37261</v>
      </c>
    </row>
    <row r="17557" spans="1:9" x14ac:dyDescent="0.25">
      <c r="A17557" s="1">
        <v>0</v>
      </c>
      <c r="B17557" s="1" t="s">
        <v>21128</v>
      </c>
    </row>
    <row r="17558" spans="1:9" x14ac:dyDescent="0.25">
      <c r="A17558" s="1">
        <v>1</v>
      </c>
      <c r="B17558" s="1" t="s">
        <v>21129</v>
      </c>
      <c r="C17558" s="1" t="s">
        <v>21130</v>
      </c>
      <c r="D17558" s="1">
        <v>22276.36419307</v>
      </c>
      <c r="E17558" s="1">
        <v>9.3400000000000004E-6</v>
      </c>
      <c r="F17558" s="1" t="s">
        <v>3</v>
      </c>
      <c r="G17558" s="1" t="s">
        <v>21131</v>
      </c>
      <c r="H17558" s="1">
        <v>0</v>
      </c>
      <c r="I17558" s="1">
        <v>9994</v>
      </c>
    </row>
    <row r="17559" spans="1:9" x14ac:dyDescent="0.25">
      <c r="A17559" s="1">
        <v>2</v>
      </c>
      <c r="B17559" s="1">
        <v>51464</v>
      </c>
      <c r="C17559" s="1">
        <v>53.218000000000004</v>
      </c>
      <c r="D17559" s="1">
        <v>145.5283</v>
      </c>
      <c r="E17559" s="1">
        <v>2046</v>
      </c>
      <c r="F17559" s="1">
        <v>46.067300000000003</v>
      </c>
      <c r="G17559" s="1">
        <v>314.04880000000003</v>
      </c>
      <c r="H17559" s="1">
        <v>15.08843678</v>
      </c>
      <c r="I17559" s="1">
        <v>38118</v>
      </c>
    </row>
    <row r="17560" spans="1:9" x14ac:dyDescent="0.25">
      <c r="A17560" s="1">
        <v>0</v>
      </c>
      <c r="B17560" s="1" t="s">
        <v>21132</v>
      </c>
    </row>
    <row r="17561" spans="1:9" x14ac:dyDescent="0.25">
      <c r="A17561" s="1">
        <v>1</v>
      </c>
      <c r="B17561" s="1" t="s">
        <v>21133</v>
      </c>
      <c r="C17561" s="1" t="s">
        <v>21134</v>
      </c>
      <c r="D17561" s="1">
        <v>22276.360526299999</v>
      </c>
      <c r="E17561" s="1">
        <v>6.4850000000000004E-5</v>
      </c>
      <c r="F17561" s="1" t="s">
        <v>3</v>
      </c>
      <c r="G17561" s="1" t="s">
        <v>21135</v>
      </c>
      <c r="H17561" s="1">
        <v>0</v>
      </c>
      <c r="I17561" s="1">
        <v>9993</v>
      </c>
    </row>
    <row r="17562" spans="1:9" x14ac:dyDescent="0.25">
      <c r="A17562" s="1">
        <v>2</v>
      </c>
      <c r="B17562" s="1">
        <v>51465</v>
      </c>
      <c r="C17562" s="1">
        <v>53.216900000000003</v>
      </c>
      <c r="D17562" s="1">
        <v>145.54239999999999</v>
      </c>
      <c r="E17562" s="1">
        <v>1907</v>
      </c>
      <c r="F17562" s="1">
        <v>45.998399999999997</v>
      </c>
      <c r="G17562" s="1">
        <v>314.11649999999997</v>
      </c>
      <c r="H17562" s="1">
        <v>15.08840524</v>
      </c>
      <c r="I17562" s="1">
        <v>38111</v>
      </c>
    </row>
    <row r="17563" spans="1:9" x14ac:dyDescent="0.25">
      <c r="A17563" s="1">
        <v>0</v>
      </c>
      <c r="B17563" s="1" t="s">
        <v>21136</v>
      </c>
    </row>
    <row r="17564" spans="1:9" x14ac:dyDescent="0.25">
      <c r="A17564" s="1">
        <v>1</v>
      </c>
      <c r="B17564" s="1" t="s">
        <v>21137</v>
      </c>
      <c r="C17564" s="1" t="s">
        <v>21138</v>
      </c>
      <c r="D17564" s="1">
        <v>22276.342116259999</v>
      </c>
      <c r="E17564" s="1">
        <v>3.96E-5</v>
      </c>
      <c r="F17564" s="1" t="s">
        <v>3</v>
      </c>
      <c r="G17564" s="1" t="s">
        <v>21139</v>
      </c>
      <c r="H17564" s="1">
        <v>0</v>
      </c>
      <c r="I17564" s="1">
        <v>9994</v>
      </c>
    </row>
    <row r="17565" spans="1:9" x14ac:dyDescent="0.25">
      <c r="A17565" s="1">
        <v>2</v>
      </c>
      <c r="B17565" s="1">
        <v>51467</v>
      </c>
      <c r="C17565" s="1">
        <v>53.216299999999997</v>
      </c>
      <c r="D17565" s="1">
        <v>145.62450000000001</v>
      </c>
      <c r="E17565" s="1">
        <v>1808</v>
      </c>
      <c r="F17565" s="1">
        <v>45.733899999999998</v>
      </c>
      <c r="G17565" s="1">
        <v>314.38010000000003</v>
      </c>
      <c r="H17565" s="1">
        <v>15.088446299999999</v>
      </c>
      <c r="I17565" s="1">
        <v>37302</v>
      </c>
    </row>
    <row r="17566" spans="1:9" x14ac:dyDescent="0.25">
      <c r="A17566" s="1">
        <v>0</v>
      </c>
      <c r="B17566" s="1" t="s">
        <v>21140</v>
      </c>
    </row>
    <row r="17567" spans="1:9" x14ac:dyDescent="0.25">
      <c r="A17567" s="1">
        <v>1</v>
      </c>
      <c r="B17567" s="1" t="s">
        <v>21141</v>
      </c>
      <c r="C17567" s="1" t="s">
        <v>21142</v>
      </c>
      <c r="D17567" s="1">
        <v>22276.353162169999</v>
      </c>
      <c r="E17567" s="1">
        <v>6.3799999999999999E-6</v>
      </c>
      <c r="F17567" s="1" t="s">
        <v>3</v>
      </c>
      <c r="G17567" s="1" t="s">
        <v>21143</v>
      </c>
      <c r="H17567" s="1">
        <v>0</v>
      </c>
      <c r="I17567" s="1">
        <v>9992</v>
      </c>
    </row>
    <row r="17568" spans="1:9" x14ac:dyDescent="0.25">
      <c r="A17568" s="1">
        <v>2</v>
      </c>
      <c r="B17568" s="1">
        <v>51468</v>
      </c>
      <c r="C17568" s="1">
        <v>53.2181</v>
      </c>
      <c r="D17568" s="1">
        <v>145.58250000000001</v>
      </c>
      <c r="E17568" s="1">
        <v>1796</v>
      </c>
      <c r="F17568" s="1">
        <v>54.676000000000002</v>
      </c>
      <c r="G17568" s="1">
        <v>305.44</v>
      </c>
      <c r="H17568" s="1">
        <v>15.088458080000001</v>
      </c>
      <c r="I17568" s="1">
        <v>37303</v>
      </c>
    </row>
    <row r="17569" spans="1:9" x14ac:dyDescent="0.25">
      <c r="A17569" s="1">
        <v>0</v>
      </c>
      <c r="B17569" s="1" t="s">
        <v>21144</v>
      </c>
    </row>
    <row r="17570" spans="1:9" x14ac:dyDescent="0.25">
      <c r="A17570" s="1">
        <v>1</v>
      </c>
      <c r="B17570" s="1" t="s">
        <v>21145</v>
      </c>
      <c r="C17570" s="1" t="s">
        <v>21146</v>
      </c>
      <c r="D17570" s="1">
        <v>22276.434102539999</v>
      </c>
      <c r="E17570" s="1">
        <v>2.5510000000000001E-5</v>
      </c>
      <c r="F17570" s="1" t="s">
        <v>3</v>
      </c>
      <c r="G17570" s="1" t="s">
        <v>21147</v>
      </c>
      <c r="H17570" s="1">
        <v>0</v>
      </c>
      <c r="I17570" s="1">
        <v>9992</v>
      </c>
    </row>
    <row r="17571" spans="1:9" x14ac:dyDescent="0.25">
      <c r="A17571" s="1">
        <v>2</v>
      </c>
      <c r="B17571" s="1">
        <v>51469</v>
      </c>
      <c r="C17571" s="1">
        <v>53.217700000000001</v>
      </c>
      <c r="D17571" s="1">
        <v>145.20140000000001</v>
      </c>
      <c r="E17571" s="1">
        <v>1881</v>
      </c>
      <c r="F17571" s="1">
        <v>46.440300000000001</v>
      </c>
      <c r="G17571" s="1">
        <v>313.67450000000002</v>
      </c>
      <c r="H17571" s="1">
        <v>15.08855157</v>
      </c>
      <c r="I17571" s="1">
        <v>37620</v>
      </c>
    </row>
    <row r="17572" spans="1:9" x14ac:dyDescent="0.25">
      <c r="A17572" s="1">
        <v>0</v>
      </c>
      <c r="B17572" s="1" t="s">
        <v>21148</v>
      </c>
    </row>
    <row r="17573" spans="1:9" x14ac:dyDescent="0.25">
      <c r="A17573" s="1">
        <v>1</v>
      </c>
      <c r="B17573" s="1" t="s">
        <v>21149</v>
      </c>
      <c r="C17573" s="1" t="s">
        <v>21150</v>
      </c>
      <c r="D17573" s="1">
        <v>22276.04634502</v>
      </c>
      <c r="E17573" s="1">
        <v>-6.0599999999999996E-6</v>
      </c>
      <c r="F17573" s="1" t="s">
        <v>3</v>
      </c>
      <c r="G17573" s="1">
        <f>-19996-4</f>
        <v>-20000</v>
      </c>
      <c r="H17573" s="1">
        <v>0</v>
      </c>
      <c r="I17573" s="1">
        <v>9998</v>
      </c>
    </row>
    <row r="17574" spans="1:9" x14ac:dyDescent="0.25">
      <c r="A17574" s="1">
        <v>2</v>
      </c>
      <c r="B17574" s="1">
        <v>51471</v>
      </c>
      <c r="C17574" s="1">
        <v>53.218699999999998</v>
      </c>
      <c r="D17574" s="1">
        <v>141.9539</v>
      </c>
      <c r="E17574" s="1">
        <v>1958</v>
      </c>
      <c r="F17574" s="1">
        <v>48.005099999999999</v>
      </c>
      <c r="G17574" s="1">
        <v>312.11079999999998</v>
      </c>
      <c r="H17574" s="1">
        <v>15.08828243</v>
      </c>
      <c r="I17574" s="1">
        <v>37635</v>
      </c>
    </row>
    <row r="17575" spans="1:9" x14ac:dyDescent="0.25">
      <c r="A17575" s="1">
        <v>0</v>
      </c>
      <c r="B17575" s="1" t="s">
        <v>21151</v>
      </c>
    </row>
    <row r="17576" spans="1:9" x14ac:dyDescent="0.25">
      <c r="A17576" s="1">
        <v>1</v>
      </c>
      <c r="B17576" s="1" t="s">
        <v>21152</v>
      </c>
      <c r="C17576" s="1" t="s">
        <v>21153</v>
      </c>
      <c r="D17576" s="1">
        <v>22276.018286459999</v>
      </c>
      <c r="E17576" s="1">
        <v>-6.19E-6</v>
      </c>
      <c r="F17576" s="1" t="s">
        <v>3</v>
      </c>
      <c r="G17576" s="1">
        <f>-20789-4</f>
        <v>-20793</v>
      </c>
      <c r="H17576" s="1">
        <v>0</v>
      </c>
      <c r="I17576" s="1">
        <v>9996</v>
      </c>
    </row>
    <row r="17577" spans="1:9" x14ac:dyDescent="0.25">
      <c r="A17577" s="1">
        <v>2</v>
      </c>
      <c r="B17577" s="1">
        <v>51472</v>
      </c>
      <c r="C17577" s="1">
        <v>53.2166</v>
      </c>
      <c r="D17577" s="1">
        <v>147.0831</v>
      </c>
      <c r="E17577" s="1">
        <v>2069</v>
      </c>
      <c r="F17577" s="1">
        <v>40.785800000000002</v>
      </c>
      <c r="G17577" s="1">
        <v>319.3288</v>
      </c>
      <c r="H17577" s="1">
        <v>15.08839912</v>
      </c>
      <c r="I17577" s="1">
        <v>37568</v>
      </c>
    </row>
    <row r="17578" spans="1:9" x14ac:dyDescent="0.25">
      <c r="A17578" s="1">
        <v>0</v>
      </c>
      <c r="B17578" s="1" t="s">
        <v>21154</v>
      </c>
    </row>
    <row r="17579" spans="1:9" x14ac:dyDescent="0.25">
      <c r="A17579" s="1">
        <v>1</v>
      </c>
      <c r="B17579" s="1" t="s">
        <v>21155</v>
      </c>
      <c r="C17579" s="1" t="s">
        <v>21156</v>
      </c>
      <c r="D17579" s="1">
        <v>22276.226510600001</v>
      </c>
      <c r="E17579" s="1">
        <v>1.0914E-3</v>
      </c>
      <c r="F17579" s="1" t="s">
        <v>3</v>
      </c>
      <c r="G17579" s="1" t="s">
        <v>21157</v>
      </c>
      <c r="H17579" s="1">
        <v>0</v>
      </c>
      <c r="I17579" s="1">
        <v>9991</v>
      </c>
    </row>
    <row r="17580" spans="1:9" x14ac:dyDescent="0.25">
      <c r="A17580" s="1">
        <v>2</v>
      </c>
      <c r="B17580" s="1">
        <v>51509</v>
      </c>
      <c r="C17580" s="1">
        <v>51.637</v>
      </c>
      <c r="D17580" s="1">
        <v>146.2056</v>
      </c>
      <c r="E17580" s="1">
        <v>8594</v>
      </c>
      <c r="F17580" s="1">
        <v>255.22460000000001</v>
      </c>
      <c r="G17580" s="1">
        <v>104.7799</v>
      </c>
      <c r="H17580" s="1">
        <v>15.68534462</v>
      </c>
      <c r="I17580" s="1">
        <v>37753</v>
      </c>
    </row>
    <row r="17581" spans="1:9" x14ac:dyDescent="0.25">
      <c r="A17581" s="1">
        <v>0</v>
      </c>
      <c r="B17581" s="1" t="s">
        <v>145</v>
      </c>
      <c r="C17581" s="1">
        <v>2553</v>
      </c>
    </row>
    <row r="17582" spans="1:9" x14ac:dyDescent="0.25">
      <c r="A17582" s="1">
        <v>1</v>
      </c>
      <c r="B17582" s="1" t="s">
        <v>21158</v>
      </c>
      <c r="C17582" s="1" t="s">
        <v>21159</v>
      </c>
      <c r="D17582" s="1">
        <v>22276.565947430001</v>
      </c>
      <c r="E17582" s="1">
        <v>-3.1E-7</v>
      </c>
      <c r="F17582" s="1" t="s">
        <v>3</v>
      </c>
      <c r="G17582" s="1" t="s">
        <v>21160</v>
      </c>
      <c r="H17582" s="1">
        <v>0</v>
      </c>
      <c r="I17582" s="1">
        <v>9991</v>
      </c>
    </row>
    <row r="17583" spans="1:9" x14ac:dyDescent="0.25">
      <c r="A17583" s="1">
        <v>2</v>
      </c>
      <c r="B17583" s="1">
        <v>51511</v>
      </c>
      <c r="C17583" s="1">
        <v>67.091099999999997</v>
      </c>
      <c r="D17583" s="1">
        <v>229.57210000000001</v>
      </c>
      <c r="E17583" s="1">
        <v>3704</v>
      </c>
      <c r="F17583" s="1">
        <v>265.42610000000002</v>
      </c>
      <c r="G17583" s="1">
        <v>94.625900000000001</v>
      </c>
      <c r="H17583" s="1">
        <v>11.32876622</v>
      </c>
      <c r="I17583" s="1">
        <v>27223</v>
      </c>
    </row>
    <row r="17584" spans="1:9" x14ac:dyDescent="0.25">
      <c r="A17584" s="1">
        <v>0</v>
      </c>
      <c r="B17584" s="1" t="s">
        <v>21161</v>
      </c>
    </row>
    <row r="17585" spans="1:9" x14ac:dyDescent="0.25">
      <c r="A17585" s="1">
        <v>1</v>
      </c>
      <c r="B17585" s="1" t="s">
        <v>21162</v>
      </c>
      <c r="C17585" s="1" t="s">
        <v>21163</v>
      </c>
      <c r="D17585" s="1">
        <v>22276.583344909999</v>
      </c>
      <c r="E17585" s="1">
        <v>-1.684312E-2</v>
      </c>
      <c r="F17585" s="1" t="s">
        <v>3</v>
      </c>
      <c r="G17585" s="1">
        <f>-24735+0</f>
        <v>-24735</v>
      </c>
      <c r="H17585" s="1">
        <v>0</v>
      </c>
      <c r="I17585" s="1">
        <v>9996</v>
      </c>
    </row>
    <row r="17586" spans="1:9" x14ac:dyDescent="0.25">
      <c r="A17586" s="1">
        <v>2</v>
      </c>
      <c r="B17586" s="1">
        <v>51622</v>
      </c>
      <c r="C17586" s="1">
        <v>87.252799999999993</v>
      </c>
      <c r="D17586" s="1">
        <v>277.61079999999998</v>
      </c>
      <c r="E17586" s="1">
        <v>3292</v>
      </c>
      <c r="F17586" s="1">
        <v>60.209600000000002</v>
      </c>
      <c r="G17586" s="1">
        <v>298.05329999999998</v>
      </c>
      <c r="H17586" s="1">
        <v>14.789645630000001</v>
      </c>
      <c r="I17586" s="1">
        <v>1307</v>
      </c>
    </row>
    <row r="17587" spans="1:9" x14ac:dyDescent="0.25">
      <c r="A17587" s="1">
        <v>0</v>
      </c>
      <c r="B17587" s="1" t="s">
        <v>21164</v>
      </c>
    </row>
    <row r="17588" spans="1:9" x14ac:dyDescent="0.25">
      <c r="A17588" s="1">
        <v>1</v>
      </c>
      <c r="B17588" s="1" t="s">
        <v>21165</v>
      </c>
      <c r="C17588" s="1" t="s">
        <v>21166</v>
      </c>
      <c r="D17588" s="1">
        <v>22276.583344909999</v>
      </c>
      <c r="E17588" s="1">
        <v>4.197E-5</v>
      </c>
      <c r="F17588" s="1" t="s">
        <v>3</v>
      </c>
      <c r="G17588" s="1" t="s">
        <v>21167</v>
      </c>
      <c r="H17588" s="1">
        <v>0</v>
      </c>
      <c r="I17588" s="1">
        <v>9992</v>
      </c>
    </row>
    <row r="17589" spans="1:9" x14ac:dyDescent="0.25">
      <c r="A17589" s="1">
        <v>2</v>
      </c>
      <c r="B17589" s="1">
        <v>51623</v>
      </c>
      <c r="C17589" s="1">
        <v>87.874300000000005</v>
      </c>
      <c r="D17589" s="1">
        <v>305.2115</v>
      </c>
      <c r="E17589" s="1">
        <v>2186</v>
      </c>
      <c r="F17589" s="1">
        <v>110.17019999999999</v>
      </c>
      <c r="G17589" s="1">
        <v>313.43189999999998</v>
      </c>
      <c r="H17589" s="1">
        <v>13.103707200000001</v>
      </c>
      <c r="I17589" s="1">
        <v>1304</v>
      </c>
    </row>
    <row r="17590" spans="1:9" x14ac:dyDescent="0.25">
      <c r="A17590" s="1">
        <v>0</v>
      </c>
      <c r="B17590" s="1" t="s">
        <v>21168</v>
      </c>
    </row>
    <row r="17591" spans="1:9" x14ac:dyDescent="0.25">
      <c r="A17591" s="1">
        <v>1</v>
      </c>
      <c r="B17591" s="1" t="s">
        <v>21169</v>
      </c>
      <c r="C17591" s="1" t="s">
        <v>21170</v>
      </c>
      <c r="D17591" s="1">
        <v>22276.583344909999</v>
      </c>
      <c r="E17591" s="1">
        <v>4.2280000000000002E-5</v>
      </c>
      <c r="F17591" s="1" t="s">
        <v>3</v>
      </c>
      <c r="G17591" s="1" t="s">
        <v>21171</v>
      </c>
      <c r="H17591" s="1">
        <v>0</v>
      </c>
      <c r="I17591" s="1">
        <v>9998</v>
      </c>
    </row>
    <row r="17592" spans="1:9" x14ac:dyDescent="0.25">
      <c r="A17592" s="1">
        <v>2</v>
      </c>
      <c r="B17592" s="1">
        <v>51624</v>
      </c>
      <c r="C17592" s="1">
        <v>87.872900000000001</v>
      </c>
      <c r="D17592" s="1">
        <v>305.19889999999998</v>
      </c>
      <c r="E17592" s="1">
        <v>1636</v>
      </c>
      <c r="F17592" s="1">
        <v>114.63800000000001</v>
      </c>
      <c r="G17592" s="1">
        <v>323.6626</v>
      </c>
      <c r="H17592" s="1">
        <v>13.10372974</v>
      </c>
      <c r="I17592" s="1">
        <v>1304</v>
      </c>
    </row>
    <row r="17593" spans="1:9" x14ac:dyDescent="0.25">
      <c r="A17593" s="1">
        <v>0</v>
      </c>
      <c r="B17593" s="1" t="s">
        <v>21172</v>
      </c>
    </row>
    <row r="17594" spans="1:9" x14ac:dyDescent="0.25">
      <c r="A17594" s="1">
        <v>1</v>
      </c>
      <c r="B17594" s="1" t="s">
        <v>21173</v>
      </c>
      <c r="C17594" s="1" t="s">
        <v>21174</v>
      </c>
      <c r="D17594" s="1">
        <v>22276.583344909999</v>
      </c>
      <c r="E17594" s="1">
        <v>4.3399999999999998E-5</v>
      </c>
      <c r="F17594" s="1" t="s">
        <v>3</v>
      </c>
      <c r="G17594" s="1" t="s">
        <v>21175</v>
      </c>
      <c r="H17594" s="1">
        <v>0</v>
      </c>
      <c r="I17594" s="1">
        <v>9999</v>
      </c>
    </row>
    <row r="17595" spans="1:9" x14ac:dyDescent="0.25">
      <c r="A17595" s="1">
        <v>2</v>
      </c>
      <c r="B17595" s="1">
        <v>51625</v>
      </c>
      <c r="C17595" s="1">
        <v>87.873199999999997</v>
      </c>
      <c r="D17595" s="1">
        <v>305.18490000000003</v>
      </c>
      <c r="E17595" s="1">
        <v>1627</v>
      </c>
      <c r="F17595" s="1">
        <v>92.502700000000004</v>
      </c>
      <c r="G17595" s="1">
        <v>294.29419999999999</v>
      </c>
      <c r="H17595" s="1">
        <v>13.103778220000001</v>
      </c>
      <c r="I17595" s="1">
        <v>1307</v>
      </c>
    </row>
    <row r="17596" spans="1:9" x14ac:dyDescent="0.25">
      <c r="A17596" s="1">
        <v>0</v>
      </c>
      <c r="B17596" s="1" t="s">
        <v>21176</v>
      </c>
    </row>
    <row r="17597" spans="1:9" x14ac:dyDescent="0.25">
      <c r="A17597" s="1">
        <v>1</v>
      </c>
      <c r="B17597" s="1" t="s">
        <v>21177</v>
      </c>
      <c r="C17597" s="1" t="s">
        <v>21178</v>
      </c>
      <c r="D17597" s="1">
        <v>22276.583344909999</v>
      </c>
      <c r="E17597" s="1">
        <v>-4.0990999999999998E-4</v>
      </c>
      <c r="F17597" s="1" t="s">
        <v>3</v>
      </c>
      <c r="G17597" s="1">
        <f>-42945-2</f>
        <v>-42947</v>
      </c>
      <c r="H17597" s="1">
        <v>0</v>
      </c>
      <c r="I17597" s="1">
        <v>9994</v>
      </c>
    </row>
    <row r="17598" spans="1:9" x14ac:dyDescent="0.25">
      <c r="A17598" s="1">
        <v>2</v>
      </c>
      <c r="B17598" s="1">
        <v>51626</v>
      </c>
      <c r="C17598" s="1">
        <v>87.251900000000006</v>
      </c>
      <c r="D17598" s="1">
        <v>279.14409999999998</v>
      </c>
      <c r="E17598" s="1">
        <v>3112</v>
      </c>
      <c r="F17598" s="1">
        <v>134.25299999999999</v>
      </c>
      <c r="G17598" s="1">
        <v>138.18719999999999</v>
      </c>
      <c r="H17598" s="1">
        <v>14.89920242</v>
      </c>
      <c r="I17598" s="1">
        <v>1302</v>
      </c>
    </row>
    <row r="17599" spans="1:9" x14ac:dyDescent="0.25">
      <c r="A17599" s="1">
        <v>0</v>
      </c>
      <c r="B17599" s="1" t="s">
        <v>21179</v>
      </c>
    </row>
    <row r="17600" spans="1:9" x14ac:dyDescent="0.25">
      <c r="A17600" s="1">
        <v>1</v>
      </c>
      <c r="B17600" s="1" t="s">
        <v>21180</v>
      </c>
      <c r="C17600" s="1" t="s">
        <v>21181</v>
      </c>
      <c r="D17600" s="1">
        <v>22276.583344909999</v>
      </c>
      <c r="E17600" s="1">
        <v>-1.706017E-2</v>
      </c>
      <c r="F17600" s="1" t="s">
        <v>3</v>
      </c>
      <c r="G17600" s="1">
        <f>-24470+0</f>
        <v>-24470</v>
      </c>
      <c r="H17600" s="1">
        <v>0</v>
      </c>
      <c r="I17600" s="1">
        <v>9994</v>
      </c>
    </row>
    <row r="17601" spans="1:9" x14ac:dyDescent="0.25">
      <c r="A17601" s="1">
        <v>2</v>
      </c>
      <c r="B17601" s="1">
        <v>51627</v>
      </c>
      <c r="C17601" s="1">
        <v>87.250900000000001</v>
      </c>
      <c r="D17601" s="1">
        <v>277.6474</v>
      </c>
      <c r="E17601" s="1">
        <v>2067</v>
      </c>
      <c r="F17601" s="1">
        <v>77.177400000000006</v>
      </c>
      <c r="G17601" s="1">
        <v>287.29039999999998</v>
      </c>
      <c r="H17601" s="1">
        <v>14.80004916</v>
      </c>
      <c r="I17601" s="1">
        <v>1308</v>
      </c>
    </row>
    <row r="17602" spans="1:9" x14ac:dyDescent="0.25">
      <c r="A17602" s="1">
        <v>0</v>
      </c>
      <c r="B17602" s="1" t="s">
        <v>21182</v>
      </c>
    </row>
    <row r="17603" spans="1:9" x14ac:dyDescent="0.25">
      <c r="A17603" s="1">
        <v>1</v>
      </c>
      <c r="B17603" s="1" t="s">
        <v>21183</v>
      </c>
      <c r="C17603" s="1" t="s">
        <v>21184</v>
      </c>
      <c r="D17603" s="1">
        <v>22276.583344909999</v>
      </c>
      <c r="E17603" s="1">
        <v>5.0479999999999998E-5</v>
      </c>
      <c r="F17603" s="1" t="s">
        <v>3</v>
      </c>
      <c r="G17603" s="1" t="s">
        <v>21185</v>
      </c>
      <c r="H17603" s="1">
        <v>0</v>
      </c>
      <c r="I17603" s="1">
        <v>9998</v>
      </c>
    </row>
    <row r="17604" spans="1:9" x14ac:dyDescent="0.25">
      <c r="A17604" s="1">
        <v>2</v>
      </c>
      <c r="B17604" s="1">
        <v>51628</v>
      </c>
      <c r="C17604" s="1">
        <v>87.8733</v>
      </c>
      <c r="D17604" s="1">
        <v>305.19069999999999</v>
      </c>
      <c r="E17604" s="1">
        <v>2321</v>
      </c>
      <c r="F17604" s="1">
        <v>83.063000000000002</v>
      </c>
      <c r="G17604" s="1">
        <v>259.70260000000002</v>
      </c>
      <c r="H17604" s="1">
        <v>13.103818840000001</v>
      </c>
      <c r="I17604" s="1">
        <v>1305</v>
      </c>
    </row>
    <row r="17605" spans="1:9" x14ac:dyDescent="0.25">
      <c r="A17605" s="1">
        <v>0</v>
      </c>
      <c r="B17605" s="1" t="s">
        <v>21186</v>
      </c>
    </row>
    <row r="17606" spans="1:9" x14ac:dyDescent="0.25">
      <c r="A17606" s="1">
        <v>1</v>
      </c>
      <c r="B17606" s="1" t="s">
        <v>21187</v>
      </c>
      <c r="C17606" s="1" t="s">
        <v>21188</v>
      </c>
      <c r="D17606" s="1">
        <v>22276.583344909999</v>
      </c>
      <c r="E17606" s="1">
        <v>4.1780000000000003E-5</v>
      </c>
      <c r="F17606" s="1" t="s">
        <v>3</v>
      </c>
      <c r="G17606" s="1" t="s">
        <v>21189</v>
      </c>
      <c r="H17606" s="1">
        <v>0</v>
      </c>
      <c r="I17606" s="1">
        <v>9998</v>
      </c>
    </row>
    <row r="17607" spans="1:9" x14ac:dyDescent="0.25">
      <c r="A17607" s="1">
        <v>2</v>
      </c>
      <c r="B17607" s="1">
        <v>51629</v>
      </c>
      <c r="C17607" s="1">
        <v>87.871200000000002</v>
      </c>
      <c r="D17607" s="1">
        <v>305.18579999999997</v>
      </c>
      <c r="E17607" s="1">
        <v>1344</v>
      </c>
      <c r="F17607" s="1">
        <v>77.136899999999997</v>
      </c>
      <c r="G17607" s="1">
        <v>353.79480000000001</v>
      </c>
      <c r="H17607" s="1">
        <v>13.103749540000001</v>
      </c>
      <c r="I17607" s="1">
        <v>1303</v>
      </c>
    </row>
    <row r="17608" spans="1:9" x14ac:dyDescent="0.25">
      <c r="A17608" s="1">
        <v>0</v>
      </c>
      <c r="B17608" s="1" t="s">
        <v>21190</v>
      </c>
    </row>
    <row r="17609" spans="1:9" x14ac:dyDescent="0.25">
      <c r="A17609" s="1">
        <v>1</v>
      </c>
      <c r="B17609" s="1" t="s">
        <v>21191</v>
      </c>
      <c r="C17609" s="1" t="s">
        <v>21192</v>
      </c>
      <c r="D17609" s="1">
        <v>22276.583344909999</v>
      </c>
      <c r="E17609" s="1">
        <v>5.9429999999999999E-5</v>
      </c>
      <c r="F17609" s="1" t="s">
        <v>3</v>
      </c>
      <c r="G17609" s="1" t="s">
        <v>21193</v>
      </c>
      <c r="H17609" s="1">
        <v>0</v>
      </c>
      <c r="I17609" s="1">
        <v>9998</v>
      </c>
    </row>
    <row r="17610" spans="1:9" x14ac:dyDescent="0.25">
      <c r="A17610" s="1">
        <v>2</v>
      </c>
      <c r="B17610" s="1">
        <v>51630</v>
      </c>
      <c r="C17610" s="1">
        <v>87.878299999999996</v>
      </c>
      <c r="D17610" s="1">
        <v>305.16059999999999</v>
      </c>
      <c r="E17610" s="1">
        <v>1068</v>
      </c>
      <c r="F17610" s="1">
        <v>118.1168</v>
      </c>
      <c r="G17610" s="1">
        <v>180.4718</v>
      </c>
      <c r="H17610" s="1">
        <v>13.10380544</v>
      </c>
      <c r="I17610" s="1">
        <v>1302</v>
      </c>
    </row>
    <row r="17611" spans="1:9" x14ac:dyDescent="0.25">
      <c r="A17611" s="1">
        <v>0</v>
      </c>
      <c r="B17611" s="1" t="s">
        <v>21194</v>
      </c>
    </row>
    <row r="17612" spans="1:9" x14ac:dyDescent="0.25">
      <c r="A17612" s="1">
        <v>1</v>
      </c>
      <c r="B17612" s="1" t="s">
        <v>21195</v>
      </c>
      <c r="C17612" s="1" t="s">
        <v>21196</v>
      </c>
      <c r="D17612" s="1">
        <v>22276.583344909999</v>
      </c>
      <c r="E17612" s="1">
        <v>5.3329999999999999E-5</v>
      </c>
      <c r="F17612" s="1" t="s">
        <v>3</v>
      </c>
      <c r="G17612" s="1" t="s">
        <v>21197</v>
      </c>
      <c r="H17612" s="1">
        <v>0</v>
      </c>
      <c r="I17612" s="1">
        <v>9996</v>
      </c>
    </row>
    <row r="17613" spans="1:9" x14ac:dyDescent="0.25">
      <c r="A17613" s="1">
        <v>2</v>
      </c>
      <c r="B17613" s="1">
        <v>51631</v>
      </c>
      <c r="C17613" s="1">
        <v>87.869900000000001</v>
      </c>
      <c r="D17613" s="1">
        <v>305.17290000000003</v>
      </c>
      <c r="E17613" s="1">
        <v>1307</v>
      </c>
      <c r="F17613" s="1">
        <v>85.019099999999995</v>
      </c>
      <c r="G17613" s="1">
        <v>242.8921</v>
      </c>
      <c r="H17613" s="1">
        <v>13.103827689999999</v>
      </c>
      <c r="I17613" s="1">
        <v>1309</v>
      </c>
    </row>
    <row r="17614" spans="1:9" x14ac:dyDescent="0.25">
      <c r="A17614" s="1">
        <v>0</v>
      </c>
      <c r="B17614" s="1" t="s">
        <v>21198</v>
      </c>
    </row>
    <row r="17615" spans="1:9" x14ac:dyDescent="0.25">
      <c r="A17615" s="1">
        <v>1</v>
      </c>
      <c r="B17615" s="1" t="s">
        <v>21199</v>
      </c>
      <c r="C17615" s="1" t="s">
        <v>21200</v>
      </c>
      <c r="D17615" s="1">
        <v>22276.583344909999</v>
      </c>
      <c r="E17615" s="1">
        <v>6.1859999999999994E-5</v>
      </c>
      <c r="F17615" s="1" t="s">
        <v>3</v>
      </c>
      <c r="G17615" s="1" t="s">
        <v>21201</v>
      </c>
      <c r="H17615" s="1">
        <v>0</v>
      </c>
      <c r="I17615" s="1">
        <v>9995</v>
      </c>
    </row>
    <row r="17616" spans="1:9" x14ac:dyDescent="0.25">
      <c r="A17616" s="1">
        <v>2</v>
      </c>
      <c r="B17616" s="1">
        <v>51632</v>
      </c>
      <c r="C17616" s="1">
        <v>87.879599999999996</v>
      </c>
      <c r="D17616" s="1">
        <v>305.1377</v>
      </c>
      <c r="E17616" s="1">
        <v>1187</v>
      </c>
      <c r="F17616" s="1">
        <v>71.743399999999994</v>
      </c>
      <c r="G17616" s="1">
        <v>212.07550000000001</v>
      </c>
      <c r="H17616" s="1">
        <v>13.10379084</v>
      </c>
      <c r="I17616" s="1">
        <v>1305</v>
      </c>
    </row>
    <row r="17617" spans="1:9" x14ac:dyDescent="0.25">
      <c r="A17617" s="1">
        <v>0</v>
      </c>
      <c r="B17617" s="1" t="s">
        <v>21202</v>
      </c>
    </row>
    <row r="17618" spans="1:9" x14ac:dyDescent="0.25">
      <c r="A17618" s="1">
        <v>1</v>
      </c>
      <c r="B17618" s="1" t="s">
        <v>21203</v>
      </c>
      <c r="C17618" s="1" t="s">
        <v>21204</v>
      </c>
      <c r="D17618" s="1">
        <v>22276.583344909999</v>
      </c>
      <c r="E17618" s="1">
        <v>-1.6898219999999999E-2</v>
      </c>
      <c r="F17618" s="1" t="s">
        <v>3</v>
      </c>
      <c r="G17618" s="1">
        <f>-25815+0</f>
        <v>-25815</v>
      </c>
      <c r="H17618" s="1">
        <v>0</v>
      </c>
      <c r="I17618" s="1">
        <v>9999</v>
      </c>
    </row>
    <row r="17619" spans="1:9" x14ac:dyDescent="0.25">
      <c r="A17619" s="1">
        <v>2</v>
      </c>
      <c r="B17619" s="1">
        <v>51633</v>
      </c>
      <c r="C17619" s="1">
        <v>87.260599999999997</v>
      </c>
      <c r="D17619" s="1">
        <v>277.55099999999999</v>
      </c>
      <c r="E17619" s="1">
        <v>4539</v>
      </c>
      <c r="F17619" s="1">
        <v>77.433199999999999</v>
      </c>
      <c r="G17619" s="1">
        <v>28.338699999999999</v>
      </c>
      <c r="H17619" s="1">
        <v>14.773001989999999</v>
      </c>
      <c r="I17619" s="1">
        <v>1309</v>
      </c>
    </row>
    <row r="17620" spans="1:9" x14ac:dyDescent="0.25">
      <c r="A17620" s="1">
        <v>0</v>
      </c>
      <c r="B17620" s="1" t="s">
        <v>21205</v>
      </c>
    </row>
    <row r="17621" spans="1:9" x14ac:dyDescent="0.25">
      <c r="A17621" s="1">
        <v>1</v>
      </c>
      <c r="B17621" s="1" t="s">
        <v>21206</v>
      </c>
      <c r="C17621" s="1" t="s">
        <v>21207</v>
      </c>
      <c r="D17621" s="1">
        <v>22276.583344909999</v>
      </c>
      <c r="E17621" s="1">
        <v>4.5739999999999999E-5</v>
      </c>
      <c r="F17621" s="1" t="s">
        <v>3</v>
      </c>
      <c r="G17621" s="1" t="s">
        <v>21208</v>
      </c>
      <c r="H17621" s="1">
        <v>0</v>
      </c>
      <c r="I17621" s="1">
        <v>9991</v>
      </c>
    </row>
    <row r="17622" spans="1:9" x14ac:dyDescent="0.25">
      <c r="A17622" s="1">
        <v>2</v>
      </c>
      <c r="B17622" s="1">
        <v>51634</v>
      </c>
      <c r="C17622" s="1">
        <v>87.879400000000004</v>
      </c>
      <c r="D17622" s="1">
        <v>305.13780000000003</v>
      </c>
      <c r="E17622" s="1">
        <v>2040</v>
      </c>
      <c r="F17622" s="1">
        <v>88.972399999999993</v>
      </c>
      <c r="G17622" s="1">
        <v>275.73309999999998</v>
      </c>
      <c r="H17622" s="1">
        <v>13.10377527</v>
      </c>
      <c r="I17622" s="1">
        <v>1303</v>
      </c>
    </row>
    <row r="17623" spans="1:9" x14ac:dyDescent="0.25">
      <c r="A17623" s="1">
        <v>0</v>
      </c>
      <c r="B17623" s="1" t="s">
        <v>21209</v>
      </c>
    </row>
    <row r="17624" spans="1:9" x14ac:dyDescent="0.25">
      <c r="A17624" s="1">
        <v>1</v>
      </c>
      <c r="B17624" s="1" t="s">
        <v>21210</v>
      </c>
      <c r="C17624" s="1" t="s">
        <v>21211</v>
      </c>
      <c r="D17624" s="1">
        <v>22276.583344909999</v>
      </c>
      <c r="E17624" s="1">
        <v>4.8779999999999997E-5</v>
      </c>
      <c r="F17624" s="1" t="s">
        <v>3</v>
      </c>
      <c r="G17624" s="1" t="s">
        <v>21212</v>
      </c>
      <c r="H17624" s="1">
        <v>0</v>
      </c>
      <c r="I17624" s="1">
        <v>9997</v>
      </c>
    </row>
    <row r="17625" spans="1:9" x14ac:dyDescent="0.25">
      <c r="A17625" s="1">
        <v>2</v>
      </c>
      <c r="B17625" s="1">
        <v>51635</v>
      </c>
      <c r="C17625" s="1">
        <v>87.877399999999994</v>
      </c>
      <c r="D17625" s="1">
        <v>305.1712</v>
      </c>
      <c r="E17625" s="1">
        <v>1706</v>
      </c>
      <c r="F17625" s="1">
        <v>93.647099999999995</v>
      </c>
      <c r="G17625" s="1">
        <v>256.35789999999997</v>
      </c>
      <c r="H17625" s="1">
        <v>13.103780560000001</v>
      </c>
      <c r="I17625" s="1">
        <v>1301</v>
      </c>
    </row>
    <row r="17626" spans="1:9" x14ac:dyDescent="0.25">
      <c r="A17626" s="1">
        <v>0</v>
      </c>
      <c r="B17626" s="1" t="s">
        <v>21213</v>
      </c>
    </row>
    <row r="17627" spans="1:9" x14ac:dyDescent="0.25">
      <c r="A17627" s="1">
        <v>1</v>
      </c>
      <c r="B17627" s="1" t="s">
        <v>21214</v>
      </c>
      <c r="C17627" s="1" t="s">
        <v>21215</v>
      </c>
      <c r="D17627" s="1">
        <v>22276.583344909999</v>
      </c>
      <c r="E17627" s="1">
        <v>-1.7099360000000001E-2</v>
      </c>
      <c r="F17627" s="1" t="s">
        <v>3</v>
      </c>
      <c r="G17627" s="1">
        <f>-27722+0</f>
        <v>-27722</v>
      </c>
      <c r="H17627" s="1">
        <v>0</v>
      </c>
      <c r="I17627" s="1">
        <v>9990</v>
      </c>
    </row>
    <row r="17628" spans="1:9" x14ac:dyDescent="0.25">
      <c r="A17628" s="1">
        <v>2</v>
      </c>
      <c r="B17628" s="1">
        <v>51636</v>
      </c>
      <c r="C17628" s="1">
        <v>87.264700000000005</v>
      </c>
      <c r="D17628" s="1">
        <v>277.4939</v>
      </c>
      <c r="E17628" s="1">
        <v>2161</v>
      </c>
      <c r="F17628" s="1">
        <v>109.2483</v>
      </c>
      <c r="G17628" s="1">
        <v>14.7951</v>
      </c>
      <c r="H17628" s="1">
        <v>14.748251229999999</v>
      </c>
      <c r="I17628" s="1">
        <v>1303</v>
      </c>
    </row>
    <row r="17629" spans="1:9" x14ac:dyDescent="0.25">
      <c r="A17629" s="1">
        <v>0</v>
      </c>
      <c r="B17629" s="1" t="s">
        <v>21216</v>
      </c>
    </row>
    <row r="17630" spans="1:9" x14ac:dyDescent="0.25">
      <c r="A17630" s="1">
        <v>1</v>
      </c>
      <c r="B17630" s="1" t="s">
        <v>21217</v>
      </c>
      <c r="C17630" s="1" t="s">
        <v>21218</v>
      </c>
      <c r="D17630" s="1">
        <v>22276.583344909999</v>
      </c>
      <c r="E17630" s="1">
        <v>-1.6401010000000001E-2</v>
      </c>
      <c r="F17630" s="1" t="s">
        <v>3</v>
      </c>
      <c r="G17630" s="1">
        <f>-24810+0</f>
        <v>-24810</v>
      </c>
      <c r="H17630" s="1">
        <v>0</v>
      </c>
      <c r="I17630" s="1">
        <v>9994</v>
      </c>
    </row>
    <row r="17631" spans="1:9" x14ac:dyDescent="0.25">
      <c r="A17631" s="1">
        <v>2</v>
      </c>
      <c r="B17631" s="1">
        <v>51637</v>
      </c>
      <c r="C17631" s="1">
        <v>87.252099999999999</v>
      </c>
      <c r="D17631" s="1">
        <v>277.55</v>
      </c>
      <c r="E17631" s="1">
        <v>3241</v>
      </c>
      <c r="F17631" s="1">
        <v>41.103099999999998</v>
      </c>
      <c r="G17631" s="1">
        <v>62.710099999999997</v>
      </c>
      <c r="H17631" s="1">
        <v>14.776265499999999</v>
      </c>
      <c r="I17631" s="1">
        <v>1309</v>
      </c>
    </row>
    <row r="17632" spans="1:9" x14ac:dyDescent="0.25">
      <c r="A17632" s="1">
        <v>0</v>
      </c>
      <c r="B17632" s="1" t="s">
        <v>21219</v>
      </c>
    </row>
    <row r="17633" spans="1:9" x14ac:dyDescent="0.25">
      <c r="A17633" s="1">
        <v>1</v>
      </c>
      <c r="B17633" s="1" t="s">
        <v>21220</v>
      </c>
      <c r="C17633" s="1" t="s">
        <v>21221</v>
      </c>
      <c r="D17633" s="1">
        <v>22276.583344909999</v>
      </c>
      <c r="E17633" s="1">
        <v>4.2509999999999998E-5</v>
      </c>
      <c r="F17633" s="1" t="s">
        <v>3</v>
      </c>
      <c r="G17633" s="1" t="s">
        <v>21222</v>
      </c>
      <c r="H17633" s="1">
        <v>0</v>
      </c>
      <c r="I17633" s="1">
        <v>9991</v>
      </c>
    </row>
    <row r="17634" spans="1:9" x14ac:dyDescent="0.25">
      <c r="A17634" s="1">
        <v>2</v>
      </c>
      <c r="B17634" s="1">
        <v>51638</v>
      </c>
      <c r="C17634" s="1">
        <v>87.869799999999998</v>
      </c>
      <c r="D17634" s="1">
        <v>305.173</v>
      </c>
      <c r="E17634" s="1">
        <v>1652</v>
      </c>
      <c r="F17634" s="1">
        <v>88.347899999999996</v>
      </c>
      <c r="G17634" s="1">
        <v>305.87880000000001</v>
      </c>
      <c r="H17634" s="1">
        <v>13.103743679999999</v>
      </c>
      <c r="I17634" s="1">
        <v>1302</v>
      </c>
    </row>
    <row r="17635" spans="1:9" x14ac:dyDescent="0.25">
      <c r="A17635" s="1">
        <v>0</v>
      </c>
      <c r="B17635" s="1" t="s">
        <v>21223</v>
      </c>
    </row>
    <row r="17636" spans="1:9" x14ac:dyDescent="0.25">
      <c r="A17636" s="1">
        <v>1</v>
      </c>
      <c r="B17636" s="1" t="s">
        <v>21224</v>
      </c>
      <c r="C17636" s="1" t="s">
        <v>21225</v>
      </c>
      <c r="D17636" s="1">
        <v>22276.583344909999</v>
      </c>
      <c r="E17636" s="1">
        <v>6.1130000000000006E-5</v>
      </c>
      <c r="F17636" s="1" t="s">
        <v>3</v>
      </c>
      <c r="G17636" s="1" t="s">
        <v>21226</v>
      </c>
      <c r="H17636" s="1">
        <v>0</v>
      </c>
      <c r="I17636" s="1">
        <v>9990</v>
      </c>
    </row>
    <row r="17637" spans="1:9" x14ac:dyDescent="0.25">
      <c r="A17637" s="1">
        <v>2</v>
      </c>
      <c r="B17637" s="1">
        <v>51639</v>
      </c>
      <c r="C17637" s="1">
        <v>87.878</v>
      </c>
      <c r="D17637" s="1">
        <v>305.18150000000003</v>
      </c>
      <c r="E17637" s="1">
        <v>2243</v>
      </c>
      <c r="F17637" s="1">
        <v>107.7235</v>
      </c>
      <c r="G17637" s="1">
        <v>183.62440000000001</v>
      </c>
      <c r="H17637" s="1">
        <v>13.10373895</v>
      </c>
      <c r="I17637" s="1">
        <v>1305</v>
      </c>
    </row>
    <row r="17638" spans="1:9" x14ac:dyDescent="0.25">
      <c r="A17638" s="1">
        <v>0</v>
      </c>
      <c r="B17638" s="1" t="s">
        <v>21227</v>
      </c>
    </row>
    <row r="17639" spans="1:9" x14ac:dyDescent="0.25">
      <c r="A17639" s="1">
        <v>1</v>
      </c>
      <c r="B17639" s="1" t="s">
        <v>21228</v>
      </c>
      <c r="C17639" s="1" t="s">
        <v>21229</v>
      </c>
      <c r="D17639" s="1">
        <v>22276.583344909999</v>
      </c>
      <c r="E17639" s="1">
        <v>4.2259999999999999E-5</v>
      </c>
      <c r="F17639" s="1" t="s">
        <v>3</v>
      </c>
      <c r="G17639" s="1" t="s">
        <v>21230</v>
      </c>
      <c r="H17639" s="1">
        <v>0</v>
      </c>
      <c r="I17639" s="1">
        <v>9996</v>
      </c>
    </row>
    <row r="17640" spans="1:9" x14ac:dyDescent="0.25">
      <c r="A17640" s="1">
        <v>2</v>
      </c>
      <c r="B17640" s="1">
        <v>51640</v>
      </c>
      <c r="C17640" s="1">
        <v>87.874200000000002</v>
      </c>
      <c r="D17640" s="1">
        <v>305.19209999999998</v>
      </c>
      <c r="E17640" s="1">
        <v>1709</v>
      </c>
      <c r="F17640" s="1">
        <v>105.0145</v>
      </c>
      <c r="G17640" s="1">
        <v>296.55489999999998</v>
      </c>
      <c r="H17640" s="1">
        <v>13.10375355</v>
      </c>
      <c r="I17640" s="1">
        <v>1305</v>
      </c>
    </row>
    <row r="17641" spans="1:9" x14ac:dyDescent="0.25">
      <c r="A17641" s="1">
        <v>0</v>
      </c>
      <c r="B17641" s="1" t="s">
        <v>21231</v>
      </c>
    </row>
    <row r="17642" spans="1:9" x14ac:dyDescent="0.25">
      <c r="A17642" s="1">
        <v>1</v>
      </c>
      <c r="B17642" s="1" t="s">
        <v>21232</v>
      </c>
      <c r="C17642" s="1" t="s">
        <v>21233</v>
      </c>
      <c r="D17642" s="1">
        <v>22276.583344909999</v>
      </c>
      <c r="E17642" s="1">
        <v>4.4299999999999999E-5</v>
      </c>
      <c r="F17642" s="1" t="s">
        <v>3</v>
      </c>
      <c r="G17642" s="1" t="s">
        <v>21234</v>
      </c>
      <c r="H17642" s="1">
        <v>0</v>
      </c>
      <c r="I17642" s="1">
        <v>9996</v>
      </c>
    </row>
    <row r="17643" spans="1:9" x14ac:dyDescent="0.25">
      <c r="A17643" s="1">
        <v>2</v>
      </c>
      <c r="B17643" s="1">
        <v>51641</v>
      </c>
      <c r="C17643" s="1">
        <v>87.874200000000002</v>
      </c>
      <c r="D17643" s="1">
        <v>305.18880000000001</v>
      </c>
      <c r="E17643" s="1">
        <v>1545</v>
      </c>
      <c r="F17643" s="1">
        <v>88.09</v>
      </c>
      <c r="G17643" s="1">
        <v>291.33010000000002</v>
      </c>
      <c r="H17643" s="1">
        <v>13.10370517</v>
      </c>
      <c r="I17643" s="1">
        <v>1309</v>
      </c>
    </row>
    <row r="17644" spans="1:9" x14ac:dyDescent="0.25">
      <c r="A17644" s="1">
        <v>0</v>
      </c>
      <c r="B17644" s="1" t="s">
        <v>21235</v>
      </c>
    </row>
    <row r="17645" spans="1:9" x14ac:dyDescent="0.25">
      <c r="A17645" s="1">
        <v>1</v>
      </c>
      <c r="B17645" s="1" t="s">
        <v>21236</v>
      </c>
      <c r="C17645" s="1" t="s">
        <v>21237</v>
      </c>
      <c r="D17645" s="1">
        <v>22276.583344909999</v>
      </c>
      <c r="E17645" s="1">
        <v>4.7479999999999999E-5</v>
      </c>
      <c r="F17645" s="1" t="s">
        <v>3</v>
      </c>
      <c r="G17645" s="1" t="s">
        <v>21238</v>
      </c>
      <c r="H17645" s="1">
        <v>0</v>
      </c>
      <c r="I17645" s="1">
        <v>9996</v>
      </c>
    </row>
    <row r="17646" spans="1:9" x14ac:dyDescent="0.25">
      <c r="A17646" s="1">
        <v>2</v>
      </c>
      <c r="B17646" s="1">
        <v>51642</v>
      </c>
      <c r="C17646" s="1">
        <v>87.869100000000003</v>
      </c>
      <c r="D17646" s="1">
        <v>305.1748</v>
      </c>
      <c r="E17646" s="1">
        <v>2280</v>
      </c>
      <c r="F17646" s="1">
        <v>92.147599999999997</v>
      </c>
      <c r="G17646" s="1">
        <v>265.34570000000002</v>
      </c>
      <c r="H17646" s="1">
        <v>13.10375704</v>
      </c>
      <c r="I17646" s="1">
        <v>1305</v>
      </c>
    </row>
    <row r="17647" spans="1:9" x14ac:dyDescent="0.25">
      <c r="A17647" s="1">
        <v>0</v>
      </c>
      <c r="B17647" s="1" t="s">
        <v>21239</v>
      </c>
    </row>
    <row r="17648" spans="1:9" x14ac:dyDescent="0.25">
      <c r="A17648" s="1">
        <v>1</v>
      </c>
      <c r="B17648" s="1" t="s">
        <v>21240</v>
      </c>
      <c r="C17648" s="1" t="s">
        <v>21241</v>
      </c>
      <c r="D17648" s="1">
        <v>22276.583344909999</v>
      </c>
      <c r="E17648" s="1">
        <v>-1.6937870000000001E-2</v>
      </c>
      <c r="F17648" s="1" t="s">
        <v>3</v>
      </c>
      <c r="G17648" s="1">
        <f>-27353+0</f>
        <v>-27353</v>
      </c>
      <c r="H17648" s="1">
        <v>0</v>
      </c>
      <c r="I17648" s="1">
        <v>9994</v>
      </c>
    </row>
    <row r="17649" spans="1:9" x14ac:dyDescent="0.25">
      <c r="A17649" s="1">
        <v>2</v>
      </c>
      <c r="B17649" s="1">
        <v>51643</v>
      </c>
      <c r="C17649" s="1">
        <v>87.265100000000004</v>
      </c>
      <c r="D17649" s="1">
        <v>277.6146</v>
      </c>
      <c r="E17649" s="1">
        <v>2201</v>
      </c>
      <c r="F17649" s="1">
        <v>95.810299999999998</v>
      </c>
      <c r="G17649" s="1">
        <v>265.90550000000002</v>
      </c>
      <c r="H17649" s="1">
        <v>14.74959321</v>
      </c>
      <c r="I17649" s="1">
        <v>1316</v>
      </c>
    </row>
    <row r="17650" spans="1:9" x14ac:dyDescent="0.25">
      <c r="A17650" s="1">
        <v>0</v>
      </c>
      <c r="B17650" s="1" t="s">
        <v>21242</v>
      </c>
    </row>
    <row r="17651" spans="1:9" x14ac:dyDescent="0.25">
      <c r="A17651" s="1">
        <v>1</v>
      </c>
      <c r="B17651" s="1" t="s">
        <v>21243</v>
      </c>
      <c r="C17651" s="1" t="s">
        <v>21244</v>
      </c>
      <c r="D17651" s="1">
        <v>22276.583344909999</v>
      </c>
      <c r="E17651" s="1">
        <v>-1.6936130000000001E-2</v>
      </c>
      <c r="F17651" s="1" t="s">
        <v>3</v>
      </c>
      <c r="G17651" s="1">
        <f>-25743+0</f>
        <v>-25743</v>
      </c>
      <c r="H17651" s="1">
        <v>0</v>
      </c>
      <c r="I17651" s="1">
        <v>9994</v>
      </c>
    </row>
    <row r="17652" spans="1:9" x14ac:dyDescent="0.25">
      <c r="A17652" s="1">
        <v>2</v>
      </c>
      <c r="B17652" s="1">
        <v>51644</v>
      </c>
      <c r="C17652" s="1">
        <v>87.257300000000001</v>
      </c>
      <c r="D17652" s="1">
        <v>277.5942</v>
      </c>
      <c r="E17652" s="1">
        <v>2509</v>
      </c>
      <c r="F17652" s="1">
        <v>62.330599999999997</v>
      </c>
      <c r="G17652" s="1">
        <v>305.10509999999999</v>
      </c>
      <c r="H17652" s="1">
        <v>14.77534868</v>
      </c>
      <c r="I17652" s="1">
        <v>1308</v>
      </c>
    </row>
    <row r="17653" spans="1:9" x14ac:dyDescent="0.25">
      <c r="A17653" s="1">
        <v>0</v>
      </c>
      <c r="B17653" s="1" t="s">
        <v>21245</v>
      </c>
    </row>
    <row r="17654" spans="1:9" x14ac:dyDescent="0.25">
      <c r="A17654" s="1">
        <v>1</v>
      </c>
      <c r="B17654" s="1" t="s">
        <v>21246</v>
      </c>
      <c r="C17654" s="1" t="s">
        <v>21247</v>
      </c>
      <c r="D17654" s="1">
        <v>22276.456085409998</v>
      </c>
      <c r="E17654" s="1">
        <v>3.0299999999999998E-6</v>
      </c>
      <c r="F17654" s="1" t="s">
        <v>3</v>
      </c>
      <c r="G17654" s="1" t="s">
        <v>21248</v>
      </c>
      <c r="H17654" s="1">
        <v>0</v>
      </c>
      <c r="I17654" s="1">
        <v>9996</v>
      </c>
    </row>
    <row r="17655" spans="1:9" x14ac:dyDescent="0.25">
      <c r="A17655" s="1">
        <v>2</v>
      </c>
      <c r="B17655" s="1">
        <v>51645</v>
      </c>
      <c r="C17655" s="1">
        <v>87.523099999999999</v>
      </c>
      <c r="D17655" s="1">
        <v>292.87450000000001</v>
      </c>
      <c r="E17655" s="1">
        <v>16438</v>
      </c>
      <c r="F17655" s="1">
        <v>195.3048</v>
      </c>
      <c r="G17655" s="1">
        <v>164.7647</v>
      </c>
      <c r="H17655" s="1">
        <v>14.22305126</v>
      </c>
      <c r="I17655" s="1">
        <v>33779</v>
      </c>
    </row>
    <row r="17656" spans="1:9" x14ac:dyDescent="0.25">
      <c r="A17656" s="1">
        <v>0</v>
      </c>
      <c r="B17656" s="1" t="s">
        <v>21249</v>
      </c>
    </row>
    <row r="17657" spans="1:9" x14ac:dyDescent="0.25">
      <c r="A17657" s="1">
        <v>1</v>
      </c>
      <c r="B17657" s="1" t="s">
        <v>21250</v>
      </c>
      <c r="C17657" s="1" t="s">
        <v>21251</v>
      </c>
      <c r="D17657" s="1">
        <v>22276.583344909999</v>
      </c>
      <c r="E17657" s="1">
        <v>5.66E-5</v>
      </c>
      <c r="F17657" s="1" t="s">
        <v>3</v>
      </c>
      <c r="G17657" s="1" t="s">
        <v>21252</v>
      </c>
      <c r="H17657" s="1">
        <v>0</v>
      </c>
      <c r="I17657" s="1">
        <v>9992</v>
      </c>
    </row>
    <row r="17658" spans="1:9" x14ac:dyDescent="0.25">
      <c r="A17658" s="1">
        <v>2</v>
      </c>
      <c r="B17658" s="1">
        <v>51646</v>
      </c>
      <c r="C17658" s="1">
        <v>87.878200000000007</v>
      </c>
      <c r="D17658" s="1">
        <v>305.17989999999998</v>
      </c>
      <c r="E17658" s="1">
        <v>1498</v>
      </c>
      <c r="F17658" s="1">
        <v>100.8261</v>
      </c>
      <c r="G17658" s="1">
        <v>212.5479</v>
      </c>
      <c r="H17658" s="1">
        <v>13.103818560000001</v>
      </c>
      <c r="I17658" s="1">
        <v>1308</v>
      </c>
    </row>
    <row r="17659" spans="1:9" x14ac:dyDescent="0.25">
      <c r="A17659" s="1">
        <v>0</v>
      </c>
      <c r="B17659" s="1" t="s">
        <v>21253</v>
      </c>
    </row>
    <row r="17660" spans="1:9" x14ac:dyDescent="0.25">
      <c r="A17660" s="1">
        <v>1</v>
      </c>
      <c r="B17660" s="1" t="s">
        <v>21254</v>
      </c>
      <c r="C17660" s="1" t="s">
        <v>21255</v>
      </c>
      <c r="D17660" s="1">
        <v>22276.583344909999</v>
      </c>
      <c r="E17660" s="1">
        <v>3.9839999999999998E-5</v>
      </c>
      <c r="F17660" s="1" t="s">
        <v>3</v>
      </c>
      <c r="G17660" s="1" t="s">
        <v>21256</v>
      </c>
      <c r="H17660" s="1">
        <v>0</v>
      </c>
      <c r="I17660" s="1">
        <v>9995</v>
      </c>
    </row>
    <row r="17661" spans="1:9" x14ac:dyDescent="0.25">
      <c r="A17661" s="1">
        <v>2</v>
      </c>
      <c r="B17661" s="1">
        <v>51647</v>
      </c>
      <c r="C17661" s="1">
        <v>87.885900000000007</v>
      </c>
      <c r="D17661" s="1">
        <v>305.08030000000002</v>
      </c>
      <c r="E17661" s="1">
        <v>2615</v>
      </c>
      <c r="F17661" s="1">
        <v>97.3352</v>
      </c>
      <c r="G17661" s="1">
        <v>318.8143</v>
      </c>
      <c r="H17661" s="1">
        <v>13.1036497</v>
      </c>
      <c r="I17661" s="1">
        <v>1308</v>
      </c>
    </row>
    <row r="17662" spans="1:9" x14ac:dyDescent="0.25">
      <c r="A17662" s="1">
        <v>0</v>
      </c>
      <c r="B17662" s="1" t="s">
        <v>21257</v>
      </c>
    </row>
    <row r="17663" spans="1:9" x14ac:dyDescent="0.25">
      <c r="A17663" s="1">
        <v>1</v>
      </c>
      <c r="B17663" s="1" t="s">
        <v>21258</v>
      </c>
      <c r="C17663" s="1" t="s">
        <v>21259</v>
      </c>
      <c r="D17663" s="1">
        <v>22276.583344909999</v>
      </c>
      <c r="E17663" s="1">
        <v>5.5080000000000001E-5</v>
      </c>
      <c r="F17663" s="1" t="s">
        <v>3</v>
      </c>
      <c r="G17663" s="1" t="s">
        <v>21260</v>
      </c>
      <c r="H17663" s="1">
        <v>0</v>
      </c>
      <c r="I17663" s="1">
        <v>9992</v>
      </c>
    </row>
    <row r="17664" spans="1:9" x14ac:dyDescent="0.25">
      <c r="A17664" s="1">
        <v>2</v>
      </c>
      <c r="B17664" s="1">
        <v>51648</v>
      </c>
      <c r="C17664" s="1">
        <v>87.873199999999997</v>
      </c>
      <c r="D17664" s="1">
        <v>305.18560000000002</v>
      </c>
      <c r="E17664" s="1">
        <v>1646</v>
      </c>
      <c r="F17664" s="1">
        <v>77.442800000000005</v>
      </c>
      <c r="G17664" s="1">
        <v>243.30090000000001</v>
      </c>
      <c r="H17664" s="1">
        <v>13.103818540000001</v>
      </c>
      <c r="I17664" s="1">
        <v>1307</v>
      </c>
    </row>
    <row r="17665" spans="1:9" x14ac:dyDescent="0.25">
      <c r="A17665" s="1">
        <v>0</v>
      </c>
      <c r="B17665" s="1" t="s">
        <v>21261</v>
      </c>
    </row>
    <row r="17666" spans="1:9" x14ac:dyDescent="0.25">
      <c r="A17666" s="1">
        <v>1</v>
      </c>
      <c r="B17666" s="1" t="s">
        <v>21262</v>
      </c>
      <c r="C17666" s="1" t="s">
        <v>21263</v>
      </c>
      <c r="D17666" s="1">
        <v>22276.583344909999</v>
      </c>
      <c r="E17666" s="1">
        <v>-3.9829999999999998E-4</v>
      </c>
      <c r="F17666" s="1" t="s">
        <v>3</v>
      </c>
      <c r="G17666" s="1">
        <f>-37506-2</f>
        <v>-37508</v>
      </c>
      <c r="H17666" s="1">
        <v>0</v>
      </c>
      <c r="I17666" s="1">
        <v>9996</v>
      </c>
    </row>
    <row r="17667" spans="1:9" x14ac:dyDescent="0.25">
      <c r="A17667" s="1">
        <v>2</v>
      </c>
      <c r="B17667" s="1">
        <v>51649</v>
      </c>
      <c r="C17667" s="1">
        <v>87.239900000000006</v>
      </c>
      <c r="D17667" s="1">
        <v>279.22930000000002</v>
      </c>
      <c r="E17667" s="1">
        <v>1769</v>
      </c>
      <c r="F17667" s="1">
        <v>115.9139</v>
      </c>
      <c r="G17667" s="1">
        <v>185.71170000000001</v>
      </c>
      <c r="H17667" s="1">
        <v>14.941737379999999</v>
      </c>
      <c r="I17667" s="1">
        <v>1302</v>
      </c>
    </row>
    <row r="17668" spans="1:9" x14ac:dyDescent="0.25">
      <c r="A17668" s="1">
        <v>0</v>
      </c>
      <c r="B17668" s="1" t="s">
        <v>21264</v>
      </c>
    </row>
    <row r="17669" spans="1:9" x14ac:dyDescent="0.25">
      <c r="A17669" s="1">
        <v>1</v>
      </c>
      <c r="B17669" s="1" t="s">
        <v>21265</v>
      </c>
      <c r="C17669" s="1" t="s">
        <v>21266</v>
      </c>
      <c r="D17669" s="1">
        <v>22276.583344909999</v>
      </c>
      <c r="E17669" s="1">
        <v>-1.2150040000000001E-2</v>
      </c>
      <c r="F17669" s="1" t="s">
        <v>3</v>
      </c>
      <c r="G17669" s="1">
        <f>-18465+0</f>
        <v>-18465</v>
      </c>
      <c r="H17669" s="1">
        <v>0</v>
      </c>
      <c r="I17669" s="1">
        <v>9998</v>
      </c>
    </row>
    <row r="17670" spans="1:9" x14ac:dyDescent="0.25">
      <c r="A17670" s="1">
        <v>2</v>
      </c>
      <c r="B17670" s="1">
        <v>51650</v>
      </c>
      <c r="C17670" s="1">
        <v>87.256699999999995</v>
      </c>
      <c r="D17670" s="1">
        <v>277.61970000000002</v>
      </c>
      <c r="E17670" s="1">
        <v>3967</v>
      </c>
      <c r="F17670" s="1">
        <v>59.9773</v>
      </c>
      <c r="G17670" s="1">
        <v>8.3221000000000007</v>
      </c>
      <c r="H17670" s="1">
        <v>14.77508411</v>
      </c>
      <c r="I17670" s="1">
        <v>1306</v>
      </c>
    </row>
    <row r="17671" spans="1:9" x14ac:dyDescent="0.25">
      <c r="A17671" s="1">
        <v>0</v>
      </c>
      <c r="B17671" s="1" t="s">
        <v>21267</v>
      </c>
    </row>
    <row r="17672" spans="1:9" x14ac:dyDescent="0.25">
      <c r="A17672" s="1">
        <v>1</v>
      </c>
      <c r="B17672" s="1" t="s">
        <v>21268</v>
      </c>
      <c r="C17672" s="1" t="s">
        <v>21269</v>
      </c>
      <c r="D17672" s="1">
        <v>22276.583344909999</v>
      </c>
      <c r="E17672" s="1">
        <v>5.1600000000000001E-5</v>
      </c>
      <c r="F17672" s="1" t="s">
        <v>3</v>
      </c>
      <c r="G17672" s="1" t="s">
        <v>21270</v>
      </c>
      <c r="H17672" s="1">
        <v>0</v>
      </c>
      <c r="I17672" s="1">
        <v>9994</v>
      </c>
    </row>
    <row r="17673" spans="1:9" x14ac:dyDescent="0.25">
      <c r="A17673" s="1">
        <v>2</v>
      </c>
      <c r="B17673" s="1">
        <v>51651</v>
      </c>
      <c r="C17673" s="1">
        <v>87.877099999999999</v>
      </c>
      <c r="D17673" s="1">
        <v>305.15989999999999</v>
      </c>
      <c r="E17673" s="1">
        <v>1300</v>
      </c>
      <c r="F17673" s="1">
        <v>78.873800000000003</v>
      </c>
      <c r="G17673" s="1">
        <v>256.50299999999999</v>
      </c>
      <c r="H17673" s="1">
        <v>13.10380133</v>
      </c>
      <c r="I17673" s="1">
        <v>1303</v>
      </c>
    </row>
    <row r="17674" spans="1:9" x14ac:dyDescent="0.25">
      <c r="A17674" s="1">
        <v>0</v>
      </c>
      <c r="B17674" s="1" t="s">
        <v>21271</v>
      </c>
    </row>
    <row r="17675" spans="1:9" x14ac:dyDescent="0.25">
      <c r="A17675" s="1">
        <v>1</v>
      </c>
      <c r="B17675" s="1" t="s">
        <v>21272</v>
      </c>
      <c r="C17675" s="1" t="s">
        <v>21273</v>
      </c>
      <c r="D17675" s="1">
        <v>22276.583344909999</v>
      </c>
      <c r="E17675" s="1">
        <v>5.8109999999999998E-5</v>
      </c>
      <c r="F17675" s="1" t="s">
        <v>3</v>
      </c>
      <c r="G17675" s="1" t="s">
        <v>21274</v>
      </c>
      <c r="H17675" s="1">
        <v>0</v>
      </c>
      <c r="I17675" s="1">
        <v>9997</v>
      </c>
    </row>
    <row r="17676" spans="1:9" x14ac:dyDescent="0.25">
      <c r="A17676" s="1">
        <v>2</v>
      </c>
      <c r="B17676" s="1">
        <v>51652</v>
      </c>
      <c r="C17676" s="1">
        <v>87.877600000000001</v>
      </c>
      <c r="D17676" s="1">
        <v>305.17500000000001</v>
      </c>
      <c r="E17676" s="1">
        <v>1887</v>
      </c>
      <c r="F17676" s="1">
        <v>91.555599999999998</v>
      </c>
      <c r="G17676" s="1">
        <v>214.45500000000001</v>
      </c>
      <c r="H17676" s="1">
        <v>13.10381827</v>
      </c>
      <c r="I17676" s="1">
        <v>1309</v>
      </c>
    </row>
    <row r="17677" spans="1:9" x14ac:dyDescent="0.25">
      <c r="A17677" s="1">
        <v>0</v>
      </c>
      <c r="B17677" s="1" t="s">
        <v>21275</v>
      </c>
    </row>
    <row r="17678" spans="1:9" x14ac:dyDescent="0.25">
      <c r="A17678" s="1">
        <v>1</v>
      </c>
      <c r="B17678" s="1" t="s">
        <v>21276</v>
      </c>
      <c r="C17678" s="1" t="s">
        <v>21277</v>
      </c>
      <c r="D17678" s="1">
        <v>22276.583344909999</v>
      </c>
      <c r="E17678" s="1">
        <v>4.5349999999999998E-5</v>
      </c>
      <c r="F17678" s="1" t="s">
        <v>3</v>
      </c>
      <c r="G17678" s="1" t="s">
        <v>21278</v>
      </c>
      <c r="H17678" s="1">
        <v>0</v>
      </c>
      <c r="I17678" s="1">
        <v>9996</v>
      </c>
    </row>
    <row r="17679" spans="1:9" x14ac:dyDescent="0.25">
      <c r="A17679" s="1">
        <v>2</v>
      </c>
      <c r="B17679" s="1">
        <v>51653</v>
      </c>
      <c r="C17679" s="1">
        <v>87.872500000000002</v>
      </c>
      <c r="D17679" s="1">
        <v>305.19209999999998</v>
      </c>
      <c r="E17679" s="1">
        <v>1606</v>
      </c>
      <c r="F17679" s="1">
        <v>77.603499999999997</v>
      </c>
      <c r="G17679" s="1">
        <v>294.57780000000002</v>
      </c>
      <c r="H17679" s="1">
        <v>13.10375574</v>
      </c>
      <c r="I17679" s="1">
        <v>1303</v>
      </c>
    </row>
    <row r="17680" spans="1:9" x14ac:dyDescent="0.25">
      <c r="A17680" s="1">
        <v>0</v>
      </c>
      <c r="B17680" s="1" t="s">
        <v>21279</v>
      </c>
    </row>
    <row r="17681" spans="1:9" x14ac:dyDescent="0.25">
      <c r="A17681" s="1">
        <v>1</v>
      </c>
      <c r="B17681" s="1" t="s">
        <v>21280</v>
      </c>
      <c r="C17681" s="1" t="s">
        <v>21281</v>
      </c>
      <c r="D17681" s="1">
        <v>22276.583344909999</v>
      </c>
      <c r="E17681" s="1">
        <v>4.1430000000000001E-5</v>
      </c>
      <c r="F17681" s="1" t="s">
        <v>3</v>
      </c>
      <c r="G17681" s="1" t="s">
        <v>21282</v>
      </c>
      <c r="H17681" s="1">
        <v>0</v>
      </c>
      <c r="I17681" s="1">
        <v>9995</v>
      </c>
    </row>
    <row r="17682" spans="1:9" x14ac:dyDescent="0.25">
      <c r="A17682" s="1">
        <v>2</v>
      </c>
      <c r="B17682" s="1">
        <v>51654</v>
      </c>
      <c r="C17682" s="1">
        <v>87.875200000000007</v>
      </c>
      <c r="D17682" s="1">
        <v>305.16109999999998</v>
      </c>
      <c r="E17682" s="1">
        <v>1310</v>
      </c>
      <c r="F17682" s="1">
        <v>80.147999999999996</v>
      </c>
      <c r="G17682" s="1">
        <v>328.69229999999999</v>
      </c>
      <c r="H17682" s="1">
        <v>13.10375509</v>
      </c>
      <c r="I17682" s="1">
        <v>1304</v>
      </c>
    </row>
    <row r="17683" spans="1:9" x14ac:dyDescent="0.25">
      <c r="A17683" s="1">
        <v>0</v>
      </c>
      <c r="B17683" s="1" t="s">
        <v>21283</v>
      </c>
    </row>
    <row r="17684" spans="1:9" x14ac:dyDescent="0.25">
      <c r="A17684" s="1">
        <v>1</v>
      </c>
      <c r="B17684" s="1" t="s">
        <v>21284</v>
      </c>
      <c r="C17684" s="1" t="s">
        <v>21285</v>
      </c>
      <c r="D17684" s="1">
        <v>22276.583344909999</v>
      </c>
      <c r="E17684" s="1">
        <v>-1.7257359999999999E-2</v>
      </c>
      <c r="F17684" s="1" t="s">
        <v>3</v>
      </c>
      <c r="G17684" s="1">
        <f>-23807+0</f>
        <v>-23807</v>
      </c>
      <c r="H17684" s="1">
        <v>0</v>
      </c>
      <c r="I17684" s="1">
        <v>9997</v>
      </c>
    </row>
    <row r="17685" spans="1:9" x14ac:dyDescent="0.25">
      <c r="A17685" s="1">
        <v>2</v>
      </c>
      <c r="B17685" s="1">
        <v>51655</v>
      </c>
      <c r="C17685" s="1">
        <v>87.242599999999996</v>
      </c>
      <c r="D17685" s="1">
        <v>277.75819999999999</v>
      </c>
      <c r="E17685" s="1">
        <v>3156</v>
      </c>
      <c r="F17685" s="1">
        <v>65.861800000000002</v>
      </c>
      <c r="G17685" s="1">
        <v>308.54669999999999</v>
      </c>
      <c r="H17685" s="1">
        <v>14.816625630000001</v>
      </c>
      <c r="I17685" s="1">
        <v>1309</v>
      </c>
    </row>
    <row r="17686" spans="1:9" x14ac:dyDescent="0.25">
      <c r="A17686" s="1">
        <v>0</v>
      </c>
      <c r="B17686" s="1" t="s">
        <v>21286</v>
      </c>
    </row>
    <row r="17687" spans="1:9" x14ac:dyDescent="0.25">
      <c r="A17687" s="1">
        <v>1</v>
      </c>
      <c r="B17687" s="1" t="s">
        <v>21287</v>
      </c>
      <c r="C17687" s="1" t="s">
        <v>21288</v>
      </c>
      <c r="D17687" s="1">
        <v>22276.47255531</v>
      </c>
      <c r="E17687" s="1">
        <v>7.0600000000000002E-6</v>
      </c>
      <c r="F17687" s="1" t="s">
        <v>3</v>
      </c>
      <c r="G17687" s="1" t="s">
        <v>21289</v>
      </c>
      <c r="H17687" s="1">
        <v>0</v>
      </c>
      <c r="I17687" s="1">
        <v>9995</v>
      </c>
    </row>
    <row r="17688" spans="1:9" x14ac:dyDescent="0.25">
      <c r="A17688" s="1">
        <v>2</v>
      </c>
      <c r="B17688" s="1">
        <v>51656</v>
      </c>
      <c r="C17688" s="1">
        <v>97.518600000000006</v>
      </c>
      <c r="D17688" s="1">
        <v>282.39120000000003</v>
      </c>
      <c r="E17688" s="1">
        <v>1948</v>
      </c>
      <c r="F17688" s="1">
        <v>96.340100000000007</v>
      </c>
      <c r="G17688" s="1">
        <v>59.975200000000001</v>
      </c>
      <c r="H17688" s="1">
        <v>15.12722153</v>
      </c>
      <c r="I17688" s="1">
        <v>34983</v>
      </c>
    </row>
    <row r="17689" spans="1:9" x14ac:dyDescent="0.25">
      <c r="A17689" s="1">
        <v>0</v>
      </c>
      <c r="B17689" s="1" t="s">
        <v>21290</v>
      </c>
    </row>
    <row r="17690" spans="1:9" x14ac:dyDescent="0.25">
      <c r="A17690" s="1">
        <v>1</v>
      </c>
      <c r="B17690" s="1" t="s">
        <v>21291</v>
      </c>
      <c r="C17690" s="1" t="s">
        <v>21292</v>
      </c>
      <c r="D17690" s="1">
        <v>22276.480385340001</v>
      </c>
      <c r="E17690" s="1">
        <v>4.7160000000000002E-5</v>
      </c>
      <c r="F17690" s="1" t="s">
        <v>3</v>
      </c>
      <c r="G17690" s="1" t="s">
        <v>21293</v>
      </c>
      <c r="H17690" s="1">
        <v>0</v>
      </c>
      <c r="I17690" s="1">
        <v>9999</v>
      </c>
    </row>
    <row r="17691" spans="1:9" x14ac:dyDescent="0.25">
      <c r="A17691" s="1">
        <v>2</v>
      </c>
      <c r="B17691" s="1">
        <v>51657</v>
      </c>
      <c r="C17691" s="1">
        <v>97.558499999999995</v>
      </c>
      <c r="D17691" s="1">
        <v>283.82569999999998</v>
      </c>
      <c r="E17691" s="1">
        <v>11300</v>
      </c>
      <c r="F17691" s="1">
        <v>169.82740000000001</v>
      </c>
      <c r="G17691" s="1">
        <v>190.31890000000001</v>
      </c>
      <c r="H17691" s="1">
        <v>15.14547308</v>
      </c>
      <c r="I17691" s="1">
        <v>35010</v>
      </c>
    </row>
    <row r="17692" spans="1:9" x14ac:dyDescent="0.25">
      <c r="A17692" s="1">
        <v>0</v>
      </c>
      <c r="B17692" s="1" t="s">
        <v>21294</v>
      </c>
    </row>
    <row r="17693" spans="1:9" x14ac:dyDescent="0.25">
      <c r="A17693" s="1">
        <v>1</v>
      </c>
      <c r="B17693" s="1" t="s">
        <v>21295</v>
      </c>
      <c r="C17693" s="1" t="s">
        <v>21296</v>
      </c>
      <c r="D17693" s="1">
        <v>22276.4597522</v>
      </c>
      <c r="E17693" s="1">
        <v>9.2689999999999995E-5</v>
      </c>
      <c r="F17693" s="1" t="s">
        <v>3</v>
      </c>
      <c r="G17693" s="1" t="s">
        <v>21297</v>
      </c>
      <c r="H17693" s="1">
        <v>0</v>
      </c>
      <c r="I17693" s="1">
        <v>9993</v>
      </c>
    </row>
    <row r="17694" spans="1:9" x14ac:dyDescent="0.25">
      <c r="A17694" s="1">
        <v>2</v>
      </c>
      <c r="B17694" s="1">
        <v>51658</v>
      </c>
      <c r="C17694" s="1">
        <v>97.557599999999994</v>
      </c>
      <c r="D17694" s="1">
        <v>283.97199999999998</v>
      </c>
      <c r="E17694" s="1">
        <v>10763</v>
      </c>
      <c r="F17694" s="1">
        <v>170.88509999999999</v>
      </c>
      <c r="G17694" s="1">
        <v>189.25790000000001</v>
      </c>
      <c r="H17694" s="1">
        <v>15.15602163</v>
      </c>
      <c r="I17694" s="1">
        <v>35025</v>
      </c>
    </row>
    <row r="17695" spans="1:9" x14ac:dyDescent="0.25">
      <c r="A17695" s="1">
        <v>0</v>
      </c>
      <c r="B17695" s="1" t="s">
        <v>21298</v>
      </c>
      <c r="C17695" s="1" t="s">
        <v>21299</v>
      </c>
    </row>
    <row r="17696" spans="1:9" x14ac:dyDescent="0.25">
      <c r="A17696" s="1">
        <v>1</v>
      </c>
      <c r="B17696" s="1" t="s">
        <v>21300</v>
      </c>
      <c r="C17696" s="1" t="s">
        <v>21301</v>
      </c>
      <c r="D17696" s="1">
        <v>22276.50460041</v>
      </c>
      <c r="E17696" s="1">
        <v>1.3893999999999999E-4</v>
      </c>
      <c r="F17696" s="1" t="s">
        <v>3</v>
      </c>
      <c r="G17696" s="1" t="s">
        <v>18885</v>
      </c>
      <c r="H17696" s="1">
        <v>0</v>
      </c>
      <c r="I17696" s="1">
        <v>9993</v>
      </c>
    </row>
    <row r="17697" spans="1:9" x14ac:dyDescent="0.25">
      <c r="A17697" s="1">
        <v>2</v>
      </c>
      <c r="B17697" s="1">
        <v>51660</v>
      </c>
      <c r="C17697" s="1">
        <v>51.642200000000003</v>
      </c>
      <c r="D17697" s="1">
        <v>159.93719999999999</v>
      </c>
      <c r="E17697" s="1">
        <v>3034</v>
      </c>
      <c r="F17697" s="1">
        <v>254.21279999999999</v>
      </c>
      <c r="G17697" s="1">
        <v>160.9889</v>
      </c>
      <c r="H17697" s="1">
        <v>15.496894583619801</v>
      </c>
    </row>
    <row r="17698" spans="1:9" x14ac:dyDescent="0.25">
      <c r="A17698" s="1">
        <v>0</v>
      </c>
      <c r="B17698" s="1" t="s">
        <v>21302</v>
      </c>
    </row>
    <row r="17699" spans="1:9" x14ac:dyDescent="0.25">
      <c r="A17699" s="1">
        <v>1</v>
      </c>
      <c r="B17699" s="1" t="s">
        <v>21303</v>
      </c>
      <c r="C17699" s="1" t="s">
        <v>21304</v>
      </c>
      <c r="D17699" s="1">
        <v>22276.153509659998</v>
      </c>
      <c r="E17699" s="1">
        <v>5.7300000000000002E-6</v>
      </c>
      <c r="F17699" s="1" t="s">
        <v>3</v>
      </c>
      <c r="G17699" s="1" t="s">
        <v>21305</v>
      </c>
      <c r="H17699" s="1">
        <v>0</v>
      </c>
      <c r="I17699" s="1">
        <v>9995</v>
      </c>
    </row>
    <row r="17700" spans="1:9" x14ac:dyDescent="0.25">
      <c r="A17700" s="1">
        <v>2</v>
      </c>
      <c r="B17700" s="1">
        <v>51714</v>
      </c>
      <c r="C17700" s="1">
        <v>53.216000000000001</v>
      </c>
      <c r="D17700" s="1">
        <v>196.47229999999999</v>
      </c>
      <c r="E17700" s="1">
        <v>1697</v>
      </c>
      <c r="F17700" s="1">
        <v>61.329300000000003</v>
      </c>
      <c r="G17700" s="1">
        <v>298.78699999999998</v>
      </c>
      <c r="H17700" s="1">
        <v>15.088521569999999</v>
      </c>
      <c r="I17700" s="1">
        <v>34185</v>
      </c>
    </row>
    <row r="17701" spans="1:9" x14ac:dyDescent="0.25">
      <c r="A17701" s="1">
        <v>0</v>
      </c>
      <c r="B17701" s="1" t="s">
        <v>21306</v>
      </c>
    </row>
    <row r="17702" spans="1:9" x14ac:dyDescent="0.25">
      <c r="A17702" s="1">
        <v>1</v>
      </c>
      <c r="B17702" s="1" t="s">
        <v>21307</v>
      </c>
      <c r="C17702" s="1" t="s">
        <v>21308</v>
      </c>
      <c r="D17702" s="1">
        <v>22276.473669980001</v>
      </c>
      <c r="E17702" s="1">
        <v>-2.2000000000000001E-6</v>
      </c>
      <c r="F17702" s="1" t="s">
        <v>3</v>
      </c>
      <c r="G17702" s="1" t="s">
        <v>21309</v>
      </c>
      <c r="H17702" s="1">
        <v>0</v>
      </c>
      <c r="I17702" s="1">
        <v>9994</v>
      </c>
    </row>
    <row r="17703" spans="1:9" x14ac:dyDescent="0.25">
      <c r="A17703" s="1">
        <v>2</v>
      </c>
      <c r="B17703" s="1">
        <v>51715</v>
      </c>
      <c r="C17703" s="1">
        <v>53.218000000000004</v>
      </c>
      <c r="D17703" s="1">
        <v>195.03829999999999</v>
      </c>
      <c r="E17703" s="1">
        <v>1984</v>
      </c>
      <c r="F17703" s="1">
        <v>46.642499999999998</v>
      </c>
      <c r="G17703" s="1">
        <v>313.47320000000002</v>
      </c>
      <c r="H17703" s="1">
        <v>15.088389830000001</v>
      </c>
      <c r="I17703" s="1">
        <v>35361</v>
      </c>
    </row>
    <row r="17704" spans="1:9" x14ac:dyDescent="0.25">
      <c r="A17704" s="1">
        <v>0</v>
      </c>
      <c r="B17704" s="1" t="s">
        <v>21310</v>
      </c>
    </row>
    <row r="17705" spans="1:9" x14ac:dyDescent="0.25">
      <c r="A17705" s="1">
        <v>1</v>
      </c>
      <c r="B17705" s="1" t="s">
        <v>21311</v>
      </c>
      <c r="C17705" s="1" t="s">
        <v>21312</v>
      </c>
      <c r="D17705" s="1">
        <v>22276.481037590002</v>
      </c>
      <c r="E17705" s="1">
        <v>6.1359999999999995E-5</v>
      </c>
      <c r="F17705" s="1" t="s">
        <v>3</v>
      </c>
      <c r="G17705" s="1" t="s">
        <v>21313</v>
      </c>
      <c r="H17705" s="1">
        <v>0</v>
      </c>
      <c r="I17705" s="1">
        <v>9990</v>
      </c>
    </row>
    <row r="17706" spans="1:9" x14ac:dyDescent="0.25">
      <c r="A17706" s="1">
        <v>2</v>
      </c>
      <c r="B17706" s="1">
        <v>51716</v>
      </c>
      <c r="C17706" s="1">
        <v>53.215800000000002</v>
      </c>
      <c r="D17706" s="1">
        <v>195.00630000000001</v>
      </c>
      <c r="E17706" s="1">
        <v>1830</v>
      </c>
      <c r="F17706" s="1">
        <v>54.745399999999997</v>
      </c>
      <c r="G17706" s="1">
        <v>305.37090000000001</v>
      </c>
      <c r="H17706" s="1">
        <v>15.08842475</v>
      </c>
      <c r="I17706" s="1">
        <v>34234</v>
      </c>
    </row>
    <row r="17707" spans="1:9" x14ac:dyDescent="0.25">
      <c r="A17707" s="1">
        <v>0</v>
      </c>
      <c r="B17707" s="1" t="s">
        <v>21314</v>
      </c>
    </row>
    <row r="17708" spans="1:9" x14ac:dyDescent="0.25">
      <c r="A17708" s="1">
        <v>1</v>
      </c>
      <c r="B17708" s="1" t="s">
        <v>21315</v>
      </c>
      <c r="C17708" s="1" t="s">
        <v>21316</v>
      </c>
      <c r="D17708" s="1">
        <v>22276.477356169999</v>
      </c>
      <c r="E17708" s="1">
        <v>9.9970000000000007E-5</v>
      </c>
      <c r="F17708" s="1" t="s">
        <v>3</v>
      </c>
      <c r="G17708" s="1" t="s">
        <v>21317</v>
      </c>
      <c r="H17708" s="1">
        <v>0</v>
      </c>
      <c r="I17708" s="1">
        <v>9999</v>
      </c>
    </row>
    <row r="17709" spans="1:9" x14ac:dyDescent="0.25">
      <c r="A17709" s="1">
        <v>2</v>
      </c>
      <c r="B17709" s="1">
        <v>51717</v>
      </c>
      <c r="C17709" s="1">
        <v>53.2149</v>
      </c>
      <c r="D17709" s="1">
        <v>195.02119999999999</v>
      </c>
      <c r="E17709" s="1">
        <v>2055</v>
      </c>
      <c r="F17709" s="1">
        <v>46.327399999999997</v>
      </c>
      <c r="G17709" s="1">
        <v>313.78879999999998</v>
      </c>
      <c r="H17709" s="1">
        <v>15.088448959999999</v>
      </c>
      <c r="I17709" s="1">
        <v>34238</v>
      </c>
    </row>
    <row r="17710" spans="1:9" x14ac:dyDescent="0.25">
      <c r="A17710" s="1">
        <v>0</v>
      </c>
      <c r="B17710" s="1" t="s">
        <v>21318</v>
      </c>
    </row>
    <row r="17711" spans="1:9" x14ac:dyDescent="0.25">
      <c r="A17711" s="1">
        <v>1</v>
      </c>
      <c r="B17711" s="1" t="s">
        <v>21319</v>
      </c>
      <c r="C17711" s="1" t="s">
        <v>21320</v>
      </c>
      <c r="D17711" s="1">
        <v>22276.197675200001</v>
      </c>
      <c r="E17711" s="1">
        <v>3.7589999999999998E-5</v>
      </c>
      <c r="F17711" s="1" t="s">
        <v>3</v>
      </c>
      <c r="G17711" s="1" t="s">
        <v>21321</v>
      </c>
      <c r="H17711" s="1">
        <v>0</v>
      </c>
      <c r="I17711" s="1">
        <v>9994</v>
      </c>
    </row>
    <row r="17712" spans="1:9" x14ac:dyDescent="0.25">
      <c r="A17712" s="1">
        <v>2</v>
      </c>
      <c r="B17712" s="1">
        <v>51718</v>
      </c>
      <c r="C17712" s="1">
        <v>53.215800000000002</v>
      </c>
      <c r="D17712" s="1">
        <v>196.25409999999999</v>
      </c>
      <c r="E17712" s="1">
        <v>2019</v>
      </c>
      <c r="F17712" s="1">
        <v>50.920099999999998</v>
      </c>
      <c r="G17712" s="1">
        <v>309.197</v>
      </c>
      <c r="H17712" s="1">
        <v>15.08841513</v>
      </c>
      <c r="I17712" s="1">
        <v>35244</v>
      </c>
    </row>
    <row r="17713" spans="1:9" x14ac:dyDescent="0.25">
      <c r="A17713" s="1">
        <v>0</v>
      </c>
      <c r="B17713" s="1" t="s">
        <v>21322</v>
      </c>
    </row>
    <row r="17714" spans="1:9" x14ac:dyDescent="0.25">
      <c r="A17714" s="1">
        <v>1</v>
      </c>
      <c r="B17714" s="1" t="s">
        <v>21323</v>
      </c>
      <c r="C17714" s="1" t="s">
        <v>21324</v>
      </c>
      <c r="D17714" s="1">
        <v>22276.138795589999</v>
      </c>
      <c r="E17714" s="1">
        <v>5.5999999999999997E-6</v>
      </c>
      <c r="F17714" s="1" t="s">
        <v>3</v>
      </c>
      <c r="G17714" s="1" t="s">
        <v>21325</v>
      </c>
      <c r="H17714" s="1">
        <v>0</v>
      </c>
      <c r="I17714" s="1">
        <v>9992</v>
      </c>
    </row>
    <row r="17715" spans="1:9" x14ac:dyDescent="0.25">
      <c r="A17715" s="1">
        <v>2</v>
      </c>
      <c r="B17715" s="1">
        <v>51719</v>
      </c>
      <c r="C17715" s="1">
        <v>53.215600000000002</v>
      </c>
      <c r="D17715" s="1">
        <v>196.5402</v>
      </c>
      <c r="E17715" s="1">
        <v>1717</v>
      </c>
      <c r="F17715" s="1">
        <v>52.609000000000002</v>
      </c>
      <c r="G17715" s="1">
        <v>307.5059</v>
      </c>
      <c r="H17715" s="1">
        <v>15.088486189999999</v>
      </c>
      <c r="I17715" s="1">
        <v>34187</v>
      </c>
    </row>
    <row r="17716" spans="1:9" x14ac:dyDescent="0.25">
      <c r="A17716" s="1">
        <v>0</v>
      </c>
      <c r="B17716" s="1" t="s">
        <v>21326</v>
      </c>
    </row>
    <row r="17717" spans="1:9" x14ac:dyDescent="0.25">
      <c r="A17717" s="1">
        <v>1</v>
      </c>
      <c r="B17717" s="1" t="s">
        <v>21327</v>
      </c>
      <c r="C17717" s="1" t="s">
        <v>21328</v>
      </c>
      <c r="D17717" s="1">
        <v>22276.061514680001</v>
      </c>
      <c r="E17717" s="1">
        <v>1.7416E-4</v>
      </c>
      <c r="F17717" s="1" t="s">
        <v>3</v>
      </c>
      <c r="G17717" s="1" t="s">
        <v>21329</v>
      </c>
      <c r="H17717" s="1">
        <v>0</v>
      </c>
      <c r="I17717" s="1">
        <v>9992</v>
      </c>
    </row>
    <row r="17718" spans="1:9" x14ac:dyDescent="0.25">
      <c r="A17718" s="1">
        <v>2</v>
      </c>
      <c r="B17718" s="1">
        <v>51720</v>
      </c>
      <c r="C17718" s="1">
        <v>53.214500000000001</v>
      </c>
      <c r="D17718" s="1">
        <v>196.8655</v>
      </c>
      <c r="E17718" s="1">
        <v>1884</v>
      </c>
      <c r="F17718" s="1">
        <v>49.801099999999998</v>
      </c>
      <c r="G17718" s="1">
        <v>310.31459999999998</v>
      </c>
      <c r="H17718" s="1">
        <v>15.08848276</v>
      </c>
      <c r="I17718" s="1">
        <v>34162</v>
      </c>
    </row>
    <row r="17719" spans="1:9" x14ac:dyDescent="0.25">
      <c r="A17719" s="1">
        <v>0</v>
      </c>
      <c r="B17719" s="1" t="s">
        <v>21330</v>
      </c>
    </row>
    <row r="17720" spans="1:9" x14ac:dyDescent="0.25">
      <c r="A17720" s="1">
        <v>1</v>
      </c>
      <c r="B17720" s="1" t="s">
        <v>21331</v>
      </c>
      <c r="C17720" s="1" t="s">
        <v>21332</v>
      </c>
      <c r="D17720" s="1">
        <v>22276.201357220001</v>
      </c>
      <c r="E17720" s="1">
        <v>6.9999999999999999E-6</v>
      </c>
      <c r="F17720" s="1" t="s">
        <v>3</v>
      </c>
      <c r="G17720" s="1" t="s">
        <v>21333</v>
      </c>
      <c r="H17720" s="1">
        <v>0</v>
      </c>
      <c r="I17720" s="1">
        <v>9999</v>
      </c>
    </row>
    <row r="17721" spans="1:9" x14ac:dyDescent="0.25">
      <c r="A17721" s="1">
        <v>2</v>
      </c>
      <c r="B17721" s="1">
        <v>51721</v>
      </c>
      <c r="C17721" s="1">
        <v>53.214700000000001</v>
      </c>
      <c r="D17721" s="1">
        <v>196.25389999999999</v>
      </c>
      <c r="E17721" s="1">
        <v>1516</v>
      </c>
      <c r="F17721" s="1">
        <v>69.280900000000003</v>
      </c>
      <c r="G17721" s="1">
        <v>290.83460000000002</v>
      </c>
      <c r="H17721" s="1">
        <v>15.08851273</v>
      </c>
      <c r="I17721" s="1">
        <v>34191</v>
      </c>
    </row>
    <row r="17722" spans="1:9" x14ac:dyDescent="0.25">
      <c r="A17722" s="1">
        <v>0</v>
      </c>
      <c r="B17722" s="1" t="s">
        <v>21334</v>
      </c>
    </row>
    <row r="17723" spans="1:9" x14ac:dyDescent="0.25">
      <c r="A17723" s="1">
        <v>1</v>
      </c>
      <c r="B17723" s="1" t="s">
        <v>21335</v>
      </c>
      <c r="C17723" s="1" t="s">
        <v>21336</v>
      </c>
      <c r="D17723" s="1">
        <v>22276.517829960001</v>
      </c>
      <c r="E17723" s="1">
        <v>1.47E-5</v>
      </c>
      <c r="F17723" s="1" t="s">
        <v>3</v>
      </c>
      <c r="G17723" s="1" t="s">
        <v>21337</v>
      </c>
      <c r="H17723" s="1">
        <v>0</v>
      </c>
      <c r="I17723" s="1">
        <v>9996</v>
      </c>
    </row>
    <row r="17724" spans="1:9" x14ac:dyDescent="0.25">
      <c r="A17724" s="1">
        <v>2</v>
      </c>
      <c r="B17724" s="1">
        <v>51722</v>
      </c>
      <c r="C17724" s="1">
        <v>53.216799999999999</v>
      </c>
      <c r="D17724" s="1">
        <v>194.8218</v>
      </c>
      <c r="E17724" s="1">
        <v>1831</v>
      </c>
      <c r="F17724" s="1">
        <v>51.926299999999998</v>
      </c>
      <c r="G17724" s="1">
        <v>308.18939999999998</v>
      </c>
      <c r="H17724" s="1">
        <v>15.08846453</v>
      </c>
      <c r="I17724" s="1">
        <v>34235</v>
      </c>
    </row>
    <row r="17725" spans="1:9" x14ac:dyDescent="0.25">
      <c r="A17725" s="1">
        <v>0</v>
      </c>
      <c r="B17725" s="1" t="s">
        <v>21338</v>
      </c>
    </row>
    <row r="17726" spans="1:9" x14ac:dyDescent="0.25">
      <c r="A17726" s="1">
        <v>1</v>
      </c>
      <c r="B17726" s="1" t="s">
        <v>21339</v>
      </c>
      <c r="C17726" s="1" t="s">
        <v>21340</v>
      </c>
      <c r="D17726" s="1">
        <v>22276.528438590001</v>
      </c>
      <c r="E17726" s="1">
        <v>3.6017999999999998E-4</v>
      </c>
      <c r="F17726" s="1" t="s">
        <v>3</v>
      </c>
      <c r="G17726" s="1" t="s">
        <v>21341</v>
      </c>
      <c r="H17726" s="1">
        <v>0</v>
      </c>
      <c r="I17726" s="1">
        <v>9997</v>
      </c>
    </row>
    <row r="17727" spans="1:9" x14ac:dyDescent="0.25">
      <c r="A17727" s="1">
        <v>2</v>
      </c>
      <c r="B17727" s="1">
        <v>51723</v>
      </c>
      <c r="C17727" s="1">
        <v>53.217799999999997</v>
      </c>
      <c r="D17727" s="1">
        <v>106.63590000000001</v>
      </c>
      <c r="E17727" s="1">
        <v>8932</v>
      </c>
      <c r="F17727" s="1">
        <v>277.6497</v>
      </c>
      <c r="G17727" s="1">
        <v>82.350999999999999</v>
      </c>
      <c r="H17727" s="1">
        <v>15.76769899</v>
      </c>
      <c r="I17727" s="1">
        <v>35475</v>
      </c>
    </row>
    <row r="17728" spans="1:9" x14ac:dyDescent="0.25">
      <c r="A17728" s="1">
        <v>0</v>
      </c>
      <c r="B17728" s="1" t="s">
        <v>21342</v>
      </c>
    </row>
    <row r="17729" spans="1:9" x14ac:dyDescent="0.25">
      <c r="A17729" s="1">
        <v>1</v>
      </c>
      <c r="B17729" s="1" t="s">
        <v>21343</v>
      </c>
      <c r="C17729" s="1" t="s">
        <v>21344</v>
      </c>
      <c r="D17729" s="1">
        <v>22276.510473940001</v>
      </c>
      <c r="E17729" s="1">
        <v>1.8646E-4</v>
      </c>
      <c r="F17729" s="1" t="s">
        <v>3</v>
      </c>
      <c r="G17729" s="1" t="s">
        <v>16753</v>
      </c>
      <c r="H17729" s="1">
        <v>0</v>
      </c>
      <c r="I17729" s="1">
        <v>9993</v>
      </c>
    </row>
    <row r="17730" spans="1:9" x14ac:dyDescent="0.25">
      <c r="A17730" s="1">
        <v>2</v>
      </c>
      <c r="B17730" s="1">
        <v>51724</v>
      </c>
      <c r="C17730" s="1">
        <v>53.216099999999997</v>
      </c>
      <c r="D17730" s="1">
        <v>194.85839999999999</v>
      </c>
      <c r="E17730" s="1">
        <v>1987</v>
      </c>
      <c r="F17730" s="1">
        <v>48.162300000000002</v>
      </c>
      <c r="G17730" s="1">
        <v>311.9538</v>
      </c>
      <c r="H17730" s="1">
        <v>15.088583290000001</v>
      </c>
      <c r="I17730" s="1">
        <v>34238</v>
      </c>
    </row>
    <row r="17731" spans="1:9" x14ac:dyDescent="0.25">
      <c r="A17731" s="1">
        <v>0</v>
      </c>
      <c r="B17731" s="1" t="s">
        <v>21345</v>
      </c>
    </row>
    <row r="17732" spans="1:9" x14ac:dyDescent="0.25">
      <c r="A17732" s="1">
        <v>1</v>
      </c>
      <c r="B17732" s="1" t="s">
        <v>21346</v>
      </c>
      <c r="C17732" s="1" t="s">
        <v>21347</v>
      </c>
      <c r="D17732" s="1">
        <v>22276.587740939998</v>
      </c>
      <c r="E17732" s="1">
        <v>7.0099999999999998E-6</v>
      </c>
      <c r="F17732" s="1" t="s">
        <v>3</v>
      </c>
      <c r="G17732" s="1" t="s">
        <v>21348</v>
      </c>
      <c r="H17732" s="1">
        <v>0</v>
      </c>
      <c r="I17732" s="1">
        <v>9990</v>
      </c>
    </row>
    <row r="17733" spans="1:9" x14ac:dyDescent="0.25">
      <c r="A17733" s="1">
        <v>2</v>
      </c>
      <c r="B17733" s="1">
        <v>51725</v>
      </c>
      <c r="C17733" s="1">
        <v>53.217300000000002</v>
      </c>
      <c r="D17733" s="1">
        <v>194.51140000000001</v>
      </c>
      <c r="E17733" s="1">
        <v>1554</v>
      </c>
      <c r="F17733" s="1">
        <v>55.2042</v>
      </c>
      <c r="G17733" s="1">
        <v>304.90960000000001</v>
      </c>
      <c r="H17733" s="1">
        <v>15.088609030000001</v>
      </c>
      <c r="I17733" s="1">
        <v>34245</v>
      </c>
    </row>
    <row r="17734" spans="1:9" x14ac:dyDescent="0.25">
      <c r="A17734" s="1">
        <v>0</v>
      </c>
      <c r="B17734" s="1" t="s">
        <v>21349</v>
      </c>
    </row>
    <row r="17735" spans="1:9" x14ac:dyDescent="0.25">
      <c r="A17735" s="1">
        <v>1</v>
      </c>
      <c r="B17735" s="1" t="s">
        <v>21350</v>
      </c>
      <c r="C17735" s="1" t="s">
        <v>21351</v>
      </c>
      <c r="D17735" s="1">
        <v>22276.02195007</v>
      </c>
      <c r="E17735" s="1">
        <v>1.4929999999999999E-5</v>
      </c>
      <c r="F17735" s="1" t="s">
        <v>3</v>
      </c>
      <c r="G17735" s="1" t="s">
        <v>17271</v>
      </c>
      <c r="H17735" s="1">
        <v>0</v>
      </c>
      <c r="I17735" s="1">
        <v>9992</v>
      </c>
    </row>
    <row r="17736" spans="1:9" x14ac:dyDescent="0.25">
      <c r="A17736" s="1">
        <v>2</v>
      </c>
      <c r="B17736" s="1">
        <v>51726</v>
      </c>
      <c r="C17736" s="1">
        <v>53.219200000000001</v>
      </c>
      <c r="D17736" s="1">
        <v>187.05699999999999</v>
      </c>
      <c r="E17736" s="1">
        <v>1903</v>
      </c>
      <c r="F17736" s="1">
        <v>50.596600000000002</v>
      </c>
      <c r="G17736" s="1">
        <v>309.51949999999999</v>
      </c>
      <c r="H17736" s="1">
        <v>15.088481</v>
      </c>
      <c r="I17736" s="1">
        <v>34304</v>
      </c>
    </row>
    <row r="17737" spans="1:9" x14ac:dyDescent="0.25">
      <c r="A17737" s="1">
        <v>0</v>
      </c>
      <c r="B17737" s="1" t="s">
        <v>21352</v>
      </c>
    </row>
    <row r="17738" spans="1:9" x14ac:dyDescent="0.25">
      <c r="A17738" s="1">
        <v>1</v>
      </c>
      <c r="B17738" s="1" t="s">
        <v>21353</v>
      </c>
      <c r="C17738" s="1" t="s">
        <v>21354</v>
      </c>
      <c r="D17738" s="1">
        <v>22276.514149390001</v>
      </c>
      <c r="E17738" s="1">
        <v>5.626E-5</v>
      </c>
      <c r="F17738" s="1" t="s">
        <v>3</v>
      </c>
      <c r="G17738" s="1" t="s">
        <v>21355</v>
      </c>
      <c r="H17738" s="1">
        <v>0</v>
      </c>
      <c r="I17738" s="1">
        <v>9996</v>
      </c>
    </row>
    <row r="17739" spans="1:9" x14ac:dyDescent="0.25">
      <c r="A17739" s="1">
        <v>2</v>
      </c>
      <c r="B17739" s="1">
        <v>51727</v>
      </c>
      <c r="C17739" s="1">
        <v>53.215000000000003</v>
      </c>
      <c r="D17739" s="1">
        <v>194.8356</v>
      </c>
      <c r="E17739" s="1">
        <v>1736</v>
      </c>
      <c r="F17739" s="1">
        <v>40.377800000000001</v>
      </c>
      <c r="G17739" s="1">
        <v>319.73430000000002</v>
      </c>
      <c r="H17739" s="1">
        <v>15.08861503</v>
      </c>
      <c r="I17739" s="1">
        <v>34231</v>
      </c>
    </row>
    <row r="17740" spans="1:9" x14ac:dyDescent="0.25">
      <c r="A17740" s="1">
        <v>0</v>
      </c>
      <c r="B17740" s="1" t="s">
        <v>21356</v>
      </c>
    </row>
    <row r="17741" spans="1:9" x14ac:dyDescent="0.25">
      <c r="A17741" s="1">
        <v>1</v>
      </c>
      <c r="B17741" s="1" t="s">
        <v>21357</v>
      </c>
      <c r="C17741" s="1" t="s">
        <v>21358</v>
      </c>
      <c r="D17741" s="1">
        <v>22276.47825951</v>
      </c>
      <c r="E17741" s="1">
        <v>2.637E-5</v>
      </c>
      <c r="F17741" s="1" t="s">
        <v>3</v>
      </c>
      <c r="G17741" s="1" t="s">
        <v>21359</v>
      </c>
      <c r="H17741" s="1">
        <v>0</v>
      </c>
      <c r="I17741" s="1">
        <v>9998</v>
      </c>
    </row>
    <row r="17742" spans="1:9" x14ac:dyDescent="0.25">
      <c r="A17742" s="1">
        <v>2</v>
      </c>
      <c r="B17742" s="1">
        <v>51728</v>
      </c>
      <c r="C17742" s="1">
        <v>53.2194</v>
      </c>
      <c r="D17742" s="1">
        <v>185.0008</v>
      </c>
      <c r="E17742" s="1">
        <v>1979</v>
      </c>
      <c r="F17742" s="1">
        <v>51.626800000000003</v>
      </c>
      <c r="G17742" s="1">
        <v>308.49020000000002</v>
      </c>
      <c r="H17742" s="1">
        <v>15.08856658</v>
      </c>
      <c r="I17742" s="1">
        <v>34370</v>
      </c>
    </row>
    <row r="17743" spans="1:9" x14ac:dyDescent="0.25">
      <c r="A17743" s="1">
        <v>0</v>
      </c>
      <c r="B17743" s="1" t="s">
        <v>21360</v>
      </c>
    </row>
    <row r="17744" spans="1:9" x14ac:dyDescent="0.25">
      <c r="A17744" s="1">
        <v>1</v>
      </c>
      <c r="B17744" s="1" t="s">
        <v>21361</v>
      </c>
      <c r="C17744" s="1" t="s">
        <v>21362</v>
      </c>
      <c r="D17744" s="1">
        <v>22276.489302530001</v>
      </c>
      <c r="E17744" s="1">
        <v>1.872E-5</v>
      </c>
      <c r="F17744" s="1" t="s">
        <v>3</v>
      </c>
      <c r="G17744" s="1" t="s">
        <v>21363</v>
      </c>
      <c r="H17744" s="1">
        <v>0</v>
      </c>
      <c r="I17744" s="1">
        <v>9997</v>
      </c>
    </row>
    <row r="17745" spans="1:9" x14ac:dyDescent="0.25">
      <c r="A17745" s="1">
        <v>2</v>
      </c>
      <c r="B17745" s="1">
        <v>51729</v>
      </c>
      <c r="C17745" s="1">
        <v>53.218400000000003</v>
      </c>
      <c r="D17745" s="1">
        <v>184.95009999999999</v>
      </c>
      <c r="E17745" s="1">
        <v>2018</v>
      </c>
      <c r="F17745" s="1">
        <v>56.484099999999998</v>
      </c>
      <c r="G17745" s="1">
        <v>303.63440000000003</v>
      </c>
      <c r="H17745" s="1">
        <v>15.08851361</v>
      </c>
      <c r="I17745" s="1">
        <v>34374</v>
      </c>
    </row>
    <row r="17746" spans="1:9" x14ac:dyDescent="0.25">
      <c r="A17746" s="1">
        <v>0</v>
      </c>
      <c r="B17746" s="1" t="s">
        <v>21364</v>
      </c>
    </row>
    <row r="17747" spans="1:9" x14ac:dyDescent="0.25">
      <c r="A17747" s="1">
        <v>1</v>
      </c>
      <c r="B17747" s="1" t="s">
        <v>21365</v>
      </c>
      <c r="C17747" s="1" t="s">
        <v>21366</v>
      </c>
      <c r="D17747" s="1">
        <v>22276.470905900002</v>
      </c>
      <c r="E17747" s="1">
        <v>1.59E-5</v>
      </c>
      <c r="F17747" s="1" t="s">
        <v>3</v>
      </c>
      <c r="G17747" s="1" t="s">
        <v>21367</v>
      </c>
      <c r="H17747" s="1">
        <v>0</v>
      </c>
      <c r="I17747" s="1">
        <v>9996</v>
      </c>
    </row>
    <row r="17748" spans="1:9" x14ac:dyDescent="0.25">
      <c r="A17748" s="1">
        <v>2</v>
      </c>
      <c r="B17748" s="1">
        <v>51730</v>
      </c>
      <c r="C17748" s="1">
        <v>53.218899999999998</v>
      </c>
      <c r="D17748" s="1">
        <v>185.0479</v>
      </c>
      <c r="E17748" s="1">
        <v>1940</v>
      </c>
      <c r="F17748" s="1">
        <v>51.467199999999998</v>
      </c>
      <c r="G17748" s="1">
        <v>308.64940000000001</v>
      </c>
      <c r="H17748" s="1">
        <v>15.08858</v>
      </c>
      <c r="I17748" s="1">
        <v>34375</v>
      </c>
    </row>
    <row r="17749" spans="1:9" x14ac:dyDescent="0.25">
      <c r="A17749" s="1">
        <v>0</v>
      </c>
      <c r="B17749" s="1" t="s">
        <v>21368</v>
      </c>
    </row>
    <row r="17750" spans="1:9" x14ac:dyDescent="0.25">
      <c r="A17750" s="1">
        <v>1</v>
      </c>
      <c r="B17750" s="1" t="s">
        <v>21369</v>
      </c>
      <c r="C17750" s="1" t="s">
        <v>21370</v>
      </c>
      <c r="D17750" s="1">
        <v>22276.150749240001</v>
      </c>
      <c r="E17750" s="1">
        <v>-2.2840000000000002E-5</v>
      </c>
      <c r="F17750" s="1" t="s">
        <v>3</v>
      </c>
      <c r="G17750" s="1">
        <f>-12541-3</f>
        <v>-12544</v>
      </c>
      <c r="H17750" s="1">
        <v>0</v>
      </c>
      <c r="I17750" s="1">
        <v>9993</v>
      </c>
    </row>
    <row r="17751" spans="1:9" x14ac:dyDescent="0.25">
      <c r="A17751" s="1">
        <v>2</v>
      </c>
      <c r="B17751" s="1">
        <v>51731</v>
      </c>
      <c r="C17751" s="1">
        <v>53.219499999999996</v>
      </c>
      <c r="D17751" s="1">
        <v>186.4759</v>
      </c>
      <c r="E17751" s="1">
        <v>1674</v>
      </c>
      <c r="F17751" s="1">
        <v>59.398000000000003</v>
      </c>
      <c r="G17751" s="1">
        <v>300.71769999999998</v>
      </c>
      <c r="H17751" s="1">
        <v>15.08856016</v>
      </c>
      <c r="I17751" s="1">
        <v>35436</v>
      </c>
    </row>
    <row r="17752" spans="1:9" x14ac:dyDescent="0.25">
      <c r="A17752" s="1">
        <v>0</v>
      </c>
      <c r="B17752" s="1" t="s">
        <v>21371</v>
      </c>
    </row>
    <row r="17753" spans="1:9" x14ac:dyDescent="0.25">
      <c r="A17753" s="1">
        <v>1</v>
      </c>
      <c r="B17753" s="1" t="s">
        <v>21372</v>
      </c>
      <c r="C17753" s="1" t="s">
        <v>21373</v>
      </c>
      <c r="D17753" s="1">
        <v>22276.46723359</v>
      </c>
      <c r="E17753" s="1">
        <v>1.8162000000000001E-4</v>
      </c>
      <c r="F17753" s="1" t="s">
        <v>3</v>
      </c>
      <c r="G17753" s="1" t="s">
        <v>21374</v>
      </c>
      <c r="H17753" s="1">
        <v>0</v>
      </c>
      <c r="I17753" s="1">
        <v>9996</v>
      </c>
    </row>
    <row r="17754" spans="1:9" x14ac:dyDescent="0.25">
      <c r="A17754" s="1">
        <v>2</v>
      </c>
      <c r="B17754" s="1">
        <v>51732</v>
      </c>
      <c r="C17754" s="1">
        <v>53.216200000000001</v>
      </c>
      <c r="D17754" s="1">
        <v>185.0693</v>
      </c>
      <c r="E17754" s="1">
        <v>1552</v>
      </c>
      <c r="F17754" s="1">
        <v>51.705300000000001</v>
      </c>
      <c r="G17754" s="1">
        <v>308.40789999999998</v>
      </c>
      <c r="H17754" s="1">
        <v>15.08859017</v>
      </c>
      <c r="I17754" s="1">
        <v>35514</v>
      </c>
    </row>
    <row r="17755" spans="1:9" x14ac:dyDescent="0.25">
      <c r="A17755" s="1">
        <v>0</v>
      </c>
      <c r="B17755" s="1" t="s">
        <v>21375</v>
      </c>
    </row>
    <row r="17756" spans="1:9" x14ac:dyDescent="0.25">
      <c r="A17756" s="1">
        <v>1</v>
      </c>
      <c r="B17756" s="1" t="s">
        <v>21376</v>
      </c>
      <c r="C17756" s="1" t="s">
        <v>21377</v>
      </c>
      <c r="D17756" s="1">
        <v>22276.143382369999</v>
      </c>
      <c r="E17756" s="1">
        <v>2.6619999999999999E-5</v>
      </c>
      <c r="F17756" s="1" t="s">
        <v>3</v>
      </c>
      <c r="G17756" s="1" t="s">
        <v>21378</v>
      </c>
      <c r="H17756" s="1">
        <v>0</v>
      </c>
      <c r="I17756" s="1">
        <v>9999</v>
      </c>
    </row>
    <row r="17757" spans="1:9" x14ac:dyDescent="0.25">
      <c r="A17757" s="1">
        <v>2</v>
      </c>
      <c r="B17757" s="1">
        <v>51733</v>
      </c>
      <c r="C17757" s="1">
        <v>53.218600000000002</v>
      </c>
      <c r="D17757" s="1">
        <v>186.5068</v>
      </c>
      <c r="E17757" s="1">
        <v>1851</v>
      </c>
      <c r="F17757" s="1">
        <v>48.199199999999998</v>
      </c>
      <c r="G17757" s="1">
        <v>311.91579999999999</v>
      </c>
      <c r="H17757" s="1">
        <v>15.08852166</v>
      </c>
      <c r="I17757" s="1">
        <v>34320</v>
      </c>
    </row>
    <row r="17758" spans="1:9" x14ac:dyDescent="0.25">
      <c r="A17758" s="1">
        <v>0</v>
      </c>
      <c r="B17758" s="1" t="s">
        <v>21379</v>
      </c>
    </row>
    <row r="17759" spans="1:9" x14ac:dyDescent="0.25">
      <c r="A17759" s="1">
        <v>1</v>
      </c>
      <c r="B17759" s="1" t="s">
        <v>21380</v>
      </c>
      <c r="C17759" s="1" t="s">
        <v>21381</v>
      </c>
      <c r="D17759" s="1">
        <v>22276.456203270001</v>
      </c>
      <c r="E17759" s="1">
        <v>-7.0000000000000005E-8</v>
      </c>
      <c r="F17759" s="1" t="s">
        <v>3</v>
      </c>
      <c r="G17759" s="1" t="s">
        <v>21382</v>
      </c>
      <c r="H17759" s="1">
        <v>0</v>
      </c>
      <c r="I17759" s="1">
        <v>9991</v>
      </c>
    </row>
    <row r="17760" spans="1:9" x14ac:dyDescent="0.25">
      <c r="A17760" s="1">
        <v>2</v>
      </c>
      <c r="B17760" s="1">
        <v>51734</v>
      </c>
      <c r="C17760" s="1">
        <v>53.218899999999998</v>
      </c>
      <c r="D17760" s="1">
        <v>185.10509999999999</v>
      </c>
      <c r="E17760" s="1">
        <v>1849</v>
      </c>
      <c r="F17760" s="1">
        <v>46.813200000000002</v>
      </c>
      <c r="G17760" s="1">
        <v>313.3014</v>
      </c>
      <c r="H17760" s="1">
        <v>15.08842675</v>
      </c>
      <c r="I17760" s="1">
        <v>34364</v>
      </c>
    </row>
    <row r="17761" spans="1:9" x14ac:dyDescent="0.25">
      <c r="A17761" s="1">
        <v>0</v>
      </c>
      <c r="B17761" s="1" t="s">
        <v>21383</v>
      </c>
    </row>
    <row r="17762" spans="1:9" x14ac:dyDescent="0.25">
      <c r="A17762" s="1">
        <v>1</v>
      </c>
      <c r="B17762" s="1" t="s">
        <v>21384</v>
      </c>
      <c r="C17762" s="1" t="s">
        <v>21385</v>
      </c>
      <c r="D17762" s="1">
        <v>22276.463549579999</v>
      </c>
      <c r="E17762" s="1">
        <v>1.447E-5</v>
      </c>
      <c r="F17762" s="1" t="s">
        <v>3</v>
      </c>
      <c r="G17762" s="1" t="s">
        <v>21386</v>
      </c>
      <c r="H17762" s="1">
        <v>0</v>
      </c>
      <c r="I17762" s="1">
        <v>9993</v>
      </c>
    </row>
    <row r="17763" spans="1:9" x14ac:dyDescent="0.25">
      <c r="A17763" s="1">
        <v>2</v>
      </c>
      <c r="B17763" s="1">
        <v>51735</v>
      </c>
      <c r="C17763" s="1">
        <v>53.218299999999999</v>
      </c>
      <c r="D17763" s="1">
        <v>185.08</v>
      </c>
      <c r="E17763" s="1">
        <v>1774</v>
      </c>
      <c r="F17763" s="1">
        <v>56.828899999999997</v>
      </c>
      <c r="G17763" s="1">
        <v>303.28739999999999</v>
      </c>
      <c r="H17763" s="1">
        <v>15.08862109</v>
      </c>
      <c r="I17763" s="1">
        <v>34378</v>
      </c>
    </row>
    <row r="17764" spans="1:9" x14ac:dyDescent="0.25">
      <c r="A17764" s="1">
        <v>0</v>
      </c>
      <c r="B17764" s="1" t="s">
        <v>21387</v>
      </c>
    </row>
    <row r="17765" spans="1:9" x14ac:dyDescent="0.25">
      <c r="A17765" s="1">
        <v>1</v>
      </c>
      <c r="B17765" s="1" t="s">
        <v>21388</v>
      </c>
      <c r="C17765" s="1" t="s">
        <v>21389</v>
      </c>
      <c r="D17765" s="1">
        <v>22276.448844099999</v>
      </c>
      <c r="E17765" s="1">
        <v>-8.3999999999999992E-6</v>
      </c>
      <c r="F17765" s="1" t="s">
        <v>3</v>
      </c>
      <c r="G17765" s="1">
        <f>-34665-4</f>
        <v>-34669</v>
      </c>
      <c r="H17765" s="1">
        <v>0</v>
      </c>
      <c r="I17765" s="1">
        <v>9997</v>
      </c>
    </row>
    <row r="17766" spans="1:9" x14ac:dyDescent="0.25">
      <c r="A17766" s="1">
        <v>2</v>
      </c>
      <c r="B17766" s="1">
        <v>51736</v>
      </c>
      <c r="C17766" s="1">
        <v>53.217300000000002</v>
      </c>
      <c r="D17766" s="1">
        <v>185.1301</v>
      </c>
      <c r="E17766" s="1">
        <v>1723</v>
      </c>
      <c r="F17766" s="1">
        <v>56.247199999999999</v>
      </c>
      <c r="G17766" s="1">
        <v>303.86840000000001</v>
      </c>
      <c r="H17766" s="1">
        <v>15.08836015</v>
      </c>
      <c r="I17766" s="1">
        <v>34368</v>
      </c>
    </row>
    <row r="17767" spans="1:9" x14ac:dyDescent="0.25">
      <c r="A17767" s="1">
        <v>0</v>
      </c>
      <c r="B17767" s="1" t="s">
        <v>21390</v>
      </c>
    </row>
    <row r="17768" spans="1:9" x14ac:dyDescent="0.25">
      <c r="A17768" s="1">
        <v>1</v>
      </c>
      <c r="B17768" s="1" t="s">
        <v>21391</v>
      </c>
      <c r="C17768" s="1" t="s">
        <v>21392</v>
      </c>
      <c r="D17768" s="1">
        <v>22276.459876329998</v>
      </c>
      <c r="E17768" s="1">
        <v>3.6260000000000002E-5</v>
      </c>
      <c r="F17768" s="1" t="s">
        <v>3</v>
      </c>
      <c r="G17768" s="1" t="s">
        <v>21393</v>
      </c>
      <c r="H17768" s="1">
        <v>0</v>
      </c>
      <c r="I17768" s="1">
        <v>9995</v>
      </c>
    </row>
    <row r="17769" spans="1:9" x14ac:dyDescent="0.25">
      <c r="A17769" s="1">
        <v>2</v>
      </c>
      <c r="B17769" s="1">
        <v>51737</v>
      </c>
      <c r="C17769" s="1">
        <v>53.216700000000003</v>
      </c>
      <c r="D17769" s="1">
        <v>185.08349999999999</v>
      </c>
      <c r="E17769" s="1">
        <v>1898</v>
      </c>
      <c r="F17769" s="1">
        <v>55.863199999999999</v>
      </c>
      <c r="G17769" s="1">
        <v>304.25400000000002</v>
      </c>
      <c r="H17769" s="1">
        <v>15.088463300000001</v>
      </c>
      <c r="I17769" s="1">
        <v>34366</v>
      </c>
    </row>
    <row r="17770" spans="1:9" x14ac:dyDescent="0.25">
      <c r="A17770" s="1">
        <v>0</v>
      </c>
      <c r="B17770" s="1" t="s">
        <v>21394</v>
      </c>
    </row>
    <row r="17771" spans="1:9" x14ac:dyDescent="0.25">
      <c r="A17771" s="1">
        <v>1</v>
      </c>
      <c r="B17771" s="1" t="s">
        <v>21395</v>
      </c>
      <c r="C17771" s="1" t="s">
        <v>21396</v>
      </c>
      <c r="D17771" s="1">
        <v>22276.44145002</v>
      </c>
      <c r="E17771" s="1">
        <v>7.9729999999999997E-5</v>
      </c>
      <c r="F17771" s="1" t="s">
        <v>3</v>
      </c>
      <c r="G17771" s="1" t="s">
        <v>21397</v>
      </c>
      <c r="H17771" s="1">
        <v>0</v>
      </c>
      <c r="I17771" s="1">
        <v>9994</v>
      </c>
    </row>
    <row r="17772" spans="1:9" x14ac:dyDescent="0.25">
      <c r="A17772" s="1">
        <v>2</v>
      </c>
      <c r="B17772" s="1">
        <v>51738</v>
      </c>
      <c r="C17772" s="1">
        <v>53.217599999999997</v>
      </c>
      <c r="D17772" s="1">
        <v>185.1737</v>
      </c>
      <c r="E17772" s="1">
        <v>1990</v>
      </c>
      <c r="F17772" s="1">
        <v>42.094900000000003</v>
      </c>
      <c r="G17772" s="1">
        <v>318.01949999999999</v>
      </c>
      <c r="H17772" s="1">
        <v>15.088692</v>
      </c>
      <c r="I17772" s="1">
        <v>34361</v>
      </c>
    </row>
    <row r="17773" spans="1:9" x14ac:dyDescent="0.25">
      <c r="A17773" s="1">
        <v>0</v>
      </c>
      <c r="B17773" s="1" t="s">
        <v>21398</v>
      </c>
    </row>
    <row r="17774" spans="1:9" x14ac:dyDescent="0.25">
      <c r="A17774" s="1">
        <v>1</v>
      </c>
      <c r="B17774" s="1" t="s">
        <v>21399</v>
      </c>
      <c r="C17774" s="1" t="s">
        <v>21400</v>
      </c>
      <c r="D17774" s="1">
        <v>22276.187560089998</v>
      </c>
      <c r="E17774" s="1">
        <v>9.9199999999999999E-6</v>
      </c>
      <c r="F17774" s="1" t="s">
        <v>3</v>
      </c>
      <c r="G17774" s="1" t="s">
        <v>21401</v>
      </c>
      <c r="H17774" s="1">
        <v>0</v>
      </c>
      <c r="I17774" s="1">
        <v>9991</v>
      </c>
    </row>
    <row r="17775" spans="1:9" x14ac:dyDescent="0.25">
      <c r="A17775" s="1">
        <v>2</v>
      </c>
      <c r="B17775" s="1">
        <v>51739</v>
      </c>
      <c r="C17775" s="1">
        <v>53.219099999999997</v>
      </c>
      <c r="D17775" s="1">
        <v>186.3142</v>
      </c>
      <c r="E17775" s="1">
        <v>1862</v>
      </c>
      <c r="F17775" s="1">
        <v>46.946899999999999</v>
      </c>
      <c r="G17775" s="1">
        <v>313.16789999999997</v>
      </c>
      <c r="H17775" s="1">
        <v>15.088465810000001</v>
      </c>
      <c r="I17775" s="1">
        <v>34326</v>
      </c>
    </row>
    <row r="17776" spans="1:9" x14ac:dyDescent="0.25">
      <c r="A17776" s="1">
        <v>0</v>
      </c>
      <c r="B17776" s="1" t="s">
        <v>21402</v>
      </c>
    </row>
    <row r="17777" spans="1:9" x14ac:dyDescent="0.25">
      <c r="A17777" s="1">
        <v>1</v>
      </c>
      <c r="B17777" s="1" t="s">
        <v>21403</v>
      </c>
      <c r="C17777" s="1" t="s">
        <v>21404</v>
      </c>
      <c r="D17777" s="1">
        <v>22276.169143300001</v>
      </c>
      <c r="E17777" s="1">
        <v>1.2699999999999999E-6</v>
      </c>
      <c r="F17777" s="1" t="s">
        <v>3</v>
      </c>
      <c r="G17777" s="1" t="s">
        <v>21405</v>
      </c>
      <c r="H17777" s="1">
        <v>0</v>
      </c>
      <c r="I17777" s="1">
        <v>9996</v>
      </c>
    </row>
    <row r="17778" spans="1:9" x14ac:dyDescent="0.25">
      <c r="A17778" s="1">
        <v>2</v>
      </c>
      <c r="B17778" s="1">
        <v>51740</v>
      </c>
      <c r="C17778" s="1">
        <v>53.218299999999999</v>
      </c>
      <c r="D17778" s="1">
        <v>186.3878</v>
      </c>
      <c r="E17778" s="1">
        <v>1838</v>
      </c>
      <c r="F17778" s="1">
        <v>48.813099999999999</v>
      </c>
      <c r="G17778" s="1">
        <v>311.30189999999999</v>
      </c>
      <c r="H17778" s="1">
        <v>15.08846591</v>
      </c>
      <c r="I17778" s="1">
        <v>34324</v>
      </c>
    </row>
    <row r="17779" spans="1:9" x14ac:dyDescent="0.25">
      <c r="A17779" s="1">
        <v>0</v>
      </c>
      <c r="B17779" s="1" t="s">
        <v>21406</v>
      </c>
    </row>
    <row r="17780" spans="1:9" x14ac:dyDescent="0.25">
      <c r="A17780" s="1">
        <v>1</v>
      </c>
      <c r="B17780" s="1" t="s">
        <v>21407</v>
      </c>
      <c r="C17780" s="1" t="s">
        <v>21408</v>
      </c>
      <c r="D17780" s="1">
        <v>22276.445147840001</v>
      </c>
      <c r="E17780" s="1">
        <v>7.1950000000000001E-5</v>
      </c>
      <c r="F17780" s="1" t="s">
        <v>3</v>
      </c>
      <c r="G17780" s="1" t="s">
        <v>21409</v>
      </c>
      <c r="H17780" s="1">
        <v>0</v>
      </c>
      <c r="I17780" s="1">
        <v>9996</v>
      </c>
    </row>
    <row r="17781" spans="1:9" x14ac:dyDescent="0.25">
      <c r="A17781" s="1">
        <v>2</v>
      </c>
      <c r="B17781" s="1">
        <v>51741</v>
      </c>
      <c r="C17781" s="1">
        <v>53.217300000000002</v>
      </c>
      <c r="D17781" s="1">
        <v>185.15180000000001</v>
      </c>
      <c r="E17781" s="1">
        <v>1516</v>
      </c>
      <c r="F17781" s="1">
        <v>56.529600000000002</v>
      </c>
      <c r="G17781" s="1">
        <v>303.58409999999998</v>
      </c>
      <c r="H17781" s="1">
        <v>15.0886052</v>
      </c>
      <c r="I17781" s="1">
        <v>34361</v>
      </c>
    </row>
    <row r="17782" spans="1:9" x14ac:dyDescent="0.25">
      <c r="A17782" s="1">
        <v>0</v>
      </c>
      <c r="B17782" s="1" t="s">
        <v>21410</v>
      </c>
    </row>
    <row r="17783" spans="1:9" x14ac:dyDescent="0.25">
      <c r="A17783" s="1">
        <v>1</v>
      </c>
      <c r="B17783" s="1" t="s">
        <v>21411</v>
      </c>
      <c r="C17783" s="1" t="s">
        <v>21412</v>
      </c>
      <c r="D17783" s="1">
        <v>22276.032985260001</v>
      </c>
      <c r="E17783" s="1">
        <v>-1.8320000000000001E-5</v>
      </c>
      <c r="F17783" s="1" t="s">
        <v>3</v>
      </c>
      <c r="G17783" s="1">
        <f>-96953-4</f>
        <v>-96957</v>
      </c>
      <c r="H17783" s="1">
        <v>0</v>
      </c>
      <c r="I17783" s="1">
        <v>9996</v>
      </c>
    </row>
    <row r="17784" spans="1:9" x14ac:dyDescent="0.25">
      <c r="A17784" s="1">
        <v>2</v>
      </c>
      <c r="B17784" s="1">
        <v>51742</v>
      </c>
      <c r="C17784" s="1">
        <v>53.218699999999998</v>
      </c>
      <c r="D17784" s="1">
        <v>186.99160000000001</v>
      </c>
      <c r="E17784" s="1">
        <v>1859</v>
      </c>
      <c r="F17784" s="1">
        <v>48.040799999999997</v>
      </c>
      <c r="G17784" s="1">
        <v>312.07420000000002</v>
      </c>
      <c r="H17784" s="1">
        <v>15.08859221</v>
      </c>
      <c r="I17784" s="1">
        <v>34304</v>
      </c>
    </row>
    <row r="17785" spans="1:9" x14ac:dyDescent="0.25">
      <c r="A17785" s="1">
        <v>0</v>
      </c>
      <c r="B17785" s="1" t="s">
        <v>21413</v>
      </c>
    </row>
    <row r="17786" spans="1:9" x14ac:dyDescent="0.25">
      <c r="A17786" s="1">
        <v>1</v>
      </c>
      <c r="B17786" s="1" t="s">
        <v>21414</v>
      </c>
      <c r="C17786" s="1" t="s">
        <v>21415</v>
      </c>
      <c r="D17786" s="1">
        <v>22276.457109790001</v>
      </c>
      <c r="E17786" s="1">
        <v>1.0380000000000001E-5</v>
      </c>
      <c r="F17786" s="1" t="s">
        <v>3</v>
      </c>
      <c r="G17786" s="1" t="s">
        <v>21416</v>
      </c>
      <c r="H17786" s="1">
        <v>0</v>
      </c>
      <c r="I17786" s="1">
        <v>9990</v>
      </c>
    </row>
    <row r="17787" spans="1:9" x14ac:dyDescent="0.25">
      <c r="A17787" s="1">
        <v>2</v>
      </c>
      <c r="B17787" s="1">
        <v>51743</v>
      </c>
      <c r="C17787" s="1">
        <v>53.217199999999998</v>
      </c>
      <c r="D17787" s="1">
        <v>175.0951</v>
      </c>
      <c r="E17787" s="1">
        <v>2067</v>
      </c>
      <c r="F17787" s="1">
        <v>53.1873</v>
      </c>
      <c r="G17787" s="1">
        <v>306.93090000000001</v>
      </c>
      <c r="H17787" s="1">
        <v>15.08861067</v>
      </c>
      <c r="I17787" s="1">
        <v>34506</v>
      </c>
    </row>
    <row r="17788" spans="1:9" x14ac:dyDescent="0.25">
      <c r="A17788" s="1">
        <v>0</v>
      </c>
      <c r="B17788" s="1" t="s">
        <v>21417</v>
      </c>
    </row>
    <row r="17789" spans="1:9" x14ac:dyDescent="0.25">
      <c r="A17789" s="1">
        <v>1</v>
      </c>
      <c r="B17789" s="1" t="s">
        <v>21418</v>
      </c>
      <c r="C17789" s="1" t="s">
        <v>21419</v>
      </c>
      <c r="D17789" s="1">
        <v>22276.159074620002</v>
      </c>
      <c r="E17789" s="1">
        <v>2.3960000000000001E-5</v>
      </c>
      <c r="F17789" s="1" t="s">
        <v>3</v>
      </c>
      <c r="G17789" s="1" t="s">
        <v>21420</v>
      </c>
      <c r="H17789" s="1">
        <v>0</v>
      </c>
      <c r="I17789" s="1">
        <v>9994</v>
      </c>
    </row>
    <row r="17790" spans="1:9" x14ac:dyDescent="0.25">
      <c r="A17790" s="1">
        <v>2</v>
      </c>
      <c r="B17790" s="1">
        <v>51744</v>
      </c>
      <c r="C17790" s="1">
        <v>53.216900000000003</v>
      </c>
      <c r="D17790" s="1">
        <v>186.4348</v>
      </c>
      <c r="E17790" s="1">
        <v>1692</v>
      </c>
      <c r="F17790" s="1">
        <v>54.411999999999999</v>
      </c>
      <c r="G17790" s="1">
        <v>305.7029</v>
      </c>
      <c r="H17790" s="1">
        <v>15.08846451</v>
      </c>
      <c r="I17790" s="1">
        <v>34327</v>
      </c>
    </row>
    <row r="17791" spans="1:9" x14ac:dyDescent="0.25">
      <c r="A17791" s="1">
        <v>0</v>
      </c>
      <c r="B17791" s="1" t="s">
        <v>21421</v>
      </c>
    </row>
    <row r="17792" spans="1:9" x14ac:dyDescent="0.25">
      <c r="A17792" s="1">
        <v>1</v>
      </c>
      <c r="B17792" s="1" t="s">
        <v>21422</v>
      </c>
      <c r="C17792" s="1" t="s">
        <v>21423</v>
      </c>
      <c r="D17792" s="1">
        <v>22276.106600340001</v>
      </c>
      <c r="E17792" s="1">
        <v>-1.8490000000000001E-5</v>
      </c>
      <c r="F17792" s="1" t="s">
        <v>3</v>
      </c>
      <c r="G17792" s="1">
        <f>-98123-4</f>
        <v>-98127</v>
      </c>
      <c r="H17792" s="1">
        <v>0</v>
      </c>
      <c r="I17792" s="1">
        <v>9993</v>
      </c>
    </row>
    <row r="17793" spans="1:9" x14ac:dyDescent="0.25">
      <c r="A17793" s="1">
        <v>2</v>
      </c>
      <c r="B17793" s="1">
        <v>51745</v>
      </c>
      <c r="C17793" s="1">
        <v>53.219799999999999</v>
      </c>
      <c r="D17793" s="1">
        <v>186.6722</v>
      </c>
      <c r="E17793" s="1">
        <v>1873</v>
      </c>
      <c r="F17793" s="1">
        <v>67.796499999999995</v>
      </c>
      <c r="G17793" s="1">
        <v>292.32249999999999</v>
      </c>
      <c r="H17793" s="1">
        <v>15.08836835</v>
      </c>
      <c r="I17793" s="1">
        <v>34316</v>
      </c>
    </row>
    <row r="17794" spans="1:9" x14ac:dyDescent="0.25">
      <c r="A17794" s="1">
        <v>0</v>
      </c>
      <c r="B17794" s="1" t="s">
        <v>21424</v>
      </c>
    </row>
    <row r="17795" spans="1:9" x14ac:dyDescent="0.25">
      <c r="A17795" s="1">
        <v>1</v>
      </c>
      <c r="B17795" s="1" t="s">
        <v>21425</v>
      </c>
      <c r="C17795" s="1" t="s">
        <v>21426</v>
      </c>
      <c r="D17795" s="1">
        <v>22276.45342596</v>
      </c>
      <c r="E17795" s="1">
        <v>4.8579999999999999E-5</v>
      </c>
      <c r="F17795" s="1" t="s">
        <v>3</v>
      </c>
      <c r="G17795" s="1" t="s">
        <v>21427</v>
      </c>
      <c r="H17795" s="1">
        <v>0</v>
      </c>
      <c r="I17795" s="1">
        <v>9993</v>
      </c>
    </row>
    <row r="17796" spans="1:9" x14ac:dyDescent="0.25">
      <c r="A17796" s="1">
        <v>2</v>
      </c>
      <c r="B17796" s="1">
        <v>51746</v>
      </c>
      <c r="C17796" s="1">
        <v>53.215800000000002</v>
      </c>
      <c r="D17796" s="1">
        <v>175.11840000000001</v>
      </c>
      <c r="E17796" s="1">
        <v>1857</v>
      </c>
      <c r="F17796" s="1">
        <v>55.8536</v>
      </c>
      <c r="G17796" s="1">
        <v>304.26319999999998</v>
      </c>
      <c r="H17796" s="1">
        <v>15.08862077</v>
      </c>
      <c r="I17796" s="1">
        <v>34505</v>
      </c>
    </row>
    <row r="17797" spans="1:9" x14ac:dyDescent="0.25">
      <c r="A17797" s="1">
        <v>0</v>
      </c>
      <c r="B17797" s="1" t="s">
        <v>21428</v>
      </c>
    </row>
    <row r="17798" spans="1:9" x14ac:dyDescent="0.25">
      <c r="A17798" s="1">
        <v>1</v>
      </c>
      <c r="B17798" s="1" t="s">
        <v>21429</v>
      </c>
      <c r="C17798" s="1" t="s">
        <v>21430</v>
      </c>
      <c r="D17798" s="1">
        <v>22276.029322440001</v>
      </c>
      <c r="E17798" s="1">
        <v>9.5300000000000002E-6</v>
      </c>
      <c r="F17798" s="1" t="s">
        <v>3</v>
      </c>
      <c r="G17798" s="1" t="s">
        <v>21431</v>
      </c>
      <c r="H17798" s="1">
        <v>0</v>
      </c>
      <c r="I17798" s="1">
        <v>9995</v>
      </c>
    </row>
    <row r="17799" spans="1:9" x14ac:dyDescent="0.25">
      <c r="A17799" s="1">
        <v>2</v>
      </c>
      <c r="B17799" s="1">
        <v>51747</v>
      </c>
      <c r="C17799" s="1">
        <v>53.217199999999998</v>
      </c>
      <c r="D17799" s="1">
        <v>187.02619999999999</v>
      </c>
      <c r="E17799" s="1">
        <v>1843</v>
      </c>
      <c r="F17799" s="1">
        <v>51.553800000000003</v>
      </c>
      <c r="G17799" s="1">
        <v>308.56189999999998</v>
      </c>
      <c r="H17799" s="1">
        <v>15.08841932</v>
      </c>
      <c r="I17799" s="1">
        <v>34308</v>
      </c>
    </row>
    <row r="17800" spans="1:9" x14ac:dyDescent="0.25">
      <c r="A17800" s="1">
        <v>0</v>
      </c>
      <c r="B17800" s="1" t="s">
        <v>21432</v>
      </c>
    </row>
    <row r="17801" spans="1:9" x14ac:dyDescent="0.25">
      <c r="A17801" s="1">
        <v>1</v>
      </c>
      <c r="B17801" s="1" t="s">
        <v>21433</v>
      </c>
      <c r="C17801" s="1" t="s">
        <v>21434</v>
      </c>
      <c r="D17801" s="1">
        <v>22276.446065010001</v>
      </c>
      <c r="E17801" s="1">
        <v>1.9259999999999999E-5</v>
      </c>
      <c r="F17801" s="1" t="s">
        <v>3</v>
      </c>
      <c r="G17801" s="1" t="s">
        <v>1490</v>
      </c>
      <c r="H17801" s="1">
        <v>0</v>
      </c>
      <c r="I17801" s="1">
        <v>9999</v>
      </c>
    </row>
    <row r="17802" spans="1:9" x14ac:dyDescent="0.25">
      <c r="A17802" s="1">
        <v>2</v>
      </c>
      <c r="B17802" s="1">
        <v>51748</v>
      </c>
      <c r="C17802" s="1">
        <v>53.217100000000002</v>
      </c>
      <c r="D17802" s="1">
        <v>175.15950000000001</v>
      </c>
      <c r="E17802" s="1">
        <v>1976</v>
      </c>
      <c r="F17802" s="1">
        <v>49.904400000000003</v>
      </c>
      <c r="G17802" s="1">
        <v>310.21210000000002</v>
      </c>
      <c r="H17802" s="1">
        <v>15.08853098</v>
      </c>
      <c r="I17802" s="1">
        <v>34501</v>
      </c>
    </row>
    <row r="17803" spans="1:9" x14ac:dyDescent="0.25">
      <c r="A17803" s="1">
        <v>0</v>
      </c>
      <c r="B17803" s="1" t="s">
        <v>21435</v>
      </c>
    </row>
    <row r="17804" spans="1:9" x14ac:dyDescent="0.25">
      <c r="A17804" s="1">
        <v>1</v>
      </c>
      <c r="B17804" s="1" t="s">
        <v>21436</v>
      </c>
      <c r="C17804" s="1" t="s">
        <v>21437</v>
      </c>
      <c r="D17804" s="1">
        <v>22276.45715333</v>
      </c>
      <c r="E17804" s="1">
        <v>1.312E-5</v>
      </c>
      <c r="F17804" s="1" t="s">
        <v>3</v>
      </c>
      <c r="G17804" s="1" t="s">
        <v>21438</v>
      </c>
      <c r="H17804" s="1">
        <v>0</v>
      </c>
      <c r="I17804" s="1">
        <v>9990</v>
      </c>
    </row>
    <row r="17805" spans="1:9" x14ac:dyDescent="0.25">
      <c r="A17805" s="1">
        <v>2</v>
      </c>
      <c r="B17805" s="1">
        <v>51749</v>
      </c>
      <c r="C17805" s="1">
        <v>53.219200000000001</v>
      </c>
      <c r="D17805" s="1">
        <v>185.1069</v>
      </c>
      <c r="E17805" s="1">
        <v>1768</v>
      </c>
      <c r="F17805" s="1">
        <v>57.8142</v>
      </c>
      <c r="G17805" s="1">
        <v>302.3021</v>
      </c>
      <c r="H17805" s="1">
        <v>15.088439899999999</v>
      </c>
      <c r="I17805" s="1">
        <v>34363</v>
      </c>
    </row>
    <row r="17806" spans="1:9" x14ac:dyDescent="0.25">
      <c r="A17806" s="1">
        <v>0</v>
      </c>
      <c r="B17806" s="1" t="s">
        <v>21439</v>
      </c>
    </row>
    <row r="17807" spans="1:9" x14ac:dyDescent="0.25">
      <c r="A17807" s="1">
        <v>1</v>
      </c>
      <c r="B17807" s="1" t="s">
        <v>21440</v>
      </c>
      <c r="C17807" s="1" t="s">
        <v>21441</v>
      </c>
      <c r="D17807" s="1">
        <v>22276.438712859999</v>
      </c>
      <c r="E17807" s="1">
        <v>1.9559999999999999E-5</v>
      </c>
      <c r="F17807" s="1" t="s">
        <v>3</v>
      </c>
      <c r="G17807" s="1" t="s">
        <v>21442</v>
      </c>
      <c r="H17807" s="1">
        <v>0</v>
      </c>
      <c r="I17807" s="1">
        <v>9993</v>
      </c>
    </row>
    <row r="17808" spans="1:9" x14ac:dyDescent="0.25">
      <c r="A17808" s="1">
        <v>2</v>
      </c>
      <c r="B17808" s="1">
        <v>51750</v>
      </c>
      <c r="C17808" s="1">
        <v>53.216099999999997</v>
      </c>
      <c r="D17808" s="1">
        <v>175.1918</v>
      </c>
      <c r="E17808" s="1">
        <v>2066</v>
      </c>
      <c r="F17808" s="1">
        <v>42.603700000000003</v>
      </c>
      <c r="G17808" s="1">
        <v>317.51150000000001</v>
      </c>
      <c r="H17808" s="1">
        <v>15.088566910000001</v>
      </c>
      <c r="I17808" s="1">
        <v>34500</v>
      </c>
    </row>
    <row r="17809" spans="1:9" x14ac:dyDescent="0.25">
      <c r="A17809" s="1">
        <v>0</v>
      </c>
      <c r="B17809" s="1" t="s">
        <v>21443</v>
      </c>
    </row>
    <row r="17810" spans="1:9" x14ac:dyDescent="0.25">
      <c r="A17810" s="1">
        <v>1</v>
      </c>
      <c r="B17810" s="1" t="s">
        <v>21444</v>
      </c>
      <c r="C17810" s="1" t="s">
        <v>21445</v>
      </c>
      <c r="D17810" s="1">
        <v>22276.449751740001</v>
      </c>
      <c r="E17810" s="1">
        <v>2.4046000000000001E-4</v>
      </c>
      <c r="F17810" s="1" t="s">
        <v>3</v>
      </c>
      <c r="G17810" s="1" t="s">
        <v>21446</v>
      </c>
      <c r="H17810" s="1">
        <v>0</v>
      </c>
      <c r="I17810" s="1">
        <v>9995</v>
      </c>
    </row>
    <row r="17811" spans="1:9" x14ac:dyDescent="0.25">
      <c r="A17811" s="1">
        <v>2</v>
      </c>
      <c r="B17811" s="1">
        <v>51751</v>
      </c>
      <c r="C17811" s="1">
        <v>53.215899999999998</v>
      </c>
      <c r="D17811" s="1">
        <v>175.14269999999999</v>
      </c>
      <c r="E17811" s="1">
        <v>1865</v>
      </c>
      <c r="F17811" s="1">
        <v>55.940800000000003</v>
      </c>
      <c r="G17811" s="1">
        <v>304.17610000000002</v>
      </c>
      <c r="H17811" s="1">
        <v>15.08865378</v>
      </c>
      <c r="I17811" s="1">
        <v>34509</v>
      </c>
    </row>
    <row r="17812" spans="1:9" x14ac:dyDescent="0.25">
      <c r="A17812" s="1">
        <v>0</v>
      </c>
      <c r="B17812" s="1" t="s">
        <v>21447</v>
      </c>
    </row>
    <row r="17813" spans="1:9" x14ac:dyDescent="0.25">
      <c r="A17813" s="1">
        <v>1</v>
      </c>
      <c r="B17813" s="1" t="s">
        <v>21448</v>
      </c>
      <c r="C17813" s="1" t="s">
        <v>21449</v>
      </c>
      <c r="D17813" s="1">
        <v>22276.435028600001</v>
      </c>
      <c r="E17813" s="1">
        <v>1.4039999999999999E-5</v>
      </c>
      <c r="F17813" s="1" t="s">
        <v>3</v>
      </c>
      <c r="G17813" s="1" t="s">
        <v>21450</v>
      </c>
      <c r="H17813" s="1">
        <v>0</v>
      </c>
      <c r="I17813" s="1">
        <v>9995</v>
      </c>
    </row>
    <row r="17814" spans="1:9" x14ac:dyDescent="0.25">
      <c r="A17814" s="1">
        <v>2</v>
      </c>
      <c r="B17814" s="1">
        <v>51752</v>
      </c>
      <c r="C17814" s="1">
        <v>53.215400000000002</v>
      </c>
      <c r="D17814" s="1">
        <v>175.20910000000001</v>
      </c>
      <c r="E17814" s="1">
        <v>1737</v>
      </c>
      <c r="F17814" s="1">
        <v>47.9422</v>
      </c>
      <c r="G17814" s="1">
        <v>312.17180000000002</v>
      </c>
      <c r="H17814" s="1">
        <v>15.088477429999999</v>
      </c>
      <c r="I17814" s="1">
        <v>34505</v>
      </c>
    </row>
    <row r="17815" spans="1:9" x14ac:dyDescent="0.25">
      <c r="A17815" s="1">
        <v>0</v>
      </c>
      <c r="B17815" s="1" t="s">
        <v>21451</v>
      </c>
    </row>
    <row r="17816" spans="1:9" x14ac:dyDescent="0.25">
      <c r="A17816" s="1">
        <v>1</v>
      </c>
      <c r="B17816" s="1" t="s">
        <v>21452</v>
      </c>
      <c r="C17816" s="1" t="s">
        <v>21453</v>
      </c>
      <c r="D17816" s="1">
        <v>22276.44239385</v>
      </c>
      <c r="E17816" s="1">
        <v>8.0110000000000004E-5</v>
      </c>
      <c r="F17816" s="1" t="s">
        <v>3</v>
      </c>
      <c r="G17816" s="1" t="s">
        <v>21454</v>
      </c>
      <c r="H17816" s="1">
        <v>0</v>
      </c>
      <c r="I17816" s="1">
        <v>9998</v>
      </c>
    </row>
    <row r="17817" spans="1:9" x14ac:dyDescent="0.25">
      <c r="A17817" s="1">
        <v>2</v>
      </c>
      <c r="B17817" s="1">
        <v>51753</v>
      </c>
      <c r="C17817" s="1">
        <v>53.215699999999998</v>
      </c>
      <c r="D17817" s="1">
        <v>175.1754</v>
      </c>
      <c r="E17817" s="1">
        <v>1657</v>
      </c>
      <c r="F17817" s="1">
        <v>54.737699999999997</v>
      </c>
      <c r="G17817" s="1">
        <v>305.37700000000001</v>
      </c>
      <c r="H17817" s="1">
        <v>15.088552569999999</v>
      </c>
      <c r="I17817" s="1">
        <v>34501</v>
      </c>
    </row>
    <row r="17818" spans="1:9" x14ac:dyDescent="0.25">
      <c r="A17818" s="1">
        <v>0</v>
      </c>
      <c r="B17818" s="1" t="s">
        <v>21455</v>
      </c>
    </row>
    <row r="17819" spans="1:9" x14ac:dyDescent="0.25">
      <c r="A17819" s="1">
        <v>1</v>
      </c>
      <c r="B17819" s="1" t="s">
        <v>21456</v>
      </c>
      <c r="C17819" s="1" t="s">
        <v>21457</v>
      </c>
      <c r="D17819" s="1">
        <v>22276.42862735</v>
      </c>
      <c r="E17819" s="1">
        <v>4.0030000000000001E-5</v>
      </c>
      <c r="F17819" s="1" t="s">
        <v>3</v>
      </c>
      <c r="G17819" s="1" t="s">
        <v>21458</v>
      </c>
      <c r="H17819" s="1">
        <v>0</v>
      </c>
      <c r="I17819" s="1">
        <v>9998</v>
      </c>
    </row>
    <row r="17820" spans="1:9" x14ac:dyDescent="0.25">
      <c r="A17820" s="1">
        <v>2</v>
      </c>
      <c r="B17820" s="1">
        <v>51754</v>
      </c>
      <c r="C17820" s="1">
        <v>53.216500000000003</v>
      </c>
      <c r="D17820" s="1">
        <v>175.22970000000001</v>
      </c>
      <c r="E17820" s="1">
        <v>2040</v>
      </c>
      <c r="F17820" s="1">
        <v>42.234400000000001</v>
      </c>
      <c r="G17820" s="1">
        <v>317.88049999999998</v>
      </c>
      <c r="H17820" s="1">
        <v>15.088510319999999</v>
      </c>
      <c r="I17820" s="1">
        <v>34501</v>
      </c>
    </row>
    <row r="17821" spans="1:9" x14ac:dyDescent="0.25">
      <c r="A17821" s="1">
        <v>0</v>
      </c>
      <c r="B17821" s="1" t="s">
        <v>21459</v>
      </c>
    </row>
    <row r="17822" spans="1:9" x14ac:dyDescent="0.25">
      <c r="A17822" s="1">
        <v>1</v>
      </c>
      <c r="B17822" s="1" t="s">
        <v>21460</v>
      </c>
      <c r="C17822" s="1" t="s">
        <v>21461</v>
      </c>
      <c r="D17822" s="1">
        <v>22276.49758598</v>
      </c>
      <c r="E17822" s="1">
        <v>7.6240000000000002E-5</v>
      </c>
      <c r="F17822" s="1" t="s">
        <v>3</v>
      </c>
      <c r="G17822" s="1" t="s">
        <v>21462</v>
      </c>
      <c r="H17822" s="1">
        <v>0</v>
      </c>
      <c r="I17822" s="1">
        <v>9995</v>
      </c>
    </row>
    <row r="17823" spans="1:9" x14ac:dyDescent="0.25">
      <c r="A17823" s="1">
        <v>2</v>
      </c>
      <c r="B17823" s="1">
        <v>51755</v>
      </c>
      <c r="C17823" s="1">
        <v>53.216000000000001</v>
      </c>
      <c r="D17823" s="1">
        <v>174.92619999999999</v>
      </c>
      <c r="E17823" s="1">
        <v>2031</v>
      </c>
      <c r="F17823" s="1">
        <v>41.954999999999998</v>
      </c>
      <c r="G17823" s="1">
        <v>318.15969999999999</v>
      </c>
      <c r="H17823" s="1">
        <v>15.088571399999999</v>
      </c>
      <c r="I17823" s="1">
        <v>34519</v>
      </c>
    </row>
    <row r="17824" spans="1:9" x14ac:dyDescent="0.25">
      <c r="A17824" s="1">
        <v>0</v>
      </c>
      <c r="B17824" s="1" t="s">
        <v>21463</v>
      </c>
    </row>
    <row r="17825" spans="1:9" x14ac:dyDescent="0.25">
      <c r="A17825" s="1">
        <v>1</v>
      </c>
      <c r="B17825" s="1" t="s">
        <v>21464</v>
      </c>
      <c r="C17825" s="1" t="s">
        <v>21465</v>
      </c>
      <c r="D17825" s="1">
        <v>22276.534388010001</v>
      </c>
      <c r="E17825" s="1">
        <v>2.6889999999999998E-5</v>
      </c>
      <c r="F17825" s="1" t="s">
        <v>3</v>
      </c>
      <c r="G17825" s="1" t="s">
        <v>21466</v>
      </c>
      <c r="H17825" s="1">
        <v>0</v>
      </c>
      <c r="I17825" s="1">
        <v>9990</v>
      </c>
    </row>
    <row r="17826" spans="1:9" x14ac:dyDescent="0.25">
      <c r="A17826" s="1">
        <v>2</v>
      </c>
      <c r="B17826" s="1">
        <v>51756</v>
      </c>
      <c r="C17826" s="1">
        <v>53.219900000000003</v>
      </c>
      <c r="D17826" s="1">
        <v>174.75810000000001</v>
      </c>
      <c r="E17826" s="1">
        <v>1086</v>
      </c>
      <c r="F17826" s="1">
        <v>77.727900000000005</v>
      </c>
      <c r="G17826" s="1">
        <v>282.38350000000003</v>
      </c>
      <c r="H17826" s="1">
        <v>15.08861877</v>
      </c>
      <c r="I17826" s="1">
        <v>34528</v>
      </c>
    </row>
    <row r="17827" spans="1:9" x14ac:dyDescent="0.25">
      <c r="A17827" s="1">
        <v>0</v>
      </c>
      <c r="B17827" s="1" t="s">
        <v>21467</v>
      </c>
    </row>
    <row r="17828" spans="1:9" x14ac:dyDescent="0.25">
      <c r="A17828" s="1">
        <v>1</v>
      </c>
      <c r="B17828" s="1" t="s">
        <v>21468</v>
      </c>
      <c r="C17828" s="1" t="s">
        <v>21469</v>
      </c>
      <c r="D17828" s="1">
        <v>22276.000793480001</v>
      </c>
      <c r="E17828" s="1">
        <v>6.0479999999999997E-5</v>
      </c>
      <c r="F17828" s="1" t="s">
        <v>3</v>
      </c>
      <c r="G17828" s="1" t="s">
        <v>21470</v>
      </c>
      <c r="H17828" s="1">
        <v>0</v>
      </c>
      <c r="I17828" s="1">
        <v>9999</v>
      </c>
    </row>
    <row r="17829" spans="1:9" x14ac:dyDescent="0.25">
      <c r="A17829" s="1">
        <v>2</v>
      </c>
      <c r="B17829" s="1">
        <v>51757</v>
      </c>
      <c r="C17829" s="1">
        <v>53.217700000000001</v>
      </c>
      <c r="D17829" s="1">
        <v>177.15299999999999</v>
      </c>
      <c r="E17829" s="1">
        <v>2069</v>
      </c>
      <c r="F17829" s="1">
        <v>37.511600000000001</v>
      </c>
      <c r="G17829" s="1">
        <v>322.60199999999998</v>
      </c>
      <c r="H17829" s="1">
        <v>15.08854582</v>
      </c>
      <c r="I17829" s="1">
        <v>34442</v>
      </c>
    </row>
    <row r="17830" spans="1:9" x14ac:dyDescent="0.25">
      <c r="A17830" s="1">
        <v>0</v>
      </c>
      <c r="B17830" s="1" t="s">
        <v>21471</v>
      </c>
    </row>
    <row r="17831" spans="1:9" x14ac:dyDescent="0.25">
      <c r="A17831" s="1">
        <v>1</v>
      </c>
      <c r="B17831" s="1" t="s">
        <v>21472</v>
      </c>
      <c r="C17831" s="1" t="s">
        <v>21473</v>
      </c>
      <c r="D17831" s="1">
        <v>22276.130549410002</v>
      </c>
      <c r="E17831" s="1">
        <v>-8.5599999999999994E-6</v>
      </c>
      <c r="F17831" s="1" t="s">
        <v>3</v>
      </c>
      <c r="G17831" s="1">
        <f>-35672-4</f>
        <v>-35676</v>
      </c>
      <c r="H17831" s="1">
        <v>0</v>
      </c>
      <c r="I17831" s="1">
        <v>9991</v>
      </c>
    </row>
    <row r="17832" spans="1:9" x14ac:dyDescent="0.25">
      <c r="A17832" s="1">
        <v>2</v>
      </c>
      <c r="B17832" s="1">
        <v>51758</v>
      </c>
      <c r="C17832" s="1">
        <v>53.219099999999997</v>
      </c>
      <c r="D17832" s="1">
        <v>176.56209999999999</v>
      </c>
      <c r="E17832" s="1">
        <v>1846</v>
      </c>
      <c r="F17832" s="1">
        <v>55.912100000000002</v>
      </c>
      <c r="G17832" s="1">
        <v>304.20460000000003</v>
      </c>
      <c r="H17832" s="1">
        <v>15.08854292</v>
      </c>
      <c r="I17832" s="1">
        <v>35606</v>
      </c>
    </row>
    <row r="17833" spans="1:9" x14ac:dyDescent="0.25">
      <c r="A17833" s="1">
        <v>0</v>
      </c>
      <c r="B17833" s="1" t="s">
        <v>21474</v>
      </c>
    </row>
    <row r="17834" spans="1:9" x14ac:dyDescent="0.25">
      <c r="A17834" s="1">
        <v>1</v>
      </c>
      <c r="B17834" s="1" t="s">
        <v>21475</v>
      </c>
      <c r="C17834" s="1" t="s">
        <v>21476</v>
      </c>
      <c r="D17834" s="1">
        <v>22276.460796830001</v>
      </c>
      <c r="E17834" s="1">
        <v>7.4209999999999996E-5</v>
      </c>
      <c r="F17834" s="1" t="s">
        <v>3</v>
      </c>
      <c r="G17834" s="1" t="s">
        <v>21477</v>
      </c>
      <c r="H17834" s="1">
        <v>0</v>
      </c>
      <c r="I17834" s="1">
        <v>9995</v>
      </c>
    </row>
    <row r="17835" spans="1:9" x14ac:dyDescent="0.25">
      <c r="A17835" s="1">
        <v>2</v>
      </c>
      <c r="B17835" s="1">
        <v>51759</v>
      </c>
      <c r="C17835" s="1">
        <v>53.218899999999998</v>
      </c>
      <c r="D17835" s="1">
        <v>175.08629999999999</v>
      </c>
      <c r="E17835" s="1">
        <v>1596</v>
      </c>
      <c r="F17835" s="1">
        <v>62.234000000000002</v>
      </c>
      <c r="G17835" s="1">
        <v>297.88139999999999</v>
      </c>
      <c r="H17835" s="1">
        <v>15.088619850000001</v>
      </c>
      <c r="I17835" s="1">
        <v>34518</v>
      </c>
    </row>
    <row r="17836" spans="1:9" x14ac:dyDescent="0.25">
      <c r="A17836" s="1">
        <v>0</v>
      </c>
      <c r="B17836" s="1" t="s">
        <v>21478</v>
      </c>
    </row>
    <row r="17837" spans="1:9" x14ac:dyDescent="0.25">
      <c r="A17837" s="1">
        <v>1</v>
      </c>
      <c r="B17837" s="1" t="s">
        <v>21479</v>
      </c>
      <c r="C17837" s="1" t="s">
        <v>21480</v>
      </c>
      <c r="D17837" s="1">
        <v>22276.226184620002</v>
      </c>
      <c r="E17837" s="1">
        <v>9.7399999999999999E-6</v>
      </c>
      <c r="F17837" s="1" t="s">
        <v>3</v>
      </c>
      <c r="G17837" s="1" t="s">
        <v>21481</v>
      </c>
      <c r="H17837" s="1">
        <v>0</v>
      </c>
      <c r="I17837" s="1">
        <v>9991</v>
      </c>
    </row>
    <row r="17838" spans="1:9" x14ac:dyDescent="0.25">
      <c r="A17838" s="1">
        <v>2</v>
      </c>
      <c r="B17838" s="1">
        <v>51768</v>
      </c>
      <c r="C17838" s="1">
        <v>53.217300000000002</v>
      </c>
      <c r="D17838" s="1">
        <v>206.13069999999999</v>
      </c>
      <c r="E17838" s="1">
        <v>1747</v>
      </c>
      <c r="F17838" s="1">
        <v>50.786999999999999</v>
      </c>
      <c r="G17838" s="1">
        <v>309.32769999999999</v>
      </c>
      <c r="H17838" s="1">
        <v>15.08843014</v>
      </c>
      <c r="I17838" s="1">
        <v>34816</v>
      </c>
    </row>
    <row r="17839" spans="1:9" x14ac:dyDescent="0.25">
      <c r="A17839" s="1">
        <v>0</v>
      </c>
      <c r="B17839" s="1" t="s">
        <v>21482</v>
      </c>
    </row>
    <row r="17840" spans="1:9" x14ac:dyDescent="0.25">
      <c r="A17840" s="1">
        <v>1</v>
      </c>
      <c r="B17840" s="1" t="s">
        <v>21483</v>
      </c>
      <c r="C17840" s="1" t="s">
        <v>21484</v>
      </c>
      <c r="D17840" s="1">
        <v>22276.218838000001</v>
      </c>
      <c r="E17840" s="1">
        <v>-1.556E-5</v>
      </c>
      <c r="F17840" s="1" t="s">
        <v>3</v>
      </c>
      <c r="G17840" s="1">
        <f>-79706-4</f>
        <v>-79710</v>
      </c>
      <c r="H17840" s="1">
        <v>0</v>
      </c>
      <c r="I17840" s="1">
        <v>9991</v>
      </c>
    </row>
    <row r="17841" spans="1:9" x14ac:dyDescent="0.25">
      <c r="A17841" s="1">
        <v>2</v>
      </c>
      <c r="B17841" s="1">
        <v>51769</v>
      </c>
      <c r="C17841" s="1">
        <v>53.218499999999999</v>
      </c>
      <c r="D17841" s="1">
        <v>206.16970000000001</v>
      </c>
      <c r="E17841" s="1">
        <v>1610</v>
      </c>
      <c r="F17841" s="1">
        <v>56.371499999999997</v>
      </c>
      <c r="G17841" s="1">
        <v>303.74299999999999</v>
      </c>
      <c r="H17841" s="1">
        <v>15.088414589999999</v>
      </c>
      <c r="I17841" s="1">
        <v>33371</v>
      </c>
    </row>
    <row r="17842" spans="1:9" x14ac:dyDescent="0.25">
      <c r="A17842" s="1">
        <v>0</v>
      </c>
      <c r="B17842" s="1" t="s">
        <v>21485</v>
      </c>
    </row>
    <row r="17843" spans="1:9" x14ac:dyDescent="0.25">
      <c r="A17843" s="1">
        <v>1</v>
      </c>
      <c r="B17843" s="1" t="s">
        <v>21486</v>
      </c>
      <c r="C17843" s="1" t="s">
        <v>21487</v>
      </c>
      <c r="D17843" s="1">
        <v>22276.22251345</v>
      </c>
      <c r="E17843" s="1">
        <v>-4.8600000000000001E-6</v>
      </c>
      <c r="F17843" s="1" t="s">
        <v>3</v>
      </c>
      <c r="G17843" s="1">
        <f>-12407-4</f>
        <v>-12411</v>
      </c>
      <c r="H17843" s="1">
        <v>0</v>
      </c>
      <c r="I17843" s="1">
        <v>9993</v>
      </c>
    </row>
    <row r="17844" spans="1:9" x14ac:dyDescent="0.25">
      <c r="A17844" s="1">
        <v>2</v>
      </c>
      <c r="B17844" s="1">
        <v>51770</v>
      </c>
      <c r="C17844" s="1">
        <v>53.218000000000004</v>
      </c>
      <c r="D17844" s="1">
        <v>206.1456</v>
      </c>
      <c r="E17844" s="1">
        <v>1777</v>
      </c>
      <c r="F17844" s="1">
        <v>53.274299999999997</v>
      </c>
      <c r="G17844" s="1">
        <v>306.84120000000001</v>
      </c>
      <c r="H17844" s="1">
        <v>15.08836106</v>
      </c>
      <c r="I17844" s="1">
        <v>33380</v>
      </c>
    </row>
    <row r="17845" spans="1:9" x14ac:dyDescent="0.25">
      <c r="A17845" s="1">
        <v>0</v>
      </c>
      <c r="B17845" s="1" t="s">
        <v>21488</v>
      </c>
    </row>
    <row r="17846" spans="1:9" x14ac:dyDescent="0.25">
      <c r="A17846" s="1">
        <v>1</v>
      </c>
      <c r="B17846" s="1" t="s">
        <v>21489</v>
      </c>
      <c r="C17846" s="1" t="s">
        <v>21490</v>
      </c>
      <c r="D17846" s="1">
        <v>22276.28235166</v>
      </c>
      <c r="E17846" s="1">
        <v>4.8180000000000003E-5</v>
      </c>
      <c r="F17846" s="1" t="s">
        <v>3</v>
      </c>
      <c r="G17846" s="1" t="s">
        <v>21491</v>
      </c>
      <c r="H17846" s="1">
        <v>0</v>
      </c>
      <c r="I17846" s="1">
        <v>9997</v>
      </c>
    </row>
    <row r="17847" spans="1:9" x14ac:dyDescent="0.25">
      <c r="A17847" s="1">
        <v>2</v>
      </c>
      <c r="B17847" s="1">
        <v>51771</v>
      </c>
      <c r="C17847" s="1">
        <v>53.217100000000002</v>
      </c>
      <c r="D17847" s="1">
        <v>205.8826</v>
      </c>
      <c r="E17847" s="1">
        <v>1807</v>
      </c>
      <c r="F17847" s="1">
        <v>54.298400000000001</v>
      </c>
      <c r="G17847" s="1">
        <v>305.8177</v>
      </c>
      <c r="H17847" s="1">
        <v>15.08844558</v>
      </c>
      <c r="I17847" s="1">
        <v>33387</v>
      </c>
    </row>
    <row r="17848" spans="1:9" x14ac:dyDescent="0.25">
      <c r="A17848" s="1">
        <v>0</v>
      </c>
      <c r="B17848" s="1" t="s">
        <v>21492</v>
      </c>
    </row>
    <row r="17849" spans="1:9" x14ac:dyDescent="0.25">
      <c r="A17849" s="1">
        <v>1</v>
      </c>
      <c r="B17849" s="1" t="s">
        <v>21493</v>
      </c>
      <c r="C17849" s="1" t="s">
        <v>21494</v>
      </c>
      <c r="D17849" s="1">
        <v>22276.538990190002</v>
      </c>
      <c r="E17849" s="1">
        <v>3.6709999999999999E-5</v>
      </c>
      <c r="F17849" s="1" t="s">
        <v>3</v>
      </c>
      <c r="G17849" s="1" t="s">
        <v>21495</v>
      </c>
      <c r="H17849" s="1">
        <v>0</v>
      </c>
      <c r="I17849" s="1">
        <v>9997</v>
      </c>
    </row>
    <row r="17850" spans="1:9" x14ac:dyDescent="0.25">
      <c r="A17850" s="1">
        <v>2</v>
      </c>
      <c r="B17850" s="1">
        <v>51772</v>
      </c>
      <c r="C17850" s="1">
        <v>53.217700000000001</v>
      </c>
      <c r="D17850" s="1">
        <v>204.73050000000001</v>
      </c>
      <c r="E17850" s="1">
        <v>2073</v>
      </c>
      <c r="F17850" s="1">
        <v>44.421300000000002</v>
      </c>
      <c r="G17850" s="1">
        <v>315.69450000000001</v>
      </c>
      <c r="H17850" s="1">
        <v>15.08849073</v>
      </c>
      <c r="I17850" s="1">
        <v>33419</v>
      </c>
    </row>
    <row r="17851" spans="1:9" x14ac:dyDescent="0.25">
      <c r="A17851" s="1">
        <v>0</v>
      </c>
      <c r="B17851" s="1" t="s">
        <v>21496</v>
      </c>
    </row>
    <row r="17852" spans="1:9" x14ac:dyDescent="0.25">
      <c r="A17852" s="1">
        <v>1</v>
      </c>
      <c r="B17852" s="1" t="s">
        <v>21497</v>
      </c>
      <c r="C17852" s="1" t="s">
        <v>21498</v>
      </c>
      <c r="D17852" s="1">
        <v>22276.21516285</v>
      </c>
      <c r="E17852" s="1">
        <v>1.9498000000000001E-4</v>
      </c>
      <c r="F17852" s="1" t="s">
        <v>3</v>
      </c>
      <c r="G17852" s="1" t="s">
        <v>21499</v>
      </c>
      <c r="H17852" s="1">
        <v>0</v>
      </c>
      <c r="I17852" s="1">
        <v>9997</v>
      </c>
    </row>
    <row r="17853" spans="1:9" x14ac:dyDescent="0.25">
      <c r="A17853" s="1">
        <v>2</v>
      </c>
      <c r="B17853" s="1">
        <v>51773</v>
      </c>
      <c r="C17853" s="1">
        <v>53.215699999999998</v>
      </c>
      <c r="D17853" s="1">
        <v>206.17660000000001</v>
      </c>
      <c r="E17853" s="1">
        <v>1871</v>
      </c>
      <c r="F17853" s="1">
        <v>50.706699999999998</v>
      </c>
      <c r="G17853" s="1">
        <v>309.40910000000002</v>
      </c>
      <c r="H17853" s="1">
        <v>15.088473609999999</v>
      </c>
      <c r="I17853" s="1">
        <v>33373</v>
      </c>
    </row>
    <row r="17854" spans="1:9" x14ac:dyDescent="0.25">
      <c r="A17854" s="1">
        <v>0</v>
      </c>
      <c r="B17854" s="1" t="s">
        <v>21500</v>
      </c>
    </row>
    <row r="17855" spans="1:9" x14ac:dyDescent="0.25">
      <c r="A17855" s="1">
        <v>1</v>
      </c>
      <c r="B17855" s="1" t="s">
        <v>21501</v>
      </c>
      <c r="C17855" s="1" t="s">
        <v>21502</v>
      </c>
      <c r="D17855" s="1">
        <v>22276.531631850001</v>
      </c>
      <c r="E17855" s="1">
        <v>2.889E-5</v>
      </c>
      <c r="F17855" s="1" t="s">
        <v>3</v>
      </c>
      <c r="G17855" s="1" t="s">
        <v>21503</v>
      </c>
      <c r="H17855" s="1">
        <v>0</v>
      </c>
      <c r="I17855" s="1">
        <v>9999</v>
      </c>
    </row>
    <row r="17856" spans="1:9" x14ac:dyDescent="0.25">
      <c r="A17856" s="1">
        <v>2</v>
      </c>
      <c r="B17856" s="1">
        <v>51774</v>
      </c>
      <c r="C17856" s="1">
        <v>53.216700000000003</v>
      </c>
      <c r="D17856" s="1">
        <v>204.7586</v>
      </c>
      <c r="E17856" s="1">
        <v>1777</v>
      </c>
      <c r="F17856" s="1">
        <v>51.992600000000003</v>
      </c>
      <c r="G17856" s="1">
        <v>308.12270000000001</v>
      </c>
      <c r="H17856" s="1">
        <v>15.08853365</v>
      </c>
      <c r="I17856" s="1">
        <v>33380</v>
      </c>
    </row>
    <row r="17857" spans="1:9" x14ac:dyDescent="0.25">
      <c r="A17857" s="1">
        <v>0</v>
      </c>
      <c r="B17857" s="1" t="s">
        <v>21504</v>
      </c>
    </row>
    <row r="17858" spans="1:9" x14ac:dyDescent="0.25">
      <c r="A17858" s="1">
        <v>1</v>
      </c>
      <c r="B17858" s="1" t="s">
        <v>21505</v>
      </c>
      <c r="C17858" s="1" t="s">
        <v>21506</v>
      </c>
      <c r="D17858" s="1">
        <v>22276.542667040001</v>
      </c>
      <c r="E17858" s="1">
        <v>-2.8200000000000001E-6</v>
      </c>
      <c r="F17858" s="1" t="s">
        <v>3</v>
      </c>
      <c r="G17858" s="1" t="s">
        <v>21507</v>
      </c>
      <c r="H17858" s="1">
        <v>0</v>
      </c>
      <c r="I17858" s="1">
        <v>9994</v>
      </c>
    </row>
    <row r="17859" spans="1:9" x14ac:dyDescent="0.25">
      <c r="A17859" s="1">
        <v>2</v>
      </c>
      <c r="B17859" s="1">
        <v>51775</v>
      </c>
      <c r="C17859" s="1">
        <v>53.218400000000003</v>
      </c>
      <c r="D17859" s="1">
        <v>204.71629999999999</v>
      </c>
      <c r="E17859" s="1">
        <v>1869</v>
      </c>
      <c r="F17859" s="1">
        <v>48.028500000000001</v>
      </c>
      <c r="G17859" s="1">
        <v>312.08659999999998</v>
      </c>
      <c r="H17859" s="1">
        <v>15.08851827</v>
      </c>
      <c r="I17859" s="1">
        <v>33427</v>
      </c>
    </row>
    <row r="17860" spans="1:9" x14ac:dyDescent="0.25">
      <c r="A17860" s="1">
        <v>0</v>
      </c>
      <c r="B17860" s="1" t="s">
        <v>21508</v>
      </c>
    </row>
    <row r="17861" spans="1:9" x14ac:dyDescent="0.25">
      <c r="A17861" s="1">
        <v>1</v>
      </c>
      <c r="B17861" s="1" t="s">
        <v>21509</v>
      </c>
      <c r="C17861" s="1" t="s">
        <v>21510</v>
      </c>
      <c r="D17861" s="1">
        <v>22276.527938989999</v>
      </c>
      <c r="E17861" s="1">
        <v>5.9699999999999996E-6</v>
      </c>
      <c r="F17861" s="1" t="s">
        <v>3</v>
      </c>
      <c r="G17861" s="1" t="s">
        <v>21511</v>
      </c>
      <c r="H17861" s="1">
        <v>0</v>
      </c>
      <c r="I17861" s="1">
        <v>9997</v>
      </c>
    </row>
    <row r="17862" spans="1:9" x14ac:dyDescent="0.25">
      <c r="A17862" s="1">
        <v>2</v>
      </c>
      <c r="B17862" s="1">
        <v>51776</v>
      </c>
      <c r="C17862" s="1">
        <v>53.218200000000003</v>
      </c>
      <c r="D17862" s="1">
        <v>204.7817</v>
      </c>
      <c r="E17862" s="1">
        <v>1764</v>
      </c>
      <c r="F17862" s="1">
        <v>52.130800000000001</v>
      </c>
      <c r="G17862" s="1">
        <v>307.98430000000002</v>
      </c>
      <c r="H17862" s="1">
        <v>15.088641859999999</v>
      </c>
      <c r="I17862" s="1">
        <v>33383</v>
      </c>
    </row>
    <row r="17863" spans="1:9" x14ac:dyDescent="0.25">
      <c r="A17863" s="1">
        <v>0</v>
      </c>
      <c r="B17863" s="1" t="s">
        <v>21512</v>
      </c>
    </row>
    <row r="17864" spans="1:9" x14ac:dyDescent="0.25">
      <c r="A17864" s="1">
        <v>1</v>
      </c>
      <c r="B17864" s="1" t="s">
        <v>21513</v>
      </c>
      <c r="C17864" s="1" t="s">
        <v>21514</v>
      </c>
      <c r="D17864" s="1">
        <v>22276.53529761</v>
      </c>
      <c r="E17864" s="1">
        <v>1.927E-5</v>
      </c>
      <c r="F17864" s="1" t="s">
        <v>3</v>
      </c>
      <c r="G17864" s="1" t="s">
        <v>21515</v>
      </c>
      <c r="H17864" s="1">
        <v>0</v>
      </c>
      <c r="I17864" s="1">
        <v>9998</v>
      </c>
    </row>
    <row r="17865" spans="1:9" x14ac:dyDescent="0.25">
      <c r="A17865" s="1">
        <v>2</v>
      </c>
      <c r="B17865" s="1">
        <v>51777</v>
      </c>
      <c r="C17865" s="1">
        <v>53.218600000000002</v>
      </c>
      <c r="D17865" s="1">
        <v>204.7499</v>
      </c>
      <c r="E17865" s="1">
        <v>1849</v>
      </c>
      <c r="F17865" s="1">
        <v>50.117400000000004</v>
      </c>
      <c r="G17865" s="1">
        <v>309.99799999999999</v>
      </c>
      <c r="H17865" s="1">
        <v>15.0886145</v>
      </c>
      <c r="I17865" s="1">
        <v>33416</v>
      </c>
    </row>
    <row r="17866" spans="1:9" x14ac:dyDescent="0.25">
      <c r="A17866" s="1">
        <v>0</v>
      </c>
      <c r="B17866" s="1" t="s">
        <v>21516</v>
      </c>
    </row>
    <row r="17867" spans="1:9" x14ac:dyDescent="0.25">
      <c r="A17867" s="1">
        <v>1</v>
      </c>
      <c r="B17867" s="1" t="s">
        <v>21517</v>
      </c>
      <c r="C17867" s="1" t="s">
        <v>21518</v>
      </c>
      <c r="D17867" s="1">
        <v>22276.283285180001</v>
      </c>
      <c r="E17867" s="1">
        <v>-2.9689999999999999E-5</v>
      </c>
      <c r="F17867" s="1" t="s">
        <v>3</v>
      </c>
      <c r="G17867" s="1">
        <f>-16862-3</f>
        <v>-16865</v>
      </c>
      <c r="H17867" s="1">
        <v>0</v>
      </c>
      <c r="I17867" s="1">
        <v>9990</v>
      </c>
    </row>
    <row r="17868" spans="1:9" x14ac:dyDescent="0.25">
      <c r="A17868" s="1">
        <v>2</v>
      </c>
      <c r="B17868" s="1">
        <v>51778</v>
      </c>
      <c r="C17868" s="1">
        <v>53.215499999999999</v>
      </c>
      <c r="D17868" s="1">
        <v>195.87459999999999</v>
      </c>
      <c r="E17868" s="1">
        <v>1595</v>
      </c>
      <c r="F17868" s="1">
        <v>61.089399999999998</v>
      </c>
      <c r="G17868" s="1">
        <v>299.0258</v>
      </c>
      <c r="H17868" s="1">
        <v>15.088202689999999</v>
      </c>
      <c r="I17868" s="1">
        <v>33337</v>
      </c>
    </row>
    <row r="17869" spans="1:9" x14ac:dyDescent="0.25">
      <c r="A17869" s="1">
        <v>0</v>
      </c>
      <c r="B17869" s="1" t="s">
        <v>21519</v>
      </c>
    </row>
    <row r="17870" spans="1:9" x14ac:dyDescent="0.25">
      <c r="A17870" s="1">
        <v>1</v>
      </c>
      <c r="B17870" s="1" t="s">
        <v>21520</v>
      </c>
      <c r="C17870" s="1" t="s">
        <v>21521</v>
      </c>
      <c r="D17870" s="1">
        <v>22276.52426536</v>
      </c>
      <c r="E17870" s="1">
        <v>1.022E-5</v>
      </c>
      <c r="F17870" s="1" t="s">
        <v>3</v>
      </c>
      <c r="G17870" s="1" t="s">
        <v>21522</v>
      </c>
      <c r="H17870" s="1">
        <v>0</v>
      </c>
      <c r="I17870" s="1">
        <v>9991</v>
      </c>
    </row>
    <row r="17871" spans="1:9" x14ac:dyDescent="0.25">
      <c r="A17871" s="1">
        <v>2</v>
      </c>
      <c r="B17871" s="1">
        <v>51779</v>
      </c>
      <c r="C17871" s="1">
        <v>53.220300000000002</v>
      </c>
      <c r="D17871" s="1">
        <v>204.7997</v>
      </c>
      <c r="E17871" s="1">
        <v>2169</v>
      </c>
      <c r="F17871" s="1">
        <v>47.752000000000002</v>
      </c>
      <c r="G17871" s="1">
        <v>312.36559999999997</v>
      </c>
      <c r="H17871" s="1">
        <v>15.08847009</v>
      </c>
      <c r="I17871" s="1">
        <v>33382</v>
      </c>
    </row>
    <row r="17872" spans="1:9" x14ac:dyDescent="0.25">
      <c r="A17872" s="1">
        <v>0</v>
      </c>
      <c r="B17872" s="1" t="s">
        <v>21523</v>
      </c>
    </row>
    <row r="17873" spans="1:9" x14ac:dyDescent="0.25">
      <c r="A17873" s="1">
        <v>1</v>
      </c>
      <c r="B17873" s="1" t="s">
        <v>21524</v>
      </c>
      <c r="C17873" s="1" t="s">
        <v>21525</v>
      </c>
      <c r="D17873" s="1">
        <v>22276.514188779998</v>
      </c>
      <c r="E17873" s="1">
        <v>5.7550000000000003E-5</v>
      </c>
      <c r="F17873" s="1" t="s">
        <v>3</v>
      </c>
      <c r="G17873" s="1" t="s">
        <v>21526</v>
      </c>
      <c r="H17873" s="1">
        <v>0</v>
      </c>
      <c r="I17873" s="1">
        <v>9993</v>
      </c>
    </row>
    <row r="17874" spans="1:9" x14ac:dyDescent="0.25">
      <c r="A17874" s="1">
        <v>2</v>
      </c>
      <c r="B17874" s="1">
        <v>51780</v>
      </c>
      <c r="C17874" s="1">
        <v>53.218000000000004</v>
      </c>
      <c r="D17874" s="1">
        <v>204.8552</v>
      </c>
      <c r="E17874" s="1">
        <v>1177</v>
      </c>
      <c r="F17874" s="1">
        <v>95.092299999999994</v>
      </c>
      <c r="G17874" s="1">
        <v>265.0204</v>
      </c>
      <c r="H17874" s="1">
        <v>15.088536530000001</v>
      </c>
      <c r="I17874" s="1">
        <v>33236</v>
      </c>
    </row>
    <row r="17875" spans="1:9" x14ac:dyDescent="0.25">
      <c r="A17875" s="1">
        <v>0</v>
      </c>
      <c r="B17875" s="1" t="s">
        <v>21527</v>
      </c>
    </row>
    <row r="17876" spans="1:9" x14ac:dyDescent="0.25">
      <c r="A17876" s="1">
        <v>1</v>
      </c>
      <c r="B17876" s="1" t="s">
        <v>21528</v>
      </c>
      <c r="C17876" s="1" t="s">
        <v>21529</v>
      </c>
      <c r="D17876" s="1">
        <v>22276.520592090001</v>
      </c>
      <c r="E17876" s="1">
        <v>1.5784999999999999E-4</v>
      </c>
      <c r="F17876" s="1" t="s">
        <v>3</v>
      </c>
      <c r="G17876" s="1" t="s">
        <v>21530</v>
      </c>
      <c r="H17876" s="1">
        <v>0</v>
      </c>
      <c r="I17876" s="1">
        <v>9992</v>
      </c>
    </row>
    <row r="17877" spans="1:9" x14ac:dyDescent="0.25">
      <c r="A17877" s="1">
        <v>2</v>
      </c>
      <c r="B17877" s="1">
        <v>51781</v>
      </c>
      <c r="C17877" s="1">
        <v>53.217500000000001</v>
      </c>
      <c r="D17877" s="1">
        <v>204.8176</v>
      </c>
      <c r="E17877" s="1">
        <v>1863</v>
      </c>
      <c r="F17877" s="1">
        <v>52.453899999999997</v>
      </c>
      <c r="G17877" s="1">
        <v>307.66230000000002</v>
      </c>
      <c r="H17877" s="1">
        <v>15.088604249999999</v>
      </c>
      <c r="I17877" s="1">
        <v>33238</v>
      </c>
    </row>
    <row r="17878" spans="1:9" x14ac:dyDescent="0.25">
      <c r="A17878" s="1">
        <v>0</v>
      </c>
      <c r="B17878" s="1" t="s">
        <v>21531</v>
      </c>
    </row>
    <row r="17879" spans="1:9" x14ac:dyDescent="0.25">
      <c r="A17879" s="1">
        <v>1</v>
      </c>
      <c r="B17879" s="1" t="s">
        <v>21532</v>
      </c>
      <c r="C17879" s="1" t="s">
        <v>21533</v>
      </c>
      <c r="D17879" s="1">
        <v>22276.339368649999</v>
      </c>
      <c r="E17879" s="1">
        <v>-1.309E-5</v>
      </c>
      <c r="F17879" s="1" t="s">
        <v>3</v>
      </c>
      <c r="G17879" s="1">
        <f>-64148-4</f>
        <v>-64152</v>
      </c>
      <c r="H17879" s="1">
        <v>0</v>
      </c>
      <c r="I17879" s="1">
        <v>9999</v>
      </c>
    </row>
    <row r="17880" spans="1:9" x14ac:dyDescent="0.25">
      <c r="A17880" s="1">
        <v>2</v>
      </c>
      <c r="B17880" s="1">
        <v>51782</v>
      </c>
      <c r="C17880" s="1">
        <v>53.2166</v>
      </c>
      <c r="D17880" s="1">
        <v>215.61770000000001</v>
      </c>
      <c r="E17880" s="1">
        <v>1783</v>
      </c>
      <c r="F17880" s="1">
        <v>52.024299999999997</v>
      </c>
      <c r="G17880" s="1">
        <v>308.09100000000001</v>
      </c>
      <c r="H17880" s="1">
        <v>15.08839534</v>
      </c>
      <c r="I17880" s="1">
        <v>32970</v>
      </c>
    </row>
    <row r="17881" spans="1:9" x14ac:dyDescent="0.25">
      <c r="A17881" s="1">
        <v>0</v>
      </c>
      <c r="B17881" s="1" t="s">
        <v>21534</v>
      </c>
    </row>
    <row r="17882" spans="1:9" x14ac:dyDescent="0.25">
      <c r="A17882" s="1">
        <v>1</v>
      </c>
      <c r="B17882" s="1" t="s">
        <v>21535</v>
      </c>
      <c r="C17882" s="1" t="s">
        <v>21536</v>
      </c>
      <c r="D17882" s="1">
        <v>22276.516907199999</v>
      </c>
      <c r="E17882" s="1">
        <v>1.288E-5</v>
      </c>
      <c r="F17882" s="1" t="s">
        <v>3</v>
      </c>
      <c r="G17882" s="1" t="s">
        <v>21537</v>
      </c>
      <c r="H17882" s="1">
        <v>0</v>
      </c>
      <c r="I17882" s="1">
        <v>9999</v>
      </c>
    </row>
    <row r="17883" spans="1:9" x14ac:dyDescent="0.25">
      <c r="A17883" s="1">
        <v>2</v>
      </c>
      <c r="B17883" s="1">
        <v>51783</v>
      </c>
      <c r="C17883" s="1">
        <v>53.219499999999996</v>
      </c>
      <c r="D17883" s="1">
        <v>204.833</v>
      </c>
      <c r="E17883" s="1">
        <v>1799</v>
      </c>
      <c r="F17883" s="1">
        <v>55.986600000000003</v>
      </c>
      <c r="G17883" s="1">
        <v>304.12970000000001</v>
      </c>
      <c r="H17883" s="1">
        <v>15.088679519999999</v>
      </c>
      <c r="I17883" s="1">
        <v>33234</v>
      </c>
    </row>
    <row r="17884" spans="1:9" x14ac:dyDescent="0.25">
      <c r="A17884" s="1">
        <v>0</v>
      </c>
      <c r="B17884" s="1" t="s">
        <v>21538</v>
      </c>
    </row>
    <row r="17885" spans="1:9" x14ac:dyDescent="0.25">
      <c r="A17885" s="1">
        <v>1</v>
      </c>
      <c r="B17885" s="1" t="s">
        <v>21539</v>
      </c>
      <c r="C17885" s="1" t="s">
        <v>21540</v>
      </c>
      <c r="D17885" s="1">
        <v>22276.335669740001</v>
      </c>
      <c r="E17885" s="1">
        <v>1.0702E-4</v>
      </c>
      <c r="F17885" s="1" t="s">
        <v>3</v>
      </c>
      <c r="G17885" s="1" t="s">
        <v>21541</v>
      </c>
      <c r="H17885" s="1">
        <v>0</v>
      </c>
      <c r="I17885" s="1">
        <v>9990</v>
      </c>
    </row>
    <row r="17886" spans="1:9" x14ac:dyDescent="0.25">
      <c r="A17886" s="1">
        <v>2</v>
      </c>
      <c r="B17886" s="1">
        <v>51784</v>
      </c>
      <c r="C17886" s="1">
        <v>53.216099999999997</v>
      </c>
      <c r="D17886" s="1">
        <v>215.64070000000001</v>
      </c>
      <c r="E17886" s="1">
        <v>1381</v>
      </c>
      <c r="F17886" s="1">
        <v>65.041899999999998</v>
      </c>
      <c r="G17886" s="1">
        <v>295.07159999999999</v>
      </c>
      <c r="H17886" s="1">
        <v>15.088587860000001</v>
      </c>
      <c r="I17886" s="1">
        <v>33066</v>
      </c>
    </row>
    <row r="17887" spans="1:9" x14ac:dyDescent="0.25">
      <c r="A17887" s="1">
        <v>0</v>
      </c>
      <c r="B17887" s="1" t="s">
        <v>21542</v>
      </c>
    </row>
    <row r="17888" spans="1:9" x14ac:dyDescent="0.25">
      <c r="A17888" s="1">
        <v>1</v>
      </c>
      <c r="B17888" s="1" t="s">
        <v>21543</v>
      </c>
      <c r="C17888" s="1" t="s">
        <v>21544</v>
      </c>
      <c r="D17888" s="1">
        <v>22276.248267079998</v>
      </c>
      <c r="E17888" s="1">
        <v>2.8969999999999999E-5</v>
      </c>
      <c r="F17888" s="1" t="s">
        <v>3</v>
      </c>
      <c r="G17888" s="1" t="s">
        <v>21545</v>
      </c>
      <c r="H17888" s="1">
        <v>0</v>
      </c>
      <c r="I17888" s="1">
        <v>9994</v>
      </c>
    </row>
    <row r="17889" spans="1:9" x14ac:dyDescent="0.25">
      <c r="A17889" s="1">
        <v>2</v>
      </c>
      <c r="B17889" s="1">
        <v>51785</v>
      </c>
      <c r="C17889" s="1">
        <v>53.217100000000002</v>
      </c>
      <c r="D17889" s="1">
        <v>206.04990000000001</v>
      </c>
      <c r="E17889" s="1">
        <v>1585</v>
      </c>
      <c r="F17889" s="1">
        <v>54.12</v>
      </c>
      <c r="G17889" s="1">
        <v>305.9939</v>
      </c>
      <c r="H17889" s="1">
        <v>15.08857366</v>
      </c>
      <c r="I17889" s="1">
        <v>33191</v>
      </c>
    </row>
    <row r="17890" spans="1:9" x14ac:dyDescent="0.25">
      <c r="A17890" s="1">
        <v>0</v>
      </c>
      <c r="B17890" s="1" t="s">
        <v>21546</v>
      </c>
    </row>
    <row r="17891" spans="1:9" x14ac:dyDescent="0.25">
      <c r="A17891" s="1">
        <v>1</v>
      </c>
      <c r="B17891" s="1" t="s">
        <v>21547</v>
      </c>
      <c r="C17891" s="1" t="s">
        <v>21548</v>
      </c>
      <c r="D17891" s="1">
        <v>22276.52703157</v>
      </c>
      <c r="E17891" s="1">
        <v>2.3030000000000001E-5</v>
      </c>
      <c r="F17891" s="1" t="s">
        <v>3</v>
      </c>
      <c r="G17891" s="1" t="s">
        <v>21549</v>
      </c>
      <c r="H17891" s="1">
        <v>0</v>
      </c>
      <c r="I17891" s="1">
        <v>9995</v>
      </c>
    </row>
    <row r="17892" spans="1:9" x14ac:dyDescent="0.25">
      <c r="A17892" s="1">
        <v>2</v>
      </c>
      <c r="B17892" s="1">
        <v>51786</v>
      </c>
      <c r="C17892" s="1">
        <v>53.216000000000001</v>
      </c>
      <c r="D17892" s="1">
        <v>214.78100000000001</v>
      </c>
      <c r="E17892" s="1">
        <v>1823</v>
      </c>
      <c r="F17892" s="1">
        <v>51.593800000000002</v>
      </c>
      <c r="G17892" s="1">
        <v>308.52170000000001</v>
      </c>
      <c r="H17892" s="1">
        <v>15.08851306</v>
      </c>
      <c r="I17892" s="1">
        <v>33092</v>
      </c>
    </row>
    <row r="17893" spans="1:9" x14ac:dyDescent="0.25">
      <c r="A17893" s="1">
        <v>0</v>
      </c>
      <c r="B17893" s="1" t="s">
        <v>21550</v>
      </c>
    </row>
    <row r="17894" spans="1:9" x14ac:dyDescent="0.25">
      <c r="A17894" s="1">
        <v>1</v>
      </c>
      <c r="B17894" s="1" t="s">
        <v>21551</v>
      </c>
      <c r="C17894" s="1" t="s">
        <v>21552</v>
      </c>
      <c r="D17894" s="1">
        <v>22276.343038899999</v>
      </c>
      <c r="E17894" s="1">
        <v>1.8633000000000001E-4</v>
      </c>
      <c r="F17894" s="1" t="s">
        <v>3</v>
      </c>
      <c r="G17894" s="1" t="s">
        <v>21553</v>
      </c>
      <c r="H17894" s="1">
        <v>0</v>
      </c>
      <c r="I17894" s="1">
        <v>9999</v>
      </c>
    </row>
    <row r="17895" spans="1:9" x14ac:dyDescent="0.25">
      <c r="A17895" s="1">
        <v>2</v>
      </c>
      <c r="B17895" s="1">
        <v>51787</v>
      </c>
      <c r="C17895" s="1">
        <v>53.216200000000001</v>
      </c>
      <c r="D17895" s="1">
        <v>215.60830000000001</v>
      </c>
      <c r="E17895" s="1">
        <v>2129</v>
      </c>
      <c r="F17895" s="1">
        <v>45.367899999999999</v>
      </c>
      <c r="G17895" s="1">
        <v>314.74860000000001</v>
      </c>
      <c r="H17895" s="1">
        <v>15.088557399999999</v>
      </c>
      <c r="I17895" s="1">
        <v>33060</v>
      </c>
    </row>
    <row r="17896" spans="1:9" x14ac:dyDescent="0.25">
      <c r="A17896" s="1">
        <v>0</v>
      </c>
      <c r="B17896" s="1" t="s">
        <v>21554</v>
      </c>
    </row>
    <row r="17897" spans="1:9" x14ac:dyDescent="0.25">
      <c r="A17897" s="1">
        <v>1</v>
      </c>
      <c r="B17897" s="1" t="s">
        <v>21555</v>
      </c>
      <c r="C17897" s="1" t="s">
        <v>21556</v>
      </c>
      <c r="D17897" s="1">
        <v>22276.11854173</v>
      </c>
      <c r="E17897" s="1">
        <v>1.6330000000000001E-5</v>
      </c>
      <c r="F17897" s="1" t="s">
        <v>3</v>
      </c>
      <c r="G17897" s="1" t="s">
        <v>21557</v>
      </c>
      <c r="H17897" s="1">
        <v>0</v>
      </c>
      <c r="I17897" s="1">
        <v>9992</v>
      </c>
    </row>
    <row r="17898" spans="1:9" x14ac:dyDescent="0.25">
      <c r="A17898" s="1">
        <v>2</v>
      </c>
      <c r="B17898" s="1">
        <v>51788</v>
      </c>
      <c r="C17898" s="1">
        <v>53.216500000000003</v>
      </c>
      <c r="D17898" s="1">
        <v>216.631</v>
      </c>
      <c r="E17898" s="1">
        <v>1671</v>
      </c>
      <c r="F17898" s="1">
        <v>55.975900000000003</v>
      </c>
      <c r="G17898" s="1">
        <v>304.13909999999998</v>
      </c>
      <c r="H17898" s="1">
        <v>15.088474769999999</v>
      </c>
      <c r="I17898" s="1">
        <v>34679</v>
      </c>
    </row>
    <row r="17899" spans="1:9" x14ac:dyDescent="0.25">
      <c r="A17899" s="1">
        <v>0</v>
      </c>
      <c r="B17899" s="1" t="s">
        <v>21558</v>
      </c>
    </row>
    <row r="17900" spans="1:9" x14ac:dyDescent="0.25">
      <c r="A17900" s="1">
        <v>1</v>
      </c>
      <c r="B17900" s="1" t="s">
        <v>21559</v>
      </c>
      <c r="C17900" s="1" t="s">
        <v>21560</v>
      </c>
      <c r="D17900" s="1">
        <v>22276.530717320002</v>
      </c>
      <c r="E17900" s="1">
        <v>6.6900000000000003E-6</v>
      </c>
      <c r="F17900" s="1" t="s">
        <v>3</v>
      </c>
      <c r="G17900" s="1" t="s">
        <v>21561</v>
      </c>
      <c r="H17900" s="1">
        <v>0</v>
      </c>
      <c r="I17900" s="1">
        <v>9993</v>
      </c>
    </row>
    <row r="17901" spans="1:9" x14ac:dyDescent="0.25">
      <c r="A17901" s="1">
        <v>2</v>
      </c>
      <c r="B17901" s="1">
        <v>51789</v>
      </c>
      <c r="C17901" s="1">
        <v>53.217500000000001</v>
      </c>
      <c r="D17901" s="1">
        <v>214.76939999999999</v>
      </c>
      <c r="E17901" s="1">
        <v>1953</v>
      </c>
      <c r="F17901" s="1">
        <v>42.24</v>
      </c>
      <c r="G17901" s="1">
        <v>317.87419999999997</v>
      </c>
      <c r="H17901" s="1">
        <v>15.088355419999999</v>
      </c>
      <c r="I17901" s="1">
        <v>33096</v>
      </c>
    </row>
    <row r="17902" spans="1:9" x14ac:dyDescent="0.25">
      <c r="A17902" s="1">
        <v>0</v>
      </c>
      <c r="B17902" s="1" t="s">
        <v>21562</v>
      </c>
    </row>
    <row r="17903" spans="1:9" x14ac:dyDescent="0.25">
      <c r="A17903" s="1">
        <v>1</v>
      </c>
      <c r="B17903" s="1" t="s">
        <v>21563</v>
      </c>
      <c r="C17903" s="1" t="s">
        <v>21564</v>
      </c>
      <c r="D17903" s="1">
        <v>22276.11486845</v>
      </c>
      <c r="E17903" s="1">
        <v>1.236E-5</v>
      </c>
      <c r="F17903" s="1" t="s">
        <v>3</v>
      </c>
      <c r="G17903" s="1" t="s">
        <v>21565</v>
      </c>
      <c r="H17903" s="1">
        <v>0</v>
      </c>
      <c r="I17903" s="1">
        <v>9992</v>
      </c>
    </row>
    <row r="17904" spans="1:9" x14ac:dyDescent="0.25">
      <c r="A17904" s="1">
        <v>2</v>
      </c>
      <c r="B17904" s="1">
        <v>51790</v>
      </c>
      <c r="C17904" s="1">
        <v>53.217399999999998</v>
      </c>
      <c r="D17904" s="1">
        <v>216.64869999999999</v>
      </c>
      <c r="E17904" s="1">
        <v>1659</v>
      </c>
      <c r="F17904" s="1">
        <v>53.945500000000003</v>
      </c>
      <c r="G17904" s="1">
        <v>306.16910000000001</v>
      </c>
      <c r="H17904" s="1">
        <v>15.08846234</v>
      </c>
      <c r="I17904" s="1">
        <v>34725</v>
      </c>
    </row>
    <row r="17905" spans="1:9" x14ac:dyDescent="0.25">
      <c r="A17905" s="1">
        <v>0</v>
      </c>
      <c r="B17905" s="1" t="s">
        <v>21566</v>
      </c>
    </row>
    <row r="17906" spans="1:9" x14ac:dyDescent="0.25">
      <c r="A17906" s="1">
        <v>1</v>
      </c>
      <c r="B17906" s="1" t="s">
        <v>21567</v>
      </c>
      <c r="C17906" s="1" t="s">
        <v>21568</v>
      </c>
      <c r="D17906" s="1">
        <v>22276.523353199998</v>
      </c>
      <c r="E17906" s="1">
        <v>1.9806000000000001E-4</v>
      </c>
      <c r="F17906" s="1" t="s">
        <v>3</v>
      </c>
      <c r="G17906" s="1" t="s">
        <v>14894</v>
      </c>
      <c r="H17906" s="1">
        <v>0</v>
      </c>
      <c r="I17906" s="1">
        <v>9990</v>
      </c>
    </row>
    <row r="17907" spans="1:9" x14ac:dyDescent="0.25">
      <c r="A17907" s="1">
        <v>2</v>
      </c>
      <c r="B17907" s="1">
        <v>51791</v>
      </c>
      <c r="C17907" s="1">
        <v>53.216900000000003</v>
      </c>
      <c r="D17907" s="1">
        <v>214.7972</v>
      </c>
      <c r="E17907" s="1">
        <v>2009</v>
      </c>
      <c r="F17907" s="1">
        <v>55.073599999999999</v>
      </c>
      <c r="G17907" s="1">
        <v>305.04450000000003</v>
      </c>
      <c r="H17907" s="1">
        <v>15.08865587</v>
      </c>
      <c r="I17907" s="1">
        <v>34731</v>
      </c>
    </row>
    <row r="17908" spans="1:9" x14ac:dyDescent="0.25">
      <c r="A17908" s="1">
        <v>0</v>
      </c>
      <c r="B17908" s="1" t="s">
        <v>21569</v>
      </c>
    </row>
    <row r="17909" spans="1:9" x14ac:dyDescent="0.25">
      <c r="A17909" s="1">
        <v>1</v>
      </c>
      <c r="B17909" s="1" t="s">
        <v>21570</v>
      </c>
      <c r="C17909" s="1" t="s">
        <v>21571</v>
      </c>
      <c r="D17909" s="1">
        <v>22276.107528960001</v>
      </c>
      <c r="E17909" s="1">
        <v>-2.7120000000000001E-5</v>
      </c>
      <c r="F17909" s="1" t="s">
        <v>3</v>
      </c>
      <c r="G17909" s="1">
        <f>-15244-3</f>
        <v>-15247</v>
      </c>
      <c r="H17909" s="1">
        <v>0</v>
      </c>
      <c r="I17909" s="1">
        <v>9996</v>
      </c>
    </row>
    <row r="17910" spans="1:9" x14ac:dyDescent="0.25">
      <c r="A17910" s="1">
        <v>2</v>
      </c>
      <c r="B17910" s="1">
        <v>51792</v>
      </c>
      <c r="C17910" s="1">
        <v>53.216700000000003</v>
      </c>
      <c r="D17910" s="1">
        <v>216.68129999999999</v>
      </c>
      <c r="E17910" s="1">
        <v>1252</v>
      </c>
      <c r="F17910" s="1">
        <v>71.539500000000004</v>
      </c>
      <c r="G17910" s="1">
        <v>288.57330000000002</v>
      </c>
      <c r="H17910" s="1">
        <v>15.08823643</v>
      </c>
      <c r="I17910" s="1">
        <v>34729</v>
      </c>
    </row>
    <row r="17911" spans="1:9" x14ac:dyDescent="0.25">
      <c r="A17911" s="1">
        <v>0</v>
      </c>
      <c r="B17911" s="1" t="s">
        <v>21572</v>
      </c>
    </row>
    <row r="17912" spans="1:9" x14ac:dyDescent="0.25">
      <c r="A17912" s="1">
        <v>1</v>
      </c>
      <c r="B17912" s="1" t="s">
        <v>21573</v>
      </c>
      <c r="C17912" s="1" t="s">
        <v>21574</v>
      </c>
      <c r="D17912" s="1">
        <v>22276.254711369998</v>
      </c>
      <c r="E17912" s="1">
        <v>1.6049E-4</v>
      </c>
      <c r="F17912" s="1" t="s">
        <v>3</v>
      </c>
      <c r="G17912" s="1" t="s">
        <v>21575</v>
      </c>
      <c r="H17912" s="1">
        <v>0</v>
      </c>
      <c r="I17912" s="1">
        <v>9990</v>
      </c>
    </row>
    <row r="17913" spans="1:9" x14ac:dyDescent="0.25">
      <c r="A17913" s="1">
        <v>2</v>
      </c>
      <c r="B17913" s="1">
        <v>51793</v>
      </c>
      <c r="C17913" s="1">
        <v>53.216700000000003</v>
      </c>
      <c r="D17913" s="1">
        <v>216.01820000000001</v>
      </c>
      <c r="E17913" s="1">
        <v>1776</v>
      </c>
      <c r="F17913" s="1">
        <v>57.337800000000001</v>
      </c>
      <c r="G17913" s="1">
        <v>302.77859999999998</v>
      </c>
      <c r="H17913" s="1">
        <v>15.088602180000001</v>
      </c>
      <c r="I17913" s="1">
        <v>34745</v>
      </c>
    </row>
    <row r="17914" spans="1:9" x14ac:dyDescent="0.25">
      <c r="A17914" s="1">
        <v>0</v>
      </c>
      <c r="B17914" s="1" t="s">
        <v>21576</v>
      </c>
    </row>
    <row r="17915" spans="1:9" x14ac:dyDescent="0.25">
      <c r="A17915" s="1">
        <v>1</v>
      </c>
      <c r="B17915" s="1" t="s">
        <v>21577</v>
      </c>
      <c r="C17915" s="1" t="s">
        <v>21578</v>
      </c>
      <c r="D17915" s="1">
        <v>22276.563828030001</v>
      </c>
      <c r="E17915" s="1">
        <v>2.2656E-4</v>
      </c>
      <c r="F17915" s="1" t="s">
        <v>3</v>
      </c>
      <c r="G17915" s="1" t="s">
        <v>21579</v>
      </c>
      <c r="H17915" s="1">
        <v>0</v>
      </c>
      <c r="I17915" s="1">
        <v>9996</v>
      </c>
    </row>
    <row r="17916" spans="1:9" x14ac:dyDescent="0.25">
      <c r="A17916" s="1">
        <v>2</v>
      </c>
      <c r="B17916" s="1">
        <v>51794</v>
      </c>
      <c r="C17916" s="1">
        <v>53.213999999999999</v>
      </c>
      <c r="D17916" s="1">
        <v>214.63040000000001</v>
      </c>
      <c r="E17916" s="1">
        <v>1845</v>
      </c>
      <c r="F17916" s="1">
        <v>62.086799999999997</v>
      </c>
      <c r="G17916" s="1">
        <v>298.03109999999998</v>
      </c>
      <c r="H17916" s="1">
        <v>15.088705239999999</v>
      </c>
      <c r="I17916" s="1">
        <v>34743</v>
      </c>
    </row>
    <row r="17917" spans="1:9" x14ac:dyDescent="0.25">
      <c r="A17917" s="1">
        <v>0</v>
      </c>
      <c r="B17917" s="1" t="s">
        <v>21580</v>
      </c>
    </row>
    <row r="17918" spans="1:9" x14ac:dyDescent="0.25">
      <c r="A17918" s="1">
        <v>1</v>
      </c>
      <c r="B17918" s="1" t="s">
        <v>21581</v>
      </c>
      <c r="C17918" s="1" t="s">
        <v>21582</v>
      </c>
      <c r="D17918" s="1">
        <v>22276.236314059999</v>
      </c>
      <c r="E17918" s="1">
        <v>-1.1250000000000001E-5</v>
      </c>
      <c r="F17918" s="1" t="s">
        <v>3</v>
      </c>
      <c r="G17918" s="1">
        <f>-52591-4</f>
        <v>-52595</v>
      </c>
      <c r="H17918" s="1">
        <v>0</v>
      </c>
      <c r="I17918" s="1">
        <v>9990</v>
      </c>
    </row>
    <row r="17919" spans="1:9" x14ac:dyDescent="0.25">
      <c r="A17919" s="1">
        <v>2</v>
      </c>
      <c r="B17919" s="1">
        <v>51795</v>
      </c>
      <c r="C17919" s="1">
        <v>53.215600000000002</v>
      </c>
      <c r="D17919" s="1">
        <v>216.1018</v>
      </c>
      <c r="E17919" s="1">
        <v>1506</v>
      </c>
      <c r="F17919" s="1">
        <v>59.265500000000003</v>
      </c>
      <c r="G17919" s="1">
        <v>300.8485</v>
      </c>
      <c r="H17919" s="1">
        <v>15.08847256</v>
      </c>
      <c r="I17919" s="1">
        <v>34690</v>
      </c>
    </row>
    <row r="17920" spans="1:9" x14ac:dyDescent="0.25">
      <c r="A17920" s="1">
        <v>0</v>
      </c>
      <c r="B17920" s="1" t="s">
        <v>21583</v>
      </c>
    </row>
    <row r="17921" spans="1:9" x14ac:dyDescent="0.25">
      <c r="A17921" s="1">
        <v>1</v>
      </c>
      <c r="B17921" s="1" t="s">
        <v>21584</v>
      </c>
      <c r="C17921" s="1" t="s">
        <v>21585</v>
      </c>
      <c r="D17921" s="1">
        <v>22276.552794300002</v>
      </c>
      <c r="E17921" s="1">
        <v>1.3909E-4</v>
      </c>
      <c r="F17921" s="1" t="s">
        <v>3</v>
      </c>
      <c r="G17921" s="1" t="s">
        <v>21586</v>
      </c>
      <c r="H17921" s="1">
        <v>0</v>
      </c>
      <c r="I17921" s="1">
        <v>9997</v>
      </c>
    </row>
    <row r="17922" spans="1:9" x14ac:dyDescent="0.25">
      <c r="A17922" s="1">
        <v>2</v>
      </c>
      <c r="B17922" s="1">
        <v>51796</v>
      </c>
      <c r="C17922" s="1">
        <v>53.2149</v>
      </c>
      <c r="D17922" s="1">
        <v>214.66810000000001</v>
      </c>
      <c r="E17922" s="1">
        <v>1890</v>
      </c>
      <c r="F17922" s="1">
        <v>53.283799999999999</v>
      </c>
      <c r="G17922" s="1">
        <v>306.83269999999999</v>
      </c>
      <c r="H17922" s="1">
        <v>15.08862205</v>
      </c>
      <c r="I17922" s="1">
        <v>34732</v>
      </c>
    </row>
    <row r="17923" spans="1:9" x14ac:dyDescent="0.25">
      <c r="A17923" s="1">
        <v>0</v>
      </c>
      <c r="B17923" s="1" t="s">
        <v>21587</v>
      </c>
    </row>
    <row r="17924" spans="1:9" x14ac:dyDescent="0.25">
      <c r="A17924" s="1">
        <v>1</v>
      </c>
      <c r="B17924" s="1" t="s">
        <v>21588</v>
      </c>
      <c r="C17924" s="1" t="s">
        <v>21589</v>
      </c>
      <c r="D17924" s="1">
        <v>22276.111199030001</v>
      </c>
      <c r="E17924" s="1">
        <v>7.1359999999999994E-5</v>
      </c>
      <c r="F17924" s="1" t="s">
        <v>3</v>
      </c>
      <c r="G17924" s="1" t="s">
        <v>21590</v>
      </c>
      <c r="H17924" s="1">
        <v>0</v>
      </c>
      <c r="I17924" s="1">
        <v>9996</v>
      </c>
    </row>
    <row r="17925" spans="1:9" x14ac:dyDescent="0.25">
      <c r="A17925" s="1">
        <v>2</v>
      </c>
      <c r="B17925" s="1">
        <v>51797</v>
      </c>
      <c r="C17925" s="1">
        <v>53.214399999999998</v>
      </c>
      <c r="D17925" s="1">
        <v>216.6643</v>
      </c>
      <c r="E17925" s="1">
        <v>1848</v>
      </c>
      <c r="F17925" s="1">
        <v>48.563800000000001</v>
      </c>
      <c r="G17925" s="1">
        <v>311.55119999999999</v>
      </c>
      <c r="H17925" s="1">
        <v>15.08840341</v>
      </c>
      <c r="I17925" s="1">
        <v>34721</v>
      </c>
    </row>
    <row r="17926" spans="1:9" x14ac:dyDescent="0.25">
      <c r="A17926" s="1">
        <v>0</v>
      </c>
      <c r="B17926" s="1" t="s">
        <v>21591</v>
      </c>
    </row>
    <row r="17927" spans="1:9" x14ac:dyDescent="0.25">
      <c r="A17927" s="1">
        <v>1</v>
      </c>
      <c r="B17927" s="1" t="s">
        <v>21592</v>
      </c>
      <c r="C17927" s="1" t="s">
        <v>21593</v>
      </c>
      <c r="D17927" s="1">
        <v>22276.549108409999</v>
      </c>
      <c r="E17927" s="1">
        <v>3.1770000000000002E-5</v>
      </c>
      <c r="F17927" s="1" t="s">
        <v>3</v>
      </c>
      <c r="G17927" s="1" t="s">
        <v>21594</v>
      </c>
      <c r="H17927" s="1">
        <v>0</v>
      </c>
      <c r="I17927" s="1">
        <v>9998</v>
      </c>
    </row>
    <row r="17928" spans="1:9" x14ac:dyDescent="0.25">
      <c r="A17928" s="1">
        <v>2</v>
      </c>
      <c r="B17928" s="1">
        <v>51798</v>
      </c>
      <c r="C17928" s="1">
        <v>53.2166</v>
      </c>
      <c r="D17928" s="1">
        <v>214.6754</v>
      </c>
      <c r="E17928" s="1">
        <v>1826</v>
      </c>
      <c r="F17928" s="1">
        <v>53.903799999999997</v>
      </c>
      <c r="G17928" s="1">
        <v>306.2124</v>
      </c>
      <c r="H17928" s="1">
        <v>15.088501949999999</v>
      </c>
      <c r="I17928" s="1">
        <v>34781</v>
      </c>
    </row>
    <row r="17929" spans="1:9" x14ac:dyDescent="0.25">
      <c r="A17929" s="1">
        <v>0</v>
      </c>
      <c r="B17929" s="1" t="s">
        <v>21595</v>
      </c>
    </row>
    <row r="17930" spans="1:9" x14ac:dyDescent="0.25">
      <c r="A17930" s="1">
        <v>1</v>
      </c>
      <c r="B17930" s="1" t="s">
        <v>21596</v>
      </c>
      <c r="C17930" s="1" t="s">
        <v>21597</v>
      </c>
      <c r="D17930" s="1">
        <v>22276.56013591</v>
      </c>
      <c r="E17930" s="1">
        <v>3.977E-5</v>
      </c>
      <c r="F17930" s="1" t="s">
        <v>3</v>
      </c>
      <c r="G17930" s="1" t="s">
        <v>21598</v>
      </c>
      <c r="H17930" s="1">
        <v>0</v>
      </c>
      <c r="I17930" s="1">
        <v>9995</v>
      </c>
    </row>
    <row r="17931" spans="1:9" x14ac:dyDescent="0.25">
      <c r="A17931" s="1">
        <v>2</v>
      </c>
      <c r="B17931" s="1">
        <v>51799</v>
      </c>
      <c r="C17931" s="1">
        <v>53.217399999999998</v>
      </c>
      <c r="D17931" s="1">
        <v>214.64949999999999</v>
      </c>
      <c r="E17931" s="1">
        <v>1838</v>
      </c>
      <c r="F17931" s="1">
        <v>51.020099999999999</v>
      </c>
      <c r="G17931" s="1">
        <v>309.09539999999998</v>
      </c>
      <c r="H17931" s="1">
        <v>15.0885815</v>
      </c>
      <c r="I17931" s="1">
        <v>34744</v>
      </c>
    </row>
    <row r="17932" spans="1:9" x14ac:dyDescent="0.25">
      <c r="A17932" s="1">
        <v>0</v>
      </c>
      <c r="B17932" s="1" t="s">
        <v>21599</v>
      </c>
    </row>
    <row r="17933" spans="1:9" x14ac:dyDescent="0.25">
      <c r="A17933" s="1">
        <v>1</v>
      </c>
      <c r="B17933" s="1" t="s">
        <v>21600</v>
      </c>
      <c r="C17933" s="1" t="s">
        <v>21601</v>
      </c>
      <c r="D17933" s="1">
        <v>22276.211511599999</v>
      </c>
      <c r="E17933" s="1">
        <v>7.5299999999999999E-6</v>
      </c>
      <c r="F17933" s="1" t="s">
        <v>3</v>
      </c>
      <c r="G17933" s="1" t="s">
        <v>21602</v>
      </c>
      <c r="H17933" s="1">
        <v>0</v>
      </c>
      <c r="I17933" s="1">
        <v>9999</v>
      </c>
    </row>
    <row r="17934" spans="1:9" x14ac:dyDescent="0.25">
      <c r="A17934" s="1">
        <v>2</v>
      </c>
      <c r="B17934" s="1">
        <v>51800</v>
      </c>
      <c r="C17934" s="1">
        <v>53.216700000000003</v>
      </c>
      <c r="D17934" s="1">
        <v>216.1995</v>
      </c>
      <c r="E17934" s="1">
        <v>1943</v>
      </c>
      <c r="F17934" s="1">
        <v>50.862299999999998</v>
      </c>
      <c r="G17934" s="1">
        <v>309.25409999999999</v>
      </c>
      <c r="H17934" s="1">
        <v>15.088446790000001</v>
      </c>
      <c r="I17934" s="1">
        <v>34737</v>
      </c>
    </row>
    <row r="17935" spans="1:9" x14ac:dyDescent="0.25">
      <c r="A17935" s="1">
        <v>0</v>
      </c>
      <c r="B17935" s="1" t="s">
        <v>21603</v>
      </c>
    </row>
    <row r="17936" spans="1:9" x14ac:dyDescent="0.25">
      <c r="A17936" s="1">
        <v>1</v>
      </c>
      <c r="B17936" s="1" t="s">
        <v>21604</v>
      </c>
      <c r="C17936" s="1" t="s">
        <v>21605</v>
      </c>
      <c r="D17936" s="1">
        <v>22276.556474000001</v>
      </c>
      <c r="E17936" s="1">
        <v>1.0794E-4</v>
      </c>
      <c r="F17936" s="1" t="s">
        <v>3</v>
      </c>
      <c r="G17936" s="1" t="s">
        <v>21606</v>
      </c>
      <c r="H17936" s="1">
        <v>0</v>
      </c>
      <c r="I17936" s="1">
        <v>9991</v>
      </c>
    </row>
    <row r="17937" spans="1:9" x14ac:dyDescent="0.25">
      <c r="A17937" s="1">
        <v>2</v>
      </c>
      <c r="B17937" s="1">
        <v>51801</v>
      </c>
      <c r="C17937" s="1">
        <v>53.215899999999998</v>
      </c>
      <c r="D17937" s="1">
        <v>214.6455</v>
      </c>
      <c r="E17937" s="1">
        <v>1754</v>
      </c>
      <c r="F17937" s="1">
        <v>61.930700000000002</v>
      </c>
      <c r="G17937" s="1">
        <v>298.18619999999999</v>
      </c>
      <c r="H17937" s="1">
        <v>15.088716659999999</v>
      </c>
      <c r="I17937" s="1">
        <v>34744</v>
      </c>
    </row>
    <row r="17938" spans="1:9" x14ac:dyDescent="0.25">
      <c r="A17938" s="1">
        <v>0</v>
      </c>
      <c r="B17938" s="1" t="s">
        <v>21607</v>
      </c>
    </row>
    <row r="17939" spans="1:9" x14ac:dyDescent="0.25">
      <c r="A17939" s="1">
        <v>1</v>
      </c>
      <c r="B17939" s="1" t="s">
        <v>21608</v>
      </c>
      <c r="C17939" s="1" t="s">
        <v>21609</v>
      </c>
      <c r="D17939" s="1">
        <v>22276.112155219998</v>
      </c>
      <c r="E17939" s="1">
        <v>1.6039E-4</v>
      </c>
      <c r="F17939" s="1" t="s">
        <v>3</v>
      </c>
      <c r="G17939" s="1" t="s">
        <v>21610</v>
      </c>
      <c r="H17939" s="1">
        <v>0</v>
      </c>
      <c r="I17939" s="1">
        <v>9993</v>
      </c>
    </row>
    <row r="17940" spans="1:9" x14ac:dyDescent="0.25">
      <c r="A17940" s="1">
        <v>2</v>
      </c>
      <c r="B17940" s="1">
        <v>51802</v>
      </c>
      <c r="C17940" s="1">
        <v>53.214399999999998</v>
      </c>
      <c r="D17940" s="1">
        <v>216.66040000000001</v>
      </c>
      <c r="E17940" s="1">
        <v>1612</v>
      </c>
      <c r="F17940" s="1">
        <v>53.197099999999999</v>
      </c>
      <c r="G17940" s="1">
        <v>306.9169</v>
      </c>
      <c r="H17940" s="1">
        <v>15.08858369</v>
      </c>
      <c r="I17940" s="1">
        <v>34675</v>
      </c>
    </row>
    <row r="17941" spans="1:9" x14ac:dyDescent="0.25">
      <c r="A17941" s="1">
        <v>0</v>
      </c>
      <c r="B17941" s="1" t="s">
        <v>21611</v>
      </c>
    </row>
    <row r="17942" spans="1:9" x14ac:dyDescent="0.25">
      <c r="A17942" s="1">
        <v>1</v>
      </c>
      <c r="B17942" s="1" t="s">
        <v>21612</v>
      </c>
      <c r="C17942" s="1" t="s">
        <v>21613</v>
      </c>
      <c r="D17942" s="1">
        <v>22276.54541879</v>
      </c>
      <c r="E17942" s="1">
        <v>1.1E-5</v>
      </c>
      <c r="F17942" s="1" t="s">
        <v>3</v>
      </c>
      <c r="G17942" s="1" t="s">
        <v>21614</v>
      </c>
      <c r="H17942" s="1">
        <v>0</v>
      </c>
      <c r="I17942" s="1">
        <v>9993</v>
      </c>
    </row>
    <row r="17943" spans="1:9" x14ac:dyDescent="0.25">
      <c r="A17943" s="1">
        <v>2</v>
      </c>
      <c r="B17943" s="1">
        <v>51803</v>
      </c>
      <c r="C17943" s="1">
        <v>53.217199999999998</v>
      </c>
      <c r="D17943" s="1">
        <v>214.69900000000001</v>
      </c>
      <c r="E17943" s="1">
        <v>1687</v>
      </c>
      <c r="F17943" s="1">
        <v>57.581000000000003</v>
      </c>
      <c r="G17943" s="1">
        <v>302.53460000000001</v>
      </c>
      <c r="H17943" s="1">
        <v>15.0886081</v>
      </c>
      <c r="I17943" s="1">
        <v>34735</v>
      </c>
    </row>
    <row r="17944" spans="1:9" x14ac:dyDescent="0.25">
      <c r="A17944" s="1">
        <v>0</v>
      </c>
      <c r="B17944" s="1" t="s">
        <v>21615</v>
      </c>
    </row>
    <row r="17945" spans="1:9" x14ac:dyDescent="0.25">
      <c r="A17945" s="1">
        <v>1</v>
      </c>
      <c r="B17945" s="1" t="s">
        <v>21616</v>
      </c>
      <c r="C17945" s="1" t="s">
        <v>21617</v>
      </c>
      <c r="D17945" s="1">
        <v>22276.094634180001</v>
      </c>
      <c r="E17945" s="1">
        <v>4.0899999999999998E-6</v>
      </c>
      <c r="F17945" s="1" t="s">
        <v>3</v>
      </c>
      <c r="G17945" s="1" t="s">
        <v>21618</v>
      </c>
      <c r="H17945" s="1">
        <v>0</v>
      </c>
      <c r="I17945" s="1">
        <v>9990</v>
      </c>
    </row>
    <row r="17946" spans="1:9" x14ac:dyDescent="0.25">
      <c r="A17946" s="1">
        <v>2</v>
      </c>
      <c r="B17946" s="1">
        <v>51804</v>
      </c>
      <c r="C17946" s="1">
        <v>53.217399999999998</v>
      </c>
      <c r="D17946" s="1">
        <v>196.72710000000001</v>
      </c>
      <c r="E17946" s="1">
        <v>1417</v>
      </c>
      <c r="F17946" s="1">
        <v>72.055000000000007</v>
      </c>
      <c r="G17946" s="1">
        <v>288.05959999999999</v>
      </c>
      <c r="H17946" s="1">
        <v>15.088396960000001</v>
      </c>
      <c r="I17946" s="1">
        <v>34906</v>
      </c>
    </row>
    <row r="17947" spans="1:9" x14ac:dyDescent="0.25">
      <c r="A17947" s="1">
        <v>0</v>
      </c>
      <c r="B17947" s="1" t="s">
        <v>21619</v>
      </c>
    </row>
    <row r="17948" spans="1:9" x14ac:dyDescent="0.25">
      <c r="A17948" s="1">
        <v>1</v>
      </c>
      <c r="B17948" s="1" t="s">
        <v>21620</v>
      </c>
      <c r="C17948" s="1" t="s">
        <v>21621</v>
      </c>
      <c r="D17948" s="1">
        <v>22276.223429000001</v>
      </c>
      <c r="E17948" s="1">
        <v>4.176E-5</v>
      </c>
      <c r="F17948" s="1" t="s">
        <v>3</v>
      </c>
      <c r="G17948" s="1" t="s">
        <v>21622</v>
      </c>
      <c r="H17948" s="1">
        <v>0</v>
      </c>
      <c r="I17948" s="1">
        <v>9997</v>
      </c>
    </row>
    <row r="17949" spans="1:9" x14ac:dyDescent="0.25">
      <c r="A17949" s="1">
        <v>2</v>
      </c>
      <c r="B17949" s="1">
        <v>51805</v>
      </c>
      <c r="C17949" s="1">
        <v>53.216500000000003</v>
      </c>
      <c r="D17949" s="1">
        <v>196.1431</v>
      </c>
      <c r="E17949" s="1">
        <v>1839</v>
      </c>
      <c r="F17949" s="1">
        <v>49.017600000000002</v>
      </c>
      <c r="G17949" s="1">
        <v>311.09750000000003</v>
      </c>
      <c r="H17949" s="1">
        <v>15.08854489</v>
      </c>
      <c r="I17949" s="1">
        <v>35013</v>
      </c>
    </row>
    <row r="17950" spans="1:9" x14ac:dyDescent="0.25">
      <c r="A17950" s="1">
        <v>0</v>
      </c>
      <c r="B17950" s="1" t="s">
        <v>21623</v>
      </c>
    </row>
    <row r="17951" spans="1:9" x14ac:dyDescent="0.25">
      <c r="A17951" s="1">
        <v>1</v>
      </c>
      <c r="B17951" s="1" t="s">
        <v>21624</v>
      </c>
      <c r="C17951" s="1" t="s">
        <v>21625</v>
      </c>
      <c r="D17951" s="1">
        <v>22276.502187180002</v>
      </c>
      <c r="E17951" s="1">
        <v>2.0970000000000001E-5</v>
      </c>
      <c r="F17951" s="1" t="s">
        <v>3</v>
      </c>
      <c r="G17951" s="1" t="s">
        <v>21626</v>
      </c>
      <c r="H17951" s="1">
        <v>0</v>
      </c>
      <c r="I17951" s="1">
        <v>9994</v>
      </c>
    </row>
    <row r="17952" spans="1:9" x14ac:dyDescent="0.25">
      <c r="A17952" s="1">
        <v>2</v>
      </c>
      <c r="B17952" s="1">
        <v>51806</v>
      </c>
      <c r="C17952" s="1">
        <v>53.216799999999999</v>
      </c>
      <c r="D17952" s="1">
        <v>204.90940000000001</v>
      </c>
      <c r="E17952" s="1">
        <v>1779</v>
      </c>
      <c r="F17952" s="1">
        <v>50.488999999999997</v>
      </c>
      <c r="G17952" s="1">
        <v>309.6259</v>
      </c>
      <c r="H17952" s="1">
        <v>15.088491019999999</v>
      </c>
      <c r="I17952" s="1">
        <v>34778</v>
      </c>
    </row>
    <row r="17953" spans="1:9" x14ac:dyDescent="0.25">
      <c r="A17953" s="1">
        <v>0</v>
      </c>
      <c r="B17953" s="1" t="s">
        <v>21627</v>
      </c>
    </row>
    <row r="17954" spans="1:9" x14ac:dyDescent="0.25">
      <c r="A17954" s="1">
        <v>1</v>
      </c>
      <c r="B17954" s="1" t="s">
        <v>21628</v>
      </c>
      <c r="C17954" s="1" t="s">
        <v>21629</v>
      </c>
      <c r="D17954" s="1">
        <v>22276.509549099999</v>
      </c>
      <c r="E17954" s="1">
        <v>3.8389999999999997E-5</v>
      </c>
      <c r="F17954" s="1" t="s">
        <v>3</v>
      </c>
      <c r="G17954" s="1" t="s">
        <v>21630</v>
      </c>
      <c r="H17954" s="1">
        <v>0</v>
      </c>
      <c r="I17954" s="1">
        <v>9992</v>
      </c>
    </row>
    <row r="17955" spans="1:9" x14ac:dyDescent="0.25">
      <c r="A17955" s="1">
        <v>2</v>
      </c>
      <c r="B17955" s="1">
        <v>51807</v>
      </c>
      <c r="C17955" s="1">
        <v>53.215299999999999</v>
      </c>
      <c r="D17955" s="1">
        <v>204.87819999999999</v>
      </c>
      <c r="E17955" s="1">
        <v>2385</v>
      </c>
      <c r="F17955" s="1">
        <v>39.546300000000002</v>
      </c>
      <c r="G17955" s="1">
        <v>320.57029999999997</v>
      </c>
      <c r="H17955" s="1">
        <v>15.088551389999999</v>
      </c>
      <c r="I17955" s="1">
        <v>34924</v>
      </c>
    </row>
    <row r="17956" spans="1:9" x14ac:dyDescent="0.25">
      <c r="A17956" s="1">
        <v>0</v>
      </c>
      <c r="B17956" s="1" t="s">
        <v>21631</v>
      </c>
    </row>
    <row r="17957" spans="1:9" x14ac:dyDescent="0.25">
      <c r="A17957" s="1">
        <v>1</v>
      </c>
      <c r="B17957" s="1" t="s">
        <v>21632</v>
      </c>
      <c r="C17957" s="1" t="s">
        <v>21633</v>
      </c>
      <c r="D17957" s="1">
        <v>22276.494837419999</v>
      </c>
      <c r="E17957" s="1">
        <v>5.7899999999999998E-5</v>
      </c>
      <c r="F17957" s="1" t="s">
        <v>3</v>
      </c>
      <c r="G17957" s="1" t="s">
        <v>21634</v>
      </c>
      <c r="H17957" s="1">
        <v>0</v>
      </c>
      <c r="I17957" s="1">
        <v>9990</v>
      </c>
    </row>
    <row r="17958" spans="1:9" x14ac:dyDescent="0.25">
      <c r="A17958" s="1">
        <v>2</v>
      </c>
      <c r="B17958" s="1">
        <v>51808</v>
      </c>
      <c r="C17958" s="1">
        <v>53.2149</v>
      </c>
      <c r="D17958" s="1">
        <v>204.94120000000001</v>
      </c>
      <c r="E17958" s="1">
        <v>1850</v>
      </c>
      <c r="F17958" s="1">
        <v>53.527500000000003</v>
      </c>
      <c r="G17958" s="1">
        <v>306.58870000000002</v>
      </c>
      <c r="H17958" s="1">
        <v>15.08858466</v>
      </c>
      <c r="I17958" s="1">
        <v>34770</v>
      </c>
    </row>
    <row r="17959" spans="1:9" x14ac:dyDescent="0.25">
      <c r="A17959" s="1">
        <v>0</v>
      </c>
      <c r="B17959" s="1" t="s">
        <v>21635</v>
      </c>
    </row>
    <row r="17960" spans="1:9" x14ac:dyDescent="0.25">
      <c r="A17960" s="1">
        <v>1</v>
      </c>
      <c r="B17960" s="1" t="s">
        <v>21636</v>
      </c>
      <c r="C17960" s="1" t="s">
        <v>21637</v>
      </c>
      <c r="D17960" s="1">
        <v>22276.505890240001</v>
      </c>
      <c r="E17960" s="1">
        <v>-1.031E-5</v>
      </c>
      <c r="F17960" s="1" t="s">
        <v>3</v>
      </c>
      <c r="G17960" s="1">
        <f>-46693-4</f>
        <v>-46697</v>
      </c>
      <c r="H17960" s="1">
        <v>0</v>
      </c>
      <c r="I17960" s="1">
        <v>9996</v>
      </c>
    </row>
    <row r="17961" spans="1:9" x14ac:dyDescent="0.25">
      <c r="A17961" s="1">
        <v>2</v>
      </c>
      <c r="B17961" s="1">
        <v>51809</v>
      </c>
      <c r="C17961" s="1">
        <v>53.217300000000002</v>
      </c>
      <c r="D17961" s="1">
        <v>204.89259999999999</v>
      </c>
      <c r="E17961" s="1">
        <v>1875</v>
      </c>
      <c r="F17961" s="1">
        <v>52.386699999999998</v>
      </c>
      <c r="G17961" s="1">
        <v>307.72949999999997</v>
      </c>
      <c r="H17961" s="1">
        <v>15.08834057</v>
      </c>
      <c r="I17961" s="1">
        <v>34875</v>
      </c>
    </row>
    <row r="17962" spans="1:9" x14ac:dyDescent="0.25">
      <c r="A17962" s="1">
        <v>0</v>
      </c>
      <c r="B17962" s="1" t="s">
        <v>21638</v>
      </c>
    </row>
    <row r="17963" spans="1:9" x14ac:dyDescent="0.25">
      <c r="A17963" s="1">
        <v>1</v>
      </c>
      <c r="B17963" s="1" t="s">
        <v>21639</v>
      </c>
      <c r="C17963" s="1" t="s">
        <v>21640</v>
      </c>
      <c r="D17963" s="1">
        <v>22276.25382342</v>
      </c>
      <c r="E17963" s="1">
        <v>2.4790000000000002E-5</v>
      </c>
      <c r="F17963" s="1" t="s">
        <v>3</v>
      </c>
      <c r="G17963" s="1" t="s">
        <v>21641</v>
      </c>
      <c r="H17963" s="1">
        <v>0</v>
      </c>
      <c r="I17963" s="1">
        <v>9992</v>
      </c>
    </row>
    <row r="17964" spans="1:9" x14ac:dyDescent="0.25">
      <c r="A17964" s="1">
        <v>2</v>
      </c>
      <c r="B17964" s="1">
        <v>51810</v>
      </c>
      <c r="C17964" s="1">
        <v>53.218299999999999</v>
      </c>
      <c r="D17964" s="1">
        <v>196.01259999999999</v>
      </c>
      <c r="E17964" s="1">
        <v>1407</v>
      </c>
      <c r="F17964" s="1">
        <v>69.777000000000001</v>
      </c>
      <c r="G17964" s="1">
        <v>290.33730000000003</v>
      </c>
      <c r="H17964" s="1">
        <v>15.08856439</v>
      </c>
      <c r="I17964" s="1">
        <v>34858</v>
      </c>
    </row>
    <row r="17965" spans="1:9" x14ac:dyDescent="0.25">
      <c r="A17965" s="1">
        <v>0</v>
      </c>
      <c r="B17965" s="1" t="s">
        <v>21642</v>
      </c>
    </row>
    <row r="17966" spans="1:9" x14ac:dyDescent="0.25">
      <c r="A17966" s="1">
        <v>1</v>
      </c>
      <c r="B17966" s="1" t="s">
        <v>21643</v>
      </c>
      <c r="C17966" s="1" t="s">
        <v>21644</v>
      </c>
      <c r="D17966" s="1">
        <v>22276.49849804</v>
      </c>
      <c r="E17966" s="1">
        <v>1.8329999999999999E-5</v>
      </c>
      <c r="F17966" s="1" t="s">
        <v>3</v>
      </c>
      <c r="G17966" s="1" t="s">
        <v>21645</v>
      </c>
      <c r="H17966" s="1">
        <v>0</v>
      </c>
      <c r="I17966" s="1">
        <v>9991</v>
      </c>
    </row>
    <row r="17967" spans="1:9" x14ac:dyDescent="0.25">
      <c r="A17967" s="1">
        <v>2</v>
      </c>
      <c r="B17967" s="1">
        <v>51811</v>
      </c>
      <c r="C17967" s="1">
        <v>53.216700000000003</v>
      </c>
      <c r="D17967" s="1">
        <v>204.923</v>
      </c>
      <c r="E17967" s="1">
        <v>1775</v>
      </c>
      <c r="F17967" s="1">
        <v>49.9681</v>
      </c>
      <c r="G17967" s="1">
        <v>310.14659999999998</v>
      </c>
      <c r="H17967" s="1">
        <v>15.08852445</v>
      </c>
      <c r="I17967" s="1">
        <v>34773</v>
      </c>
    </row>
    <row r="17968" spans="1:9" x14ac:dyDescent="0.25">
      <c r="A17968" s="1">
        <v>0</v>
      </c>
      <c r="B17968" s="1" t="s">
        <v>21646</v>
      </c>
    </row>
    <row r="17969" spans="1:9" x14ac:dyDescent="0.25">
      <c r="A17969" s="1">
        <v>1</v>
      </c>
      <c r="B17969" s="1" t="s">
        <v>21647</v>
      </c>
      <c r="C17969" s="1" t="s">
        <v>21648</v>
      </c>
      <c r="D17969" s="1">
        <v>22276.50677815</v>
      </c>
      <c r="E17969" s="1">
        <v>2.8649999999999998E-5</v>
      </c>
      <c r="F17969" s="1" t="s">
        <v>3</v>
      </c>
      <c r="G17969" s="1" t="s">
        <v>21649</v>
      </c>
      <c r="H17969" s="1">
        <v>0</v>
      </c>
      <c r="I17969" s="1">
        <v>9998</v>
      </c>
    </row>
    <row r="17970" spans="1:9" x14ac:dyDescent="0.25">
      <c r="A17970" s="1">
        <v>2</v>
      </c>
      <c r="B17970" s="1">
        <v>51812</v>
      </c>
      <c r="C17970" s="1">
        <v>53.218699999999998</v>
      </c>
      <c r="D17970" s="1">
        <v>194.86959999999999</v>
      </c>
      <c r="E17970" s="1">
        <v>1647</v>
      </c>
      <c r="F17970" s="1">
        <v>64.3994</v>
      </c>
      <c r="G17970" s="1">
        <v>295.71679999999998</v>
      </c>
      <c r="H17970" s="1">
        <v>15.08859352</v>
      </c>
      <c r="I17970" s="1">
        <v>34899</v>
      </c>
    </row>
    <row r="17971" spans="1:9" x14ac:dyDescent="0.25">
      <c r="A17971" s="1">
        <v>0</v>
      </c>
      <c r="B17971" s="1" t="s">
        <v>21650</v>
      </c>
    </row>
    <row r="17972" spans="1:9" x14ac:dyDescent="0.25">
      <c r="A17972" s="1">
        <v>1</v>
      </c>
      <c r="B17972" s="1" t="s">
        <v>21651</v>
      </c>
      <c r="C17972" s="1" t="s">
        <v>21652</v>
      </c>
      <c r="D17972" s="1">
        <v>22276.485663740001</v>
      </c>
      <c r="E17972" s="1">
        <v>4.1270000000000003E-5</v>
      </c>
      <c r="F17972" s="1" t="s">
        <v>3</v>
      </c>
      <c r="G17972" s="1" t="s">
        <v>21653</v>
      </c>
      <c r="H17972" s="1">
        <v>0</v>
      </c>
      <c r="I17972" s="1">
        <v>9996</v>
      </c>
    </row>
    <row r="17973" spans="1:9" x14ac:dyDescent="0.25">
      <c r="A17973" s="1">
        <v>2</v>
      </c>
      <c r="B17973" s="1">
        <v>51813</v>
      </c>
      <c r="C17973" s="1">
        <v>53.216799999999999</v>
      </c>
      <c r="D17973" s="1">
        <v>194.97229999999999</v>
      </c>
      <c r="E17973" s="1">
        <v>1801</v>
      </c>
      <c r="F17973" s="1">
        <v>54.322099999999999</v>
      </c>
      <c r="G17973" s="1">
        <v>305.79390000000001</v>
      </c>
      <c r="H17973" s="1">
        <v>15.08859167</v>
      </c>
      <c r="I17973" s="1">
        <v>35001</v>
      </c>
    </row>
    <row r="17974" spans="1:9" x14ac:dyDescent="0.25">
      <c r="A17974" s="1">
        <v>0</v>
      </c>
      <c r="B17974" s="1" t="s">
        <v>21654</v>
      </c>
    </row>
    <row r="17975" spans="1:9" x14ac:dyDescent="0.25">
      <c r="A17975" s="1">
        <v>1</v>
      </c>
      <c r="B17975" s="1" t="s">
        <v>21655</v>
      </c>
      <c r="C17975" s="1" t="s">
        <v>21656</v>
      </c>
      <c r="D17975" s="1">
        <v>22276.49942308</v>
      </c>
      <c r="E17975" s="1">
        <v>2.476E-5</v>
      </c>
      <c r="F17975" s="1" t="s">
        <v>3</v>
      </c>
      <c r="G17975" s="1" t="s">
        <v>21657</v>
      </c>
      <c r="H17975" s="1">
        <v>0</v>
      </c>
      <c r="I17975" s="1">
        <v>9998</v>
      </c>
    </row>
    <row r="17976" spans="1:9" x14ac:dyDescent="0.25">
      <c r="A17976" s="1">
        <v>2</v>
      </c>
      <c r="B17976" s="1">
        <v>51814</v>
      </c>
      <c r="C17976" s="1">
        <v>53.219200000000001</v>
      </c>
      <c r="D17976" s="1">
        <v>194.91159999999999</v>
      </c>
      <c r="E17976" s="1">
        <v>1433</v>
      </c>
      <c r="F17976" s="1">
        <v>70.031499999999994</v>
      </c>
      <c r="G17976" s="1">
        <v>290.0831</v>
      </c>
      <c r="H17976" s="1">
        <v>15.08862075</v>
      </c>
      <c r="I17976" s="1">
        <v>34890</v>
      </c>
    </row>
    <row r="17977" spans="1:9" x14ac:dyDescent="0.25">
      <c r="A17977" s="1">
        <v>0</v>
      </c>
      <c r="B17977" s="1" t="s">
        <v>21658</v>
      </c>
    </row>
    <row r="17978" spans="1:9" x14ac:dyDescent="0.25">
      <c r="A17978" s="1">
        <v>1</v>
      </c>
      <c r="B17978" s="1" t="s">
        <v>21659</v>
      </c>
      <c r="C17978" s="1" t="s">
        <v>21660</v>
      </c>
      <c r="D17978" s="1">
        <v>22276.503110469999</v>
      </c>
      <c r="E17978" s="1">
        <v>9.1500000000000005E-6</v>
      </c>
      <c r="F17978" s="1" t="s">
        <v>3</v>
      </c>
      <c r="G17978" s="1" t="s">
        <v>21661</v>
      </c>
      <c r="H17978" s="1">
        <v>0</v>
      </c>
      <c r="I17978" s="1">
        <v>9997</v>
      </c>
    </row>
    <row r="17979" spans="1:9" x14ac:dyDescent="0.25">
      <c r="A17979" s="1">
        <v>2</v>
      </c>
      <c r="B17979" s="1">
        <v>51815</v>
      </c>
      <c r="C17979" s="1">
        <v>53.2209</v>
      </c>
      <c r="D17979" s="1">
        <v>194.90090000000001</v>
      </c>
      <c r="E17979" s="1">
        <v>1457</v>
      </c>
      <c r="F17979" s="1">
        <v>96.743600000000001</v>
      </c>
      <c r="G17979" s="1">
        <v>263.3723</v>
      </c>
      <c r="H17979" s="1">
        <v>15.08861667</v>
      </c>
      <c r="I17979" s="1">
        <v>34895</v>
      </c>
    </row>
    <row r="17980" spans="1:9" x14ac:dyDescent="0.25">
      <c r="A17980" s="1">
        <v>0</v>
      </c>
      <c r="B17980" s="1" t="s">
        <v>21662</v>
      </c>
    </row>
    <row r="17981" spans="1:9" x14ac:dyDescent="0.25">
      <c r="A17981" s="1">
        <v>1</v>
      </c>
      <c r="B17981" s="1" t="s">
        <v>21663</v>
      </c>
      <c r="C17981" s="1" t="s">
        <v>21664</v>
      </c>
      <c r="D17981" s="1">
        <v>22276.495753840001</v>
      </c>
      <c r="E17981" s="1">
        <v>1.6799999999999999E-4</v>
      </c>
      <c r="F17981" s="1" t="s">
        <v>3</v>
      </c>
      <c r="G17981" s="1" t="s">
        <v>21665</v>
      </c>
      <c r="H17981" s="1">
        <v>0</v>
      </c>
      <c r="I17981" s="1">
        <v>9999</v>
      </c>
    </row>
    <row r="17982" spans="1:9" x14ac:dyDescent="0.25">
      <c r="A17982" s="1">
        <v>2</v>
      </c>
      <c r="B17982" s="1">
        <v>51816</v>
      </c>
      <c r="C17982" s="1">
        <v>53.2181</v>
      </c>
      <c r="D17982" s="1">
        <v>194.92760000000001</v>
      </c>
      <c r="E17982" s="1">
        <v>1454</v>
      </c>
      <c r="F17982" s="1">
        <v>85.316699999999997</v>
      </c>
      <c r="G17982" s="1">
        <v>274.79910000000001</v>
      </c>
      <c r="H17982" s="1">
        <v>15.088555599999999</v>
      </c>
      <c r="I17982" s="1">
        <v>34947</v>
      </c>
    </row>
    <row r="17983" spans="1:9" x14ac:dyDescent="0.25">
      <c r="A17983" s="1">
        <v>0</v>
      </c>
      <c r="B17983" s="1" t="s">
        <v>21666</v>
      </c>
    </row>
    <row r="17984" spans="1:9" x14ac:dyDescent="0.25">
      <c r="A17984" s="1">
        <v>1</v>
      </c>
      <c r="B17984" s="1" t="s">
        <v>21667</v>
      </c>
      <c r="C17984" s="1" t="s">
        <v>21668</v>
      </c>
      <c r="D17984" s="1">
        <v>22276.56407325</v>
      </c>
      <c r="E17984" s="1">
        <v>8.85E-6</v>
      </c>
      <c r="F17984" s="1" t="s">
        <v>3</v>
      </c>
      <c r="G17984" s="1" t="s">
        <v>21669</v>
      </c>
      <c r="H17984" s="1">
        <v>0</v>
      </c>
      <c r="I17984" s="1">
        <v>9999</v>
      </c>
    </row>
    <row r="17985" spans="1:9" x14ac:dyDescent="0.25">
      <c r="A17985" s="1">
        <v>2</v>
      </c>
      <c r="B17985" s="1">
        <v>51817</v>
      </c>
      <c r="C17985" s="1">
        <v>53.204000000000001</v>
      </c>
      <c r="D17985" s="1">
        <v>126.93210000000001</v>
      </c>
      <c r="E17985" s="1">
        <v>8682</v>
      </c>
      <c r="F17985" s="1">
        <v>280.3886</v>
      </c>
      <c r="G17985" s="1">
        <v>79.615799999999993</v>
      </c>
      <c r="H17985" s="1">
        <v>15.78515743</v>
      </c>
      <c r="I17985" s="1">
        <v>35955</v>
      </c>
    </row>
    <row r="17986" spans="1:9" x14ac:dyDescent="0.25">
      <c r="A17986" s="1">
        <v>0</v>
      </c>
      <c r="B17986" s="1" t="s">
        <v>21095</v>
      </c>
      <c r="C17986" s="1" t="s">
        <v>21670</v>
      </c>
    </row>
    <row r="17987" spans="1:9" x14ac:dyDescent="0.25">
      <c r="A17987" s="1">
        <v>1</v>
      </c>
      <c r="B17987" s="1" t="s">
        <v>21671</v>
      </c>
      <c r="C17987" s="1" t="s">
        <v>21672</v>
      </c>
      <c r="D17987" s="1">
        <v>22276.508880699999</v>
      </c>
      <c r="E17987" s="1">
        <v>1.6700000000000001E-6</v>
      </c>
      <c r="F17987" s="1" t="s">
        <v>3</v>
      </c>
      <c r="G17987" s="1" t="s">
        <v>21673</v>
      </c>
      <c r="H17987" s="1">
        <v>0</v>
      </c>
      <c r="I17987" s="1">
        <v>9993</v>
      </c>
    </row>
    <row r="17988" spans="1:9" x14ac:dyDescent="0.25">
      <c r="A17988" s="1">
        <v>2</v>
      </c>
      <c r="B17988" s="1">
        <v>51822</v>
      </c>
      <c r="C17988" s="1">
        <v>97.81</v>
      </c>
      <c r="D17988" s="1">
        <v>282.36770000000001</v>
      </c>
      <c r="E17988" s="1">
        <v>3624</v>
      </c>
      <c r="F17988" s="1">
        <v>78.081800000000001</v>
      </c>
      <c r="G17988" s="1">
        <v>282.08800000000002</v>
      </c>
      <c r="H17988" s="1">
        <v>14.884187989999999</v>
      </c>
      <c r="I17988" s="1">
        <v>32504</v>
      </c>
    </row>
    <row r="17989" spans="1:9" x14ac:dyDescent="0.25">
      <c r="A17989" s="1">
        <v>0</v>
      </c>
      <c r="B17989" s="1" t="s">
        <v>21674</v>
      </c>
    </row>
    <row r="17990" spans="1:9" x14ac:dyDescent="0.25">
      <c r="A17990" s="1">
        <v>1</v>
      </c>
      <c r="B17990" s="1" t="s">
        <v>21675</v>
      </c>
      <c r="C17990" s="1" t="s">
        <v>21676</v>
      </c>
      <c r="D17990" s="1">
        <v>22276.463284990001</v>
      </c>
      <c r="E17990" s="1">
        <v>3.1640000000000002E-5</v>
      </c>
      <c r="F17990" s="1" t="s">
        <v>3</v>
      </c>
      <c r="G17990" s="1" t="s">
        <v>21677</v>
      </c>
      <c r="H17990" s="1">
        <v>0</v>
      </c>
      <c r="I17990" s="1">
        <v>9999</v>
      </c>
    </row>
    <row r="17991" spans="1:9" x14ac:dyDescent="0.25">
      <c r="A17991" s="1">
        <v>2</v>
      </c>
      <c r="B17991" s="1">
        <v>51847</v>
      </c>
      <c r="C17991" s="1">
        <v>97.742800000000003</v>
      </c>
      <c r="D17991" s="1">
        <v>330.11829999999998</v>
      </c>
      <c r="E17991" s="1">
        <v>10033</v>
      </c>
      <c r="F17991" s="1">
        <v>271.14769999999999</v>
      </c>
      <c r="G17991" s="1">
        <v>88.862200000000001</v>
      </c>
      <c r="H17991" s="1">
        <v>15.01321763</v>
      </c>
      <c r="I17991" s="1">
        <v>32490</v>
      </c>
    </row>
    <row r="17992" spans="1:9" x14ac:dyDescent="0.25">
      <c r="A17992" s="1">
        <v>0</v>
      </c>
      <c r="B17992" s="1" t="s">
        <v>21678</v>
      </c>
    </row>
    <row r="17993" spans="1:9" x14ac:dyDescent="0.25">
      <c r="A17993" s="1">
        <v>1</v>
      </c>
      <c r="B17993" s="1" t="s">
        <v>21679</v>
      </c>
      <c r="C17993" s="1" t="s">
        <v>21680</v>
      </c>
      <c r="D17993" s="1">
        <v>22276.193078429998</v>
      </c>
      <c r="E17993" s="1">
        <v>2.3300000000000001E-5</v>
      </c>
      <c r="F17993" s="1" t="s">
        <v>3</v>
      </c>
      <c r="G17993" s="1" t="s">
        <v>21681</v>
      </c>
      <c r="H17993" s="1">
        <v>0</v>
      </c>
      <c r="I17993" s="1">
        <v>9991</v>
      </c>
    </row>
    <row r="17994" spans="1:9" x14ac:dyDescent="0.25">
      <c r="A17994" s="1">
        <v>2</v>
      </c>
      <c r="B17994" s="1">
        <v>51852</v>
      </c>
      <c r="C17994" s="1">
        <v>53.215699999999998</v>
      </c>
      <c r="D17994" s="1">
        <v>246.2818</v>
      </c>
      <c r="E17994" s="1">
        <v>1717</v>
      </c>
      <c r="F17994" s="1">
        <v>57.783299999999997</v>
      </c>
      <c r="G17994" s="1">
        <v>302.33249999999998</v>
      </c>
      <c r="H17994" s="1">
        <v>15.088481789999999</v>
      </c>
      <c r="I17994" s="1">
        <v>32527</v>
      </c>
    </row>
    <row r="17995" spans="1:9" x14ac:dyDescent="0.25">
      <c r="A17995" s="1">
        <v>0</v>
      </c>
      <c r="B17995" s="1" t="s">
        <v>21682</v>
      </c>
    </row>
    <row r="17996" spans="1:9" x14ac:dyDescent="0.25">
      <c r="A17996" s="1">
        <v>1</v>
      </c>
      <c r="B17996" s="1" t="s">
        <v>21683</v>
      </c>
      <c r="C17996" s="1" t="s">
        <v>21684</v>
      </c>
      <c r="D17996" s="1">
        <v>22276.39547159</v>
      </c>
      <c r="E17996" s="1">
        <v>1.9760000000000001E-5</v>
      </c>
      <c r="F17996" s="1" t="s">
        <v>3</v>
      </c>
      <c r="G17996" s="1" t="s">
        <v>21685</v>
      </c>
      <c r="H17996" s="1">
        <v>0</v>
      </c>
      <c r="I17996" s="1">
        <v>9992</v>
      </c>
    </row>
    <row r="17997" spans="1:9" x14ac:dyDescent="0.25">
      <c r="A17997" s="1">
        <v>2</v>
      </c>
      <c r="B17997" s="1">
        <v>51853</v>
      </c>
      <c r="C17997" s="1">
        <v>53.216200000000001</v>
      </c>
      <c r="D17997" s="1">
        <v>245.3785</v>
      </c>
      <c r="E17997" s="1">
        <v>1422</v>
      </c>
      <c r="F17997" s="1">
        <v>66.447900000000004</v>
      </c>
      <c r="G17997" s="1">
        <v>293.6662</v>
      </c>
      <c r="H17997" s="1">
        <v>15.088471330000001</v>
      </c>
      <c r="I17997" s="1">
        <v>33754</v>
      </c>
    </row>
    <row r="17998" spans="1:9" x14ac:dyDescent="0.25">
      <c r="A17998" s="1">
        <v>0</v>
      </c>
      <c r="B17998" s="1" t="s">
        <v>21686</v>
      </c>
    </row>
    <row r="17999" spans="1:9" x14ac:dyDescent="0.25">
      <c r="A17999" s="1">
        <v>1</v>
      </c>
      <c r="B17999" s="1" t="s">
        <v>21687</v>
      </c>
      <c r="C17999" s="1" t="s">
        <v>21688</v>
      </c>
      <c r="D17999" s="1">
        <v>22276.38810928</v>
      </c>
      <c r="E17999" s="1">
        <v>1.965E-5</v>
      </c>
      <c r="F17999" s="1" t="s">
        <v>3</v>
      </c>
      <c r="G17999" s="1" t="s">
        <v>21689</v>
      </c>
      <c r="H17999" s="1">
        <v>0</v>
      </c>
      <c r="I17999" s="1">
        <v>9997</v>
      </c>
    </row>
    <row r="18000" spans="1:9" x14ac:dyDescent="0.25">
      <c r="A18000" s="1">
        <v>2</v>
      </c>
      <c r="B18000" s="1">
        <v>51854</v>
      </c>
      <c r="C18000" s="1">
        <v>53.215800000000002</v>
      </c>
      <c r="D18000" s="1">
        <v>245.40440000000001</v>
      </c>
      <c r="E18000" s="1">
        <v>1908</v>
      </c>
      <c r="F18000" s="1">
        <v>45.320799999999998</v>
      </c>
      <c r="G18000" s="1">
        <v>314.79390000000001</v>
      </c>
      <c r="H18000" s="1">
        <v>15.088462</v>
      </c>
      <c r="I18000" s="1">
        <v>33817</v>
      </c>
    </row>
    <row r="18001" spans="1:9" x14ac:dyDescent="0.25">
      <c r="A18001" s="1">
        <v>0</v>
      </c>
      <c r="B18001" s="1" t="s">
        <v>21690</v>
      </c>
    </row>
    <row r="18002" spans="1:9" x14ac:dyDescent="0.25">
      <c r="A18002" s="1">
        <v>1</v>
      </c>
      <c r="B18002" s="1" t="s">
        <v>21691</v>
      </c>
      <c r="C18002" s="1" t="s">
        <v>21692</v>
      </c>
      <c r="D18002" s="1">
        <v>22276.314513090001</v>
      </c>
      <c r="E18002" s="1">
        <v>9.0669999999999998E-5</v>
      </c>
      <c r="F18002" s="1" t="s">
        <v>3</v>
      </c>
      <c r="G18002" s="1" t="s">
        <v>21693</v>
      </c>
      <c r="H18002" s="1">
        <v>0</v>
      </c>
      <c r="I18002" s="1">
        <v>9990</v>
      </c>
    </row>
    <row r="18003" spans="1:9" x14ac:dyDescent="0.25">
      <c r="A18003" s="1">
        <v>2</v>
      </c>
      <c r="B18003" s="1">
        <v>51855</v>
      </c>
      <c r="C18003" s="1">
        <v>53.215899999999998</v>
      </c>
      <c r="D18003" s="1">
        <v>245.7389</v>
      </c>
      <c r="E18003" s="1">
        <v>1890</v>
      </c>
      <c r="F18003" s="1">
        <v>54.633899999999997</v>
      </c>
      <c r="G18003" s="1">
        <v>305.483</v>
      </c>
      <c r="H18003" s="1">
        <v>15.088614850000001</v>
      </c>
      <c r="I18003" s="1">
        <v>33754</v>
      </c>
    </row>
    <row r="18004" spans="1:9" x14ac:dyDescent="0.25">
      <c r="A18004" s="1">
        <v>0</v>
      </c>
      <c r="B18004" s="1" t="s">
        <v>21694</v>
      </c>
    </row>
    <row r="18005" spans="1:9" x14ac:dyDescent="0.25">
      <c r="A18005" s="1">
        <v>1</v>
      </c>
      <c r="B18005" s="1" t="s">
        <v>21695</v>
      </c>
      <c r="C18005" s="1" t="s">
        <v>21696</v>
      </c>
      <c r="D18005" s="1">
        <v>22276.38443903</v>
      </c>
      <c r="E18005" s="1">
        <v>1.842E-5</v>
      </c>
      <c r="F18005" s="1" t="s">
        <v>3</v>
      </c>
      <c r="G18005" s="1" t="s">
        <v>21697</v>
      </c>
      <c r="H18005" s="1">
        <v>0</v>
      </c>
      <c r="I18005" s="1">
        <v>9997</v>
      </c>
    </row>
    <row r="18006" spans="1:9" x14ac:dyDescent="0.25">
      <c r="A18006" s="1">
        <v>2</v>
      </c>
      <c r="B18006" s="1">
        <v>51856</v>
      </c>
      <c r="C18006" s="1">
        <v>53.216299999999997</v>
      </c>
      <c r="D18006" s="1">
        <v>245.42910000000001</v>
      </c>
      <c r="E18006" s="1">
        <v>1578</v>
      </c>
      <c r="F18006" s="1">
        <v>61.781399999999998</v>
      </c>
      <c r="G18006" s="1">
        <v>298.33370000000002</v>
      </c>
      <c r="H18006" s="1">
        <v>15.088439279999999</v>
      </c>
      <c r="I18006" s="1">
        <v>33843</v>
      </c>
    </row>
    <row r="18007" spans="1:9" x14ac:dyDescent="0.25">
      <c r="A18007" s="1">
        <v>0</v>
      </c>
      <c r="B18007" s="1" t="s">
        <v>21698</v>
      </c>
    </row>
    <row r="18008" spans="1:9" x14ac:dyDescent="0.25">
      <c r="A18008" s="1">
        <v>1</v>
      </c>
      <c r="B18008" s="1" t="s">
        <v>21699</v>
      </c>
      <c r="C18008" s="1" t="s">
        <v>21700</v>
      </c>
      <c r="D18008" s="1">
        <v>22276.307154499998</v>
      </c>
      <c r="E18008" s="1">
        <v>9.3259999999999998E-5</v>
      </c>
      <c r="F18008" s="1" t="s">
        <v>3</v>
      </c>
      <c r="G18008" s="1" t="s">
        <v>21701</v>
      </c>
      <c r="H18008" s="1">
        <v>0</v>
      </c>
      <c r="I18008" s="1">
        <v>9998</v>
      </c>
    </row>
    <row r="18009" spans="1:9" x14ac:dyDescent="0.25">
      <c r="A18009" s="1">
        <v>2</v>
      </c>
      <c r="B18009" s="1">
        <v>51857</v>
      </c>
      <c r="C18009" s="1">
        <v>53.2164</v>
      </c>
      <c r="D18009" s="1">
        <v>245.76820000000001</v>
      </c>
      <c r="E18009" s="1">
        <v>1818</v>
      </c>
      <c r="F18009" s="1">
        <v>63.239600000000003</v>
      </c>
      <c r="G18009" s="1">
        <v>296.87819999999999</v>
      </c>
      <c r="H18009" s="1">
        <v>15.08860544</v>
      </c>
      <c r="I18009" s="1">
        <v>33807</v>
      </c>
    </row>
    <row r="18010" spans="1:9" x14ac:dyDescent="0.25">
      <c r="A18010" s="1">
        <v>0</v>
      </c>
      <c r="B18010" s="1" t="s">
        <v>21702</v>
      </c>
    </row>
    <row r="18011" spans="1:9" x14ac:dyDescent="0.25">
      <c r="A18011" s="1">
        <v>1</v>
      </c>
      <c r="B18011" s="1" t="s">
        <v>21703</v>
      </c>
      <c r="C18011" s="1" t="s">
        <v>21704</v>
      </c>
      <c r="D18011" s="1">
        <v>22276.310828739999</v>
      </c>
      <c r="E18011" s="1">
        <v>2.4260000000000002E-5</v>
      </c>
      <c r="F18011" s="1" t="s">
        <v>3</v>
      </c>
      <c r="G18011" s="1" t="s">
        <v>21705</v>
      </c>
      <c r="H18011" s="1">
        <v>0</v>
      </c>
      <c r="I18011" s="1">
        <v>9996</v>
      </c>
    </row>
    <row r="18012" spans="1:9" x14ac:dyDescent="0.25">
      <c r="A18012" s="1">
        <v>2</v>
      </c>
      <c r="B18012" s="1">
        <v>51858</v>
      </c>
      <c r="C18012" s="1">
        <v>53.2179</v>
      </c>
      <c r="D18012" s="1">
        <v>245.75559999999999</v>
      </c>
      <c r="E18012" s="1">
        <v>1816</v>
      </c>
      <c r="F18012" s="1">
        <v>59.207900000000002</v>
      </c>
      <c r="G18012" s="1">
        <v>300.90910000000002</v>
      </c>
      <c r="H18012" s="1">
        <v>15.08849781</v>
      </c>
      <c r="I18012" s="1">
        <v>33805</v>
      </c>
    </row>
    <row r="18013" spans="1:9" x14ac:dyDescent="0.25">
      <c r="A18013" s="1">
        <v>0</v>
      </c>
      <c r="B18013" s="1" t="s">
        <v>21706</v>
      </c>
    </row>
    <row r="18014" spans="1:9" x14ac:dyDescent="0.25">
      <c r="A18014" s="1">
        <v>1</v>
      </c>
      <c r="B18014" s="1" t="s">
        <v>21707</v>
      </c>
      <c r="C18014" s="1" t="s">
        <v>21708</v>
      </c>
      <c r="D18014" s="1">
        <v>22276.392715490001</v>
      </c>
      <c r="E18014" s="1">
        <v>2.1792E-4</v>
      </c>
      <c r="F18014" s="1" t="s">
        <v>3</v>
      </c>
      <c r="G18014" s="1" t="s">
        <v>21709</v>
      </c>
      <c r="H18014" s="1">
        <v>0</v>
      </c>
      <c r="I18014" s="1">
        <v>9996</v>
      </c>
    </row>
    <row r="18015" spans="1:9" x14ac:dyDescent="0.25">
      <c r="A18015" s="1">
        <v>2</v>
      </c>
      <c r="B18015" s="1">
        <v>51859</v>
      </c>
      <c r="C18015" s="1">
        <v>53.215299999999999</v>
      </c>
      <c r="D18015" s="1">
        <v>235.37639999999999</v>
      </c>
      <c r="E18015" s="1">
        <v>1757</v>
      </c>
      <c r="F18015" s="1">
        <v>43.450299999999999</v>
      </c>
      <c r="G18015" s="1">
        <v>316.66269999999997</v>
      </c>
      <c r="H18015" s="1">
        <v>15.08857607</v>
      </c>
      <c r="I18015" s="1">
        <v>33956</v>
      </c>
    </row>
    <row r="18016" spans="1:9" x14ac:dyDescent="0.25">
      <c r="A18016" s="1">
        <v>0</v>
      </c>
      <c r="B18016" s="1" t="s">
        <v>21710</v>
      </c>
    </row>
    <row r="18017" spans="1:9" x14ac:dyDescent="0.25">
      <c r="A18017" s="1">
        <v>1</v>
      </c>
      <c r="B18017" s="1" t="s">
        <v>21711</v>
      </c>
      <c r="C18017" s="1" t="s">
        <v>21712</v>
      </c>
      <c r="D18017" s="1">
        <v>22276.267594919998</v>
      </c>
      <c r="E18017" s="1">
        <v>5.6400000000000002E-6</v>
      </c>
      <c r="F18017" s="1" t="s">
        <v>3</v>
      </c>
      <c r="G18017" s="1" t="s">
        <v>21713</v>
      </c>
      <c r="H18017" s="1">
        <v>0</v>
      </c>
      <c r="I18017" s="1">
        <v>9995</v>
      </c>
    </row>
    <row r="18018" spans="1:9" x14ac:dyDescent="0.25">
      <c r="A18018" s="1">
        <v>2</v>
      </c>
      <c r="B18018" s="1">
        <v>51860</v>
      </c>
      <c r="C18018" s="1">
        <v>53.2179</v>
      </c>
      <c r="D18018" s="1">
        <v>235.9401</v>
      </c>
      <c r="E18018" s="1">
        <v>1798</v>
      </c>
      <c r="F18018" s="1">
        <v>45.872199999999999</v>
      </c>
      <c r="G18018" s="1">
        <v>314.24169999999998</v>
      </c>
      <c r="H18018" s="1">
        <v>15.08837885</v>
      </c>
      <c r="I18018" s="1">
        <v>33894</v>
      </c>
    </row>
    <row r="18019" spans="1:9" x14ac:dyDescent="0.25">
      <c r="A18019" s="1">
        <v>0</v>
      </c>
      <c r="B18019" s="1" t="s">
        <v>21714</v>
      </c>
    </row>
    <row r="18020" spans="1:9" x14ac:dyDescent="0.25">
      <c r="A18020" s="1">
        <v>1</v>
      </c>
      <c r="B18020" s="1" t="s">
        <v>21715</v>
      </c>
      <c r="C18020" s="1" t="s">
        <v>21716</v>
      </c>
      <c r="D18020" s="1">
        <v>22276.319113540001</v>
      </c>
      <c r="E18020" s="1">
        <v>7.4850000000000003E-5</v>
      </c>
      <c r="F18020" s="1" t="s">
        <v>3</v>
      </c>
      <c r="G18020" s="1" t="s">
        <v>21717</v>
      </c>
      <c r="H18020" s="1">
        <v>0</v>
      </c>
      <c r="I18020" s="1">
        <v>9991</v>
      </c>
    </row>
    <row r="18021" spans="1:9" x14ac:dyDescent="0.25">
      <c r="A18021" s="1">
        <v>2</v>
      </c>
      <c r="B18021" s="1">
        <v>51861</v>
      </c>
      <c r="C18021" s="1">
        <v>53.215699999999998</v>
      </c>
      <c r="D18021" s="1">
        <v>235.7115</v>
      </c>
      <c r="E18021" s="1">
        <v>1819</v>
      </c>
      <c r="F18021" s="1">
        <v>50.469900000000003</v>
      </c>
      <c r="G18021" s="1">
        <v>309.6454</v>
      </c>
      <c r="H18021" s="1">
        <v>15.08858107</v>
      </c>
      <c r="I18021" s="1">
        <v>33811</v>
      </c>
    </row>
    <row r="18022" spans="1:9" x14ac:dyDescent="0.25">
      <c r="A18022" s="1">
        <v>0</v>
      </c>
      <c r="B18022" s="1" t="s">
        <v>21718</v>
      </c>
    </row>
    <row r="18023" spans="1:9" x14ac:dyDescent="0.25">
      <c r="A18023" s="1">
        <v>1</v>
      </c>
      <c r="B18023" s="1" t="s">
        <v>21719</v>
      </c>
      <c r="C18023" s="1" t="s">
        <v>21720</v>
      </c>
      <c r="D18023" s="1">
        <v>22276.263909140001</v>
      </c>
      <c r="E18023" s="1">
        <v>-2.7300000000000001E-6</v>
      </c>
      <c r="F18023" s="1" t="s">
        <v>3</v>
      </c>
      <c r="G18023" s="1" t="s">
        <v>21721</v>
      </c>
      <c r="H18023" s="1">
        <v>0</v>
      </c>
      <c r="I18023" s="1">
        <v>9998</v>
      </c>
    </row>
    <row r="18024" spans="1:9" x14ac:dyDescent="0.25">
      <c r="A18024" s="1">
        <v>2</v>
      </c>
      <c r="B18024" s="1">
        <v>51862</v>
      </c>
      <c r="C18024" s="1">
        <v>53.219299999999997</v>
      </c>
      <c r="D18024" s="1">
        <v>235.9674</v>
      </c>
      <c r="E18024" s="1">
        <v>1780</v>
      </c>
      <c r="F18024" s="1">
        <v>57.074800000000003</v>
      </c>
      <c r="G18024" s="1">
        <v>303.04149999999998</v>
      </c>
      <c r="H18024" s="1">
        <v>15.08845258</v>
      </c>
      <c r="I18024" s="1">
        <v>33941</v>
      </c>
    </row>
    <row r="18025" spans="1:9" x14ac:dyDescent="0.25">
      <c r="A18025" s="1">
        <v>0</v>
      </c>
      <c r="B18025" s="1" t="s">
        <v>21722</v>
      </c>
    </row>
    <row r="18026" spans="1:9" x14ac:dyDescent="0.25">
      <c r="A18026" s="1">
        <v>1</v>
      </c>
      <c r="B18026" s="1" t="s">
        <v>21723</v>
      </c>
      <c r="C18026" s="1" t="s">
        <v>21724</v>
      </c>
      <c r="D18026" s="1">
        <v>22276.311742760001</v>
      </c>
      <c r="E18026" s="1">
        <v>1.329E-5</v>
      </c>
      <c r="F18026" s="1" t="s">
        <v>3</v>
      </c>
      <c r="G18026" s="1" t="s">
        <v>21725</v>
      </c>
      <c r="H18026" s="1">
        <v>0</v>
      </c>
      <c r="I18026" s="1">
        <v>9990</v>
      </c>
    </row>
    <row r="18027" spans="1:9" x14ac:dyDescent="0.25">
      <c r="A18027" s="1">
        <v>2</v>
      </c>
      <c r="B18027" s="1">
        <v>51863</v>
      </c>
      <c r="C18027" s="1">
        <v>53.217399999999998</v>
      </c>
      <c r="D18027" s="1">
        <v>235.75739999999999</v>
      </c>
      <c r="E18027" s="1">
        <v>1929</v>
      </c>
      <c r="F18027" s="1">
        <v>58.225900000000003</v>
      </c>
      <c r="G18027" s="1">
        <v>301.89210000000003</v>
      </c>
      <c r="H18027" s="1">
        <v>15.088585180000001</v>
      </c>
      <c r="I18027" s="1">
        <v>33898</v>
      </c>
    </row>
    <row r="18028" spans="1:9" x14ac:dyDescent="0.25">
      <c r="A18028" s="1">
        <v>0</v>
      </c>
      <c r="B18028" s="1" t="s">
        <v>21726</v>
      </c>
    </row>
    <row r="18029" spans="1:9" x14ac:dyDescent="0.25">
      <c r="A18029" s="1">
        <v>1</v>
      </c>
      <c r="B18029" s="1" t="s">
        <v>21727</v>
      </c>
      <c r="C18029" s="1" t="s">
        <v>21728</v>
      </c>
      <c r="D18029" s="1">
        <v>22276.322792940002</v>
      </c>
      <c r="E18029" s="1">
        <v>1.115E-5</v>
      </c>
      <c r="F18029" s="1" t="s">
        <v>3</v>
      </c>
      <c r="G18029" s="1" t="s">
        <v>21729</v>
      </c>
      <c r="H18029" s="1">
        <v>0</v>
      </c>
      <c r="I18029" s="1">
        <v>9990</v>
      </c>
    </row>
    <row r="18030" spans="1:9" x14ac:dyDescent="0.25">
      <c r="A18030" s="1">
        <v>2</v>
      </c>
      <c r="B18030" s="1">
        <v>51864</v>
      </c>
      <c r="C18030" s="1">
        <v>53.217599999999997</v>
      </c>
      <c r="D18030" s="1">
        <v>235.70169999999999</v>
      </c>
      <c r="E18030" s="1">
        <v>1846</v>
      </c>
      <c r="F18030" s="1">
        <v>48.344000000000001</v>
      </c>
      <c r="G18030" s="1">
        <v>311.77100000000002</v>
      </c>
      <c r="H18030" s="1">
        <v>15.08843882</v>
      </c>
      <c r="I18030" s="1">
        <v>33943</v>
      </c>
    </row>
    <row r="18031" spans="1:9" x14ac:dyDescent="0.25">
      <c r="A18031" s="1">
        <v>0</v>
      </c>
      <c r="B18031" s="1" t="s">
        <v>21730</v>
      </c>
    </row>
    <row r="18032" spans="1:9" x14ac:dyDescent="0.25">
      <c r="A18032" s="1">
        <v>1</v>
      </c>
      <c r="B18032" s="1" t="s">
        <v>21731</v>
      </c>
      <c r="C18032" s="1" t="s">
        <v>21732</v>
      </c>
      <c r="D18032" s="1">
        <v>22276.370633390001</v>
      </c>
      <c r="E18032" s="1">
        <v>2.0102E-4</v>
      </c>
      <c r="F18032" s="1" t="s">
        <v>3</v>
      </c>
      <c r="G18032" s="1" t="s">
        <v>21733</v>
      </c>
      <c r="H18032" s="1">
        <v>0</v>
      </c>
      <c r="I18032" s="1">
        <v>9995</v>
      </c>
    </row>
    <row r="18033" spans="1:9" x14ac:dyDescent="0.25">
      <c r="A18033" s="1">
        <v>2</v>
      </c>
      <c r="B18033" s="1">
        <v>51865</v>
      </c>
      <c r="C18033" s="1">
        <v>53.214500000000001</v>
      </c>
      <c r="D18033" s="1">
        <v>235.49799999999999</v>
      </c>
      <c r="E18033" s="1">
        <v>2181</v>
      </c>
      <c r="F18033" s="1">
        <v>44.936500000000002</v>
      </c>
      <c r="G18033" s="1">
        <v>315.18040000000002</v>
      </c>
      <c r="H18033" s="1">
        <v>15.08866046</v>
      </c>
      <c r="I18033" s="1">
        <v>33902</v>
      </c>
    </row>
    <row r="18034" spans="1:9" x14ac:dyDescent="0.25">
      <c r="A18034" s="1">
        <v>0</v>
      </c>
      <c r="B18034" s="1" t="s">
        <v>21734</v>
      </c>
    </row>
    <row r="18035" spans="1:9" x14ac:dyDescent="0.25">
      <c r="A18035" s="1">
        <v>1</v>
      </c>
      <c r="B18035" s="1" t="s">
        <v>21735</v>
      </c>
      <c r="C18035" s="1" t="s">
        <v>21736</v>
      </c>
      <c r="D18035" s="1">
        <v>22276.182949350001</v>
      </c>
      <c r="E18035" s="1">
        <v>7.9100000000000005E-6</v>
      </c>
      <c r="F18035" s="1" t="s">
        <v>3</v>
      </c>
      <c r="G18035" s="1" t="s">
        <v>21737</v>
      </c>
      <c r="H18035" s="1">
        <v>0</v>
      </c>
      <c r="I18035" s="1">
        <v>9998</v>
      </c>
    </row>
    <row r="18036" spans="1:9" x14ac:dyDescent="0.25">
      <c r="A18036" s="1">
        <v>2</v>
      </c>
      <c r="B18036" s="1">
        <v>51866</v>
      </c>
      <c r="C18036" s="1">
        <v>53.216000000000001</v>
      </c>
      <c r="D18036" s="1">
        <v>236.32</v>
      </c>
      <c r="E18036" s="1">
        <v>1977</v>
      </c>
      <c r="F18036" s="1">
        <v>45.531300000000002</v>
      </c>
      <c r="G18036" s="1">
        <v>314.584</v>
      </c>
      <c r="H18036" s="1">
        <v>15.08851872</v>
      </c>
      <c r="I18036" s="1">
        <v>33877</v>
      </c>
    </row>
    <row r="18037" spans="1:9" x14ac:dyDescent="0.25">
      <c r="A18037" s="1">
        <v>0</v>
      </c>
      <c r="B18037" s="1" t="s">
        <v>21738</v>
      </c>
    </row>
    <row r="18038" spans="1:9" x14ac:dyDescent="0.25">
      <c r="A18038" s="1">
        <v>1</v>
      </c>
      <c r="B18038" s="1" t="s">
        <v>21739</v>
      </c>
      <c r="C18038" s="1" t="s">
        <v>21740</v>
      </c>
      <c r="D18038" s="1">
        <v>22276.300711560001</v>
      </c>
      <c r="E18038" s="1">
        <v>1.483E-5</v>
      </c>
      <c r="F18038" s="1" t="s">
        <v>3</v>
      </c>
      <c r="G18038" s="1" t="s">
        <v>21741</v>
      </c>
      <c r="H18038" s="1">
        <v>0</v>
      </c>
      <c r="I18038" s="1">
        <v>9993</v>
      </c>
    </row>
    <row r="18039" spans="1:9" x14ac:dyDescent="0.25">
      <c r="A18039" s="1">
        <v>2</v>
      </c>
      <c r="B18039" s="1">
        <v>51867</v>
      </c>
      <c r="C18039" s="1">
        <v>53.214399999999998</v>
      </c>
      <c r="D18039" s="1">
        <v>235.81450000000001</v>
      </c>
      <c r="E18039" s="1">
        <v>1527</v>
      </c>
      <c r="F18039" s="1">
        <v>62.023800000000001</v>
      </c>
      <c r="G18039" s="1">
        <v>298.09089999999998</v>
      </c>
      <c r="H18039" s="1">
        <v>15.08860325</v>
      </c>
      <c r="I18039" s="1">
        <v>33890</v>
      </c>
    </row>
    <row r="18040" spans="1:9" x14ac:dyDescent="0.25">
      <c r="A18040" s="1">
        <v>0</v>
      </c>
      <c r="B18040" s="1" t="s">
        <v>21742</v>
      </c>
    </row>
    <row r="18041" spans="1:9" x14ac:dyDescent="0.25">
      <c r="A18041" s="1">
        <v>1</v>
      </c>
      <c r="B18041" s="1" t="s">
        <v>21743</v>
      </c>
      <c r="C18041" s="1" t="s">
        <v>21744</v>
      </c>
      <c r="D18041" s="1">
        <v>22276.374312929998</v>
      </c>
      <c r="E18041" s="1">
        <v>2.2393000000000001E-4</v>
      </c>
      <c r="F18041" s="1" t="s">
        <v>3</v>
      </c>
      <c r="G18041" s="1" t="s">
        <v>21745</v>
      </c>
      <c r="H18041" s="1">
        <v>0</v>
      </c>
      <c r="I18041" s="1">
        <v>9998</v>
      </c>
    </row>
    <row r="18042" spans="1:9" x14ac:dyDescent="0.25">
      <c r="A18042" s="1">
        <v>2</v>
      </c>
      <c r="B18042" s="1">
        <v>51868</v>
      </c>
      <c r="C18042" s="1">
        <v>53.214599999999997</v>
      </c>
      <c r="D18042" s="1">
        <v>235.47970000000001</v>
      </c>
      <c r="E18042" s="1">
        <v>1608</v>
      </c>
      <c r="F18042" s="1">
        <v>52.853299999999997</v>
      </c>
      <c r="G18042" s="1">
        <v>307.26060000000001</v>
      </c>
      <c r="H18042" s="1">
        <v>15.088681429999999</v>
      </c>
      <c r="I18042" s="1">
        <v>33902</v>
      </c>
    </row>
    <row r="18043" spans="1:9" x14ac:dyDescent="0.25">
      <c r="A18043" s="1">
        <v>0</v>
      </c>
      <c r="B18043" s="1" t="s">
        <v>21746</v>
      </c>
    </row>
    <row r="18044" spans="1:9" x14ac:dyDescent="0.25">
      <c r="A18044" s="1">
        <v>1</v>
      </c>
      <c r="B18044" s="1" t="s">
        <v>21747</v>
      </c>
      <c r="C18044" s="1" t="s">
        <v>21748</v>
      </c>
      <c r="D18044" s="1">
        <v>22276.35592183</v>
      </c>
      <c r="E18044" s="1">
        <v>8.4120000000000001E-5</v>
      </c>
      <c r="F18044" s="1" t="s">
        <v>3</v>
      </c>
      <c r="G18044" s="1" t="s">
        <v>21749</v>
      </c>
      <c r="H18044" s="1">
        <v>0</v>
      </c>
      <c r="I18044" s="1">
        <v>9995</v>
      </c>
    </row>
    <row r="18045" spans="1:9" x14ac:dyDescent="0.25">
      <c r="A18045" s="1">
        <v>2</v>
      </c>
      <c r="B18045" s="1">
        <v>51869</v>
      </c>
      <c r="C18045" s="1">
        <v>53.215299999999999</v>
      </c>
      <c r="D18045" s="1">
        <v>235.5675</v>
      </c>
      <c r="E18045" s="1">
        <v>1823</v>
      </c>
      <c r="F18045" s="1">
        <v>53.033200000000001</v>
      </c>
      <c r="G18045" s="1">
        <v>307.08269999999999</v>
      </c>
      <c r="H18045" s="1">
        <v>15.088570219999999</v>
      </c>
      <c r="I18045" s="1">
        <v>33903</v>
      </c>
    </row>
    <row r="18046" spans="1:9" x14ac:dyDescent="0.25">
      <c r="A18046" s="1">
        <v>0</v>
      </c>
      <c r="B18046" s="1" t="s">
        <v>21750</v>
      </c>
    </row>
    <row r="18047" spans="1:9" x14ac:dyDescent="0.25">
      <c r="A18047" s="1">
        <v>1</v>
      </c>
      <c r="B18047" s="1" t="s">
        <v>21751</v>
      </c>
      <c r="C18047" s="1" t="s">
        <v>21752</v>
      </c>
      <c r="D18047" s="1">
        <v>22276.164556719999</v>
      </c>
      <c r="E18047" s="1">
        <v>2.3099999999999999E-5</v>
      </c>
      <c r="F18047" s="1" t="s">
        <v>3</v>
      </c>
      <c r="G18047" s="1" t="s">
        <v>21753</v>
      </c>
      <c r="H18047" s="1">
        <v>0</v>
      </c>
      <c r="I18047" s="1">
        <v>9990</v>
      </c>
    </row>
    <row r="18048" spans="1:9" x14ac:dyDescent="0.25">
      <c r="A18048" s="1">
        <v>2</v>
      </c>
      <c r="B18048" s="1">
        <v>51870</v>
      </c>
      <c r="C18048" s="1">
        <v>53.213099999999997</v>
      </c>
      <c r="D18048" s="1">
        <v>236.42920000000001</v>
      </c>
      <c r="E18048" s="1">
        <v>1864</v>
      </c>
      <c r="F18048" s="1">
        <v>42.688400000000001</v>
      </c>
      <c r="G18048" s="1">
        <v>317.42520000000002</v>
      </c>
      <c r="H18048" s="1">
        <v>15.08843036</v>
      </c>
      <c r="I18048" s="1">
        <v>33926</v>
      </c>
    </row>
    <row r="18049" spans="1:9" x14ac:dyDescent="0.25">
      <c r="A18049" s="1">
        <v>0</v>
      </c>
      <c r="B18049" s="1" t="s">
        <v>21754</v>
      </c>
    </row>
    <row r="18050" spans="1:9" x14ac:dyDescent="0.25">
      <c r="A18050" s="1">
        <v>1</v>
      </c>
      <c r="B18050" s="1" t="s">
        <v>21755</v>
      </c>
      <c r="C18050" s="1" t="s">
        <v>21756</v>
      </c>
      <c r="D18050" s="1">
        <v>22276.352231690002</v>
      </c>
      <c r="E18050" s="1">
        <v>4.8810000000000002E-5</v>
      </c>
      <c r="F18050" s="1" t="s">
        <v>3</v>
      </c>
      <c r="G18050" s="1" t="s">
        <v>21757</v>
      </c>
      <c r="H18050" s="1">
        <v>0</v>
      </c>
      <c r="I18050" s="1">
        <v>9999</v>
      </c>
    </row>
    <row r="18051" spans="1:9" x14ac:dyDescent="0.25">
      <c r="A18051" s="1">
        <v>2</v>
      </c>
      <c r="B18051" s="1">
        <v>51871</v>
      </c>
      <c r="C18051" s="1">
        <v>53.2151</v>
      </c>
      <c r="D18051" s="1">
        <v>235.5814</v>
      </c>
      <c r="E18051" s="1">
        <v>1572</v>
      </c>
      <c r="F18051" s="1">
        <v>54.7545</v>
      </c>
      <c r="G18051" s="1">
        <v>305.35939999999999</v>
      </c>
      <c r="H18051" s="1">
        <v>15.08847405</v>
      </c>
      <c r="I18051" s="1">
        <v>34013</v>
      </c>
    </row>
    <row r="18052" spans="1:9" x14ac:dyDescent="0.25">
      <c r="A18052" s="1">
        <v>0</v>
      </c>
      <c r="B18052" s="1" t="s">
        <v>21758</v>
      </c>
    </row>
    <row r="18053" spans="1:9" x14ac:dyDescent="0.25">
      <c r="A18053" s="1">
        <v>1</v>
      </c>
      <c r="B18053" s="1" t="s">
        <v>21759</v>
      </c>
      <c r="C18053" s="1" t="s">
        <v>21760</v>
      </c>
      <c r="D18053" s="1">
        <v>22276.359589930002</v>
      </c>
      <c r="E18053" s="1">
        <v>8.2479999999999996E-5</v>
      </c>
      <c r="F18053" s="1" t="s">
        <v>3</v>
      </c>
      <c r="G18053" s="1" t="s">
        <v>21761</v>
      </c>
      <c r="H18053" s="1">
        <v>0</v>
      </c>
      <c r="I18053" s="1">
        <v>9992</v>
      </c>
    </row>
    <row r="18054" spans="1:9" x14ac:dyDescent="0.25">
      <c r="A18054" s="1">
        <v>2</v>
      </c>
      <c r="B18054" s="1">
        <v>51872</v>
      </c>
      <c r="C18054" s="1">
        <v>53.217100000000002</v>
      </c>
      <c r="D18054" s="1">
        <v>235.54470000000001</v>
      </c>
      <c r="E18054" s="1">
        <v>1552</v>
      </c>
      <c r="F18054" s="1">
        <v>50.661000000000001</v>
      </c>
      <c r="G18054" s="1">
        <v>309.45190000000002</v>
      </c>
      <c r="H18054" s="1">
        <v>15.088543080000001</v>
      </c>
      <c r="I18054" s="1">
        <v>33903</v>
      </c>
    </row>
    <row r="18055" spans="1:9" x14ac:dyDescent="0.25">
      <c r="A18055" s="1">
        <v>0</v>
      </c>
      <c r="B18055" s="1" t="s">
        <v>21762</v>
      </c>
    </row>
    <row r="18056" spans="1:9" x14ac:dyDescent="0.25">
      <c r="A18056" s="1">
        <v>1</v>
      </c>
      <c r="B18056" s="1" t="s">
        <v>21763</v>
      </c>
      <c r="C18056" s="1" t="s">
        <v>21764</v>
      </c>
      <c r="D18056" s="1">
        <v>22276.27495314</v>
      </c>
      <c r="E18056" s="1">
        <v>3.0000000000000001E-6</v>
      </c>
      <c r="F18056" s="1" t="s">
        <v>3</v>
      </c>
      <c r="G18056" s="1" t="s">
        <v>21765</v>
      </c>
      <c r="H18056" s="1">
        <v>0</v>
      </c>
      <c r="I18056" s="1">
        <v>9996</v>
      </c>
    </row>
    <row r="18057" spans="1:9" x14ac:dyDescent="0.25">
      <c r="A18057" s="1">
        <v>2</v>
      </c>
      <c r="B18057" s="1">
        <v>51873</v>
      </c>
      <c r="C18057" s="1">
        <v>53.217300000000002</v>
      </c>
      <c r="D18057" s="1">
        <v>235.90719999999999</v>
      </c>
      <c r="E18057" s="1">
        <v>1828</v>
      </c>
      <c r="F18057" s="1">
        <v>53.273699999999998</v>
      </c>
      <c r="G18057" s="1">
        <v>306.84230000000002</v>
      </c>
      <c r="H18057" s="1">
        <v>15.088489210000001</v>
      </c>
      <c r="I18057" s="1">
        <v>33896</v>
      </c>
    </row>
    <row r="18058" spans="1:9" x14ac:dyDescent="0.25">
      <c r="A18058" s="1">
        <v>0</v>
      </c>
      <c r="B18058" s="1" t="s">
        <v>21766</v>
      </c>
    </row>
    <row r="18059" spans="1:9" x14ac:dyDescent="0.25">
      <c r="A18059" s="1">
        <v>1</v>
      </c>
      <c r="B18059" s="1" t="s">
        <v>21767</v>
      </c>
      <c r="C18059" s="1" t="s">
        <v>21768</v>
      </c>
      <c r="D18059" s="1">
        <v>22276.414794060001</v>
      </c>
      <c r="E18059" s="1">
        <v>1.8422999999999999E-4</v>
      </c>
      <c r="F18059" s="1" t="s">
        <v>3</v>
      </c>
      <c r="G18059" s="1" t="s">
        <v>21769</v>
      </c>
      <c r="H18059" s="1">
        <v>0</v>
      </c>
      <c r="I18059" s="1">
        <v>9996</v>
      </c>
    </row>
    <row r="18060" spans="1:9" x14ac:dyDescent="0.25">
      <c r="A18060" s="1">
        <v>2</v>
      </c>
      <c r="B18060" s="1">
        <v>51874</v>
      </c>
      <c r="C18060" s="1">
        <v>53.216500000000003</v>
      </c>
      <c r="D18060" s="1">
        <v>235.2876</v>
      </c>
      <c r="E18060" s="1">
        <v>1739</v>
      </c>
      <c r="F18060" s="1">
        <v>58.648499999999999</v>
      </c>
      <c r="G18060" s="1">
        <v>301.46769999999998</v>
      </c>
      <c r="H18060" s="1">
        <v>15.08861812</v>
      </c>
      <c r="I18060" s="1">
        <v>33901</v>
      </c>
    </row>
    <row r="18061" spans="1:9" x14ac:dyDescent="0.25">
      <c r="A18061" s="1">
        <v>0</v>
      </c>
      <c r="B18061" s="1" t="s">
        <v>21770</v>
      </c>
    </row>
    <row r="18062" spans="1:9" x14ac:dyDescent="0.25">
      <c r="A18062" s="1">
        <v>1</v>
      </c>
      <c r="B18062" s="1" t="s">
        <v>21771</v>
      </c>
      <c r="C18062" s="1" t="s">
        <v>21772</v>
      </c>
      <c r="D18062" s="1">
        <v>22276.26854642</v>
      </c>
      <c r="E18062" s="1">
        <v>1.859E-5</v>
      </c>
      <c r="F18062" s="1" t="s">
        <v>3</v>
      </c>
      <c r="G18062" s="1" t="s">
        <v>21773</v>
      </c>
      <c r="H18062" s="1">
        <v>0</v>
      </c>
      <c r="I18062" s="1">
        <v>9996</v>
      </c>
    </row>
    <row r="18063" spans="1:9" x14ac:dyDescent="0.25">
      <c r="A18063" s="1">
        <v>2</v>
      </c>
      <c r="B18063" s="1">
        <v>51875</v>
      </c>
      <c r="C18063" s="1">
        <v>53.220300000000002</v>
      </c>
      <c r="D18063" s="1">
        <v>235.9503</v>
      </c>
      <c r="E18063" s="1">
        <v>1894</v>
      </c>
      <c r="F18063" s="1">
        <v>57.230400000000003</v>
      </c>
      <c r="G18063" s="1">
        <v>302.887</v>
      </c>
      <c r="H18063" s="1">
        <v>15.08855151</v>
      </c>
      <c r="I18063" s="1">
        <v>33893</v>
      </c>
    </row>
    <row r="18064" spans="1:9" x14ac:dyDescent="0.25">
      <c r="A18064" s="1">
        <v>0</v>
      </c>
      <c r="B18064" s="1" t="s">
        <v>21774</v>
      </c>
    </row>
    <row r="18065" spans="1:9" x14ac:dyDescent="0.25">
      <c r="A18065" s="1">
        <v>1</v>
      </c>
      <c r="B18065" s="1" t="s">
        <v>21775</v>
      </c>
      <c r="C18065" s="1" t="s">
        <v>21776</v>
      </c>
      <c r="D18065" s="1">
        <v>22276.212390950001</v>
      </c>
      <c r="E18065" s="1">
        <v>6.2940000000000004E-5</v>
      </c>
      <c r="F18065" s="1" t="s">
        <v>3</v>
      </c>
      <c r="G18065" s="1" t="s">
        <v>21777</v>
      </c>
      <c r="H18065" s="1">
        <v>0</v>
      </c>
      <c r="I18065" s="1">
        <v>9998</v>
      </c>
    </row>
    <row r="18066" spans="1:9" x14ac:dyDescent="0.25">
      <c r="A18066" s="1">
        <v>2</v>
      </c>
      <c r="B18066" s="1">
        <v>51876</v>
      </c>
      <c r="C18066" s="1">
        <v>53.216000000000001</v>
      </c>
      <c r="D18066" s="1">
        <v>236.18709999999999</v>
      </c>
      <c r="E18066" s="1">
        <v>1604</v>
      </c>
      <c r="F18066" s="1">
        <v>50.337299999999999</v>
      </c>
      <c r="G18066" s="1">
        <v>309.77600000000001</v>
      </c>
      <c r="H18066" s="1">
        <v>15.08846638</v>
      </c>
      <c r="I18066" s="1">
        <v>33889</v>
      </c>
    </row>
    <row r="18067" spans="1:9" x14ac:dyDescent="0.25">
      <c r="A18067" s="1">
        <v>0</v>
      </c>
      <c r="B18067" s="1" t="s">
        <v>21778</v>
      </c>
    </row>
    <row r="18068" spans="1:9" x14ac:dyDescent="0.25">
      <c r="A18068" s="1">
        <v>1</v>
      </c>
      <c r="B18068" s="1" t="s">
        <v>21779</v>
      </c>
      <c r="C18068" s="1" t="s">
        <v>21780</v>
      </c>
      <c r="D18068" s="1">
        <v>22276.261153340001</v>
      </c>
      <c r="E18068" s="1">
        <v>1.6805999999999999E-4</v>
      </c>
      <c r="F18068" s="1" t="s">
        <v>3</v>
      </c>
      <c r="G18068" s="1" t="s">
        <v>21781</v>
      </c>
      <c r="H18068" s="1">
        <v>0</v>
      </c>
      <c r="I18068" s="1">
        <v>9992</v>
      </c>
    </row>
    <row r="18069" spans="1:9" x14ac:dyDescent="0.25">
      <c r="A18069" s="1">
        <v>2</v>
      </c>
      <c r="B18069" s="1">
        <v>51877</v>
      </c>
      <c r="C18069" s="1">
        <v>53.215699999999998</v>
      </c>
      <c r="D18069" s="1">
        <v>225.9768</v>
      </c>
      <c r="E18069" s="1">
        <v>1777</v>
      </c>
      <c r="F18069" s="1">
        <v>65.850300000000004</v>
      </c>
      <c r="G18069" s="1">
        <v>294.26749999999998</v>
      </c>
      <c r="H18069" s="1">
        <v>15.08857851</v>
      </c>
      <c r="I18069" s="1">
        <v>34023</v>
      </c>
    </row>
    <row r="18070" spans="1:9" x14ac:dyDescent="0.25">
      <c r="A18070" s="1">
        <v>0</v>
      </c>
      <c r="B18070" s="1" t="s">
        <v>21782</v>
      </c>
    </row>
    <row r="18071" spans="1:9" x14ac:dyDescent="0.25">
      <c r="A18071" s="1">
        <v>1</v>
      </c>
      <c r="B18071" s="1" t="s">
        <v>21783</v>
      </c>
      <c r="C18071" s="1" t="s">
        <v>21784</v>
      </c>
      <c r="D18071" s="1">
        <v>22276.271269870002</v>
      </c>
      <c r="E18071" s="1">
        <v>3.4090000000000001E-5</v>
      </c>
      <c r="F18071" s="1" t="s">
        <v>3</v>
      </c>
      <c r="G18071" s="1" t="s">
        <v>4387</v>
      </c>
      <c r="H18071" s="1">
        <v>0</v>
      </c>
      <c r="I18071" s="1">
        <v>9999</v>
      </c>
    </row>
    <row r="18072" spans="1:9" x14ac:dyDescent="0.25">
      <c r="A18072" s="1">
        <v>2</v>
      </c>
      <c r="B18072" s="1">
        <v>51878</v>
      </c>
      <c r="C18072" s="1">
        <v>53.2179</v>
      </c>
      <c r="D18072" s="1">
        <v>235.93520000000001</v>
      </c>
      <c r="E18072" s="1">
        <v>1785</v>
      </c>
      <c r="F18072" s="1">
        <v>50.063600000000001</v>
      </c>
      <c r="G18072" s="1">
        <v>310.05130000000003</v>
      </c>
      <c r="H18072" s="1">
        <v>15.0886028</v>
      </c>
      <c r="I18072" s="1">
        <v>33892</v>
      </c>
    </row>
    <row r="18073" spans="1:9" x14ac:dyDescent="0.25">
      <c r="A18073" s="1">
        <v>0</v>
      </c>
      <c r="B18073" s="1" t="s">
        <v>21785</v>
      </c>
    </row>
    <row r="18074" spans="1:9" x14ac:dyDescent="0.25">
      <c r="A18074" s="1">
        <v>1</v>
      </c>
      <c r="B18074" s="1" t="s">
        <v>21786</v>
      </c>
      <c r="C18074" s="1" t="s">
        <v>21787</v>
      </c>
      <c r="D18074" s="1">
        <v>22276.18754943</v>
      </c>
      <c r="E18074" s="1">
        <v>1.7102E-4</v>
      </c>
      <c r="F18074" s="1" t="s">
        <v>3</v>
      </c>
      <c r="G18074" s="1" t="s">
        <v>21788</v>
      </c>
      <c r="H18074" s="1">
        <v>0</v>
      </c>
      <c r="I18074" s="1">
        <v>9993</v>
      </c>
    </row>
    <row r="18075" spans="1:9" x14ac:dyDescent="0.25">
      <c r="A18075" s="1">
        <v>2</v>
      </c>
      <c r="B18075" s="1">
        <v>51879</v>
      </c>
      <c r="C18075" s="1">
        <v>53.215800000000002</v>
      </c>
      <c r="D18075" s="1">
        <v>226.30779999999999</v>
      </c>
      <c r="E18075" s="1">
        <v>1823</v>
      </c>
      <c r="F18075" s="1">
        <v>59.517600000000002</v>
      </c>
      <c r="G18075" s="1">
        <v>300.59960000000001</v>
      </c>
      <c r="H18075" s="1">
        <v>15.08861394</v>
      </c>
      <c r="I18075" s="1">
        <v>34016</v>
      </c>
    </row>
    <row r="18076" spans="1:9" x14ac:dyDescent="0.25">
      <c r="A18076" s="1">
        <v>0</v>
      </c>
      <c r="B18076" s="1" t="s">
        <v>21789</v>
      </c>
    </row>
    <row r="18077" spans="1:9" x14ac:dyDescent="0.25">
      <c r="A18077" s="1">
        <v>1</v>
      </c>
      <c r="B18077" s="1" t="s">
        <v>21790</v>
      </c>
      <c r="C18077" s="1" t="s">
        <v>21791</v>
      </c>
      <c r="D18077" s="1">
        <v>22276.301666269999</v>
      </c>
      <c r="E18077" s="1">
        <v>4.0979999999999997E-5</v>
      </c>
      <c r="F18077" s="1" t="s">
        <v>3</v>
      </c>
      <c r="G18077" s="1" t="s">
        <v>21792</v>
      </c>
      <c r="H18077" s="1">
        <v>0</v>
      </c>
      <c r="I18077" s="1">
        <v>9993</v>
      </c>
    </row>
    <row r="18078" spans="1:9" x14ac:dyDescent="0.25">
      <c r="A18078" s="1">
        <v>2</v>
      </c>
      <c r="B18078" s="1">
        <v>51880</v>
      </c>
      <c r="C18078" s="1">
        <v>53.214300000000001</v>
      </c>
      <c r="D18078" s="1">
        <v>235.80930000000001</v>
      </c>
      <c r="E18078" s="1">
        <v>1687</v>
      </c>
      <c r="F18078" s="1">
        <v>61.708599999999997</v>
      </c>
      <c r="G18078" s="1">
        <v>298.40769999999998</v>
      </c>
      <c r="H18078" s="1">
        <v>15.088551949999999</v>
      </c>
      <c r="I18078" s="1">
        <v>33899</v>
      </c>
    </row>
    <row r="18079" spans="1:9" x14ac:dyDescent="0.25">
      <c r="A18079" s="1">
        <v>0</v>
      </c>
      <c r="B18079" s="1" t="s">
        <v>21793</v>
      </c>
    </row>
    <row r="18080" spans="1:9" x14ac:dyDescent="0.25">
      <c r="A18080" s="1">
        <v>1</v>
      </c>
      <c r="B18080" s="1" t="s">
        <v>21794</v>
      </c>
      <c r="C18080" s="1" t="s">
        <v>21795</v>
      </c>
      <c r="D18080" s="1">
        <v>22276.51139186</v>
      </c>
      <c r="E18080" s="1">
        <v>1.0098E-4</v>
      </c>
      <c r="F18080" s="1" t="s">
        <v>3</v>
      </c>
      <c r="G18080" s="1" t="s">
        <v>21796</v>
      </c>
      <c r="H18080" s="1">
        <v>0</v>
      </c>
      <c r="I18080" s="1">
        <v>9993</v>
      </c>
    </row>
    <row r="18081" spans="1:9" x14ac:dyDescent="0.25">
      <c r="A18081" s="1">
        <v>2</v>
      </c>
      <c r="B18081" s="1">
        <v>51881</v>
      </c>
      <c r="C18081" s="1">
        <v>53.215699999999998</v>
      </c>
      <c r="D18081" s="1">
        <v>224.86060000000001</v>
      </c>
      <c r="E18081" s="1">
        <v>1760</v>
      </c>
      <c r="F18081" s="1">
        <v>54.3063</v>
      </c>
      <c r="G18081" s="1">
        <v>305.80930000000001</v>
      </c>
      <c r="H18081" s="1">
        <v>15.088562169999999</v>
      </c>
      <c r="I18081" s="1">
        <v>34111</v>
      </c>
    </row>
    <row r="18082" spans="1:9" x14ac:dyDescent="0.25">
      <c r="A18082" s="1">
        <v>0</v>
      </c>
      <c r="B18082" s="1" t="s">
        <v>21797</v>
      </c>
    </row>
    <row r="18083" spans="1:9" x14ac:dyDescent="0.25">
      <c r="A18083" s="1">
        <v>1</v>
      </c>
      <c r="B18083" s="1" t="s">
        <v>21798</v>
      </c>
      <c r="C18083" s="1" t="s">
        <v>21799</v>
      </c>
      <c r="D18083" s="1">
        <v>22276.25746737</v>
      </c>
      <c r="E18083" s="1">
        <v>2.2589999999999999E-5</v>
      </c>
      <c r="F18083" s="1" t="s">
        <v>3</v>
      </c>
      <c r="G18083" s="1" t="s">
        <v>21800</v>
      </c>
      <c r="H18083" s="1">
        <v>0</v>
      </c>
      <c r="I18083" s="1">
        <v>9999</v>
      </c>
    </row>
    <row r="18084" spans="1:9" x14ac:dyDescent="0.25">
      <c r="A18084" s="1">
        <v>2</v>
      </c>
      <c r="B18084" s="1">
        <v>51882</v>
      </c>
      <c r="C18084" s="1">
        <v>53.2166</v>
      </c>
      <c r="D18084" s="1">
        <v>225.9862</v>
      </c>
      <c r="E18084" s="1">
        <v>1839</v>
      </c>
      <c r="F18084" s="1">
        <v>49.696399999999997</v>
      </c>
      <c r="G18084" s="1">
        <v>310.41890000000001</v>
      </c>
      <c r="H18084" s="1">
        <v>15.088488249999999</v>
      </c>
      <c r="I18084" s="1">
        <v>34071</v>
      </c>
    </row>
    <row r="18085" spans="1:9" x14ac:dyDescent="0.25">
      <c r="A18085" s="1">
        <v>0</v>
      </c>
      <c r="B18085" s="1" t="s">
        <v>21801</v>
      </c>
    </row>
    <row r="18086" spans="1:9" x14ac:dyDescent="0.25">
      <c r="A18086" s="1">
        <v>1</v>
      </c>
      <c r="B18086" s="1" t="s">
        <v>21802</v>
      </c>
      <c r="C18086" s="1" t="s">
        <v>21803</v>
      </c>
      <c r="D18086" s="1">
        <v>22276.372515210001</v>
      </c>
      <c r="E18086" s="1">
        <v>8.1630000000000003E-5</v>
      </c>
      <c r="F18086" s="1" t="s">
        <v>3</v>
      </c>
      <c r="G18086" s="1" t="s">
        <v>21804</v>
      </c>
      <c r="H18086" s="1">
        <v>0</v>
      </c>
      <c r="I18086" s="1">
        <v>9995</v>
      </c>
    </row>
    <row r="18087" spans="1:9" x14ac:dyDescent="0.25">
      <c r="A18087" s="1">
        <v>2</v>
      </c>
      <c r="B18087" s="1">
        <v>51883</v>
      </c>
      <c r="C18087" s="1">
        <v>53.2149</v>
      </c>
      <c r="D18087" s="1">
        <v>225.4879</v>
      </c>
      <c r="E18087" s="1">
        <v>1895</v>
      </c>
      <c r="F18087" s="1">
        <v>46.727899999999998</v>
      </c>
      <c r="G18087" s="1">
        <v>313.38709999999998</v>
      </c>
      <c r="H18087" s="1">
        <v>15.08854575</v>
      </c>
      <c r="I18087" s="1">
        <v>34030</v>
      </c>
    </row>
    <row r="18088" spans="1:9" x14ac:dyDescent="0.25">
      <c r="A18088" s="1">
        <v>0</v>
      </c>
      <c r="B18088" s="1" t="s">
        <v>21805</v>
      </c>
    </row>
    <row r="18089" spans="1:9" x14ac:dyDescent="0.25">
      <c r="A18089" s="1">
        <v>1</v>
      </c>
      <c r="B18089" s="1" t="s">
        <v>21806</v>
      </c>
      <c r="C18089" s="1" t="s">
        <v>21807</v>
      </c>
      <c r="D18089" s="1">
        <v>22276.38259505</v>
      </c>
      <c r="E18089" s="1">
        <v>1.2773E-4</v>
      </c>
      <c r="F18089" s="1" t="s">
        <v>3</v>
      </c>
      <c r="G18089" s="1" t="s">
        <v>21808</v>
      </c>
      <c r="H18089" s="1">
        <v>0</v>
      </c>
      <c r="I18089" s="1">
        <v>9994</v>
      </c>
    </row>
    <row r="18090" spans="1:9" x14ac:dyDescent="0.25">
      <c r="A18090" s="1">
        <v>2</v>
      </c>
      <c r="B18090" s="1">
        <v>51884</v>
      </c>
      <c r="C18090" s="1">
        <v>53.215800000000002</v>
      </c>
      <c r="D18090" s="1">
        <v>225.43219999999999</v>
      </c>
      <c r="E18090" s="1">
        <v>2230</v>
      </c>
      <c r="F18090" s="1">
        <v>49.355699999999999</v>
      </c>
      <c r="G18090" s="1">
        <v>310.76280000000003</v>
      </c>
      <c r="H18090" s="1">
        <v>15.08849343</v>
      </c>
      <c r="I18090" s="1">
        <v>34124</v>
      </c>
    </row>
    <row r="18091" spans="1:9" x14ac:dyDescent="0.25">
      <c r="A18091" s="1">
        <v>0</v>
      </c>
      <c r="B18091" s="1" t="s">
        <v>21809</v>
      </c>
    </row>
    <row r="18092" spans="1:9" x14ac:dyDescent="0.25">
      <c r="A18092" s="1">
        <v>1</v>
      </c>
      <c r="B18092" s="1" t="s">
        <v>21810</v>
      </c>
      <c r="C18092" s="1" t="s">
        <v>21811</v>
      </c>
      <c r="D18092" s="1">
        <v>22276.566586680001</v>
      </c>
      <c r="E18092" s="1">
        <v>1.313E-5</v>
      </c>
      <c r="F18092" s="1" t="s">
        <v>3</v>
      </c>
      <c r="G18092" s="1" t="s">
        <v>9894</v>
      </c>
      <c r="H18092" s="1">
        <v>0</v>
      </c>
      <c r="I18092" s="1">
        <v>9999</v>
      </c>
    </row>
    <row r="18093" spans="1:9" x14ac:dyDescent="0.25">
      <c r="A18093" s="1">
        <v>2</v>
      </c>
      <c r="B18093" s="1">
        <v>51885</v>
      </c>
      <c r="C18093" s="1">
        <v>53.2179</v>
      </c>
      <c r="D18093" s="1">
        <v>224.61959999999999</v>
      </c>
      <c r="E18093" s="1">
        <v>1702</v>
      </c>
      <c r="F18093" s="1">
        <v>56.430999999999997</v>
      </c>
      <c r="G18093" s="1">
        <v>303.68450000000001</v>
      </c>
      <c r="H18093" s="1">
        <v>15.088619339999999</v>
      </c>
      <c r="I18093" s="1">
        <v>34062</v>
      </c>
    </row>
    <row r="18094" spans="1:9" x14ac:dyDescent="0.25">
      <c r="A18094" s="1">
        <v>0</v>
      </c>
      <c r="B18094" s="1" t="s">
        <v>21812</v>
      </c>
    </row>
    <row r="18095" spans="1:9" x14ac:dyDescent="0.25">
      <c r="A18095" s="1">
        <v>1</v>
      </c>
      <c r="B18095" s="1" t="s">
        <v>21813</v>
      </c>
      <c r="C18095" s="1" t="s">
        <v>21814</v>
      </c>
      <c r="D18095" s="1">
        <v>22276.17650953</v>
      </c>
      <c r="E18095" s="1">
        <v>1.7676000000000001E-4</v>
      </c>
      <c r="F18095" s="1" t="s">
        <v>3</v>
      </c>
      <c r="G18095" s="1" t="s">
        <v>21815</v>
      </c>
      <c r="H18095" s="1">
        <v>0</v>
      </c>
      <c r="I18095" s="1">
        <v>9992</v>
      </c>
    </row>
    <row r="18096" spans="1:9" x14ac:dyDescent="0.25">
      <c r="A18096" s="1">
        <v>2</v>
      </c>
      <c r="B18096" s="1">
        <v>51886</v>
      </c>
      <c r="C18096" s="1">
        <v>53.216700000000003</v>
      </c>
      <c r="D18096" s="1">
        <v>226.36709999999999</v>
      </c>
      <c r="E18096" s="1">
        <v>1181</v>
      </c>
      <c r="F18096" s="1">
        <v>90.597800000000007</v>
      </c>
      <c r="G18096" s="1">
        <v>269.51490000000001</v>
      </c>
      <c r="H18096" s="1">
        <v>15.08860005</v>
      </c>
      <c r="I18096" s="1">
        <v>34017</v>
      </c>
    </row>
    <row r="18097" spans="1:9" x14ac:dyDescent="0.25">
      <c r="A18097" s="1">
        <v>0</v>
      </c>
      <c r="B18097" s="1" t="s">
        <v>21816</v>
      </c>
    </row>
    <row r="18098" spans="1:9" x14ac:dyDescent="0.25">
      <c r="A18098" s="1">
        <v>1</v>
      </c>
      <c r="B18098" s="1" t="s">
        <v>21817</v>
      </c>
      <c r="C18098" s="1" t="s">
        <v>21818</v>
      </c>
      <c r="D18098" s="1">
        <v>22276.297958349998</v>
      </c>
      <c r="E18098" s="1">
        <v>4.4159999999999997E-5</v>
      </c>
      <c r="F18098" s="1" t="s">
        <v>3</v>
      </c>
      <c r="G18098" s="1" t="s">
        <v>21819</v>
      </c>
      <c r="H18098" s="1">
        <v>0</v>
      </c>
      <c r="I18098" s="1">
        <v>9992</v>
      </c>
    </row>
    <row r="18099" spans="1:9" x14ac:dyDescent="0.25">
      <c r="A18099" s="1">
        <v>2</v>
      </c>
      <c r="B18099" s="1">
        <v>51887</v>
      </c>
      <c r="C18099" s="1">
        <v>53.215800000000002</v>
      </c>
      <c r="D18099" s="1">
        <v>225.8229</v>
      </c>
      <c r="E18099" s="1">
        <v>1786</v>
      </c>
      <c r="F18099" s="1">
        <v>54.795699999999997</v>
      </c>
      <c r="G18099" s="1">
        <v>305.3202</v>
      </c>
      <c r="H18099" s="1">
        <v>15.088392730000001</v>
      </c>
      <c r="I18099" s="1">
        <v>34024</v>
      </c>
    </row>
    <row r="18100" spans="1:9" x14ac:dyDescent="0.25">
      <c r="A18100" s="1">
        <v>0</v>
      </c>
      <c r="B18100" s="1" t="s">
        <v>21820</v>
      </c>
    </row>
    <row r="18101" spans="1:9" x14ac:dyDescent="0.25">
      <c r="A18101" s="1">
        <v>1</v>
      </c>
      <c r="B18101" s="1" t="s">
        <v>21821</v>
      </c>
      <c r="C18101" s="1" t="s">
        <v>21822</v>
      </c>
      <c r="D18101" s="1">
        <v>22276.305317049999</v>
      </c>
      <c r="E18101" s="1">
        <v>1.2148E-4</v>
      </c>
      <c r="F18101" s="1" t="s">
        <v>3</v>
      </c>
      <c r="G18101" s="1" t="s">
        <v>21823</v>
      </c>
      <c r="H18101" s="1">
        <v>0</v>
      </c>
      <c r="I18101" s="1">
        <v>9992</v>
      </c>
    </row>
    <row r="18102" spans="1:9" x14ac:dyDescent="0.25">
      <c r="A18102" s="1">
        <v>2</v>
      </c>
      <c r="B18102" s="1">
        <v>51888</v>
      </c>
      <c r="C18102" s="1">
        <v>53.214700000000001</v>
      </c>
      <c r="D18102" s="1">
        <v>225.78870000000001</v>
      </c>
      <c r="E18102" s="1">
        <v>1492</v>
      </c>
      <c r="F18102" s="1">
        <v>57.895600000000002</v>
      </c>
      <c r="G18102" s="1">
        <v>302.21809999999999</v>
      </c>
      <c r="H18102" s="1">
        <v>15.08862384</v>
      </c>
      <c r="I18102" s="1">
        <v>34031</v>
      </c>
    </row>
    <row r="18103" spans="1:9" x14ac:dyDescent="0.25">
      <c r="A18103" s="1">
        <v>0</v>
      </c>
      <c r="B18103" s="1" t="s">
        <v>21824</v>
      </c>
    </row>
    <row r="18104" spans="1:9" x14ac:dyDescent="0.25">
      <c r="A18104" s="1">
        <v>1</v>
      </c>
      <c r="B18104" s="1" t="s">
        <v>21825</v>
      </c>
      <c r="C18104" s="1" t="s">
        <v>21826</v>
      </c>
      <c r="D18104" s="1">
        <v>22276.551864509998</v>
      </c>
      <c r="E18104" s="1">
        <v>7.5580000000000005E-5</v>
      </c>
      <c r="F18104" s="1" t="s">
        <v>3</v>
      </c>
      <c r="G18104" s="1" t="s">
        <v>21827</v>
      </c>
      <c r="H18104" s="1">
        <v>0</v>
      </c>
      <c r="I18104" s="1">
        <v>9995</v>
      </c>
    </row>
    <row r="18105" spans="1:9" x14ac:dyDescent="0.25">
      <c r="A18105" s="1">
        <v>2</v>
      </c>
      <c r="B18105" s="1">
        <v>51889</v>
      </c>
      <c r="C18105" s="1">
        <v>53.216700000000003</v>
      </c>
      <c r="D18105" s="1">
        <v>224.67939999999999</v>
      </c>
      <c r="E18105" s="1">
        <v>2066</v>
      </c>
      <c r="F18105" s="1">
        <v>46.465499999999999</v>
      </c>
      <c r="G18105" s="1">
        <v>313.65089999999998</v>
      </c>
      <c r="H18105" s="1">
        <v>15.08854124</v>
      </c>
      <c r="I18105" s="1">
        <v>34063</v>
      </c>
    </row>
    <row r="18106" spans="1:9" x14ac:dyDescent="0.25">
      <c r="A18106" s="1">
        <v>0</v>
      </c>
      <c r="B18106" s="1" t="s">
        <v>21828</v>
      </c>
    </row>
    <row r="18107" spans="1:9" x14ac:dyDescent="0.25">
      <c r="A18107" s="1">
        <v>1</v>
      </c>
      <c r="B18107" s="1" t="s">
        <v>21829</v>
      </c>
      <c r="C18107" s="1" t="s">
        <v>21830</v>
      </c>
      <c r="D18107" s="1">
        <v>22276.360532710001</v>
      </c>
      <c r="E18107" s="1">
        <v>2.9264999999999998E-4</v>
      </c>
      <c r="F18107" s="1" t="s">
        <v>3</v>
      </c>
      <c r="G18107" s="1" t="s">
        <v>21831</v>
      </c>
      <c r="H18107" s="1">
        <v>0</v>
      </c>
      <c r="I18107" s="1">
        <v>9993</v>
      </c>
    </row>
    <row r="18108" spans="1:9" x14ac:dyDescent="0.25">
      <c r="A18108" s="1">
        <v>2</v>
      </c>
      <c r="B18108" s="1">
        <v>51890</v>
      </c>
      <c r="C18108" s="1">
        <v>53.216299999999997</v>
      </c>
      <c r="D18108" s="1">
        <v>225.54300000000001</v>
      </c>
      <c r="E18108" s="1">
        <v>2176</v>
      </c>
      <c r="F18108" s="1">
        <v>58.4392</v>
      </c>
      <c r="G18108" s="1">
        <v>301.68130000000002</v>
      </c>
      <c r="H18108" s="1">
        <v>15.08901522</v>
      </c>
      <c r="I18108" s="1">
        <v>34038</v>
      </c>
    </row>
    <row r="18109" spans="1:9" x14ac:dyDescent="0.25">
      <c r="A18109" s="1">
        <v>0</v>
      </c>
      <c r="B18109" s="1" t="s">
        <v>21832</v>
      </c>
    </row>
    <row r="18110" spans="1:9" x14ac:dyDescent="0.25">
      <c r="A18110" s="1">
        <v>1</v>
      </c>
      <c r="B18110" s="1" t="s">
        <v>21833</v>
      </c>
      <c r="C18110" s="1" t="s">
        <v>21834</v>
      </c>
      <c r="D18110" s="1">
        <v>22276.150748370001</v>
      </c>
      <c r="E18110" s="1">
        <v>-2.8399999999999999E-6</v>
      </c>
      <c r="F18110" s="1" t="s">
        <v>3</v>
      </c>
      <c r="G18110" s="1" t="s">
        <v>21835</v>
      </c>
      <c r="H18110" s="1">
        <v>0</v>
      </c>
      <c r="I18110" s="1">
        <v>9992</v>
      </c>
    </row>
    <row r="18111" spans="1:9" x14ac:dyDescent="0.25">
      <c r="A18111" s="1">
        <v>2</v>
      </c>
      <c r="B18111" s="1">
        <v>51891</v>
      </c>
      <c r="C18111" s="1">
        <v>53.219799999999999</v>
      </c>
      <c r="D18111" s="1">
        <v>226.47970000000001</v>
      </c>
      <c r="E18111" s="1">
        <v>1657</v>
      </c>
      <c r="F18111" s="1">
        <v>56.770299999999999</v>
      </c>
      <c r="G18111" s="1">
        <v>303.34480000000002</v>
      </c>
      <c r="H18111" s="1">
        <v>15.088506600000001</v>
      </c>
      <c r="I18111" s="1">
        <v>34054</v>
      </c>
    </row>
    <row r="18112" spans="1:9" x14ac:dyDescent="0.25">
      <c r="A18112" s="1">
        <v>0</v>
      </c>
      <c r="B18112" s="1" t="s">
        <v>21836</v>
      </c>
    </row>
    <row r="18113" spans="1:9" x14ac:dyDescent="0.25">
      <c r="A18113" s="1">
        <v>1</v>
      </c>
      <c r="B18113" s="1" t="s">
        <v>21837</v>
      </c>
      <c r="C18113" s="1" t="s">
        <v>21838</v>
      </c>
      <c r="D18113" s="1">
        <v>22276.290585679999</v>
      </c>
      <c r="E18113" s="1">
        <v>4.2660000000000002E-5</v>
      </c>
      <c r="F18113" s="1" t="s">
        <v>3</v>
      </c>
      <c r="G18113" s="1" t="s">
        <v>21839</v>
      </c>
      <c r="H18113" s="1">
        <v>0</v>
      </c>
      <c r="I18113" s="1">
        <v>9992</v>
      </c>
    </row>
    <row r="18114" spans="1:9" x14ac:dyDescent="0.25">
      <c r="A18114" s="1">
        <v>2</v>
      </c>
      <c r="B18114" s="1">
        <v>51892</v>
      </c>
      <c r="C18114" s="1">
        <v>53.217700000000001</v>
      </c>
      <c r="D18114" s="1">
        <v>225.8588</v>
      </c>
      <c r="E18114" s="1">
        <v>1617</v>
      </c>
      <c r="F18114" s="1">
        <v>56.832000000000001</v>
      </c>
      <c r="G18114" s="1">
        <v>303.28269999999998</v>
      </c>
      <c r="H18114" s="1">
        <v>15.0885365</v>
      </c>
      <c r="I18114" s="1">
        <v>34024</v>
      </c>
    </row>
    <row r="18115" spans="1:9" x14ac:dyDescent="0.25">
      <c r="A18115" s="1">
        <v>0</v>
      </c>
      <c r="B18115" s="1" t="s">
        <v>21840</v>
      </c>
    </row>
    <row r="18116" spans="1:9" x14ac:dyDescent="0.25">
      <c r="A18116" s="1">
        <v>1</v>
      </c>
      <c r="B18116" s="1" t="s">
        <v>21841</v>
      </c>
      <c r="C18116" s="1" t="s">
        <v>21842</v>
      </c>
      <c r="D18116" s="1">
        <v>22276.143394409999</v>
      </c>
      <c r="E18116" s="1">
        <v>2.4700000000000001E-5</v>
      </c>
      <c r="F18116" s="1" t="s">
        <v>3</v>
      </c>
      <c r="G18116" s="1" t="s">
        <v>21843</v>
      </c>
      <c r="H18116" s="1">
        <v>0</v>
      </c>
      <c r="I18116" s="1">
        <v>9995</v>
      </c>
    </row>
    <row r="18117" spans="1:9" x14ac:dyDescent="0.25">
      <c r="A18117" s="1">
        <v>2</v>
      </c>
      <c r="B18117" s="1">
        <v>51893</v>
      </c>
      <c r="C18117" s="1">
        <v>53.218200000000003</v>
      </c>
      <c r="D18117" s="1">
        <v>226.5085</v>
      </c>
      <c r="E18117" s="1">
        <v>1727</v>
      </c>
      <c r="F18117" s="1">
        <v>53.577500000000001</v>
      </c>
      <c r="G18117" s="1">
        <v>306.5376</v>
      </c>
      <c r="H18117" s="1">
        <v>15.08841282</v>
      </c>
      <c r="I18117" s="1">
        <v>34068</v>
      </c>
    </row>
    <row r="18118" spans="1:9" x14ac:dyDescent="0.25">
      <c r="A18118" s="1">
        <v>0</v>
      </c>
      <c r="B18118" s="1" t="s">
        <v>21844</v>
      </c>
    </row>
    <row r="18119" spans="1:9" x14ac:dyDescent="0.25">
      <c r="A18119" s="1">
        <v>1</v>
      </c>
      <c r="B18119" s="1" t="s">
        <v>21845</v>
      </c>
      <c r="C18119" s="1" t="s">
        <v>21846</v>
      </c>
      <c r="D18119" s="1">
        <v>22276.147074230001</v>
      </c>
      <c r="E18119" s="1">
        <v>5.0229999999999998E-5</v>
      </c>
      <c r="F18119" s="1" t="s">
        <v>3</v>
      </c>
      <c r="G18119" s="1" t="s">
        <v>21847</v>
      </c>
      <c r="H18119" s="1">
        <v>0</v>
      </c>
      <c r="I18119" s="1">
        <v>9991</v>
      </c>
    </row>
    <row r="18120" spans="1:9" x14ac:dyDescent="0.25">
      <c r="A18120" s="1">
        <v>2</v>
      </c>
      <c r="B18120" s="1">
        <v>51894</v>
      </c>
      <c r="C18120" s="1">
        <v>53.218899999999998</v>
      </c>
      <c r="D18120" s="1">
        <v>226.49799999999999</v>
      </c>
      <c r="E18120" s="1">
        <v>1887</v>
      </c>
      <c r="F18120" s="1">
        <v>49.037199999999999</v>
      </c>
      <c r="G18120" s="1">
        <v>311.07830000000001</v>
      </c>
      <c r="H18120" s="1">
        <v>15.08861201</v>
      </c>
      <c r="I18120" s="1">
        <v>34065</v>
      </c>
    </row>
    <row r="18121" spans="1:9" x14ac:dyDescent="0.25">
      <c r="A18121" s="1">
        <v>0</v>
      </c>
      <c r="B18121" s="1" t="s">
        <v>21848</v>
      </c>
    </row>
    <row r="18122" spans="1:9" x14ac:dyDescent="0.25">
      <c r="A18122" s="1">
        <v>1</v>
      </c>
      <c r="B18122" s="1" t="s">
        <v>21849</v>
      </c>
      <c r="C18122" s="1" t="s">
        <v>21850</v>
      </c>
      <c r="D18122" s="1">
        <v>22276.272180569998</v>
      </c>
      <c r="E18122" s="1">
        <v>1.383E-5</v>
      </c>
      <c r="F18122" s="1" t="s">
        <v>3</v>
      </c>
      <c r="G18122" s="1" t="s">
        <v>21851</v>
      </c>
      <c r="H18122" s="1">
        <v>0</v>
      </c>
      <c r="I18122" s="1">
        <v>9998</v>
      </c>
    </row>
    <row r="18123" spans="1:9" x14ac:dyDescent="0.25">
      <c r="A18123" s="1">
        <v>2</v>
      </c>
      <c r="B18123" s="1">
        <v>51895</v>
      </c>
      <c r="C18123" s="1">
        <v>53.219700000000003</v>
      </c>
      <c r="D18123" s="1">
        <v>225.92509999999999</v>
      </c>
      <c r="E18123" s="1">
        <v>1957</v>
      </c>
      <c r="F18123" s="1">
        <v>46.493000000000002</v>
      </c>
      <c r="G18123" s="1">
        <v>313.6225</v>
      </c>
      <c r="H18123" s="1">
        <v>15.088459569999999</v>
      </c>
      <c r="I18123" s="1">
        <v>34024</v>
      </c>
    </row>
    <row r="18124" spans="1:9" x14ac:dyDescent="0.25">
      <c r="A18124" s="1">
        <v>0</v>
      </c>
      <c r="B18124" s="1" t="s">
        <v>21852</v>
      </c>
    </row>
    <row r="18125" spans="1:9" x14ac:dyDescent="0.25">
      <c r="A18125" s="1">
        <v>1</v>
      </c>
      <c r="B18125" s="1" t="s">
        <v>21853</v>
      </c>
      <c r="C18125" s="1" t="s">
        <v>21854</v>
      </c>
      <c r="D18125" s="1">
        <v>22276.140677619998</v>
      </c>
      <c r="E18125" s="1">
        <v>-4.8999999999999997E-6</v>
      </c>
      <c r="F18125" s="1" t="s">
        <v>3</v>
      </c>
      <c r="G18125" s="1">
        <f>-12716-4</f>
        <v>-12720</v>
      </c>
      <c r="H18125" s="1">
        <v>0</v>
      </c>
      <c r="I18125" s="1">
        <v>9995</v>
      </c>
    </row>
    <row r="18126" spans="1:9" x14ac:dyDescent="0.25">
      <c r="A18126" s="1">
        <v>2</v>
      </c>
      <c r="B18126" s="1">
        <v>51896</v>
      </c>
      <c r="C18126" s="1">
        <v>53.216799999999999</v>
      </c>
      <c r="D18126" s="1">
        <v>226.51310000000001</v>
      </c>
      <c r="E18126" s="1">
        <v>1784</v>
      </c>
      <c r="F18126" s="1">
        <v>50.0625</v>
      </c>
      <c r="G18126" s="1">
        <v>310.05239999999998</v>
      </c>
      <c r="H18126" s="1">
        <v>15.08840751</v>
      </c>
      <c r="I18126" s="1">
        <v>34050</v>
      </c>
    </row>
    <row r="18127" spans="1:9" x14ac:dyDescent="0.25">
      <c r="A18127" s="1">
        <v>0</v>
      </c>
      <c r="B18127" s="1" t="s">
        <v>21855</v>
      </c>
    </row>
    <row r="18128" spans="1:9" x14ac:dyDescent="0.25">
      <c r="A18128" s="1">
        <v>1</v>
      </c>
      <c r="B18128" s="1" t="s">
        <v>21856</v>
      </c>
      <c r="C18128" s="1" t="s">
        <v>21857</v>
      </c>
      <c r="D18128" s="1">
        <v>22276.136029649999</v>
      </c>
      <c r="E18128" s="1">
        <v>5.6300000000000003E-6</v>
      </c>
      <c r="F18128" s="1" t="s">
        <v>3</v>
      </c>
      <c r="G18128" s="1" t="s">
        <v>14365</v>
      </c>
      <c r="H18128" s="1">
        <v>0</v>
      </c>
      <c r="I18128" s="1">
        <v>9994</v>
      </c>
    </row>
    <row r="18129" spans="1:9" x14ac:dyDescent="0.25">
      <c r="A18129" s="1">
        <v>2</v>
      </c>
      <c r="B18129" s="1">
        <v>51897</v>
      </c>
      <c r="C18129" s="1">
        <v>53.220100000000002</v>
      </c>
      <c r="D18129" s="1">
        <v>226.547</v>
      </c>
      <c r="E18129" s="1">
        <v>1575</v>
      </c>
      <c r="F18129" s="1">
        <v>65.349599999999995</v>
      </c>
      <c r="G18129" s="1">
        <v>294.76600000000002</v>
      </c>
      <c r="H18129" s="1">
        <v>15.08847692</v>
      </c>
      <c r="I18129" s="1">
        <v>34003</v>
      </c>
    </row>
    <row r="18130" spans="1:9" x14ac:dyDescent="0.25">
      <c r="A18130" s="1">
        <v>0</v>
      </c>
      <c r="B18130" s="1" t="s">
        <v>21858</v>
      </c>
    </row>
    <row r="18131" spans="1:9" x14ac:dyDescent="0.25">
      <c r="A18131" s="1">
        <v>1</v>
      </c>
      <c r="B18131" s="1" t="s">
        <v>21859</v>
      </c>
      <c r="C18131" s="1" t="s">
        <v>21860</v>
      </c>
      <c r="D18131" s="1">
        <v>22276.26482687</v>
      </c>
      <c r="E18131" s="1">
        <v>7.9450000000000007E-5</v>
      </c>
      <c r="F18131" s="1" t="s">
        <v>3</v>
      </c>
      <c r="G18131" s="1" t="s">
        <v>21861</v>
      </c>
      <c r="H18131" s="1">
        <v>0</v>
      </c>
      <c r="I18131" s="1">
        <v>9999</v>
      </c>
    </row>
    <row r="18132" spans="1:9" x14ac:dyDescent="0.25">
      <c r="A18132" s="1">
        <v>2</v>
      </c>
      <c r="B18132" s="1">
        <v>51898</v>
      </c>
      <c r="C18132" s="1">
        <v>53.218000000000004</v>
      </c>
      <c r="D18132" s="1">
        <v>225.9649</v>
      </c>
      <c r="E18132" s="1">
        <v>1570</v>
      </c>
      <c r="F18132" s="1">
        <v>61.333599999999997</v>
      </c>
      <c r="G18132" s="1">
        <v>298.78140000000002</v>
      </c>
      <c r="H18132" s="1">
        <v>15.0885911</v>
      </c>
      <c r="I18132" s="1">
        <v>34075</v>
      </c>
    </row>
    <row r="18133" spans="1:9" x14ac:dyDescent="0.25">
      <c r="A18133" s="1">
        <v>0</v>
      </c>
      <c r="B18133" s="1" t="s">
        <v>21862</v>
      </c>
      <c r="C18133" s="1">
        <v>2</v>
      </c>
    </row>
    <row r="18134" spans="1:9" x14ac:dyDescent="0.25">
      <c r="A18134" s="1">
        <v>1</v>
      </c>
      <c r="B18134" s="1" t="s">
        <v>21863</v>
      </c>
      <c r="C18134" s="1" t="s">
        <v>21864</v>
      </c>
      <c r="D18134" s="1">
        <v>22276.478958</v>
      </c>
      <c r="E18134" s="1">
        <v>1.2879999999999999E-4</v>
      </c>
      <c r="F18134" s="1" t="s">
        <v>3</v>
      </c>
      <c r="G18134" s="1" t="s">
        <v>21865</v>
      </c>
      <c r="H18134" s="1">
        <v>0</v>
      </c>
      <c r="I18134" s="1">
        <v>9996</v>
      </c>
    </row>
    <row r="18135" spans="1:9" x14ac:dyDescent="0.25">
      <c r="A18135" s="1">
        <v>2</v>
      </c>
      <c r="B18135" s="1">
        <v>51954</v>
      </c>
      <c r="C18135" s="1">
        <v>58.286200000000001</v>
      </c>
      <c r="D18135" s="1">
        <v>23.0762</v>
      </c>
      <c r="E18135" s="1">
        <v>19367</v>
      </c>
      <c r="F18135" s="1">
        <v>172.19</v>
      </c>
      <c r="G18135" s="1">
        <v>312.70159999999998</v>
      </c>
      <c r="H18135" s="1">
        <v>15.2365774</v>
      </c>
      <c r="I18135" s="1">
        <v>31850</v>
      </c>
    </row>
    <row r="18136" spans="1:9" x14ac:dyDescent="0.25">
      <c r="A18136" s="1">
        <v>0</v>
      </c>
      <c r="B18136" s="1" t="s">
        <v>21866</v>
      </c>
    </row>
    <row r="18137" spans="1:9" x14ac:dyDescent="0.25">
      <c r="A18137" s="1">
        <v>1</v>
      </c>
      <c r="B18137" s="1" t="s">
        <v>21867</v>
      </c>
      <c r="C18137" s="1" t="s">
        <v>21868</v>
      </c>
      <c r="D18137" s="1">
        <v>22276.221589839999</v>
      </c>
      <c r="E18137" s="1">
        <v>6.1610000000000001E-5</v>
      </c>
      <c r="F18137" s="1" t="s">
        <v>3</v>
      </c>
      <c r="G18137" s="1" t="s">
        <v>21869</v>
      </c>
      <c r="H18137" s="1">
        <v>0</v>
      </c>
      <c r="I18137" s="1">
        <v>9995</v>
      </c>
    </row>
    <row r="18138" spans="1:9" x14ac:dyDescent="0.25">
      <c r="A18138" s="1">
        <v>2</v>
      </c>
      <c r="B18138" s="1">
        <v>51956</v>
      </c>
      <c r="C18138" s="1">
        <v>53.215899999999998</v>
      </c>
      <c r="D18138" s="1">
        <v>256.15910000000002</v>
      </c>
      <c r="E18138" s="1">
        <v>2147</v>
      </c>
      <c r="F18138" s="1">
        <v>41.5197</v>
      </c>
      <c r="G18138" s="1">
        <v>318.5958</v>
      </c>
      <c r="H18138" s="1">
        <v>15.08856108</v>
      </c>
      <c r="I18138" s="1">
        <v>31963</v>
      </c>
    </row>
    <row r="18139" spans="1:9" x14ac:dyDescent="0.25">
      <c r="A18139" s="1">
        <v>0</v>
      </c>
      <c r="B18139" s="1" t="s">
        <v>21870</v>
      </c>
    </row>
    <row r="18140" spans="1:9" x14ac:dyDescent="0.25">
      <c r="A18140" s="1">
        <v>1</v>
      </c>
      <c r="B18140" s="1" t="s">
        <v>21871</v>
      </c>
      <c r="C18140" s="1" t="s">
        <v>21872</v>
      </c>
      <c r="D18140" s="1">
        <v>22276.335674990001</v>
      </c>
      <c r="E18140" s="1">
        <v>3.027E-5</v>
      </c>
      <c r="F18140" s="1" t="s">
        <v>3</v>
      </c>
      <c r="G18140" s="1" t="s">
        <v>21873</v>
      </c>
      <c r="H18140" s="1">
        <v>0</v>
      </c>
      <c r="I18140" s="1">
        <v>9992</v>
      </c>
    </row>
    <row r="18141" spans="1:9" x14ac:dyDescent="0.25">
      <c r="A18141" s="1">
        <v>2</v>
      </c>
      <c r="B18141" s="1">
        <v>51957</v>
      </c>
      <c r="C18141" s="1">
        <v>53.2164</v>
      </c>
      <c r="D18141" s="1">
        <v>255.64259999999999</v>
      </c>
      <c r="E18141" s="1">
        <v>1923</v>
      </c>
      <c r="F18141" s="1">
        <v>50.5623</v>
      </c>
      <c r="G18141" s="1">
        <v>309.5539</v>
      </c>
      <c r="H18141" s="1">
        <v>15.08847922</v>
      </c>
      <c r="I18141" s="1">
        <v>31987</v>
      </c>
    </row>
    <row r="18142" spans="1:9" x14ac:dyDescent="0.25">
      <c r="A18142" s="1">
        <v>0</v>
      </c>
      <c r="B18142" s="1" t="s">
        <v>21874</v>
      </c>
    </row>
    <row r="18143" spans="1:9" x14ac:dyDescent="0.25">
      <c r="A18143" s="1">
        <v>1</v>
      </c>
      <c r="B18143" s="1" t="s">
        <v>21875</v>
      </c>
      <c r="C18143" s="1" t="s">
        <v>21876</v>
      </c>
      <c r="D18143" s="1">
        <v>22276.41663593</v>
      </c>
      <c r="E18143" s="1">
        <v>9.2159999999999999E-5</v>
      </c>
      <c r="F18143" s="1" t="s">
        <v>3</v>
      </c>
      <c r="G18143" s="1" t="s">
        <v>21877</v>
      </c>
      <c r="H18143" s="1">
        <v>0</v>
      </c>
      <c r="I18143" s="1">
        <v>9994</v>
      </c>
    </row>
    <row r="18144" spans="1:9" x14ac:dyDescent="0.25">
      <c r="A18144" s="1">
        <v>2</v>
      </c>
      <c r="B18144" s="1">
        <v>51958</v>
      </c>
      <c r="C18144" s="1">
        <v>53.214399999999998</v>
      </c>
      <c r="D18144" s="1">
        <v>255.2919</v>
      </c>
      <c r="E18144" s="1">
        <v>2186</v>
      </c>
      <c r="F18144" s="1">
        <v>43.794899999999998</v>
      </c>
      <c r="G18144" s="1">
        <v>316.32159999999999</v>
      </c>
      <c r="H18144" s="1">
        <v>15.08850979</v>
      </c>
      <c r="I18144" s="1">
        <v>31991</v>
      </c>
    </row>
    <row r="18145" spans="1:9" x14ac:dyDescent="0.25">
      <c r="A18145" s="1">
        <v>0</v>
      </c>
      <c r="B18145" s="1" t="s">
        <v>21878</v>
      </c>
    </row>
    <row r="18146" spans="1:9" x14ac:dyDescent="0.25">
      <c r="A18146" s="1">
        <v>1</v>
      </c>
      <c r="B18146" s="1" t="s">
        <v>21879</v>
      </c>
      <c r="C18146" s="1" t="s">
        <v>21880</v>
      </c>
      <c r="D18146" s="1">
        <v>22276.206876280001</v>
      </c>
      <c r="E18146" s="1">
        <v>-4.1699999999999999E-6</v>
      </c>
      <c r="F18146" s="1" t="s">
        <v>3</v>
      </c>
      <c r="G18146" s="1">
        <f>-80754-5</f>
        <v>-80759</v>
      </c>
      <c r="H18146" s="1">
        <v>0</v>
      </c>
      <c r="I18146" s="1">
        <v>9991</v>
      </c>
    </row>
    <row r="18147" spans="1:9" x14ac:dyDescent="0.25">
      <c r="A18147" s="1">
        <v>2</v>
      </c>
      <c r="B18147" s="1">
        <v>51959</v>
      </c>
      <c r="C18147" s="1">
        <v>53.216200000000001</v>
      </c>
      <c r="D18147" s="1">
        <v>256.2174</v>
      </c>
      <c r="E18147" s="1">
        <v>1897</v>
      </c>
      <c r="F18147" s="1">
        <v>44.584899999999998</v>
      </c>
      <c r="G18147" s="1">
        <v>315.52960000000002</v>
      </c>
      <c r="H18147" s="1">
        <v>15.088475320000001</v>
      </c>
      <c r="I18147" s="1">
        <v>31969</v>
      </c>
    </row>
    <row r="18148" spans="1:9" x14ac:dyDescent="0.25">
      <c r="A18148" s="1">
        <v>0</v>
      </c>
      <c r="B18148" s="1" t="s">
        <v>21881</v>
      </c>
    </row>
    <row r="18149" spans="1:9" x14ac:dyDescent="0.25">
      <c r="A18149" s="1">
        <v>1</v>
      </c>
      <c r="B18149" s="1" t="s">
        <v>21882</v>
      </c>
      <c r="C18149" s="1" t="s">
        <v>21883</v>
      </c>
      <c r="D18149" s="1">
        <v>22276.464471650001</v>
      </c>
      <c r="E18149" s="1">
        <v>3.8630000000000001E-5</v>
      </c>
      <c r="F18149" s="1" t="s">
        <v>3</v>
      </c>
      <c r="G18149" s="1" t="s">
        <v>21884</v>
      </c>
      <c r="H18149" s="1">
        <v>0</v>
      </c>
      <c r="I18149" s="1">
        <v>9996</v>
      </c>
    </row>
    <row r="18150" spans="1:9" x14ac:dyDescent="0.25">
      <c r="A18150" s="1">
        <v>2</v>
      </c>
      <c r="B18150" s="1">
        <v>51960</v>
      </c>
      <c r="C18150" s="1">
        <v>53.215899999999998</v>
      </c>
      <c r="D18150" s="1">
        <v>255.06129999999999</v>
      </c>
      <c r="E18150" s="1">
        <v>1943</v>
      </c>
      <c r="F18150" s="1">
        <v>42.1539</v>
      </c>
      <c r="G18150" s="1">
        <v>317.96019999999999</v>
      </c>
      <c r="H18150" s="1">
        <v>15.08847883</v>
      </c>
      <c r="I18150" s="1">
        <v>32006</v>
      </c>
    </row>
    <row r="18151" spans="1:9" x14ac:dyDescent="0.25">
      <c r="A18151" s="1">
        <v>0</v>
      </c>
      <c r="B18151" s="1" t="s">
        <v>21885</v>
      </c>
    </row>
    <row r="18152" spans="1:9" x14ac:dyDescent="0.25">
      <c r="A18152" s="1">
        <v>1</v>
      </c>
      <c r="B18152" s="1" t="s">
        <v>21886</v>
      </c>
      <c r="C18152" s="1" t="s">
        <v>21887</v>
      </c>
      <c r="D18152" s="1">
        <v>22276.34671084</v>
      </c>
      <c r="E18152" s="1">
        <v>6.3099999999999997E-6</v>
      </c>
      <c r="F18152" s="1" t="s">
        <v>3</v>
      </c>
      <c r="G18152" s="1" t="s">
        <v>21888</v>
      </c>
      <c r="H18152" s="1">
        <v>0</v>
      </c>
      <c r="I18152" s="1">
        <v>9992</v>
      </c>
    </row>
    <row r="18153" spans="1:9" x14ac:dyDescent="0.25">
      <c r="A18153" s="1">
        <v>2</v>
      </c>
      <c r="B18153" s="1">
        <v>51961</v>
      </c>
      <c r="C18153" s="1">
        <v>53.217300000000002</v>
      </c>
      <c r="D18153" s="1">
        <v>255.60140000000001</v>
      </c>
      <c r="E18153" s="1">
        <v>2200</v>
      </c>
      <c r="F18153" s="1">
        <v>39.979300000000002</v>
      </c>
      <c r="G18153" s="1">
        <v>320.1361</v>
      </c>
      <c r="H18153" s="1">
        <v>15.08850063</v>
      </c>
      <c r="I18153" s="1">
        <v>31985</v>
      </c>
    </row>
    <row r="18154" spans="1:9" x14ac:dyDescent="0.25">
      <c r="A18154" s="1">
        <v>0</v>
      </c>
      <c r="B18154" s="1" t="s">
        <v>21889</v>
      </c>
    </row>
    <row r="18155" spans="1:9" x14ac:dyDescent="0.25">
      <c r="A18155" s="1">
        <v>1</v>
      </c>
      <c r="B18155" s="1" t="s">
        <v>21890</v>
      </c>
      <c r="C18155" s="1" t="s">
        <v>21891</v>
      </c>
      <c r="D18155" s="1">
        <v>22276.325594189999</v>
      </c>
      <c r="E18155" s="1">
        <v>9.5599999999999999E-6</v>
      </c>
      <c r="F18155" s="1" t="s">
        <v>3</v>
      </c>
      <c r="G18155" s="1" t="s">
        <v>21892</v>
      </c>
      <c r="H18155" s="1">
        <v>0</v>
      </c>
      <c r="I18155" s="1">
        <v>9998</v>
      </c>
    </row>
    <row r="18156" spans="1:9" x14ac:dyDescent="0.25">
      <c r="A18156" s="1">
        <v>2</v>
      </c>
      <c r="B18156" s="1">
        <v>51962</v>
      </c>
      <c r="C18156" s="1">
        <v>53.218499999999999</v>
      </c>
      <c r="D18156" s="1">
        <v>255.6927</v>
      </c>
      <c r="E18156" s="1">
        <v>2360</v>
      </c>
      <c r="F18156" s="1">
        <v>38.482900000000001</v>
      </c>
      <c r="G18156" s="1">
        <v>321.63310000000001</v>
      </c>
      <c r="H18156" s="1">
        <v>15.088470129999999</v>
      </c>
      <c r="I18156" s="1">
        <v>31987</v>
      </c>
    </row>
    <row r="18157" spans="1:9" x14ac:dyDescent="0.25">
      <c r="A18157" s="1">
        <v>0</v>
      </c>
      <c r="B18157" s="1" t="s">
        <v>21893</v>
      </c>
    </row>
    <row r="18158" spans="1:9" x14ac:dyDescent="0.25">
      <c r="A18158" s="1">
        <v>1</v>
      </c>
      <c r="B18158" s="1" t="s">
        <v>21894</v>
      </c>
      <c r="C18158" s="1" t="s">
        <v>21895</v>
      </c>
      <c r="D18158" s="1">
        <v>22276.40927615</v>
      </c>
      <c r="E18158" s="1">
        <v>2.1447999999999999E-4</v>
      </c>
      <c r="F18158" s="1" t="s">
        <v>3</v>
      </c>
      <c r="G18158" s="1" t="s">
        <v>21896</v>
      </c>
      <c r="H18158" s="1">
        <v>0</v>
      </c>
      <c r="I18158" s="1">
        <v>9996</v>
      </c>
    </row>
    <row r="18159" spans="1:9" x14ac:dyDescent="0.25">
      <c r="A18159" s="1">
        <v>2</v>
      </c>
      <c r="B18159" s="1">
        <v>51963</v>
      </c>
      <c r="C18159" s="1">
        <v>53.214300000000001</v>
      </c>
      <c r="D18159" s="1">
        <v>255.3261</v>
      </c>
      <c r="E18159" s="1">
        <v>1863</v>
      </c>
      <c r="F18159" s="1">
        <v>47.900300000000001</v>
      </c>
      <c r="G18159" s="1">
        <v>312.21469999999999</v>
      </c>
      <c r="H18159" s="1">
        <v>15.088629879999999</v>
      </c>
      <c r="I18159" s="1">
        <v>31996</v>
      </c>
    </row>
    <row r="18160" spans="1:9" x14ac:dyDescent="0.25">
      <c r="A18160" s="1">
        <v>0</v>
      </c>
      <c r="B18160" s="1" t="s">
        <v>21897</v>
      </c>
    </row>
    <row r="18161" spans="1:9" x14ac:dyDescent="0.25">
      <c r="A18161" s="1">
        <v>1</v>
      </c>
      <c r="B18161" s="1" t="s">
        <v>21898</v>
      </c>
      <c r="C18161" s="1" t="s">
        <v>21899</v>
      </c>
      <c r="D18161" s="1">
        <v>22276.449751529999</v>
      </c>
      <c r="E18161" s="1">
        <v>-2.6400000000000001E-6</v>
      </c>
      <c r="F18161" s="1" t="s">
        <v>3</v>
      </c>
      <c r="G18161" s="1" t="s">
        <v>21900</v>
      </c>
      <c r="H18161" s="1">
        <v>0</v>
      </c>
      <c r="I18161" s="1">
        <v>9995</v>
      </c>
    </row>
    <row r="18162" spans="1:9" x14ac:dyDescent="0.25">
      <c r="A18162" s="1">
        <v>2</v>
      </c>
      <c r="B18162" s="1">
        <v>51964</v>
      </c>
      <c r="C18162" s="1">
        <v>53.218400000000003</v>
      </c>
      <c r="D18162" s="1">
        <v>255.1352</v>
      </c>
      <c r="E18162" s="1">
        <v>2220</v>
      </c>
      <c r="F18162" s="1">
        <v>41.293300000000002</v>
      </c>
      <c r="G18162" s="1">
        <v>318.8227</v>
      </c>
      <c r="H18162" s="1">
        <v>15.088496149999999</v>
      </c>
      <c r="I18162" s="1">
        <v>32004</v>
      </c>
    </row>
    <row r="18163" spans="1:9" x14ac:dyDescent="0.25">
      <c r="A18163" s="1">
        <v>0</v>
      </c>
      <c r="B18163" s="1" t="s">
        <v>21901</v>
      </c>
    </row>
    <row r="18164" spans="1:9" x14ac:dyDescent="0.25">
      <c r="A18164" s="1">
        <v>1</v>
      </c>
      <c r="B18164" s="1" t="s">
        <v>21902</v>
      </c>
      <c r="C18164" s="1" t="s">
        <v>21903</v>
      </c>
      <c r="D18164" s="1">
        <v>22276.460796719999</v>
      </c>
      <c r="E18164" s="1">
        <v>1.9647999999999999E-4</v>
      </c>
      <c r="F18164" s="1" t="s">
        <v>3</v>
      </c>
      <c r="G18164" s="1" t="s">
        <v>21904</v>
      </c>
      <c r="H18164" s="1">
        <v>0</v>
      </c>
      <c r="I18164" s="1">
        <v>9995</v>
      </c>
    </row>
    <row r="18165" spans="1:9" x14ac:dyDescent="0.25">
      <c r="A18165" s="1">
        <v>2</v>
      </c>
      <c r="B18165" s="1">
        <v>51965</v>
      </c>
      <c r="C18165" s="1">
        <v>53.217199999999998</v>
      </c>
      <c r="D18165" s="1">
        <v>255.0882</v>
      </c>
      <c r="E18165" s="1">
        <v>2081</v>
      </c>
      <c r="F18165" s="1">
        <v>44.039400000000001</v>
      </c>
      <c r="G18165" s="1">
        <v>316.07639999999998</v>
      </c>
      <c r="H18165" s="1">
        <v>15.088653369999999</v>
      </c>
      <c r="I18165" s="1">
        <v>32001</v>
      </c>
    </row>
    <row r="18166" spans="1:9" x14ac:dyDescent="0.25">
      <c r="A18166" s="1">
        <v>0</v>
      </c>
      <c r="B18166" s="1" t="s">
        <v>21905</v>
      </c>
    </row>
    <row r="18167" spans="1:9" x14ac:dyDescent="0.25">
      <c r="A18167" s="1">
        <v>1</v>
      </c>
      <c r="B18167" s="1" t="s">
        <v>21906</v>
      </c>
      <c r="C18167" s="1" t="s">
        <v>21907</v>
      </c>
      <c r="D18167" s="1">
        <v>22276.376149629999</v>
      </c>
      <c r="E18167" s="1">
        <v>2.2690000000000001E-5</v>
      </c>
      <c r="F18167" s="1" t="s">
        <v>3</v>
      </c>
      <c r="G18167" s="1" t="s">
        <v>21908</v>
      </c>
      <c r="H18167" s="1">
        <v>0</v>
      </c>
      <c r="I18167" s="1">
        <v>9992</v>
      </c>
    </row>
    <row r="18168" spans="1:9" x14ac:dyDescent="0.25">
      <c r="A18168" s="1">
        <v>2</v>
      </c>
      <c r="B18168" s="1">
        <v>51966</v>
      </c>
      <c r="C18168" s="1">
        <v>53.218600000000002</v>
      </c>
      <c r="D18168" s="1">
        <v>255.4624</v>
      </c>
      <c r="E18168" s="1">
        <v>1702</v>
      </c>
      <c r="F18168" s="1">
        <v>56.924700000000001</v>
      </c>
      <c r="G18168" s="1">
        <v>303.19080000000002</v>
      </c>
      <c r="H18168" s="1">
        <v>15.08846677</v>
      </c>
      <c r="I18168" s="1">
        <v>31993</v>
      </c>
    </row>
    <row r="18169" spans="1:9" x14ac:dyDescent="0.25">
      <c r="A18169" s="1">
        <v>0</v>
      </c>
      <c r="B18169" s="1" t="s">
        <v>21909</v>
      </c>
    </row>
    <row r="18170" spans="1:9" x14ac:dyDescent="0.25">
      <c r="A18170" s="1">
        <v>1</v>
      </c>
      <c r="B18170" s="1" t="s">
        <v>21910</v>
      </c>
      <c r="C18170" s="1" t="s">
        <v>21911</v>
      </c>
      <c r="D18170" s="1">
        <v>22276.280221659999</v>
      </c>
      <c r="E18170" s="1">
        <v>4.1716000000000002E-4</v>
      </c>
      <c r="F18170" s="1" t="s">
        <v>3</v>
      </c>
      <c r="G18170" s="1" t="s">
        <v>21912</v>
      </c>
      <c r="H18170" s="1">
        <v>0</v>
      </c>
      <c r="I18170" s="1">
        <v>9997</v>
      </c>
    </row>
    <row r="18171" spans="1:9" x14ac:dyDescent="0.25">
      <c r="A18171" s="1">
        <v>2</v>
      </c>
      <c r="B18171" s="1">
        <v>51967</v>
      </c>
      <c r="C18171" s="1">
        <v>53.209099999999999</v>
      </c>
      <c r="D18171" s="1">
        <v>216.49529999999999</v>
      </c>
      <c r="E18171" s="1">
        <v>5028</v>
      </c>
      <c r="F18171" s="1">
        <v>26.565999999999999</v>
      </c>
      <c r="G18171" s="1">
        <v>333.5609</v>
      </c>
      <c r="H18171" s="1">
        <v>15.539649989999999</v>
      </c>
      <c r="I18171" s="1">
        <v>32532</v>
      </c>
    </row>
    <row r="18172" spans="1:9" x14ac:dyDescent="0.25">
      <c r="A18172" s="1">
        <v>0</v>
      </c>
      <c r="B18172" s="1" t="s">
        <v>21913</v>
      </c>
    </row>
    <row r="18173" spans="1:9" x14ac:dyDescent="0.25">
      <c r="A18173" s="1">
        <v>1</v>
      </c>
      <c r="B18173" s="1" t="s">
        <v>21914</v>
      </c>
      <c r="C18173" s="1" t="s">
        <v>21915</v>
      </c>
      <c r="D18173" s="1">
        <v>22276.438727680001</v>
      </c>
      <c r="E18173" s="1">
        <v>1.6250999999999999E-4</v>
      </c>
      <c r="F18173" s="1" t="s">
        <v>3</v>
      </c>
      <c r="G18173" s="1" t="s">
        <v>21916</v>
      </c>
      <c r="H18173" s="1">
        <v>0</v>
      </c>
      <c r="I18173" s="1">
        <v>9997</v>
      </c>
    </row>
    <row r="18174" spans="1:9" x14ac:dyDescent="0.25">
      <c r="A18174" s="1">
        <v>2</v>
      </c>
      <c r="B18174" s="1">
        <v>51968</v>
      </c>
      <c r="C18174" s="1">
        <v>53.2179</v>
      </c>
      <c r="D18174" s="1">
        <v>255.18109999999999</v>
      </c>
      <c r="E18174" s="1">
        <v>1699</v>
      </c>
      <c r="F18174" s="1">
        <v>47.740299999999998</v>
      </c>
      <c r="G18174" s="1">
        <v>312.37329999999997</v>
      </c>
      <c r="H18174" s="1">
        <v>15.08847319</v>
      </c>
      <c r="I18174" s="1">
        <v>32004</v>
      </c>
    </row>
    <row r="18175" spans="1:9" x14ac:dyDescent="0.25">
      <c r="A18175" s="1">
        <v>0</v>
      </c>
      <c r="B18175" s="1" t="s">
        <v>21917</v>
      </c>
    </row>
    <row r="18176" spans="1:9" x14ac:dyDescent="0.25">
      <c r="A18176" s="1">
        <v>1</v>
      </c>
      <c r="B18176" s="1" t="s">
        <v>21918</v>
      </c>
      <c r="C18176" s="1" t="s">
        <v>21919</v>
      </c>
      <c r="D18176" s="1">
        <v>22276.320957700002</v>
      </c>
      <c r="E18176" s="1">
        <v>2.5040000000000001E-4</v>
      </c>
      <c r="F18176" s="1" t="s">
        <v>3</v>
      </c>
      <c r="G18176" s="1" t="s">
        <v>21920</v>
      </c>
      <c r="H18176" s="1">
        <v>0</v>
      </c>
      <c r="I18176" s="1">
        <v>9993</v>
      </c>
    </row>
    <row r="18177" spans="1:9" x14ac:dyDescent="0.25">
      <c r="A18177" s="1">
        <v>2</v>
      </c>
      <c r="B18177" s="1">
        <v>51969</v>
      </c>
      <c r="C18177" s="1">
        <v>53.218600000000002</v>
      </c>
      <c r="D18177" s="1">
        <v>255.71260000000001</v>
      </c>
      <c r="E18177" s="1">
        <v>2275</v>
      </c>
      <c r="F18177" s="1">
        <v>45.778399999999998</v>
      </c>
      <c r="G18177" s="1">
        <v>314.33949999999999</v>
      </c>
      <c r="H18177" s="1">
        <v>15.08860074</v>
      </c>
      <c r="I18177" s="1">
        <v>31984</v>
      </c>
    </row>
    <row r="18178" spans="1:9" x14ac:dyDescent="0.25">
      <c r="A18178" s="1">
        <v>0</v>
      </c>
      <c r="B18178" s="1" t="s">
        <v>21921</v>
      </c>
    </row>
    <row r="18179" spans="1:9" x14ac:dyDescent="0.25">
      <c r="A18179" s="1">
        <v>1</v>
      </c>
      <c r="B18179" s="1" t="s">
        <v>21922</v>
      </c>
      <c r="C18179" s="1" t="s">
        <v>21923</v>
      </c>
      <c r="D18179" s="1">
        <v>22276.365118059999</v>
      </c>
      <c r="E18179" s="1">
        <v>2.3999999999999999E-6</v>
      </c>
      <c r="F18179" s="1" t="s">
        <v>3</v>
      </c>
      <c r="G18179" s="1" t="s">
        <v>21924</v>
      </c>
      <c r="H18179" s="1">
        <v>0</v>
      </c>
      <c r="I18179" s="1">
        <v>9990</v>
      </c>
    </row>
    <row r="18180" spans="1:9" x14ac:dyDescent="0.25">
      <c r="A18180" s="1">
        <v>2</v>
      </c>
      <c r="B18180" s="1">
        <v>51970</v>
      </c>
      <c r="C18180" s="1">
        <v>53.218299999999999</v>
      </c>
      <c r="D18180" s="1">
        <v>255.50309999999999</v>
      </c>
      <c r="E18180" s="1">
        <v>1960</v>
      </c>
      <c r="F18180" s="1">
        <v>53.402000000000001</v>
      </c>
      <c r="G18180" s="1">
        <v>306.71519999999998</v>
      </c>
      <c r="H18180" s="1">
        <v>15.08840827</v>
      </c>
      <c r="I18180" s="1">
        <v>31996</v>
      </c>
    </row>
    <row r="18181" spans="1:9" x14ac:dyDescent="0.25">
      <c r="A18181" s="1">
        <v>0</v>
      </c>
      <c r="B18181" s="1" t="s">
        <v>21925</v>
      </c>
    </row>
    <row r="18182" spans="1:9" x14ac:dyDescent="0.25">
      <c r="A18182" s="1">
        <v>1</v>
      </c>
      <c r="B18182" s="1" t="s">
        <v>21926</v>
      </c>
      <c r="C18182" s="1" t="s">
        <v>21927</v>
      </c>
      <c r="D18182" s="1">
        <v>22276.247352710001</v>
      </c>
      <c r="E18182" s="1">
        <v>-2.2000000000000001E-6</v>
      </c>
      <c r="F18182" s="1" t="s">
        <v>3</v>
      </c>
      <c r="G18182" s="1" t="s">
        <v>21928</v>
      </c>
      <c r="H18182" s="1">
        <v>0</v>
      </c>
      <c r="I18182" s="1">
        <v>9992</v>
      </c>
    </row>
    <row r="18183" spans="1:9" x14ac:dyDescent="0.25">
      <c r="A18183" s="1">
        <v>2</v>
      </c>
      <c r="B18183" s="1">
        <v>51971</v>
      </c>
      <c r="C18183" s="1">
        <v>53.218000000000004</v>
      </c>
      <c r="D18183" s="1">
        <v>256.03339999999997</v>
      </c>
      <c r="E18183" s="1">
        <v>1771</v>
      </c>
      <c r="F18183" s="1">
        <v>47.8643</v>
      </c>
      <c r="G18183" s="1">
        <v>312.24990000000003</v>
      </c>
      <c r="H18183" s="1">
        <v>15.088471090000001</v>
      </c>
      <c r="I18183" s="1">
        <v>31978</v>
      </c>
    </row>
    <row r="18184" spans="1:9" x14ac:dyDescent="0.25">
      <c r="A18184" s="1">
        <v>0</v>
      </c>
      <c r="B18184" s="1" t="s">
        <v>21929</v>
      </c>
    </row>
    <row r="18185" spans="1:9" x14ac:dyDescent="0.25">
      <c r="A18185" s="1">
        <v>1</v>
      </c>
      <c r="B18185" s="1" t="s">
        <v>21930</v>
      </c>
      <c r="C18185" s="1" t="s">
        <v>21931</v>
      </c>
      <c r="D18185" s="1">
        <v>22276.427673990001</v>
      </c>
      <c r="E18185" s="1">
        <v>5.223E-5</v>
      </c>
      <c r="F18185" s="1" t="s">
        <v>3</v>
      </c>
      <c r="G18185" s="1" t="s">
        <v>21932</v>
      </c>
      <c r="H18185" s="1">
        <v>0</v>
      </c>
      <c r="I18185" s="1">
        <v>9994</v>
      </c>
    </row>
    <row r="18186" spans="1:9" x14ac:dyDescent="0.25">
      <c r="A18186" s="1">
        <v>2</v>
      </c>
      <c r="B18186" s="1">
        <v>51972</v>
      </c>
      <c r="C18186" s="1">
        <v>53.217500000000001</v>
      </c>
      <c r="D18186" s="1">
        <v>255.23060000000001</v>
      </c>
      <c r="E18186" s="1">
        <v>1971</v>
      </c>
      <c r="F18186" s="1">
        <v>46.731000000000002</v>
      </c>
      <c r="G18186" s="1">
        <v>313.38470000000001</v>
      </c>
      <c r="H18186" s="1">
        <v>15.08860701</v>
      </c>
      <c r="I18186" s="1">
        <v>32001</v>
      </c>
    </row>
    <row r="18187" spans="1:9" x14ac:dyDescent="0.25">
      <c r="A18187" s="1">
        <v>0</v>
      </c>
      <c r="B18187" s="1" t="s">
        <v>21933</v>
      </c>
    </row>
    <row r="18188" spans="1:9" x14ac:dyDescent="0.25">
      <c r="A18188" s="1">
        <v>1</v>
      </c>
      <c r="B18188" s="1" t="s">
        <v>21934</v>
      </c>
      <c r="C18188" s="1" t="s">
        <v>21935</v>
      </c>
      <c r="D18188" s="1">
        <v>22276.36879601</v>
      </c>
      <c r="E18188" s="1">
        <v>1.75E-6</v>
      </c>
      <c r="F18188" s="1" t="s">
        <v>3</v>
      </c>
      <c r="G18188" s="1" t="s">
        <v>21936</v>
      </c>
      <c r="H18188" s="1">
        <v>0</v>
      </c>
      <c r="I18188" s="1">
        <v>9999</v>
      </c>
    </row>
    <row r="18189" spans="1:9" x14ac:dyDescent="0.25">
      <c r="A18189" s="1">
        <v>2</v>
      </c>
      <c r="B18189" s="1">
        <v>51973</v>
      </c>
      <c r="C18189" s="1">
        <v>53.2181</v>
      </c>
      <c r="D18189" s="1">
        <v>255.4845</v>
      </c>
      <c r="E18189" s="1">
        <v>1876</v>
      </c>
      <c r="F18189" s="1">
        <v>44.144100000000002</v>
      </c>
      <c r="G18189" s="1">
        <v>315.9701</v>
      </c>
      <c r="H18189" s="1">
        <v>15.08845685</v>
      </c>
      <c r="I18189" s="1">
        <v>31998</v>
      </c>
    </row>
    <row r="18190" spans="1:9" x14ac:dyDescent="0.25">
      <c r="A18190" s="1">
        <v>0</v>
      </c>
      <c r="B18190" s="1" t="s">
        <v>21937</v>
      </c>
    </row>
    <row r="18191" spans="1:9" x14ac:dyDescent="0.25">
      <c r="A18191" s="1">
        <v>1</v>
      </c>
      <c r="B18191" s="1" t="s">
        <v>21938</v>
      </c>
      <c r="C18191" s="1" t="s">
        <v>21939</v>
      </c>
      <c r="D18191" s="1">
        <v>22276.225289599999</v>
      </c>
      <c r="E18191" s="1">
        <v>-2.544E-5</v>
      </c>
      <c r="F18191" s="1" t="s">
        <v>3</v>
      </c>
      <c r="G18191" s="1">
        <f>-14181-3</f>
        <v>-14184</v>
      </c>
      <c r="H18191" s="1">
        <v>0</v>
      </c>
      <c r="I18191" s="1">
        <v>9995</v>
      </c>
    </row>
    <row r="18192" spans="1:9" x14ac:dyDescent="0.25">
      <c r="A18192" s="1">
        <v>2</v>
      </c>
      <c r="B18192" s="1">
        <v>51974</v>
      </c>
      <c r="C18192" s="1">
        <v>53.216700000000003</v>
      </c>
      <c r="D18192" s="1">
        <v>256.13319999999999</v>
      </c>
      <c r="E18192" s="1">
        <v>2100</v>
      </c>
      <c r="F18192" s="1">
        <v>33.284599999999998</v>
      </c>
      <c r="G18192" s="1">
        <v>326.82780000000002</v>
      </c>
      <c r="H18192" s="1">
        <v>15.08827653</v>
      </c>
      <c r="I18192" s="1">
        <v>31963</v>
      </c>
    </row>
    <row r="18193" spans="1:9" x14ac:dyDescent="0.25">
      <c r="A18193" s="1">
        <v>0</v>
      </c>
      <c r="B18193" s="1" t="s">
        <v>21940</v>
      </c>
    </row>
    <row r="18194" spans="1:9" x14ac:dyDescent="0.25">
      <c r="A18194" s="1">
        <v>1</v>
      </c>
      <c r="B18194" s="1" t="s">
        <v>21941</v>
      </c>
      <c r="C18194" s="1" t="s">
        <v>21942</v>
      </c>
      <c r="D18194" s="1">
        <v>22276.424955869999</v>
      </c>
      <c r="E18194" s="1">
        <v>1.1249E-4</v>
      </c>
      <c r="F18194" s="1" t="s">
        <v>3</v>
      </c>
      <c r="G18194" s="1" t="s">
        <v>21943</v>
      </c>
      <c r="H18194" s="1">
        <v>0</v>
      </c>
      <c r="I18194" s="1">
        <v>9992</v>
      </c>
    </row>
    <row r="18195" spans="1:9" x14ac:dyDescent="0.25">
      <c r="A18195" s="1">
        <v>2</v>
      </c>
      <c r="B18195" s="1">
        <v>51975</v>
      </c>
      <c r="C18195" s="1">
        <v>53.218400000000003</v>
      </c>
      <c r="D18195" s="1">
        <v>255.24809999999999</v>
      </c>
      <c r="E18195" s="1">
        <v>1964</v>
      </c>
      <c r="F18195" s="1">
        <v>46.303600000000003</v>
      </c>
      <c r="G18195" s="1">
        <v>313.81189999999998</v>
      </c>
      <c r="H18195" s="1">
        <v>15.08856121</v>
      </c>
      <c r="I18195" s="1">
        <v>32009</v>
      </c>
    </row>
    <row r="18196" spans="1:9" x14ac:dyDescent="0.25">
      <c r="A18196" s="1">
        <v>0</v>
      </c>
      <c r="B18196" s="1" t="s">
        <v>21944</v>
      </c>
    </row>
    <row r="18197" spans="1:9" x14ac:dyDescent="0.25">
      <c r="A18197" s="1">
        <v>1</v>
      </c>
      <c r="B18197" s="1" t="s">
        <v>21945</v>
      </c>
      <c r="C18197" s="1" t="s">
        <v>21946</v>
      </c>
      <c r="D18197" s="1">
        <v>22276.290595850001</v>
      </c>
      <c r="E18197" s="1">
        <v>1.468E-5</v>
      </c>
      <c r="F18197" s="1" t="s">
        <v>3</v>
      </c>
      <c r="G18197" s="1" t="s">
        <v>21947</v>
      </c>
      <c r="H18197" s="1">
        <v>0</v>
      </c>
      <c r="I18197" s="1">
        <v>9999</v>
      </c>
    </row>
    <row r="18198" spans="1:9" x14ac:dyDescent="0.25">
      <c r="A18198" s="1">
        <v>2</v>
      </c>
      <c r="B18198" s="1">
        <v>51976</v>
      </c>
      <c r="C18198" s="1">
        <v>53.217199999999998</v>
      </c>
      <c r="D18198" s="1">
        <v>265.85849999999999</v>
      </c>
      <c r="E18198" s="1">
        <v>2127</v>
      </c>
      <c r="F18198" s="1">
        <v>45.023200000000003</v>
      </c>
      <c r="G18198" s="1">
        <v>315.09320000000002</v>
      </c>
      <c r="H18198" s="1">
        <v>15.088509050000001</v>
      </c>
      <c r="I18198" s="1">
        <v>31847</v>
      </c>
    </row>
    <row r="18199" spans="1:9" x14ac:dyDescent="0.25">
      <c r="A18199" s="1">
        <v>0</v>
      </c>
      <c r="B18199" s="1" t="s">
        <v>21948</v>
      </c>
    </row>
    <row r="18200" spans="1:9" x14ac:dyDescent="0.25">
      <c r="A18200" s="1">
        <v>1</v>
      </c>
      <c r="B18200" s="1" t="s">
        <v>21949</v>
      </c>
      <c r="C18200" s="1" t="s">
        <v>21950</v>
      </c>
      <c r="D18200" s="1">
        <v>22276.355006220001</v>
      </c>
      <c r="E18200" s="1">
        <v>1.9239999999999999E-5</v>
      </c>
      <c r="F18200" s="1" t="s">
        <v>3</v>
      </c>
      <c r="G18200" s="1" t="s">
        <v>21951</v>
      </c>
      <c r="H18200" s="1">
        <v>0</v>
      </c>
      <c r="I18200" s="1">
        <v>9993</v>
      </c>
    </row>
    <row r="18201" spans="1:9" x14ac:dyDescent="0.25">
      <c r="A18201" s="1">
        <v>2</v>
      </c>
      <c r="B18201" s="1">
        <v>51977</v>
      </c>
      <c r="C18201" s="1">
        <v>53.218299999999999</v>
      </c>
      <c r="D18201" s="1">
        <v>245.56809999999999</v>
      </c>
      <c r="E18201" s="1">
        <v>1822</v>
      </c>
      <c r="F18201" s="1">
        <v>51.755299999999998</v>
      </c>
      <c r="G18201" s="1">
        <v>308.3603</v>
      </c>
      <c r="H18201" s="1">
        <v>15.08846819</v>
      </c>
      <c r="I18201" s="1">
        <v>32124</v>
      </c>
    </row>
    <row r="18202" spans="1:9" x14ac:dyDescent="0.25">
      <c r="A18202" s="1">
        <v>0</v>
      </c>
      <c r="B18202" s="1" t="s">
        <v>21952</v>
      </c>
    </row>
    <row r="18203" spans="1:9" x14ac:dyDescent="0.25">
      <c r="A18203" s="1">
        <v>1</v>
      </c>
      <c r="B18203" s="1" t="s">
        <v>21953</v>
      </c>
      <c r="C18203" s="1" t="s">
        <v>21954</v>
      </c>
      <c r="D18203" s="1">
        <v>22276.279550449999</v>
      </c>
      <c r="E18203" s="1">
        <v>3.0549999999999997E-5</v>
      </c>
      <c r="F18203" s="1" t="s">
        <v>3</v>
      </c>
      <c r="G18203" s="1" t="s">
        <v>21955</v>
      </c>
      <c r="H18203" s="1">
        <v>0</v>
      </c>
      <c r="I18203" s="1">
        <v>9997</v>
      </c>
    </row>
    <row r="18204" spans="1:9" x14ac:dyDescent="0.25">
      <c r="A18204" s="1">
        <v>2</v>
      </c>
      <c r="B18204" s="1">
        <v>51978</v>
      </c>
      <c r="C18204" s="1">
        <v>53.216900000000003</v>
      </c>
      <c r="D18204" s="1">
        <v>265.88979999999998</v>
      </c>
      <c r="E18204" s="1">
        <v>1658</v>
      </c>
      <c r="F18204" s="1">
        <v>53.1357</v>
      </c>
      <c r="G18204" s="1">
        <v>306.9787</v>
      </c>
      <c r="H18204" s="1">
        <v>15.08846462</v>
      </c>
      <c r="I18204" s="1">
        <v>31837</v>
      </c>
    </row>
    <row r="18205" spans="1:9" x14ac:dyDescent="0.25">
      <c r="A18205" s="1">
        <v>0</v>
      </c>
      <c r="B18205" s="1" t="s">
        <v>21956</v>
      </c>
    </row>
    <row r="18206" spans="1:9" x14ac:dyDescent="0.25">
      <c r="A18206" s="1">
        <v>1</v>
      </c>
      <c r="B18206" s="1" t="s">
        <v>21957</v>
      </c>
      <c r="C18206" s="1" t="s">
        <v>21958</v>
      </c>
      <c r="D18206" s="1">
        <v>22276.360521989998</v>
      </c>
      <c r="E18206" s="1">
        <v>1.5805999999999999E-4</v>
      </c>
      <c r="F18206" s="1" t="s">
        <v>3</v>
      </c>
      <c r="G18206" s="1" t="s">
        <v>10026</v>
      </c>
      <c r="H18206" s="1">
        <v>0</v>
      </c>
      <c r="I18206" s="1">
        <v>9998</v>
      </c>
    </row>
    <row r="18207" spans="1:9" x14ac:dyDescent="0.25">
      <c r="A18207" s="1">
        <v>2</v>
      </c>
      <c r="B18207" s="1">
        <v>51979</v>
      </c>
      <c r="C18207" s="1">
        <v>53.215800000000002</v>
      </c>
      <c r="D18207" s="1">
        <v>265.54489999999998</v>
      </c>
      <c r="E18207" s="1">
        <v>1855</v>
      </c>
      <c r="F18207" s="1">
        <v>59.562600000000003</v>
      </c>
      <c r="G18207" s="1">
        <v>300.55489999999998</v>
      </c>
      <c r="H18207" s="1">
        <v>15.08871368</v>
      </c>
      <c r="I18207" s="1">
        <v>31854</v>
      </c>
    </row>
    <row r="18208" spans="1:9" x14ac:dyDescent="0.25">
      <c r="A18208" s="1">
        <v>0</v>
      </c>
      <c r="B18208" s="1" t="s">
        <v>21959</v>
      </c>
    </row>
    <row r="18209" spans="1:9" x14ac:dyDescent="0.25">
      <c r="A18209" s="1">
        <v>1</v>
      </c>
      <c r="B18209" s="1" t="s">
        <v>21960</v>
      </c>
      <c r="C18209" s="1" t="s">
        <v>21961</v>
      </c>
      <c r="D18209" s="1">
        <v>22276.272197440001</v>
      </c>
      <c r="E18209" s="1">
        <v>1.5600000000000001E-6</v>
      </c>
      <c r="F18209" s="1" t="s">
        <v>3</v>
      </c>
      <c r="G18209" s="1" t="s">
        <v>21962</v>
      </c>
      <c r="H18209" s="1">
        <v>0</v>
      </c>
      <c r="I18209" s="1">
        <v>9997</v>
      </c>
    </row>
    <row r="18210" spans="1:9" x14ac:dyDescent="0.25">
      <c r="A18210" s="1">
        <v>2</v>
      </c>
      <c r="B18210" s="1">
        <v>51980</v>
      </c>
      <c r="C18210" s="1">
        <v>53.217199999999998</v>
      </c>
      <c r="D18210" s="1">
        <v>265.923</v>
      </c>
      <c r="E18210" s="1">
        <v>1710</v>
      </c>
      <c r="F18210" s="1">
        <v>57.270499999999998</v>
      </c>
      <c r="G18210" s="1">
        <v>302.84519999999998</v>
      </c>
      <c r="H18210" s="1">
        <v>15.08843991</v>
      </c>
      <c r="I18210" s="1">
        <v>31834</v>
      </c>
    </row>
    <row r="18211" spans="1:9" x14ac:dyDescent="0.25">
      <c r="A18211" s="1">
        <v>0</v>
      </c>
      <c r="B18211" s="1" t="s">
        <v>21963</v>
      </c>
    </row>
    <row r="18212" spans="1:9" x14ac:dyDescent="0.25">
      <c r="A18212" s="1">
        <v>1</v>
      </c>
      <c r="B18212" s="1" t="s">
        <v>21964</v>
      </c>
      <c r="C18212" s="1" t="s">
        <v>21965</v>
      </c>
      <c r="D18212" s="1">
        <v>22276.286916739999</v>
      </c>
      <c r="E18212" s="1">
        <v>4.4400000000000002E-5</v>
      </c>
      <c r="F18212" s="1" t="s">
        <v>3</v>
      </c>
      <c r="G18212" s="1" t="s">
        <v>21966</v>
      </c>
      <c r="H18212" s="1">
        <v>0</v>
      </c>
      <c r="I18212" s="1">
        <v>9992</v>
      </c>
    </row>
    <row r="18213" spans="1:9" x14ac:dyDescent="0.25">
      <c r="A18213" s="1">
        <v>2</v>
      </c>
      <c r="B18213" s="1">
        <v>51981</v>
      </c>
      <c r="C18213" s="1">
        <v>53.212400000000002</v>
      </c>
      <c r="D18213" s="1">
        <v>265.8612</v>
      </c>
      <c r="E18213" s="1">
        <v>2306</v>
      </c>
      <c r="F18213" s="1">
        <v>41.962000000000003</v>
      </c>
      <c r="G18213" s="1">
        <v>318.1549</v>
      </c>
      <c r="H18213" s="1">
        <v>15.088564549999999</v>
      </c>
      <c r="I18213" s="1">
        <v>31839</v>
      </c>
    </row>
    <row r="18214" spans="1:9" x14ac:dyDescent="0.25">
      <c r="A18214" s="1">
        <v>0</v>
      </c>
      <c r="B18214" s="1" t="s">
        <v>21967</v>
      </c>
    </row>
    <row r="18215" spans="1:9" x14ac:dyDescent="0.25">
      <c r="A18215" s="1">
        <v>1</v>
      </c>
      <c r="B18215" s="1" t="s">
        <v>21968</v>
      </c>
      <c r="C18215" s="1" t="s">
        <v>21969</v>
      </c>
      <c r="D18215" s="1">
        <v>22276.268509959998</v>
      </c>
      <c r="E18215" s="1">
        <v>3.6810000000000002E-5</v>
      </c>
      <c r="F18215" s="1" t="s">
        <v>3</v>
      </c>
      <c r="G18215" s="1" t="s">
        <v>21970</v>
      </c>
      <c r="H18215" s="1">
        <v>0</v>
      </c>
      <c r="I18215" s="1">
        <v>9998</v>
      </c>
    </row>
    <row r="18216" spans="1:9" x14ac:dyDescent="0.25">
      <c r="A18216" s="1">
        <v>2</v>
      </c>
      <c r="B18216" s="1">
        <v>51982</v>
      </c>
      <c r="C18216" s="1">
        <v>53.2164</v>
      </c>
      <c r="D18216" s="1">
        <v>265.93889999999999</v>
      </c>
      <c r="E18216" s="1">
        <v>2131</v>
      </c>
      <c r="F18216" s="1">
        <v>45.298999999999999</v>
      </c>
      <c r="G18216" s="1">
        <v>314.8175</v>
      </c>
      <c r="H18216" s="1">
        <v>15.08852984</v>
      </c>
      <c r="I18216" s="1">
        <v>31830</v>
      </c>
    </row>
    <row r="18217" spans="1:9" x14ac:dyDescent="0.25">
      <c r="A18217" s="1">
        <v>0</v>
      </c>
      <c r="B18217" s="1" t="s">
        <v>21971</v>
      </c>
    </row>
    <row r="18218" spans="1:9" x14ac:dyDescent="0.25">
      <c r="A18218" s="1">
        <v>1</v>
      </c>
      <c r="B18218" s="1" t="s">
        <v>21972</v>
      </c>
      <c r="C18218" s="1" t="s">
        <v>21973</v>
      </c>
      <c r="D18218" s="1">
        <v>22276.283233599999</v>
      </c>
      <c r="E18218" s="1">
        <v>-2.03E-6</v>
      </c>
      <c r="F18218" s="1" t="s">
        <v>3</v>
      </c>
      <c r="G18218" s="1" t="s">
        <v>21974</v>
      </c>
      <c r="H18218" s="1">
        <v>0</v>
      </c>
      <c r="I18218" s="1">
        <v>9992</v>
      </c>
    </row>
    <row r="18219" spans="1:9" x14ac:dyDescent="0.25">
      <c r="A18219" s="1">
        <v>2</v>
      </c>
      <c r="B18219" s="1">
        <v>51983</v>
      </c>
      <c r="C18219" s="1">
        <v>53.213500000000003</v>
      </c>
      <c r="D18219" s="1">
        <v>265.87279999999998</v>
      </c>
      <c r="E18219" s="1">
        <v>1648</v>
      </c>
      <c r="F18219" s="1">
        <v>50.078299999999999</v>
      </c>
      <c r="G18219" s="1">
        <v>310.03539999999998</v>
      </c>
      <c r="H18219" s="1">
        <v>15.08845161</v>
      </c>
      <c r="I18219" s="1">
        <v>31837</v>
      </c>
    </row>
    <row r="18220" spans="1:9" x14ac:dyDescent="0.25">
      <c r="A18220" s="1">
        <v>0</v>
      </c>
      <c r="B18220" s="1" t="s">
        <v>21975</v>
      </c>
    </row>
    <row r="18221" spans="1:9" x14ac:dyDescent="0.25">
      <c r="A18221" s="1">
        <v>1</v>
      </c>
      <c r="B18221" s="1" t="s">
        <v>21976</v>
      </c>
      <c r="C18221" s="1" t="s">
        <v>21977</v>
      </c>
      <c r="D18221" s="1">
        <v>22276.4451501</v>
      </c>
      <c r="E18221" s="1">
        <v>7.7200000000000006E-6</v>
      </c>
      <c r="F18221" s="1" t="s">
        <v>3</v>
      </c>
      <c r="G18221" s="1" t="s">
        <v>21978</v>
      </c>
      <c r="H18221" s="1">
        <v>0</v>
      </c>
      <c r="I18221" s="1">
        <v>9992</v>
      </c>
    </row>
    <row r="18222" spans="1:9" x14ac:dyDescent="0.25">
      <c r="A18222" s="1">
        <v>2</v>
      </c>
      <c r="B18222" s="1">
        <v>51984</v>
      </c>
      <c r="C18222" s="1">
        <v>53.217100000000002</v>
      </c>
      <c r="D18222" s="1">
        <v>265.15730000000002</v>
      </c>
      <c r="E18222" s="1">
        <v>1998</v>
      </c>
      <c r="F18222" s="1">
        <v>46.243200000000002</v>
      </c>
      <c r="G18222" s="1">
        <v>313.8725</v>
      </c>
      <c r="H18222" s="1">
        <v>15.08847915</v>
      </c>
      <c r="I18222" s="1">
        <v>32962</v>
      </c>
    </row>
    <row r="18223" spans="1:9" x14ac:dyDescent="0.25">
      <c r="A18223" s="1">
        <v>0</v>
      </c>
      <c r="B18223" s="1" t="s">
        <v>21979</v>
      </c>
    </row>
    <row r="18224" spans="1:9" x14ac:dyDescent="0.25">
      <c r="A18224" s="1">
        <v>1</v>
      </c>
      <c r="B18224" s="1" t="s">
        <v>21980</v>
      </c>
      <c r="C18224" s="1" t="s">
        <v>21981</v>
      </c>
      <c r="D18224" s="1">
        <v>22276.27587872</v>
      </c>
      <c r="E18224" s="1">
        <v>1.306E-4</v>
      </c>
      <c r="F18224" s="1" t="s">
        <v>3</v>
      </c>
      <c r="G18224" s="1" t="s">
        <v>21982</v>
      </c>
      <c r="H18224" s="1">
        <v>0</v>
      </c>
      <c r="I18224" s="1">
        <v>9994</v>
      </c>
    </row>
    <row r="18225" spans="1:9" x14ac:dyDescent="0.25">
      <c r="A18225" s="1">
        <v>2</v>
      </c>
      <c r="B18225" s="1">
        <v>51985</v>
      </c>
      <c r="C18225" s="1">
        <v>53.216999999999999</v>
      </c>
      <c r="D18225" s="1">
        <v>265.91460000000001</v>
      </c>
      <c r="E18225" s="1">
        <v>1936</v>
      </c>
      <c r="F18225" s="1">
        <v>53.005699999999997</v>
      </c>
      <c r="G18225" s="1">
        <v>307.1112</v>
      </c>
      <c r="H18225" s="1">
        <v>15.088587499999999</v>
      </c>
      <c r="I18225" s="1">
        <v>31837</v>
      </c>
    </row>
    <row r="18226" spans="1:9" x14ac:dyDescent="0.25">
      <c r="A18226" s="1">
        <v>0</v>
      </c>
      <c r="B18226" s="1" t="s">
        <v>21983</v>
      </c>
    </row>
    <row r="18227" spans="1:9" x14ac:dyDescent="0.25">
      <c r="A18227" s="1">
        <v>1</v>
      </c>
      <c r="B18227" s="1" t="s">
        <v>21984</v>
      </c>
      <c r="C18227" s="1" t="s">
        <v>21985</v>
      </c>
      <c r="D18227" s="1">
        <v>22276.37154547</v>
      </c>
      <c r="E18227" s="1">
        <v>1.7750000000000001E-5</v>
      </c>
      <c r="F18227" s="1" t="s">
        <v>3</v>
      </c>
      <c r="G18227" s="1" t="s">
        <v>13575</v>
      </c>
      <c r="H18227" s="1">
        <v>0</v>
      </c>
      <c r="I18227" s="1">
        <v>9998</v>
      </c>
    </row>
    <row r="18228" spans="1:9" x14ac:dyDescent="0.25">
      <c r="A18228" s="1">
        <v>2</v>
      </c>
      <c r="B18228" s="1">
        <v>51986</v>
      </c>
      <c r="C18228" s="1">
        <v>53.216999999999999</v>
      </c>
      <c r="D18228" s="1">
        <v>265.49119999999999</v>
      </c>
      <c r="E18228" s="1">
        <v>2123</v>
      </c>
      <c r="F18228" s="1">
        <v>43.099499999999999</v>
      </c>
      <c r="G18228" s="1">
        <v>317.0163</v>
      </c>
      <c r="H18228" s="1">
        <v>15.08857727</v>
      </c>
      <c r="I18228" s="1">
        <v>31854</v>
      </c>
    </row>
    <row r="18229" spans="1:9" x14ac:dyDescent="0.25">
      <c r="A18229" s="1">
        <v>0</v>
      </c>
      <c r="B18229" s="1" t="s">
        <v>21986</v>
      </c>
    </row>
    <row r="18230" spans="1:9" x14ac:dyDescent="0.25">
      <c r="A18230" s="1">
        <v>1</v>
      </c>
      <c r="B18230" s="1" t="s">
        <v>21987</v>
      </c>
      <c r="C18230" s="1" t="s">
        <v>21988</v>
      </c>
      <c r="D18230" s="1">
        <v>22276.45251951</v>
      </c>
      <c r="E18230" s="1">
        <v>1.6561000000000001E-4</v>
      </c>
      <c r="F18230" s="1" t="s">
        <v>3</v>
      </c>
      <c r="G18230" s="1" t="s">
        <v>21989</v>
      </c>
      <c r="H18230" s="1">
        <v>0</v>
      </c>
      <c r="I18230" s="1">
        <v>9998</v>
      </c>
    </row>
    <row r="18231" spans="1:9" x14ac:dyDescent="0.25">
      <c r="A18231" s="1">
        <v>2</v>
      </c>
      <c r="B18231" s="1">
        <v>51987</v>
      </c>
      <c r="C18231" s="1">
        <v>53.217300000000002</v>
      </c>
      <c r="D18231" s="1">
        <v>265.1234</v>
      </c>
      <c r="E18231" s="1">
        <v>1963</v>
      </c>
      <c r="F18231" s="1">
        <v>47.123899999999999</v>
      </c>
      <c r="G18231" s="1">
        <v>312.99180000000001</v>
      </c>
      <c r="H18231" s="1">
        <v>15.088665410000001</v>
      </c>
      <c r="I18231" s="1">
        <v>31866</v>
      </c>
    </row>
    <row r="18232" spans="1:9" x14ac:dyDescent="0.25">
      <c r="A18232" s="1">
        <v>0</v>
      </c>
      <c r="B18232" s="1" t="s">
        <v>21990</v>
      </c>
    </row>
    <row r="18233" spans="1:9" x14ac:dyDescent="0.25">
      <c r="A18233" s="1">
        <v>1</v>
      </c>
      <c r="B18233" s="1" t="s">
        <v>21991</v>
      </c>
      <c r="C18233" s="1" t="s">
        <v>21992</v>
      </c>
      <c r="D18233" s="1">
        <v>22276.367868680001</v>
      </c>
      <c r="E18233" s="1">
        <v>6.6599999999999998E-6</v>
      </c>
      <c r="F18233" s="1" t="s">
        <v>3</v>
      </c>
      <c r="G18233" s="1" t="s">
        <v>21993</v>
      </c>
      <c r="H18233" s="1">
        <v>0</v>
      </c>
      <c r="I18233" s="1">
        <v>9993</v>
      </c>
    </row>
    <row r="18234" spans="1:9" x14ac:dyDescent="0.25">
      <c r="A18234" s="1">
        <v>2</v>
      </c>
      <c r="B18234" s="1">
        <v>51988</v>
      </c>
      <c r="C18234" s="1">
        <v>53.218600000000002</v>
      </c>
      <c r="D18234" s="1">
        <v>265.50920000000002</v>
      </c>
      <c r="E18234" s="1">
        <v>1787</v>
      </c>
      <c r="F18234" s="1">
        <v>42.3339</v>
      </c>
      <c r="G18234" s="1">
        <v>317.77910000000003</v>
      </c>
      <c r="H18234" s="1">
        <v>15.088522409999999</v>
      </c>
      <c r="I18234" s="1">
        <v>31852</v>
      </c>
    </row>
    <row r="18235" spans="1:9" x14ac:dyDescent="0.25">
      <c r="A18235" s="1">
        <v>0</v>
      </c>
      <c r="B18235" s="1" t="s">
        <v>21994</v>
      </c>
    </row>
    <row r="18236" spans="1:9" x14ac:dyDescent="0.25">
      <c r="A18236" s="1">
        <v>1</v>
      </c>
      <c r="B18236" s="1" t="s">
        <v>21995</v>
      </c>
      <c r="C18236" s="1" t="s">
        <v>21996</v>
      </c>
      <c r="D18236" s="1">
        <v>22276.382593589999</v>
      </c>
      <c r="E18236" s="1">
        <v>1.8810000000000001E-5</v>
      </c>
      <c r="F18236" s="1" t="s">
        <v>3</v>
      </c>
      <c r="G18236" s="1" t="s">
        <v>21997</v>
      </c>
      <c r="H18236" s="1">
        <v>0</v>
      </c>
      <c r="I18236" s="1">
        <v>9991</v>
      </c>
    </row>
    <row r="18237" spans="1:9" x14ac:dyDescent="0.25">
      <c r="A18237" s="1">
        <v>2</v>
      </c>
      <c r="B18237" s="1">
        <v>51989</v>
      </c>
      <c r="C18237" s="1">
        <v>53.2164</v>
      </c>
      <c r="D18237" s="1">
        <v>265.44260000000003</v>
      </c>
      <c r="E18237" s="1">
        <v>2229</v>
      </c>
      <c r="F18237" s="1">
        <v>40.3994</v>
      </c>
      <c r="G18237" s="1">
        <v>319.71629999999999</v>
      </c>
      <c r="H18237" s="1">
        <v>15.088510279999999</v>
      </c>
      <c r="I18237" s="1">
        <v>31853</v>
      </c>
    </row>
    <row r="18238" spans="1:9" x14ac:dyDescent="0.25">
      <c r="A18238" s="1">
        <v>0</v>
      </c>
      <c r="B18238" s="1" t="s">
        <v>21998</v>
      </c>
    </row>
    <row r="18239" spans="1:9" x14ac:dyDescent="0.25">
      <c r="A18239" s="1">
        <v>1</v>
      </c>
      <c r="B18239" s="1" t="s">
        <v>21999</v>
      </c>
      <c r="C18239" s="1" t="s">
        <v>22000</v>
      </c>
      <c r="D18239" s="1">
        <v>22276.417550720002</v>
      </c>
      <c r="E18239" s="1">
        <v>1.9619999999999998E-5</v>
      </c>
      <c r="F18239" s="1" t="s">
        <v>3</v>
      </c>
      <c r="G18239" s="1" t="s">
        <v>22001</v>
      </c>
      <c r="H18239" s="1">
        <v>0</v>
      </c>
      <c r="I18239" s="1">
        <v>9992</v>
      </c>
    </row>
    <row r="18240" spans="1:9" x14ac:dyDescent="0.25">
      <c r="A18240" s="1">
        <v>2</v>
      </c>
      <c r="B18240" s="1">
        <v>51990</v>
      </c>
      <c r="C18240" s="1">
        <v>53.217100000000002</v>
      </c>
      <c r="D18240" s="1">
        <v>245.2732</v>
      </c>
      <c r="E18240" s="1">
        <v>1425</v>
      </c>
      <c r="F18240" s="1">
        <v>71.886799999999994</v>
      </c>
      <c r="G18240" s="1">
        <v>288.22800000000001</v>
      </c>
      <c r="H18240" s="1">
        <v>15.08853744</v>
      </c>
      <c r="I18240" s="1">
        <v>32134</v>
      </c>
    </row>
    <row r="18241" spans="1:9" x14ac:dyDescent="0.25">
      <c r="A18241" s="1">
        <v>0</v>
      </c>
      <c r="B18241" s="1" t="s">
        <v>22002</v>
      </c>
    </row>
    <row r="18242" spans="1:9" x14ac:dyDescent="0.25">
      <c r="A18242" s="1">
        <v>1</v>
      </c>
      <c r="B18242" s="1" t="s">
        <v>22003</v>
      </c>
      <c r="C18242" s="1" t="s">
        <v>22004</v>
      </c>
      <c r="D18242" s="1">
        <v>22276.441472530001</v>
      </c>
      <c r="E18242" s="1">
        <v>8.6879999999999995E-5</v>
      </c>
      <c r="F18242" s="1" t="s">
        <v>3</v>
      </c>
      <c r="G18242" s="1" t="s">
        <v>22005</v>
      </c>
      <c r="H18242" s="1">
        <v>0</v>
      </c>
      <c r="I18242" s="1">
        <v>9999</v>
      </c>
    </row>
    <row r="18243" spans="1:9" x14ac:dyDescent="0.25">
      <c r="A18243" s="1">
        <v>2</v>
      </c>
      <c r="B18243" s="1">
        <v>51991</v>
      </c>
      <c r="C18243" s="1">
        <v>53.2164</v>
      </c>
      <c r="D18243" s="1">
        <v>265.1814</v>
      </c>
      <c r="E18243" s="1">
        <v>2088</v>
      </c>
      <c r="F18243" s="1">
        <v>44.856200000000001</v>
      </c>
      <c r="G18243" s="1">
        <v>315.25990000000002</v>
      </c>
      <c r="H18243" s="1">
        <v>15.08852765</v>
      </c>
      <c r="I18243" s="1">
        <v>32952</v>
      </c>
    </row>
    <row r="18244" spans="1:9" x14ac:dyDescent="0.25">
      <c r="A18244" s="1">
        <v>0</v>
      </c>
      <c r="B18244" s="1" t="s">
        <v>22006</v>
      </c>
    </row>
    <row r="18245" spans="1:9" x14ac:dyDescent="0.25">
      <c r="A18245" s="1">
        <v>1</v>
      </c>
      <c r="B18245" s="1" t="s">
        <v>22007</v>
      </c>
      <c r="C18245" s="1" t="s">
        <v>22008</v>
      </c>
      <c r="D18245" s="1">
        <v>22276.274033320002</v>
      </c>
      <c r="E18245" s="1">
        <v>-9.7699999999999996E-6</v>
      </c>
      <c r="F18245" s="1" t="s">
        <v>3</v>
      </c>
      <c r="G18245" s="1">
        <f>-43268-4</f>
        <v>-43272</v>
      </c>
      <c r="H18245" s="1">
        <v>0</v>
      </c>
      <c r="I18245" s="1">
        <v>9992</v>
      </c>
    </row>
    <row r="18246" spans="1:9" x14ac:dyDescent="0.25">
      <c r="A18246" s="1">
        <v>2</v>
      </c>
      <c r="B18246" s="1">
        <v>51992</v>
      </c>
      <c r="C18246" s="1">
        <v>53.217599999999997</v>
      </c>
      <c r="D18246" s="1">
        <v>245.92789999999999</v>
      </c>
      <c r="E18246" s="1">
        <v>1891</v>
      </c>
      <c r="F18246" s="1">
        <v>42.767699999999998</v>
      </c>
      <c r="G18246" s="1">
        <v>317.34620000000001</v>
      </c>
      <c r="H18246" s="1">
        <v>15.0883685</v>
      </c>
      <c r="I18246" s="1">
        <v>31680</v>
      </c>
    </row>
    <row r="18247" spans="1:9" x14ac:dyDescent="0.25">
      <c r="A18247" s="1">
        <v>0</v>
      </c>
      <c r="B18247" s="1" t="s">
        <v>22009</v>
      </c>
    </row>
    <row r="18248" spans="1:9" x14ac:dyDescent="0.25">
      <c r="A18248" s="1">
        <v>1</v>
      </c>
      <c r="B18248" s="1" t="s">
        <v>22010</v>
      </c>
      <c r="C18248" s="1" t="s">
        <v>22011</v>
      </c>
      <c r="D18248" s="1">
        <v>22276.496675620001</v>
      </c>
      <c r="E18248" s="1">
        <v>4.9490000000000002E-5</v>
      </c>
      <c r="F18248" s="1" t="s">
        <v>3</v>
      </c>
      <c r="G18248" s="1" t="s">
        <v>22012</v>
      </c>
      <c r="H18248" s="1">
        <v>0</v>
      </c>
      <c r="I18248" s="1">
        <v>9996</v>
      </c>
    </row>
    <row r="18249" spans="1:9" x14ac:dyDescent="0.25">
      <c r="A18249" s="1">
        <v>2</v>
      </c>
      <c r="B18249" s="1">
        <v>51993</v>
      </c>
      <c r="C18249" s="1">
        <v>53.214500000000001</v>
      </c>
      <c r="D18249" s="1">
        <v>264.93349999999998</v>
      </c>
      <c r="E18249" s="1">
        <v>1712</v>
      </c>
      <c r="F18249" s="1">
        <v>53.896000000000001</v>
      </c>
      <c r="G18249" s="1">
        <v>306.21899999999999</v>
      </c>
      <c r="H18249" s="1">
        <v>15.088461240000001</v>
      </c>
      <c r="I18249" s="1">
        <v>31872</v>
      </c>
    </row>
    <row r="18250" spans="1:9" x14ac:dyDescent="0.25">
      <c r="A18250" s="1">
        <v>0</v>
      </c>
      <c r="B18250" s="1" t="s">
        <v>22013</v>
      </c>
    </row>
    <row r="18251" spans="1:9" x14ac:dyDescent="0.25">
      <c r="A18251" s="1">
        <v>1</v>
      </c>
      <c r="B18251" s="1" t="s">
        <v>22014</v>
      </c>
      <c r="C18251" s="1" t="s">
        <v>22015</v>
      </c>
      <c r="D18251" s="1">
        <v>22276.336589260001</v>
      </c>
      <c r="E18251" s="1">
        <v>-9.2799999999999992E-6</v>
      </c>
      <c r="F18251" s="1" t="s">
        <v>3</v>
      </c>
      <c r="G18251" s="1">
        <f>-40227-4</f>
        <v>-40231</v>
      </c>
      <c r="H18251" s="1">
        <v>0</v>
      </c>
      <c r="I18251" s="1">
        <v>9990</v>
      </c>
    </row>
    <row r="18252" spans="1:9" x14ac:dyDescent="0.25">
      <c r="A18252" s="1">
        <v>2</v>
      </c>
      <c r="B18252" s="1">
        <v>51994</v>
      </c>
      <c r="C18252" s="1">
        <v>53.217199999999998</v>
      </c>
      <c r="D18252" s="1">
        <v>245.64760000000001</v>
      </c>
      <c r="E18252" s="1">
        <v>1798</v>
      </c>
      <c r="F18252" s="1">
        <v>52.6325</v>
      </c>
      <c r="G18252" s="1">
        <v>307.48309999999998</v>
      </c>
      <c r="H18252" s="1">
        <v>15.088418190000001</v>
      </c>
      <c r="I18252" s="1">
        <v>31704</v>
      </c>
    </row>
    <row r="18253" spans="1:9" x14ac:dyDescent="0.25">
      <c r="A18253" s="1">
        <v>0</v>
      </c>
      <c r="B18253" s="1" t="s">
        <v>22016</v>
      </c>
    </row>
    <row r="18254" spans="1:9" x14ac:dyDescent="0.25">
      <c r="A18254" s="1">
        <v>1</v>
      </c>
      <c r="B18254" s="1" t="s">
        <v>22017</v>
      </c>
      <c r="C18254" s="1" t="s">
        <v>22018</v>
      </c>
      <c r="D18254" s="1">
        <v>22276.281393779998</v>
      </c>
      <c r="E18254" s="1">
        <v>-2.3499999999999999E-6</v>
      </c>
      <c r="F18254" s="1" t="s">
        <v>3</v>
      </c>
      <c r="G18254" s="1" t="s">
        <v>22019</v>
      </c>
      <c r="H18254" s="1">
        <v>0</v>
      </c>
      <c r="I18254" s="1">
        <v>9991</v>
      </c>
    </row>
    <row r="18255" spans="1:9" x14ac:dyDescent="0.25">
      <c r="A18255" s="1">
        <v>2</v>
      </c>
      <c r="B18255" s="1">
        <v>51995</v>
      </c>
      <c r="C18255" s="1">
        <v>53.216999999999999</v>
      </c>
      <c r="D18255" s="1">
        <v>245.88509999999999</v>
      </c>
      <c r="E18255" s="1">
        <v>1741</v>
      </c>
      <c r="F18255" s="1">
        <v>52.588000000000001</v>
      </c>
      <c r="G18255" s="1">
        <v>307.52710000000002</v>
      </c>
      <c r="H18255" s="1">
        <v>15.088431180000001</v>
      </c>
      <c r="I18255" s="1">
        <v>31685</v>
      </c>
    </row>
    <row r="18256" spans="1:9" x14ac:dyDescent="0.25">
      <c r="A18256" s="1">
        <v>0</v>
      </c>
      <c r="B18256" s="1" t="s">
        <v>22020</v>
      </c>
    </row>
    <row r="18257" spans="1:9" x14ac:dyDescent="0.25">
      <c r="A18257" s="1">
        <v>1</v>
      </c>
      <c r="B18257" s="1" t="s">
        <v>22021</v>
      </c>
      <c r="C18257" s="1" t="s">
        <v>22022</v>
      </c>
      <c r="D18257" s="1">
        <v>22276.332909050001</v>
      </c>
      <c r="E18257" s="1">
        <v>-1.253E-5</v>
      </c>
      <c r="F18257" s="1" t="s">
        <v>3</v>
      </c>
      <c r="G18257" s="1">
        <f>-60679-4</f>
        <v>-60683</v>
      </c>
      <c r="H18257" s="1">
        <v>0</v>
      </c>
      <c r="I18257" s="1">
        <v>9996</v>
      </c>
    </row>
    <row r="18258" spans="1:9" x14ac:dyDescent="0.25">
      <c r="A18258" s="1">
        <v>2</v>
      </c>
      <c r="B18258" s="1">
        <v>51996</v>
      </c>
      <c r="C18258" s="1">
        <v>53.217300000000002</v>
      </c>
      <c r="D18258" s="1">
        <v>245.66329999999999</v>
      </c>
      <c r="E18258" s="1">
        <v>1467</v>
      </c>
      <c r="F18258" s="1">
        <v>54.8429</v>
      </c>
      <c r="G18258" s="1">
        <v>305.27010000000001</v>
      </c>
      <c r="H18258" s="1">
        <v>15.08835642</v>
      </c>
      <c r="I18258" s="1">
        <v>31703</v>
      </c>
    </row>
    <row r="18259" spans="1:9" x14ac:dyDescent="0.25">
      <c r="A18259" s="1">
        <v>0</v>
      </c>
      <c r="B18259" s="1" t="s">
        <v>22023</v>
      </c>
    </row>
    <row r="18260" spans="1:9" x14ac:dyDescent="0.25">
      <c r="A18260" s="1">
        <v>1</v>
      </c>
      <c r="B18260" s="1" t="s">
        <v>22024</v>
      </c>
      <c r="C18260" s="1" t="s">
        <v>22025</v>
      </c>
      <c r="D18260" s="1">
        <v>22276.21147228</v>
      </c>
      <c r="E18260" s="1">
        <v>-5.5899999999999998E-6</v>
      </c>
      <c r="F18260" s="1" t="s">
        <v>3</v>
      </c>
      <c r="G18260" s="1">
        <f>-17038-4</f>
        <v>-17042</v>
      </c>
      <c r="H18260" s="1">
        <v>0</v>
      </c>
      <c r="I18260" s="1">
        <v>9992</v>
      </c>
    </row>
    <row r="18261" spans="1:9" x14ac:dyDescent="0.25">
      <c r="A18261" s="1">
        <v>2</v>
      </c>
      <c r="B18261" s="1">
        <v>51997</v>
      </c>
      <c r="C18261" s="1">
        <v>53.215899999999998</v>
      </c>
      <c r="D18261" s="1">
        <v>246.2003</v>
      </c>
      <c r="E18261" s="1">
        <v>1558</v>
      </c>
      <c r="F18261" s="1">
        <v>56.500599999999999</v>
      </c>
      <c r="G18261" s="1">
        <v>303.61349999999999</v>
      </c>
      <c r="H18261" s="1">
        <v>15.08844262</v>
      </c>
      <c r="I18261" s="1">
        <v>33193</v>
      </c>
    </row>
    <row r="18262" spans="1:9" x14ac:dyDescent="0.25">
      <c r="A18262" s="1">
        <v>0</v>
      </c>
      <c r="B18262" s="1" t="s">
        <v>22026</v>
      </c>
    </row>
    <row r="18263" spans="1:9" x14ac:dyDescent="0.25">
      <c r="A18263" s="1">
        <v>1</v>
      </c>
      <c r="B18263" s="1" t="s">
        <v>22027</v>
      </c>
      <c r="C18263" s="1" t="s">
        <v>22028</v>
      </c>
      <c r="D18263" s="1">
        <v>22276.303479149999</v>
      </c>
      <c r="E18263" s="1">
        <v>1.149E-5</v>
      </c>
      <c r="F18263" s="1" t="s">
        <v>3</v>
      </c>
      <c r="G18263" s="1" t="s">
        <v>22029</v>
      </c>
      <c r="H18263" s="1">
        <v>0</v>
      </c>
      <c r="I18263" s="1">
        <v>9994</v>
      </c>
    </row>
    <row r="18264" spans="1:9" x14ac:dyDescent="0.25">
      <c r="A18264" s="1">
        <v>2</v>
      </c>
      <c r="B18264" s="1">
        <v>51998</v>
      </c>
      <c r="C18264" s="1">
        <v>53.218200000000003</v>
      </c>
      <c r="D18264" s="1">
        <v>245.7801</v>
      </c>
      <c r="E18264" s="1">
        <v>1635</v>
      </c>
      <c r="F18264" s="1">
        <v>55.511099999999999</v>
      </c>
      <c r="G18264" s="1">
        <v>304.6035</v>
      </c>
      <c r="H18264" s="1">
        <v>15.08841928</v>
      </c>
      <c r="I18264" s="1">
        <v>31703</v>
      </c>
    </row>
    <row r="18265" spans="1:9" x14ac:dyDescent="0.25">
      <c r="A18265" s="1">
        <v>0</v>
      </c>
      <c r="B18265" s="1" t="s">
        <v>22030</v>
      </c>
    </row>
    <row r="18266" spans="1:9" x14ac:dyDescent="0.25">
      <c r="A18266" s="1">
        <v>1</v>
      </c>
      <c r="B18266" s="1" t="s">
        <v>22031</v>
      </c>
      <c r="C18266" s="1" t="s">
        <v>22032</v>
      </c>
      <c r="D18266" s="1">
        <v>22276.33018674</v>
      </c>
      <c r="E18266" s="1">
        <v>9.9799999999999993E-6</v>
      </c>
      <c r="F18266" s="1" t="s">
        <v>3</v>
      </c>
      <c r="G18266" s="1" t="s">
        <v>22033</v>
      </c>
      <c r="H18266" s="1">
        <v>0</v>
      </c>
      <c r="I18266" s="1">
        <v>9995</v>
      </c>
    </row>
    <row r="18267" spans="1:9" x14ac:dyDescent="0.25">
      <c r="A18267" s="1">
        <v>2</v>
      </c>
      <c r="B18267" s="1">
        <v>51999</v>
      </c>
      <c r="C18267" s="1">
        <v>53.217100000000002</v>
      </c>
      <c r="D18267" s="1">
        <v>245.66990000000001</v>
      </c>
      <c r="E18267" s="1">
        <v>1631</v>
      </c>
      <c r="F18267" s="1">
        <v>69.709199999999996</v>
      </c>
      <c r="G18267" s="1">
        <v>290.4076</v>
      </c>
      <c r="H18267" s="1">
        <v>15.088492520000001</v>
      </c>
      <c r="I18267" s="1">
        <v>31702</v>
      </c>
    </row>
    <row r="18268" spans="1:9" x14ac:dyDescent="0.25">
      <c r="A18268" s="1">
        <v>0</v>
      </c>
      <c r="B18268" s="1" t="s">
        <v>22034</v>
      </c>
    </row>
    <row r="18269" spans="1:9" x14ac:dyDescent="0.25">
      <c r="A18269" s="1">
        <v>1</v>
      </c>
      <c r="B18269" s="1" t="s">
        <v>22035</v>
      </c>
      <c r="C18269" s="1" t="s">
        <v>22036</v>
      </c>
      <c r="D18269" s="1">
        <v>22276.297080240001</v>
      </c>
      <c r="E18269" s="1">
        <v>2.7308999999999998E-4</v>
      </c>
      <c r="F18269" s="1" t="s">
        <v>3</v>
      </c>
      <c r="G18269" s="1" t="s">
        <v>22037</v>
      </c>
      <c r="H18269" s="1">
        <v>0</v>
      </c>
      <c r="I18269" s="1">
        <v>9995</v>
      </c>
    </row>
    <row r="18270" spans="1:9" x14ac:dyDescent="0.25">
      <c r="A18270" s="1">
        <v>2</v>
      </c>
      <c r="B18270" s="1">
        <v>52000</v>
      </c>
      <c r="C18270" s="1">
        <v>53.217700000000001</v>
      </c>
      <c r="D18270" s="1">
        <v>245.8192</v>
      </c>
      <c r="E18270" s="1">
        <v>1462</v>
      </c>
      <c r="F18270" s="1">
        <v>39.914200000000001</v>
      </c>
      <c r="G18270" s="1">
        <v>320.19580000000002</v>
      </c>
      <c r="H18270" s="1">
        <v>15.088910070000001</v>
      </c>
      <c r="I18270" s="1">
        <v>31704</v>
      </c>
    </row>
    <row r="18271" spans="1:9" x14ac:dyDescent="0.25">
      <c r="A18271" s="1">
        <v>0</v>
      </c>
      <c r="B18271" s="1" t="s">
        <v>22038</v>
      </c>
    </row>
    <row r="18272" spans="1:9" x14ac:dyDescent="0.25">
      <c r="A18272" s="1">
        <v>1</v>
      </c>
      <c r="B18272" s="1" t="s">
        <v>22039</v>
      </c>
      <c r="C18272" s="1" t="s">
        <v>22040</v>
      </c>
      <c r="D18272" s="1">
        <v>22276.366030960002</v>
      </c>
      <c r="E18272" s="1">
        <v>1.2320000000000001E-5</v>
      </c>
      <c r="F18272" s="1" t="s">
        <v>3</v>
      </c>
      <c r="G18272" s="1" t="s">
        <v>22041</v>
      </c>
      <c r="H18272" s="1">
        <v>0</v>
      </c>
      <c r="I18272" s="1">
        <v>9998</v>
      </c>
    </row>
    <row r="18273" spans="1:9" x14ac:dyDescent="0.25">
      <c r="A18273" s="1">
        <v>2</v>
      </c>
      <c r="B18273" s="1">
        <v>52001</v>
      </c>
      <c r="C18273" s="1">
        <v>53.2196</v>
      </c>
      <c r="D18273" s="1">
        <v>245.5111</v>
      </c>
      <c r="E18273" s="1">
        <v>1618</v>
      </c>
      <c r="F18273" s="1">
        <v>67.480099999999993</v>
      </c>
      <c r="G18273" s="1">
        <v>292.63619999999997</v>
      </c>
      <c r="H18273" s="1">
        <v>15.088411779999999</v>
      </c>
      <c r="I18273" s="1">
        <v>31712</v>
      </c>
    </row>
    <row r="18274" spans="1:9" x14ac:dyDescent="0.25">
      <c r="A18274" s="1">
        <v>0</v>
      </c>
      <c r="B18274" s="1" t="s">
        <v>22042</v>
      </c>
    </row>
    <row r="18275" spans="1:9" x14ac:dyDescent="0.25">
      <c r="A18275" s="1">
        <v>1</v>
      </c>
      <c r="B18275" s="1" t="s">
        <v>22043</v>
      </c>
      <c r="C18275" s="1" t="s">
        <v>22044</v>
      </c>
      <c r="D18275" s="1">
        <v>22276.296108319999</v>
      </c>
      <c r="E18275" s="1">
        <v>4.25E-6</v>
      </c>
      <c r="F18275" s="1" t="s">
        <v>3</v>
      </c>
      <c r="G18275" s="1" t="s">
        <v>22045</v>
      </c>
      <c r="H18275" s="1">
        <v>0</v>
      </c>
      <c r="I18275" s="1">
        <v>9995</v>
      </c>
    </row>
    <row r="18276" spans="1:9" x14ac:dyDescent="0.25">
      <c r="A18276" s="1">
        <v>2</v>
      </c>
      <c r="B18276" s="1">
        <v>52002</v>
      </c>
      <c r="C18276" s="1">
        <v>53.218699999999998</v>
      </c>
      <c r="D18276" s="1">
        <v>245.81979999999999</v>
      </c>
      <c r="E18276" s="1">
        <v>1819</v>
      </c>
      <c r="F18276" s="1">
        <v>57.102400000000003</v>
      </c>
      <c r="G18276" s="1">
        <v>303.01429999999999</v>
      </c>
      <c r="H18276" s="1">
        <v>15.08856155</v>
      </c>
      <c r="I18276" s="1">
        <v>31701</v>
      </c>
    </row>
    <row r="18277" spans="1:9" x14ac:dyDescent="0.25">
      <c r="A18277" s="1">
        <v>0</v>
      </c>
      <c r="B18277" s="1" t="s">
        <v>22046</v>
      </c>
    </row>
    <row r="18278" spans="1:9" x14ac:dyDescent="0.25">
      <c r="A18278" s="1">
        <v>1</v>
      </c>
      <c r="B18278" s="1" t="s">
        <v>22047</v>
      </c>
      <c r="C18278" s="1" t="s">
        <v>22048</v>
      </c>
      <c r="D18278" s="1">
        <v>22276.29243591</v>
      </c>
      <c r="E18278" s="1">
        <v>1.8139999999999999E-5</v>
      </c>
      <c r="F18278" s="1" t="s">
        <v>3</v>
      </c>
      <c r="G18278" s="1" t="s">
        <v>22049</v>
      </c>
      <c r="H18278" s="1">
        <v>0</v>
      </c>
      <c r="I18278" s="1">
        <v>9995</v>
      </c>
    </row>
    <row r="18279" spans="1:9" x14ac:dyDescent="0.25">
      <c r="A18279" s="1">
        <v>2</v>
      </c>
      <c r="B18279" s="1">
        <v>52003</v>
      </c>
      <c r="C18279" s="1">
        <v>53.217399999999998</v>
      </c>
      <c r="D18279" s="1">
        <v>245.83199999999999</v>
      </c>
      <c r="E18279" s="1">
        <v>1435</v>
      </c>
      <c r="F18279" s="1">
        <v>66.591099999999997</v>
      </c>
      <c r="G18279" s="1">
        <v>293.52319999999997</v>
      </c>
      <c r="H18279" s="1">
        <v>15.088456770000001</v>
      </c>
      <c r="I18279" s="1">
        <v>31707</v>
      </c>
    </row>
    <row r="18280" spans="1:9" x14ac:dyDescent="0.25">
      <c r="A18280" s="1">
        <v>0</v>
      </c>
      <c r="B18280" s="1" t="s">
        <v>22050</v>
      </c>
      <c r="C18280" s="1" t="s">
        <v>22051</v>
      </c>
    </row>
    <row r="18281" spans="1:9" x14ac:dyDescent="0.25">
      <c r="A18281" s="1">
        <v>1</v>
      </c>
      <c r="B18281" s="1" t="s">
        <v>22052</v>
      </c>
      <c r="C18281" s="1" t="s">
        <v>22053</v>
      </c>
      <c r="D18281" s="1">
        <v>22276.51727855</v>
      </c>
      <c r="E18281" s="1">
        <v>2.1243999999999999E-4</v>
      </c>
      <c r="F18281" s="1" t="s">
        <v>3</v>
      </c>
      <c r="G18281" s="1" t="s">
        <v>22054</v>
      </c>
      <c r="H18281" s="1">
        <v>0</v>
      </c>
      <c r="I18281" s="1">
        <v>9991</v>
      </c>
    </row>
    <row r="18282" spans="1:9" x14ac:dyDescent="0.25">
      <c r="A18282" s="1">
        <v>2</v>
      </c>
      <c r="B18282" s="1">
        <v>52008</v>
      </c>
      <c r="C18282" s="1">
        <v>97.491699999999994</v>
      </c>
      <c r="D18282" s="1">
        <v>276.63189999999997</v>
      </c>
      <c r="E18282" s="1">
        <v>42241</v>
      </c>
      <c r="F18282" s="1">
        <v>288.09930000000003</v>
      </c>
      <c r="G18282" s="1">
        <v>71.564499999999995</v>
      </c>
      <c r="H18282" s="1">
        <v>15.235831149999999</v>
      </c>
      <c r="I18282" s="1">
        <v>30690</v>
      </c>
    </row>
    <row r="18283" spans="1:9" x14ac:dyDescent="0.25">
      <c r="A18283" s="1">
        <v>0</v>
      </c>
      <c r="B18283" s="1" t="s">
        <v>22055</v>
      </c>
    </row>
    <row r="18284" spans="1:9" x14ac:dyDescent="0.25">
      <c r="A18284" s="1">
        <v>1</v>
      </c>
      <c r="B18284" s="1" t="s">
        <v>22056</v>
      </c>
      <c r="C18284" s="1" t="s">
        <v>22057</v>
      </c>
      <c r="D18284" s="1">
        <v>22276.51501064</v>
      </c>
      <c r="E18284" s="1">
        <v>1.8295E-4</v>
      </c>
      <c r="F18284" s="1" t="s">
        <v>3</v>
      </c>
      <c r="G18284" s="1" t="s">
        <v>22058</v>
      </c>
      <c r="H18284" s="1">
        <v>0</v>
      </c>
      <c r="I18284" s="1">
        <v>9999</v>
      </c>
    </row>
    <row r="18285" spans="1:9" x14ac:dyDescent="0.25">
      <c r="A18285" s="1">
        <v>2</v>
      </c>
      <c r="B18285" s="1">
        <v>52009</v>
      </c>
      <c r="C18285" s="1">
        <v>97.506699999999995</v>
      </c>
      <c r="D18285" s="1">
        <v>275.18610000000001</v>
      </c>
      <c r="E18285" s="1">
        <v>23740</v>
      </c>
      <c r="F18285" s="1">
        <v>258.52730000000003</v>
      </c>
      <c r="G18285" s="1">
        <v>101.32940000000001</v>
      </c>
      <c r="H18285" s="1">
        <v>15.17222467</v>
      </c>
      <c r="I18285" s="1">
        <v>30561</v>
      </c>
    </row>
    <row r="18286" spans="1:9" x14ac:dyDescent="0.25">
      <c r="A18286" s="1">
        <v>0</v>
      </c>
      <c r="B18286" s="1" t="s">
        <v>22059</v>
      </c>
    </row>
    <row r="18287" spans="1:9" x14ac:dyDescent="0.25">
      <c r="A18287" s="1">
        <v>1</v>
      </c>
      <c r="B18287" s="1" t="s">
        <v>22060</v>
      </c>
      <c r="C18287" s="1" t="s">
        <v>22061</v>
      </c>
      <c r="D18287" s="1">
        <v>22276.50337495</v>
      </c>
      <c r="E18287" s="1">
        <v>1.8513000000000001E-4</v>
      </c>
      <c r="F18287" s="1" t="s">
        <v>3</v>
      </c>
      <c r="G18287" s="1" t="s">
        <v>22062</v>
      </c>
      <c r="H18287" s="1">
        <v>0</v>
      </c>
      <c r="I18287" s="1">
        <v>9992</v>
      </c>
    </row>
    <row r="18288" spans="1:9" x14ac:dyDescent="0.25">
      <c r="A18288" s="1">
        <v>2</v>
      </c>
      <c r="B18288" s="1">
        <v>52010</v>
      </c>
      <c r="C18288" s="1">
        <v>97.509200000000007</v>
      </c>
      <c r="D18288" s="1">
        <v>275.25409999999999</v>
      </c>
      <c r="E18288" s="1">
        <v>23140</v>
      </c>
      <c r="F18288" s="1">
        <v>260.19009999999997</v>
      </c>
      <c r="G18288" s="1">
        <v>99.671899999999994</v>
      </c>
      <c r="H18288" s="1">
        <v>15.17460818</v>
      </c>
      <c r="I18288" s="1">
        <v>30574</v>
      </c>
    </row>
    <row r="18289" spans="1:9" x14ac:dyDescent="0.25">
      <c r="A18289" s="1">
        <v>0</v>
      </c>
      <c r="B18289" s="1" t="s">
        <v>22063</v>
      </c>
    </row>
    <row r="18290" spans="1:9" x14ac:dyDescent="0.25">
      <c r="A18290" s="1">
        <v>1</v>
      </c>
      <c r="B18290" s="1" t="s">
        <v>22064</v>
      </c>
      <c r="C18290" s="1" t="s">
        <v>22065</v>
      </c>
      <c r="D18290" s="1">
        <v>22276.508293110001</v>
      </c>
      <c r="E18290" s="1">
        <v>1.8238999999999999E-4</v>
      </c>
      <c r="F18290" s="1" t="s">
        <v>3</v>
      </c>
      <c r="G18290" s="1" t="s">
        <v>6362</v>
      </c>
      <c r="H18290" s="1">
        <v>0</v>
      </c>
      <c r="I18290" s="1">
        <v>9994</v>
      </c>
    </row>
    <row r="18291" spans="1:9" x14ac:dyDescent="0.25">
      <c r="A18291" s="1">
        <v>2</v>
      </c>
      <c r="B18291" s="1">
        <v>52011</v>
      </c>
      <c r="C18291" s="1">
        <v>97.507800000000003</v>
      </c>
      <c r="D18291" s="1">
        <v>275.21080000000001</v>
      </c>
      <c r="E18291" s="1">
        <v>23513</v>
      </c>
      <c r="F18291" s="1">
        <v>257.38389999999998</v>
      </c>
      <c r="G18291" s="1">
        <v>102.4765</v>
      </c>
      <c r="H18291" s="1">
        <v>15.17418808</v>
      </c>
      <c r="I18291" s="1">
        <v>30565</v>
      </c>
    </row>
    <row r="18292" spans="1:9" x14ac:dyDescent="0.25">
      <c r="A18292" s="1">
        <v>0</v>
      </c>
      <c r="B18292" s="1" t="s">
        <v>22066</v>
      </c>
    </row>
    <row r="18293" spans="1:9" x14ac:dyDescent="0.25">
      <c r="A18293" s="1">
        <v>1</v>
      </c>
      <c r="B18293" s="1" t="s">
        <v>22067</v>
      </c>
      <c r="C18293" s="1" t="s">
        <v>22068</v>
      </c>
      <c r="D18293" s="1">
        <v>22276.464679339999</v>
      </c>
      <c r="E18293" s="1">
        <v>1.8704E-4</v>
      </c>
      <c r="F18293" s="1" t="s">
        <v>3</v>
      </c>
      <c r="G18293" s="1" t="s">
        <v>22069</v>
      </c>
      <c r="H18293" s="1">
        <v>0</v>
      </c>
      <c r="I18293" s="1">
        <v>9997</v>
      </c>
    </row>
    <row r="18294" spans="1:9" x14ac:dyDescent="0.25">
      <c r="A18294" s="1">
        <v>2</v>
      </c>
      <c r="B18294" s="1">
        <v>52012</v>
      </c>
      <c r="C18294" s="1">
        <v>97.508499999999998</v>
      </c>
      <c r="D18294" s="1">
        <v>275.29250000000002</v>
      </c>
      <c r="E18294" s="1">
        <v>22379</v>
      </c>
      <c r="F18294" s="1">
        <v>262.4144</v>
      </c>
      <c r="G18294" s="1">
        <v>97.454800000000006</v>
      </c>
      <c r="H18294" s="1">
        <v>15.178295869999999</v>
      </c>
      <c r="I18294" s="1">
        <v>30579</v>
      </c>
    </row>
    <row r="18295" spans="1:9" x14ac:dyDescent="0.25">
      <c r="A18295" s="1">
        <v>0</v>
      </c>
      <c r="B18295" s="1" t="s">
        <v>22070</v>
      </c>
    </row>
    <row r="18296" spans="1:9" x14ac:dyDescent="0.25">
      <c r="A18296" s="1">
        <v>1</v>
      </c>
      <c r="B18296" s="1" t="s">
        <v>22071</v>
      </c>
      <c r="C18296" s="1" t="s">
        <v>22072</v>
      </c>
      <c r="D18296" s="1">
        <v>22276.482029610001</v>
      </c>
      <c r="E18296" s="1">
        <v>2.0138E-4</v>
      </c>
      <c r="F18296" s="1" t="s">
        <v>3</v>
      </c>
      <c r="G18296" s="1" t="s">
        <v>22073</v>
      </c>
      <c r="H18296" s="1">
        <v>0</v>
      </c>
      <c r="I18296" s="1">
        <v>9992</v>
      </c>
    </row>
    <row r="18297" spans="1:9" x14ac:dyDescent="0.25">
      <c r="A18297" s="1">
        <v>2</v>
      </c>
      <c r="B18297" s="1">
        <v>52013</v>
      </c>
      <c r="C18297" s="1">
        <v>97.507499999999993</v>
      </c>
      <c r="D18297" s="1">
        <v>275.24180000000001</v>
      </c>
      <c r="E18297" s="1">
        <v>24583</v>
      </c>
      <c r="F18297" s="1">
        <v>255.23140000000001</v>
      </c>
      <c r="G18297" s="1">
        <v>104.6195</v>
      </c>
      <c r="H18297" s="1">
        <v>15.175679239999999</v>
      </c>
      <c r="I18297" s="1">
        <v>30566</v>
      </c>
    </row>
    <row r="18298" spans="1:9" x14ac:dyDescent="0.25">
      <c r="A18298" s="1">
        <v>0</v>
      </c>
      <c r="B18298" s="1" t="s">
        <v>22074</v>
      </c>
    </row>
    <row r="18299" spans="1:9" x14ac:dyDescent="0.25">
      <c r="A18299" s="1">
        <v>1</v>
      </c>
      <c r="B18299" s="1" t="s">
        <v>22075</v>
      </c>
      <c r="C18299" s="1" t="s">
        <v>22076</v>
      </c>
      <c r="D18299" s="1">
        <v>22276.480022750002</v>
      </c>
      <c r="E18299" s="1">
        <v>1.9835E-4</v>
      </c>
      <c r="F18299" s="1" t="s">
        <v>3</v>
      </c>
      <c r="G18299" s="1" t="s">
        <v>22077</v>
      </c>
      <c r="H18299" s="1">
        <v>0</v>
      </c>
      <c r="I18299" s="1">
        <v>9992</v>
      </c>
    </row>
    <row r="18300" spans="1:9" x14ac:dyDescent="0.25">
      <c r="A18300" s="1">
        <v>2</v>
      </c>
      <c r="B18300" s="1">
        <v>52014</v>
      </c>
      <c r="C18300" s="1">
        <v>97.507400000000004</v>
      </c>
      <c r="D18300" s="1">
        <v>275.24900000000002</v>
      </c>
      <c r="E18300" s="1">
        <v>23319</v>
      </c>
      <c r="F18300" s="1">
        <v>257.9348</v>
      </c>
      <c r="G18300" s="1">
        <v>101.9272</v>
      </c>
      <c r="H18300" s="1">
        <v>15.176474900000001</v>
      </c>
      <c r="I18300" s="1">
        <v>30561</v>
      </c>
    </row>
    <row r="18301" spans="1:9" x14ac:dyDescent="0.25">
      <c r="A18301" s="1">
        <v>0</v>
      </c>
      <c r="B18301" s="1" t="s">
        <v>22078</v>
      </c>
    </row>
    <row r="18302" spans="1:9" x14ac:dyDescent="0.25">
      <c r="A18302" s="1">
        <v>1</v>
      </c>
      <c r="B18302" s="1" t="s">
        <v>22079</v>
      </c>
      <c r="C18302" s="1" t="s">
        <v>22080</v>
      </c>
      <c r="D18302" s="1">
        <v>22276.511021300001</v>
      </c>
      <c r="E18302" s="1">
        <v>1.7594E-4</v>
      </c>
      <c r="F18302" s="1" t="s">
        <v>3</v>
      </c>
      <c r="G18302" s="1" t="s">
        <v>22081</v>
      </c>
      <c r="H18302" s="1">
        <v>0</v>
      </c>
      <c r="I18302" s="1">
        <v>9993</v>
      </c>
    </row>
    <row r="18303" spans="1:9" x14ac:dyDescent="0.25">
      <c r="A18303" s="1">
        <v>2</v>
      </c>
      <c r="B18303" s="1">
        <v>52015</v>
      </c>
      <c r="C18303" s="1">
        <v>97.508600000000001</v>
      </c>
      <c r="D18303" s="1">
        <v>275.2364</v>
      </c>
      <c r="E18303" s="1">
        <v>23927</v>
      </c>
      <c r="F18303" s="1">
        <v>258.58350000000002</v>
      </c>
      <c r="G18303" s="1">
        <v>101.2711</v>
      </c>
      <c r="H18303" s="1">
        <v>15.17225923</v>
      </c>
      <c r="I18303" s="1">
        <v>30562</v>
      </c>
    </row>
    <row r="18304" spans="1:9" x14ac:dyDescent="0.25">
      <c r="A18304" s="1">
        <v>0</v>
      </c>
      <c r="B18304" s="1" t="s">
        <v>22082</v>
      </c>
    </row>
    <row r="18305" spans="1:9" x14ac:dyDescent="0.25">
      <c r="A18305" s="1">
        <v>1</v>
      </c>
      <c r="B18305" s="1" t="s">
        <v>22083</v>
      </c>
      <c r="C18305" s="1" t="s">
        <v>22084</v>
      </c>
      <c r="D18305" s="1">
        <v>22276.487788040002</v>
      </c>
      <c r="E18305" s="1">
        <v>1.8793999999999999E-4</v>
      </c>
      <c r="F18305" s="1" t="s">
        <v>3</v>
      </c>
      <c r="G18305" s="1" t="s">
        <v>11794</v>
      </c>
      <c r="H18305" s="1">
        <v>0</v>
      </c>
      <c r="I18305" s="1">
        <v>9997</v>
      </c>
    </row>
    <row r="18306" spans="1:9" x14ac:dyDescent="0.25">
      <c r="A18306" s="1">
        <v>2</v>
      </c>
      <c r="B18306" s="1">
        <v>52016</v>
      </c>
      <c r="C18306" s="1">
        <v>97.509</v>
      </c>
      <c r="D18306" s="1">
        <v>275.27260000000001</v>
      </c>
      <c r="E18306" s="1">
        <v>23807</v>
      </c>
      <c r="F18306" s="1">
        <v>258.52769999999998</v>
      </c>
      <c r="G18306" s="1">
        <v>101.3283</v>
      </c>
      <c r="H18306" s="1">
        <v>15.175414249999999</v>
      </c>
      <c r="I18306" s="1">
        <v>30560</v>
      </c>
    </row>
    <row r="18307" spans="1:9" x14ac:dyDescent="0.25">
      <c r="A18307" s="1">
        <v>0</v>
      </c>
      <c r="B18307" s="1" t="s">
        <v>22085</v>
      </c>
    </row>
    <row r="18308" spans="1:9" x14ac:dyDescent="0.25">
      <c r="A18308" s="1">
        <v>1</v>
      </c>
      <c r="B18308" s="1" t="s">
        <v>22086</v>
      </c>
      <c r="C18308" s="1" t="s">
        <v>22087</v>
      </c>
      <c r="D18308" s="1">
        <v>22276.43908697</v>
      </c>
      <c r="E18308" s="1">
        <v>1.2685999999999999E-4</v>
      </c>
      <c r="F18308" s="1" t="s">
        <v>3</v>
      </c>
      <c r="G18308" s="1" t="s">
        <v>22088</v>
      </c>
      <c r="H18308" s="1">
        <v>0</v>
      </c>
      <c r="I18308" s="1">
        <v>9999</v>
      </c>
    </row>
    <row r="18309" spans="1:9" x14ac:dyDescent="0.25">
      <c r="A18309" s="1">
        <v>2</v>
      </c>
      <c r="B18309" s="1">
        <v>52017</v>
      </c>
      <c r="C18309" s="1">
        <v>97.507999999999996</v>
      </c>
      <c r="D18309" s="1">
        <v>275.00389999999999</v>
      </c>
      <c r="E18309" s="1">
        <v>24482</v>
      </c>
      <c r="F18309" s="1">
        <v>259.07380000000001</v>
      </c>
      <c r="G18309" s="1">
        <v>100.774</v>
      </c>
      <c r="H18309" s="1">
        <v>15.16308581</v>
      </c>
      <c r="I18309" s="1">
        <v>30545</v>
      </c>
    </row>
    <row r="18310" spans="1:9" x14ac:dyDescent="0.25">
      <c r="A18310" s="1">
        <v>0</v>
      </c>
      <c r="B18310" s="1" t="s">
        <v>22089</v>
      </c>
    </row>
    <row r="18311" spans="1:9" x14ac:dyDescent="0.25">
      <c r="A18311" s="1">
        <v>1</v>
      </c>
      <c r="B18311" s="1" t="s">
        <v>22090</v>
      </c>
      <c r="C18311" s="1" t="s">
        <v>22091</v>
      </c>
      <c r="D18311" s="1">
        <v>22276.488866079999</v>
      </c>
      <c r="E18311" s="1">
        <v>2.3842000000000001E-4</v>
      </c>
      <c r="F18311" s="1" t="s">
        <v>3</v>
      </c>
      <c r="G18311" s="1" t="s">
        <v>22092</v>
      </c>
      <c r="H18311" s="1">
        <v>0</v>
      </c>
      <c r="I18311" s="1">
        <v>9996</v>
      </c>
    </row>
    <row r="18312" spans="1:9" x14ac:dyDescent="0.25">
      <c r="A18312" s="1">
        <v>2</v>
      </c>
      <c r="B18312" s="1">
        <v>52018</v>
      </c>
      <c r="C18312" s="1">
        <v>97.508300000000006</v>
      </c>
      <c r="D18312" s="1">
        <v>275.40800000000002</v>
      </c>
      <c r="E18312" s="1">
        <v>23142</v>
      </c>
      <c r="F18312" s="1">
        <v>257.48419999999999</v>
      </c>
      <c r="G18312" s="1">
        <v>102.38030000000001</v>
      </c>
      <c r="H18312" s="1">
        <v>15.18524272</v>
      </c>
      <c r="I18312" s="1">
        <v>30579</v>
      </c>
    </row>
    <row r="18313" spans="1:9" x14ac:dyDescent="0.25">
      <c r="A18313" s="1">
        <v>0</v>
      </c>
      <c r="B18313" s="1" t="s">
        <v>22093</v>
      </c>
    </row>
    <row r="18314" spans="1:9" x14ac:dyDescent="0.25">
      <c r="A18314" s="1">
        <v>1</v>
      </c>
      <c r="B18314" s="1" t="s">
        <v>22094</v>
      </c>
      <c r="C18314" s="1" t="s">
        <v>22095</v>
      </c>
      <c r="D18314" s="1">
        <v>22276.476222609999</v>
      </c>
      <c r="E18314" s="1">
        <v>2.5371999999999998E-4</v>
      </c>
      <c r="F18314" s="1" t="s">
        <v>3</v>
      </c>
      <c r="G18314" s="1" t="s">
        <v>22096</v>
      </c>
      <c r="H18314" s="1">
        <v>0</v>
      </c>
      <c r="I18314" s="1">
        <v>9992</v>
      </c>
    </row>
    <row r="18315" spans="1:9" x14ac:dyDescent="0.25">
      <c r="A18315" s="1">
        <v>2</v>
      </c>
      <c r="B18315" s="1">
        <v>52019</v>
      </c>
      <c r="C18315" s="1">
        <v>97.508200000000002</v>
      </c>
      <c r="D18315" s="1">
        <v>275.42250000000001</v>
      </c>
      <c r="E18315" s="1">
        <v>22926</v>
      </c>
      <c r="F18315" s="1">
        <v>257.26010000000002</v>
      </c>
      <c r="G18315" s="1">
        <v>102.607</v>
      </c>
      <c r="H18315" s="1">
        <v>15.18735695</v>
      </c>
      <c r="I18315" s="1">
        <v>30538</v>
      </c>
    </row>
    <row r="18316" spans="1:9" x14ac:dyDescent="0.25">
      <c r="A18316" s="1">
        <v>0</v>
      </c>
      <c r="B18316" s="1" t="s">
        <v>22097</v>
      </c>
    </row>
    <row r="18317" spans="1:9" x14ac:dyDescent="0.25">
      <c r="A18317" s="1">
        <v>1</v>
      </c>
      <c r="B18317" s="1" t="s">
        <v>22098</v>
      </c>
      <c r="C18317" s="1" t="s">
        <v>22099</v>
      </c>
      <c r="D18317" s="1">
        <v>22276.497216659998</v>
      </c>
      <c r="E18317" s="1">
        <v>1.7757999999999999E-4</v>
      </c>
      <c r="F18317" s="1" t="s">
        <v>3</v>
      </c>
      <c r="G18317" s="1" t="s">
        <v>22100</v>
      </c>
      <c r="H18317" s="1">
        <v>0</v>
      </c>
      <c r="I18317" s="1">
        <v>9995</v>
      </c>
    </row>
    <row r="18318" spans="1:9" x14ac:dyDescent="0.25">
      <c r="A18318" s="1">
        <v>2</v>
      </c>
      <c r="B18318" s="1">
        <v>52020</v>
      </c>
      <c r="C18318" s="1">
        <v>97.5077</v>
      </c>
      <c r="D18318" s="1">
        <v>275.22910000000002</v>
      </c>
      <c r="E18318" s="1">
        <v>23826</v>
      </c>
      <c r="F18318" s="1">
        <v>258.09019999999998</v>
      </c>
      <c r="G18318" s="1">
        <v>101.76600000000001</v>
      </c>
      <c r="H18318" s="1">
        <v>15.17409455</v>
      </c>
      <c r="I18318" s="1">
        <v>30512</v>
      </c>
    </row>
    <row r="18319" spans="1:9" x14ac:dyDescent="0.25">
      <c r="A18319" s="1">
        <v>0</v>
      </c>
      <c r="B18319" s="1" t="s">
        <v>22101</v>
      </c>
    </row>
    <row r="18320" spans="1:9" x14ac:dyDescent="0.25">
      <c r="A18320" s="1">
        <v>1</v>
      </c>
      <c r="B18320" s="1" t="s">
        <v>22102</v>
      </c>
      <c r="C18320" s="1" t="s">
        <v>22103</v>
      </c>
      <c r="D18320" s="1">
        <v>22276.453429050001</v>
      </c>
      <c r="E18320" s="1">
        <v>2.2555000000000001E-4</v>
      </c>
      <c r="F18320" s="1" t="s">
        <v>3</v>
      </c>
      <c r="G18320" s="1" t="s">
        <v>22104</v>
      </c>
      <c r="H18320" s="1">
        <v>0</v>
      </c>
      <c r="I18320" s="1">
        <v>9991</v>
      </c>
    </row>
    <row r="18321" spans="1:9" x14ac:dyDescent="0.25">
      <c r="A18321" s="1">
        <v>2</v>
      </c>
      <c r="B18321" s="1">
        <v>52021</v>
      </c>
      <c r="C18321" s="1">
        <v>97.507000000000005</v>
      </c>
      <c r="D18321" s="1">
        <v>275.27120000000002</v>
      </c>
      <c r="E18321" s="1">
        <v>25295</v>
      </c>
      <c r="F18321" s="1">
        <v>257.79660000000001</v>
      </c>
      <c r="G18321" s="1">
        <v>102.04340000000001</v>
      </c>
      <c r="H18321" s="1">
        <v>15.18042022</v>
      </c>
      <c r="I18321" s="1">
        <v>30430</v>
      </c>
    </row>
    <row r="18322" spans="1:9" x14ac:dyDescent="0.25">
      <c r="A18322" s="1">
        <v>0</v>
      </c>
      <c r="B18322" s="1" t="s">
        <v>22105</v>
      </c>
    </row>
    <row r="18323" spans="1:9" x14ac:dyDescent="0.25">
      <c r="A18323" s="1">
        <v>1</v>
      </c>
      <c r="B18323" s="1" t="s">
        <v>22106</v>
      </c>
      <c r="C18323" s="1" t="s">
        <v>22107</v>
      </c>
      <c r="D18323" s="1">
        <v>22276.492669219999</v>
      </c>
      <c r="E18323" s="1">
        <v>1.8143E-4</v>
      </c>
      <c r="F18323" s="1" t="s">
        <v>3</v>
      </c>
      <c r="G18323" s="1" t="s">
        <v>22108</v>
      </c>
      <c r="H18323" s="1">
        <v>0</v>
      </c>
      <c r="I18323" s="1">
        <v>9991</v>
      </c>
    </row>
    <row r="18324" spans="1:9" x14ac:dyDescent="0.25">
      <c r="A18324" s="1">
        <v>2</v>
      </c>
      <c r="B18324" s="1">
        <v>52022</v>
      </c>
      <c r="C18324" s="1">
        <v>97.508899999999997</v>
      </c>
      <c r="D18324" s="1">
        <v>275.26659999999998</v>
      </c>
      <c r="E18324" s="1">
        <v>23881</v>
      </c>
      <c r="F18324" s="1">
        <v>258.14429999999999</v>
      </c>
      <c r="G18324" s="1">
        <v>101.71120000000001</v>
      </c>
      <c r="H18324" s="1">
        <v>15.174706159999999</v>
      </c>
      <c r="I18324" s="1">
        <v>30435</v>
      </c>
    </row>
    <row r="18325" spans="1:9" x14ac:dyDescent="0.25">
      <c r="A18325" s="1">
        <v>0</v>
      </c>
      <c r="B18325" s="1" t="s">
        <v>22109</v>
      </c>
    </row>
    <row r="18326" spans="1:9" x14ac:dyDescent="0.25">
      <c r="A18326" s="1">
        <v>1</v>
      </c>
      <c r="B18326" s="1" t="s">
        <v>22110</v>
      </c>
      <c r="C18326" s="1" t="s">
        <v>22111</v>
      </c>
      <c r="D18326" s="1">
        <v>22276.48272634</v>
      </c>
      <c r="E18326" s="1">
        <v>1.8788999999999999E-4</v>
      </c>
      <c r="F18326" s="1" t="s">
        <v>3</v>
      </c>
      <c r="G18326" s="1" t="s">
        <v>22112</v>
      </c>
      <c r="H18326" s="1">
        <v>0</v>
      </c>
      <c r="I18326" s="1">
        <v>9996</v>
      </c>
    </row>
    <row r="18327" spans="1:9" x14ac:dyDescent="0.25">
      <c r="A18327" s="1">
        <v>2</v>
      </c>
      <c r="B18327" s="1">
        <v>52023</v>
      </c>
      <c r="C18327" s="1">
        <v>97.509299999999996</v>
      </c>
      <c r="D18327" s="1">
        <v>275.28199999999998</v>
      </c>
      <c r="E18327" s="1">
        <v>23671</v>
      </c>
      <c r="F18327" s="1">
        <v>258.57600000000002</v>
      </c>
      <c r="G18327" s="1">
        <v>101.28149999999999</v>
      </c>
      <c r="H18327" s="1">
        <v>15.17604105</v>
      </c>
      <c r="I18327" s="1">
        <v>30433</v>
      </c>
    </row>
    <row r="18328" spans="1:9" x14ac:dyDescent="0.25">
      <c r="A18328" s="1">
        <v>0</v>
      </c>
      <c r="B18328" s="1" t="s">
        <v>22113</v>
      </c>
    </row>
    <row r="18329" spans="1:9" x14ac:dyDescent="0.25">
      <c r="A18329" s="1">
        <v>1</v>
      </c>
      <c r="B18329" s="1" t="s">
        <v>22114</v>
      </c>
      <c r="C18329" s="1" t="s">
        <v>22115</v>
      </c>
      <c r="D18329" s="1">
        <v>22276.476251399999</v>
      </c>
      <c r="E18329" s="1">
        <v>1.9652999999999999E-4</v>
      </c>
      <c r="F18329" s="1" t="s">
        <v>3</v>
      </c>
      <c r="G18329" s="1" t="s">
        <v>22116</v>
      </c>
      <c r="H18329" s="1">
        <v>0</v>
      </c>
      <c r="I18329" s="1">
        <v>9996</v>
      </c>
    </row>
    <row r="18330" spans="1:9" x14ac:dyDescent="0.25">
      <c r="A18330" s="1">
        <v>2</v>
      </c>
      <c r="B18330" s="1">
        <v>52024</v>
      </c>
      <c r="C18330" s="1">
        <v>97.508799999999994</v>
      </c>
      <c r="D18330" s="1">
        <v>275.28059999999999</v>
      </c>
      <c r="E18330" s="1">
        <v>25450</v>
      </c>
      <c r="F18330" s="1">
        <v>254.81280000000001</v>
      </c>
      <c r="G18330" s="1">
        <v>105.029</v>
      </c>
      <c r="H18330" s="1">
        <v>15.176558160000001</v>
      </c>
      <c r="I18330" s="1">
        <v>30430</v>
      </c>
    </row>
    <row r="18331" spans="1:9" x14ac:dyDescent="0.25">
      <c r="A18331" s="1">
        <v>0</v>
      </c>
      <c r="B18331" s="1" t="s">
        <v>22117</v>
      </c>
    </row>
    <row r="18332" spans="1:9" x14ac:dyDescent="0.25">
      <c r="A18332" s="1">
        <v>1</v>
      </c>
      <c r="B18332" s="1" t="s">
        <v>22118</v>
      </c>
      <c r="C18332" s="1" t="s">
        <v>22119</v>
      </c>
      <c r="D18332" s="1">
        <v>22276.456324129998</v>
      </c>
      <c r="E18332" s="1">
        <v>2.2931000000000001E-4</v>
      </c>
      <c r="F18332" s="1" t="s">
        <v>3</v>
      </c>
      <c r="G18332" s="1" t="s">
        <v>22120</v>
      </c>
      <c r="H18332" s="1">
        <v>0</v>
      </c>
      <c r="I18332" s="1">
        <v>9992</v>
      </c>
    </row>
    <row r="18333" spans="1:9" x14ac:dyDescent="0.25">
      <c r="A18333" s="1">
        <v>2</v>
      </c>
      <c r="B18333" s="1">
        <v>52025</v>
      </c>
      <c r="C18333" s="1">
        <v>97.508899999999997</v>
      </c>
      <c r="D18333" s="1">
        <v>275.30590000000001</v>
      </c>
      <c r="E18333" s="1">
        <v>23369</v>
      </c>
      <c r="F18333" s="1">
        <v>257.92809999999997</v>
      </c>
      <c r="G18333" s="1">
        <v>101.9333</v>
      </c>
      <c r="H18333" s="1">
        <v>15.180281989999999</v>
      </c>
      <c r="I18333" s="1">
        <v>30436</v>
      </c>
    </row>
    <row r="18334" spans="1:9" x14ac:dyDescent="0.25">
      <c r="A18334" s="1">
        <v>0</v>
      </c>
      <c r="B18334" s="1" t="s">
        <v>22121</v>
      </c>
    </row>
    <row r="18335" spans="1:9" x14ac:dyDescent="0.25">
      <c r="A18335" s="1">
        <v>1</v>
      </c>
      <c r="B18335" s="1" t="s">
        <v>22122</v>
      </c>
      <c r="C18335" s="1" t="s">
        <v>22123</v>
      </c>
      <c r="D18335" s="1">
        <v>22276.485422059999</v>
      </c>
      <c r="E18335" s="1">
        <v>2.3839E-4</v>
      </c>
      <c r="F18335" s="1" t="s">
        <v>3</v>
      </c>
      <c r="G18335" s="1" t="s">
        <v>22124</v>
      </c>
      <c r="H18335" s="1">
        <v>0</v>
      </c>
      <c r="I18335" s="1">
        <v>9992</v>
      </c>
    </row>
    <row r="18336" spans="1:9" x14ac:dyDescent="0.25">
      <c r="A18336" s="1">
        <v>2</v>
      </c>
      <c r="B18336" s="1">
        <v>52026</v>
      </c>
      <c r="C18336" s="1">
        <v>97.5077</v>
      </c>
      <c r="D18336" s="1">
        <v>275.41059999999999</v>
      </c>
      <c r="E18336" s="1">
        <v>23121</v>
      </c>
      <c r="F18336" s="1">
        <v>257.45549999999997</v>
      </c>
      <c r="G18336" s="1">
        <v>102.4093</v>
      </c>
      <c r="H18336" s="1">
        <v>15.185811380000001</v>
      </c>
      <c r="I18336" s="1">
        <v>30350</v>
      </c>
    </row>
    <row r="18337" spans="1:9" x14ac:dyDescent="0.25">
      <c r="A18337" s="1">
        <v>0</v>
      </c>
      <c r="B18337" s="1" t="s">
        <v>22125</v>
      </c>
    </row>
    <row r="18338" spans="1:9" x14ac:dyDescent="0.25">
      <c r="A18338" s="1">
        <v>1</v>
      </c>
      <c r="B18338" s="1" t="s">
        <v>22126</v>
      </c>
      <c r="C18338" s="1" t="s">
        <v>22127</v>
      </c>
      <c r="D18338" s="1">
        <v>22276.505440510002</v>
      </c>
      <c r="E18338" s="1">
        <v>1.8076E-4</v>
      </c>
      <c r="F18338" s="1" t="s">
        <v>3</v>
      </c>
      <c r="G18338" s="1" t="s">
        <v>22128</v>
      </c>
      <c r="H18338" s="1">
        <v>0</v>
      </c>
      <c r="I18338" s="1">
        <v>9991</v>
      </c>
    </row>
    <row r="18339" spans="1:9" x14ac:dyDescent="0.25">
      <c r="A18339" s="1">
        <v>2</v>
      </c>
      <c r="B18339" s="1">
        <v>52027</v>
      </c>
      <c r="C18339" s="1">
        <v>97.507199999999997</v>
      </c>
      <c r="D18339" s="1">
        <v>275.20830000000001</v>
      </c>
      <c r="E18339" s="1">
        <v>23798</v>
      </c>
      <c r="F18339" s="1">
        <v>258.35680000000002</v>
      </c>
      <c r="G18339" s="1">
        <v>101.49939999999999</v>
      </c>
      <c r="H18339" s="1">
        <v>15.173273999999999</v>
      </c>
      <c r="I18339" s="1">
        <v>30349</v>
      </c>
    </row>
    <row r="18340" spans="1:9" x14ac:dyDescent="0.25">
      <c r="A18340" s="1">
        <v>0</v>
      </c>
      <c r="B18340" s="1" t="s">
        <v>22129</v>
      </c>
    </row>
    <row r="18341" spans="1:9" x14ac:dyDescent="0.25">
      <c r="A18341" s="1">
        <v>1</v>
      </c>
      <c r="B18341" s="1" t="s">
        <v>22130</v>
      </c>
      <c r="C18341" s="1" t="s">
        <v>22131</v>
      </c>
      <c r="D18341" s="1">
        <v>22276.503180629999</v>
      </c>
      <c r="E18341" s="1">
        <v>2.1832000000000001E-4</v>
      </c>
      <c r="F18341" s="1" t="s">
        <v>3</v>
      </c>
      <c r="G18341" s="1" t="s">
        <v>22132</v>
      </c>
      <c r="H18341" s="1">
        <v>0</v>
      </c>
      <c r="I18341" s="1">
        <v>9992</v>
      </c>
    </row>
    <row r="18342" spans="1:9" x14ac:dyDescent="0.25">
      <c r="A18342" s="1">
        <v>2</v>
      </c>
      <c r="B18342" s="1">
        <v>52028</v>
      </c>
      <c r="C18342" s="1">
        <v>97.509600000000006</v>
      </c>
      <c r="D18342" s="1">
        <v>275.41109999999998</v>
      </c>
      <c r="E18342" s="1">
        <v>23196</v>
      </c>
      <c r="F18342" s="1">
        <v>257.68720000000002</v>
      </c>
      <c r="G18342" s="1">
        <v>102.1765</v>
      </c>
      <c r="H18342" s="1">
        <v>15.18319028</v>
      </c>
      <c r="I18342" s="1">
        <v>30445</v>
      </c>
    </row>
    <row r="18343" spans="1:9" x14ac:dyDescent="0.25">
      <c r="A18343" s="1">
        <v>0</v>
      </c>
      <c r="B18343" s="1" t="s">
        <v>22133</v>
      </c>
    </row>
    <row r="18344" spans="1:9" x14ac:dyDescent="0.25">
      <c r="A18344" s="1">
        <v>1</v>
      </c>
      <c r="B18344" s="1" t="s">
        <v>22134</v>
      </c>
      <c r="C18344" s="1" t="s">
        <v>22135</v>
      </c>
      <c r="D18344" s="1">
        <v>22276.508496369999</v>
      </c>
      <c r="E18344" s="1">
        <v>1.7524000000000001E-4</v>
      </c>
      <c r="F18344" s="1" t="s">
        <v>3</v>
      </c>
      <c r="G18344" s="1" t="s">
        <v>22136</v>
      </c>
      <c r="H18344" s="1">
        <v>0</v>
      </c>
      <c r="I18344" s="1">
        <v>9994</v>
      </c>
    </row>
    <row r="18345" spans="1:9" x14ac:dyDescent="0.25">
      <c r="A18345" s="1">
        <v>2</v>
      </c>
      <c r="B18345" s="1">
        <v>52029</v>
      </c>
      <c r="C18345" s="1">
        <v>97.507099999999994</v>
      </c>
      <c r="D18345" s="1">
        <v>275.20319999999998</v>
      </c>
      <c r="E18345" s="1">
        <v>23723</v>
      </c>
      <c r="F18345" s="1">
        <v>258.45670000000001</v>
      </c>
      <c r="G18345" s="1">
        <v>101.4003</v>
      </c>
      <c r="H18345" s="1">
        <v>15.172513779999999</v>
      </c>
      <c r="I18345" s="1">
        <v>29060</v>
      </c>
    </row>
    <row r="18346" spans="1:9" x14ac:dyDescent="0.25">
      <c r="A18346" s="1">
        <v>0</v>
      </c>
      <c r="B18346" s="1" t="s">
        <v>17200</v>
      </c>
      <c r="C18346" s="1">
        <v>2</v>
      </c>
    </row>
    <row r="18347" spans="1:9" x14ac:dyDescent="0.25">
      <c r="A18347" s="1">
        <v>1</v>
      </c>
      <c r="B18347" s="1" t="s">
        <v>22137</v>
      </c>
      <c r="C18347" s="1" t="s">
        <v>22138</v>
      </c>
      <c r="D18347" s="1">
        <v>22276.506627030001</v>
      </c>
      <c r="E18347" s="1">
        <v>-7.5000000000000002E-7</v>
      </c>
      <c r="F18347" s="1" t="s">
        <v>3</v>
      </c>
      <c r="G18347" s="1" t="s">
        <v>22139</v>
      </c>
      <c r="H18347" s="1">
        <v>0</v>
      </c>
      <c r="I18347" s="1">
        <v>9999</v>
      </c>
    </row>
    <row r="18348" spans="1:9" x14ac:dyDescent="0.25">
      <c r="A18348" s="1">
        <v>2</v>
      </c>
      <c r="B18348" s="1">
        <v>52084</v>
      </c>
      <c r="C18348" s="1">
        <v>63.3977</v>
      </c>
      <c r="D18348" s="1">
        <v>75.526799999999994</v>
      </c>
      <c r="E18348" s="1">
        <v>14979</v>
      </c>
      <c r="F18348" s="1">
        <v>333.05590000000001</v>
      </c>
      <c r="G18348" s="1">
        <v>26.968800000000002</v>
      </c>
      <c r="H18348" s="1">
        <v>13.452417909999999</v>
      </c>
      <c r="I18348" s="1">
        <v>26944</v>
      </c>
    </row>
    <row r="18349" spans="1:9" x14ac:dyDescent="0.25">
      <c r="A18349" s="1">
        <v>0</v>
      </c>
      <c r="B18349" s="1" t="s">
        <v>22140</v>
      </c>
      <c r="C18349" s="1" t="s">
        <v>22141</v>
      </c>
    </row>
    <row r="18350" spans="1:9" x14ac:dyDescent="0.25">
      <c r="A18350" s="1">
        <v>1</v>
      </c>
      <c r="B18350" s="1" t="s">
        <v>22142</v>
      </c>
      <c r="C18350" s="1" t="s">
        <v>22143</v>
      </c>
      <c r="D18350" s="1">
        <v>22271.29875188</v>
      </c>
      <c r="E18350" s="1">
        <v>1.1404999999999999E-4</v>
      </c>
      <c r="F18350" s="1" t="s">
        <v>3</v>
      </c>
      <c r="G18350" s="1" t="s">
        <v>22144</v>
      </c>
      <c r="H18350" s="1">
        <v>0</v>
      </c>
      <c r="I18350" s="1">
        <v>9992</v>
      </c>
    </row>
    <row r="18351" spans="1:9" x14ac:dyDescent="0.25">
      <c r="A18351" s="1">
        <v>2</v>
      </c>
      <c r="B18351" s="1">
        <v>52086</v>
      </c>
      <c r="C18351" s="1">
        <v>51.644500000000001</v>
      </c>
      <c r="D18351" s="1">
        <v>185.72919999999999</v>
      </c>
      <c r="E18351" s="1">
        <v>2377</v>
      </c>
      <c r="F18351" s="1">
        <v>302.66550000000001</v>
      </c>
      <c r="G18351" s="1">
        <v>202.5977</v>
      </c>
      <c r="H18351" s="1">
        <v>15.503447230000001</v>
      </c>
      <c r="I18351" s="1">
        <v>30030</v>
      </c>
    </row>
    <row r="18352" spans="1:9" x14ac:dyDescent="0.25">
      <c r="A18352" s="1">
        <v>0</v>
      </c>
      <c r="B18352" s="1" t="s">
        <v>22145</v>
      </c>
    </row>
    <row r="18353" spans="1:9" x14ac:dyDescent="0.25">
      <c r="A18353" s="1">
        <v>1</v>
      </c>
      <c r="B18353" s="1" t="s">
        <v>22146</v>
      </c>
      <c r="C18353" s="1" t="s">
        <v>22147</v>
      </c>
      <c r="D18353" s="1">
        <v>22276.322654529999</v>
      </c>
      <c r="E18353" s="1">
        <v>1.8792E-4</v>
      </c>
      <c r="F18353" s="1" t="s">
        <v>3</v>
      </c>
      <c r="G18353" s="1" t="s">
        <v>22148</v>
      </c>
      <c r="H18353" s="1">
        <v>0</v>
      </c>
      <c r="I18353" s="1">
        <v>9992</v>
      </c>
    </row>
    <row r="18354" spans="1:9" x14ac:dyDescent="0.25">
      <c r="A18354" s="1">
        <v>2</v>
      </c>
      <c r="B18354" s="1">
        <v>52088</v>
      </c>
      <c r="C18354" s="1">
        <v>53.200099999999999</v>
      </c>
      <c r="D18354" s="1">
        <v>232.79750000000001</v>
      </c>
      <c r="E18354" s="1">
        <v>1684</v>
      </c>
      <c r="F18354" s="1">
        <v>58.667999999999999</v>
      </c>
      <c r="G18354" s="1">
        <v>301.45060000000001</v>
      </c>
      <c r="H18354" s="1">
        <v>15.775148440000001</v>
      </c>
      <c r="I18354" s="1">
        <v>32597</v>
      </c>
    </row>
    <row r="18355" spans="1:9" x14ac:dyDescent="0.25">
      <c r="A18355" s="1">
        <v>0</v>
      </c>
      <c r="B18355" s="1" t="s">
        <v>22149</v>
      </c>
    </row>
    <row r="18356" spans="1:9" x14ac:dyDescent="0.25">
      <c r="A18356" s="1">
        <v>1</v>
      </c>
      <c r="B18356" s="1" t="s">
        <v>22150</v>
      </c>
      <c r="C18356" s="1" t="s">
        <v>22151</v>
      </c>
      <c r="D18356" s="1">
        <v>22276.495758050001</v>
      </c>
      <c r="E18356" s="1">
        <v>2.0435000000000001E-4</v>
      </c>
      <c r="F18356" s="1" t="s">
        <v>3</v>
      </c>
      <c r="G18356" s="1" t="s">
        <v>22152</v>
      </c>
      <c r="H18356" s="1">
        <v>0</v>
      </c>
      <c r="I18356" s="1">
        <v>9991</v>
      </c>
    </row>
    <row r="18357" spans="1:9" x14ac:dyDescent="0.25">
      <c r="A18357" s="1">
        <v>2</v>
      </c>
      <c r="B18357" s="1">
        <v>52089</v>
      </c>
      <c r="C18357" s="1">
        <v>53.216200000000001</v>
      </c>
      <c r="D18357" s="1">
        <v>314.91559999999998</v>
      </c>
      <c r="E18357" s="1">
        <v>1823</v>
      </c>
      <c r="F18357" s="1">
        <v>45.250799999999998</v>
      </c>
      <c r="G18357" s="1">
        <v>314.86320000000001</v>
      </c>
      <c r="H18357" s="1">
        <v>15.08862289</v>
      </c>
      <c r="I18357" s="1">
        <v>31462</v>
      </c>
    </row>
    <row r="18358" spans="1:9" x14ac:dyDescent="0.25">
      <c r="A18358" s="1">
        <v>0</v>
      </c>
      <c r="B18358" s="1" t="s">
        <v>22153</v>
      </c>
    </row>
    <row r="18359" spans="1:9" x14ac:dyDescent="0.25">
      <c r="A18359" s="1">
        <v>1</v>
      </c>
      <c r="B18359" s="1" t="s">
        <v>22154</v>
      </c>
      <c r="C18359" s="1" t="s">
        <v>22155</v>
      </c>
      <c r="D18359" s="1">
        <v>22276.484722959998</v>
      </c>
      <c r="E18359" s="1">
        <v>1.7543999999999999E-4</v>
      </c>
      <c r="F18359" s="1" t="s">
        <v>3</v>
      </c>
      <c r="G18359" s="1" t="s">
        <v>22156</v>
      </c>
      <c r="H18359" s="1">
        <v>0</v>
      </c>
      <c r="I18359" s="1">
        <v>9998</v>
      </c>
    </row>
    <row r="18360" spans="1:9" x14ac:dyDescent="0.25">
      <c r="A18360" s="1">
        <v>2</v>
      </c>
      <c r="B18360" s="1">
        <v>52090</v>
      </c>
      <c r="C18360" s="1">
        <v>53.216500000000003</v>
      </c>
      <c r="D18360" s="1">
        <v>314.97030000000001</v>
      </c>
      <c r="E18360" s="1">
        <v>1881</v>
      </c>
      <c r="F18360" s="1">
        <v>51.212600000000002</v>
      </c>
      <c r="G18360" s="1">
        <v>308.90339999999998</v>
      </c>
      <c r="H18360" s="1">
        <v>15.08851832</v>
      </c>
      <c r="I18360" s="1">
        <v>31464</v>
      </c>
    </row>
    <row r="18361" spans="1:9" x14ac:dyDescent="0.25">
      <c r="A18361" s="1">
        <v>0</v>
      </c>
      <c r="B18361" s="1" t="s">
        <v>22157</v>
      </c>
    </row>
    <row r="18362" spans="1:9" x14ac:dyDescent="0.25">
      <c r="A18362" s="1">
        <v>1</v>
      </c>
      <c r="B18362" s="1" t="s">
        <v>22158</v>
      </c>
      <c r="C18362" s="1" t="s">
        <v>22159</v>
      </c>
      <c r="D18362" s="1">
        <v>22276.425841060001</v>
      </c>
      <c r="E18362" s="1">
        <v>8.3700000000000002E-5</v>
      </c>
      <c r="F18362" s="1" t="s">
        <v>3</v>
      </c>
      <c r="G18362" s="1" t="s">
        <v>22160</v>
      </c>
      <c r="H18362" s="1">
        <v>0</v>
      </c>
      <c r="I18362" s="1">
        <v>9993</v>
      </c>
    </row>
    <row r="18363" spans="1:9" x14ac:dyDescent="0.25">
      <c r="A18363" s="1">
        <v>2</v>
      </c>
      <c r="B18363" s="1">
        <v>52091</v>
      </c>
      <c r="C18363" s="1">
        <v>53.217199999999998</v>
      </c>
      <c r="D18363" s="1">
        <v>315.2373</v>
      </c>
      <c r="E18363" s="1">
        <v>2532</v>
      </c>
      <c r="F18363" s="1">
        <v>31.880700000000001</v>
      </c>
      <c r="G18363" s="1">
        <v>328.23379999999997</v>
      </c>
      <c r="H18363" s="1">
        <v>15.0885871</v>
      </c>
      <c r="I18363" s="1">
        <v>31457</v>
      </c>
    </row>
    <row r="18364" spans="1:9" x14ac:dyDescent="0.25">
      <c r="A18364" s="1">
        <v>0</v>
      </c>
      <c r="B18364" s="1" t="s">
        <v>22161</v>
      </c>
    </row>
    <row r="18365" spans="1:9" x14ac:dyDescent="0.25">
      <c r="A18365" s="1">
        <v>1</v>
      </c>
      <c r="B18365" s="1" t="s">
        <v>22162</v>
      </c>
      <c r="C18365" s="1" t="s">
        <v>22163</v>
      </c>
      <c r="D18365" s="1">
        <v>22276.42216075</v>
      </c>
      <c r="E18365" s="1">
        <v>6.2409999999999994E-5</v>
      </c>
      <c r="F18365" s="1" t="s">
        <v>3</v>
      </c>
      <c r="G18365" s="1" t="s">
        <v>22164</v>
      </c>
      <c r="H18365" s="1">
        <v>0</v>
      </c>
      <c r="I18365" s="1">
        <v>9990</v>
      </c>
    </row>
    <row r="18366" spans="1:9" x14ac:dyDescent="0.25">
      <c r="A18366" s="1">
        <v>2</v>
      </c>
      <c r="B18366" s="1">
        <v>52092</v>
      </c>
      <c r="C18366" s="1">
        <v>53.217199999999998</v>
      </c>
      <c r="D18366" s="1">
        <v>315.25830000000002</v>
      </c>
      <c r="E18366" s="1">
        <v>2013</v>
      </c>
      <c r="F18366" s="1">
        <v>42.922699999999999</v>
      </c>
      <c r="G18366" s="1">
        <v>317.19220000000001</v>
      </c>
      <c r="H18366" s="1">
        <v>15.08852334</v>
      </c>
      <c r="I18366" s="1">
        <v>31456</v>
      </c>
    </row>
    <row r="18367" spans="1:9" x14ac:dyDescent="0.25">
      <c r="A18367" s="1">
        <v>0</v>
      </c>
      <c r="B18367" s="1" t="s">
        <v>22165</v>
      </c>
    </row>
    <row r="18368" spans="1:9" x14ac:dyDescent="0.25">
      <c r="A18368" s="1">
        <v>1</v>
      </c>
      <c r="B18368" s="1" t="s">
        <v>22166</v>
      </c>
      <c r="C18368" s="1" t="s">
        <v>22167</v>
      </c>
      <c r="D18368" s="1">
        <v>22276.543603620001</v>
      </c>
      <c r="E18368" s="1">
        <v>2.0427999999999999E-4</v>
      </c>
      <c r="F18368" s="1" t="s">
        <v>3</v>
      </c>
      <c r="G18368" s="1" t="s">
        <v>22168</v>
      </c>
      <c r="H18368" s="1">
        <v>0</v>
      </c>
      <c r="I18368" s="1">
        <v>9990</v>
      </c>
    </row>
    <row r="18369" spans="1:9" x14ac:dyDescent="0.25">
      <c r="A18369" s="1">
        <v>2</v>
      </c>
      <c r="B18369" s="1">
        <v>52093</v>
      </c>
      <c r="C18369" s="1">
        <v>53.216099999999997</v>
      </c>
      <c r="D18369" s="1">
        <v>314.7242</v>
      </c>
      <c r="E18369" s="1">
        <v>1677</v>
      </c>
      <c r="F18369" s="1">
        <v>45.937199999999997</v>
      </c>
      <c r="G18369" s="1">
        <v>314.17579999999998</v>
      </c>
      <c r="H18369" s="1">
        <v>15.0886221</v>
      </c>
      <c r="I18369" s="1">
        <v>31470</v>
      </c>
    </row>
    <row r="18370" spans="1:9" x14ac:dyDescent="0.25">
      <c r="A18370" s="1">
        <v>0</v>
      </c>
      <c r="B18370" s="1" t="s">
        <v>22169</v>
      </c>
    </row>
    <row r="18371" spans="1:9" x14ac:dyDescent="0.25">
      <c r="A18371" s="1">
        <v>1</v>
      </c>
      <c r="B18371" s="1" t="s">
        <v>22170</v>
      </c>
      <c r="C18371" s="1" t="s">
        <v>22171</v>
      </c>
      <c r="D18371" s="1">
        <v>22276.481037000001</v>
      </c>
      <c r="E18371" s="1">
        <v>1.4915999999999999E-4</v>
      </c>
      <c r="F18371" s="1" t="s">
        <v>3</v>
      </c>
      <c r="G18371" s="1" t="s">
        <v>22172</v>
      </c>
      <c r="H18371" s="1">
        <v>0</v>
      </c>
      <c r="I18371" s="1">
        <v>9992</v>
      </c>
    </row>
    <row r="18372" spans="1:9" x14ac:dyDescent="0.25">
      <c r="A18372" s="1">
        <v>2</v>
      </c>
      <c r="B18372" s="1">
        <v>52094</v>
      </c>
      <c r="C18372" s="1">
        <v>53.217799999999997</v>
      </c>
      <c r="D18372" s="1">
        <v>314.995</v>
      </c>
      <c r="E18372" s="1">
        <v>1686</v>
      </c>
      <c r="F18372" s="1">
        <v>46.830800000000004</v>
      </c>
      <c r="G18372" s="1">
        <v>313.28250000000003</v>
      </c>
      <c r="H18372" s="1">
        <v>15.088590099999999</v>
      </c>
      <c r="I18372" s="1">
        <v>31464</v>
      </c>
    </row>
    <row r="18373" spans="1:9" x14ac:dyDescent="0.25">
      <c r="A18373" s="1">
        <v>0</v>
      </c>
      <c r="B18373" s="1" t="s">
        <v>22173</v>
      </c>
    </row>
    <row r="18374" spans="1:9" x14ac:dyDescent="0.25">
      <c r="A18374" s="1">
        <v>1</v>
      </c>
      <c r="B18374" s="1" t="s">
        <v>22174</v>
      </c>
      <c r="C18374" s="1" t="s">
        <v>22175</v>
      </c>
      <c r="D18374" s="1">
        <v>22276.403755920001</v>
      </c>
      <c r="E18374" s="1">
        <v>9.3700000000000001E-6</v>
      </c>
      <c r="F18374" s="1" t="s">
        <v>3</v>
      </c>
      <c r="G18374" s="1" t="s">
        <v>22176</v>
      </c>
      <c r="H18374" s="1">
        <v>0</v>
      </c>
      <c r="I18374" s="1">
        <v>9991</v>
      </c>
    </row>
    <row r="18375" spans="1:9" x14ac:dyDescent="0.25">
      <c r="A18375" s="1">
        <v>2</v>
      </c>
      <c r="B18375" s="1">
        <v>52095</v>
      </c>
      <c r="C18375" s="1">
        <v>53.216200000000001</v>
      </c>
      <c r="D18375" s="1">
        <v>315.35160000000002</v>
      </c>
      <c r="E18375" s="1">
        <v>1847</v>
      </c>
      <c r="F18375" s="1">
        <v>46.203099999999999</v>
      </c>
      <c r="G18375" s="1">
        <v>313.91140000000001</v>
      </c>
      <c r="H18375" s="1">
        <v>15.0884859</v>
      </c>
      <c r="I18375" s="1">
        <v>31455</v>
      </c>
    </row>
    <row r="18376" spans="1:9" x14ac:dyDescent="0.25">
      <c r="A18376" s="1">
        <v>0</v>
      </c>
      <c r="B18376" s="1" t="s">
        <v>22177</v>
      </c>
    </row>
    <row r="18377" spans="1:9" x14ac:dyDescent="0.25">
      <c r="A18377" s="1">
        <v>1</v>
      </c>
      <c r="B18377" s="1" t="s">
        <v>22178</v>
      </c>
      <c r="C18377" s="1" t="s">
        <v>22179</v>
      </c>
      <c r="D18377" s="1">
        <v>22276.382603279999</v>
      </c>
      <c r="E18377" s="1">
        <v>-2.2000000000000001E-7</v>
      </c>
      <c r="F18377" s="1" t="s">
        <v>3</v>
      </c>
      <c r="G18377" s="1" t="s">
        <v>22180</v>
      </c>
      <c r="H18377" s="1">
        <v>0</v>
      </c>
      <c r="I18377" s="1">
        <v>9990</v>
      </c>
    </row>
    <row r="18378" spans="1:9" x14ac:dyDescent="0.25">
      <c r="A18378" s="1">
        <v>2</v>
      </c>
      <c r="B18378" s="1">
        <v>52096</v>
      </c>
      <c r="C18378" s="1">
        <v>53.217199999999998</v>
      </c>
      <c r="D18378" s="1">
        <v>305.43079999999998</v>
      </c>
      <c r="E18378" s="1">
        <v>2244</v>
      </c>
      <c r="F18378" s="1">
        <v>39.566400000000002</v>
      </c>
      <c r="G18378" s="1">
        <v>320.54919999999998</v>
      </c>
      <c r="H18378" s="1">
        <v>15.08841144</v>
      </c>
      <c r="I18378" s="1">
        <v>31579</v>
      </c>
    </row>
    <row r="18379" spans="1:9" x14ac:dyDescent="0.25">
      <c r="A18379" s="1">
        <v>0</v>
      </c>
      <c r="B18379" s="1" t="s">
        <v>22181</v>
      </c>
    </row>
    <row r="18380" spans="1:9" x14ac:dyDescent="0.25">
      <c r="A18380" s="1">
        <v>1</v>
      </c>
      <c r="B18380" s="1" t="s">
        <v>22182</v>
      </c>
      <c r="C18380" s="1" t="s">
        <v>22183</v>
      </c>
      <c r="D18380" s="1">
        <v>22276.473670079999</v>
      </c>
      <c r="E18380" s="1">
        <v>9.3600000000000002E-6</v>
      </c>
      <c r="F18380" s="1" t="s">
        <v>3</v>
      </c>
      <c r="G18380" s="1" t="s">
        <v>22184</v>
      </c>
      <c r="H18380" s="1">
        <v>0</v>
      </c>
      <c r="I18380" s="1">
        <v>9994</v>
      </c>
    </row>
    <row r="18381" spans="1:9" x14ac:dyDescent="0.25">
      <c r="A18381" s="1">
        <v>2</v>
      </c>
      <c r="B18381" s="1">
        <v>52098</v>
      </c>
      <c r="C18381" s="1">
        <v>53.216700000000003</v>
      </c>
      <c r="D18381" s="1">
        <v>315.0378</v>
      </c>
      <c r="E18381" s="1">
        <v>1724</v>
      </c>
      <c r="F18381" s="1">
        <v>51.759900000000002</v>
      </c>
      <c r="G18381" s="1">
        <v>308.35480000000001</v>
      </c>
      <c r="H18381" s="1">
        <v>15.088527770000001</v>
      </c>
      <c r="I18381" s="1">
        <v>31462</v>
      </c>
    </row>
    <row r="18382" spans="1:9" x14ac:dyDescent="0.25">
      <c r="A18382" s="1">
        <v>0</v>
      </c>
      <c r="B18382" s="1" t="s">
        <v>22185</v>
      </c>
    </row>
    <row r="18383" spans="1:9" x14ac:dyDescent="0.25">
      <c r="A18383" s="1">
        <v>1</v>
      </c>
      <c r="B18383" s="1" t="s">
        <v>22186</v>
      </c>
      <c r="C18383" s="1" t="s">
        <v>22187</v>
      </c>
      <c r="D18383" s="1">
        <v>22276.532555540001</v>
      </c>
      <c r="E18383" s="1">
        <v>6.6249999999999998E-5</v>
      </c>
      <c r="F18383" s="1" t="s">
        <v>3</v>
      </c>
      <c r="G18383" s="1" t="s">
        <v>7108</v>
      </c>
      <c r="H18383" s="1">
        <v>0</v>
      </c>
      <c r="I18383" s="1">
        <v>9993</v>
      </c>
    </row>
    <row r="18384" spans="1:9" x14ac:dyDescent="0.25">
      <c r="A18384" s="1">
        <v>2</v>
      </c>
      <c r="B18384" s="1">
        <v>52100</v>
      </c>
      <c r="C18384" s="1">
        <v>53.218200000000003</v>
      </c>
      <c r="D18384" s="1">
        <v>314.7654</v>
      </c>
      <c r="E18384" s="1">
        <v>1683</v>
      </c>
      <c r="F18384" s="1">
        <v>52.681800000000003</v>
      </c>
      <c r="G18384" s="1">
        <v>307.43279999999999</v>
      </c>
      <c r="H18384" s="1">
        <v>15.08861141</v>
      </c>
      <c r="I18384" s="1">
        <v>31476</v>
      </c>
    </row>
    <row r="18385" spans="1:9" x14ac:dyDescent="0.25">
      <c r="A18385" s="1">
        <v>0</v>
      </c>
      <c r="B18385" s="1" t="s">
        <v>22188</v>
      </c>
    </row>
    <row r="18386" spans="1:9" x14ac:dyDescent="0.25">
      <c r="A18386" s="1">
        <v>1</v>
      </c>
      <c r="B18386" s="1" t="s">
        <v>22189</v>
      </c>
      <c r="C18386" s="1" t="s">
        <v>22190</v>
      </c>
      <c r="D18386" s="1">
        <v>22276.525190569999</v>
      </c>
      <c r="E18386" s="1">
        <v>3.8680000000000002E-5</v>
      </c>
      <c r="F18386" s="1" t="s">
        <v>3</v>
      </c>
      <c r="G18386" s="1" t="s">
        <v>22191</v>
      </c>
      <c r="H18386" s="1">
        <v>0</v>
      </c>
      <c r="I18386" s="1">
        <v>9997</v>
      </c>
    </row>
    <row r="18387" spans="1:9" x14ac:dyDescent="0.25">
      <c r="A18387" s="1">
        <v>2</v>
      </c>
      <c r="B18387" s="1">
        <v>52101</v>
      </c>
      <c r="C18387" s="1">
        <v>53.217599999999997</v>
      </c>
      <c r="D18387" s="1">
        <v>314.8023</v>
      </c>
      <c r="E18387" s="1">
        <v>1782</v>
      </c>
      <c r="F18387" s="1">
        <v>48.704099999999997</v>
      </c>
      <c r="G18387" s="1">
        <v>311.41039999999998</v>
      </c>
      <c r="H18387" s="1">
        <v>15.08857656</v>
      </c>
      <c r="I18387" s="1">
        <v>31467</v>
      </c>
    </row>
    <row r="18388" spans="1:9" x14ac:dyDescent="0.25">
      <c r="A18388" s="1">
        <v>0</v>
      </c>
      <c r="B18388" s="1" t="s">
        <v>22192</v>
      </c>
    </row>
    <row r="18389" spans="1:9" x14ac:dyDescent="0.25">
      <c r="A18389" s="1">
        <v>1</v>
      </c>
      <c r="B18389" s="1" t="s">
        <v>22193</v>
      </c>
      <c r="C18389" s="1" t="s">
        <v>22194</v>
      </c>
      <c r="D18389" s="1">
        <v>22276.468189079998</v>
      </c>
      <c r="E18389" s="1">
        <v>1.057E-5</v>
      </c>
      <c r="F18389" s="1" t="s">
        <v>3</v>
      </c>
      <c r="G18389" s="1" t="s">
        <v>22195</v>
      </c>
      <c r="H18389" s="1">
        <v>0</v>
      </c>
      <c r="I18389" s="1">
        <v>9997</v>
      </c>
    </row>
    <row r="18390" spans="1:9" x14ac:dyDescent="0.25">
      <c r="A18390" s="1">
        <v>2</v>
      </c>
      <c r="B18390" s="1">
        <v>52102</v>
      </c>
      <c r="C18390" s="1">
        <v>53.219299999999997</v>
      </c>
      <c r="D18390" s="1">
        <v>305.04300000000001</v>
      </c>
      <c r="E18390" s="1">
        <v>2011</v>
      </c>
      <c r="F18390" s="1">
        <v>51.819400000000002</v>
      </c>
      <c r="G18390" s="1">
        <v>308.29790000000003</v>
      </c>
      <c r="H18390" s="1">
        <v>15.08848689</v>
      </c>
      <c r="I18390" s="1">
        <v>31595</v>
      </c>
    </row>
    <row r="18391" spans="1:9" x14ac:dyDescent="0.25">
      <c r="A18391" s="1">
        <v>0</v>
      </c>
      <c r="B18391" s="1" t="s">
        <v>22196</v>
      </c>
    </row>
    <row r="18392" spans="1:9" x14ac:dyDescent="0.25">
      <c r="A18392" s="1">
        <v>1</v>
      </c>
      <c r="B18392" s="1" t="s">
        <v>22197</v>
      </c>
      <c r="C18392" s="1" t="s">
        <v>22198</v>
      </c>
      <c r="D18392" s="1">
        <v>22276.50772835</v>
      </c>
      <c r="E18392" s="1">
        <v>1.5851E-4</v>
      </c>
      <c r="F18392" s="1" t="s">
        <v>3</v>
      </c>
      <c r="G18392" s="1" t="s">
        <v>22199</v>
      </c>
      <c r="H18392" s="1">
        <v>0</v>
      </c>
      <c r="I18392" s="1">
        <v>9998</v>
      </c>
    </row>
    <row r="18393" spans="1:9" x14ac:dyDescent="0.25">
      <c r="A18393" s="1">
        <v>2</v>
      </c>
      <c r="B18393" s="1">
        <v>52103</v>
      </c>
      <c r="C18393" s="1">
        <v>53.216000000000001</v>
      </c>
      <c r="D18393" s="1">
        <v>304.86689999999999</v>
      </c>
      <c r="E18393" s="1">
        <v>1854</v>
      </c>
      <c r="F18393" s="1">
        <v>42.611199999999997</v>
      </c>
      <c r="G18393" s="1">
        <v>317.50240000000002</v>
      </c>
      <c r="H18393" s="1">
        <v>15.088638019999999</v>
      </c>
      <c r="I18393" s="1">
        <v>31591</v>
      </c>
    </row>
    <row r="18394" spans="1:9" x14ac:dyDescent="0.25">
      <c r="A18394" s="1">
        <v>0</v>
      </c>
      <c r="B18394" s="1" t="s">
        <v>22200</v>
      </c>
    </row>
    <row r="18395" spans="1:9" x14ac:dyDescent="0.25">
      <c r="A18395" s="1">
        <v>1</v>
      </c>
      <c r="B18395" s="1" t="s">
        <v>22201</v>
      </c>
      <c r="C18395" s="1" t="s">
        <v>22202</v>
      </c>
      <c r="D18395" s="1">
        <v>22276.501319890001</v>
      </c>
      <c r="E18395" s="1">
        <v>1.577E-5</v>
      </c>
      <c r="F18395" s="1" t="s">
        <v>3</v>
      </c>
      <c r="G18395" s="1" t="s">
        <v>22203</v>
      </c>
      <c r="H18395" s="1">
        <v>0</v>
      </c>
      <c r="I18395" s="1">
        <v>9998</v>
      </c>
    </row>
    <row r="18396" spans="1:9" x14ac:dyDescent="0.25">
      <c r="A18396" s="1">
        <v>2</v>
      </c>
      <c r="B18396" s="1">
        <v>52105</v>
      </c>
      <c r="C18396" s="1">
        <v>53.216500000000003</v>
      </c>
      <c r="D18396" s="1">
        <v>304.89409999999998</v>
      </c>
      <c r="E18396" s="1">
        <v>2081</v>
      </c>
      <c r="F18396" s="1">
        <v>46.015700000000002</v>
      </c>
      <c r="G18396" s="1">
        <v>314.10070000000002</v>
      </c>
      <c r="H18396" s="1">
        <v>15.088514569999999</v>
      </c>
      <c r="I18396" s="1">
        <v>31598</v>
      </c>
    </row>
    <row r="18397" spans="1:9" x14ac:dyDescent="0.25">
      <c r="A18397" s="1">
        <v>0</v>
      </c>
      <c r="B18397" s="1" t="s">
        <v>22204</v>
      </c>
    </row>
    <row r="18398" spans="1:9" x14ac:dyDescent="0.25">
      <c r="A18398" s="1">
        <v>1</v>
      </c>
      <c r="B18398" s="1" t="s">
        <v>22205</v>
      </c>
      <c r="C18398" s="1" t="s">
        <v>22206</v>
      </c>
      <c r="D18398" s="1">
        <v>22276.521517900001</v>
      </c>
      <c r="E18398" s="1">
        <v>2.1252E-4</v>
      </c>
      <c r="F18398" s="1" t="s">
        <v>3</v>
      </c>
      <c r="G18398" s="1" t="s">
        <v>22207</v>
      </c>
      <c r="H18398" s="1">
        <v>0</v>
      </c>
      <c r="I18398" s="1">
        <v>9994</v>
      </c>
    </row>
    <row r="18399" spans="1:9" x14ac:dyDescent="0.25">
      <c r="A18399" s="1">
        <v>2</v>
      </c>
      <c r="B18399" s="1">
        <v>52106</v>
      </c>
      <c r="C18399" s="1">
        <v>53.218200000000003</v>
      </c>
      <c r="D18399" s="1">
        <v>314.81169999999997</v>
      </c>
      <c r="E18399" s="1">
        <v>1830</v>
      </c>
      <c r="F18399" s="1">
        <v>39.632800000000003</v>
      </c>
      <c r="G18399" s="1">
        <v>320.47969999999998</v>
      </c>
      <c r="H18399" s="1">
        <v>15.088606240000001</v>
      </c>
      <c r="I18399" s="1">
        <v>31461</v>
      </c>
    </row>
    <row r="18400" spans="1:9" x14ac:dyDescent="0.25">
      <c r="A18400" s="1">
        <v>0</v>
      </c>
      <c r="B18400" s="1" t="s">
        <v>22208</v>
      </c>
    </row>
    <row r="18401" spans="1:9" x14ac:dyDescent="0.25">
      <c r="A18401" s="1">
        <v>1</v>
      </c>
      <c r="B18401" s="1" t="s">
        <v>22209</v>
      </c>
      <c r="C18401" s="1" t="s">
        <v>22210</v>
      </c>
      <c r="D18401" s="1">
        <v>22276.496680209999</v>
      </c>
      <c r="E18401" s="1">
        <v>1.7040999999999999E-4</v>
      </c>
      <c r="F18401" s="1" t="s">
        <v>3</v>
      </c>
      <c r="G18401" s="1" t="s">
        <v>22211</v>
      </c>
      <c r="H18401" s="1">
        <v>0</v>
      </c>
      <c r="I18401" s="1">
        <v>9998</v>
      </c>
    </row>
    <row r="18402" spans="1:9" x14ac:dyDescent="0.25">
      <c r="A18402" s="1">
        <v>2</v>
      </c>
      <c r="B18402" s="1">
        <v>52107</v>
      </c>
      <c r="C18402" s="1">
        <v>53.216799999999999</v>
      </c>
      <c r="D18402" s="1">
        <v>304.91449999999998</v>
      </c>
      <c r="E18402" s="1">
        <v>1790</v>
      </c>
      <c r="F18402" s="1">
        <v>46.544899999999998</v>
      </c>
      <c r="G18402" s="1">
        <v>313.56920000000002</v>
      </c>
      <c r="H18402" s="1">
        <v>15.08867629</v>
      </c>
      <c r="I18402" s="1">
        <v>31596</v>
      </c>
    </row>
    <row r="18403" spans="1:9" x14ac:dyDescent="0.25">
      <c r="A18403" s="1">
        <v>0</v>
      </c>
      <c r="B18403" s="1" t="s">
        <v>22212</v>
      </c>
    </row>
    <row r="18404" spans="1:9" x14ac:dyDescent="0.25">
      <c r="A18404" s="1">
        <v>1</v>
      </c>
      <c r="B18404" s="1" t="s">
        <v>22213</v>
      </c>
      <c r="C18404" s="1" t="s">
        <v>22214</v>
      </c>
      <c r="D18404" s="1">
        <v>22276.305326199999</v>
      </c>
      <c r="E18404" s="1">
        <v>-1.115E-5</v>
      </c>
      <c r="F18404" s="1" t="s">
        <v>3</v>
      </c>
      <c r="G18404" s="1">
        <f>-51954-4</f>
        <v>-51958</v>
      </c>
      <c r="H18404" s="1">
        <v>0</v>
      </c>
      <c r="I18404" s="1">
        <v>9999</v>
      </c>
    </row>
    <row r="18405" spans="1:9" x14ac:dyDescent="0.25">
      <c r="A18405" s="1">
        <v>2</v>
      </c>
      <c r="B18405" s="1">
        <v>52108</v>
      </c>
      <c r="C18405" s="1">
        <v>53.217199999999998</v>
      </c>
      <c r="D18405" s="1">
        <v>305.77859999999998</v>
      </c>
      <c r="E18405" s="1">
        <v>2185</v>
      </c>
      <c r="F18405" s="1">
        <v>46.914099999999998</v>
      </c>
      <c r="G18405" s="1">
        <v>313.20339999999999</v>
      </c>
      <c r="H18405" s="1">
        <v>15.08832705</v>
      </c>
      <c r="I18405" s="1">
        <v>31565</v>
      </c>
    </row>
    <row r="18406" spans="1:9" x14ac:dyDescent="0.25">
      <c r="A18406" s="1">
        <v>0</v>
      </c>
      <c r="B18406" s="1" t="s">
        <v>22215</v>
      </c>
    </row>
    <row r="18407" spans="1:9" x14ac:dyDescent="0.25">
      <c r="A18407" s="1">
        <v>1</v>
      </c>
      <c r="B18407" s="1" t="s">
        <v>22216</v>
      </c>
      <c r="C18407" s="1" t="s">
        <v>22217</v>
      </c>
      <c r="D18407" s="1">
        <v>22276.500368509998</v>
      </c>
      <c r="E18407" s="1">
        <v>1.5803E-4</v>
      </c>
      <c r="F18407" s="1" t="s">
        <v>3</v>
      </c>
      <c r="G18407" s="1" t="s">
        <v>22218</v>
      </c>
      <c r="H18407" s="1">
        <v>0</v>
      </c>
      <c r="I18407" s="1">
        <v>9997</v>
      </c>
    </row>
    <row r="18408" spans="1:9" x14ac:dyDescent="0.25">
      <c r="A18408" s="1">
        <v>2</v>
      </c>
      <c r="B18408" s="1">
        <v>52110</v>
      </c>
      <c r="C18408" s="1">
        <v>53.2166</v>
      </c>
      <c r="D18408" s="1">
        <v>304.89690000000002</v>
      </c>
      <c r="E18408" s="1">
        <v>2132</v>
      </c>
      <c r="F18408" s="1">
        <v>40.296399999999998</v>
      </c>
      <c r="G18408" s="1">
        <v>319.8186</v>
      </c>
      <c r="H18408" s="1">
        <v>15.088722730000001</v>
      </c>
      <c r="I18408" s="1">
        <v>31593</v>
      </c>
    </row>
    <row r="18409" spans="1:9" x14ac:dyDescent="0.25">
      <c r="A18409" s="1">
        <v>0</v>
      </c>
      <c r="B18409" s="1" t="s">
        <v>22219</v>
      </c>
    </row>
    <row r="18410" spans="1:9" x14ac:dyDescent="0.25">
      <c r="A18410" s="1">
        <v>1</v>
      </c>
      <c r="B18410" s="1" t="s">
        <v>22220</v>
      </c>
      <c r="C18410" s="1" t="s">
        <v>22221</v>
      </c>
      <c r="D18410" s="1">
        <v>22276.485636500001</v>
      </c>
      <c r="E18410" s="1">
        <v>-4.8799999999999999E-6</v>
      </c>
      <c r="F18410" s="1" t="s">
        <v>3</v>
      </c>
      <c r="G18410" s="1">
        <f>-12580-4</f>
        <v>-12584</v>
      </c>
      <c r="H18410" s="1">
        <v>0</v>
      </c>
      <c r="I18410" s="1">
        <v>9993</v>
      </c>
    </row>
    <row r="18411" spans="1:9" x14ac:dyDescent="0.25">
      <c r="A18411" s="1">
        <v>2</v>
      </c>
      <c r="B18411" s="1">
        <v>52111</v>
      </c>
      <c r="C18411" s="1">
        <v>53.219000000000001</v>
      </c>
      <c r="D18411" s="1">
        <v>304.9717</v>
      </c>
      <c r="E18411" s="1">
        <v>1776</v>
      </c>
      <c r="F18411" s="1">
        <v>47.855600000000003</v>
      </c>
      <c r="G18411" s="1">
        <v>312.25869999999998</v>
      </c>
      <c r="H18411" s="1">
        <v>15.08856988</v>
      </c>
      <c r="I18411" s="1">
        <v>31593</v>
      </c>
    </row>
    <row r="18412" spans="1:9" x14ac:dyDescent="0.25">
      <c r="A18412" s="1">
        <v>0</v>
      </c>
      <c r="B18412" s="1" t="s">
        <v>22222</v>
      </c>
    </row>
    <row r="18413" spans="1:9" x14ac:dyDescent="0.25">
      <c r="A18413" s="1">
        <v>1</v>
      </c>
      <c r="B18413" s="1" t="s">
        <v>22223</v>
      </c>
      <c r="C18413" s="1" t="s">
        <v>22224</v>
      </c>
      <c r="D18413" s="1">
        <v>22276.36050821</v>
      </c>
      <c r="E18413" s="1">
        <v>1.6920000000000001E-5</v>
      </c>
      <c r="F18413" s="1" t="s">
        <v>3</v>
      </c>
      <c r="G18413" s="1" t="s">
        <v>22225</v>
      </c>
      <c r="H18413" s="1">
        <v>0</v>
      </c>
      <c r="I18413" s="1">
        <v>9993</v>
      </c>
    </row>
    <row r="18414" spans="1:9" x14ac:dyDescent="0.25">
      <c r="A18414" s="1">
        <v>2</v>
      </c>
      <c r="B18414" s="1">
        <v>52112</v>
      </c>
      <c r="C18414" s="1">
        <v>53.217500000000001</v>
      </c>
      <c r="D18414" s="1">
        <v>305.52539999999999</v>
      </c>
      <c r="E18414" s="1">
        <v>1952</v>
      </c>
      <c r="F18414" s="1">
        <v>46.718400000000003</v>
      </c>
      <c r="G18414" s="1">
        <v>313.39710000000002</v>
      </c>
      <c r="H18414" s="1">
        <v>15.08852581</v>
      </c>
      <c r="I18414" s="1">
        <v>31573</v>
      </c>
    </row>
    <row r="18415" spans="1:9" x14ac:dyDescent="0.25">
      <c r="A18415" s="1">
        <v>0</v>
      </c>
      <c r="B18415" s="1" t="s">
        <v>22226</v>
      </c>
    </row>
    <row r="18416" spans="1:9" x14ac:dyDescent="0.25">
      <c r="A18416" s="1">
        <v>1</v>
      </c>
      <c r="B18416" s="1" t="s">
        <v>22227</v>
      </c>
      <c r="C18416" s="1" t="s">
        <v>22228</v>
      </c>
      <c r="D18416" s="1">
        <v>22276.41203557</v>
      </c>
      <c r="E18416" s="1">
        <v>2.3499999999999999E-6</v>
      </c>
      <c r="F18416" s="1" t="s">
        <v>3</v>
      </c>
      <c r="G18416" s="1" t="s">
        <v>22229</v>
      </c>
      <c r="H18416" s="1">
        <v>0</v>
      </c>
      <c r="I18416" s="1">
        <v>9997</v>
      </c>
    </row>
    <row r="18417" spans="1:9" x14ac:dyDescent="0.25">
      <c r="A18417" s="1">
        <v>2</v>
      </c>
      <c r="B18417" s="1">
        <v>52113</v>
      </c>
      <c r="C18417" s="1">
        <v>53.218699999999998</v>
      </c>
      <c r="D18417" s="1">
        <v>305.29169999999999</v>
      </c>
      <c r="E18417" s="1">
        <v>1906</v>
      </c>
      <c r="F18417" s="1">
        <v>50.406999999999996</v>
      </c>
      <c r="G18417" s="1">
        <v>309.709</v>
      </c>
      <c r="H18417" s="1">
        <v>15.088523029999999</v>
      </c>
      <c r="I18417" s="1">
        <v>31589</v>
      </c>
    </row>
    <row r="18418" spans="1:9" x14ac:dyDescent="0.25">
      <c r="A18418" s="1">
        <v>0</v>
      </c>
      <c r="B18418" s="1" t="s">
        <v>22230</v>
      </c>
    </row>
    <row r="18419" spans="1:9" x14ac:dyDescent="0.25">
      <c r="A18419" s="1">
        <v>1</v>
      </c>
      <c r="B18419" s="1" t="s">
        <v>22231</v>
      </c>
      <c r="C18419" s="1" t="s">
        <v>22232</v>
      </c>
      <c r="D18419" s="1">
        <v>22276.489311649999</v>
      </c>
      <c r="E18419" s="1">
        <v>-5.7000000000000005E-7</v>
      </c>
      <c r="F18419" s="1" t="s">
        <v>3</v>
      </c>
      <c r="G18419" s="1" t="s">
        <v>22233</v>
      </c>
      <c r="H18419" s="1">
        <v>0</v>
      </c>
      <c r="I18419" s="1">
        <v>9995</v>
      </c>
    </row>
    <row r="18420" spans="1:9" x14ac:dyDescent="0.25">
      <c r="A18420" s="1">
        <v>2</v>
      </c>
      <c r="B18420" s="1">
        <v>52114</v>
      </c>
      <c r="C18420" s="1">
        <v>53.218299999999999</v>
      </c>
      <c r="D18420" s="1">
        <v>304.95049999999998</v>
      </c>
      <c r="E18420" s="1">
        <v>1981</v>
      </c>
      <c r="F18420" s="1">
        <v>49.583500000000001</v>
      </c>
      <c r="G18420" s="1">
        <v>310.53300000000002</v>
      </c>
      <c r="H18420" s="1">
        <v>15.08845477</v>
      </c>
      <c r="I18420" s="1">
        <v>31600</v>
      </c>
    </row>
    <row r="18421" spans="1:9" x14ac:dyDescent="0.25">
      <c r="A18421" s="1">
        <v>0</v>
      </c>
      <c r="B18421" s="1" t="s">
        <v>22234</v>
      </c>
    </row>
    <row r="18422" spans="1:9" x14ac:dyDescent="0.25">
      <c r="A18422" s="1">
        <v>1</v>
      </c>
      <c r="B18422" s="1" t="s">
        <v>22235</v>
      </c>
      <c r="C18422" s="1" t="s">
        <v>22236</v>
      </c>
      <c r="D18422" s="1">
        <v>22276.47093001</v>
      </c>
      <c r="E18422" s="1">
        <v>1.7049E-4</v>
      </c>
      <c r="F18422" s="1" t="s">
        <v>3</v>
      </c>
      <c r="G18422" s="1" t="s">
        <v>22237</v>
      </c>
      <c r="H18422" s="1">
        <v>0</v>
      </c>
      <c r="I18422" s="1">
        <v>9995</v>
      </c>
    </row>
    <row r="18423" spans="1:9" x14ac:dyDescent="0.25">
      <c r="A18423" s="1">
        <v>2</v>
      </c>
      <c r="B18423" s="1">
        <v>52115</v>
      </c>
      <c r="C18423" s="1">
        <v>53.218800000000002</v>
      </c>
      <c r="D18423" s="1">
        <v>305.03859999999997</v>
      </c>
      <c r="E18423" s="1">
        <v>1804</v>
      </c>
      <c r="F18423" s="1">
        <v>49.527900000000002</v>
      </c>
      <c r="G18423" s="1">
        <v>310.58699999999999</v>
      </c>
      <c r="H18423" s="1">
        <v>15.088471050000001</v>
      </c>
      <c r="I18423" s="1">
        <v>31598</v>
      </c>
    </row>
    <row r="18424" spans="1:9" x14ac:dyDescent="0.25">
      <c r="A18424" s="1">
        <v>0</v>
      </c>
      <c r="B18424" s="1" t="s">
        <v>22238</v>
      </c>
    </row>
    <row r="18425" spans="1:9" x14ac:dyDescent="0.25">
      <c r="A18425" s="1">
        <v>1</v>
      </c>
      <c r="B18425" s="1" t="s">
        <v>22239</v>
      </c>
      <c r="C18425" s="1" t="s">
        <v>22240</v>
      </c>
      <c r="D18425" s="1">
        <v>22276.349483459999</v>
      </c>
      <c r="E18425" s="1">
        <v>1.24E-6</v>
      </c>
      <c r="F18425" s="1" t="s">
        <v>3</v>
      </c>
      <c r="G18425" s="1" t="s">
        <v>22241</v>
      </c>
      <c r="H18425" s="1">
        <v>0</v>
      </c>
      <c r="I18425" s="1">
        <v>9996</v>
      </c>
    </row>
    <row r="18426" spans="1:9" x14ac:dyDescent="0.25">
      <c r="A18426" s="1">
        <v>2</v>
      </c>
      <c r="B18426" s="1">
        <v>52116</v>
      </c>
      <c r="C18426" s="1">
        <v>53.218000000000004</v>
      </c>
      <c r="D18426" s="1">
        <v>305.57839999999999</v>
      </c>
      <c r="E18426" s="1">
        <v>1822</v>
      </c>
      <c r="F18426" s="1">
        <v>52.462200000000003</v>
      </c>
      <c r="G18426" s="1">
        <v>307.65359999999998</v>
      </c>
      <c r="H18426" s="1">
        <v>15.0884208</v>
      </c>
      <c r="I18426" s="1">
        <v>31574</v>
      </c>
    </row>
    <row r="18427" spans="1:9" x14ac:dyDescent="0.25">
      <c r="A18427" s="1">
        <v>0</v>
      </c>
      <c r="B18427" s="1" t="s">
        <v>22242</v>
      </c>
    </row>
    <row r="18428" spans="1:9" x14ac:dyDescent="0.25">
      <c r="A18428" s="1">
        <v>1</v>
      </c>
      <c r="B18428" s="1" t="s">
        <v>22243</v>
      </c>
      <c r="C18428" s="1" t="s">
        <v>22244</v>
      </c>
      <c r="D18428" s="1">
        <v>22276.463558570002</v>
      </c>
      <c r="E18428" s="1">
        <v>1.7050000000000001E-5</v>
      </c>
      <c r="F18428" s="1" t="s">
        <v>3</v>
      </c>
      <c r="G18428" s="1" t="s">
        <v>22245</v>
      </c>
      <c r="H18428" s="1">
        <v>0</v>
      </c>
      <c r="I18428" s="1">
        <v>9996</v>
      </c>
    </row>
    <row r="18429" spans="1:9" x14ac:dyDescent="0.25">
      <c r="A18429" s="1">
        <v>2</v>
      </c>
      <c r="B18429" s="1">
        <v>52117</v>
      </c>
      <c r="C18429" s="1">
        <v>53.219200000000001</v>
      </c>
      <c r="D18429" s="1">
        <v>305.06819999999999</v>
      </c>
      <c r="E18429" s="1">
        <v>2043</v>
      </c>
      <c r="F18429" s="1">
        <v>41.425899999999999</v>
      </c>
      <c r="G18429" s="1">
        <v>318.68869999999998</v>
      </c>
      <c r="H18429" s="1">
        <v>15.088426200000001</v>
      </c>
      <c r="I18429" s="1">
        <v>31605</v>
      </c>
    </row>
    <row r="18430" spans="1:9" x14ac:dyDescent="0.25">
      <c r="A18430" s="1">
        <v>0</v>
      </c>
      <c r="B18430" s="1" t="s">
        <v>22246</v>
      </c>
    </row>
    <row r="18431" spans="1:9" x14ac:dyDescent="0.25">
      <c r="A18431" s="1">
        <v>1</v>
      </c>
      <c r="B18431" s="1" t="s">
        <v>22247</v>
      </c>
      <c r="C18431" s="1" t="s">
        <v>22248</v>
      </c>
      <c r="D18431" s="1">
        <v>22276.47460514</v>
      </c>
      <c r="E18431" s="1">
        <v>6.0099999999999997E-5</v>
      </c>
      <c r="F18431" s="1" t="s">
        <v>3</v>
      </c>
      <c r="G18431" s="1" t="s">
        <v>22249</v>
      </c>
      <c r="H18431" s="1">
        <v>0</v>
      </c>
      <c r="I18431" s="1">
        <v>9999</v>
      </c>
    </row>
    <row r="18432" spans="1:9" x14ac:dyDescent="0.25">
      <c r="A18432" s="1">
        <v>2</v>
      </c>
      <c r="B18432" s="1">
        <v>52118</v>
      </c>
      <c r="C18432" s="1">
        <v>53.217399999999998</v>
      </c>
      <c r="D18432" s="1">
        <v>305.01150000000001</v>
      </c>
      <c r="E18432" s="1">
        <v>2130</v>
      </c>
      <c r="F18432" s="1">
        <v>47.191800000000001</v>
      </c>
      <c r="G18432" s="1">
        <v>312.92529999999999</v>
      </c>
      <c r="H18432" s="1">
        <v>15.088439129999999</v>
      </c>
      <c r="I18432" s="1">
        <v>31597</v>
      </c>
    </row>
    <row r="18433" spans="1:9" x14ac:dyDescent="0.25">
      <c r="A18433" s="1">
        <v>0</v>
      </c>
      <c r="B18433" s="1" t="s">
        <v>22250</v>
      </c>
    </row>
    <row r="18434" spans="1:9" x14ac:dyDescent="0.25">
      <c r="A18434" s="1">
        <v>1</v>
      </c>
      <c r="B18434" s="1" t="s">
        <v>22251</v>
      </c>
      <c r="C18434" s="1" t="s">
        <v>22252</v>
      </c>
      <c r="D18434" s="1">
        <v>22276.38996398</v>
      </c>
      <c r="E18434" s="1">
        <v>2.8700000000000001E-6</v>
      </c>
      <c r="F18434" s="1" t="s">
        <v>3</v>
      </c>
      <c r="G18434" s="1" t="s">
        <v>16923</v>
      </c>
      <c r="H18434" s="1">
        <v>0</v>
      </c>
      <c r="I18434" s="1">
        <v>9994</v>
      </c>
    </row>
    <row r="18435" spans="1:9" x14ac:dyDescent="0.25">
      <c r="A18435" s="1">
        <v>2</v>
      </c>
      <c r="B18435" s="1">
        <v>52119</v>
      </c>
      <c r="C18435" s="1">
        <v>53.219299999999997</v>
      </c>
      <c r="D18435" s="1">
        <v>305.39780000000002</v>
      </c>
      <c r="E18435" s="1">
        <v>1896</v>
      </c>
      <c r="F18435" s="1">
        <v>47.642400000000002</v>
      </c>
      <c r="G18435" s="1">
        <v>312.47280000000001</v>
      </c>
      <c r="H18435" s="1">
        <v>15.08844551</v>
      </c>
      <c r="I18435" s="1">
        <v>31584</v>
      </c>
    </row>
    <row r="18436" spans="1:9" x14ac:dyDescent="0.25">
      <c r="A18436" s="1">
        <v>0</v>
      </c>
      <c r="B18436" s="1" t="s">
        <v>22253</v>
      </c>
    </row>
    <row r="18437" spans="1:9" x14ac:dyDescent="0.25">
      <c r="A18437" s="1">
        <v>1</v>
      </c>
      <c r="B18437" s="1" t="s">
        <v>22254</v>
      </c>
      <c r="C18437" s="1" t="s">
        <v>22255</v>
      </c>
      <c r="D18437" s="1">
        <v>22276.467251940001</v>
      </c>
      <c r="E18437" s="1">
        <v>7.5350000000000002E-5</v>
      </c>
      <c r="F18437" s="1" t="s">
        <v>3</v>
      </c>
      <c r="G18437" s="1" t="s">
        <v>22256</v>
      </c>
      <c r="H18437" s="1">
        <v>0</v>
      </c>
      <c r="I18437" s="1">
        <v>9997</v>
      </c>
    </row>
    <row r="18438" spans="1:9" x14ac:dyDescent="0.25">
      <c r="A18438" s="1">
        <v>2</v>
      </c>
      <c r="B18438" s="1">
        <v>52120</v>
      </c>
      <c r="C18438" s="1">
        <v>53.217599999999997</v>
      </c>
      <c r="D18438" s="1">
        <v>305.04770000000002</v>
      </c>
      <c r="E18438" s="1">
        <v>2004</v>
      </c>
      <c r="F18438" s="1">
        <v>45.817</v>
      </c>
      <c r="G18438" s="1">
        <v>314.2987</v>
      </c>
      <c r="H18438" s="1">
        <v>15.088354089999999</v>
      </c>
      <c r="I18438" s="1">
        <v>31600</v>
      </c>
    </row>
    <row r="18439" spans="1:9" x14ac:dyDescent="0.25">
      <c r="A18439" s="1">
        <v>0</v>
      </c>
      <c r="B18439" s="1" t="s">
        <v>22257</v>
      </c>
    </row>
    <row r="18440" spans="1:9" x14ac:dyDescent="0.25">
      <c r="A18440" s="1">
        <v>1</v>
      </c>
      <c r="B18440" s="1" t="s">
        <v>22258</v>
      </c>
      <c r="C18440" s="1" t="s">
        <v>22259</v>
      </c>
      <c r="D18440" s="1">
        <v>22276.438710549999</v>
      </c>
      <c r="E18440" s="1">
        <v>2.3260000000000001E-5</v>
      </c>
      <c r="F18440" s="1" t="s">
        <v>3</v>
      </c>
      <c r="G18440" s="1" t="s">
        <v>22260</v>
      </c>
      <c r="H18440" s="1">
        <v>0</v>
      </c>
      <c r="I18440" s="1">
        <v>9996</v>
      </c>
    </row>
    <row r="18441" spans="1:9" x14ac:dyDescent="0.25">
      <c r="A18441" s="1">
        <v>2</v>
      </c>
      <c r="B18441" s="1">
        <v>52121</v>
      </c>
      <c r="C18441" s="1">
        <v>53.216000000000001</v>
      </c>
      <c r="D18441" s="1">
        <v>295.17540000000002</v>
      </c>
      <c r="E18441" s="1">
        <v>1971</v>
      </c>
      <c r="F18441" s="1">
        <v>47.651499999999999</v>
      </c>
      <c r="G18441" s="1">
        <v>312.46429999999998</v>
      </c>
      <c r="H18441" s="1">
        <v>15.08857579</v>
      </c>
      <c r="I18441" s="1">
        <v>31720</v>
      </c>
    </row>
    <row r="18442" spans="1:9" x14ac:dyDescent="0.25">
      <c r="A18442" s="1">
        <v>0</v>
      </c>
      <c r="B18442" s="1" t="s">
        <v>22261</v>
      </c>
    </row>
    <row r="18443" spans="1:9" x14ac:dyDescent="0.25">
      <c r="A18443" s="1">
        <v>1</v>
      </c>
      <c r="B18443" s="1" t="s">
        <v>22262</v>
      </c>
      <c r="C18443" s="1" t="s">
        <v>22263</v>
      </c>
      <c r="D18443" s="1">
        <v>22276.393634600001</v>
      </c>
      <c r="E18443" s="1">
        <v>1.2269999999999999E-5</v>
      </c>
      <c r="F18443" s="1" t="s">
        <v>3</v>
      </c>
      <c r="G18443" s="1" t="s">
        <v>22264</v>
      </c>
      <c r="H18443" s="1">
        <v>0</v>
      </c>
      <c r="I18443" s="1">
        <v>9996</v>
      </c>
    </row>
    <row r="18444" spans="1:9" x14ac:dyDescent="0.25">
      <c r="A18444" s="1">
        <v>2</v>
      </c>
      <c r="B18444" s="1">
        <v>52122</v>
      </c>
      <c r="C18444" s="1">
        <v>53.218400000000003</v>
      </c>
      <c r="D18444" s="1">
        <v>305.38479999999998</v>
      </c>
      <c r="E18444" s="1">
        <v>1935</v>
      </c>
      <c r="F18444" s="1">
        <v>46.931399999999996</v>
      </c>
      <c r="G18444" s="1">
        <v>313.18400000000003</v>
      </c>
      <c r="H18444" s="1">
        <v>15.08857749</v>
      </c>
      <c r="I18444" s="1">
        <v>31584</v>
      </c>
    </row>
    <row r="18445" spans="1:9" x14ac:dyDescent="0.25">
      <c r="A18445" s="1">
        <v>0</v>
      </c>
      <c r="B18445" s="1" t="s">
        <v>22265</v>
      </c>
    </row>
    <row r="18446" spans="1:9" x14ac:dyDescent="0.25">
      <c r="A18446" s="1">
        <v>1</v>
      </c>
      <c r="B18446" s="1" t="s">
        <v>22266</v>
      </c>
      <c r="C18446" s="1" t="s">
        <v>22267</v>
      </c>
      <c r="D18446" s="1">
        <v>22276.365124159998</v>
      </c>
      <c r="E18446" s="1">
        <v>-1.9599999999999999E-6</v>
      </c>
      <c r="F18446" s="1" t="s">
        <v>3</v>
      </c>
      <c r="G18446" s="1" t="s">
        <v>22268</v>
      </c>
      <c r="H18446" s="1">
        <v>0</v>
      </c>
      <c r="I18446" s="1">
        <v>9997</v>
      </c>
    </row>
    <row r="18447" spans="1:9" x14ac:dyDescent="0.25">
      <c r="A18447" s="1">
        <v>2</v>
      </c>
      <c r="B18447" s="1">
        <v>52123</v>
      </c>
      <c r="C18447" s="1">
        <v>53.217100000000002</v>
      </c>
      <c r="D18447" s="1">
        <v>295.51609999999999</v>
      </c>
      <c r="E18447" s="1">
        <v>1821</v>
      </c>
      <c r="F18447" s="1">
        <v>54.7928</v>
      </c>
      <c r="G18447" s="1">
        <v>305.32339999999999</v>
      </c>
      <c r="H18447" s="1">
        <v>15.08842814</v>
      </c>
      <c r="I18447" s="1">
        <v>31724</v>
      </c>
    </row>
    <row r="18448" spans="1:9" x14ac:dyDescent="0.25">
      <c r="A18448" s="1">
        <v>0</v>
      </c>
      <c r="B18448" s="1" t="s">
        <v>22269</v>
      </c>
    </row>
    <row r="18449" spans="1:9" x14ac:dyDescent="0.25">
      <c r="A18449" s="1">
        <v>1</v>
      </c>
      <c r="B18449" s="1" t="s">
        <v>22270</v>
      </c>
      <c r="C18449" s="1" t="s">
        <v>22271</v>
      </c>
      <c r="D18449" s="1">
        <v>22276.518768459999</v>
      </c>
      <c r="E18449" s="1">
        <v>1.6804E-4</v>
      </c>
      <c r="F18449" s="1" t="s">
        <v>3</v>
      </c>
      <c r="G18449" s="1" t="s">
        <v>21781</v>
      </c>
      <c r="H18449" s="1">
        <v>0</v>
      </c>
      <c r="I18449" s="1">
        <v>9993</v>
      </c>
    </row>
    <row r="18450" spans="1:9" x14ac:dyDescent="0.25">
      <c r="A18450" s="1">
        <v>2</v>
      </c>
      <c r="B18450" s="1">
        <v>52124</v>
      </c>
      <c r="C18450" s="1">
        <v>53.217700000000001</v>
      </c>
      <c r="D18450" s="1">
        <v>304.82400000000001</v>
      </c>
      <c r="E18450" s="1">
        <v>2084</v>
      </c>
      <c r="F18450" s="1">
        <v>37.853700000000003</v>
      </c>
      <c r="G18450" s="1">
        <v>322.2602</v>
      </c>
      <c r="H18450" s="1">
        <v>15.08852643</v>
      </c>
      <c r="I18450" s="1">
        <v>31608</v>
      </c>
    </row>
    <row r="18451" spans="1:9" x14ac:dyDescent="0.25">
      <c r="A18451" s="1">
        <v>0</v>
      </c>
      <c r="B18451" s="1" t="s">
        <v>22272</v>
      </c>
    </row>
    <row r="18452" spans="1:9" x14ac:dyDescent="0.25">
      <c r="A18452" s="1">
        <v>1</v>
      </c>
      <c r="B18452" s="1" t="s">
        <v>22273</v>
      </c>
      <c r="C18452" s="1" t="s">
        <v>22274</v>
      </c>
      <c r="D18452" s="1">
        <v>22276.361440699999</v>
      </c>
      <c r="E18452" s="1">
        <v>-7.08E-6</v>
      </c>
      <c r="F18452" s="1" t="s">
        <v>3</v>
      </c>
      <c r="G18452" s="1">
        <f>-26403-4</f>
        <v>-26407</v>
      </c>
      <c r="H18452" s="1">
        <v>0</v>
      </c>
      <c r="I18452" s="1">
        <v>9990</v>
      </c>
    </row>
    <row r="18453" spans="1:9" x14ac:dyDescent="0.25">
      <c r="A18453" s="1">
        <v>2</v>
      </c>
      <c r="B18453" s="1">
        <v>52125</v>
      </c>
      <c r="C18453" s="1">
        <v>53.216000000000001</v>
      </c>
      <c r="D18453" s="1">
        <v>295.52330000000001</v>
      </c>
      <c r="E18453" s="1">
        <v>1795</v>
      </c>
      <c r="F18453" s="1">
        <v>50.299599999999998</v>
      </c>
      <c r="G18453" s="1">
        <v>309.81540000000001</v>
      </c>
      <c r="H18453" s="1">
        <v>15.088482470000001</v>
      </c>
      <c r="I18453" s="1">
        <v>31726</v>
      </c>
    </row>
    <row r="18454" spans="1:9" x14ac:dyDescent="0.25">
      <c r="A18454" s="1">
        <v>0</v>
      </c>
      <c r="B18454" s="1" t="s">
        <v>22275</v>
      </c>
    </row>
    <row r="18455" spans="1:9" x14ac:dyDescent="0.25">
      <c r="A18455" s="1">
        <v>1</v>
      </c>
      <c r="B18455" s="1" t="s">
        <v>22276</v>
      </c>
      <c r="C18455" s="1" t="s">
        <v>22277</v>
      </c>
      <c r="D18455" s="1">
        <v>22276.435039579999</v>
      </c>
      <c r="E18455" s="1">
        <v>9.5000000000000005E-6</v>
      </c>
      <c r="F18455" s="1" t="s">
        <v>3</v>
      </c>
      <c r="G18455" s="1" t="s">
        <v>22278</v>
      </c>
      <c r="H18455" s="1">
        <v>0</v>
      </c>
      <c r="I18455" s="1">
        <v>9994</v>
      </c>
    </row>
    <row r="18456" spans="1:9" x14ac:dyDescent="0.25">
      <c r="A18456" s="1">
        <v>2</v>
      </c>
      <c r="B18456" s="1">
        <v>52126</v>
      </c>
      <c r="C18456" s="1">
        <v>53.216099999999997</v>
      </c>
      <c r="D18456" s="1">
        <v>295.19200000000001</v>
      </c>
      <c r="E18456" s="1">
        <v>1741</v>
      </c>
      <c r="F18456" s="1">
        <v>48.975900000000003</v>
      </c>
      <c r="G18456" s="1">
        <v>311.13839999999999</v>
      </c>
      <c r="H18456" s="1">
        <v>15.088393780000001</v>
      </c>
      <c r="I18456" s="1">
        <v>31725</v>
      </c>
    </row>
    <row r="18457" spans="1:9" x14ac:dyDescent="0.25">
      <c r="A18457" s="1">
        <v>0</v>
      </c>
      <c r="B18457" s="1" t="s">
        <v>22279</v>
      </c>
    </row>
    <row r="18458" spans="1:9" x14ac:dyDescent="0.25">
      <c r="A18458" s="1">
        <v>1</v>
      </c>
      <c r="B18458" s="1" t="s">
        <v>22280</v>
      </c>
      <c r="C18458" s="1" t="s">
        <v>22281</v>
      </c>
      <c r="D18458" s="1">
        <v>22276.49023535</v>
      </c>
      <c r="E18458" s="1">
        <v>1.413E-5</v>
      </c>
      <c r="F18458" s="1" t="s">
        <v>3</v>
      </c>
      <c r="G18458" s="1" t="s">
        <v>22282</v>
      </c>
      <c r="H18458" s="1">
        <v>0</v>
      </c>
      <c r="I18458" s="1">
        <v>9997</v>
      </c>
    </row>
    <row r="18459" spans="1:9" x14ac:dyDescent="0.25">
      <c r="A18459" s="1">
        <v>2</v>
      </c>
      <c r="B18459" s="1">
        <v>52127</v>
      </c>
      <c r="C18459" s="1">
        <v>53.215400000000002</v>
      </c>
      <c r="D18459" s="1">
        <v>294.93990000000002</v>
      </c>
      <c r="E18459" s="1">
        <v>2017</v>
      </c>
      <c r="F18459" s="1">
        <v>41.287399999999998</v>
      </c>
      <c r="G18459" s="1">
        <v>318.82709999999997</v>
      </c>
      <c r="H18459" s="1">
        <v>15.088438350000001</v>
      </c>
      <c r="I18459" s="1">
        <v>31739</v>
      </c>
    </row>
    <row r="18460" spans="1:9" x14ac:dyDescent="0.25">
      <c r="A18460" s="1">
        <v>0</v>
      </c>
      <c r="B18460" s="1" t="s">
        <v>22283</v>
      </c>
    </row>
    <row r="18461" spans="1:9" x14ac:dyDescent="0.25">
      <c r="A18461" s="1">
        <v>1</v>
      </c>
      <c r="B18461" s="1" t="s">
        <v>22284</v>
      </c>
      <c r="C18461" s="1" t="s">
        <v>22285</v>
      </c>
      <c r="D18461" s="1">
        <v>22276.48289005</v>
      </c>
      <c r="E18461" s="1">
        <v>-3.8600000000000003E-6</v>
      </c>
      <c r="F18461" s="1" t="s">
        <v>3</v>
      </c>
      <c r="G18461" s="1">
        <f>-61238-5</f>
        <v>-61243</v>
      </c>
      <c r="H18461" s="1">
        <v>0</v>
      </c>
      <c r="I18461" s="1">
        <v>9993</v>
      </c>
    </row>
    <row r="18462" spans="1:9" x14ac:dyDescent="0.25">
      <c r="A18462" s="1">
        <v>2</v>
      </c>
      <c r="B18462" s="1">
        <v>52129</v>
      </c>
      <c r="C18462" s="1">
        <v>53.2164</v>
      </c>
      <c r="D18462" s="1">
        <v>294.97399999999999</v>
      </c>
      <c r="E18462" s="1">
        <v>1840</v>
      </c>
      <c r="F18462" s="1">
        <v>51.166600000000003</v>
      </c>
      <c r="G18462" s="1">
        <v>308.94900000000001</v>
      </c>
      <c r="H18462" s="1">
        <v>15.08833252</v>
      </c>
      <c r="I18462" s="1">
        <v>31740</v>
      </c>
    </row>
    <row r="18463" spans="1:9" x14ac:dyDescent="0.25">
      <c r="A18463" s="1">
        <v>0</v>
      </c>
      <c r="B18463" s="1" t="s">
        <v>22286</v>
      </c>
    </row>
    <row r="18464" spans="1:9" x14ac:dyDescent="0.25">
      <c r="A18464" s="1">
        <v>1</v>
      </c>
      <c r="B18464" s="1" t="s">
        <v>22287</v>
      </c>
      <c r="C18464" s="1" t="s">
        <v>22288</v>
      </c>
      <c r="D18464" s="1">
        <v>22276.4791984</v>
      </c>
      <c r="E18464" s="1">
        <v>2.0099999999999998E-6</v>
      </c>
      <c r="F18464" s="1" t="s">
        <v>3</v>
      </c>
      <c r="G18464" s="1" t="s">
        <v>22289</v>
      </c>
      <c r="H18464" s="1">
        <v>0</v>
      </c>
      <c r="I18464" s="1">
        <v>9995</v>
      </c>
    </row>
    <row r="18465" spans="1:9" x14ac:dyDescent="0.25">
      <c r="A18465" s="1">
        <v>2</v>
      </c>
      <c r="B18465" s="1">
        <v>52131</v>
      </c>
      <c r="C18465" s="1">
        <v>53.218299999999999</v>
      </c>
      <c r="D18465" s="1">
        <v>294.99560000000002</v>
      </c>
      <c r="E18465" s="1">
        <v>1747</v>
      </c>
      <c r="F18465" s="1">
        <v>50.8217</v>
      </c>
      <c r="G18465" s="1">
        <v>309.29300000000001</v>
      </c>
      <c r="H18465" s="1">
        <v>15.08848895</v>
      </c>
      <c r="I18465" s="1">
        <v>31749</v>
      </c>
    </row>
    <row r="18466" spans="1:9" x14ac:dyDescent="0.25">
      <c r="A18466" s="1">
        <v>0</v>
      </c>
      <c r="B18466" s="1" t="s">
        <v>22290</v>
      </c>
    </row>
    <row r="18467" spans="1:9" x14ac:dyDescent="0.25">
      <c r="A18467" s="1">
        <v>1</v>
      </c>
      <c r="B18467" s="1" t="s">
        <v>22291</v>
      </c>
      <c r="C18467" s="1" t="s">
        <v>22292</v>
      </c>
      <c r="D18467" s="1">
        <v>22276.287837129999</v>
      </c>
      <c r="E18467" s="1">
        <v>3.3559999999999997E-5</v>
      </c>
      <c r="F18467" s="1" t="s">
        <v>3</v>
      </c>
      <c r="G18467" s="1" t="s">
        <v>22293</v>
      </c>
      <c r="H18467" s="1">
        <v>0</v>
      </c>
      <c r="I18467" s="1">
        <v>9993</v>
      </c>
    </row>
    <row r="18468" spans="1:9" x14ac:dyDescent="0.25">
      <c r="A18468" s="1">
        <v>2</v>
      </c>
      <c r="B18468" s="1">
        <v>52132</v>
      </c>
      <c r="C18468" s="1">
        <v>53.217199999999998</v>
      </c>
      <c r="D18468" s="1">
        <v>295.85860000000002</v>
      </c>
      <c r="E18468" s="1">
        <v>2045</v>
      </c>
      <c r="F18468" s="1">
        <v>38.168700000000001</v>
      </c>
      <c r="G18468" s="1">
        <v>321.94499999999999</v>
      </c>
      <c r="H18468" s="1">
        <v>15.08847709</v>
      </c>
      <c r="I18468" s="1">
        <v>31717</v>
      </c>
    </row>
    <row r="18469" spans="1:9" x14ac:dyDescent="0.25">
      <c r="A18469" s="1">
        <v>0</v>
      </c>
      <c r="B18469" s="1" t="s">
        <v>22294</v>
      </c>
    </row>
    <row r="18470" spans="1:9" x14ac:dyDescent="0.25">
      <c r="A18470" s="1">
        <v>1</v>
      </c>
      <c r="B18470" s="1" t="s">
        <v>22295</v>
      </c>
      <c r="C18470" s="1" t="s">
        <v>22296</v>
      </c>
      <c r="D18470" s="1">
        <v>22276.47184115</v>
      </c>
      <c r="E18470" s="1">
        <v>7.3000000000000004E-6</v>
      </c>
      <c r="F18470" s="1" t="s">
        <v>3</v>
      </c>
      <c r="G18470" s="1" t="s">
        <v>22297</v>
      </c>
      <c r="H18470" s="1">
        <v>0</v>
      </c>
      <c r="I18470" s="1">
        <v>9997</v>
      </c>
    </row>
    <row r="18471" spans="1:9" x14ac:dyDescent="0.25">
      <c r="A18471" s="1">
        <v>2</v>
      </c>
      <c r="B18471" s="1">
        <v>52133</v>
      </c>
      <c r="C18471" s="1">
        <v>53.219099999999997</v>
      </c>
      <c r="D18471" s="1">
        <v>295.02760000000001</v>
      </c>
      <c r="E18471" s="1">
        <v>2216</v>
      </c>
      <c r="F18471" s="1">
        <v>52.8352</v>
      </c>
      <c r="G18471" s="1">
        <v>307.2842</v>
      </c>
      <c r="H18471" s="1">
        <v>15.08847222</v>
      </c>
      <c r="I18471" s="1">
        <v>31744</v>
      </c>
    </row>
    <row r="18472" spans="1:9" x14ac:dyDescent="0.25">
      <c r="A18472" s="1">
        <v>0</v>
      </c>
      <c r="B18472" s="1" t="s">
        <v>22298</v>
      </c>
    </row>
    <row r="18473" spans="1:9" x14ac:dyDescent="0.25">
      <c r="A18473" s="1">
        <v>1</v>
      </c>
      <c r="B18473" s="1" t="s">
        <v>22299</v>
      </c>
      <c r="C18473" s="1" t="s">
        <v>22300</v>
      </c>
      <c r="D18473" s="1">
        <v>22276.475515229999</v>
      </c>
      <c r="E18473" s="1">
        <v>-7.4699999999999996E-6</v>
      </c>
      <c r="F18473" s="1" t="s">
        <v>3</v>
      </c>
      <c r="G18473" s="1">
        <f>-28823-4</f>
        <v>-28827</v>
      </c>
      <c r="H18473" s="1">
        <v>0</v>
      </c>
      <c r="I18473" s="1">
        <v>9998</v>
      </c>
    </row>
    <row r="18474" spans="1:9" x14ac:dyDescent="0.25">
      <c r="A18474" s="1">
        <v>2</v>
      </c>
      <c r="B18474" s="1">
        <v>52134</v>
      </c>
      <c r="C18474" s="1">
        <v>53.2181</v>
      </c>
      <c r="D18474" s="1">
        <v>295.0093</v>
      </c>
      <c r="E18474" s="1">
        <v>2156</v>
      </c>
      <c r="F18474" s="1">
        <v>48.172499999999999</v>
      </c>
      <c r="G18474" s="1">
        <v>311.94510000000002</v>
      </c>
      <c r="H18474" s="1">
        <v>15.08851962</v>
      </c>
      <c r="I18474" s="1">
        <v>31740</v>
      </c>
    </row>
    <row r="18475" spans="1:9" x14ac:dyDescent="0.25">
      <c r="A18475" s="1">
        <v>0</v>
      </c>
      <c r="B18475" s="1" t="s">
        <v>22301</v>
      </c>
    </row>
    <row r="18476" spans="1:9" x14ac:dyDescent="0.25">
      <c r="A18476" s="1">
        <v>1</v>
      </c>
      <c r="B18476" s="1" t="s">
        <v>22302</v>
      </c>
      <c r="C18476" s="1" t="s">
        <v>22303</v>
      </c>
      <c r="D18476" s="1">
        <v>22276.527034760002</v>
      </c>
      <c r="E18476" s="1">
        <v>-4.9490000000000002E-5</v>
      </c>
      <c r="F18476" s="1" t="s">
        <v>3</v>
      </c>
      <c r="G18476" s="1">
        <f>-29280-3</f>
        <v>-29283</v>
      </c>
      <c r="H18476" s="1">
        <v>0</v>
      </c>
      <c r="I18476" s="1">
        <v>9996</v>
      </c>
    </row>
    <row r="18477" spans="1:9" x14ac:dyDescent="0.25">
      <c r="A18477" s="1">
        <v>2</v>
      </c>
      <c r="B18477" s="1">
        <v>52135</v>
      </c>
      <c r="C18477" s="1">
        <v>53.218800000000002</v>
      </c>
      <c r="D18477" s="1">
        <v>294.78160000000003</v>
      </c>
      <c r="E18477" s="1">
        <v>2302</v>
      </c>
      <c r="F18477" s="1">
        <v>43.900700000000001</v>
      </c>
      <c r="G18477" s="1">
        <v>316.21679999999998</v>
      </c>
      <c r="H18477" s="1">
        <v>15.08869481</v>
      </c>
      <c r="I18477" s="1">
        <v>31755</v>
      </c>
    </row>
    <row r="18478" spans="1:9" x14ac:dyDescent="0.25">
      <c r="A18478" s="1">
        <v>0</v>
      </c>
      <c r="B18478" s="1" t="s">
        <v>22304</v>
      </c>
    </row>
    <row r="18479" spans="1:9" x14ac:dyDescent="0.25">
      <c r="A18479" s="1">
        <v>1</v>
      </c>
      <c r="B18479" s="1" t="s">
        <v>22305</v>
      </c>
      <c r="C18479" s="1" t="s">
        <v>22306</v>
      </c>
      <c r="D18479" s="1">
        <v>22276.33567357</v>
      </c>
      <c r="E18479" s="1">
        <v>-1.1400000000000001E-6</v>
      </c>
      <c r="F18479" s="1" t="s">
        <v>3</v>
      </c>
      <c r="G18479" s="1" t="s">
        <v>22307</v>
      </c>
      <c r="H18479" s="1">
        <v>0</v>
      </c>
      <c r="I18479" s="1">
        <v>9990</v>
      </c>
    </row>
    <row r="18480" spans="1:9" x14ac:dyDescent="0.25">
      <c r="A18480" s="1">
        <v>2</v>
      </c>
      <c r="B18480" s="1">
        <v>52136</v>
      </c>
      <c r="C18480" s="1">
        <v>53.218699999999998</v>
      </c>
      <c r="D18480" s="1">
        <v>295.63929999999999</v>
      </c>
      <c r="E18480" s="1">
        <v>1768</v>
      </c>
      <c r="F18480" s="1">
        <v>44.420499999999997</v>
      </c>
      <c r="G18480" s="1">
        <v>315.69290000000001</v>
      </c>
      <c r="H18480" s="1">
        <v>15.088484530000001</v>
      </c>
      <c r="I18480" s="1">
        <v>31727</v>
      </c>
    </row>
    <row r="18481" spans="1:9" x14ac:dyDescent="0.25">
      <c r="A18481" s="1">
        <v>0</v>
      </c>
      <c r="B18481" s="1" t="s">
        <v>22308</v>
      </c>
    </row>
    <row r="18482" spans="1:9" x14ac:dyDescent="0.25">
      <c r="A18482" s="1">
        <v>1</v>
      </c>
      <c r="B18482" s="1" t="s">
        <v>22309</v>
      </c>
      <c r="C18482" s="1" t="s">
        <v>22310</v>
      </c>
      <c r="D18482" s="1">
        <v>22276.523347859998</v>
      </c>
      <c r="E18482" s="1">
        <v>-3.8000000000000001E-7</v>
      </c>
      <c r="F18482" s="1" t="s">
        <v>3</v>
      </c>
      <c r="G18482" s="1" t="s">
        <v>22311</v>
      </c>
      <c r="H18482" s="1">
        <v>0</v>
      </c>
      <c r="I18482" s="1">
        <v>9992</v>
      </c>
    </row>
    <row r="18483" spans="1:9" x14ac:dyDescent="0.25">
      <c r="A18483" s="1">
        <v>2</v>
      </c>
      <c r="B18483" s="1">
        <v>52137</v>
      </c>
      <c r="C18483" s="1">
        <v>53.2196</v>
      </c>
      <c r="D18483" s="1">
        <v>294.79660000000001</v>
      </c>
      <c r="E18483" s="1">
        <v>1838</v>
      </c>
      <c r="F18483" s="1">
        <v>47.786700000000003</v>
      </c>
      <c r="G18483" s="1">
        <v>312.32810000000001</v>
      </c>
      <c r="H18483" s="1">
        <v>15.088496920000001</v>
      </c>
      <c r="I18483" s="1">
        <v>31756</v>
      </c>
    </row>
    <row r="18484" spans="1:9" x14ac:dyDescent="0.25">
      <c r="A18484" s="1">
        <v>0</v>
      </c>
      <c r="B18484" s="1" t="s">
        <v>22312</v>
      </c>
    </row>
    <row r="18485" spans="1:9" x14ac:dyDescent="0.25">
      <c r="A18485" s="1">
        <v>1</v>
      </c>
      <c r="B18485" s="1" t="s">
        <v>22313</v>
      </c>
      <c r="C18485" s="1" t="s">
        <v>22314</v>
      </c>
      <c r="D18485" s="1">
        <v>22276.53071513</v>
      </c>
      <c r="E18485" s="1">
        <v>6.4699999999999999E-6</v>
      </c>
      <c r="F18485" s="1" t="s">
        <v>3</v>
      </c>
      <c r="G18485" s="1" t="s">
        <v>22315</v>
      </c>
      <c r="H18485" s="1">
        <v>0</v>
      </c>
      <c r="I18485" s="1">
        <v>9998</v>
      </c>
    </row>
    <row r="18486" spans="1:9" x14ac:dyDescent="0.25">
      <c r="A18486" s="1">
        <v>2</v>
      </c>
      <c r="B18486" s="1">
        <v>52138</v>
      </c>
      <c r="C18486" s="1">
        <v>53.218299999999999</v>
      </c>
      <c r="D18486" s="1">
        <v>294.7647</v>
      </c>
      <c r="E18486" s="1">
        <v>1984</v>
      </c>
      <c r="F18486" s="1">
        <v>54.7896</v>
      </c>
      <c r="G18486" s="1">
        <v>305.32819999999998</v>
      </c>
      <c r="H18486" s="1">
        <v>15.088564939999999</v>
      </c>
      <c r="I18486" s="1">
        <v>31752</v>
      </c>
    </row>
    <row r="18487" spans="1:9" x14ac:dyDescent="0.25">
      <c r="A18487" s="1">
        <v>0</v>
      </c>
      <c r="B18487" s="1" t="s">
        <v>22316</v>
      </c>
    </row>
    <row r="18488" spans="1:9" x14ac:dyDescent="0.25">
      <c r="A18488" s="1">
        <v>1</v>
      </c>
      <c r="B18488" s="1" t="s">
        <v>22317</v>
      </c>
      <c r="C18488" s="1" t="s">
        <v>22318</v>
      </c>
      <c r="D18488" s="1">
        <v>22276.511406140002</v>
      </c>
      <c r="E18488" s="1">
        <v>6.1550000000000005E-5</v>
      </c>
      <c r="F18488" s="1" t="s">
        <v>3</v>
      </c>
      <c r="G18488" s="1" t="s">
        <v>22319</v>
      </c>
      <c r="H18488" s="1">
        <v>0</v>
      </c>
      <c r="I18488" s="1">
        <v>9992</v>
      </c>
    </row>
    <row r="18489" spans="1:9" x14ac:dyDescent="0.25">
      <c r="A18489" s="1">
        <v>2</v>
      </c>
      <c r="B18489" s="1">
        <v>52139</v>
      </c>
      <c r="C18489" s="1">
        <v>53.217399999999998</v>
      </c>
      <c r="D18489" s="1">
        <v>304.8519</v>
      </c>
      <c r="E18489" s="1">
        <v>2026</v>
      </c>
      <c r="F18489" s="1">
        <v>37.635399999999997</v>
      </c>
      <c r="G18489" s="1">
        <v>322.47789999999998</v>
      </c>
      <c r="H18489" s="1">
        <v>15.08841572</v>
      </c>
      <c r="I18489" s="1">
        <v>31607</v>
      </c>
    </row>
    <row r="18490" spans="1:9" x14ac:dyDescent="0.25">
      <c r="A18490" s="1">
        <v>0</v>
      </c>
      <c r="B18490" s="1" t="s">
        <v>22320</v>
      </c>
    </row>
    <row r="18491" spans="1:9" x14ac:dyDescent="0.25">
      <c r="A18491" s="1">
        <v>1</v>
      </c>
      <c r="B18491" s="1" t="s">
        <v>22321</v>
      </c>
      <c r="C18491" s="1" t="s">
        <v>22322</v>
      </c>
      <c r="D18491" s="1">
        <v>22276.519669550002</v>
      </c>
      <c r="E18491" s="1">
        <v>-2.8100000000000002E-6</v>
      </c>
      <c r="F18491" s="1" t="s">
        <v>3</v>
      </c>
      <c r="G18491" s="1" t="s">
        <v>22323</v>
      </c>
      <c r="H18491" s="1">
        <v>0</v>
      </c>
      <c r="I18491" s="1">
        <v>9996</v>
      </c>
    </row>
    <row r="18492" spans="1:9" x14ac:dyDescent="0.25">
      <c r="A18492" s="1">
        <v>2</v>
      </c>
      <c r="B18492" s="1">
        <v>52140</v>
      </c>
      <c r="C18492" s="1">
        <v>53.218299999999999</v>
      </c>
      <c r="D18492" s="1">
        <v>294.815</v>
      </c>
      <c r="E18492" s="1">
        <v>1836</v>
      </c>
      <c r="F18492" s="1">
        <v>50.509799999999998</v>
      </c>
      <c r="G18492" s="1">
        <v>309.60559999999998</v>
      </c>
      <c r="H18492" s="1">
        <v>15.088629790000001</v>
      </c>
      <c r="I18492" s="1">
        <v>31750</v>
      </c>
    </row>
    <row r="18493" spans="1:9" x14ac:dyDescent="0.25">
      <c r="A18493" s="1">
        <v>0</v>
      </c>
      <c r="B18493" s="1" t="s">
        <v>22324</v>
      </c>
    </row>
    <row r="18494" spans="1:9" x14ac:dyDescent="0.25">
      <c r="A18494" s="1">
        <v>1</v>
      </c>
      <c r="B18494" s="1" t="s">
        <v>22325</v>
      </c>
      <c r="C18494" s="1" t="s">
        <v>22326</v>
      </c>
      <c r="D18494" s="1">
        <v>22276.217529220001</v>
      </c>
      <c r="E18494" s="1">
        <v>2.2571399999999999E-3</v>
      </c>
      <c r="F18494" s="1" t="s">
        <v>3</v>
      </c>
      <c r="G18494" s="1" t="s">
        <v>22327</v>
      </c>
      <c r="H18494" s="1">
        <v>0</v>
      </c>
      <c r="I18494" s="1">
        <v>9996</v>
      </c>
    </row>
    <row r="18495" spans="1:9" x14ac:dyDescent="0.25">
      <c r="A18495" s="1">
        <v>2</v>
      </c>
      <c r="B18495" s="1">
        <v>52147</v>
      </c>
      <c r="C18495" s="1">
        <v>51.632399999999997</v>
      </c>
      <c r="D18495" s="1">
        <v>149.84819999999999</v>
      </c>
      <c r="E18495" s="1">
        <v>3838</v>
      </c>
      <c r="F18495" s="1">
        <v>235.8895</v>
      </c>
      <c r="G18495" s="1">
        <v>124.1739</v>
      </c>
      <c r="H18495" s="1">
        <v>15.703430470000001</v>
      </c>
      <c r="I18495" s="1">
        <v>30150</v>
      </c>
    </row>
    <row r="18496" spans="1:9" x14ac:dyDescent="0.25">
      <c r="A18496" s="1">
        <v>0</v>
      </c>
      <c r="B18496" s="1" t="s">
        <v>22328</v>
      </c>
    </row>
    <row r="18497" spans="1:9" x14ac:dyDescent="0.25">
      <c r="A18497" s="1">
        <v>1</v>
      </c>
      <c r="B18497" s="1" t="s">
        <v>22329</v>
      </c>
      <c r="C18497" s="1" t="s">
        <v>22330</v>
      </c>
      <c r="D18497" s="1">
        <v>22276.524946990001</v>
      </c>
      <c r="E18497" s="1">
        <v>4.9437999999999999E-4</v>
      </c>
      <c r="F18497" s="1" t="s">
        <v>3</v>
      </c>
      <c r="G18497" s="1" t="s">
        <v>22331</v>
      </c>
      <c r="H18497" s="1">
        <v>0</v>
      </c>
      <c r="I18497" s="1">
        <v>9992</v>
      </c>
    </row>
    <row r="18498" spans="1:9" x14ac:dyDescent="0.25">
      <c r="A18498" s="1">
        <v>2</v>
      </c>
      <c r="B18498" s="1">
        <v>52148</v>
      </c>
      <c r="C18498" s="1">
        <v>51.639499999999998</v>
      </c>
      <c r="D18498" s="1">
        <v>152.565</v>
      </c>
      <c r="E18498" s="1">
        <v>1926</v>
      </c>
      <c r="F18498" s="1">
        <v>276.64409999999998</v>
      </c>
      <c r="G18498" s="1">
        <v>150.72069999999999</v>
      </c>
      <c r="H18498" s="1">
        <v>15.603065559999999</v>
      </c>
      <c r="I18498" s="1">
        <v>30083</v>
      </c>
    </row>
    <row r="18499" spans="1:9" x14ac:dyDescent="0.25">
      <c r="A18499" s="1">
        <v>0</v>
      </c>
      <c r="B18499" s="1" t="s">
        <v>22332</v>
      </c>
    </row>
    <row r="18500" spans="1:9" x14ac:dyDescent="0.25">
      <c r="A18500" s="1">
        <v>1</v>
      </c>
      <c r="B18500" s="1" t="s">
        <v>22333</v>
      </c>
      <c r="C18500" s="1" t="s">
        <v>22334</v>
      </c>
      <c r="D18500" s="1">
        <v>22276.624036329998</v>
      </c>
      <c r="E18500" s="1">
        <v>2.3839999999999999E-5</v>
      </c>
      <c r="F18500" s="1" t="s">
        <v>3</v>
      </c>
      <c r="G18500" s="1" t="s">
        <v>22335</v>
      </c>
      <c r="H18500" s="1">
        <v>0</v>
      </c>
      <c r="I18500" s="1">
        <v>9995</v>
      </c>
    </row>
    <row r="18501" spans="1:9" x14ac:dyDescent="0.25">
      <c r="A18501" s="1">
        <v>2</v>
      </c>
      <c r="B18501" s="1">
        <v>52150</v>
      </c>
      <c r="C18501" s="1">
        <v>97.811199999999999</v>
      </c>
      <c r="D18501" s="1">
        <v>87.947400000000002</v>
      </c>
      <c r="E18501" s="1">
        <v>13523</v>
      </c>
      <c r="F18501" s="1">
        <v>12.452999999999999</v>
      </c>
      <c r="G18501" s="1">
        <v>347.702</v>
      </c>
      <c r="H18501" s="1">
        <v>14.914569419999999</v>
      </c>
      <c r="I18501" s="1">
        <v>28043</v>
      </c>
    </row>
    <row r="18502" spans="1:9" x14ac:dyDescent="0.25">
      <c r="A18502" s="1">
        <v>0</v>
      </c>
      <c r="B18502" s="1" t="s">
        <v>6921</v>
      </c>
      <c r="C18502" s="1">
        <v>2</v>
      </c>
      <c r="D18502" s="1" t="s">
        <v>22336</v>
      </c>
    </row>
    <row r="18503" spans="1:9" x14ac:dyDescent="0.25">
      <c r="A18503" s="1">
        <v>1</v>
      </c>
      <c r="B18503" s="1" t="s">
        <v>22337</v>
      </c>
      <c r="C18503" s="1" t="s">
        <v>22338</v>
      </c>
      <c r="D18503" s="1">
        <v>22276.46264994</v>
      </c>
      <c r="E18503" s="1">
        <v>7.61E-6</v>
      </c>
      <c r="F18503" s="1" t="s">
        <v>3</v>
      </c>
      <c r="G18503" s="1" t="s">
        <v>22339</v>
      </c>
      <c r="H18503" s="1">
        <v>0</v>
      </c>
      <c r="I18503" s="1">
        <v>9994</v>
      </c>
    </row>
    <row r="18504" spans="1:9" x14ac:dyDescent="0.25">
      <c r="A18504" s="1">
        <v>2</v>
      </c>
      <c r="B18504" s="1">
        <v>52151</v>
      </c>
      <c r="C18504" s="1">
        <v>97.797700000000006</v>
      </c>
      <c r="D18504" s="1">
        <v>87.396000000000001</v>
      </c>
      <c r="E18504" s="1">
        <v>13096</v>
      </c>
      <c r="F18504" s="1">
        <v>12.9504</v>
      </c>
      <c r="G18504" s="1">
        <v>347.2047</v>
      </c>
      <c r="H18504" s="1">
        <v>14.908344899999999</v>
      </c>
      <c r="I18504" s="1">
        <v>28015</v>
      </c>
    </row>
    <row r="18505" spans="1:9" x14ac:dyDescent="0.25">
      <c r="A18505" s="1">
        <v>0</v>
      </c>
      <c r="B18505" s="1" t="s">
        <v>22340</v>
      </c>
    </row>
    <row r="18506" spans="1:9" x14ac:dyDescent="0.25">
      <c r="A18506" s="1">
        <v>1</v>
      </c>
      <c r="B18506" s="1" t="s">
        <v>22341</v>
      </c>
      <c r="C18506" s="1" t="s">
        <v>22342</v>
      </c>
      <c r="D18506" s="1">
        <v>22276.193207569999</v>
      </c>
      <c r="E18506" s="1">
        <v>2.5559999999999999E-5</v>
      </c>
      <c r="F18506" s="1" t="s">
        <v>3</v>
      </c>
      <c r="G18506" s="1" t="s">
        <v>22343</v>
      </c>
      <c r="H18506" s="1">
        <v>0</v>
      </c>
      <c r="I18506" s="1">
        <v>9992</v>
      </c>
    </row>
    <row r="18507" spans="1:9" x14ac:dyDescent="0.25">
      <c r="A18507" s="1">
        <v>2</v>
      </c>
      <c r="B18507" s="1">
        <v>52157</v>
      </c>
      <c r="C18507" s="1">
        <v>97.94</v>
      </c>
      <c r="D18507" s="1">
        <v>356.86829999999998</v>
      </c>
      <c r="E18507" s="1">
        <v>13911</v>
      </c>
      <c r="F18507" s="1">
        <v>22.988900000000001</v>
      </c>
      <c r="G18507" s="1">
        <v>337.19420000000002</v>
      </c>
      <c r="H18507" s="1">
        <v>14.79283335</v>
      </c>
      <c r="I18507" s="1">
        <v>27264</v>
      </c>
    </row>
    <row r="18508" spans="1:9" x14ac:dyDescent="0.25">
      <c r="A18508" s="1">
        <v>0</v>
      </c>
      <c r="B18508" s="1" t="s">
        <v>22344</v>
      </c>
    </row>
    <row r="18509" spans="1:9" x14ac:dyDescent="0.25">
      <c r="A18509" s="1">
        <v>1</v>
      </c>
      <c r="B18509" s="1" t="s">
        <v>22345</v>
      </c>
      <c r="C18509" s="1" t="s">
        <v>22346</v>
      </c>
      <c r="D18509" s="1">
        <v>22276.452759219999</v>
      </c>
      <c r="E18509" s="1">
        <v>2.0570000000000001E-5</v>
      </c>
      <c r="F18509" s="1" t="s">
        <v>3</v>
      </c>
      <c r="G18509" s="1" t="s">
        <v>22347</v>
      </c>
      <c r="H18509" s="1">
        <v>0</v>
      </c>
      <c r="I18509" s="1">
        <v>9990</v>
      </c>
    </row>
    <row r="18510" spans="1:9" x14ac:dyDescent="0.25">
      <c r="A18510" s="1">
        <v>2</v>
      </c>
      <c r="B18510" s="1">
        <v>52158</v>
      </c>
      <c r="C18510" s="1">
        <v>97.942700000000002</v>
      </c>
      <c r="D18510" s="1">
        <v>356.42349999999999</v>
      </c>
      <c r="E18510" s="1">
        <v>13516</v>
      </c>
      <c r="F18510" s="1">
        <v>39.731999999999999</v>
      </c>
      <c r="G18510" s="1">
        <v>320.48759999999999</v>
      </c>
      <c r="H18510" s="1">
        <v>14.75156715</v>
      </c>
      <c r="I18510" s="1">
        <v>27257</v>
      </c>
    </row>
    <row r="18511" spans="1:9" x14ac:dyDescent="0.25">
      <c r="A18511" s="1">
        <v>0</v>
      </c>
      <c r="B18511" s="1" t="s">
        <v>22348</v>
      </c>
    </row>
    <row r="18512" spans="1:9" x14ac:dyDescent="0.25">
      <c r="A18512" s="1">
        <v>1</v>
      </c>
      <c r="B18512" s="1" t="s">
        <v>22349</v>
      </c>
      <c r="C18512" s="1" t="s">
        <v>22350</v>
      </c>
      <c r="D18512" s="1">
        <v>22276.52001004</v>
      </c>
      <c r="E18512" s="1">
        <v>6.02E-6</v>
      </c>
      <c r="F18512" s="1" t="s">
        <v>3</v>
      </c>
      <c r="G18512" s="1" t="s">
        <v>22351</v>
      </c>
      <c r="H18512" s="1">
        <v>0</v>
      </c>
      <c r="I18512" s="1">
        <v>9994</v>
      </c>
    </row>
    <row r="18513" spans="1:9" x14ac:dyDescent="0.25">
      <c r="A18513" s="1">
        <v>2</v>
      </c>
      <c r="B18513" s="1">
        <v>52159</v>
      </c>
      <c r="C18513" s="1">
        <v>97.977599999999995</v>
      </c>
      <c r="D18513" s="1">
        <v>357.1918</v>
      </c>
      <c r="E18513" s="1">
        <v>8447</v>
      </c>
      <c r="F18513" s="1">
        <v>54.587200000000003</v>
      </c>
      <c r="G18513" s="1">
        <v>305.61250000000001</v>
      </c>
      <c r="H18513" s="1">
        <v>14.749643600000001</v>
      </c>
      <c r="I18513" s="1">
        <v>27260</v>
      </c>
    </row>
    <row r="18514" spans="1:9" x14ac:dyDescent="0.25">
      <c r="A18514" s="1">
        <v>0</v>
      </c>
      <c r="B18514" s="1" t="s">
        <v>22352</v>
      </c>
    </row>
    <row r="18515" spans="1:9" x14ac:dyDescent="0.25">
      <c r="A18515" s="1">
        <v>1</v>
      </c>
      <c r="B18515" s="1" t="s">
        <v>22353</v>
      </c>
      <c r="C18515" s="1" t="s">
        <v>22354</v>
      </c>
      <c r="D18515" s="1">
        <v>22276.164539580001</v>
      </c>
      <c r="E18515" s="1">
        <v>1.8405E-4</v>
      </c>
      <c r="F18515" s="1" t="s">
        <v>3</v>
      </c>
      <c r="G18515" s="1" t="s">
        <v>22355</v>
      </c>
      <c r="H18515" s="1">
        <v>0</v>
      </c>
      <c r="I18515" s="1">
        <v>9998</v>
      </c>
    </row>
    <row r="18516" spans="1:9" x14ac:dyDescent="0.25">
      <c r="A18516" s="1">
        <v>2</v>
      </c>
      <c r="B18516" s="1">
        <v>52160</v>
      </c>
      <c r="C18516" s="1">
        <v>97.381299999999996</v>
      </c>
      <c r="D18516" s="1">
        <v>355.69349999999997</v>
      </c>
      <c r="E18516" s="1">
        <v>9697</v>
      </c>
      <c r="F18516" s="1">
        <v>20.734100000000002</v>
      </c>
      <c r="G18516" s="1">
        <v>339.42869999999999</v>
      </c>
      <c r="H18516" s="1">
        <v>15.23353535</v>
      </c>
      <c r="I18516" s="1">
        <v>28068</v>
      </c>
    </row>
    <row r="18517" spans="1:9" x14ac:dyDescent="0.25">
      <c r="A18517" s="1">
        <v>0</v>
      </c>
      <c r="B18517" s="1" t="s">
        <v>22356</v>
      </c>
    </row>
    <row r="18518" spans="1:9" x14ac:dyDescent="0.25">
      <c r="A18518" s="1">
        <v>1</v>
      </c>
      <c r="B18518" s="1" t="s">
        <v>22357</v>
      </c>
      <c r="C18518" s="1" t="s">
        <v>22358</v>
      </c>
      <c r="D18518" s="1">
        <v>22276.19235293</v>
      </c>
      <c r="E18518" s="1">
        <v>3.913E-5</v>
      </c>
      <c r="F18518" s="1" t="s">
        <v>3</v>
      </c>
      <c r="G18518" s="1" t="s">
        <v>22359</v>
      </c>
      <c r="H18518" s="1">
        <v>0</v>
      </c>
      <c r="I18518" s="1">
        <v>9993</v>
      </c>
    </row>
    <row r="18519" spans="1:9" x14ac:dyDescent="0.25">
      <c r="A18519" s="1">
        <v>2</v>
      </c>
      <c r="B18519" s="1">
        <v>52161</v>
      </c>
      <c r="C18519" s="1">
        <v>97.380499999999998</v>
      </c>
      <c r="D18519" s="1">
        <v>355.47410000000002</v>
      </c>
      <c r="E18519" s="1">
        <v>10148</v>
      </c>
      <c r="F18519" s="1">
        <v>17.490100000000002</v>
      </c>
      <c r="G18519" s="1">
        <v>342.66820000000001</v>
      </c>
      <c r="H18519" s="1">
        <v>15.21543211</v>
      </c>
      <c r="I18519" s="1">
        <v>28055</v>
      </c>
    </row>
    <row r="18520" spans="1:9" x14ac:dyDescent="0.25">
      <c r="A18520" s="1">
        <v>0</v>
      </c>
      <c r="B18520" s="1" t="s">
        <v>22360</v>
      </c>
      <c r="C18520" s="1" t="s">
        <v>22361</v>
      </c>
      <c r="D18520" s="1">
        <v>1</v>
      </c>
    </row>
    <row r="18521" spans="1:9" x14ac:dyDescent="0.25">
      <c r="A18521" s="1">
        <v>1</v>
      </c>
      <c r="B18521" s="1" t="s">
        <v>22362</v>
      </c>
      <c r="C18521" s="1" t="s">
        <v>22363</v>
      </c>
      <c r="D18521" s="1">
        <v>22276.470935329999</v>
      </c>
      <c r="E18521" s="1">
        <v>7.0279999999999998E-5</v>
      </c>
      <c r="F18521" s="1" t="s">
        <v>3</v>
      </c>
      <c r="G18521" s="1" t="s">
        <v>22364</v>
      </c>
      <c r="H18521" s="1">
        <v>0</v>
      </c>
      <c r="I18521" s="1">
        <v>9990</v>
      </c>
    </row>
    <row r="18522" spans="1:9" x14ac:dyDescent="0.25">
      <c r="A18522" s="1">
        <v>2</v>
      </c>
      <c r="B18522" s="1">
        <v>52162</v>
      </c>
      <c r="C18522" s="1">
        <v>97.379499999999993</v>
      </c>
      <c r="D18522" s="1">
        <v>355.83859999999999</v>
      </c>
      <c r="E18522" s="1">
        <v>10057</v>
      </c>
      <c r="F18522" s="1">
        <v>0.68230000000000002</v>
      </c>
      <c r="G18522" s="1">
        <v>359.44260000000003</v>
      </c>
      <c r="H18522" s="1">
        <v>15.22092752</v>
      </c>
      <c r="I18522" s="1">
        <v>28107</v>
      </c>
    </row>
    <row r="18523" spans="1:9" x14ac:dyDescent="0.25">
      <c r="A18523" s="1">
        <v>0</v>
      </c>
      <c r="B18523" s="1" t="s">
        <v>14784</v>
      </c>
      <c r="C18523" s="1" t="s">
        <v>22365</v>
      </c>
    </row>
    <row r="18524" spans="1:9" x14ac:dyDescent="0.25">
      <c r="A18524" s="1">
        <v>1</v>
      </c>
      <c r="B18524" s="1" t="s">
        <v>22366</v>
      </c>
      <c r="C18524" s="1" t="s">
        <v>22367</v>
      </c>
      <c r="D18524" s="1">
        <v>22276.473448820001</v>
      </c>
      <c r="E18524" s="1">
        <v>6.5560000000000002E-5</v>
      </c>
      <c r="F18524" s="1" t="s">
        <v>3</v>
      </c>
      <c r="G18524" s="1" t="s">
        <v>22368</v>
      </c>
      <c r="H18524" s="1">
        <v>0</v>
      </c>
      <c r="I18524" s="1">
        <v>9995</v>
      </c>
    </row>
    <row r="18525" spans="1:9" x14ac:dyDescent="0.25">
      <c r="A18525" s="1">
        <v>2</v>
      </c>
      <c r="B18525" s="1">
        <v>52163</v>
      </c>
      <c r="C18525" s="1">
        <v>97.381500000000003</v>
      </c>
      <c r="D18525" s="1">
        <v>356.36590000000001</v>
      </c>
      <c r="E18525" s="1">
        <v>12460</v>
      </c>
      <c r="F18525" s="1">
        <v>12.7601</v>
      </c>
      <c r="G18525" s="1">
        <v>347.39490000000001</v>
      </c>
      <c r="H18525" s="1">
        <v>15.22080633</v>
      </c>
      <c r="I18525" s="1">
        <v>28109</v>
      </c>
    </row>
    <row r="18526" spans="1:9" x14ac:dyDescent="0.25">
      <c r="A18526" s="1">
        <v>0</v>
      </c>
      <c r="B18526" s="1" t="s">
        <v>22369</v>
      </c>
    </row>
    <row r="18527" spans="1:9" x14ac:dyDescent="0.25">
      <c r="A18527" s="1">
        <v>1</v>
      </c>
      <c r="B18527" s="1" t="s">
        <v>22370</v>
      </c>
      <c r="C18527" s="1" t="s">
        <v>22371</v>
      </c>
      <c r="D18527" s="1">
        <v>22276.18120503</v>
      </c>
      <c r="E18527" s="1">
        <v>3.0553999999999998E-4</v>
      </c>
      <c r="F18527" s="1" t="s">
        <v>3</v>
      </c>
      <c r="G18527" s="1" t="s">
        <v>22372</v>
      </c>
      <c r="H18527" s="1">
        <v>0</v>
      </c>
      <c r="I18527" s="1">
        <v>9992</v>
      </c>
    </row>
    <row r="18528" spans="1:9" x14ac:dyDescent="0.25">
      <c r="A18528" s="1">
        <v>2</v>
      </c>
      <c r="B18528" s="1">
        <v>52164</v>
      </c>
      <c r="C18528" s="1">
        <v>97.373999999999995</v>
      </c>
      <c r="D18528" s="1">
        <v>355.93990000000002</v>
      </c>
      <c r="E18528" s="1">
        <v>8300</v>
      </c>
      <c r="F18528" s="1">
        <v>6.694</v>
      </c>
      <c r="G18528" s="1">
        <v>353.44080000000002</v>
      </c>
      <c r="H18528" s="1">
        <v>15.25677855</v>
      </c>
      <c r="I18528" s="1">
        <v>28096</v>
      </c>
    </row>
    <row r="18529" spans="1:9" x14ac:dyDescent="0.25">
      <c r="A18529" s="1">
        <v>0</v>
      </c>
      <c r="B18529" s="1" t="s">
        <v>22373</v>
      </c>
    </row>
    <row r="18530" spans="1:9" x14ac:dyDescent="0.25">
      <c r="A18530" s="1">
        <v>1</v>
      </c>
      <c r="B18530" s="1" t="s">
        <v>22374</v>
      </c>
      <c r="C18530" s="1" t="s">
        <v>22375</v>
      </c>
      <c r="D18530" s="1">
        <v>22276.264962599998</v>
      </c>
      <c r="E18530" s="1">
        <v>7.1379999999999998E-5</v>
      </c>
      <c r="F18530" s="1" t="s">
        <v>3</v>
      </c>
      <c r="G18530" s="1" t="s">
        <v>22376</v>
      </c>
      <c r="H18530" s="1">
        <v>0</v>
      </c>
      <c r="I18530" s="1">
        <v>9991</v>
      </c>
    </row>
    <row r="18531" spans="1:9" x14ac:dyDescent="0.25">
      <c r="A18531" s="1">
        <v>2</v>
      </c>
      <c r="B18531" s="1">
        <v>52165</v>
      </c>
      <c r="C18531" s="1">
        <v>97.379800000000003</v>
      </c>
      <c r="D18531" s="1">
        <v>355.8168</v>
      </c>
      <c r="E18531" s="1">
        <v>10378</v>
      </c>
      <c r="F18531" s="1">
        <v>8.4046000000000003</v>
      </c>
      <c r="G18531" s="1">
        <v>351.73630000000003</v>
      </c>
      <c r="H18531" s="1">
        <v>15.22895864</v>
      </c>
      <c r="I18531" s="1">
        <v>28087</v>
      </c>
    </row>
    <row r="18532" spans="1:9" x14ac:dyDescent="0.25">
      <c r="A18532" s="1">
        <v>0</v>
      </c>
      <c r="B18532" s="1" t="s">
        <v>22377</v>
      </c>
    </row>
    <row r="18533" spans="1:9" x14ac:dyDescent="0.25">
      <c r="A18533" s="1">
        <v>1</v>
      </c>
      <c r="B18533" s="1" t="s">
        <v>22378</v>
      </c>
      <c r="C18533" s="1" t="s">
        <v>22379</v>
      </c>
      <c r="D18533" s="1">
        <v>22276.453521809999</v>
      </c>
      <c r="E18533" s="1">
        <v>3.0253000000000002E-4</v>
      </c>
      <c r="F18533" s="1" t="s">
        <v>3</v>
      </c>
      <c r="G18533" s="1" t="s">
        <v>22380</v>
      </c>
      <c r="H18533" s="1">
        <v>0</v>
      </c>
      <c r="I18533" s="1">
        <v>9999</v>
      </c>
    </row>
    <row r="18534" spans="1:9" x14ac:dyDescent="0.25">
      <c r="A18534" s="1">
        <v>2</v>
      </c>
      <c r="B18534" s="1">
        <v>52166</v>
      </c>
      <c r="C18534" s="1">
        <v>97.376000000000005</v>
      </c>
      <c r="D18534" s="1">
        <v>356.23779999999999</v>
      </c>
      <c r="E18534" s="1">
        <v>9427</v>
      </c>
      <c r="F18534" s="1">
        <v>354.60820000000001</v>
      </c>
      <c r="G18534" s="1">
        <v>5.5053000000000001</v>
      </c>
      <c r="H18534" s="1">
        <v>15.255922829999999</v>
      </c>
      <c r="I18534" s="1">
        <v>28132</v>
      </c>
    </row>
    <row r="18535" spans="1:9" x14ac:dyDescent="0.25">
      <c r="A18535" s="1">
        <v>0</v>
      </c>
      <c r="B18535" s="1" t="s">
        <v>22381</v>
      </c>
    </row>
    <row r="18536" spans="1:9" x14ac:dyDescent="0.25">
      <c r="A18536" s="1">
        <v>1</v>
      </c>
      <c r="B18536" s="1" t="s">
        <v>22382</v>
      </c>
      <c r="C18536" s="1" t="s">
        <v>22383</v>
      </c>
      <c r="D18536" s="1">
        <v>22276.264771170001</v>
      </c>
      <c r="E18536" s="1">
        <v>7.2869999999999999E-5</v>
      </c>
      <c r="F18536" s="1" t="s">
        <v>3</v>
      </c>
      <c r="G18536" s="1" t="s">
        <v>22384</v>
      </c>
      <c r="H18536" s="1">
        <v>0</v>
      </c>
      <c r="I18536" s="1">
        <v>9990</v>
      </c>
    </row>
    <row r="18537" spans="1:9" x14ac:dyDescent="0.25">
      <c r="A18537" s="1">
        <v>2</v>
      </c>
      <c r="B18537" s="1">
        <v>52167</v>
      </c>
      <c r="C18537" s="1">
        <v>97.375399999999999</v>
      </c>
      <c r="D18537" s="1">
        <v>355.71530000000001</v>
      </c>
      <c r="E18537" s="1">
        <v>9736</v>
      </c>
      <c r="F18537" s="1">
        <v>9.2612000000000005</v>
      </c>
      <c r="G18537" s="1">
        <v>350.88029999999998</v>
      </c>
      <c r="H18537" s="1">
        <v>15.2289648</v>
      </c>
      <c r="I18537" s="1">
        <v>28082</v>
      </c>
    </row>
    <row r="18538" spans="1:9" x14ac:dyDescent="0.25">
      <c r="A18538" s="1">
        <v>0</v>
      </c>
      <c r="B18538" s="1" t="s">
        <v>22385</v>
      </c>
      <c r="C18538" s="1" t="s">
        <v>22386</v>
      </c>
      <c r="D18538" s="1" t="s">
        <v>22387</v>
      </c>
    </row>
    <row r="18539" spans="1:9" x14ac:dyDescent="0.25">
      <c r="A18539" s="1">
        <v>1</v>
      </c>
      <c r="B18539" s="1" t="s">
        <v>22388</v>
      </c>
      <c r="C18539" s="1" t="s">
        <v>22389</v>
      </c>
      <c r="D18539" s="1">
        <v>22276.515579269999</v>
      </c>
      <c r="E18539" s="1">
        <v>7.873E-5</v>
      </c>
      <c r="F18539" s="1" t="s">
        <v>3</v>
      </c>
      <c r="G18539" s="1" t="s">
        <v>22390</v>
      </c>
      <c r="H18539" s="1">
        <v>0</v>
      </c>
      <c r="I18539" s="1">
        <v>9991</v>
      </c>
    </row>
    <row r="18540" spans="1:9" x14ac:dyDescent="0.25">
      <c r="A18540" s="1">
        <v>2</v>
      </c>
      <c r="B18540" s="1">
        <v>52168</v>
      </c>
      <c r="C18540" s="1">
        <v>97.378299999999996</v>
      </c>
      <c r="D18540" s="1">
        <v>355.94940000000003</v>
      </c>
      <c r="E18540" s="1">
        <v>9371</v>
      </c>
      <c r="F18540" s="1">
        <v>5.2507000000000001</v>
      </c>
      <c r="G18540" s="1">
        <v>120.03700000000001</v>
      </c>
      <c r="H18540" s="1">
        <v>15.228624079999999</v>
      </c>
      <c r="I18540" s="1">
        <v>28112</v>
      </c>
    </row>
    <row r="18541" spans="1:9" x14ac:dyDescent="0.25">
      <c r="A18541" s="1">
        <v>0</v>
      </c>
      <c r="B18541" s="1" t="s">
        <v>22391</v>
      </c>
    </row>
    <row r="18542" spans="1:9" x14ac:dyDescent="0.25">
      <c r="A18542" s="1">
        <v>1</v>
      </c>
      <c r="B18542" s="1" t="s">
        <v>22392</v>
      </c>
      <c r="C18542" s="1" t="s">
        <v>22393</v>
      </c>
      <c r="D18542" s="1">
        <v>22276.175926399999</v>
      </c>
      <c r="E18542" s="1">
        <v>1.2312E-4</v>
      </c>
      <c r="F18542" s="1" t="s">
        <v>3</v>
      </c>
      <c r="G18542" s="1" t="s">
        <v>22394</v>
      </c>
      <c r="H18542" s="1">
        <v>0</v>
      </c>
      <c r="I18542" s="1">
        <v>9992</v>
      </c>
    </row>
    <row r="18543" spans="1:9" x14ac:dyDescent="0.25">
      <c r="A18543" s="1">
        <v>2</v>
      </c>
      <c r="B18543" s="1">
        <v>52169</v>
      </c>
      <c r="C18543" s="1">
        <v>97.379599999999996</v>
      </c>
      <c r="D18543" s="1">
        <v>355.78489999999999</v>
      </c>
      <c r="E18543" s="1">
        <v>11535</v>
      </c>
      <c r="F18543" s="1">
        <v>1.9412</v>
      </c>
      <c r="G18543" s="1">
        <v>358.18680000000001</v>
      </c>
      <c r="H18543" s="1">
        <v>15.233292240000001</v>
      </c>
      <c r="I18543" s="1">
        <v>28078</v>
      </c>
    </row>
    <row r="18544" spans="1:9" x14ac:dyDescent="0.25">
      <c r="A18544" s="1">
        <v>0</v>
      </c>
      <c r="B18544" s="1" t="s">
        <v>22395</v>
      </c>
    </row>
    <row r="18545" spans="1:9" x14ac:dyDescent="0.25">
      <c r="A18545" s="1">
        <v>1</v>
      </c>
      <c r="B18545" s="1" t="s">
        <v>22396</v>
      </c>
      <c r="C18545" s="1" t="s">
        <v>22397</v>
      </c>
      <c r="D18545" s="1">
        <v>22276.264578139999</v>
      </c>
      <c r="E18545" s="1">
        <v>7.1509999999999998E-5</v>
      </c>
      <c r="F18545" s="1" t="s">
        <v>3</v>
      </c>
      <c r="G18545" s="1" t="s">
        <v>22398</v>
      </c>
      <c r="H18545" s="1">
        <v>0</v>
      </c>
      <c r="I18545" s="1">
        <v>9997</v>
      </c>
    </row>
    <row r="18546" spans="1:9" x14ac:dyDescent="0.25">
      <c r="A18546" s="1">
        <v>2</v>
      </c>
      <c r="B18546" s="1">
        <v>52170</v>
      </c>
      <c r="C18546" s="1">
        <v>97.379800000000003</v>
      </c>
      <c r="D18546" s="1">
        <v>355.80840000000001</v>
      </c>
      <c r="E18546" s="1">
        <v>11415</v>
      </c>
      <c r="F18546" s="1">
        <v>354.68830000000003</v>
      </c>
      <c r="G18546" s="1">
        <v>5.4230999999999998</v>
      </c>
      <c r="H18546" s="1">
        <v>15.22895988</v>
      </c>
      <c r="I18546" s="1">
        <v>28082</v>
      </c>
    </row>
    <row r="18547" spans="1:9" x14ac:dyDescent="0.25">
      <c r="A18547" s="1">
        <v>0</v>
      </c>
      <c r="B18547" s="1" t="s">
        <v>22399</v>
      </c>
      <c r="C18547" s="1" t="s">
        <v>22400</v>
      </c>
      <c r="D18547" s="1" t="s">
        <v>22401</v>
      </c>
    </row>
    <row r="18548" spans="1:9" x14ac:dyDescent="0.25">
      <c r="A18548" s="1">
        <v>1</v>
      </c>
      <c r="B18548" s="1" t="s">
        <v>22402</v>
      </c>
      <c r="C18548" s="1" t="s">
        <v>22403</v>
      </c>
      <c r="D18548" s="1">
        <v>22276.50810042</v>
      </c>
      <c r="E18548" s="1">
        <v>9.6340000000000003E-5</v>
      </c>
      <c r="F18548" s="1" t="s">
        <v>3</v>
      </c>
      <c r="G18548" s="1" t="s">
        <v>22404</v>
      </c>
      <c r="H18548" s="1">
        <v>0</v>
      </c>
      <c r="I18548" s="1">
        <v>9995</v>
      </c>
    </row>
    <row r="18549" spans="1:9" x14ac:dyDescent="0.25">
      <c r="A18549" s="1">
        <v>2</v>
      </c>
      <c r="B18549" s="1">
        <v>52171</v>
      </c>
      <c r="C18549" s="1">
        <v>97.334199999999996</v>
      </c>
      <c r="D18549" s="1">
        <v>356.22120000000001</v>
      </c>
      <c r="E18549" s="1">
        <v>9819</v>
      </c>
      <c r="F18549" s="1">
        <v>356.12209999999999</v>
      </c>
      <c r="G18549" s="1">
        <v>131.60730000000001</v>
      </c>
      <c r="H18549" s="1">
        <v>15.26752246</v>
      </c>
      <c r="I18549" s="1">
        <v>28195</v>
      </c>
    </row>
    <row r="18550" spans="1:9" x14ac:dyDescent="0.25">
      <c r="A18550" s="1">
        <v>0</v>
      </c>
      <c r="B18550" s="1" t="s">
        <v>22405</v>
      </c>
      <c r="C18550" s="1" t="s">
        <v>22406</v>
      </c>
      <c r="D18550" s="1" t="s">
        <v>22407</v>
      </c>
    </row>
    <row r="18551" spans="1:9" x14ac:dyDescent="0.25">
      <c r="A18551" s="1">
        <v>1</v>
      </c>
      <c r="B18551" s="1" t="s">
        <v>22408</v>
      </c>
      <c r="C18551" s="1" t="s">
        <v>22409</v>
      </c>
      <c r="D18551" s="1">
        <v>22276.49850922</v>
      </c>
      <c r="E18551" s="1">
        <v>9.9530000000000004E-5</v>
      </c>
      <c r="F18551" s="1" t="s">
        <v>3</v>
      </c>
      <c r="G18551" s="1" t="s">
        <v>22410</v>
      </c>
      <c r="H18551" s="1">
        <v>0</v>
      </c>
      <c r="I18551" s="1">
        <v>9991</v>
      </c>
    </row>
    <row r="18552" spans="1:9" x14ac:dyDescent="0.25">
      <c r="A18552" s="1">
        <v>2</v>
      </c>
      <c r="B18552" s="1">
        <v>52172</v>
      </c>
      <c r="C18552" s="1">
        <v>97.332300000000004</v>
      </c>
      <c r="D18552" s="1">
        <v>356.21</v>
      </c>
      <c r="E18552" s="1">
        <v>10628</v>
      </c>
      <c r="F18552" s="1">
        <v>345.25240000000002</v>
      </c>
      <c r="G18552" s="1">
        <v>135.62809999999999</v>
      </c>
      <c r="H18552" s="1">
        <v>15.26916273</v>
      </c>
      <c r="I18552" s="1">
        <v>28193</v>
      </c>
    </row>
    <row r="18553" spans="1:9" x14ac:dyDescent="0.25">
      <c r="A18553" s="1">
        <v>0</v>
      </c>
      <c r="B18553" s="1" t="s">
        <v>22411</v>
      </c>
    </row>
    <row r="18554" spans="1:9" x14ac:dyDescent="0.25">
      <c r="A18554" s="1">
        <v>1</v>
      </c>
      <c r="B18554" s="1" t="s">
        <v>22412</v>
      </c>
      <c r="C18554" s="1" t="s">
        <v>22413</v>
      </c>
      <c r="D18554" s="1">
        <v>22276.499746410002</v>
      </c>
      <c r="E18554" s="1">
        <v>1.5171999999999999E-4</v>
      </c>
      <c r="F18554" s="1" t="s">
        <v>3</v>
      </c>
      <c r="G18554" s="1" t="s">
        <v>22414</v>
      </c>
      <c r="H18554" s="1">
        <v>0</v>
      </c>
      <c r="I18554" s="1">
        <v>9991</v>
      </c>
    </row>
    <row r="18555" spans="1:9" x14ac:dyDescent="0.25">
      <c r="A18555" s="1">
        <v>2</v>
      </c>
      <c r="B18555" s="1">
        <v>52173</v>
      </c>
      <c r="C18555" s="1">
        <v>97.383099999999999</v>
      </c>
      <c r="D18555" s="1">
        <v>356.55250000000001</v>
      </c>
      <c r="E18555" s="1">
        <v>11751</v>
      </c>
      <c r="F18555" s="1">
        <v>351.62529999999998</v>
      </c>
      <c r="G18555" s="1">
        <v>129.17769999999999</v>
      </c>
      <c r="H18555" s="1">
        <v>15.254747399999999</v>
      </c>
      <c r="I18555" s="1">
        <v>28140</v>
      </c>
    </row>
    <row r="18556" spans="1:9" x14ac:dyDescent="0.25">
      <c r="A18556" s="1">
        <v>0</v>
      </c>
      <c r="B18556" s="1" t="s">
        <v>22415</v>
      </c>
    </row>
    <row r="18557" spans="1:9" x14ac:dyDescent="0.25">
      <c r="A18557" s="1">
        <v>1</v>
      </c>
      <c r="B18557" s="1" t="s">
        <v>22416</v>
      </c>
      <c r="C18557" s="1" t="s">
        <v>22417</v>
      </c>
      <c r="D18557" s="1">
        <v>22276.533741110001</v>
      </c>
      <c r="E18557" s="1">
        <v>5.1119999999999998E-5</v>
      </c>
      <c r="F18557" s="1" t="s">
        <v>3</v>
      </c>
      <c r="G18557" s="1" t="s">
        <v>22418</v>
      </c>
      <c r="H18557" s="1">
        <v>0</v>
      </c>
      <c r="I18557" s="1">
        <v>9991</v>
      </c>
    </row>
    <row r="18558" spans="1:9" x14ac:dyDescent="0.25">
      <c r="A18558" s="1">
        <v>2</v>
      </c>
      <c r="B18558" s="1">
        <v>52174</v>
      </c>
      <c r="C18558" s="1">
        <v>97.379499999999993</v>
      </c>
      <c r="D18558" s="1">
        <v>356.2473</v>
      </c>
      <c r="E18558" s="1">
        <v>12805</v>
      </c>
      <c r="F18558" s="1">
        <v>348.57760000000002</v>
      </c>
      <c r="G18558" s="1">
        <v>138.98519999999999</v>
      </c>
      <c r="H18558" s="1">
        <v>15.235036450000001</v>
      </c>
      <c r="I18558" s="1">
        <v>28131</v>
      </c>
    </row>
    <row r="18559" spans="1:9" x14ac:dyDescent="0.25">
      <c r="A18559" s="1">
        <v>0</v>
      </c>
      <c r="B18559" s="1" t="s">
        <v>22419</v>
      </c>
    </row>
    <row r="18560" spans="1:9" x14ac:dyDescent="0.25">
      <c r="A18560" s="1">
        <v>1</v>
      </c>
      <c r="B18560" s="1" t="s">
        <v>22420</v>
      </c>
      <c r="C18560" s="1" t="s">
        <v>22421</v>
      </c>
      <c r="D18560" s="1">
        <v>22276.490089790001</v>
      </c>
      <c r="E18560" s="1">
        <v>1.7634000000000001E-4</v>
      </c>
      <c r="F18560" s="1" t="s">
        <v>3</v>
      </c>
      <c r="G18560" s="1" t="s">
        <v>22422</v>
      </c>
      <c r="H18560" s="1">
        <v>0</v>
      </c>
      <c r="I18560" s="1">
        <v>9990</v>
      </c>
    </row>
    <row r="18561" spans="1:9" x14ac:dyDescent="0.25">
      <c r="A18561" s="1">
        <v>2</v>
      </c>
      <c r="B18561" s="1">
        <v>52175</v>
      </c>
      <c r="C18561" s="1">
        <v>97.381200000000007</v>
      </c>
      <c r="D18561" s="1">
        <v>356.46620000000001</v>
      </c>
      <c r="E18561" s="1">
        <v>12278</v>
      </c>
      <c r="F18561" s="1">
        <v>348.12189999999998</v>
      </c>
      <c r="G18561" s="1">
        <v>11.9727</v>
      </c>
      <c r="H18561" s="1">
        <v>15.25085644</v>
      </c>
      <c r="I18561" s="1">
        <v>28144</v>
      </c>
    </row>
    <row r="18562" spans="1:9" x14ac:dyDescent="0.25">
      <c r="A18562" s="1">
        <v>0</v>
      </c>
      <c r="B18562" s="1" t="s">
        <v>22423</v>
      </c>
    </row>
    <row r="18563" spans="1:9" x14ac:dyDescent="0.25">
      <c r="A18563" s="1">
        <v>1</v>
      </c>
      <c r="B18563" s="1" t="s">
        <v>22424</v>
      </c>
      <c r="C18563" s="1" t="s">
        <v>22425</v>
      </c>
      <c r="D18563" s="1">
        <v>22276.18441111</v>
      </c>
      <c r="E18563" s="1">
        <v>3.1464999999999998E-4</v>
      </c>
      <c r="F18563" s="1" t="s">
        <v>3</v>
      </c>
      <c r="G18563" s="1" t="s">
        <v>22426</v>
      </c>
      <c r="H18563" s="1">
        <v>0</v>
      </c>
      <c r="I18563" s="1">
        <v>9999</v>
      </c>
    </row>
    <row r="18564" spans="1:9" x14ac:dyDescent="0.25">
      <c r="A18564" s="1">
        <v>2</v>
      </c>
      <c r="B18564" s="1">
        <v>52176</v>
      </c>
      <c r="C18564" s="1">
        <v>97.374799999999993</v>
      </c>
      <c r="D18564" s="1">
        <v>355.95769999999999</v>
      </c>
      <c r="E18564" s="1">
        <v>6394</v>
      </c>
      <c r="F18564" s="1">
        <v>4.1228999999999996</v>
      </c>
      <c r="G18564" s="1">
        <v>356.00599999999997</v>
      </c>
      <c r="H18564" s="1">
        <v>15.257531350000001</v>
      </c>
      <c r="I18564" s="1">
        <v>28098</v>
      </c>
    </row>
    <row r="18565" spans="1:9" x14ac:dyDescent="0.25">
      <c r="A18565" s="1">
        <v>0</v>
      </c>
      <c r="B18565" s="1" t="s">
        <v>22427</v>
      </c>
    </row>
    <row r="18566" spans="1:9" x14ac:dyDescent="0.25">
      <c r="A18566" s="1">
        <v>1</v>
      </c>
      <c r="B18566" s="1" t="s">
        <v>22428</v>
      </c>
      <c r="C18566" s="1" t="s">
        <v>22429</v>
      </c>
      <c r="D18566" s="1">
        <v>22276.496924129999</v>
      </c>
      <c r="E18566" s="1">
        <v>2.7544000000000001E-4</v>
      </c>
      <c r="F18566" s="1" t="s">
        <v>3</v>
      </c>
      <c r="G18566" s="1" t="s">
        <v>22430</v>
      </c>
      <c r="H18566" s="1">
        <v>0</v>
      </c>
      <c r="I18566" s="1">
        <v>9996</v>
      </c>
    </row>
    <row r="18567" spans="1:9" x14ac:dyDescent="0.25">
      <c r="A18567" s="1">
        <v>2</v>
      </c>
      <c r="B18567" s="1">
        <v>52177</v>
      </c>
      <c r="C18567" s="1">
        <v>97.376300000000001</v>
      </c>
      <c r="D18567" s="1">
        <v>356.18540000000002</v>
      </c>
      <c r="E18567" s="1">
        <v>9193</v>
      </c>
      <c r="F18567" s="1">
        <v>1.7866</v>
      </c>
      <c r="G18567" s="1">
        <v>358.34030000000001</v>
      </c>
      <c r="H18567" s="1">
        <v>15.25091001</v>
      </c>
      <c r="I18567" s="1">
        <v>28135</v>
      </c>
    </row>
    <row r="18568" spans="1:9" x14ac:dyDescent="0.25">
      <c r="A18568" s="1">
        <v>0</v>
      </c>
      <c r="B18568" s="1" t="s">
        <v>22431</v>
      </c>
      <c r="C18568" s="1" t="s">
        <v>22432</v>
      </c>
      <c r="D18568" s="1" t="s">
        <v>22433</v>
      </c>
    </row>
    <row r="18569" spans="1:9" x14ac:dyDescent="0.25">
      <c r="A18569" s="1">
        <v>1</v>
      </c>
      <c r="B18569" s="1" t="s">
        <v>22434</v>
      </c>
      <c r="C18569" s="1" t="s">
        <v>22435</v>
      </c>
      <c r="D18569" s="1">
        <v>22276.247965639999</v>
      </c>
      <c r="E18569" s="1">
        <v>4.4401999999999999E-4</v>
      </c>
      <c r="F18569" s="1" t="s">
        <v>3</v>
      </c>
      <c r="G18569" s="1" t="s">
        <v>22436</v>
      </c>
      <c r="H18569" s="1">
        <v>0</v>
      </c>
      <c r="I18569" s="1">
        <v>9990</v>
      </c>
    </row>
    <row r="18570" spans="1:9" x14ac:dyDescent="0.25">
      <c r="A18570" s="1">
        <v>2</v>
      </c>
      <c r="B18570" s="1">
        <v>52178</v>
      </c>
      <c r="C18570" s="1">
        <v>97.332599999999999</v>
      </c>
      <c r="D18570" s="1">
        <v>356.10169999999999</v>
      </c>
      <c r="E18570" s="1">
        <v>9587</v>
      </c>
      <c r="F18570" s="1">
        <v>1.8762000000000001</v>
      </c>
      <c r="G18570" s="1">
        <v>84.056399999999996</v>
      </c>
      <c r="H18570" s="1">
        <v>15.26542053</v>
      </c>
      <c r="I18570" s="1">
        <v>28157</v>
      </c>
    </row>
    <row r="18571" spans="1:9" x14ac:dyDescent="0.25">
      <c r="A18571" s="1">
        <v>0</v>
      </c>
      <c r="B18571" s="1" t="s">
        <v>22437</v>
      </c>
    </row>
    <row r="18572" spans="1:9" x14ac:dyDescent="0.25">
      <c r="A18572" s="1">
        <v>1</v>
      </c>
      <c r="B18572" s="1" t="s">
        <v>22438</v>
      </c>
      <c r="C18572" s="1" t="s">
        <v>22439</v>
      </c>
      <c r="D18572" s="1">
        <v>22276.17492827</v>
      </c>
      <c r="E18572" s="1">
        <v>2.6938E-4</v>
      </c>
      <c r="F18572" s="1" t="s">
        <v>3</v>
      </c>
      <c r="G18572" s="1" t="s">
        <v>22440</v>
      </c>
      <c r="H18572" s="1">
        <v>0</v>
      </c>
      <c r="I18572" s="1">
        <v>9992</v>
      </c>
    </row>
    <row r="18573" spans="1:9" x14ac:dyDescent="0.25">
      <c r="A18573" s="1">
        <v>2</v>
      </c>
      <c r="B18573" s="1">
        <v>52179</v>
      </c>
      <c r="C18573" s="1">
        <v>97.374600000000001</v>
      </c>
      <c r="D18573" s="1">
        <v>355.82409999999999</v>
      </c>
      <c r="E18573" s="1">
        <v>7960</v>
      </c>
      <c r="F18573" s="1">
        <v>8.0561000000000007</v>
      </c>
      <c r="G18573" s="1">
        <v>352.08030000000002</v>
      </c>
      <c r="H18573" s="1">
        <v>15.25009689</v>
      </c>
      <c r="I18573" s="1">
        <v>28086</v>
      </c>
    </row>
    <row r="18574" spans="1:9" x14ac:dyDescent="0.25">
      <c r="A18574" s="1">
        <v>0</v>
      </c>
      <c r="B18574" s="1" t="s">
        <v>22441</v>
      </c>
    </row>
    <row r="18575" spans="1:9" x14ac:dyDescent="0.25">
      <c r="A18575" s="1">
        <v>1</v>
      </c>
      <c r="B18575" s="1" t="s">
        <v>22442</v>
      </c>
      <c r="C18575" s="1" t="s">
        <v>22443</v>
      </c>
      <c r="D18575" s="1">
        <v>22276.454109850001</v>
      </c>
      <c r="E18575" s="1">
        <v>2.9241E-4</v>
      </c>
      <c r="F18575" s="1" t="s">
        <v>3</v>
      </c>
      <c r="G18575" s="1" t="s">
        <v>22444</v>
      </c>
      <c r="H18575" s="1">
        <v>0</v>
      </c>
      <c r="I18575" s="1">
        <v>9992</v>
      </c>
    </row>
    <row r="18576" spans="1:9" x14ac:dyDescent="0.25">
      <c r="A18576" s="1">
        <v>2</v>
      </c>
      <c r="B18576" s="1">
        <v>52180</v>
      </c>
      <c r="C18576" s="1">
        <v>97.373999999999995</v>
      </c>
      <c r="D18576" s="1">
        <v>356.05799999999999</v>
      </c>
      <c r="E18576" s="1">
        <v>8291</v>
      </c>
      <c r="F18576" s="1">
        <v>6.2374000000000001</v>
      </c>
      <c r="G18576" s="1">
        <v>353.8965</v>
      </c>
      <c r="H18576" s="1">
        <v>15.24583719</v>
      </c>
      <c r="I18576" s="1">
        <v>28124</v>
      </c>
    </row>
    <row r="18577" spans="1:9" x14ac:dyDescent="0.25">
      <c r="A18577" s="1">
        <v>0</v>
      </c>
      <c r="B18577" s="1" t="s">
        <v>22445</v>
      </c>
    </row>
    <row r="18578" spans="1:9" x14ac:dyDescent="0.25">
      <c r="A18578" s="1">
        <v>1</v>
      </c>
      <c r="B18578" s="1" t="s">
        <v>22446</v>
      </c>
      <c r="C18578" s="1" t="s">
        <v>22447</v>
      </c>
      <c r="D18578" s="1">
        <v>22276.229075560001</v>
      </c>
      <c r="E18578" s="1">
        <v>2.6602E-4</v>
      </c>
      <c r="F18578" s="1" t="s">
        <v>3</v>
      </c>
      <c r="G18578" s="1" t="s">
        <v>22448</v>
      </c>
      <c r="H18578" s="1">
        <v>0</v>
      </c>
      <c r="I18578" s="1">
        <v>9995</v>
      </c>
    </row>
    <row r="18579" spans="1:9" x14ac:dyDescent="0.25">
      <c r="A18579" s="1">
        <v>2</v>
      </c>
      <c r="B18579" s="1">
        <v>52181</v>
      </c>
      <c r="C18579" s="1">
        <v>97.375299999999996</v>
      </c>
      <c r="D18579" s="1">
        <v>355.9101</v>
      </c>
      <c r="E18579" s="1">
        <v>8175</v>
      </c>
      <c r="F18579" s="1">
        <v>8.5568000000000008</v>
      </c>
      <c r="G18579" s="1">
        <v>351.58080000000001</v>
      </c>
      <c r="H18579" s="1">
        <v>15.25138046</v>
      </c>
      <c r="I18579" s="1">
        <v>28094</v>
      </c>
    </row>
    <row r="18580" spans="1:9" x14ac:dyDescent="0.25">
      <c r="A18580" s="1">
        <v>0</v>
      </c>
      <c r="B18580" s="1" t="s">
        <v>22449</v>
      </c>
    </row>
    <row r="18581" spans="1:9" x14ac:dyDescent="0.25">
      <c r="A18581" s="1">
        <v>1</v>
      </c>
      <c r="B18581" s="1" t="s">
        <v>22450</v>
      </c>
      <c r="C18581" s="1" t="s">
        <v>22451</v>
      </c>
      <c r="D18581" s="1">
        <v>22276.170982389998</v>
      </c>
      <c r="E18581" s="1">
        <v>2.6685000000000001E-4</v>
      </c>
      <c r="F18581" s="1" t="s">
        <v>3</v>
      </c>
      <c r="G18581" s="1" t="s">
        <v>22452</v>
      </c>
      <c r="H18581" s="1">
        <v>0</v>
      </c>
      <c r="I18581" s="1">
        <v>9999</v>
      </c>
    </row>
    <row r="18582" spans="1:9" x14ac:dyDescent="0.25">
      <c r="A18582" s="1">
        <v>2</v>
      </c>
      <c r="B18582" s="1">
        <v>52182</v>
      </c>
      <c r="C18582" s="1">
        <v>97.376800000000003</v>
      </c>
      <c r="D18582" s="1">
        <v>355.86759999999998</v>
      </c>
      <c r="E18582" s="1">
        <v>8347</v>
      </c>
      <c r="F18582" s="1">
        <v>7.2915999999999999</v>
      </c>
      <c r="G18582" s="1">
        <v>352.84410000000003</v>
      </c>
      <c r="H18582" s="1">
        <v>15.25072976</v>
      </c>
      <c r="I18582" s="1">
        <v>28086</v>
      </c>
    </row>
    <row r="18583" spans="1:9" x14ac:dyDescent="0.25">
      <c r="A18583" s="1">
        <v>0</v>
      </c>
      <c r="B18583" s="1" t="s">
        <v>22453</v>
      </c>
    </row>
    <row r="18584" spans="1:9" x14ac:dyDescent="0.25">
      <c r="A18584" s="1">
        <v>1</v>
      </c>
      <c r="B18584" s="1" t="s">
        <v>22454</v>
      </c>
      <c r="C18584" s="1" t="s">
        <v>22455</v>
      </c>
      <c r="D18584" s="1">
        <v>22276.489099599999</v>
      </c>
      <c r="E18584" s="1">
        <v>2.6789000000000001E-4</v>
      </c>
      <c r="F18584" s="1" t="s">
        <v>3</v>
      </c>
      <c r="G18584" s="1" t="s">
        <v>22456</v>
      </c>
      <c r="H18584" s="1">
        <v>0</v>
      </c>
      <c r="I18584" s="1">
        <v>9993</v>
      </c>
    </row>
    <row r="18585" spans="1:9" x14ac:dyDescent="0.25">
      <c r="A18585" s="1">
        <v>2</v>
      </c>
      <c r="B18585" s="1">
        <v>52183</v>
      </c>
      <c r="C18585" s="1">
        <v>97.375200000000007</v>
      </c>
      <c r="D18585" s="1">
        <v>356.17360000000002</v>
      </c>
      <c r="E18585" s="1">
        <v>8197</v>
      </c>
      <c r="F18585" s="1">
        <v>6.8552</v>
      </c>
      <c r="G18585" s="1">
        <v>353.27960000000002</v>
      </c>
      <c r="H18585" s="1">
        <v>15.25170117</v>
      </c>
      <c r="I18585" s="1">
        <v>28124</v>
      </c>
    </row>
    <row r="18586" spans="1:9" x14ac:dyDescent="0.25">
      <c r="A18586" s="1">
        <v>0</v>
      </c>
      <c r="B18586" s="1" t="s">
        <v>22457</v>
      </c>
      <c r="C18586" s="1" t="s">
        <v>3229</v>
      </c>
      <c r="D18586" s="1" t="s">
        <v>22458</v>
      </c>
    </row>
    <row r="18587" spans="1:9" x14ac:dyDescent="0.25">
      <c r="A18587" s="1">
        <v>1</v>
      </c>
      <c r="B18587" s="1" t="s">
        <v>22459</v>
      </c>
      <c r="C18587" s="1" t="s">
        <v>22460</v>
      </c>
      <c r="D18587" s="1">
        <v>22276.53116232</v>
      </c>
      <c r="E18587" s="1">
        <v>1.0574E-4</v>
      </c>
      <c r="F18587" s="1" t="s">
        <v>3</v>
      </c>
      <c r="G18587" s="1" t="s">
        <v>22461</v>
      </c>
      <c r="H18587" s="1">
        <v>0</v>
      </c>
      <c r="I18587" s="1">
        <v>9999</v>
      </c>
    </row>
    <row r="18588" spans="1:9" x14ac:dyDescent="0.25">
      <c r="A18588" s="1">
        <v>2</v>
      </c>
      <c r="B18588" s="1">
        <v>52184</v>
      </c>
      <c r="C18588" s="1">
        <v>97.379400000000004</v>
      </c>
      <c r="D18588" s="1">
        <v>355.90899999999999</v>
      </c>
      <c r="E18588" s="1">
        <v>9394</v>
      </c>
      <c r="F18588" s="1">
        <v>1.0014000000000001</v>
      </c>
      <c r="G18588" s="1">
        <v>359.12389999999999</v>
      </c>
      <c r="H18588" s="1">
        <v>15.22425943</v>
      </c>
      <c r="I18588" s="1">
        <v>28114</v>
      </c>
    </row>
    <row r="18589" spans="1:9" x14ac:dyDescent="0.25">
      <c r="A18589" s="1">
        <v>0</v>
      </c>
      <c r="B18589" s="1" t="s">
        <v>22462</v>
      </c>
    </row>
    <row r="18590" spans="1:9" x14ac:dyDescent="0.25">
      <c r="A18590" s="1">
        <v>1</v>
      </c>
      <c r="B18590" s="1" t="s">
        <v>22463</v>
      </c>
      <c r="C18590" s="1" t="s">
        <v>22464</v>
      </c>
      <c r="D18590" s="1">
        <v>22276.468331119999</v>
      </c>
      <c r="E18590" s="1">
        <v>2.7357999999999999E-4</v>
      </c>
      <c r="F18590" s="1" t="s">
        <v>3</v>
      </c>
      <c r="G18590" s="1" t="s">
        <v>22465</v>
      </c>
      <c r="H18590" s="1">
        <v>0</v>
      </c>
      <c r="I18590" s="1">
        <v>9999</v>
      </c>
    </row>
    <row r="18591" spans="1:9" x14ac:dyDescent="0.25">
      <c r="A18591" s="1">
        <v>2</v>
      </c>
      <c r="B18591" s="1">
        <v>52185</v>
      </c>
      <c r="C18591" s="1">
        <v>97.375799999999998</v>
      </c>
      <c r="D18591" s="1">
        <v>356.21449999999999</v>
      </c>
      <c r="E18591" s="1">
        <v>8107</v>
      </c>
      <c r="F18591" s="1">
        <v>19.810600000000001</v>
      </c>
      <c r="G18591" s="1">
        <v>340.34449999999998</v>
      </c>
      <c r="H18591" s="1">
        <v>15.254793830000001</v>
      </c>
      <c r="I18591" s="1">
        <v>28133</v>
      </c>
    </row>
    <row r="18592" spans="1:9" x14ac:dyDescent="0.25">
      <c r="A18592" s="1">
        <v>0</v>
      </c>
      <c r="B18592" s="1" t="s">
        <v>22466</v>
      </c>
    </row>
    <row r="18593" spans="1:9" x14ac:dyDescent="0.25">
      <c r="A18593" s="1">
        <v>1</v>
      </c>
      <c r="B18593" s="1" t="s">
        <v>22467</v>
      </c>
      <c r="C18593" s="1" t="s">
        <v>22468</v>
      </c>
      <c r="D18593" s="1">
        <v>22276.16818013</v>
      </c>
      <c r="E18593" s="1">
        <v>2.6374999999999999E-4</v>
      </c>
      <c r="F18593" s="1" t="s">
        <v>3</v>
      </c>
      <c r="G18593" s="1" t="s">
        <v>22469</v>
      </c>
      <c r="H18593" s="1">
        <v>0</v>
      </c>
      <c r="I18593" s="1">
        <v>9991</v>
      </c>
    </row>
    <row r="18594" spans="1:9" x14ac:dyDescent="0.25">
      <c r="A18594" s="1">
        <v>2</v>
      </c>
      <c r="B18594" s="1">
        <v>52186</v>
      </c>
      <c r="C18594" s="1">
        <v>97.375500000000002</v>
      </c>
      <c r="D18594" s="1">
        <v>355.8492</v>
      </c>
      <c r="E18594" s="1">
        <v>8508</v>
      </c>
      <c r="F18594" s="1">
        <v>7.7390999999999996</v>
      </c>
      <c r="G18594" s="1">
        <v>352.39769999999999</v>
      </c>
      <c r="H18594" s="1">
        <v>15.249862930000001</v>
      </c>
      <c r="I18594" s="1">
        <v>28087</v>
      </c>
    </row>
    <row r="18595" spans="1:9" x14ac:dyDescent="0.25">
      <c r="A18595" s="1">
        <v>0</v>
      </c>
      <c r="B18595" s="1" t="s">
        <v>22470</v>
      </c>
    </row>
    <row r="18596" spans="1:9" x14ac:dyDescent="0.25">
      <c r="A18596" s="1">
        <v>1</v>
      </c>
      <c r="B18596" s="1" t="s">
        <v>22471</v>
      </c>
      <c r="C18596" s="1" t="s">
        <v>22472</v>
      </c>
      <c r="D18596" s="1">
        <v>22276.204745110001</v>
      </c>
      <c r="E18596" s="1">
        <v>2.7736999999999998E-4</v>
      </c>
      <c r="F18596" s="1" t="s">
        <v>3</v>
      </c>
      <c r="G18596" s="1" t="s">
        <v>22473</v>
      </c>
      <c r="H18596" s="1">
        <v>0</v>
      </c>
      <c r="I18596" s="1">
        <v>9990</v>
      </c>
    </row>
    <row r="18597" spans="1:9" x14ac:dyDescent="0.25">
      <c r="A18597" s="1">
        <v>2</v>
      </c>
      <c r="B18597" s="1">
        <v>52187</v>
      </c>
      <c r="C18597" s="1">
        <v>97.376499999999993</v>
      </c>
      <c r="D18597" s="1">
        <v>355.97210000000001</v>
      </c>
      <c r="E18597" s="1">
        <v>7644</v>
      </c>
      <c r="F18597" s="1">
        <v>3.7610999999999999</v>
      </c>
      <c r="G18597" s="1">
        <v>356.36829999999998</v>
      </c>
      <c r="H18597" s="1">
        <v>15.25466273</v>
      </c>
      <c r="I18597" s="1">
        <v>28097</v>
      </c>
    </row>
    <row r="18598" spans="1:9" x14ac:dyDescent="0.25">
      <c r="A18598" s="1">
        <v>0</v>
      </c>
      <c r="B18598" s="1" t="s">
        <v>22474</v>
      </c>
    </row>
    <row r="18599" spans="1:9" x14ac:dyDescent="0.25">
      <c r="A18599" s="1">
        <v>1</v>
      </c>
      <c r="B18599" s="1" t="s">
        <v>22475</v>
      </c>
      <c r="C18599" s="1" t="s">
        <v>22476</v>
      </c>
      <c r="D18599" s="1">
        <v>22276.179461510001</v>
      </c>
      <c r="E18599" s="1">
        <v>1.9191999999999999E-4</v>
      </c>
      <c r="F18599" s="1" t="s">
        <v>3</v>
      </c>
      <c r="G18599" s="1" t="s">
        <v>22477</v>
      </c>
      <c r="H18599" s="1">
        <v>0</v>
      </c>
      <c r="I18599" s="1">
        <v>9992</v>
      </c>
    </row>
    <row r="18600" spans="1:9" x14ac:dyDescent="0.25">
      <c r="A18600" s="1">
        <v>2</v>
      </c>
      <c r="B18600" s="1">
        <v>52188</v>
      </c>
      <c r="C18600" s="1">
        <v>97.379400000000004</v>
      </c>
      <c r="D18600" s="1">
        <v>356.07130000000001</v>
      </c>
      <c r="E18600" s="1">
        <v>5899</v>
      </c>
      <c r="F18600" s="1">
        <v>27.822500000000002</v>
      </c>
      <c r="G18600" s="1">
        <v>332.33280000000002</v>
      </c>
      <c r="H18600" s="1">
        <v>15.248634190000001</v>
      </c>
      <c r="I18600" s="1">
        <v>28093</v>
      </c>
    </row>
    <row r="18601" spans="1:9" x14ac:dyDescent="0.25">
      <c r="A18601" s="1">
        <v>0</v>
      </c>
      <c r="B18601" s="1" t="s">
        <v>22478</v>
      </c>
    </row>
    <row r="18602" spans="1:9" x14ac:dyDescent="0.25">
      <c r="A18602" s="1">
        <v>1</v>
      </c>
      <c r="B18602" s="1" t="s">
        <v>22479</v>
      </c>
      <c r="C18602" s="1" t="s">
        <v>22480</v>
      </c>
      <c r="D18602" s="1">
        <v>22276.487819950002</v>
      </c>
      <c r="E18602" s="1">
        <v>1.7856E-4</v>
      </c>
      <c r="F18602" s="1" t="s">
        <v>3</v>
      </c>
      <c r="G18602" s="1" t="s">
        <v>22481</v>
      </c>
      <c r="H18602" s="1">
        <v>0</v>
      </c>
      <c r="I18602" s="1">
        <v>9999</v>
      </c>
    </row>
    <row r="18603" spans="1:9" x14ac:dyDescent="0.25">
      <c r="A18603" s="1">
        <v>2</v>
      </c>
      <c r="B18603" s="1">
        <v>52189</v>
      </c>
      <c r="C18603" s="1">
        <v>97.372299999999996</v>
      </c>
      <c r="D18603" s="1">
        <v>356.01440000000002</v>
      </c>
      <c r="E18603" s="1">
        <v>9016</v>
      </c>
      <c r="F18603" s="1">
        <v>355.37639999999999</v>
      </c>
      <c r="G18603" s="1">
        <v>134.7912</v>
      </c>
      <c r="H18603" s="1">
        <v>15.245833559999999</v>
      </c>
      <c r="I18603" s="1">
        <v>28122</v>
      </c>
    </row>
    <row r="18604" spans="1:9" x14ac:dyDescent="0.25">
      <c r="A18604" s="1">
        <v>0</v>
      </c>
      <c r="B18604" s="1" t="s">
        <v>22482</v>
      </c>
    </row>
    <row r="18605" spans="1:9" x14ac:dyDescent="0.25">
      <c r="A18605" s="1">
        <v>1</v>
      </c>
      <c r="B18605" s="1" t="s">
        <v>22483</v>
      </c>
      <c r="C18605" s="1" t="s">
        <v>22484</v>
      </c>
      <c r="D18605" s="1">
        <v>22276.508697329999</v>
      </c>
      <c r="E18605" s="1">
        <v>2.0715999999999999E-4</v>
      </c>
      <c r="F18605" s="1" t="s">
        <v>3</v>
      </c>
      <c r="G18605" s="1" t="s">
        <v>22485</v>
      </c>
      <c r="H18605" s="1">
        <v>0</v>
      </c>
      <c r="I18605" s="1">
        <v>9995</v>
      </c>
    </row>
    <row r="18606" spans="1:9" x14ac:dyDescent="0.25">
      <c r="A18606" s="1">
        <v>2</v>
      </c>
      <c r="B18606" s="1">
        <v>52190</v>
      </c>
      <c r="C18606" s="1">
        <v>97.373000000000005</v>
      </c>
      <c r="D18606" s="1">
        <v>356.09530000000001</v>
      </c>
      <c r="E18606" s="1">
        <v>9106</v>
      </c>
      <c r="F18606" s="1">
        <v>354.04059999999998</v>
      </c>
      <c r="G18606" s="1">
        <v>18.940100000000001</v>
      </c>
      <c r="H18606" s="1">
        <v>15.251945709999999</v>
      </c>
      <c r="I18606" s="1">
        <v>28134</v>
      </c>
    </row>
    <row r="18607" spans="1:9" x14ac:dyDescent="0.25">
      <c r="A18607" s="1">
        <v>0</v>
      </c>
      <c r="B18607" s="1" t="s">
        <v>22486</v>
      </c>
    </row>
    <row r="18608" spans="1:9" x14ac:dyDescent="0.25">
      <c r="A18608" s="1">
        <v>1</v>
      </c>
      <c r="B18608" s="1" t="s">
        <v>22487</v>
      </c>
      <c r="C18608" s="1" t="s">
        <v>22488</v>
      </c>
      <c r="D18608" s="1">
        <v>22276.215221279999</v>
      </c>
      <c r="E18608" s="1">
        <v>1.5652E-4</v>
      </c>
      <c r="F18608" s="1" t="s">
        <v>3</v>
      </c>
      <c r="G18608" s="1" t="s">
        <v>22489</v>
      </c>
      <c r="H18608" s="1">
        <v>0</v>
      </c>
      <c r="I18608" s="1">
        <v>9990</v>
      </c>
    </row>
    <row r="18609" spans="1:9" x14ac:dyDescent="0.25">
      <c r="A18609" s="1">
        <v>2</v>
      </c>
      <c r="B18609" s="1">
        <v>52191</v>
      </c>
      <c r="C18609" s="1">
        <v>97.389399999999995</v>
      </c>
      <c r="D18609" s="1">
        <v>355.79950000000002</v>
      </c>
      <c r="E18609" s="1">
        <v>9896</v>
      </c>
      <c r="F18609" s="1">
        <v>339.48419999999999</v>
      </c>
      <c r="G18609" s="1">
        <v>20.599599999999999</v>
      </c>
      <c r="H18609" s="1">
        <v>15.226992539999999</v>
      </c>
      <c r="I18609" s="1">
        <v>28060</v>
      </c>
    </row>
    <row r="18610" spans="1:9" x14ac:dyDescent="0.25">
      <c r="A18610" s="1">
        <v>0</v>
      </c>
      <c r="B18610" s="1" t="s">
        <v>22490</v>
      </c>
    </row>
    <row r="18611" spans="1:9" x14ac:dyDescent="0.25">
      <c r="A18611" s="1">
        <v>1</v>
      </c>
      <c r="B18611" s="1" t="s">
        <v>22491</v>
      </c>
      <c r="C18611" s="1" t="s">
        <v>22492</v>
      </c>
      <c r="D18611" s="1">
        <v>22276.474296209999</v>
      </c>
      <c r="E18611" s="1">
        <v>1.1516E-4</v>
      </c>
      <c r="F18611" s="1" t="s">
        <v>3</v>
      </c>
      <c r="G18611" s="1" t="s">
        <v>22493</v>
      </c>
      <c r="H18611" s="1">
        <v>0</v>
      </c>
      <c r="I18611" s="1">
        <v>9998</v>
      </c>
    </row>
    <row r="18612" spans="1:9" x14ac:dyDescent="0.25">
      <c r="A18612" s="1">
        <v>2</v>
      </c>
      <c r="B18612" s="1">
        <v>52192</v>
      </c>
      <c r="C18612" s="1">
        <v>97.369699999999995</v>
      </c>
      <c r="D18612" s="1">
        <v>355.9212</v>
      </c>
      <c r="E18612" s="1">
        <v>9818</v>
      </c>
      <c r="F18612" s="1">
        <v>11.4384</v>
      </c>
      <c r="G18612" s="1">
        <v>348.70749999999998</v>
      </c>
      <c r="H18612" s="1">
        <v>15.236556650000001</v>
      </c>
      <c r="I18612" s="1">
        <v>28127</v>
      </c>
    </row>
    <row r="18613" spans="1:9" x14ac:dyDescent="0.25">
      <c r="A18613" s="1">
        <v>0</v>
      </c>
      <c r="B18613" s="1" t="s">
        <v>22494</v>
      </c>
    </row>
    <row r="18614" spans="1:9" x14ac:dyDescent="0.25">
      <c r="A18614" s="1">
        <v>1</v>
      </c>
      <c r="B18614" s="1" t="s">
        <v>22495</v>
      </c>
      <c r="C18614" s="1" t="s">
        <v>22496</v>
      </c>
      <c r="D18614" s="1">
        <v>22276.187814910001</v>
      </c>
      <c r="E18614" s="1">
        <v>2.0995000000000001E-4</v>
      </c>
      <c r="F18614" s="1" t="s">
        <v>3</v>
      </c>
      <c r="G18614" s="1" t="s">
        <v>22497</v>
      </c>
      <c r="H18614" s="1">
        <v>0</v>
      </c>
      <c r="I18614" s="1">
        <v>9999</v>
      </c>
    </row>
    <row r="18615" spans="1:9" x14ac:dyDescent="0.25">
      <c r="A18615" s="1">
        <v>2</v>
      </c>
      <c r="B18615" s="1">
        <v>52193</v>
      </c>
      <c r="C18615" s="1">
        <v>97.388999999999996</v>
      </c>
      <c r="D18615" s="1">
        <v>356.43419999999998</v>
      </c>
      <c r="E18615" s="1">
        <v>11328</v>
      </c>
      <c r="F18615" s="1">
        <v>10.2462</v>
      </c>
      <c r="G18615" s="1">
        <v>349.90039999999999</v>
      </c>
      <c r="H18615" s="1">
        <v>15.23887539</v>
      </c>
      <c r="I18615" s="1">
        <v>28072</v>
      </c>
    </row>
    <row r="18616" spans="1:9" x14ac:dyDescent="0.25">
      <c r="A18616" s="1">
        <v>0</v>
      </c>
      <c r="B18616" s="1" t="s">
        <v>22498</v>
      </c>
    </row>
    <row r="18617" spans="1:9" x14ac:dyDescent="0.25">
      <c r="A18617" s="1">
        <v>1</v>
      </c>
      <c r="B18617" s="1" t="s">
        <v>22499</v>
      </c>
      <c r="C18617" s="1" t="s">
        <v>22500</v>
      </c>
      <c r="D18617" s="1">
        <v>22276.450024379999</v>
      </c>
      <c r="E18617" s="1">
        <v>2.7128999999999999E-4</v>
      </c>
      <c r="F18617" s="1" t="s">
        <v>3</v>
      </c>
      <c r="G18617" s="1" t="s">
        <v>22501</v>
      </c>
      <c r="H18617" s="1">
        <v>0</v>
      </c>
      <c r="I18617" s="1">
        <v>9992</v>
      </c>
    </row>
    <row r="18618" spans="1:9" x14ac:dyDescent="0.25">
      <c r="A18618" s="1">
        <v>2</v>
      </c>
      <c r="B18618" s="1">
        <v>52194</v>
      </c>
      <c r="C18618" s="1">
        <v>97.388900000000007</v>
      </c>
      <c r="D18618" s="1">
        <v>356.69080000000002</v>
      </c>
      <c r="E18618" s="1">
        <v>11486</v>
      </c>
      <c r="F18618" s="1">
        <v>8.9726999999999997</v>
      </c>
      <c r="G18618" s="1">
        <v>351.17129999999997</v>
      </c>
      <c r="H18618" s="1">
        <v>15.241283729999999</v>
      </c>
      <c r="I18618" s="1">
        <v>27935</v>
      </c>
    </row>
    <row r="18619" spans="1:9" x14ac:dyDescent="0.25">
      <c r="A18619" s="1">
        <v>0</v>
      </c>
      <c r="B18619" s="1" t="s">
        <v>22502</v>
      </c>
    </row>
    <row r="18620" spans="1:9" x14ac:dyDescent="0.25">
      <c r="A18620" s="1">
        <v>1</v>
      </c>
      <c r="B18620" s="1" t="s">
        <v>22503</v>
      </c>
      <c r="C18620" s="1" t="s">
        <v>22504</v>
      </c>
      <c r="D18620" s="1">
        <v>22276.459725090001</v>
      </c>
      <c r="E18620" s="1">
        <v>2.318E-4</v>
      </c>
      <c r="F18620" s="1" t="s">
        <v>3</v>
      </c>
      <c r="G18620" s="1" t="s">
        <v>22505</v>
      </c>
      <c r="H18620" s="1">
        <v>0</v>
      </c>
      <c r="I18620" s="1">
        <v>9991</v>
      </c>
    </row>
    <row r="18621" spans="1:9" x14ac:dyDescent="0.25">
      <c r="A18621" s="1">
        <v>2</v>
      </c>
      <c r="B18621" s="1">
        <v>52196</v>
      </c>
      <c r="C18621" s="1">
        <v>53.002000000000002</v>
      </c>
      <c r="D18621" s="1">
        <v>185.75919999999999</v>
      </c>
      <c r="E18621" s="1">
        <v>4911</v>
      </c>
      <c r="F18621" s="1">
        <v>138.7321</v>
      </c>
      <c r="G18621" s="1">
        <v>221.40520000000001</v>
      </c>
      <c r="H18621" s="1">
        <v>15.453259279999999</v>
      </c>
      <c r="I18621" s="1">
        <v>28439</v>
      </c>
    </row>
    <row r="18622" spans="1:9" x14ac:dyDescent="0.25">
      <c r="A18622" s="1">
        <v>0</v>
      </c>
      <c r="B18622" s="1" t="s">
        <v>22506</v>
      </c>
    </row>
    <row r="18623" spans="1:9" x14ac:dyDescent="0.25">
      <c r="A18623" s="1">
        <v>1</v>
      </c>
      <c r="B18623" s="1" t="s">
        <v>22507</v>
      </c>
      <c r="C18623" s="1" t="s">
        <v>22508</v>
      </c>
      <c r="D18623" s="1">
        <v>22276.177058689998</v>
      </c>
      <c r="E18623" s="1">
        <v>2.1922000000000001E-4</v>
      </c>
      <c r="F18623" s="1" t="s">
        <v>3</v>
      </c>
      <c r="G18623" s="1" t="s">
        <v>22509</v>
      </c>
      <c r="H18623" s="1">
        <v>0</v>
      </c>
      <c r="I18623" s="1">
        <v>9995</v>
      </c>
    </row>
    <row r="18624" spans="1:9" x14ac:dyDescent="0.25">
      <c r="A18624" s="1">
        <v>2</v>
      </c>
      <c r="B18624" s="1">
        <v>52197</v>
      </c>
      <c r="C18624" s="1">
        <v>53.000599999999999</v>
      </c>
      <c r="D18624" s="1">
        <v>186.82910000000001</v>
      </c>
      <c r="E18624" s="1">
        <v>3642</v>
      </c>
      <c r="F18624" s="1">
        <v>141.83250000000001</v>
      </c>
      <c r="G18624" s="1">
        <v>218.29400000000001</v>
      </c>
      <c r="H18624" s="1">
        <v>15.4563931</v>
      </c>
      <c r="I18624" s="1">
        <v>28399</v>
      </c>
    </row>
    <row r="18625" spans="1:9" x14ac:dyDescent="0.25">
      <c r="A18625" s="1">
        <v>0</v>
      </c>
      <c r="B18625" s="1" t="s">
        <v>6146</v>
      </c>
      <c r="C18625" s="1">
        <v>3</v>
      </c>
      <c r="D18625" s="1">
        <v>3</v>
      </c>
    </row>
    <row r="18626" spans="1:9" x14ac:dyDescent="0.25">
      <c r="A18626" s="1">
        <v>1</v>
      </c>
      <c r="B18626" s="1" t="s">
        <v>22510</v>
      </c>
      <c r="C18626" s="1" t="s">
        <v>22511</v>
      </c>
      <c r="D18626" s="1">
        <v>22276.496249619999</v>
      </c>
      <c r="E18626" s="1">
        <v>3.5999999999999999E-7</v>
      </c>
      <c r="F18626" s="1" t="s">
        <v>3</v>
      </c>
      <c r="G18626" s="1" t="s">
        <v>22512</v>
      </c>
      <c r="H18626" s="1">
        <v>0</v>
      </c>
      <c r="I18626" s="1">
        <v>9990</v>
      </c>
    </row>
    <row r="18627" spans="1:9" x14ac:dyDescent="0.25">
      <c r="A18627" s="1">
        <v>2</v>
      </c>
      <c r="B18627" s="1">
        <v>52200</v>
      </c>
      <c r="C18627" s="1">
        <v>98.417000000000002</v>
      </c>
      <c r="D18627" s="1">
        <v>283.00299999999999</v>
      </c>
      <c r="E18627" s="1">
        <v>1175</v>
      </c>
      <c r="F18627" s="1">
        <v>71.726600000000005</v>
      </c>
      <c r="G18627" s="1">
        <v>288.40530000000001</v>
      </c>
      <c r="H18627" s="1">
        <v>14.4221083</v>
      </c>
      <c r="I18627" s="1">
        <v>25887</v>
      </c>
    </row>
    <row r="18628" spans="1:9" x14ac:dyDescent="0.25">
      <c r="A18628" s="1">
        <v>0</v>
      </c>
      <c r="B18628" s="1" t="s">
        <v>145</v>
      </c>
      <c r="C18628" s="1">
        <v>2554</v>
      </c>
    </row>
    <row r="18629" spans="1:9" x14ac:dyDescent="0.25">
      <c r="A18629" s="1">
        <v>1</v>
      </c>
      <c r="B18629" s="1" t="s">
        <v>22513</v>
      </c>
      <c r="C18629" s="1" t="s">
        <v>22514</v>
      </c>
      <c r="D18629" s="1">
        <v>22276.493677130002</v>
      </c>
      <c r="E18629" s="1">
        <v>-3.7E-7</v>
      </c>
      <c r="F18629" s="1" t="s">
        <v>3</v>
      </c>
      <c r="G18629" s="1" t="s">
        <v>22515</v>
      </c>
      <c r="H18629" s="1">
        <v>0</v>
      </c>
      <c r="I18629" s="1">
        <v>9998</v>
      </c>
    </row>
    <row r="18630" spans="1:9" x14ac:dyDescent="0.25">
      <c r="A18630" s="1">
        <v>2</v>
      </c>
      <c r="B18630" s="1">
        <v>52202</v>
      </c>
      <c r="C18630" s="1">
        <v>67.149000000000001</v>
      </c>
      <c r="D18630" s="1">
        <v>276.42</v>
      </c>
      <c r="E18630" s="1">
        <v>5413</v>
      </c>
      <c r="F18630" s="1">
        <v>258.61450000000002</v>
      </c>
      <c r="G18630" s="1">
        <v>101.4337</v>
      </c>
      <c r="H18630" s="1">
        <v>13.96675428</v>
      </c>
      <c r="I18630" s="1">
        <v>25057</v>
      </c>
    </row>
    <row r="18631" spans="1:9" x14ac:dyDescent="0.25">
      <c r="A18631" s="1">
        <v>0</v>
      </c>
      <c r="B18631" s="1" t="s">
        <v>22516</v>
      </c>
      <c r="C18631" s="1">
        <v>1</v>
      </c>
    </row>
    <row r="18632" spans="1:9" x14ac:dyDescent="0.25">
      <c r="A18632" s="1">
        <v>1</v>
      </c>
      <c r="B18632" s="1" t="s">
        <v>22517</v>
      </c>
      <c r="C18632" s="1" t="s">
        <v>22518</v>
      </c>
      <c r="D18632" s="1">
        <v>22276.509551349998</v>
      </c>
      <c r="E18632" s="1">
        <v>3.0900000000000001E-6</v>
      </c>
      <c r="F18632" s="1" t="s">
        <v>3</v>
      </c>
      <c r="G18632" s="1" t="s">
        <v>22519</v>
      </c>
      <c r="H18632" s="1">
        <v>0</v>
      </c>
      <c r="I18632" s="1">
        <v>9993</v>
      </c>
    </row>
    <row r="18633" spans="1:9" x14ac:dyDescent="0.25">
      <c r="A18633" s="1">
        <v>2</v>
      </c>
      <c r="B18633" s="1">
        <v>52257</v>
      </c>
      <c r="C18633" s="1">
        <v>98.143699999999995</v>
      </c>
      <c r="D18633" s="1">
        <v>214.68860000000001</v>
      </c>
      <c r="E18633" s="1">
        <v>3204</v>
      </c>
      <c r="F18633" s="1">
        <v>95.437899999999999</v>
      </c>
      <c r="G18633" s="1">
        <v>264.71789999999999</v>
      </c>
      <c r="H18633" s="1">
        <v>14.577129299999999</v>
      </c>
      <c r="I18633" s="1">
        <v>24872</v>
      </c>
    </row>
    <row r="18634" spans="1:9" x14ac:dyDescent="0.25">
      <c r="A18634" s="1">
        <v>0</v>
      </c>
      <c r="B18634" s="1" t="s">
        <v>22520</v>
      </c>
      <c r="C18634" s="1" t="s">
        <v>19390</v>
      </c>
    </row>
    <row r="18635" spans="1:9" x14ac:dyDescent="0.25">
      <c r="A18635" s="1">
        <v>1</v>
      </c>
      <c r="B18635" s="1" t="s">
        <v>22521</v>
      </c>
      <c r="C18635" s="1" t="s">
        <v>22522</v>
      </c>
      <c r="D18635" s="1">
        <v>22276.396648049998</v>
      </c>
      <c r="E18635" s="1">
        <v>6.7135999999999997E-4</v>
      </c>
      <c r="F18635" s="1" t="s">
        <v>3</v>
      </c>
      <c r="G18635" s="1" t="s">
        <v>22523</v>
      </c>
      <c r="H18635" s="1">
        <v>0</v>
      </c>
      <c r="I18635" s="1">
        <v>9990</v>
      </c>
    </row>
    <row r="18636" spans="1:9" x14ac:dyDescent="0.25">
      <c r="A18636" s="1">
        <v>2</v>
      </c>
      <c r="B18636" s="1">
        <v>52260</v>
      </c>
      <c r="C18636" s="1">
        <v>41.4788</v>
      </c>
      <c r="D18636" s="1">
        <v>267.83330000000001</v>
      </c>
      <c r="E18636" s="1">
        <v>12079</v>
      </c>
      <c r="F18636" s="1">
        <v>193.0532</v>
      </c>
      <c r="G18636" s="1">
        <v>167</v>
      </c>
      <c r="H18636" s="1">
        <v>15.73833992</v>
      </c>
      <c r="I18636" s="1">
        <v>26375</v>
      </c>
    </row>
    <row r="18637" spans="1:9" x14ac:dyDescent="0.25">
      <c r="A18637" s="1">
        <v>0</v>
      </c>
      <c r="B18637" s="1" t="s">
        <v>22524</v>
      </c>
    </row>
    <row r="18638" spans="1:9" x14ac:dyDescent="0.25">
      <c r="A18638" s="1">
        <v>1</v>
      </c>
      <c r="B18638" s="1" t="s">
        <v>22525</v>
      </c>
      <c r="C18638" s="1" t="s">
        <v>22526</v>
      </c>
      <c r="D18638" s="1">
        <v>22276.515989290001</v>
      </c>
      <c r="E18638" s="1">
        <v>1.9879999999999999E-5</v>
      </c>
      <c r="F18638" s="1" t="s">
        <v>3</v>
      </c>
      <c r="G18638" s="1" t="s">
        <v>22527</v>
      </c>
      <c r="H18638" s="1">
        <v>0</v>
      </c>
      <c r="I18638" s="1">
        <v>9993</v>
      </c>
    </row>
    <row r="18639" spans="1:9" x14ac:dyDescent="0.25">
      <c r="A18639" s="1">
        <v>2</v>
      </c>
      <c r="B18639" s="1">
        <v>52261</v>
      </c>
      <c r="C18639" s="1">
        <v>53.219200000000001</v>
      </c>
      <c r="D18639" s="1">
        <v>334.83280000000002</v>
      </c>
      <c r="E18639" s="1">
        <v>1964</v>
      </c>
      <c r="F18639" s="1">
        <v>50.9039</v>
      </c>
      <c r="G18639" s="1">
        <v>309.21269999999998</v>
      </c>
      <c r="H18639" s="1">
        <v>15.08861813</v>
      </c>
      <c r="I18639" s="1">
        <v>25177</v>
      </c>
    </row>
    <row r="18640" spans="1:9" x14ac:dyDescent="0.25">
      <c r="A18640" s="1">
        <v>0</v>
      </c>
      <c r="B18640" s="1" t="s">
        <v>22528</v>
      </c>
    </row>
    <row r="18641" spans="1:9" x14ac:dyDescent="0.25">
      <c r="A18641" s="1">
        <v>1</v>
      </c>
      <c r="B18641" s="1" t="s">
        <v>22529</v>
      </c>
      <c r="C18641" s="1" t="s">
        <v>22530</v>
      </c>
      <c r="D18641" s="1">
        <v>22276.454392060001</v>
      </c>
      <c r="E18641" s="1">
        <v>4.4110000000000003E-5</v>
      </c>
      <c r="F18641" s="1" t="s">
        <v>3</v>
      </c>
      <c r="G18641" s="1" t="s">
        <v>22531</v>
      </c>
      <c r="H18641" s="1">
        <v>0</v>
      </c>
      <c r="I18641" s="1">
        <v>9992</v>
      </c>
    </row>
    <row r="18642" spans="1:9" x14ac:dyDescent="0.25">
      <c r="A18642" s="1">
        <v>2</v>
      </c>
      <c r="B18642" s="1">
        <v>52262</v>
      </c>
      <c r="C18642" s="1">
        <v>53.217500000000001</v>
      </c>
      <c r="D18642" s="1">
        <v>335.10340000000002</v>
      </c>
      <c r="E18642" s="1">
        <v>1955</v>
      </c>
      <c r="F18642" s="1">
        <v>44.816899999999997</v>
      </c>
      <c r="G18642" s="1">
        <v>315.29809999999998</v>
      </c>
      <c r="H18642" s="1">
        <v>15.08852536</v>
      </c>
      <c r="I18642" s="1">
        <v>25169</v>
      </c>
    </row>
    <row r="18643" spans="1:9" x14ac:dyDescent="0.25">
      <c r="A18643" s="1">
        <v>0</v>
      </c>
      <c r="B18643" s="1" t="s">
        <v>22532</v>
      </c>
    </row>
    <row r="18644" spans="1:9" x14ac:dyDescent="0.25">
      <c r="A18644" s="1">
        <v>1</v>
      </c>
      <c r="B18644" s="1" t="s">
        <v>22533</v>
      </c>
      <c r="C18644" s="1" t="s">
        <v>22534</v>
      </c>
      <c r="D18644" s="1">
        <v>22276.4534308</v>
      </c>
      <c r="E18644" s="1">
        <v>4.8730000000000003E-5</v>
      </c>
      <c r="F18644" s="1" t="s">
        <v>3</v>
      </c>
      <c r="G18644" s="1" t="s">
        <v>22535</v>
      </c>
      <c r="H18644" s="1">
        <v>0</v>
      </c>
      <c r="I18644" s="1">
        <v>9997</v>
      </c>
    </row>
    <row r="18645" spans="1:9" x14ac:dyDescent="0.25">
      <c r="A18645" s="1">
        <v>2</v>
      </c>
      <c r="B18645" s="1">
        <v>52263</v>
      </c>
      <c r="C18645" s="1">
        <v>53.217599999999997</v>
      </c>
      <c r="D18645" s="1">
        <v>335.11239999999998</v>
      </c>
      <c r="E18645" s="1">
        <v>2023</v>
      </c>
      <c r="F18645" s="1">
        <v>40.472900000000003</v>
      </c>
      <c r="G18645" s="1">
        <v>319.64139999999998</v>
      </c>
      <c r="H18645" s="1">
        <v>15.08856177</v>
      </c>
      <c r="I18645" s="1">
        <v>25166</v>
      </c>
    </row>
    <row r="18646" spans="1:9" x14ac:dyDescent="0.25">
      <c r="A18646" s="1">
        <v>0</v>
      </c>
      <c r="B18646" s="1" t="s">
        <v>22536</v>
      </c>
    </row>
    <row r="18647" spans="1:9" x14ac:dyDescent="0.25">
      <c r="A18647" s="1">
        <v>1</v>
      </c>
      <c r="B18647" s="1" t="s">
        <v>22537</v>
      </c>
      <c r="C18647" s="1" t="s">
        <v>22538</v>
      </c>
      <c r="D18647" s="1">
        <v>22276.44607663</v>
      </c>
      <c r="E18647" s="1">
        <v>1.1038E-4</v>
      </c>
      <c r="F18647" s="1" t="s">
        <v>3</v>
      </c>
      <c r="G18647" s="1" t="s">
        <v>22539</v>
      </c>
      <c r="H18647" s="1">
        <v>0</v>
      </c>
      <c r="I18647" s="1">
        <v>9990</v>
      </c>
    </row>
    <row r="18648" spans="1:9" x14ac:dyDescent="0.25">
      <c r="A18648" s="1">
        <v>2</v>
      </c>
      <c r="B18648" s="1">
        <v>52264</v>
      </c>
      <c r="C18648" s="1">
        <v>53.219000000000001</v>
      </c>
      <c r="D18648" s="1">
        <v>335.14789999999999</v>
      </c>
      <c r="E18648" s="1">
        <v>1724</v>
      </c>
      <c r="F18648" s="1">
        <v>45.349200000000003</v>
      </c>
      <c r="G18648" s="1">
        <v>314.76409999999998</v>
      </c>
      <c r="H18648" s="1">
        <v>15.088575049999999</v>
      </c>
      <c r="I18648" s="1">
        <v>25168</v>
      </c>
    </row>
    <row r="18649" spans="1:9" x14ac:dyDescent="0.25">
      <c r="A18649" s="1">
        <v>0</v>
      </c>
      <c r="B18649" s="1" t="s">
        <v>22540</v>
      </c>
    </row>
    <row r="18650" spans="1:9" x14ac:dyDescent="0.25">
      <c r="A18650" s="1">
        <v>1</v>
      </c>
      <c r="B18650" s="1" t="s">
        <v>22541</v>
      </c>
      <c r="C18650" s="1" t="s">
        <v>22542</v>
      </c>
      <c r="D18650" s="1">
        <v>22276.442391500001</v>
      </c>
      <c r="E18650" s="1">
        <v>4.6999999999999997E-5</v>
      </c>
      <c r="F18650" s="1" t="s">
        <v>3</v>
      </c>
      <c r="G18650" s="1" t="s">
        <v>22543</v>
      </c>
      <c r="H18650" s="1">
        <v>0</v>
      </c>
      <c r="I18650" s="1">
        <v>9992</v>
      </c>
    </row>
    <row r="18651" spans="1:9" x14ac:dyDescent="0.25">
      <c r="A18651" s="1">
        <v>2</v>
      </c>
      <c r="B18651" s="1">
        <v>52265</v>
      </c>
      <c r="C18651" s="1">
        <v>53.219000000000001</v>
      </c>
      <c r="D18651" s="1">
        <v>335.16120000000001</v>
      </c>
      <c r="E18651" s="1">
        <v>1868</v>
      </c>
      <c r="F18651" s="1">
        <v>56.049599999999998</v>
      </c>
      <c r="G18651" s="1">
        <v>304.06740000000002</v>
      </c>
      <c r="H18651" s="1">
        <v>15.08848824</v>
      </c>
      <c r="I18651" s="1">
        <v>25162</v>
      </c>
    </row>
    <row r="18652" spans="1:9" x14ac:dyDescent="0.25">
      <c r="A18652" s="1">
        <v>0</v>
      </c>
      <c r="B18652" s="1" t="s">
        <v>22544</v>
      </c>
    </row>
    <row r="18653" spans="1:9" x14ac:dyDescent="0.25">
      <c r="A18653" s="1">
        <v>1</v>
      </c>
      <c r="B18653" s="1" t="s">
        <v>22545</v>
      </c>
      <c r="C18653" s="1" t="s">
        <v>22546</v>
      </c>
      <c r="D18653" s="1">
        <v>22276.571195749999</v>
      </c>
      <c r="E18653" s="1">
        <v>1.3233E-4</v>
      </c>
      <c r="F18653" s="1" t="s">
        <v>3</v>
      </c>
      <c r="G18653" s="1" t="s">
        <v>22547</v>
      </c>
      <c r="H18653" s="1">
        <v>0</v>
      </c>
      <c r="I18653" s="1">
        <v>9993</v>
      </c>
    </row>
    <row r="18654" spans="1:9" x14ac:dyDescent="0.25">
      <c r="A18654" s="1">
        <v>2</v>
      </c>
      <c r="B18654" s="1">
        <v>52266</v>
      </c>
      <c r="C18654" s="1">
        <v>53.217700000000001</v>
      </c>
      <c r="D18654" s="1">
        <v>334.5829</v>
      </c>
      <c r="E18654" s="1">
        <v>1868</v>
      </c>
      <c r="F18654" s="1">
        <v>46.3748</v>
      </c>
      <c r="G18654" s="1">
        <v>313.73989999999998</v>
      </c>
      <c r="H18654" s="1">
        <v>15.08857186</v>
      </c>
      <c r="I18654" s="1">
        <v>25187</v>
      </c>
    </row>
    <row r="18655" spans="1:9" x14ac:dyDescent="0.25">
      <c r="A18655" s="1">
        <v>0</v>
      </c>
      <c r="B18655" s="1" t="s">
        <v>22548</v>
      </c>
    </row>
    <row r="18656" spans="1:9" x14ac:dyDescent="0.25">
      <c r="A18656" s="1">
        <v>1</v>
      </c>
      <c r="B18656" s="1" t="s">
        <v>22549</v>
      </c>
      <c r="C18656" s="1" t="s">
        <v>22550</v>
      </c>
      <c r="D18656" s="1">
        <v>22276.435031149998</v>
      </c>
      <c r="E18656" s="1">
        <v>5.8749999999999998E-5</v>
      </c>
      <c r="F18656" s="1" t="s">
        <v>3</v>
      </c>
      <c r="G18656" s="1" t="s">
        <v>22551</v>
      </c>
      <c r="H18656" s="1">
        <v>0</v>
      </c>
      <c r="I18656" s="1">
        <v>9991</v>
      </c>
    </row>
    <row r="18657" spans="1:9" x14ac:dyDescent="0.25">
      <c r="A18657" s="1">
        <v>2</v>
      </c>
      <c r="B18657" s="1">
        <v>52267</v>
      </c>
      <c r="C18657" s="1">
        <v>53.2181</v>
      </c>
      <c r="D18657" s="1">
        <v>335.19220000000001</v>
      </c>
      <c r="E18657" s="1">
        <v>1856</v>
      </c>
      <c r="F18657" s="1">
        <v>51.701300000000003</v>
      </c>
      <c r="G18657" s="1">
        <v>308.41460000000001</v>
      </c>
      <c r="H18657" s="1">
        <v>15.08851366</v>
      </c>
      <c r="I18657" s="1">
        <v>25169</v>
      </c>
    </row>
    <row r="18658" spans="1:9" x14ac:dyDescent="0.25">
      <c r="A18658" s="1">
        <v>0</v>
      </c>
      <c r="B18658" s="1" t="s">
        <v>22552</v>
      </c>
    </row>
    <row r="18659" spans="1:9" x14ac:dyDescent="0.25">
      <c r="A18659" s="1">
        <v>1</v>
      </c>
      <c r="B18659" s="1" t="s">
        <v>22553</v>
      </c>
      <c r="C18659" s="1" t="s">
        <v>22554</v>
      </c>
      <c r="D18659" s="1">
        <v>22276.556468030001</v>
      </c>
      <c r="E18659" s="1">
        <v>5.1959999999999997E-5</v>
      </c>
      <c r="F18659" s="1" t="s">
        <v>3</v>
      </c>
      <c r="G18659" s="1" t="s">
        <v>22555</v>
      </c>
      <c r="H18659" s="1">
        <v>0</v>
      </c>
      <c r="I18659" s="1">
        <v>9990</v>
      </c>
    </row>
    <row r="18660" spans="1:9" x14ac:dyDescent="0.25">
      <c r="A18660" s="1">
        <v>2</v>
      </c>
      <c r="B18660" s="1">
        <v>52268</v>
      </c>
      <c r="C18660" s="1">
        <v>53.2194</v>
      </c>
      <c r="D18660" s="1">
        <v>334.65519999999998</v>
      </c>
      <c r="E18660" s="1">
        <v>1898</v>
      </c>
      <c r="F18660" s="1">
        <v>42.162300000000002</v>
      </c>
      <c r="G18660" s="1">
        <v>317.95150000000001</v>
      </c>
      <c r="H18660" s="1">
        <v>15.0885634</v>
      </c>
      <c r="I18660" s="1">
        <v>25188</v>
      </c>
    </row>
    <row r="18661" spans="1:9" x14ac:dyDescent="0.25">
      <c r="A18661" s="1">
        <v>0</v>
      </c>
      <c r="B18661" s="1" t="s">
        <v>22556</v>
      </c>
    </row>
    <row r="18662" spans="1:9" x14ac:dyDescent="0.25">
      <c r="A18662" s="1">
        <v>1</v>
      </c>
      <c r="B18662" s="1" t="s">
        <v>22557</v>
      </c>
      <c r="C18662" s="1" t="s">
        <v>22558</v>
      </c>
      <c r="D18662" s="1">
        <v>22276.563828049999</v>
      </c>
      <c r="E18662" s="1">
        <v>1.4980000000000001E-5</v>
      </c>
      <c r="F18662" s="1" t="s">
        <v>3</v>
      </c>
      <c r="G18662" s="1" t="s">
        <v>22559</v>
      </c>
      <c r="H18662" s="1">
        <v>0</v>
      </c>
      <c r="I18662" s="1">
        <v>9996</v>
      </c>
    </row>
    <row r="18663" spans="1:9" x14ac:dyDescent="0.25">
      <c r="A18663" s="1">
        <v>2</v>
      </c>
      <c r="B18663" s="1">
        <v>52269</v>
      </c>
      <c r="C18663" s="1">
        <v>53.219299999999997</v>
      </c>
      <c r="D18663" s="1">
        <v>334.62130000000002</v>
      </c>
      <c r="E18663" s="1">
        <v>1924</v>
      </c>
      <c r="F18663" s="1">
        <v>42.091299999999997</v>
      </c>
      <c r="G18663" s="1">
        <v>318.02260000000001</v>
      </c>
      <c r="H18663" s="1">
        <v>15.08856918</v>
      </c>
      <c r="I18663" s="1">
        <v>25185</v>
      </c>
    </row>
    <row r="18664" spans="1:9" x14ac:dyDescent="0.25">
      <c r="A18664" s="1">
        <v>0</v>
      </c>
      <c r="B18664" s="1" t="s">
        <v>22560</v>
      </c>
    </row>
    <row r="18665" spans="1:9" x14ac:dyDescent="0.25">
      <c r="A18665" s="1">
        <v>1</v>
      </c>
      <c r="B18665" s="1" t="s">
        <v>22561</v>
      </c>
      <c r="C18665" s="1" t="s">
        <v>22562</v>
      </c>
      <c r="D18665" s="1">
        <v>22276.48750752</v>
      </c>
      <c r="E18665" s="1">
        <v>-6.02E-6</v>
      </c>
      <c r="F18665" s="1" t="s">
        <v>3</v>
      </c>
      <c r="G18665" s="1">
        <f>-19717-4</f>
        <v>-19721</v>
      </c>
      <c r="H18665" s="1">
        <v>0</v>
      </c>
      <c r="I18665" s="1">
        <v>9991</v>
      </c>
    </row>
    <row r="18666" spans="1:9" x14ac:dyDescent="0.25">
      <c r="A18666" s="1">
        <v>2</v>
      </c>
      <c r="B18666" s="1">
        <v>52270</v>
      </c>
      <c r="C18666" s="1">
        <v>53.2194</v>
      </c>
      <c r="D18666" s="1">
        <v>334.96429999999998</v>
      </c>
      <c r="E18666" s="1">
        <v>1464</v>
      </c>
      <c r="F18666" s="1">
        <v>72.108699999999999</v>
      </c>
      <c r="G18666" s="1">
        <v>288.00650000000002</v>
      </c>
      <c r="H18666" s="1">
        <v>15.08865563</v>
      </c>
      <c r="I18666" s="1">
        <v>25175</v>
      </c>
    </row>
    <row r="18667" spans="1:9" x14ac:dyDescent="0.25">
      <c r="A18667" s="1">
        <v>0</v>
      </c>
      <c r="B18667" s="1" t="s">
        <v>22563</v>
      </c>
    </row>
    <row r="18668" spans="1:9" x14ac:dyDescent="0.25">
      <c r="A18668" s="1">
        <v>1</v>
      </c>
      <c r="B18668" s="1" t="s">
        <v>22564</v>
      </c>
      <c r="C18668" s="1" t="s">
        <v>22565</v>
      </c>
      <c r="D18668" s="1">
        <v>22276.56014759</v>
      </c>
      <c r="E18668" s="1">
        <v>1.552E-5</v>
      </c>
      <c r="F18668" s="1" t="s">
        <v>3</v>
      </c>
      <c r="G18668" s="1" t="s">
        <v>22566</v>
      </c>
      <c r="H18668" s="1">
        <v>0</v>
      </c>
      <c r="I18668" s="1">
        <v>9998</v>
      </c>
    </row>
    <row r="18669" spans="1:9" x14ac:dyDescent="0.25">
      <c r="A18669" s="1">
        <v>2</v>
      </c>
      <c r="B18669" s="1">
        <v>52271</v>
      </c>
      <c r="C18669" s="1">
        <v>53.2196</v>
      </c>
      <c r="D18669" s="1">
        <v>334.6354</v>
      </c>
      <c r="E18669" s="1">
        <v>2155</v>
      </c>
      <c r="F18669" s="1">
        <v>41.756799999999998</v>
      </c>
      <c r="G18669" s="1">
        <v>318.35890000000001</v>
      </c>
      <c r="H18669" s="1">
        <v>15.088466179999999</v>
      </c>
      <c r="I18669" s="1">
        <v>25187</v>
      </c>
    </row>
    <row r="18670" spans="1:9" x14ac:dyDescent="0.25">
      <c r="A18670" s="1">
        <v>0</v>
      </c>
      <c r="B18670" s="1" t="s">
        <v>22567</v>
      </c>
    </row>
    <row r="18671" spans="1:9" x14ac:dyDescent="0.25">
      <c r="A18671" s="1">
        <v>1</v>
      </c>
      <c r="B18671" s="1" t="s">
        <v>22568</v>
      </c>
      <c r="C18671" s="1" t="s">
        <v>22569</v>
      </c>
      <c r="D18671" s="1">
        <v>22276.55006958</v>
      </c>
      <c r="E18671" s="1">
        <v>7.483E-5</v>
      </c>
      <c r="F18671" s="1" t="s">
        <v>3</v>
      </c>
      <c r="G18671" s="1" t="s">
        <v>22570</v>
      </c>
      <c r="H18671" s="1">
        <v>0</v>
      </c>
      <c r="I18671" s="1">
        <v>9994</v>
      </c>
    </row>
    <row r="18672" spans="1:9" x14ac:dyDescent="0.25">
      <c r="A18672" s="1">
        <v>2</v>
      </c>
      <c r="B18672" s="1">
        <v>52272</v>
      </c>
      <c r="C18672" s="1">
        <v>53.219000000000001</v>
      </c>
      <c r="D18672" s="1">
        <v>334.68020000000001</v>
      </c>
      <c r="E18672" s="1">
        <v>1908</v>
      </c>
      <c r="F18672" s="1">
        <v>45.214500000000001</v>
      </c>
      <c r="G18672" s="1">
        <v>314.90019999999998</v>
      </c>
      <c r="H18672" s="1">
        <v>15.0885763</v>
      </c>
      <c r="I18672" s="1">
        <v>25183</v>
      </c>
    </row>
    <row r="18673" spans="1:9" x14ac:dyDescent="0.25">
      <c r="A18673" s="1">
        <v>0</v>
      </c>
      <c r="B18673" s="1" t="s">
        <v>22571</v>
      </c>
    </row>
    <row r="18674" spans="1:9" x14ac:dyDescent="0.25">
      <c r="A18674" s="1">
        <v>1</v>
      </c>
      <c r="B18674" s="1" t="s">
        <v>22572</v>
      </c>
      <c r="C18674" s="1" t="s">
        <v>22573</v>
      </c>
      <c r="D18674" s="1">
        <v>22276.422188920002</v>
      </c>
      <c r="E18674" s="1">
        <v>1.35E-6</v>
      </c>
      <c r="F18674" s="1" t="s">
        <v>3</v>
      </c>
      <c r="G18674" s="1" t="s">
        <v>22574</v>
      </c>
      <c r="H18674" s="1">
        <v>0</v>
      </c>
      <c r="I18674" s="1">
        <v>9994</v>
      </c>
    </row>
    <row r="18675" spans="1:9" x14ac:dyDescent="0.25">
      <c r="A18675" s="1">
        <v>2</v>
      </c>
      <c r="B18675" s="1">
        <v>52273</v>
      </c>
      <c r="C18675" s="1">
        <v>53.2181</v>
      </c>
      <c r="D18675" s="1">
        <v>325.2518</v>
      </c>
      <c r="E18675" s="1">
        <v>1738</v>
      </c>
      <c r="F18675" s="1">
        <v>49.207799999999999</v>
      </c>
      <c r="G18675" s="1">
        <v>310.90640000000002</v>
      </c>
      <c r="H18675" s="1">
        <v>15.08848828</v>
      </c>
      <c r="I18675" s="1">
        <v>25301</v>
      </c>
    </row>
    <row r="18676" spans="1:9" x14ac:dyDescent="0.25">
      <c r="A18676" s="1">
        <v>0</v>
      </c>
      <c r="B18676" s="1" t="s">
        <v>22575</v>
      </c>
    </row>
    <row r="18677" spans="1:9" x14ac:dyDescent="0.25">
      <c r="A18677" s="1">
        <v>1</v>
      </c>
      <c r="B18677" s="1" t="s">
        <v>22576</v>
      </c>
      <c r="C18677" s="1" t="s">
        <v>22577</v>
      </c>
      <c r="D18677" s="1">
        <v>22276.545433650001</v>
      </c>
      <c r="E18677" s="1">
        <v>2.527E-5</v>
      </c>
      <c r="F18677" s="1" t="s">
        <v>3</v>
      </c>
      <c r="G18677" s="1" t="s">
        <v>22578</v>
      </c>
      <c r="H18677" s="1">
        <v>0</v>
      </c>
      <c r="I18677" s="1">
        <v>9992</v>
      </c>
    </row>
    <row r="18678" spans="1:9" x14ac:dyDescent="0.25">
      <c r="A18678" s="1">
        <v>2</v>
      </c>
      <c r="B18678" s="1">
        <v>52274</v>
      </c>
      <c r="C18678" s="1">
        <v>53.218699999999998</v>
      </c>
      <c r="D18678" s="1">
        <v>334.69690000000003</v>
      </c>
      <c r="E18678" s="1">
        <v>1906</v>
      </c>
      <c r="F18678" s="1">
        <v>49.271500000000003</v>
      </c>
      <c r="G18678" s="1">
        <v>310.84429999999998</v>
      </c>
      <c r="H18678" s="1">
        <v>15.08849732</v>
      </c>
      <c r="I18678" s="1">
        <v>25188</v>
      </c>
    </row>
    <row r="18679" spans="1:9" x14ac:dyDescent="0.25">
      <c r="A18679" s="1">
        <v>0</v>
      </c>
      <c r="B18679" s="1" t="s">
        <v>22579</v>
      </c>
    </row>
    <row r="18680" spans="1:9" x14ac:dyDescent="0.25">
      <c r="A18680" s="1">
        <v>1</v>
      </c>
      <c r="B18680" s="1" t="s">
        <v>22580</v>
      </c>
      <c r="C18680" s="1" t="s">
        <v>22581</v>
      </c>
      <c r="D18680" s="1">
        <v>22276.552795380001</v>
      </c>
      <c r="E18680" s="1">
        <v>3.5819999999999999E-5</v>
      </c>
      <c r="F18680" s="1" t="s">
        <v>3</v>
      </c>
      <c r="G18680" s="1" t="s">
        <v>22582</v>
      </c>
      <c r="H18680" s="1">
        <v>0</v>
      </c>
      <c r="I18680" s="1">
        <v>9994</v>
      </c>
    </row>
    <row r="18681" spans="1:9" x14ac:dyDescent="0.25">
      <c r="A18681" s="1">
        <v>2</v>
      </c>
      <c r="B18681" s="1">
        <v>52275</v>
      </c>
      <c r="C18681" s="1">
        <v>53.218899999999998</v>
      </c>
      <c r="D18681" s="1">
        <v>334.6712</v>
      </c>
      <c r="E18681" s="1">
        <v>2057</v>
      </c>
      <c r="F18681" s="1">
        <v>41.876100000000001</v>
      </c>
      <c r="G18681" s="1">
        <v>318.23880000000003</v>
      </c>
      <c r="H18681" s="1">
        <v>15.08853624</v>
      </c>
      <c r="I18681" s="1">
        <v>25189</v>
      </c>
    </row>
    <row r="18682" spans="1:9" x14ac:dyDescent="0.25">
      <c r="A18682" s="1">
        <v>0</v>
      </c>
      <c r="B18682" s="1" t="s">
        <v>22583</v>
      </c>
    </row>
    <row r="18683" spans="1:9" x14ac:dyDescent="0.25">
      <c r="A18683" s="1">
        <v>1</v>
      </c>
      <c r="B18683" s="1" t="s">
        <v>22584</v>
      </c>
      <c r="C18683" s="1" t="s">
        <v>22585</v>
      </c>
      <c r="D18683" s="1">
        <v>22276.47550542</v>
      </c>
      <c r="E18683" s="1">
        <v>1.541E-5</v>
      </c>
      <c r="F18683" s="1" t="s">
        <v>3</v>
      </c>
      <c r="G18683" s="1" t="s">
        <v>22586</v>
      </c>
      <c r="H18683" s="1">
        <v>0</v>
      </c>
      <c r="I18683" s="1">
        <v>9992</v>
      </c>
    </row>
    <row r="18684" spans="1:9" x14ac:dyDescent="0.25">
      <c r="A18684" s="1">
        <v>2</v>
      </c>
      <c r="B18684" s="1">
        <v>52276</v>
      </c>
      <c r="C18684" s="1">
        <v>53.219799999999999</v>
      </c>
      <c r="D18684" s="1">
        <v>335.0256</v>
      </c>
      <c r="E18684" s="1">
        <v>1763</v>
      </c>
      <c r="F18684" s="1">
        <v>54.377099999999999</v>
      </c>
      <c r="G18684" s="1">
        <v>305.73860000000002</v>
      </c>
      <c r="H18684" s="1">
        <v>15.0885906</v>
      </c>
      <c r="I18684" s="1">
        <v>25179</v>
      </c>
    </row>
    <row r="18685" spans="1:9" x14ac:dyDescent="0.25">
      <c r="A18685" s="1">
        <v>0</v>
      </c>
      <c r="B18685" s="1" t="s">
        <v>22587</v>
      </c>
    </row>
    <row r="18686" spans="1:9" x14ac:dyDescent="0.25">
      <c r="A18686" s="1">
        <v>1</v>
      </c>
      <c r="B18686" s="1" t="s">
        <v>22588</v>
      </c>
      <c r="C18686" s="1" t="s">
        <v>22589</v>
      </c>
      <c r="D18686" s="1">
        <v>22276.549117409999</v>
      </c>
      <c r="E18686" s="1">
        <v>8.4300000000000006E-6</v>
      </c>
      <c r="F18686" s="1" t="s">
        <v>3</v>
      </c>
      <c r="G18686" s="1" t="s">
        <v>22590</v>
      </c>
      <c r="H18686" s="1">
        <v>0</v>
      </c>
      <c r="I18686" s="1">
        <v>9994</v>
      </c>
    </row>
    <row r="18687" spans="1:9" x14ac:dyDescent="0.25">
      <c r="A18687" s="1">
        <v>2</v>
      </c>
      <c r="B18687" s="1">
        <v>52277</v>
      </c>
      <c r="C18687" s="1">
        <v>53.220300000000002</v>
      </c>
      <c r="D18687" s="1">
        <v>334.68220000000002</v>
      </c>
      <c r="E18687" s="1">
        <v>1992</v>
      </c>
      <c r="F18687" s="1">
        <v>47.028399999999998</v>
      </c>
      <c r="G18687" s="1">
        <v>313.08749999999998</v>
      </c>
      <c r="H18687" s="1">
        <v>15.08846803</v>
      </c>
      <c r="I18687" s="1">
        <v>25180</v>
      </c>
    </row>
    <row r="18688" spans="1:9" x14ac:dyDescent="0.25">
      <c r="A18688" s="1">
        <v>0</v>
      </c>
      <c r="B18688" s="1" t="s">
        <v>22591</v>
      </c>
    </row>
    <row r="18689" spans="1:9" x14ac:dyDescent="0.25">
      <c r="A18689" s="1">
        <v>1</v>
      </c>
      <c r="B18689" s="1" t="s">
        <v>22592</v>
      </c>
      <c r="C18689" s="1" t="s">
        <v>22593</v>
      </c>
      <c r="D18689" s="1">
        <v>22276.471830549999</v>
      </c>
      <c r="E18689" s="1">
        <v>1.49E-5</v>
      </c>
      <c r="F18689" s="1" t="s">
        <v>3</v>
      </c>
      <c r="G18689" s="1" t="s">
        <v>22594</v>
      </c>
      <c r="H18689" s="1">
        <v>0</v>
      </c>
      <c r="I18689" s="1">
        <v>9999</v>
      </c>
    </row>
    <row r="18690" spans="1:9" x14ac:dyDescent="0.25">
      <c r="A18690" s="1">
        <v>2</v>
      </c>
      <c r="B18690" s="1">
        <v>52278</v>
      </c>
      <c r="C18690" s="1">
        <v>53.219200000000001</v>
      </c>
      <c r="D18690" s="1">
        <v>335.03399999999999</v>
      </c>
      <c r="E18690" s="1">
        <v>1670</v>
      </c>
      <c r="F18690" s="1">
        <v>47.6554</v>
      </c>
      <c r="G18690" s="1">
        <v>312.45800000000003</v>
      </c>
      <c r="H18690" s="1">
        <v>15.088492179999999</v>
      </c>
      <c r="I18690" s="1">
        <v>25175</v>
      </c>
    </row>
    <row r="18691" spans="1:9" x14ac:dyDescent="0.25">
      <c r="A18691" s="1">
        <v>0</v>
      </c>
      <c r="B18691" s="1" t="s">
        <v>22595</v>
      </c>
    </row>
    <row r="18692" spans="1:9" x14ac:dyDescent="0.25">
      <c r="A18692" s="1">
        <v>1</v>
      </c>
      <c r="B18692" s="1" t="s">
        <v>22596</v>
      </c>
      <c r="C18692" s="1" t="s">
        <v>22597</v>
      </c>
      <c r="D18692" s="1">
        <v>22276.54639897</v>
      </c>
      <c r="E18692" s="1">
        <v>3.021E-5</v>
      </c>
      <c r="F18692" s="1" t="s">
        <v>3</v>
      </c>
      <c r="G18692" s="1" t="s">
        <v>22598</v>
      </c>
      <c r="H18692" s="1">
        <v>0</v>
      </c>
      <c r="I18692" s="1">
        <v>9997</v>
      </c>
    </row>
    <row r="18693" spans="1:9" x14ac:dyDescent="0.25">
      <c r="A18693" s="1">
        <v>2</v>
      </c>
      <c r="B18693" s="1">
        <v>52279</v>
      </c>
      <c r="C18693" s="1">
        <v>53.220999999999997</v>
      </c>
      <c r="D18693" s="1">
        <v>334.69970000000001</v>
      </c>
      <c r="E18693" s="1">
        <v>2085</v>
      </c>
      <c r="F18693" s="1">
        <v>39.987699999999997</v>
      </c>
      <c r="G18693" s="1">
        <v>320.1268</v>
      </c>
      <c r="H18693" s="1">
        <v>15.0884366</v>
      </c>
      <c r="I18693" s="1">
        <v>25188</v>
      </c>
    </row>
    <row r="18694" spans="1:9" x14ac:dyDescent="0.25">
      <c r="A18694" s="1">
        <v>0</v>
      </c>
      <c r="B18694" s="1" t="s">
        <v>22599</v>
      </c>
    </row>
    <row r="18695" spans="1:9" x14ac:dyDescent="0.25">
      <c r="A18695" s="1">
        <v>1</v>
      </c>
      <c r="B18695" s="1" t="s">
        <v>22600</v>
      </c>
      <c r="C18695" s="1" t="s">
        <v>22601</v>
      </c>
      <c r="D18695" s="1">
        <v>22276.52701822</v>
      </c>
      <c r="E18695" s="1">
        <v>3.9929999999999999E-5</v>
      </c>
      <c r="F18695" s="1" t="s">
        <v>3</v>
      </c>
      <c r="G18695" s="1" t="s">
        <v>22602</v>
      </c>
      <c r="H18695" s="1">
        <v>0</v>
      </c>
      <c r="I18695" s="1">
        <v>9996</v>
      </c>
    </row>
    <row r="18696" spans="1:9" x14ac:dyDescent="0.25">
      <c r="A18696" s="1">
        <v>2</v>
      </c>
      <c r="B18696" s="1">
        <v>52280</v>
      </c>
      <c r="C18696" s="1">
        <v>53.218299999999999</v>
      </c>
      <c r="D18696" s="1">
        <v>334.79880000000003</v>
      </c>
      <c r="E18696" s="1">
        <v>1770</v>
      </c>
      <c r="F18696" s="1">
        <v>51.846200000000003</v>
      </c>
      <c r="G18696" s="1">
        <v>308.26900000000001</v>
      </c>
      <c r="H18696" s="1">
        <v>15.0885137</v>
      </c>
      <c r="I18696" s="1">
        <v>25186</v>
      </c>
    </row>
    <row r="18697" spans="1:9" x14ac:dyDescent="0.25">
      <c r="A18697" s="1">
        <v>0</v>
      </c>
      <c r="B18697" s="1" t="s">
        <v>22603</v>
      </c>
    </row>
    <row r="18698" spans="1:9" x14ac:dyDescent="0.25">
      <c r="A18698" s="1">
        <v>1</v>
      </c>
      <c r="B18698" s="1" t="s">
        <v>22604</v>
      </c>
      <c r="C18698" s="1" t="s">
        <v>22605</v>
      </c>
      <c r="D18698" s="1">
        <v>22276.542709509999</v>
      </c>
      <c r="E18698" s="1">
        <v>1.525E-5</v>
      </c>
      <c r="F18698" s="1" t="s">
        <v>3</v>
      </c>
      <c r="G18698" s="1" t="s">
        <v>22606</v>
      </c>
      <c r="H18698" s="1">
        <v>0</v>
      </c>
      <c r="I18698" s="1">
        <v>9992</v>
      </c>
    </row>
    <row r="18699" spans="1:9" x14ac:dyDescent="0.25">
      <c r="A18699" s="1">
        <v>2</v>
      </c>
      <c r="B18699" s="1">
        <v>52281</v>
      </c>
      <c r="C18699" s="1">
        <v>53.221299999999999</v>
      </c>
      <c r="D18699" s="1">
        <v>334.71499999999997</v>
      </c>
      <c r="E18699" s="1">
        <v>1751</v>
      </c>
      <c r="F18699" s="1">
        <v>39.740699999999997</v>
      </c>
      <c r="G18699" s="1">
        <v>320.37130000000002</v>
      </c>
      <c r="H18699" s="1">
        <v>15.088491299999999</v>
      </c>
      <c r="I18699" s="1">
        <v>25187</v>
      </c>
    </row>
    <row r="18700" spans="1:9" x14ac:dyDescent="0.25">
      <c r="A18700" s="1">
        <v>0</v>
      </c>
      <c r="B18700" s="1" t="s">
        <v>22607</v>
      </c>
    </row>
    <row r="18701" spans="1:9" x14ac:dyDescent="0.25">
      <c r="A18701" s="1">
        <v>1</v>
      </c>
      <c r="B18701" s="1" t="s">
        <v>22608</v>
      </c>
      <c r="C18701" s="1" t="s">
        <v>22609</v>
      </c>
      <c r="D18701" s="1">
        <v>22276.520600330001</v>
      </c>
      <c r="E18701" s="1">
        <v>-7.96E-6</v>
      </c>
      <c r="F18701" s="1" t="s">
        <v>3</v>
      </c>
      <c r="G18701" s="1">
        <f>-31924-4</f>
        <v>-31928</v>
      </c>
      <c r="H18701" s="1">
        <v>0</v>
      </c>
      <c r="I18701" s="1">
        <v>9993</v>
      </c>
    </row>
    <row r="18702" spans="1:9" x14ac:dyDescent="0.25">
      <c r="A18702" s="1">
        <v>2</v>
      </c>
      <c r="B18702" s="1">
        <v>52282</v>
      </c>
      <c r="C18702" s="1">
        <v>53.216700000000003</v>
      </c>
      <c r="D18702" s="1">
        <v>324.80590000000001</v>
      </c>
      <c r="E18702" s="1">
        <v>2030</v>
      </c>
      <c r="F18702" s="1">
        <v>41.208500000000001</v>
      </c>
      <c r="G18702" s="1">
        <v>318.90600000000001</v>
      </c>
      <c r="H18702" s="1">
        <v>15.08837864</v>
      </c>
      <c r="I18702" s="1">
        <v>25319</v>
      </c>
    </row>
    <row r="18703" spans="1:9" x14ac:dyDescent="0.25">
      <c r="A18703" s="1">
        <v>0</v>
      </c>
      <c r="B18703" s="1" t="s">
        <v>22610</v>
      </c>
    </row>
    <row r="18704" spans="1:9" x14ac:dyDescent="0.25">
      <c r="A18704" s="1">
        <v>1</v>
      </c>
      <c r="B18704" s="1" t="s">
        <v>22611</v>
      </c>
      <c r="C18704" s="1" t="s">
        <v>22612</v>
      </c>
      <c r="D18704" s="1">
        <v>22276.534399159998</v>
      </c>
      <c r="E18704" s="1">
        <v>2.2017E-4</v>
      </c>
      <c r="F18704" s="1" t="s">
        <v>3</v>
      </c>
      <c r="G18704" s="1" t="s">
        <v>20604</v>
      </c>
      <c r="H18704" s="1">
        <v>0</v>
      </c>
      <c r="I18704" s="1">
        <v>9996</v>
      </c>
    </row>
    <row r="18705" spans="1:9" x14ac:dyDescent="0.25">
      <c r="A18705" s="1">
        <v>2</v>
      </c>
      <c r="B18705" s="1">
        <v>52283</v>
      </c>
      <c r="C18705" s="1">
        <v>53.218400000000003</v>
      </c>
      <c r="D18705" s="1">
        <v>334.76159999999999</v>
      </c>
      <c r="E18705" s="1">
        <v>1883</v>
      </c>
      <c r="F18705" s="1">
        <v>44.331499999999998</v>
      </c>
      <c r="G18705" s="1">
        <v>315.78280000000001</v>
      </c>
      <c r="H18705" s="1">
        <v>15.088565470000001</v>
      </c>
      <c r="I18705" s="1">
        <v>25184</v>
      </c>
    </row>
    <row r="18706" spans="1:9" x14ac:dyDescent="0.25">
      <c r="A18706" s="1">
        <v>0</v>
      </c>
      <c r="B18706" s="1" t="s">
        <v>22613</v>
      </c>
    </row>
    <row r="18707" spans="1:9" x14ac:dyDescent="0.25">
      <c r="A18707" s="1">
        <v>1</v>
      </c>
      <c r="B18707" s="1" t="s">
        <v>22614</v>
      </c>
      <c r="C18707" s="1" t="s">
        <v>22615</v>
      </c>
      <c r="D18707" s="1">
        <v>22276.513238449999</v>
      </c>
      <c r="E18707" s="1">
        <v>2.1600000000000001E-6</v>
      </c>
      <c r="F18707" s="1" t="s">
        <v>3</v>
      </c>
      <c r="G18707" s="1" t="s">
        <v>22616</v>
      </c>
      <c r="H18707" s="1">
        <v>0</v>
      </c>
      <c r="I18707" s="1">
        <v>9997</v>
      </c>
    </row>
    <row r="18708" spans="1:9" x14ac:dyDescent="0.25">
      <c r="A18708" s="1">
        <v>2</v>
      </c>
      <c r="B18708" s="1">
        <v>52284</v>
      </c>
      <c r="C18708" s="1">
        <v>53.2179</v>
      </c>
      <c r="D18708" s="1">
        <v>324.84120000000001</v>
      </c>
      <c r="E18708" s="1">
        <v>1862</v>
      </c>
      <c r="F18708" s="1">
        <v>37.750999999999998</v>
      </c>
      <c r="G18708" s="1">
        <v>322.36130000000003</v>
      </c>
      <c r="H18708" s="1">
        <v>15.088435799999999</v>
      </c>
      <c r="I18708" s="1">
        <v>25317</v>
      </c>
    </row>
    <row r="18709" spans="1:9" x14ac:dyDescent="0.25">
      <c r="A18709" s="1">
        <v>0</v>
      </c>
      <c r="B18709" s="1" t="s">
        <v>22617</v>
      </c>
    </row>
    <row r="18710" spans="1:9" x14ac:dyDescent="0.25">
      <c r="A18710" s="1">
        <v>1</v>
      </c>
      <c r="B18710" s="1" t="s">
        <v>22618</v>
      </c>
      <c r="C18710" s="1" t="s">
        <v>22619</v>
      </c>
      <c r="D18710" s="1">
        <v>22276.464467180002</v>
      </c>
      <c r="E18710" s="1">
        <v>1.5950000000000001E-5</v>
      </c>
      <c r="F18710" s="1" t="s">
        <v>3</v>
      </c>
      <c r="G18710" s="1" t="s">
        <v>476</v>
      </c>
      <c r="H18710" s="1">
        <v>0</v>
      </c>
      <c r="I18710" s="1">
        <v>9994</v>
      </c>
    </row>
    <row r="18711" spans="1:9" x14ac:dyDescent="0.25">
      <c r="A18711" s="1">
        <v>2</v>
      </c>
      <c r="B18711" s="1">
        <v>52285</v>
      </c>
      <c r="C18711" s="1">
        <v>53.219000000000001</v>
      </c>
      <c r="D18711" s="1">
        <v>335.0795</v>
      </c>
      <c r="E18711" s="1">
        <v>1900</v>
      </c>
      <c r="F18711" s="1">
        <v>40.711500000000001</v>
      </c>
      <c r="G18711" s="1">
        <v>319.40190000000001</v>
      </c>
      <c r="H18711" s="1">
        <v>15.088473970000001</v>
      </c>
      <c r="I18711" s="1">
        <v>25178</v>
      </c>
    </row>
    <row r="18712" spans="1:9" x14ac:dyDescent="0.25">
      <c r="A18712" s="1">
        <v>0</v>
      </c>
      <c r="B18712" s="1" t="s">
        <v>22620</v>
      </c>
    </row>
    <row r="18713" spans="1:9" x14ac:dyDescent="0.25">
      <c r="A18713" s="1">
        <v>1</v>
      </c>
      <c r="B18713" s="1" t="s">
        <v>22621</v>
      </c>
      <c r="C18713" s="1" t="s">
        <v>22622</v>
      </c>
      <c r="D18713" s="1">
        <v>22276.505865319999</v>
      </c>
      <c r="E18713" s="1">
        <v>1.167E-5</v>
      </c>
      <c r="F18713" s="1" t="s">
        <v>3</v>
      </c>
      <c r="G18713" s="1" t="s">
        <v>22623</v>
      </c>
      <c r="H18713" s="1">
        <v>0</v>
      </c>
      <c r="I18713" s="1">
        <v>9992</v>
      </c>
    </row>
    <row r="18714" spans="1:9" x14ac:dyDescent="0.25">
      <c r="A18714" s="1">
        <v>2</v>
      </c>
      <c r="B18714" s="1">
        <v>52286</v>
      </c>
      <c r="C18714" s="1">
        <v>53.2166</v>
      </c>
      <c r="D18714" s="1">
        <v>324.86970000000002</v>
      </c>
      <c r="E18714" s="1">
        <v>1651</v>
      </c>
      <c r="F18714" s="1">
        <v>47.729199999999999</v>
      </c>
      <c r="G18714" s="1">
        <v>312.38400000000001</v>
      </c>
      <c r="H18714" s="1">
        <v>15.08849753</v>
      </c>
      <c r="I18714" s="1">
        <v>25313</v>
      </c>
    </row>
    <row r="18715" spans="1:9" x14ac:dyDescent="0.25">
      <c r="A18715" s="1">
        <v>0</v>
      </c>
      <c r="B18715" s="1" t="s">
        <v>22624</v>
      </c>
    </row>
    <row r="18716" spans="1:9" x14ac:dyDescent="0.25">
      <c r="A18716" s="1">
        <v>1</v>
      </c>
      <c r="B18716" s="1" t="s">
        <v>22625</v>
      </c>
      <c r="C18716" s="1" t="s">
        <v>22626</v>
      </c>
      <c r="D18716" s="1">
        <v>22276.457106310001</v>
      </c>
      <c r="E18716" s="1">
        <v>1.7180000000000002E-5</v>
      </c>
      <c r="F18716" s="1" t="s">
        <v>3</v>
      </c>
      <c r="G18716" s="1" t="s">
        <v>13975</v>
      </c>
      <c r="H18716" s="1">
        <v>0</v>
      </c>
      <c r="I18716" s="1">
        <v>9995</v>
      </c>
    </row>
    <row r="18717" spans="1:9" x14ac:dyDescent="0.25">
      <c r="A18717" s="1">
        <v>2</v>
      </c>
      <c r="B18717" s="1">
        <v>52287</v>
      </c>
      <c r="C18717" s="1">
        <v>53.217399999999998</v>
      </c>
      <c r="D18717" s="1">
        <v>335.10989999999998</v>
      </c>
      <c r="E18717" s="1">
        <v>1773</v>
      </c>
      <c r="F18717" s="1">
        <v>52.133299999999998</v>
      </c>
      <c r="G18717" s="1">
        <v>307.98200000000003</v>
      </c>
      <c r="H18717" s="1">
        <v>15.088469549999999</v>
      </c>
      <c r="I18717" s="1">
        <v>25178</v>
      </c>
    </row>
    <row r="18718" spans="1:9" x14ac:dyDescent="0.25">
      <c r="A18718" s="1">
        <v>0</v>
      </c>
      <c r="B18718" s="1" t="s">
        <v>22627</v>
      </c>
    </row>
    <row r="18719" spans="1:9" x14ac:dyDescent="0.25">
      <c r="A18719" s="1">
        <v>1</v>
      </c>
      <c r="B18719" s="1" t="s">
        <v>22628</v>
      </c>
      <c r="C18719" s="1" t="s">
        <v>22629</v>
      </c>
      <c r="D18719" s="1">
        <v>22276.435952349999</v>
      </c>
      <c r="E18719" s="1">
        <v>2.3499999999999999E-6</v>
      </c>
      <c r="F18719" s="1" t="s">
        <v>3</v>
      </c>
      <c r="G18719" s="1" t="s">
        <v>22630</v>
      </c>
      <c r="H18719" s="1">
        <v>0</v>
      </c>
      <c r="I18719" s="1">
        <v>9998</v>
      </c>
    </row>
    <row r="18720" spans="1:9" x14ac:dyDescent="0.25">
      <c r="A18720" s="1">
        <v>2</v>
      </c>
      <c r="B18720" s="1">
        <v>52288</v>
      </c>
      <c r="C18720" s="1">
        <v>53.2181</v>
      </c>
      <c r="D18720" s="1">
        <v>325.19220000000001</v>
      </c>
      <c r="E18720" s="1">
        <v>1890</v>
      </c>
      <c r="F18720" s="1">
        <v>45.416499999999999</v>
      </c>
      <c r="G18720" s="1">
        <v>314.69810000000001</v>
      </c>
      <c r="H18720" s="1">
        <v>15.08843143</v>
      </c>
      <c r="I18720" s="1">
        <v>25303</v>
      </c>
    </row>
    <row r="18721" spans="1:9" x14ac:dyDescent="0.25">
      <c r="A18721" s="1">
        <v>0</v>
      </c>
      <c r="B18721" s="1" t="s">
        <v>22631</v>
      </c>
    </row>
    <row r="18722" spans="1:9" x14ac:dyDescent="0.25">
      <c r="A18722" s="1">
        <v>1</v>
      </c>
      <c r="B18722" s="1" t="s">
        <v>22632</v>
      </c>
      <c r="C18722" s="1" t="s">
        <v>22633</v>
      </c>
      <c r="D18722" s="1">
        <v>22276.45068401</v>
      </c>
      <c r="E18722" s="1">
        <v>7.0000000000000005E-8</v>
      </c>
      <c r="F18722" s="1" t="s">
        <v>3</v>
      </c>
      <c r="G18722" s="1" t="s">
        <v>22634</v>
      </c>
      <c r="H18722" s="1">
        <v>0</v>
      </c>
      <c r="I18722" s="1">
        <v>9991</v>
      </c>
    </row>
    <row r="18723" spans="1:9" x14ac:dyDescent="0.25">
      <c r="A18723" s="1">
        <v>2</v>
      </c>
      <c r="B18723" s="1">
        <v>52289</v>
      </c>
      <c r="C18723" s="1">
        <v>53.216799999999999</v>
      </c>
      <c r="D18723" s="1">
        <v>325.12569999999999</v>
      </c>
      <c r="E18723" s="1">
        <v>1814</v>
      </c>
      <c r="F18723" s="1">
        <v>52.696300000000001</v>
      </c>
      <c r="G18723" s="1">
        <v>307.4194</v>
      </c>
      <c r="H18723" s="1">
        <v>15.08837815</v>
      </c>
      <c r="I18723" s="1">
        <v>25307</v>
      </c>
    </row>
    <row r="18724" spans="1:9" x14ac:dyDescent="0.25">
      <c r="A18724" s="1">
        <v>0</v>
      </c>
      <c r="B18724" s="1" t="s">
        <v>22635</v>
      </c>
    </row>
    <row r="18725" spans="1:9" x14ac:dyDescent="0.25">
      <c r="A18725" s="1">
        <v>1</v>
      </c>
      <c r="B18725" s="1" t="s">
        <v>22636</v>
      </c>
      <c r="C18725" s="1" t="s">
        <v>22637</v>
      </c>
      <c r="D18725" s="1">
        <v>22276.558347279999</v>
      </c>
      <c r="E18725" s="1">
        <v>2.6400000000000001E-6</v>
      </c>
      <c r="F18725" s="1" t="s">
        <v>3</v>
      </c>
      <c r="G18725" s="1" t="s">
        <v>22638</v>
      </c>
      <c r="H18725" s="1">
        <v>0</v>
      </c>
      <c r="I18725" s="1">
        <v>9994</v>
      </c>
    </row>
    <row r="18726" spans="1:9" x14ac:dyDescent="0.25">
      <c r="A18726" s="1">
        <v>2</v>
      </c>
      <c r="B18726" s="1">
        <v>52290</v>
      </c>
      <c r="C18726" s="1">
        <v>53.2194</v>
      </c>
      <c r="D18726" s="1">
        <v>324.64170000000001</v>
      </c>
      <c r="E18726" s="1">
        <v>1484</v>
      </c>
      <c r="F18726" s="1">
        <v>60.729199999999999</v>
      </c>
      <c r="G18726" s="1">
        <v>299.38490000000002</v>
      </c>
      <c r="H18726" s="1">
        <v>15.088387640000001</v>
      </c>
      <c r="I18726" s="1">
        <v>25320</v>
      </c>
    </row>
    <row r="18727" spans="1:9" x14ac:dyDescent="0.25">
      <c r="A18727" s="1">
        <v>0</v>
      </c>
      <c r="B18727" s="1" t="s">
        <v>22639</v>
      </c>
    </row>
    <row r="18728" spans="1:9" x14ac:dyDescent="0.25">
      <c r="A18728" s="1">
        <v>1</v>
      </c>
      <c r="B18728" s="1" t="s">
        <v>22640</v>
      </c>
      <c r="C18728" s="1" t="s">
        <v>22641</v>
      </c>
      <c r="D18728" s="1">
        <v>22276.443305860001</v>
      </c>
      <c r="E18728" s="1">
        <v>5.2000000000000002E-6</v>
      </c>
      <c r="F18728" s="1" t="s">
        <v>3</v>
      </c>
      <c r="G18728" s="1" t="s">
        <v>22642</v>
      </c>
      <c r="H18728" s="1">
        <v>0</v>
      </c>
      <c r="I18728" s="1">
        <v>9990</v>
      </c>
    </row>
    <row r="18729" spans="1:9" x14ac:dyDescent="0.25">
      <c r="A18729" s="1">
        <v>2</v>
      </c>
      <c r="B18729" s="1">
        <v>52291</v>
      </c>
      <c r="C18729" s="1">
        <v>53.217399999999998</v>
      </c>
      <c r="D18729" s="1">
        <v>325.15440000000001</v>
      </c>
      <c r="E18729" s="1">
        <v>1910</v>
      </c>
      <c r="F18729" s="1">
        <v>41.661000000000001</v>
      </c>
      <c r="G18729" s="1">
        <v>318.45269999999999</v>
      </c>
      <c r="H18729" s="1">
        <v>15.08849891</v>
      </c>
      <c r="I18729" s="1">
        <v>25309</v>
      </c>
    </row>
    <row r="18730" spans="1:9" x14ac:dyDescent="0.25">
      <c r="A18730" s="1">
        <v>0</v>
      </c>
      <c r="B18730" s="1" t="s">
        <v>22643</v>
      </c>
    </row>
    <row r="18731" spans="1:9" x14ac:dyDescent="0.25">
      <c r="A18731" s="1">
        <v>1</v>
      </c>
      <c r="B18731" s="1" t="s">
        <v>22644</v>
      </c>
      <c r="C18731" s="1" t="s">
        <v>22645</v>
      </c>
      <c r="D18731" s="1">
        <v>22276.553708169999</v>
      </c>
      <c r="E18731" s="1">
        <v>-3.8E-6</v>
      </c>
      <c r="F18731" s="1" t="s">
        <v>3</v>
      </c>
      <c r="G18731" s="1">
        <f>-57997-5</f>
        <v>-58002</v>
      </c>
      <c r="H18731" s="1">
        <v>0</v>
      </c>
      <c r="I18731" s="1">
        <v>9999</v>
      </c>
    </row>
    <row r="18732" spans="1:9" x14ac:dyDescent="0.25">
      <c r="A18732" s="1">
        <v>2</v>
      </c>
      <c r="B18732" s="1">
        <v>52292</v>
      </c>
      <c r="C18732" s="1">
        <v>53.218499999999999</v>
      </c>
      <c r="D18732" s="1">
        <v>324.65960000000001</v>
      </c>
      <c r="E18732" s="1">
        <v>1771</v>
      </c>
      <c r="F18732" s="1">
        <v>48.227899999999998</v>
      </c>
      <c r="G18732" s="1">
        <v>311.88639999999998</v>
      </c>
      <c r="H18732" s="1">
        <v>15.08850316</v>
      </c>
      <c r="I18732" s="1">
        <v>25329</v>
      </c>
    </row>
    <row r="18733" spans="1:9" x14ac:dyDescent="0.25">
      <c r="A18733" s="1">
        <v>0</v>
      </c>
      <c r="B18733" s="1" t="s">
        <v>22646</v>
      </c>
    </row>
    <row r="18734" spans="1:9" x14ac:dyDescent="0.25">
      <c r="A18734" s="1">
        <v>1</v>
      </c>
      <c r="B18734" s="1" t="s">
        <v>22647</v>
      </c>
      <c r="C18734" s="1" t="s">
        <v>22648</v>
      </c>
      <c r="D18734" s="1">
        <v>22276.56475261</v>
      </c>
      <c r="E18734" s="1">
        <v>1.5359999999999999E-5</v>
      </c>
      <c r="F18734" s="1" t="s">
        <v>3</v>
      </c>
      <c r="G18734" s="1" t="s">
        <v>22148</v>
      </c>
      <c r="H18734" s="1">
        <v>0</v>
      </c>
      <c r="I18734" s="1">
        <v>9998</v>
      </c>
    </row>
    <row r="18735" spans="1:9" x14ac:dyDescent="0.25">
      <c r="A18735" s="1">
        <v>2</v>
      </c>
      <c r="B18735" s="1">
        <v>52293</v>
      </c>
      <c r="C18735" s="1">
        <v>53.218400000000003</v>
      </c>
      <c r="D18735" s="1">
        <v>324.61529999999999</v>
      </c>
      <c r="E18735" s="1">
        <v>1990</v>
      </c>
      <c r="F18735" s="1">
        <v>49.761400000000002</v>
      </c>
      <c r="G18735" s="1">
        <v>310.35520000000002</v>
      </c>
      <c r="H18735" s="1">
        <v>15.088631100000001</v>
      </c>
      <c r="I18735" s="1">
        <v>25324</v>
      </c>
    </row>
    <row r="18736" spans="1:9" x14ac:dyDescent="0.25">
      <c r="A18736" s="1">
        <v>0</v>
      </c>
      <c r="B18736" s="1" t="s">
        <v>22649</v>
      </c>
    </row>
    <row r="18737" spans="1:9" x14ac:dyDescent="0.25">
      <c r="A18737" s="1">
        <v>1</v>
      </c>
      <c r="B18737" s="1" t="s">
        <v>22650</v>
      </c>
      <c r="C18737" s="1" t="s">
        <v>22651</v>
      </c>
      <c r="D18737" s="1">
        <v>22276.55002391</v>
      </c>
      <c r="E18737" s="1">
        <v>1.5930000000000002E-5</v>
      </c>
      <c r="F18737" s="1" t="s">
        <v>3</v>
      </c>
      <c r="G18737" s="1" t="s">
        <v>12769</v>
      </c>
      <c r="H18737" s="1">
        <v>0</v>
      </c>
      <c r="I18737" s="1">
        <v>9998</v>
      </c>
    </row>
    <row r="18738" spans="1:9" x14ac:dyDescent="0.25">
      <c r="A18738" s="1">
        <v>2</v>
      </c>
      <c r="B18738" s="1">
        <v>52294</v>
      </c>
      <c r="C18738" s="1">
        <v>53.219700000000003</v>
      </c>
      <c r="D18738" s="1">
        <v>324.67869999999999</v>
      </c>
      <c r="E18738" s="1">
        <v>1838</v>
      </c>
      <c r="F18738" s="1">
        <v>55.094299999999997</v>
      </c>
      <c r="G18738" s="1">
        <v>305.0222</v>
      </c>
      <c r="H18738" s="1">
        <v>15.088499759999999</v>
      </c>
      <c r="I18738" s="1">
        <v>25327</v>
      </c>
    </row>
    <row r="18739" spans="1:9" x14ac:dyDescent="0.25">
      <c r="A18739" s="1">
        <v>0</v>
      </c>
      <c r="B18739" s="1" t="s">
        <v>22652</v>
      </c>
    </row>
    <row r="18740" spans="1:9" x14ac:dyDescent="0.25">
      <c r="A18740" s="1">
        <v>1</v>
      </c>
      <c r="B18740" s="1" t="s">
        <v>22653</v>
      </c>
      <c r="C18740" s="1" t="s">
        <v>22654</v>
      </c>
      <c r="D18740" s="1">
        <v>22276.561075239999</v>
      </c>
      <c r="E18740" s="1">
        <v>3.1499999999999999E-6</v>
      </c>
      <c r="F18740" s="1" t="s">
        <v>3</v>
      </c>
      <c r="G18740" s="1" t="s">
        <v>22655</v>
      </c>
      <c r="H18740" s="1">
        <v>0</v>
      </c>
      <c r="I18740" s="1">
        <v>9998</v>
      </c>
    </row>
    <row r="18741" spans="1:9" x14ac:dyDescent="0.25">
      <c r="A18741" s="1">
        <v>2</v>
      </c>
      <c r="B18741" s="1">
        <v>52295</v>
      </c>
      <c r="C18741" s="1">
        <v>53.2166</v>
      </c>
      <c r="D18741" s="1">
        <v>324.62329999999997</v>
      </c>
      <c r="E18741" s="1">
        <v>1877</v>
      </c>
      <c r="F18741" s="1">
        <v>44.7029</v>
      </c>
      <c r="G18741" s="1">
        <v>315.41140000000001</v>
      </c>
      <c r="H18741" s="1">
        <v>15.088415790000001</v>
      </c>
      <c r="I18741" s="1">
        <v>25329</v>
      </c>
    </row>
    <row r="18742" spans="1:9" x14ac:dyDescent="0.25">
      <c r="A18742" s="1">
        <v>0</v>
      </c>
      <c r="B18742" s="1" t="s">
        <v>22656</v>
      </c>
    </row>
    <row r="18743" spans="1:9" x14ac:dyDescent="0.25">
      <c r="A18743" s="1">
        <v>1</v>
      </c>
      <c r="B18743" s="1" t="s">
        <v>22657</v>
      </c>
      <c r="C18743" s="1" t="s">
        <v>22658</v>
      </c>
      <c r="D18743" s="1">
        <v>22276.472747849999</v>
      </c>
      <c r="E18743" s="1">
        <v>1.451E-5</v>
      </c>
      <c r="F18743" s="1" t="s">
        <v>3</v>
      </c>
      <c r="G18743" s="1" t="s">
        <v>22659</v>
      </c>
      <c r="H18743" s="1">
        <v>0</v>
      </c>
      <c r="I18743" s="1">
        <v>9992</v>
      </c>
    </row>
    <row r="18744" spans="1:9" x14ac:dyDescent="0.25">
      <c r="A18744" s="1">
        <v>2</v>
      </c>
      <c r="B18744" s="1">
        <v>52296</v>
      </c>
      <c r="C18744" s="1">
        <v>53.220500000000001</v>
      </c>
      <c r="D18744" s="1">
        <v>325.03030000000001</v>
      </c>
      <c r="E18744" s="1">
        <v>1723</v>
      </c>
      <c r="F18744" s="1">
        <v>53.458799999999997</v>
      </c>
      <c r="G18744" s="1">
        <v>306.65629999999999</v>
      </c>
      <c r="H18744" s="1">
        <v>15.088524619999999</v>
      </c>
      <c r="I18744" s="1">
        <v>25316</v>
      </c>
    </row>
    <row r="18745" spans="1:9" x14ac:dyDescent="0.25">
      <c r="A18745" s="1">
        <v>0</v>
      </c>
      <c r="B18745" s="1" t="s">
        <v>22660</v>
      </c>
    </row>
    <row r="18746" spans="1:9" x14ac:dyDescent="0.25">
      <c r="A18746" s="1">
        <v>1</v>
      </c>
      <c r="B18746" s="1" t="s">
        <v>22661</v>
      </c>
      <c r="C18746" s="1" t="s">
        <v>22662</v>
      </c>
      <c r="D18746" s="1">
        <v>22276.557386349999</v>
      </c>
      <c r="E18746" s="1">
        <v>1.365E-5</v>
      </c>
      <c r="F18746" s="1" t="s">
        <v>3</v>
      </c>
      <c r="G18746" s="1" t="s">
        <v>22663</v>
      </c>
      <c r="H18746" s="1">
        <v>0</v>
      </c>
      <c r="I18746" s="1">
        <v>9993</v>
      </c>
    </row>
    <row r="18747" spans="1:9" x14ac:dyDescent="0.25">
      <c r="A18747" s="1">
        <v>2</v>
      </c>
      <c r="B18747" s="1">
        <v>52297</v>
      </c>
      <c r="C18747" s="1">
        <v>53.217799999999997</v>
      </c>
      <c r="D18747" s="1">
        <v>324.64580000000001</v>
      </c>
      <c r="E18747" s="1">
        <v>1971</v>
      </c>
      <c r="F18747" s="1">
        <v>41.2605</v>
      </c>
      <c r="G18747" s="1">
        <v>318.85359999999997</v>
      </c>
      <c r="H18747" s="1">
        <v>15.08852403</v>
      </c>
      <c r="I18747" s="1">
        <v>25323</v>
      </c>
    </row>
    <row r="18748" spans="1:9" x14ac:dyDescent="0.25">
      <c r="A18748" s="1">
        <v>0</v>
      </c>
      <c r="B18748" s="1" t="s">
        <v>22664</v>
      </c>
    </row>
    <row r="18749" spans="1:9" x14ac:dyDescent="0.25">
      <c r="A18749" s="1">
        <v>1</v>
      </c>
      <c r="B18749" s="1" t="s">
        <v>22665</v>
      </c>
      <c r="C18749" s="1" t="s">
        <v>22666</v>
      </c>
      <c r="D18749" s="1">
        <v>22276.402837099999</v>
      </c>
      <c r="E18749" s="1">
        <v>3.8199999999999998E-6</v>
      </c>
      <c r="F18749" s="1" t="s">
        <v>3</v>
      </c>
      <c r="G18749" s="1" t="s">
        <v>22667</v>
      </c>
      <c r="H18749" s="1">
        <v>0</v>
      </c>
      <c r="I18749" s="1">
        <v>9995</v>
      </c>
    </row>
    <row r="18750" spans="1:9" x14ac:dyDescent="0.25">
      <c r="A18750" s="1">
        <v>2</v>
      </c>
      <c r="B18750" s="1">
        <v>52298</v>
      </c>
      <c r="C18750" s="1">
        <v>53.220300000000002</v>
      </c>
      <c r="D18750" s="1">
        <v>325.33929999999998</v>
      </c>
      <c r="E18750" s="1">
        <v>1959</v>
      </c>
      <c r="F18750" s="1">
        <v>50.906399999999998</v>
      </c>
      <c r="G18750" s="1">
        <v>309.21019999999999</v>
      </c>
      <c r="H18750" s="1">
        <v>15.088487860000001</v>
      </c>
      <c r="I18750" s="1">
        <v>25301</v>
      </c>
    </row>
    <row r="18751" spans="1:9" x14ac:dyDescent="0.25">
      <c r="A18751" s="1">
        <v>0</v>
      </c>
      <c r="B18751" s="1" t="s">
        <v>22668</v>
      </c>
    </row>
    <row r="18752" spans="1:9" x14ac:dyDescent="0.25">
      <c r="A18752" s="1">
        <v>1</v>
      </c>
      <c r="B18752" s="1" t="s">
        <v>22669</v>
      </c>
      <c r="C18752" s="1" t="s">
        <v>22670</v>
      </c>
      <c r="D18752" s="1">
        <v>22276.41019491</v>
      </c>
      <c r="E18752" s="1">
        <v>6.0000000000000002E-6</v>
      </c>
      <c r="F18752" s="1" t="s">
        <v>3</v>
      </c>
      <c r="G18752" s="1" t="s">
        <v>22671</v>
      </c>
      <c r="H18752" s="1">
        <v>0</v>
      </c>
      <c r="I18752" s="1">
        <v>9996</v>
      </c>
    </row>
    <row r="18753" spans="1:9" x14ac:dyDescent="0.25">
      <c r="A18753" s="1">
        <v>2</v>
      </c>
      <c r="B18753" s="1">
        <v>52299</v>
      </c>
      <c r="C18753" s="1">
        <v>53.219900000000003</v>
      </c>
      <c r="D18753" s="1">
        <v>325.30250000000001</v>
      </c>
      <c r="E18753" s="1">
        <v>1572</v>
      </c>
      <c r="F18753" s="1">
        <v>53.881799999999998</v>
      </c>
      <c r="G18753" s="1">
        <v>306.23200000000003</v>
      </c>
      <c r="H18753" s="1">
        <v>15.08849163</v>
      </c>
      <c r="I18753" s="1">
        <v>25307</v>
      </c>
    </row>
    <row r="18754" spans="1:9" x14ac:dyDescent="0.25">
      <c r="A18754" s="1">
        <v>0</v>
      </c>
      <c r="B18754" s="1" t="s">
        <v>22672</v>
      </c>
    </row>
    <row r="18755" spans="1:9" x14ac:dyDescent="0.25">
      <c r="A18755" s="1">
        <v>1</v>
      </c>
      <c r="B18755" s="1" t="s">
        <v>22673</v>
      </c>
      <c r="C18755" s="1" t="s">
        <v>22674</v>
      </c>
      <c r="D18755" s="1">
        <v>22276.46171937</v>
      </c>
      <c r="E18755" s="1">
        <v>7.0899999999999999E-6</v>
      </c>
      <c r="F18755" s="1" t="s">
        <v>3</v>
      </c>
      <c r="G18755" s="1" t="s">
        <v>22675</v>
      </c>
      <c r="H18755" s="1">
        <v>0</v>
      </c>
      <c r="I18755" s="1">
        <v>9993</v>
      </c>
    </row>
    <row r="18756" spans="1:9" x14ac:dyDescent="0.25">
      <c r="A18756" s="1">
        <v>2</v>
      </c>
      <c r="B18756" s="1">
        <v>52300</v>
      </c>
      <c r="C18756" s="1">
        <v>53.220300000000002</v>
      </c>
      <c r="D18756" s="1">
        <v>325.07859999999999</v>
      </c>
      <c r="E18756" s="1">
        <v>1779</v>
      </c>
      <c r="F18756" s="1">
        <v>48.280700000000003</v>
      </c>
      <c r="G18756" s="1">
        <v>311.83370000000002</v>
      </c>
      <c r="H18756" s="1">
        <v>15.088568220000001</v>
      </c>
      <c r="I18756" s="1">
        <v>26538</v>
      </c>
    </row>
    <row r="18757" spans="1:9" x14ac:dyDescent="0.25">
      <c r="A18757" s="1">
        <v>0</v>
      </c>
      <c r="B18757" s="1" t="s">
        <v>22676</v>
      </c>
    </row>
    <row r="18758" spans="1:9" x14ac:dyDescent="0.25">
      <c r="A18758" s="1">
        <v>1</v>
      </c>
      <c r="B18758" s="1" t="s">
        <v>22677</v>
      </c>
      <c r="C18758" s="1" t="s">
        <v>22678</v>
      </c>
      <c r="D18758" s="1">
        <v>22276.546356399998</v>
      </c>
      <c r="E18758" s="1">
        <v>1.323E-5</v>
      </c>
      <c r="F18758" s="1" t="s">
        <v>3</v>
      </c>
      <c r="G18758" s="1" t="s">
        <v>5365</v>
      </c>
      <c r="H18758" s="1">
        <v>0</v>
      </c>
      <c r="I18758" s="1">
        <v>9994</v>
      </c>
    </row>
    <row r="18759" spans="1:9" x14ac:dyDescent="0.25">
      <c r="A18759" s="1">
        <v>2</v>
      </c>
      <c r="B18759" s="1">
        <v>52301</v>
      </c>
      <c r="C18759" s="1">
        <v>53.220199999999998</v>
      </c>
      <c r="D18759" s="1">
        <v>324.69880000000001</v>
      </c>
      <c r="E18759" s="1">
        <v>1859</v>
      </c>
      <c r="F18759" s="1">
        <v>49.194499999999998</v>
      </c>
      <c r="G18759" s="1">
        <v>310.92079999999999</v>
      </c>
      <c r="H18759" s="1">
        <v>15.08850028</v>
      </c>
      <c r="I18759" s="1">
        <v>25324</v>
      </c>
    </row>
    <row r="18760" spans="1:9" x14ac:dyDescent="0.25">
      <c r="A18760" s="1">
        <v>0</v>
      </c>
      <c r="B18760" s="1" t="s">
        <v>22679</v>
      </c>
    </row>
    <row r="18761" spans="1:9" x14ac:dyDescent="0.25">
      <c r="A18761" s="1">
        <v>1</v>
      </c>
      <c r="B18761" s="1" t="s">
        <v>22680</v>
      </c>
      <c r="C18761" s="1" t="s">
        <v>22681</v>
      </c>
      <c r="D18761" s="1">
        <v>22276.385349510001</v>
      </c>
      <c r="E18761" s="1">
        <v>1.483E-5</v>
      </c>
      <c r="F18761" s="1" t="s">
        <v>3</v>
      </c>
      <c r="G18761" s="1" t="s">
        <v>22682</v>
      </c>
      <c r="H18761" s="1">
        <v>0</v>
      </c>
      <c r="I18761" s="1">
        <v>9992</v>
      </c>
    </row>
    <row r="18762" spans="1:9" x14ac:dyDescent="0.25">
      <c r="A18762" s="1">
        <v>2</v>
      </c>
      <c r="B18762" s="1">
        <v>52302</v>
      </c>
      <c r="C18762" s="1">
        <v>53.217100000000002</v>
      </c>
      <c r="D18762" s="1">
        <v>315.4205</v>
      </c>
      <c r="E18762" s="1">
        <v>1754</v>
      </c>
      <c r="F18762" s="1">
        <v>44.374499999999998</v>
      </c>
      <c r="G18762" s="1">
        <v>315.73880000000003</v>
      </c>
      <c r="H18762" s="1">
        <v>15.08851885</v>
      </c>
      <c r="I18762" s="1">
        <v>25435</v>
      </c>
    </row>
    <row r="18763" spans="1:9" x14ac:dyDescent="0.25">
      <c r="A18763" s="1">
        <v>0</v>
      </c>
      <c r="B18763" s="1" t="s">
        <v>22683</v>
      </c>
    </row>
    <row r="18764" spans="1:9" x14ac:dyDescent="0.25">
      <c r="A18764" s="1">
        <v>1</v>
      </c>
      <c r="B18764" s="1" t="s">
        <v>22684</v>
      </c>
      <c r="C18764" s="1" t="s">
        <v>22685</v>
      </c>
      <c r="D18764" s="1">
        <v>22276.531634089999</v>
      </c>
      <c r="E18764" s="1">
        <v>2.266E-5</v>
      </c>
      <c r="F18764" s="1" t="s">
        <v>3</v>
      </c>
      <c r="G18764" s="1" t="s">
        <v>22686</v>
      </c>
      <c r="H18764" s="1">
        <v>0</v>
      </c>
      <c r="I18764" s="1">
        <v>9999</v>
      </c>
    </row>
    <row r="18765" spans="1:9" x14ac:dyDescent="0.25">
      <c r="A18765" s="1">
        <v>2</v>
      </c>
      <c r="B18765" s="1">
        <v>52303</v>
      </c>
      <c r="C18765" s="1">
        <v>53.218600000000002</v>
      </c>
      <c r="D18765" s="1">
        <v>324.75810000000001</v>
      </c>
      <c r="E18765" s="1">
        <v>2161</v>
      </c>
      <c r="F18765" s="1">
        <v>41.492899999999999</v>
      </c>
      <c r="G18765" s="1">
        <v>318.62270000000001</v>
      </c>
      <c r="H18765" s="1">
        <v>15.08849764</v>
      </c>
      <c r="I18765" s="1">
        <v>26547</v>
      </c>
    </row>
    <row r="18766" spans="1:9" x14ac:dyDescent="0.25">
      <c r="A18766" s="1">
        <v>0</v>
      </c>
      <c r="B18766" s="1" t="s">
        <v>22687</v>
      </c>
    </row>
    <row r="18767" spans="1:9" x14ac:dyDescent="0.25">
      <c r="A18767" s="1">
        <v>1</v>
      </c>
      <c r="B18767" s="1" t="s">
        <v>22688</v>
      </c>
      <c r="C18767" s="1" t="s">
        <v>22689</v>
      </c>
      <c r="D18767" s="1">
        <v>22276.514156429999</v>
      </c>
      <c r="E18767" s="1">
        <v>-6.1399999999999997E-6</v>
      </c>
      <c r="F18767" s="1" t="s">
        <v>3</v>
      </c>
      <c r="G18767" s="1">
        <f>-20474-4</f>
        <v>-20478</v>
      </c>
      <c r="H18767" s="1">
        <v>0</v>
      </c>
      <c r="I18767" s="1">
        <v>9995</v>
      </c>
    </row>
    <row r="18768" spans="1:9" x14ac:dyDescent="0.25">
      <c r="A18768" s="1">
        <v>2</v>
      </c>
      <c r="B18768" s="1">
        <v>52304</v>
      </c>
      <c r="C18768" s="1">
        <v>53.217599999999997</v>
      </c>
      <c r="D18768" s="1">
        <v>314.8442</v>
      </c>
      <c r="E18768" s="1">
        <v>1927</v>
      </c>
      <c r="F18768" s="1">
        <v>41.249099999999999</v>
      </c>
      <c r="G18768" s="1">
        <v>318.8646</v>
      </c>
      <c r="H18768" s="1">
        <v>15.08855333</v>
      </c>
      <c r="I18768" s="1">
        <v>25459</v>
      </c>
    </row>
    <row r="18769" spans="1:9" x14ac:dyDescent="0.25">
      <c r="A18769" s="1">
        <v>0</v>
      </c>
      <c r="B18769" s="1" t="s">
        <v>22690</v>
      </c>
    </row>
    <row r="18770" spans="1:9" x14ac:dyDescent="0.25">
      <c r="A18770" s="1">
        <v>1</v>
      </c>
      <c r="B18770" s="1" t="s">
        <v>22691</v>
      </c>
      <c r="C18770" s="1" t="s">
        <v>22692</v>
      </c>
      <c r="D18770" s="1">
        <v>22276.525239840001</v>
      </c>
      <c r="E18770" s="1">
        <v>1.3650000000000001E-4</v>
      </c>
      <c r="F18770" s="1" t="s">
        <v>3</v>
      </c>
      <c r="G18770" s="1" t="s">
        <v>22693</v>
      </c>
      <c r="H18770" s="1">
        <v>0</v>
      </c>
      <c r="I18770" s="1">
        <v>9991</v>
      </c>
    </row>
    <row r="18771" spans="1:9" x14ac:dyDescent="0.25">
      <c r="A18771" s="1">
        <v>2</v>
      </c>
      <c r="B18771" s="1">
        <v>52305</v>
      </c>
      <c r="C18771" s="1">
        <v>53.218600000000002</v>
      </c>
      <c r="D18771" s="1">
        <v>324.79739999999998</v>
      </c>
      <c r="E18771" s="1">
        <v>1860</v>
      </c>
      <c r="F18771" s="1">
        <v>47.839399999999998</v>
      </c>
      <c r="G18771" s="1">
        <v>312.2756</v>
      </c>
      <c r="H18771" s="1">
        <v>15.08854841</v>
      </c>
      <c r="I18771" s="1">
        <v>25320</v>
      </c>
    </row>
    <row r="18772" spans="1:9" x14ac:dyDescent="0.25">
      <c r="A18772" s="1">
        <v>0</v>
      </c>
      <c r="B18772" s="1" t="s">
        <v>22694</v>
      </c>
    </row>
    <row r="18773" spans="1:9" x14ac:dyDescent="0.25">
      <c r="A18773" s="1">
        <v>1</v>
      </c>
      <c r="B18773" s="1" t="s">
        <v>22695</v>
      </c>
      <c r="C18773" s="1" t="s">
        <v>22696</v>
      </c>
      <c r="D18773" s="1">
        <v>22276.510472090002</v>
      </c>
      <c r="E18773" s="1">
        <v>7.2799999999999998E-6</v>
      </c>
      <c r="F18773" s="1" t="s">
        <v>3</v>
      </c>
      <c r="G18773" s="1" t="s">
        <v>22697</v>
      </c>
      <c r="H18773" s="1">
        <v>0</v>
      </c>
      <c r="I18773" s="1">
        <v>9993</v>
      </c>
    </row>
    <row r="18774" spans="1:9" x14ac:dyDescent="0.25">
      <c r="A18774" s="1">
        <v>2</v>
      </c>
      <c r="B18774" s="1">
        <v>52306</v>
      </c>
      <c r="C18774" s="1">
        <v>53.216700000000003</v>
      </c>
      <c r="D18774" s="1">
        <v>314.85680000000002</v>
      </c>
      <c r="E18774" s="1">
        <v>1729</v>
      </c>
      <c r="F18774" s="1">
        <v>50.081000000000003</v>
      </c>
      <c r="G18774" s="1">
        <v>310.03339999999997</v>
      </c>
      <c r="H18774" s="1">
        <v>15.088579129999999</v>
      </c>
      <c r="I18774" s="1">
        <v>26672</v>
      </c>
    </row>
    <row r="18775" spans="1:9" x14ac:dyDescent="0.25">
      <c r="A18775" s="1">
        <v>0</v>
      </c>
      <c r="B18775" s="1" t="s">
        <v>22698</v>
      </c>
    </row>
    <row r="18776" spans="1:9" x14ac:dyDescent="0.25">
      <c r="A18776" s="1">
        <v>1</v>
      </c>
      <c r="B18776" s="1" t="s">
        <v>22699</v>
      </c>
      <c r="C18776" s="1" t="s">
        <v>22700</v>
      </c>
      <c r="D18776" s="1">
        <v>22276.458040730002</v>
      </c>
      <c r="E18776" s="1">
        <v>1.4980000000000001E-5</v>
      </c>
      <c r="F18776" s="1" t="s">
        <v>3</v>
      </c>
      <c r="G18776" s="1" t="s">
        <v>22701</v>
      </c>
      <c r="H18776" s="1">
        <v>0</v>
      </c>
      <c r="I18776" s="1">
        <v>9997</v>
      </c>
    </row>
    <row r="18777" spans="1:9" x14ac:dyDescent="0.25">
      <c r="A18777" s="1">
        <v>2</v>
      </c>
      <c r="B18777" s="1">
        <v>52307</v>
      </c>
      <c r="C18777" s="1">
        <v>53.218899999999998</v>
      </c>
      <c r="D18777" s="1">
        <v>325.10169999999999</v>
      </c>
      <c r="E18777" s="1">
        <v>1823</v>
      </c>
      <c r="F18777" s="1">
        <v>44.74</v>
      </c>
      <c r="G18777" s="1">
        <v>315.37389999999999</v>
      </c>
      <c r="H18777" s="1">
        <v>15.088440289999999</v>
      </c>
      <c r="I18777" s="1">
        <v>25312</v>
      </c>
    </row>
    <row r="18778" spans="1:9" x14ac:dyDescent="0.25">
      <c r="A18778" s="1">
        <v>0</v>
      </c>
      <c r="B18778" s="1" t="s">
        <v>22702</v>
      </c>
    </row>
    <row r="18779" spans="1:9" x14ac:dyDescent="0.25">
      <c r="A18779" s="1">
        <v>1</v>
      </c>
      <c r="B18779" s="1" t="s">
        <v>22703</v>
      </c>
      <c r="C18779" s="1" t="s">
        <v>22704</v>
      </c>
      <c r="D18779" s="1">
        <v>22276.4368765</v>
      </c>
      <c r="E18779" s="1">
        <v>-1.31E-6</v>
      </c>
      <c r="F18779" s="1" t="s">
        <v>3</v>
      </c>
      <c r="G18779" s="1" t="s">
        <v>22705</v>
      </c>
      <c r="H18779" s="1">
        <v>0</v>
      </c>
      <c r="I18779" s="1">
        <v>9991</v>
      </c>
    </row>
    <row r="18780" spans="1:9" x14ac:dyDescent="0.25">
      <c r="A18780" s="1">
        <v>2</v>
      </c>
      <c r="B18780" s="1">
        <v>52308</v>
      </c>
      <c r="C18780" s="1">
        <v>53.216700000000003</v>
      </c>
      <c r="D18780" s="1">
        <v>315.18599999999998</v>
      </c>
      <c r="E18780" s="1">
        <v>1891</v>
      </c>
      <c r="F18780" s="1">
        <v>45.358899999999998</v>
      </c>
      <c r="G18780" s="1">
        <v>314.75569999999999</v>
      </c>
      <c r="H18780" s="1">
        <v>15.08851035</v>
      </c>
      <c r="I18780" s="1">
        <v>26669</v>
      </c>
    </row>
    <row r="18781" spans="1:9" x14ac:dyDescent="0.25">
      <c r="A18781" s="1">
        <v>0</v>
      </c>
      <c r="B18781" s="1" t="s">
        <v>22706</v>
      </c>
    </row>
    <row r="18782" spans="1:9" x14ac:dyDescent="0.25">
      <c r="A18782" s="1">
        <v>1</v>
      </c>
      <c r="B18782" s="1" t="s">
        <v>22707</v>
      </c>
      <c r="C18782" s="1" t="s">
        <v>22708</v>
      </c>
      <c r="D18782" s="1">
        <v>22276.506792119999</v>
      </c>
      <c r="E18782" s="1">
        <v>1.3519999999999999E-5</v>
      </c>
      <c r="F18782" s="1" t="s">
        <v>3</v>
      </c>
      <c r="G18782" s="1" t="s">
        <v>4540</v>
      </c>
      <c r="H18782" s="1">
        <v>0</v>
      </c>
      <c r="I18782" s="1">
        <v>9993</v>
      </c>
    </row>
    <row r="18783" spans="1:9" x14ac:dyDescent="0.25">
      <c r="A18783" s="1">
        <v>2</v>
      </c>
      <c r="B18783" s="1">
        <v>52309</v>
      </c>
      <c r="C18783" s="1">
        <v>53.218600000000002</v>
      </c>
      <c r="D18783" s="1">
        <v>314.87830000000002</v>
      </c>
      <c r="E18783" s="1">
        <v>1837</v>
      </c>
      <c r="F18783" s="1">
        <v>43.463999999999999</v>
      </c>
      <c r="G18783" s="1">
        <v>316.64960000000002</v>
      </c>
      <c r="H18783" s="1">
        <v>15.088506929999999</v>
      </c>
      <c r="I18783" s="1">
        <v>26671</v>
      </c>
    </row>
    <row r="18784" spans="1:9" x14ac:dyDescent="0.25">
      <c r="A18784" s="1">
        <v>0</v>
      </c>
      <c r="B18784" s="1" t="s">
        <v>22709</v>
      </c>
    </row>
    <row r="18785" spans="1:9" x14ac:dyDescent="0.25">
      <c r="A18785" s="1">
        <v>1</v>
      </c>
      <c r="B18785" s="1" t="s">
        <v>22710</v>
      </c>
      <c r="C18785" s="1" t="s">
        <v>22711</v>
      </c>
      <c r="D18785" s="1">
        <v>22276.43047363</v>
      </c>
      <c r="E18785" s="1">
        <v>6.8499999999999996E-6</v>
      </c>
      <c r="F18785" s="1" t="s">
        <v>3</v>
      </c>
      <c r="G18785" s="1" t="s">
        <v>22712</v>
      </c>
      <c r="H18785" s="1">
        <v>0</v>
      </c>
      <c r="I18785" s="1">
        <v>9998</v>
      </c>
    </row>
    <row r="18786" spans="1:9" x14ac:dyDescent="0.25">
      <c r="A18786" s="1">
        <v>2</v>
      </c>
      <c r="B18786" s="1">
        <v>52310</v>
      </c>
      <c r="C18786" s="1">
        <v>53.217700000000001</v>
      </c>
      <c r="D18786" s="1">
        <v>315.22309999999999</v>
      </c>
      <c r="E18786" s="1">
        <v>1907</v>
      </c>
      <c r="F18786" s="1">
        <v>46.447299999999998</v>
      </c>
      <c r="G18786" s="1">
        <v>313.6678</v>
      </c>
      <c r="H18786" s="1">
        <v>15.08854588</v>
      </c>
      <c r="I18786" s="1">
        <v>26666</v>
      </c>
    </row>
    <row r="18787" spans="1:9" x14ac:dyDescent="0.25">
      <c r="A18787" s="1">
        <v>0</v>
      </c>
      <c r="B18787" s="1" t="s">
        <v>22713</v>
      </c>
    </row>
    <row r="18788" spans="1:9" x14ac:dyDescent="0.25">
      <c r="A18788" s="1">
        <v>1</v>
      </c>
      <c r="B18788" s="1" t="s">
        <v>22714</v>
      </c>
      <c r="C18788" s="1" t="s">
        <v>22715</v>
      </c>
      <c r="D18788" s="1">
        <v>22276.565678020001</v>
      </c>
      <c r="E18788" s="1">
        <v>2.1113999999999999E-4</v>
      </c>
      <c r="F18788" s="1" t="s">
        <v>3</v>
      </c>
      <c r="G18788" s="1" t="s">
        <v>22716</v>
      </c>
      <c r="H18788" s="1">
        <v>0</v>
      </c>
      <c r="I18788" s="1">
        <v>9993</v>
      </c>
    </row>
    <row r="18789" spans="1:9" x14ac:dyDescent="0.25">
      <c r="A18789" s="1">
        <v>2</v>
      </c>
      <c r="B18789" s="1">
        <v>52311</v>
      </c>
      <c r="C18789" s="1">
        <v>53.2149</v>
      </c>
      <c r="D18789" s="1">
        <v>314.60550000000001</v>
      </c>
      <c r="E18789" s="1">
        <v>2257</v>
      </c>
      <c r="F18789" s="1">
        <v>34.344000000000001</v>
      </c>
      <c r="G18789" s="1">
        <v>325.76979999999998</v>
      </c>
      <c r="H18789" s="1">
        <v>15.08867615</v>
      </c>
      <c r="I18789" s="1">
        <v>26685</v>
      </c>
    </row>
    <row r="18790" spans="1:9" x14ac:dyDescent="0.25">
      <c r="A18790" s="1">
        <v>0</v>
      </c>
      <c r="B18790" s="1" t="s">
        <v>22717</v>
      </c>
    </row>
    <row r="18791" spans="1:9" x14ac:dyDescent="0.25">
      <c r="A18791" s="1">
        <v>1</v>
      </c>
      <c r="B18791" s="1" t="s">
        <v>22718</v>
      </c>
      <c r="C18791" s="1" t="s">
        <v>22719</v>
      </c>
      <c r="D18791" s="1">
        <v>22276.529828670002</v>
      </c>
      <c r="E18791" s="1">
        <v>3.2379999999999998E-5</v>
      </c>
      <c r="F18791" s="1" t="s">
        <v>3</v>
      </c>
      <c r="G18791" s="1" t="s">
        <v>22720</v>
      </c>
      <c r="H18791" s="1">
        <v>0</v>
      </c>
      <c r="I18791" s="1">
        <v>9993</v>
      </c>
    </row>
    <row r="18792" spans="1:9" x14ac:dyDescent="0.25">
      <c r="A18792" s="1">
        <v>2</v>
      </c>
      <c r="B18792" s="1">
        <v>52312</v>
      </c>
      <c r="C18792" s="1">
        <v>53.219000000000001</v>
      </c>
      <c r="D18792" s="1">
        <v>314.77</v>
      </c>
      <c r="E18792" s="1">
        <v>2313</v>
      </c>
      <c r="F18792" s="1">
        <v>35.155999999999999</v>
      </c>
      <c r="G18792" s="1">
        <v>324.95850000000002</v>
      </c>
      <c r="H18792" s="1">
        <v>15.088559139999999</v>
      </c>
      <c r="I18792" s="1">
        <v>26680</v>
      </c>
    </row>
    <row r="18793" spans="1:9" x14ac:dyDescent="0.25">
      <c r="A18793" s="1">
        <v>0</v>
      </c>
      <c r="B18793" s="1" t="s">
        <v>22721</v>
      </c>
    </row>
    <row r="18794" spans="1:9" x14ac:dyDescent="0.25">
      <c r="A18794" s="1">
        <v>1</v>
      </c>
      <c r="B18794" s="1" t="s">
        <v>22722</v>
      </c>
      <c r="C18794" s="1" t="s">
        <v>22723</v>
      </c>
      <c r="D18794" s="1">
        <v>22276.396408640001</v>
      </c>
      <c r="E18794" s="1">
        <v>2.0383000000000001E-4</v>
      </c>
      <c r="F18794" s="1" t="s">
        <v>3</v>
      </c>
      <c r="G18794" s="1" t="s">
        <v>22724</v>
      </c>
      <c r="H18794" s="1">
        <v>0</v>
      </c>
      <c r="I18794" s="1">
        <v>9993</v>
      </c>
    </row>
    <row r="18795" spans="1:9" x14ac:dyDescent="0.25">
      <c r="A18795" s="1">
        <v>2</v>
      </c>
      <c r="B18795" s="1">
        <v>52313</v>
      </c>
      <c r="C18795" s="1">
        <v>53.218899999999998</v>
      </c>
      <c r="D18795" s="1">
        <v>315.36680000000001</v>
      </c>
      <c r="E18795" s="1">
        <v>2231</v>
      </c>
      <c r="F18795" s="1">
        <v>35.669199999999996</v>
      </c>
      <c r="G18795" s="1">
        <v>324.44490000000002</v>
      </c>
      <c r="H18795" s="1">
        <v>15.088490439999999</v>
      </c>
      <c r="I18795" s="1">
        <v>26668</v>
      </c>
    </row>
    <row r="18796" spans="1:9" x14ac:dyDescent="0.25">
      <c r="A18796" s="1">
        <v>0</v>
      </c>
      <c r="B18796" s="1" t="s">
        <v>22725</v>
      </c>
      <c r="C18796" s="1" t="s">
        <v>22726</v>
      </c>
    </row>
    <row r="18797" spans="1:9" x14ac:dyDescent="0.25">
      <c r="A18797" s="1">
        <v>1</v>
      </c>
      <c r="B18797" s="1" t="s">
        <v>22727</v>
      </c>
      <c r="C18797" s="1" t="s">
        <v>22728</v>
      </c>
      <c r="D18797" s="1">
        <v>22276.50460041</v>
      </c>
      <c r="E18797" s="1">
        <v>1.3893999999999999E-4</v>
      </c>
      <c r="F18797" s="1" t="s">
        <v>3</v>
      </c>
      <c r="G18797" s="1" t="s">
        <v>18885</v>
      </c>
      <c r="H18797" s="1">
        <v>0</v>
      </c>
      <c r="I18797" s="1">
        <v>9995</v>
      </c>
    </row>
    <row r="18798" spans="1:9" x14ac:dyDescent="0.25">
      <c r="A18798" s="1">
        <v>2</v>
      </c>
      <c r="B18798" s="1">
        <v>52318</v>
      </c>
      <c r="C18798" s="1">
        <v>51.642200000000003</v>
      </c>
      <c r="D18798" s="1">
        <v>159.93719999999999</v>
      </c>
      <c r="E18798" s="1">
        <v>3034</v>
      </c>
      <c r="F18798" s="1">
        <v>254.21279999999999</v>
      </c>
      <c r="G18798" s="1">
        <v>160.9889</v>
      </c>
      <c r="H18798" s="1">
        <v>15.496894583619801</v>
      </c>
    </row>
    <row r="18799" spans="1:9" x14ac:dyDescent="0.25">
      <c r="A18799" s="1">
        <v>0</v>
      </c>
      <c r="B18799" s="1" t="s">
        <v>22729</v>
      </c>
      <c r="C18799" s="1" t="s">
        <v>22730</v>
      </c>
      <c r="D18799" s="1">
        <v>1</v>
      </c>
    </row>
    <row r="18800" spans="1:9" x14ac:dyDescent="0.25">
      <c r="A18800" s="1">
        <v>1</v>
      </c>
      <c r="B18800" s="1" t="s">
        <v>22731</v>
      </c>
      <c r="C18800" s="1" t="s">
        <v>22732</v>
      </c>
      <c r="D18800" s="1">
        <v>22276.512428499998</v>
      </c>
      <c r="E18800" s="1">
        <v>9.1739999999999999E-5</v>
      </c>
      <c r="F18800" s="1" t="s">
        <v>3</v>
      </c>
      <c r="G18800" s="1" t="s">
        <v>22733</v>
      </c>
      <c r="H18800" s="1">
        <v>0</v>
      </c>
      <c r="I18800" s="1">
        <v>9995</v>
      </c>
    </row>
    <row r="18801" spans="1:9" x14ac:dyDescent="0.25">
      <c r="A18801" s="1">
        <v>2</v>
      </c>
      <c r="B18801" s="1">
        <v>52320</v>
      </c>
      <c r="C18801" s="1">
        <v>97.463999999999999</v>
      </c>
      <c r="D18801" s="1">
        <v>351.56400000000002</v>
      </c>
      <c r="E18801" s="1">
        <v>13457</v>
      </c>
      <c r="F18801" s="1">
        <v>72.766000000000005</v>
      </c>
      <c r="G18801" s="1">
        <v>51.758699999999997</v>
      </c>
      <c r="H18801" s="1">
        <v>15.24759336</v>
      </c>
      <c r="I18801" s="1">
        <v>23964</v>
      </c>
    </row>
    <row r="18802" spans="1:9" x14ac:dyDescent="0.25">
      <c r="A18802" s="1">
        <v>0</v>
      </c>
      <c r="B18802" s="1" t="s">
        <v>22729</v>
      </c>
      <c r="C18802" s="1" t="s">
        <v>22730</v>
      </c>
      <c r="D18802" s="1">
        <v>2</v>
      </c>
    </row>
    <row r="18803" spans="1:9" x14ac:dyDescent="0.25">
      <c r="A18803" s="1">
        <v>1</v>
      </c>
      <c r="B18803" s="1" t="s">
        <v>22734</v>
      </c>
      <c r="C18803" s="1" t="s">
        <v>22735</v>
      </c>
      <c r="D18803" s="1">
        <v>22276.604344679999</v>
      </c>
      <c r="E18803" s="1">
        <v>9.5409999999999996E-5</v>
      </c>
      <c r="F18803" s="1" t="s">
        <v>3</v>
      </c>
      <c r="G18803" s="1" t="s">
        <v>22736</v>
      </c>
      <c r="H18803" s="1">
        <v>0</v>
      </c>
      <c r="I18803" s="1">
        <v>9997</v>
      </c>
    </row>
    <row r="18804" spans="1:9" x14ac:dyDescent="0.25">
      <c r="A18804" s="1">
        <v>2</v>
      </c>
      <c r="B18804" s="1">
        <v>52322</v>
      </c>
      <c r="C18804" s="1">
        <v>97.464699999999993</v>
      </c>
      <c r="D18804" s="1">
        <v>351.74279999999999</v>
      </c>
      <c r="E18804" s="1">
        <v>20496</v>
      </c>
      <c r="F18804" s="1">
        <v>88.988299999999995</v>
      </c>
      <c r="G18804" s="1">
        <v>20.742699999999999</v>
      </c>
      <c r="H18804" s="1">
        <v>15.24862072</v>
      </c>
      <c r="I18804" s="1">
        <v>23989</v>
      </c>
    </row>
    <row r="18805" spans="1:9" x14ac:dyDescent="0.25">
      <c r="A18805" s="1">
        <v>0</v>
      </c>
      <c r="B18805" s="1" t="s">
        <v>22737</v>
      </c>
    </row>
    <row r="18806" spans="1:9" x14ac:dyDescent="0.25">
      <c r="A18806" s="1">
        <v>1</v>
      </c>
      <c r="B18806" s="1" t="s">
        <v>22738</v>
      </c>
      <c r="C18806" s="1" t="s">
        <v>22739</v>
      </c>
      <c r="D18806" s="1">
        <v>22276.517835580002</v>
      </c>
      <c r="E18806" s="1">
        <v>3.7750000000000003E-5</v>
      </c>
      <c r="F18806" s="1" t="s">
        <v>3</v>
      </c>
      <c r="G18806" s="1" t="s">
        <v>22740</v>
      </c>
      <c r="H18806" s="1">
        <v>0</v>
      </c>
      <c r="I18806" s="1">
        <v>9996</v>
      </c>
    </row>
    <row r="18807" spans="1:9" x14ac:dyDescent="0.25">
      <c r="A18807" s="1">
        <v>2</v>
      </c>
      <c r="B18807" s="1">
        <v>52331</v>
      </c>
      <c r="C18807" s="1">
        <v>53.2164</v>
      </c>
      <c r="D18807" s="1">
        <v>74.827600000000004</v>
      </c>
      <c r="E18807" s="1">
        <v>1857</v>
      </c>
      <c r="F18807" s="1">
        <v>56.1096</v>
      </c>
      <c r="G18807" s="1">
        <v>304.00729999999999</v>
      </c>
      <c r="H18807" s="1">
        <v>15.08850921</v>
      </c>
      <c r="I18807" s="1">
        <v>26452</v>
      </c>
    </row>
    <row r="18808" spans="1:9" x14ac:dyDescent="0.25">
      <c r="A18808" s="1">
        <v>0</v>
      </c>
      <c r="B18808" s="1" t="s">
        <v>22741</v>
      </c>
    </row>
    <row r="18809" spans="1:9" x14ac:dyDescent="0.25">
      <c r="A18809" s="1">
        <v>1</v>
      </c>
      <c r="B18809" s="1" t="s">
        <v>22742</v>
      </c>
      <c r="C18809" s="1" t="s">
        <v>22743</v>
      </c>
      <c r="D18809" s="1">
        <v>22276.46262821</v>
      </c>
      <c r="E18809" s="1">
        <v>6.8900000000000001E-6</v>
      </c>
      <c r="F18809" s="1" t="s">
        <v>3</v>
      </c>
      <c r="G18809" s="1" t="s">
        <v>22744</v>
      </c>
      <c r="H18809" s="1">
        <v>0</v>
      </c>
      <c r="I18809" s="1">
        <v>9996</v>
      </c>
    </row>
    <row r="18810" spans="1:9" x14ac:dyDescent="0.25">
      <c r="A18810" s="1">
        <v>2</v>
      </c>
      <c r="B18810" s="1">
        <v>52332</v>
      </c>
      <c r="C18810" s="1">
        <v>53.218200000000003</v>
      </c>
      <c r="D18810" s="1">
        <v>75.0672</v>
      </c>
      <c r="E18810" s="1">
        <v>1810</v>
      </c>
      <c r="F18810" s="1">
        <v>45.717100000000002</v>
      </c>
      <c r="G18810" s="1">
        <v>314.39690000000002</v>
      </c>
      <c r="H18810" s="1">
        <v>15.088446340000001</v>
      </c>
      <c r="I18810" s="1">
        <v>26444</v>
      </c>
    </row>
    <row r="18811" spans="1:9" x14ac:dyDescent="0.25">
      <c r="A18811" s="1">
        <v>0</v>
      </c>
      <c r="B18811" s="1" t="s">
        <v>22745</v>
      </c>
    </row>
    <row r="18812" spans="1:9" x14ac:dyDescent="0.25">
      <c r="A18812" s="1">
        <v>1</v>
      </c>
      <c r="B18812" s="1" t="s">
        <v>22746</v>
      </c>
      <c r="C18812" s="1" t="s">
        <v>22747</v>
      </c>
      <c r="D18812" s="1">
        <v>22276.458952149998</v>
      </c>
      <c r="E18812" s="1">
        <v>5.8499999999999999E-6</v>
      </c>
      <c r="F18812" s="1" t="s">
        <v>3</v>
      </c>
      <c r="G18812" s="1" t="s">
        <v>22748</v>
      </c>
      <c r="H18812" s="1">
        <v>0</v>
      </c>
      <c r="I18812" s="1">
        <v>9991</v>
      </c>
    </row>
    <row r="18813" spans="1:9" x14ac:dyDescent="0.25">
      <c r="A18813" s="1">
        <v>2</v>
      </c>
      <c r="B18813" s="1">
        <v>52333</v>
      </c>
      <c r="C18813" s="1">
        <v>53.217199999999998</v>
      </c>
      <c r="D18813" s="1">
        <v>75.083100000000002</v>
      </c>
      <c r="E18813" s="1">
        <v>1962</v>
      </c>
      <c r="F18813" s="1">
        <v>50.038699999999999</v>
      </c>
      <c r="G18813" s="1">
        <v>310.07769999999999</v>
      </c>
      <c r="H18813" s="1">
        <v>15.08846323</v>
      </c>
      <c r="I18813" s="1">
        <v>26433</v>
      </c>
    </row>
    <row r="18814" spans="1:9" x14ac:dyDescent="0.25">
      <c r="A18814" s="1">
        <v>0</v>
      </c>
      <c r="B18814" s="1" t="s">
        <v>22749</v>
      </c>
    </row>
    <row r="18815" spans="1:9" x14ac:dyDescent="0.25">
      <c r="A18815" s="1">
        <v>1</v>
      </c>
      <c r="B18815" s="1" t="s">
        <v>22750</v>
      </c>
      <c r="C18815" s="1" t="s">
        <v>22751</v>
      </c>
      <c r="D18815" s="1">
        <v>22276.514149639999</v>
      </c>
      <c r="E18815" s="1">
        <v>6.0699999999999998E-5</v>
      </c>
      <c r="F18815" s="1" t="s">
        <v>3</v>
      </c>
      <c r="G18815" s="1" t="s">
        <v>22752</v>
      </c>
      <c r="H18815" s="1">
        <v>0</v>
      </c>
      <c r="I18815" s="1">
        <v>9998</v>
      </c>
    </row>
    <row r="18816" spans="1:9" x14ac:dyDescent="0.25">
      <c r="A18816" s="1">
        <v>2</v>
      </c>
      <c r="B18816" s="1">
        <v>52334</v>
      </c>
      <c r="C18816" s="1">
        <v>53.2166</v>
      </c>
      <c r="D18816" s="1">
        <v>74.849199999999996</v>
      </c>
      <c r="E18816" s="1">
        <v>2043</v>
      </c>
      <c r="F18816" s="1">
        <v>44.296900000000001</v>
      </c>
      <c r="G18816" s="1">
        <v>315.81869999999998</v>
      </c>
      <c r="H18816" s="1">
        <v>15.088623979999999</v>
      </c>
      <c r="I18816" s="1">
        <v>26448</v>
      </c>
    </row>
    <row r="18817" spans="1:9" x14ac:dyDescent="0.25">
      <c r="A18817" s="1">
        <v>0</v>
      </c>
      <c r="B18817" s="1" t="s">
        <v>22753</v>
      </c>
    </row>
    <row r="18818" spans="1:9" x14ac:dyDescent="0.25">
      <c r="A18818" s="1">
        <v>1</v>
      </c>
      <c r="B18818" s="1" t="s">
        <v>22754</v>
      </c>
      <c r="C18818" s="1" t="s">
        <v>22755</v>
      </c>
      <c r="D18818" s="1">
        <v>22276.17928964</v>
      </c>
      <c r="E18818" s="1">
        <v>2.834E-5</v>
      </c>
      <c r="F18818" s="1" t="s">
        <v>3</v>
      </c>
      <c r="G18818" s="1" t="s">
        <v>22756</v>
      </c>
      <c r="H18818" s="1">
        <v>0</v>
      </c>
      <c r="I18818" s="1">
        <v>9997</v>
      </c>
    </row>
    <row r="18819" spans="1:9" x14ac:dyDescent="0.25">
      <c r="A18819" s="1">
        <v>2</v>
      </c>
      <c r="B18819" s="1">
        <v>52335</v>
      </c>
      <c r="C18819" s="1">
        <v>53.217599999999997</v>
      </c>
      <c r="D18819" s="1">
        <v>76.3596</v>
      </c>
      <c r="E18819" s="1">
        <v>2052</v>
      </c>
      <c r="F18819" s="1">
        <v>44.045400000000001</v>
      </c>
      <c r="G18819" s="1">
        <v>316.0702</v>
      </c>
      <c r="H18819" s="1">
        <v>15.08842982</v>
      </c>
      <c r="I18819" s="1">
        <v>26408</v>
      </c>
    </row>
    <row r="18820" spans="1:9" x14ac:dyDescent="0.25">
      <c r="A18820" s="1">
        <v>0</v>
      </c>
      <c r="B18820" s="1" t="s">
        <v>22757</v>
      </c>
    </row>
    <row r="18821" spans="1:9" x14ac:dyDescent="0.25">
      <c r="A18821" s="1">
        <v>1</v>
      </c>
      <c r="B18821" s="1" t="s">
        <v>22758</v>
      </c>
      <c r="C18821" s="1" t="s">
        <v>22759</v>
      </c>
      <c r="D18821" s="1">
        <v>22276.43783146</v>
      </c>
      <c r="E18821" s="1">
        <v>9.7899999999999994E-6</v>
      </c>
      <c r="F18821" s="1" t="s">
        <v>3</v>
      </c>
      <c r="G18821" s="1" t="s">
        <v>22760</v>
      </c>
      <c r="H18821" s="1">
        <v>0</v>
      </c>
      <c r="I18821" s="1">
        <v>9996</v>
      </c>
    </row>
    <row r="18822" spans="1:9" x14ac:dyDescent="0.25">
      <c r="A18822" s="1">
        <v>2</v>
      </c>
      <c r="B18822" s="1">
        <v>52336</v>
      </c>
      <c r="C18822" s="1">
        <v>53.218400000000003</v>
      </c>
      <c r="D18822" s="1">
        <v>75.197500000000005</v>
      </c>
      <c r="E18822" s="1">
        <v>1970</v>
      </c>
      <c r="F18822" s="1">
        <v>59.444600000000001</v>
      </c>
      <c r="G18822" s="1">
        <v>300.67399999999998</v>
      </c>
      <c r="H18822" s="1">
        <v>15.088486659999999</v>
      </c>
      <c r="I18822" s="1">
        <v>26445</v>
      </c>
    </row>
    <row r="18823" spans="1:9" x14ac:dyDescent="0.25">
      <c r="A18823" s="1">
        <v>0</v>
      </c>
      <c r="B18823" s="1" t="s">
        <v>22761</v>
      </c>
    </row>
    <row r="18824" spans="1:9" x14ac:dyDescent="0.25">
      <c r="A18824" s="1">
        <v>1</v>
      </c>
      <c r="B18824" s="1" t="s">
        <v>22762</v>
      </c>
      <c r="C18824" s="1" t="s">
        <v>22763</v>
      </c>
      <c r="D18824" s="1">
        <v>22276.521516090001</v>
      </c>
      <c r="E18824" s="1">
        <v>4.1060000000000003E-5</v>
      </c>
      <c r="F18824" s="1" t="s">
        <v>3</v>
      </c>
      <c r="G18824" s="1" t="s">
        <v>22764</v>
      </c>
      <c r="H18824" s="1">
        <v>0</v>
      </c>
      <c r="I18824" s="1">
        <v>9991</v>
      </c>
    </row>
    <row r="18825" spans="1:9" x14ac:dyDescent="0.25">
      <c r="A18825" s="1">
        <v>2</v>
      </c>
      <c r="B18825" s="1">
        <v>52337</v>
      </c>
      <c r="C18825" s="1">
        <v>53.215800000000002</v>
      </c>
      <c r="D18825" s="1">
        <v>74.804400000000001</v>
      </c>
      <c r="E18825" s="1">
        <v>2162</v>
      </c>
      <c r="F18825" s="1">
        <v>43.669800000000002</v>
      </c>
      <c r="G18825" s="1">
        <v>316.44650000000001</v>
      </c>
      <c r="H18825" s="1">
        <v>15.088505019999999</v>
      </c>
      <c r="I18825" s="1">
        <v>26450</v>
      </c>
    </row>
    <row r="18826" spans="1:9" x14ac:dyDescent="0.25">
      <c r="A18826" s="1">
        <v>0</v>
      </c>
      <c r="B18826" s="1" t="s">
        <v>22765</v>
      </c>
    </row>
    <row r="18827" spans="1:9" x14ac:dyDescent="0.25">
      <c r="A18827" s="1">
        <v>1</v>
      </c>
      <c r="B18827" s="1" t="s">
        <v>22766</v>
      </c>
      <c r="C18827" s="1" t="s">
        <v>22767</v>
      </c>
      <c r="D18827" s="1">
        <v>22276.161835620002</v>
      </c>
      <c r="E18827" s="1">
        <v>-4.7E-7</v>
      </c>
      <c r="F18827" s="1" t="s">
        <v>3</v>
      </c>
      <c r="G18827" s="1" t="s">
        <v>22768</v>
      </c>
      <c r="H18827" s="1">
        <v>0</v>
      </c>
      <c r="I18827" s="1">
        <v>9996</v>
      </c>
    </row>
    <row r="18828" spans="1:9" x14ac:dyDescent="0.25">
      <c r="A18828" s="1">
        <v>2</v>
      </c>
      <c r="B18828" s="1">
        <v>52338</v>
      </c>
      <c r="C18828" s="1">
        <v>53.219000000000001</v>
      </c>
      <c r="D18828" s="1">
        <v>76.433199999999999</v>
      </c>
      <c r="E18828" s="1">
        <v>1579</v>
      </c>
      <c r="F18828" s="1">
        <v>61.694800000000001</v>
      </c>
      <c r="G18828" s="1">
        <v>298.4203</v>
      </c>
      <c r="H18828" s="1">
        <v>15.08839716</v>
      </c>
      <c r="I18828" s="1">
        <v>26402</v>
      </c>
    </row>
    <row r="18829" spans="1:9" x14ac:dyDescent="0.25">
      <c r="A18829" s="1">
        <v>0</v>
      </c>
      <c r="B18829" s="1" t="s">
        <v>22769</v>
      </c>
    </row>
    <row r="18830" spans="1:9" x14ac:dyDescent="0.25">
      <c r="A18830" s="1">
        <v>1</v>
      </c>
      <c r="B18830" s="1" t="s">
        <v>22770</v>
      </c>
      <c r="C18830" s="1" t="s">
        <v>22771</v>
      </c>
      <c r="D18830" s="1">
        <v>22276.16551707</v>
      </c>
      <c r="E18830" s="1">
        <v>2.8010000000000001E-5</v>
      </c>
      <c r="F18830" s="1" t="s">
        <v>3</v>
      </c>
      <c r="G18830" s="1" t="s">
        <v>22772</v>
      </c>
      <c r="H18830" s="1">
        <v>0</v>
      </c>
      <c r="I18830" s="1">
        <v>9994</v>
      </c>
    </row>
    <row r="18831" spans="1:9" x14ac:dyDescent="0.25">
      <c r="A18831" s="1">
        <v>2</v>
      </c>
      <c r="B18831" s="1">
        <v>52339</v>
      </c>
      <c r="C18831" s="1">
        <v>53.2179</v>
      </c>
      <c r="D18831" s="1">
        <v>76.421599999999998</v>
      </c>
      <c r="E18831" s="1">
        <v>1927</v>
      </c>
      <c r="F18831" s="1">
        <v>46.2333</v>
      </c>
      <c r="G18831" s="1">
        <v>313.8818</v>
      </c>
      <c r="H18831" s="1">
        <v>15.088543230000001</v>
      </c>
      <c r="I18831" s="1">
        <v>26400</v>
      </c>
    </row>
    <row r="18832" spans="1:9" x14ac:dyDescent="0.25">
      <c r="A18832" s="1">
        <v>0</v>
      </c>
      <c r="B18832" s="1" t="s">
        <v>22773</v>
      </c>
    </row>
    <row r="18833" spans="1:9" x14ac:dyDescent="0.25">
      <c r="A18833" s="1">
        <v>1</v>
      </c>
      <c r="B18833" s="1" t="s">
        <v>22774</v>
      </c>
      <c r="C18833" s="1" t="s">
        <v>22775</v>
      </c>
      <c r="D18833" s="1">
        <v>22276.45988119</v>
      </c>
      <c r="E18833" s="1">
        <v>-3.3699999999999999E-6</v>
      </c>
      <c r="F18833" s="1" t="s">
        <v>3</v>
      </c>
      <c r="G18833" s="1">
        <f>-30435-5</f>
        <v>-30440</v>
      </c>
      <c r="H18833" s="1">
        <v>0</v>
      </c>
      <c r="I18833" s="1">
        <v>9996</v>
      </c>
    </row>
    <row r="18834" spans="1:9" x14ac:dyDescent="0.25">
      <c r="A18834" s="1">
        <v>2</v>
      </c>
      <c r="B18834" s="1">
        <v>52340</v>
      </c>
      <c r="C18834" s="1">
        <v>53.218200000000003</v>
      </c>
      <c r="D18834" s="1">
        <v>65.078400000000002</v>
      </c>
      <c r="E18834" s="1">
        <v>2058</v>
      </c>
      <c r="F18834" s="1">
        <v>42.393799999999999</v>
      </c>
      <c r="G18834" s="1">
        <v>317.72129999999999</v>
      </c>
      <c r="H18834" s="1">
        <v>15.088344790000001</v>
      </c>
      <c r="I18834" s="1">
        <v>26574</v>
      </c>
    </row>
    <row r="18835" spans="1:9" x14ac:dyDescent="0.25">
      <c r="A18835" s="1">
        <v>0</v>
      </c>
      <c r="B18835" s="1" t="s">
        <v>22776</v>
      </c>
    </row>
    <row r="18836" spans="1:9" x14ac:dyDescent="0.25">
      <c r="A18836" s="1">
        <v>1</v>
      </c>
      <c r="B18836" s="1" t="s">
        <v>22777</v>
      </c>
      <c r="C18836" s="1" t="s">
        <v>22778</v>
      </c>
      <c r="D18836" s="1">
        <v>22276.169188830001</v>
      </c>
      <c r="E18836" s="1">
        <v>-3.4699999999999998E-6</v>
      </c>
      <c r="F18836" s="1" t="s">
        <v>3</v>
      </c>
      <c r="G18836" s="1">
        <f>-37112-5</f>
        <v>-37117</v>
      </c>
      <c r="H18836" s="1">
        <v>0</v>
      </c>
      <c r="I18836" s="1">
        <v>9996</v>
      </c>
    </row>
    <row r="18837" spans="1:9" x14ac:dyDescent="0.25">
      <c r="A18837" s="1">
        <v>2</v>
      </c>
      <c r="B18837" s="1">
        <v>52341</v>
      </c>
      <c r="C18837" s="1">
        <v>53.216999999999999</v>
      </c>
      <c r="D18837" s="1">
        <v>76.399799999999999</v>
      </c>
      <c r="E18837" s="1">
        <v>2180</v>
      </c>
      <c r="F18837" s="1">
        <v>37.897399999999998</v>
      </c>
      <c r="G18837" s="1">
        <v>322.21719999999999</v>
      </c>
      <c r="H18837" s="1">
        <v>15.08841745</v>
      </c>
      <c r="I18837" s="1">
        <v>26400</v>
      </c>
    </row>
    <row r="18838" spans="1:9" x14ac:dyDescent="0.25">
      <c r="A18838" s="1">
        <v>0</v>
      </c>
      <c r="B18838" s="1" t="s">
        <v>22779</v>
      </c>
    </row>
    <row r="18839" spans="1:9" x14ac:dyDescent="0.25">
      <c r="A18839" s="1">
        <v>1</v>
      </c>
      <c r="B18839" s="1" t="s">
        <v>22780</v>
      </c>
      <c r="C18839" s="1" t="s">
        <v>22781</v>
      </c>
      <c r="D18839" s="1">
        <v>22276.518752749998</v>
      </c>
      <c r="E18839" s="1">
        <v>-4.0999999999999999E-7</v>
      </c>
      <c r="F18839" s="1" t="s">
        <v>3</v>
      </c>
      <c r="G18839" s="1" t="s">
        <v>22782</v>
      </c>
      <c r="H18839" s="1">
        <v>0</v>
      </c>
      <c r="I18839" s="1">
        <v>9990</v>
      </c>
    </row>
    <row r="18840" spans="1:9" x14ac:dyDescent="0.25">
      <c r="A18840" s="1">
        <v>2</v>
      </c>
      <c r="B18840" s="1">
        <v>52342</v>
      </c>
      <c r="C18840" s="1">
        <v>53.217399999999998</v>
      </c>
      <c r="D18840" s="1">
        <v>64.816199999999995</v>
      </c>
      <c r="E18840" s="1">
        <v>2019</v>
      </c>
      <c r="F18840" s="1">
        <v>37.996699999999997</v>
      </c>
      <c r="G18840" s="1">
        <v>322.11669999999998</v>
      </c>
      <c r="H18840" s="1">
        <v>15.088452719999999</v>
      </c>
      <c r="I18840" s="1">
        <v>26596</v>
      </c>
    </row>
    <row r="18841" spans="1:9" x14ac:dyDescent="0.25">
      <c r="A18841" s="1">
        <v>0</v>
      </c>
      <c r="B18841" s="1" t="s">
        <v>22783</v>
      </c>
    </row>
    <row r="18842" spans="1:9" x14ac:dyDescent="0.25">
      <c r="A18842" s="1">
        <v>1</v>
      </c>
      <c r="B18842" s="1" t="s">
        <v>22784</v>
      </c>
      <c r="C18842" s="1" t="s">
        <v>22785</v>
      </c>
      <c r="D18842" s="1">
        <v>22276.400076469999</v>
      </c>
      <c r="E18842" s="1">
        <v>9.5899999999999997E-6</v>
      </c>
      <c r="F18842" s="1" t="s">
        <v>3</v>
      </c>
      <c r="G18842" s="1" t="s">
        <v>22786</v>
      </c>
      <c r="H18842" s="1">
        <v>0</v>
      </c>
      <c r="I18842" s="1">
        <v>9991</v>
      </c>
    </row>
    <row r="18843" spans="1:9" x14ac:dyDescent="0.25">
      <c r="A18843" s="1">
        <v>2</v>
      </c>
      <c r="B18843" s="1">
        <v>52343</v>
      </c>
      <c r="C18843" s="1">
        <v>53.218299999999999</v>
      </c>
      <c r="D18843" s="1">
        <v>75.350300000000004</v>
      </c>
      <c r="E18843" s="1">
        <v>1975</v>
      </c>
      <c r="F18843" s="1">
        <v>41.187199999999997</v>
      </c>
      <c r="G18843" s="1">
        <v>318.92689999999999</v>
      </c>
      <c r="H18843" s="1">
        <v>15.08846497</v>
      </c>
      <c r="I18843" s="1">
        <v>26445</v>
      </c>
    </row>
    <row r="18844" spans="1:9" x14ac:dyDescent="0.25">
      <c r="A18844" s="1">
        <v>0</v>
      </c>
      <c r="B18844" s="1" t="s">
        <v>22787</v>
      </c>
    </row>
    <row r="18845" spans="1:9" x14ac:dyDescent="0.25">
      <c r="A18845" s="1">
        <v>1</v>
      </c>
      <c r="B18845" s="1" t="s">
        <v>22788</v>
      </c>
      <c r="C18845" s="1" t="s">
        <v>22789</v>
      </c>
      <c r="D18845" s="1">
        <v>22276.37987542</v>
      </c>
      <c r="E18845" s="1">
        <v>-2.1399999999999998E-6</v>
      </c>
      <c r="F18845" s="1" t="s">
        <v>3</v>
      </c>
      <c r="G18845" s="1" t="s">
        <v>22790</v>
      </c>
      <c r="H18845" s="1">
        <v>0</v>
      </c>
      <c r="I18845" s="1">
        <v>9990</v>
      </c>
    </row>
    <row r="18846" spans="1:9" x14ac:dyDescent="0.25">
      <c r="A18846" s="1">
        <v>2</v>
      </c>
      <c r="B18846" s="1">
        <v>52344</v>
      </c>
      <c r="C18846" s="1">
        <v>53.217700000000001</v>
      </c>
      <c r="D18846" s="1">
        <v>65.445599999999999</v>
      </c>
      <c r="E18846" s="1">
        <v>1939</v>
      </c>
      <c r="F18846" s="1">
        <v>41.346499999999999</v>
      </c>
      <c r="G18846" s="1">
        <v>318.76740000000001</v>
      </c>
      <c r="H18846" s="1">
        <v>15.08838813</v>
      </c>
      <c r="I18846" s="1">
        <v>26571</v>
      </c>
    </row>
    <row r="18847" spans="1:9" x14ac:dyDescent="0.25">
      <c r="A18847" s="1">
        <v>0</v>
      </c>
      <c r="B18847" s="1" t="s">
        <v>22791</v>
      </c>
    </row>
    <row r="18848" spans="1:9" x14ac:dyDescent="0.25">
      <c r="A18848" s="1">
        <v>1</v>
      </c>
      <c r="B18848" s="1" t="s">
        <v>22792</v>
      </c>
      <c r="C18848" s="1" t="s">
        <v>22793</v>
      </c>
      <c r="D18848" s="1">
        <v>22276.463557020001</v>
      </c>
      <c r="E18848" s="1">
        <v>1.341E-5</v>
      </c>
      <c r="F18848" s="1" t="s">
        <v>3</v>
      </c>
      <c r="G18848" s="1" t="s">
        <v>22794</v>
      </c>
      <c r="H18848" s="1">
        <v>0</v>
      </c>
      <c r="I18848" s="1">
        <v>9993</v>
      </c>
    </row>
    <row r="18849" spans="1:9" x14ac:dyDescent="0.25">
      <c r="A18849" s="1">
        <v>2</v>
      </c>
      <c r="B18849" s="1">
        <v>52345</v>
      </c>
      <c r="C18849" s="1">
        <v>53.218699999999998</v>
      </c>
      <c r="D18849" s="1">
        <v>65.064400000000006</v>
      </c>
      <c r="E18849" s="1">
        <v>1803</v>
      </c>
      <c r="F18849" s="1">
        <v>56.861899999999999</v>
      </c>
      <c r="G18849" s="1">
        <v>303.25459999999998</v>
      </c>
      <c r="H18849" s="1">
        <v>15.088444709999999</v>
      </c>
      <c r="I18849" s="1">
        <v>26574</v>
      </c>
    </row>
    <row r="18850" spans="1:9" x14ac:dyDescent="0.25">
      <c r="A18850" s="1">
        <v>0</v>
      </c>
      <c r="B18850" s="1" t="s">
        <v>22795</v>
      </c>
    </row>
    <row r="18851" spans="1:9" x14ac:dyDescent="0.25">
      <c r="A18851" s="1">
        <v>1</v>
      </c>
      <c r="B18851" s="1" t="s">
        <v>22796</v>
      </c>
      <c r="C18851" s="1" t="s">
        <v>22797</v>
      </c>
      <c r="D18851" s="1">
        <v>22276.378911330001</v>
      </c>
      <c r="E18851" s="1">
        <v>5.5400000000000003E-6</v>
      </c>
      <c r="F18851" s="1" t="s">
        <v>3</v>
      </c>
      <c r="G18851" s="1" t="s">
        <v>22798</v>
      </c>
      <c r="H18851" s="1">
        <v>0</v>
      </c>
      <c r="I18851" s="1">
        <v>9993</v>
      </c>
    </row>
    <row r="18852" spans="1:9" x14ac:dyDescent="0.25">
      <c r="A18852" s="1">
        <v>2</v>
      </c>
      <c r="B18852" s="1">
        <v>52346</v>
      </c>
      <c r="C18852" s="1">
        <v>53.217399999999998</v>
      </c>
      <c r="D18852" s="1">
        <v>65.449799999999996</v>
      </c>
      <c r="E18852" s="1">
        <v>1924</v>
      </c>
      <c r="F18852" s="1">
        <v>44.578699999999998</v>
      </c>
      <c r="G18852" s="1">
        <v>315.536</v>
      </c>
      <c r="H18852" s="1">
        <v>15.088466</v>
      </c>
      <c r="I18852" s="1">
        <v>26572</v>
      </c>
    </row>
    <row r="18853" spans="1:9" x14ac:dyDescent="0.25">
      <c r="A18853" s="1">
        <v>0</v>
      </c>
      <c r="B18853" s="1" t="s">
        <v>22799</v>
      </c>
    </row>
    <row r="18854" spans="1:9" x14ac:dyDescent="0.25">
      <c r="A18854" s="1">
        <v>1</v>
      </c>
      <c r="B18854" s="1" t="s">
        <v>22800</v>
      </c>
      <c r="C18854" s="1" t="s">
        <v>22801</v>
      </c>
      <c r="D18854" s="1">
        <v>22276.389958510001</v>
      </c>
      <c r="E18854" s="1">
        <v>1.038E-4</v>
      </c>
      <c r="F18854" s="1" t="s">
        <v>3</v>
      </c>
      <c r="G18854" s="1" t="s">
        <v>22802</v>
      </c>
      <c r="H18854" s="1">
        <v>0</v>
      </c>
      <c r="I18854" s="1">
        <v>9995</v>
      </c>
    </row>
    <row r="18855" spans="1:9" x14ac:dyDescent="0.25">
      <c r="A18855" s="1">
        <v>2</v>
      </c>
      <c r="B18855" s="1">
        <v>52347</v>
      </c>
      <c r="C18855" s="1">
        <v>53.218000000000004</v>
      </c>
      <c r="D18855" s="1">
        <v>65.397000000000006</v>
      </c>
      <c r="E18855" s="1">
        <v>1827</v>
      </c>
      <c r="F18855" s="1">
        <v>49.129399999999997</v>
      </c>
      <c r="G18855" s="1">
        <v>310.98559999999998</v>
      </c>
      <c r="H18855" s="1">
        <v>15.088611090000001</v>
      </c>
      <c r="I18855" s="1">
        <v>26570</v>
      </c>
    </row>
    <row r="18856" spans="1:9" x14ac:dyDescent="0.25">
      <c r="A18856" s="1">
        <v>0</v>
      </c>
      <c r="B18856" s="1" t="s">
        <v>22803</v>
      </c>
    </row>
    <row r="18857" spans="1:9" x14ac:dyDescent="0.25">
      <c r="A18857" s="1">
        <v>1</v>
      </c>
      <c r="B18857" s="1" t="s">
        <v>22804</v>
      </c>
      <c r="C18857" s="1" t="s">
        <v>22805</v>
      </c>
      <c r="D18857" s="1">
        <v>22276.50403516</v>
      </c>
      <c r="E18857" s="1">
        <v>1.0190000000000001E-5</v>
      </c>
      <c r="F18857" s="1" t="s">
        <v>3</v>
      </c>
      <c r="G18857" s="1" t="s">
        <v>22806</v>
      </c>
      <c r="H18857" s="1">
        <v>0</v>
      </c>
      <c r="I18857" s="1">
        <v>9996</v>
      </c>
    </row>
    <row r="18858" spans="1:9" x14ac:dyDescent="0.25">
      <c r="A18858" s="1">
        <v>2</v>
      </c>
      <c r="B18858" s="1">
        <v>52348</v>
      </c>
      <c r="C18858" s="1">
        <v>53.218899999999998</v>
      </c>
      <c r="D18858" s="1">
        <v>64.901200000000003</v>
      </c>
      <c r="E18858" s="1">
        <v>2013</v>
      </c>
      <c r="F18858" s="1">
        <v>40.564100000000003</v>
      </c>
      <c r="G18858" s="1">
        <v>319.55009999999999</v>
      </c>
      <c r="H18858" s="1">
        <v>15.08841866</v>
      </c>
      <c r="I18858" s="1">
        <v>26593</v>
      </c>
    </row>
    <row r="18859" spans="1:9" x14ac:dyDescent="0.25">
      <c r="A18859" s="1">
        <v>0</v>
      </c>
      <c r="B18859" s="1" t="s">
        <v>22807</v>
      </c>
    </row>
    <row r="18860" spans="1:9" x14ac:dyDescent="0.25">
      <c r="A18860" s="1">
        <v>1</v>
      </c>
      <c r="B18860" s="1" t="s">
        <v>22808</v>
      </c>
      <c r="C18860" s="1" t="s">
        <v>22809</v>
      </c>
      <c r="D18860" s="1">
        <v>22276.44884108</v>
      </c>
      <c r="E18860" s="1">
        <v>3.0849999999999998E-5</v>
      </c>
      <c r="F18860" s="1" t="s">
        <v>3</v>
      </c>
      <c r="G18860" s="1" t="s">
        <v>22810</v>
      </c>
      <c r="H18860" s="1">
        <v>0</v>
      </c>
      <c r="I18860" s="1">
        <v>9999</v>
      </c>
    </row>
    <row r="18861" spans="1:9" x14ac:dyDescent="0.25">
      <c r="A18861" s="1">
        <v>2</v>
      </c>
      <c r="B18861" s="1">
        <v>52349</v>
      </c>
      <c r="C18861" s="1">
        <v>53.217199999999998</v>
      </c>
      <c r="D18861" s="1">
        <v>65.133799999999994</v>
      </c>
      <c r="E18861" s="1">
        <v>2087</v>
      </c>
      <c r="F18861" s="1">
        <v>35.306600000000003</v>
      </c>
      <c r="G18861" s="1">
        <v>324.8064</v>
      </c>
      <c r="H18861" s="1">
        <v>15.08841294</v>
      </c>
      <c r="I18861" s="1">
        <v>26581</v>
      </c>
    </row>
    <row r="18862" spans="1:9" x14ac:dyDescent="0.25">
      <c r="A18862" s="1">
        <v>0</v>
      </c>
      <c r="B18862" s="1" t="s">
        <v>22811</v>
      </c>
    </row>
    <row r="18863" spans="1:9" x14ac:dyDescent="0.25">
      <c r="A18863" s="1">
        <v>1</v>
      </c>
      <c r="B18863" s="1" t="s">
        <v>22812</v>
      </c>
      <c r="C18863" s="1" t="s">
        <v>22813</v>
      </c>
      <c r="D18863" s="1">
        <v>22276.434112260002</v>
      </c>
      <c r="E18863" s="1">
        <v>-3.0699999999999998E-6</v>
      </c>
      <c r="F18863" s="1" t="s">
        <v>3</v>
      </c>
      <c r="G18863" s="1">
        <f>-12087-5</f>
        <v>-12092</v>
      </c>
      <c r="H18863" s="1">
        <v>0</v>
      </c>
      <c r="I18863" s="1">
        <v>9995</v>
      </c>
    </row>
    <row r="18864" spans="1:9" x14ac:dyDescent="0.25">
      <c r="A18864" s="1">
        <v>2</v>
      </c>
      <c r="B18864" s="1">
        <v>52350</v>
      </c>
      <c r="C18864" s="1">
        <v>53.219299999999997</v>
      </c>
      <c r="D18864" s="1">
        <v>65.216300000000004</v>
      </c>
      <c r="E18864" s="1">
        <v>1847</v>
      </c>
      <c r="F18864" s="1">
        <v>41.744999999999997</v>
      </c>
      <c r="G18864" s="1">
        <v>318.36829999999998</v>
      </c>
      <c r="H18864" s="1">
        <v>15.088456969999999</v>
      </c>
      <c r="I18864" s="1">
        <v>26580</v>
      </c>
    </row>
    <row r="18865" spans="1:9" x14ac:dyDescent="0.25">
      <c r="A18865" s="1">
        <v>0</v>
      </c>
      <c r="B18865" s="1" t="s">
        <v>22814</v>
      </c>
    </row>
    <row r="18866" spans="1:9" x14ac:dyDescent="0.25">
      <c r="A18866" s="1">
        <v>1</v>
      </c>
      <c r="B18866" s="1" t="s">
        <v>22815</v>
      </c>
      <c r="C18866" s="1" t="s">
        <v>22816</v>
      </c>
      <c r="D18866" s="1">
        <v>22276.421375739999</v>
      </c>
      <c r="E18866" s="1">
        <v>2.2165700000000002E-3</v>
      </c>
      <c r="F18866" s="1" t="s">
        <v>3</v>
      </c>
      <c r="G18866" s="1" t="s">
        <v>22817</v>
      </c>
      <c r="H18866" s="1">
        <v>0</v>
      </c>
      <c r="I18866" s="1">
        <v>9994</v>
      </c>
    </row>
    <row r="18867" spans="1:9" x14ac:dyDescent="0.25">
      <c r="A18867" s="1">
        <v>2</v>
      </c>
      <c r="B18867" s="1">
        <v>52351</v>
      </c>
      <c r="C18867" s="1">
        <v>53.221499999999999</v>
      </c>
      <c r="D18867" s="1">
        <v>64.352999999999994</v>
      </c>
      <c r="E18867" s="1">
        <v>1178</v>
      </c>
      <c r="F18867" s="1">
        <v>52.421700000000001</v>
      </c>
      <c r="G18867" s="1">
        <v>307.68900000000002</v>
      </c>
      <c r="H18867" s="1">
        <v>15.2671048</v>
      </c>
      <c r="I18867" s="1">
        <v>26594</v>
      </c>
    </row>
    <row r="18868" spans="1:9" x14ac:dyDescent="0.25">
      <c r="A18868" s="1">
        <v>0</v>
      </c>
      <c r="B18868" s="1" t="s">
        <v>22818</v>
      </c>
    </row>
    <row r="18869" spans="1:9" x14ac:dyDescent="0.25">
      <c r="A18869" s="1">
        <v>1</v>
      </c>
      <c r="B18869" s="1" t="s">
        <v>22819</v>
      </c>
      <c r="C18869" s="1" t="s">
        <v>22820</v>
      </c>
      <c r="D18869" s="1">
        <v>22276.158125260001</v>
      </c>
      <c r="E18869" s="1">
        <v>-2.2529999999999999E-5</v>
      </c>
      <c r="F18869" s="1" t="s">
        <v>3</v>
      </c>
      <c r="G18869" s="1">
        <f>-12351-3</f>
        <v>-12354</v>
      </c>
      <c r="H18869" s="1">
        <v>0</v>
      </c>
      <c r="I18869" s="1">
        <v>9998</v>
      </c>
    </row>
    <row r="18870" spans="1:9" x14ac:dyDescent="0.25">
      <c r="A18870" s="1">
        <v>2</v>
      </c>
      <c r="B18870" s="1">
        <v>52352</v>
      </c>
      <c r="C18870" s="1">
        <v>53.220100000000002</v>
      </c>
      <c r="D18870" s="1">
        <v>66.453699999999998</v>
      </c>
      <c r="E18870" s="1">
        <v>1942</v>
      </c>
      <c r="F18870" s="1">
        <v>49.135599999999997</v>
      </c>
      <c r="G18870" s="1">
        <v>310.98050000000001</v>
      </c>
      <c r="H18870" s="1">
        <v>15.088363599999999</v>
      </c>
      <c r="I18870" s="1">
        <v>26540</v>
      </c>
    </row>
    <row r="18871" spans="1:9" x14ac:dyDescent="0.25">
      <c r="A18871" s="1">
        <v>0</v>
      </c>
      <c r="B18871" s="1" t="s">
        <v>22821</v>
      </c>
    </row>
    <row r="18872" spans="1:9" x14ac:dyDescent="0.25">
      <c r="A18872" s="1">
        <v>1</v>
      </c>
      <c r="B18872" s="1" t="s">
        <v>22822</v>
      </c>
      <c r="C18872" s="1" t="s">
        <v>22823</v>
      </c>
      <c r="D18872" s="1">
        <v>22275.834287180001</v>
      </c>
      <c r="E18872" s="1">
        <v>-1.982E-5</v>
      </c>
      <c r="F18872" s="1" t="s">
        <v>3</v>
      </c>
      <c r="G18872" s="1">
        <f>-10647-3</f>
        <v>-10650</v>
      </c>
      <c r="H18872" s="1">
        <v>0</v>
      </c>
      <c r="I18872" s="1">
        <v>9993</v>
      </c>
    </row>
    <row r="18873" spans="1:9" x14ac:dyDescent="0.25">
      <c r="A18873" s="1">
        <v>2</v>
      </c>
      <c r="B18873" s="1">
        <v>52353</v>
      </c>
      <c r="C18873" s="1">
        <v>53.220700000000001</v>
      </c>
      <c r="D18873" s="1">
        <v>67.904899999999998</v>
      </c>
      <c r="E18873" s="1">
        <v>1982</v>
      </c>
      <c r="F18873" s="1">
        <v>41.523699999999998</v>
      </c>
      <c r="G18873" s="1">
        <v>318.59059999999999</v>
      </c>
      <c r="H18873" s="1">
        <v>15.088361320000001</v>
      </c>
      <c r="I18873" s="1">
        <v>26496</v>
      </c>
    </row>
    <row r="18874" spans="1:9" x14ac:dyDescent="0.25">
      <c r="A18874" s="1">
        <v>0</v>
      </c>
      <c r="B18874" s="1" t="s">
        <v>22824</v>
      </c>
    </row>
    <row r="18875" spans="1:9" x14ac:dyDescent="0.25">
      <c r="A18875" s="1">
        <v>1</v>
      </c>
      <c r="B18875" s="1" t="s">
        <v>22825</v>
      </c>
      <c r="C18875" s="1" t="s">
        <v>22826</v>
      </c>
      <c r="D18875" s="1">
        <v>22276.147084519998</v>
      </c>
      <c r="E18875" s="1">
        <v>-1.5140000000000001E-5</v>
      </c>
      <c r="F18875" s="1" t="s">
        <v>3</v>
      </c>
      <c r="G18875" s="1">
        <f>-77070-4</f>
        <v>-77074</v>
      </c>
      <c r="H18875" s="1">
        <v>0</v>
      </c>
      <c r="I18875" s="1">
        <v>9990</v>
      </c>
    </row>
    <row r="18876" spans="1:9" x14ac:dyDescent="0.25">
      <c r="A18876" s="1">
        <v>2</v>
      </c>
      <c r="B18876" s="1">
        <v>52354</v>
      </c>
      <c r="C18876" s="1">
        <v>53.22</v>
      </c>
      <c r="D18876" s="1">
        <v>66.487200000000001</v>
      </c>
      <c r="E18876" s="1">
        <v>2040</v>
      </c>
      <c r="F18876" s="1">
        <v>40.6496</v>
      </c>
      <c r="G18876" s="1">
        <v>319.46480000000003</v>
      </c>
      <c r="H18876" s="1">
        <v>15.088356640000001</v>
      </c>
      <c r="I18876" s="1">
        <v>26549</v>
      </c>
    </row>
    <row r="18877" spans="1:9" x14ac:dyDescent="0.25">
      <c r="A18877" s="1">
        <v>0</v>
      </c>
      <c r="B18877" s="1" t="s">
        <v>22827</v>
      </c>
    </row>
    <row r="18878" spans="1:9" x14ac:dyDescent="0.25">
      <c r="A18878" s="1">
        <v>1</v>
      </c>
      <c r="B18878" s="1" t="s">
        <v>22828</v>
      </c>
      <c r="C18878" s="1" t="s">
        <v>22829</v>
      </c>
      <c r="D18878" s="1">
        <v>22275.83060257</v>
      </c>
      <c r="E18878" s="1">
        <v>-2.103E-5</v>
      </c>
      <c r="F18878" s="1" t="s">
        <v>3</v>
      </c>
      <c r="G18878" s="1">
        <f>-11404-3</f>
        <v>-11407</v>
      </c>
      <c r="H18878" s="1">
        <v>0</v>
      </c>
      <c r="I18878" s="1">
        <v>9993</v>
      </c>
    </row>
    <row r="18879" spans="1:9" x14ac:dyDescent="0.25">
      <c r="A18879" s="1">
        <v>2</v>
      </c>
      <c r="B18879" s="1">
        <v>52355</v>
      </c>
      <c r="C18879" s="1">
        <v>53.220500000000001</v>
      </c>
      <c r="D18879" s="1">
        <v>67.921300000000002</v>
      </c>
      <c r="E18879" s="1">
        <v>1732</v>
      </c>
      <c r="F18879" s="1">
        <v>56.331800000000001</v>
      </c>
      <c r="G18879" s="1">
        <v>303.78390000000002</v>
      </c>
      <c r="H18879" s="1">
        <v>15.088427980000001</v>
      </c>
      <c r="I18879" s="1">
        <v>26492</v>
      </c>
    </row>
    <row r="18880" spans="1:9" x14ac:dyDescent="0.25">
      <c r="A18880" s="1">
        <v>0</v>
      </c>
      <c r="B18880" s="1" t="s">
        <v>22830</v>
      </c>
    </row>
    <row r="18881" spans="1:9" x14ac:dyDescent="0.25">
      <c r="A18881" s="1">
        <v>1</v>
      </c>
      <c r="B18881" s="1" t="s">
        <v>22831</v>
      </c>
      <c r="C18881" s="1" t="s">
        <v>22832</v>
      </c>
      <c r="D18881" s="1">
        <v>22276.1480362</v>
      </c>
      <c r="E18881" s="1">
        <v>7.4800000000000004E-6</v>
      </c>
      <c r="F18881" s="1" t="s">
        <v>3</v>
      </c>
      <c r="G18881" s="1" t="s">
        <v>22833</v>
      </c>
      <c r="H18881" s="1">
        <v>0</v>
      </c>
      <c r="I18881" s="1">
        <v>9994</v>
      </c>
    </row>
    <row r="18882" spans="1:9" x14ac:dyDescent="0.25">
      <c r="A18882" s="1">
        <v>2</v>
      </c>
      <c r="B18882" s="1">
        <v>52356</v>
      </c>
      <c r="C18882" s="1">
        <v>53.219900000000003</v>
      </c>
      <c r="D18882" s="1">
        <v>66.477000000000004</v>
      </c>
      <c r="E18882" s="1">
        <v>1831</v>
      </c>
      <c r="F18882" s="1">
        <v>52.977699999999999</v>
      </c>
      <c r="G18882" s="1">
        <v>307.13830000000002</v>
      </c>
      <c r="H18882" s="1">
        <v>15.08838078</v>
      </c>
      <c r="I18882" s="1">
        <v>26542</v>
      </c>
    </row>
    <row r="18883" spans="1:9" x14ac:dyDescent="0.25">
      <c r="A18883" s="1">
        <v>0</v>
      </c>
      <c r="B18883" s="1" t="s">
        <v>22834</v>
      </c>
    </row>
    <row r="18884" spans="1:9" x14ac:dyDescent="0.25">
      <c r="A18884" s="1">
        <v>1</v>
      </c>
      <c r="B18884" s="1" t="s">
        <v>22835</v>
      </c>
      <c r="C18884" s="1" t="s">
        <v>22836</v>
      </c>
      <c r="D18884" s="1">
        <v>22275.690761319998</v>
      </c>
      <c r="E18884" s="1">
        <v>-2.4899999999999999E-6</v>
      </c>
      <c r="F18884" s="1" t="s">
        <v>3</v>
      </c>
      <c r="G18884" s="1" t="s">
        <v>22837</v>
      </c>
      <c r="H18884" s="1">
        <v>0</v>
      </c>
      <c r="I18884" s="1">
        <v>9999</v>
      </c>
    </row>
    <row r="18885" spans="1:9" x14ac:dyDescent="0.25">
      <c r="A18885" s="1">
        <v>2</v>
      </c>
      <c r="B18885" s="1">
        <v>52357</v>
      </c>
      <c r="C18885" s="1">
        <v>53.218699999999998</v>
      </c>
      <c r="D18885" s="1">
        <v>68.546099999999996</v>
      </c>
      <c r="E18885" s="1">
        <v>1530</v>
      </c>
      <c r="F18885" s="1">
        <v>54.754600000000003</v>
      </c>
      <c r="G18885" s="1">
        <v>305.35890000000001</v>
      </c>
      <c r="H18885" s="1">
        <v>15.088380150000001</v>
      </c>
      <c r="I18885" s="1">
        <v>26471</v>
      </c>
    </row>
    <row r="18886" spans="1:9" x14ac:dyDescent="0.25">
      <c r="A18886" s="1">
        <v>0</v>
      </c>
      <c r="B18886" s="1" t="s">
        <v>22838</v>
      </c>
    </row>
    <row r="18887" spans="1:9" x14ac:dyDescent="0.25">
      <c r="A18887" s="1">
        <v>1</v>
      </c>
      <c r="B18887" s="1" t="s">
        <v>22839</v>
      </c>
      <c r="C18887" s="1" t="s">
        <v>22840</v>
      </c>
      <c r="D18887" s="1">
        <v>22276.400997180001</v>
      </c>
      <c r="E18887" s="1">
        <v>3.05E-6</v>
      </c>
      <c r="F18887" s="1" t="s">
        <v>3</v>
      </c>
      <c r="G18887" s="1" t="s">
        <v>22841</v>
      </c>
      <c r="H18887" s="1">
        <v>0</v>
      </c>
      <c r="I18887" s="1">
        <v>9998</v>
      </c>
    </row>
    <row r="18888" spans="1:9" x14ac:dyDescent="0.25">
      <c r="A18888" s="1">
        <v>2</v>
      </c>
      <c r="B18888" s="1">
        <v>52358</v>
      </c>
      <c r="C18888" s="1">
        <v>53.221899999999998</v>
      </c>
      <c r="D18888" s="1">
        <v>65.344200000000001</v>
      </c>
      <c r="E18888" s="1">
        <v>1884</v>
      </c>
      <c r="F18888" s="1">
        <v>40.5441</v>
      </c>
      <c r="G18888" s="1">
        <v>319.56920000000002</v>
      </c>
      <c r="H18888" s="1">
        <v>15.08846162</v>
      </c>
      <c r="I18888" s="1">
        <v>26587</v>
      </c>
    </row>
    <row r="18889" spans="1:9" x14ac:dyDescent="0.25">
      <c r="A18889" s="1">
        <v>0</v>
      </c>
      <c r="B18889" s="1" t="s">
        <v>22842</v>
      </c>
    </row>
    <row r="18890" spans="1:9" x14ac:dyDescent="0.25">
      <c r="A18890" s="1">
        <v>1</v>
      </c>
      <c r="B18890" s="1" t="s">
        <v>22843</v>
      </c>
      <c r="C18890" s="1" t="s">
        <v>22844</v>
      </c>
      <c r="D18890" s="1">
        <v>22276.41571754</v>
      </c>
      <c r="E18890" s="1">
        <v>9.4E-7</v>
      </c>
      <c r="F18890" s="1" t="s">
        <v>3</v>
      </c>
      <c r="G18890" s="1" t="s">
        <v>22845</v>
      </c>
      <c r="H18890" s="1">
        <v>0</v>
      </c>
      <c r="I18890" s="1">
        <v>9993</v>
      </c>
    </row>
    <row r="18891" spans="1:9" x14ac:dyDescent="0.25">
      <c r="A18891" s="1">
        <v>2</v>
      </c>
      <c r="B18891" s="1">
        <v>52359</v>
      </c>
      <c r="C18891" s="1">
        <v>53.221499999999999</v>
      </c>
      <c r="D18891" s="1">
        <v>65.288899999999998</v>
      </c>
      <c r="E18891" s="1">
        <v>1690</v>
      </c>
      <c r="F18891" s="1">
        <v>41.590499999999999</v>
      </c>
      <c r="G18891" s="1">
        <v>318.52159999999998</v>
      </c>
      <c r="H18891" s="1">
        <v>15.088354349999999</v>
      </c>
      <c r="I18891" s="1">
        <v>26581</v>
      </c>
    </row>
    <row r="18892" spans="1:9" x14ac:dyDescent="0.25">
      <c r="A18892" s="1">
        <v>0</v>
      </c>
      <c r="B18892" s="1" t="s">
        <v>22846</v>
      </c>
    </row>
    <row r="18893" spans="1:9" x14ac:dyDescent="0.25">
      <c r="A18893" s="1">
        <v>1</v>
      </c>
      <c r="B18893" s="1" t="s">
        <v>22847</v>
      </c>
      <c r="C18893" s="1" t="s">
        <v>22848</v>
      </c>
      <c r="D18893" s="1">
        <v>22276.52704175</v>
      </c>
      <c r="E18893" s="1">
        <v>-1.023E-5</v>
      </c>
      <c r="F18893" s="1" t="s">
        <v>3</v>
      </c>
      <c r="G18893" s="1">
        <f>-46161-4</f>
        <v>-46165</v>
      </c>
      <c r="H18893" s="1">
        <v>0</v>
      </c>
      <c r="I18893" s="1">
        <v>9999</v>
      </c>
    </row>
    <row r="18894" spans="1:9" x14ac:dyDescent="0.25">
      <c r="A18894" s="1">
        <v>2</v>
      </c>
      <c r="B18894" s="1">
        <v>52360</v>
      </c>
      <c r="C18894" s="1">
        <v>53.2181</v>
      </c>
      <c r="D18894" s="1">
        <v>54.792900000000003</v>
      </c>
      <c r="E18894" s="1">
        <v>1947</v>
      </c>
      <c r="F18894" s="1">
        <v>40.913800000000002</v>
      </c>
      <c r="G18894" s="1">
        <v>319.2</v>
      </c>
      <c r="H18894" s="1">
        <v>15.088332680000001</v>
      </c>
      <c r="I18894" s="1">
        <v>26726</v>
      </c>
    </row>
    <row r="18895" spans="1:9" x14ac:dyDescent="0.25">
      <c r="A18895" s="1">
        <v>0</v>
      </c>
      <c r="B18895" s="1" t="s">
        <v>22849</v>
      </c>
    </row>
    <row r="18896" spans="1:9" x14ac:dyDescent="0.25">
      <c r="A18896" s="1">
        <v>1</v>
      </c>
      <c r="B18896" s="1" t="s">
        <v>22850</v>
      </c>
      <c r="C18896" s="1" t="s">
        <v>22851</v>
      </c>
      <c r="D18896" s="1">
        <v>22276.408355809999</v>
      </c>
      <c r="E18896" s="1">
        <v>2.5100000000000001E-6</v>
      </c>
      <c r="F18896" s="1" t="s">
        <v>3</v>
      </c>
      <c r="G18896" s="1" t="s">
        <v>22852</v>
      </c>
      <c r="H18896" s="1">
        <v>0</v>
      </c>
      <c r="I18896" s="1">
        <v>9996</v>
      </c>
    </row>
    <row r="18897" spans="1:9" x14ac:dyDescent="0.25">
      <c r="A18897" s="1">
        <v>2</v>
      </c>
      <c r="B18897" s="1">
        <v>52361</v>
      </c>
      <c r="C18897" s="1">
        <v>53.219499999999996</v>
      </c>
      <c r="D18897" s="1">
        <v>65.3125</v>
      </c>
      <c r="E18897" s="1">
        <v>1904</v>
      </c>
      <c r="F18897" s="1">
        <v>44.811900000000001</v>
      </c>
      <c r="G18897" s="1">
        <v>315.30270000000002</v>
      </c>
      <c r="H18897" s="1">
        <v>15.0885531</v>
      </c>
      <c r="I18897" s="1">
        <v>26585</v>
      </c>
    </row>
    <row r="18898" spans="1:9" x14ac:dyDescent="0.25">
      <c r="A18898" s="1">
        <v>0</v>
      </c>
      <c r="B18898" s="1" t="s">
        <v>22853</v>
      </c>
    </row>
    <row r="18899" spans="1:9" x14ac:dyDescent="0.25">
      <c r="A18899" s="1">
        <v>1</v>
      </c>
      <c r="B18899" s="1" t="s">
        <v>22854</v>
      </c>
      <c r="C18899" s="1" t="s">
        <v>22855</v>
      </c>
      <c r="D18899" s="1">
        <v>22276.523347819999</v>
      </c>
      <c r="E18899" s="1">
        <v>2.4899999999999999E-6</v>
      </c>
      <c r="F18899" s="1" t="s">
        <v>3</v>
      </c>
      <c r="G18899" s="1" t="s">
        <v>22856</v>
      </c>
      <c r="H18899" s="1">
        <v>0</v>
      </c>
      <c r="I18899" s="1">
        <v>9993</v>
      </c>
    </row>
    <row r="18900" spans="1:9" x14ac:dyDescent="0.25">
      <c r="A18900" s="1">
        <v>2</v>
      </c>
      <c r="B18900" s="1">
        <v>52362</v>
      </c>
      <c r="C18900" s="1">
        <v>53.217399999999998</v>
      </c>
      <c r="D18900" s="1">
        <v>54.804000000000002</v>
      </c>
      <c r="E18900" s="1">
        <v>1893</v>
      </c>
      <c r="F18900" s="1">
        <v>42.7</v>
      </c>
      <c r="G18900" s="1">
        <v>317.41390000000001</v>
      </c>
      <c r="H18900" s="1">
        <v>15.08847973</v>
      </c>
      <c r="I18900" s="1">
        <v>26735</v>
      </c>
    </row>
    <row r="18901" spans="1:9" x14ac:dyDescent="0.25">
      <c r="A18901" s="1">
        <v>0</v>
      </c>
      <c r="B18901" s="1" t="s">
        <v>22857</v>
      </c>
    </row>
    <row r="18902" spans="1:9" x14ac:dyDescent="0.25">
      <c r="A18902" s="1">
        <v>1</v>
      </c>
      <c r="B18902" s="1" t="s">
        <v>22858</v>
      </c>
      <c r="C18902" s="1" t="s">
        <v>22859</v>
      </c>
      <c r="D18902" s="1">
        <v>22276.470927130002</v>
      </c>
      <c r="E18902" s="1">
        <v>-3.4000000000000001E-6</v>
      </c>
      <c r="F18902" s="1" t="s">
        <v>3</v>
      </c>
      <c r="G18902" s="1">
        <f>-32937-5</f>
        <v>-32942</v>
      </c>
      <c r="H18902" s="1">
        <v>0</v>
      </c>
      <c r="I18902" s="1">
        <v>9992</v>
      </c>
    </row>
    <row r="18903" spans="1:9" x14ac:dyDescent="0.25">
      <c r="A18903" s="1">
        <v>2</v>
      </c>
      <c r="B18903" s="1">
        <v>52363</v>
      </c>
      <c r="C18903" s="1">
        <v>53.220100000000002</v>
      </c>
      <c r="D18903" s="1">
        <v>65.027900000000002</v>
      </c>
      <c r="E18903" s="1">
        <v>1661</v>
      </c>
      <c r="F18903" s="1">
        <v>38.252699999999997</v>
      </c>
      <c r="G18903" s="1">
        <v>321.85829999999999</v>
      </c>
      <c r="H18903" s="1">
        <v>15.08844038</v>
      </c>
      <c r="I18903" s="1">
        <v>26597</v>
      </c>
    </row>
    <row r="18904" spans="1:9" x14ac:dyDescent="0.25">
      <c r="A18904" s="1">
        <v>0</v>
      </c>
      <c r="B18904" s="1" t="s">
        <v>22860</v>
      </c>
    </row>
    <row r="18905" spans="1:9" x14ac:dyDescent="0.25">
      <c r="A18905" s="1">
        <v>1</v>
      </c>
      <c r="B18905" s="1" t="s">
        <v>22861</v>
      </c>
      <c r="C18905" s="1" t="s">
        <v>22862</v>
      </c>
      <c r="D18905" s="1">
        <v>22276.11951203</v>
      </c>
      <c r="E18905" s="1">
        <v>-3.1700000000000001E-6</v>
      </c>
      <c r="F18905" s="1" t="s">
        <v>3</v>
      </c>
      <c r="G18905" s="1">
        <f>-18403-5</f>
        <v>-18408</v>
      </c>
      <c r="H18905" s="1">
        <v>0</v>
      </c>
      <c r="I18905" s="1">
        <v>9998</v>
      </c>
    </row>
    <row r="18906" spans="1:9" x14ac:dyDescent="0.25">
      <c r="A18906" s="1">
        <v>2</v>
      </c>
      <c r="B18906" s="1">
        <v>52364</v>
      </c>
      <c r="C18906" s="1">
        <v>53.217300000000002</v>
      </c>
      <c r="D18906" s="1">
        <v>56.607300000000002</v>
      </c>
      <c r="E18906" s="1">
        <v>1755</v>
      </c>
      <c r="F18906" s="1">
        <v>48.063699999999997</v>
      </c>
      <c r="G18906" s="1">
        <v>312.0505</v>
      </c>
      <c r="H18906" s="1">
        <v>15.088463429999999</v>
      </c>
      <c r="I18906" s="1">
        <v>26675</v>
      </c>
    </row>
    <row r="18907" spans="1:9" x14ac:dyDescent="0.25">
      <c r="A18907" s="1">
        <v>0</v>
      </c>
      <c r="B18907" s="1" t="s">
        <v>22863</v>
      </c>
    </row>
    <row r="18908" spans="1:9" x14ac:dyDescent="0.25">
      <c r="A18908" s="1">
        <v>1</v>
      </c>
      <c r="B18908" s="1" t="s">
        <v>22864</v>
      </c>
      <c r="C18908" s="1" t="s">
        <v>22865</v>
      </c>
      <c r="D18908" s="1">
        <v>22276.39822802</v>
      </c>
      <c r="E18908" s="1">
        <v>2.4170000000000001E-5</v>
      </c>
      <c r="F18908" s="1" t="s">
        <v>3</v>
      </c>
      <c r="G18908" s="1" t="s">
        <v>22866</v>
      </c>
      <c r="H18908" s="1">
        <v>0</v>
      </c>
      <c r="I18908" s="1">
        <v>9994</v>
      </c>
    </row>
    <row r="18909" spans="1:9" x14ac:dyDescent="0.25">
      <c r="A18909" s="1">
        <v>2</v>
      </c>
      <c r="B18909" s="1">
        <v>52365</v>
      </c>
      <c r="C18909" s="1">
        <v>53.216000000000001</v>
      </c>
      <c r="D18909" s="1">
        <v>55.357300000000002</v>
      </c>
      <c r="E18909" s="1">
        <v>1860</v>
      </c>
      <c r="F18909" s="1">
        <v>42.425800000000002</v>
      </c>
      <c r="G18909" s="1">
        <v>317.68770000000001</v>
      </c>
      <c r="H18909" s="1">
        <v>15.08856789</v>
      </c>
      <c r="I18909" s="1">
        <v>26710</v>
      </c>
    </row>
    <row r="18910" spans="1:9" x14ac:dyDescent="0.25">
      <c r="A18910" s="1">
        <v>0</v>
      </c>
      <c r="B18910" s="1" t="s">
        <v>22867</v>
      </c>
    </row>
    <row r="18911" spans="1:9" x14ac:dyDescent="0.25">
      <c r="A18911" s="1">
        <v>1</v>
      </c>
      <c r="B18911" s="1" t="s">
        <v>22868</v>
      </c>
      <c r="C18911" s="1" t="s">
        <v>22869</v>
      </c>
      <c r="D18911" s="1">
        <v>22276.512304690001</v>
      </c>
      <c r="E18911" s="1">
        <v>3.2450000000000003E-5</v>
      </c>
      <c r="F18911" s="1" t="s">
        <v>3</v>
      </c>
      <c r="G18911" s="1" t="s">
        <v>22870</v>
      </c>
      <c r="H18911" s="1">
        <v>0</v>
      </c>
      <c r="I18911" s="1">
        <v>9990</v>
      </c>
    </row>
    <row r="18912" spans="1:9" x14ac:dyDescent="0.25">
      <c r="A18912" s="1">
        <v>2</v>
      </c>
      <c r="B18912" s="1">
        <v>52366</v>
      </c>
      <c r="C18912" s="1">
        <v>53.217100000000002</v>
      </c>
      <c r="D18912" s="1">
        <v>54.845700000000001</v>
      </c>
      <c r="E18912" s="1">
        <v>2305</v>
      </c>
      <c r="F18912" s="1">
        <v>44.516500000000001</v>
      </c>
      <c r="G18912" s="1">
        <v>315.60120000000001</v>
      </c>
      <c r="H18912" s="1">
        <v>15.088560879999999</v>
      </c>
      <c r="I18912" s="1">
        <v>26736</v>
      </c>
    </row>
    <row r="18913" spans="1:9" x14ac:dyDescent="0.25">
      <c r="A18913" s="1">
        <v>0</v>
      </c>
      <c r="B18913" s="1" t="s">
        <v>22871</v>
      </c>
    </row>
    <row r="18914" spans="1:9" x14ac:dyDescent="0.25">
      <c r="A18914" s="1">
        <v>1</v>
      </c>
      <c r="B18914" s="1" t="s">
        <v>22872</v>
      </c>
      <c r="C18914" s="1" t="s">
        <v>22873</v>
      </c>
      <c r="D18914" s="1">
        <v>22276.519671729999</v>
      </c>
      <c r="E18914" s="1">
        <v>4.0339999999999997E-5</v>
      </c>
      <c r="F18914" s="1" t="s">
        <v>3</v>
      </c>
      <c r="G18914" s="1" t="s">
        <v>22874</v>
      </c>
      <c r="H18914" s="1">
        <v>0</v>
      </c>
      <c r="I18914" s="1">
        <v>9993</v>
      </c>
    </row>
    <row r="18915" spans="1:9" x14ac:dyDescent="0.25">
      <c r="A18915" s="1">
        <v>2</v>
      </c>
      <c r="B18915" s="1">
        <v>52367</v>
      </c>
      <c r="C18915" s="1">
        <v>53.215699999999998</v>
      </c>
      <c r="D18915" s="1">
        <v>54.813200000000002</v>
      </c>
      <c r="E18915" s="1">
        <v>2411</v>
      </c>
      <c r="F18915" s="1">
        <v>41.995199999999997</v>
      </c>
      <c r="G18915" s="1">
        <v>318.12240000000003</v>
      </c>
      <c r="H18915" s="1">
        <v>15.08857121</v>
      </c>
      <c r="I18915" s="1">
        <v>26736</v>
      </c>
    </row>
    <row r="18916" spans="1:9" x14ac:dyDescent="0.25">
      <c r="A18916" s="1">
        <v>0</v>
      </c>
      <c r="B18916" s="1" t="s">
        <v>22875</v>
      </c>
    </row>
    <row r="18917" spans="1:9" x14ac:dyDescent="0.25">
      <c r="A18917" s="1">
        <v>1</v>
      </c>
      <c r="B18917" s="1" t="s">
        <v>22876</v>
      </c>
      <c r="C18917" s="1" t="s">
        <v>22877</v>
      </c>
      <c r="D18917" s="1">
        <v>22276.435030969998</v>
      </c>
      <c r="E18917" s="1">
        <v>3.3269999999999998E-5</v>
      </c>
      <c r="F18917" s="1" t="s">
        <v>3</v>
      </c>
      <c r="G18917" s="1" t="s">
        <v>22878</v>
      </c>
      <c r="H18917" s="1">
        <v>0</v>
      </c>
      <c r="I18917" s="1">
        <v>9990</v>
      </c>
    </row>
    <row r="18918" spans="1:9" x14ac:dyDescent="0.25">
      <c r="A18918" s="1">
        <v>2</v>
      </c>
      <c r="B18918" s="1">
        <v>52368</v>
      </c>
      <c r="C18918" s="1">
        <v>53.216099999999997</v>
      </c>
      <c r="D18918" s="1">
        <v>55.190199999999997</v>
      </c>
      <c r="E18918" s="1">
        <v>1606</v>
      </c>
      <c r="F18918" s="1">
        <v>39.393099999999997</v>
      </c>
      <c r="G18918" s="1">
        <v>320.71769999999998</v>
      </c>
      <c r="H18918" s="1">
        <v>15.08851026</v>
      </c>
      <c r="I18918" s="1">
        <v>26716</v>
      </c>
    </row>
    <row r="18919" spans="1:9" x14ac:dyDescent="0.25">
      <c r="A18919" s="1">
        <v>0</v>
      </c>
      <c r="B18919" s="1" t="s">
        <v>22879</v>
      </c>
    </row>
    <row r="18920" spans="1:9" x14ac:dyDescent="0.25">
      <c r="A18920" s="1">
        <v>1</v>
      </c>
      <c r="B18920" s="1" t="s">
        <v>22880</v>
      </c>
      <c r="C18920" s="1" t="s">
        <v>22881</v>
      </c>
      <c r="D18920" s="1">
        <v>22276.516000129999</v>
      </c>
      <c r="E18920" s="1">
        <v>1.8872999999999999E-4</v>
      </c>
      <c r="F18920" s="1" t="s">
        <v>3</v>
      </c>
      <c r="G18920" s="1" t="s">
        <v>22882</v>
      </c>
      <c r="H18920" s="1">
        <v>0</v>
      </c>
      <c r="I18920" s="1">
        <v>9997</v>
      </c>
    </row>
    <row r="18921" spans="1:9" x14ac:dyDescent="0.25">
      <c r="A18921" s="1">
        <v>2</v>
      </c>
      <c r="B18921" s="1">
        <v>52369</v>
      </c>
      <c r="C18921" s="1">
        <v>53.216799999999999</v>
      </c>
      <c r="D18921" s="1">
        <v>54.829500000000003</v>
      </c>
      <c r="E18921" s="1">
        <v>1688</v>
      </c>
      <c r="F18921" s="1">
        <v>49.359499999999997</v>
      </c>
      <c r="G18921" s="1">
        <v>310.7543</v>
      </c>
      <c r="H18921" s="1">
        <v>15.08855297</v>
      </c>
      <c r="I18921" s="1">
        <v>26734</v>
      </c>
    </row>
    <row r="18922" spans="1:9" x14ac:dyDescent="0.25">
      <c r="A18922" s="1">
        <v>0</v>
      </c>
      <c r="B18922" s="1" t="s">
        <v>22883</v>
      </c>
    </row>
    <row r="18923" spans="1:9" x14ac:dyDescent="0.25">
      <c r="A18923" s="1">
        <v>1</v>
      </c>
      <c r="B18923" s="1" t="s">
        <v>22884</v>
      </c>
      <c r="C18923" s="1" t="s">
        <v>22885</v>
      </c>
      <c r="D18923" s="1">
        <v>22276.508632559999</v>
      </c>
      <c r="E18923" s="1">
        <v>7.4800000000000004E-6</v>
      </c>
      <c r="F18923" s="1" t="s">
        <v>3</v>
      </c>
      <c r="G18923" s="1" t="s">
        <v>22886</v>
      </c>
      <c r="H18923" s="1">
        <v>0</v>
      </c>
      <c r="I18923" s="1">
        <v>9992</v>
      </c>
    </row>
    <row r="18924" spans="1:9" x14ac:dyDescent="0.25">
      <c r="A18924" s="1">
        <v>2</v>
      </c>
      <c r="B18924" s="1">
        <v>52370</v>
      </c>
      <c r="C18924" s="1">
        <v>53.2181</v>
      </c>
      <c r="D18924" s="1">
        <v>54.863799999999998</v>
      </c>
      <c r="E18924" s="1">
        <v>1803</v>
      </c>
      <c r="F18924" s="1">
        <v>47.146099999999997</v>
      </c>
      <c r="G18924" s="1">
        <v>312.96820000000002</v>
      </c>
      <c r="H18924" s="1">
        <v>15.08842873</v>
      </c>
      <c r="I18924" s="1">
        <v>26733</v>
      </c>
    </row>
    <row r="18925" spans="1:9" x14ac:dyDescent="0.25">
      <c r="A18925" s="1">
        <v>0</v>
      </c>
      <c r="B18925" s="1" t="s">
        <v>22887</v>
      </c>
    </row>
    <row r="18926" spans="1:9" x14ac:dyDescent="0.25">
      <c r="A18926" s="1">
        <v>1</v>
      </c>
      <c r="B18926" s="1" t="s">
        <v>22888</v>
      </c>
      <c r="C18926" s="1" t="s">
        <v>22889</v>
      </c>
      <c r="D18926" s="1">
        <v>22276.438708049998</v>
      </c>
      <c r="E18926" s="1">
        <v>1.341E-5</v>
      </c>
      <c r="F18926" s="1" t="s">
        <v>3</v>
      </c>
      <c r="G18926" s="1" t="s">
        <v>22890</v>
      </c>
      <c r="H18926" s="1">
        <v>0</v>
      </c>
      <c r="I18926" s="1">
        <v>9994</v>
      </c>
    </row>
    <row r="18927" spans="1:9" x14ac:dyDescent="0.25">
      <c r="A18927" s="1">
        <v>2</v>
      </c>
      <c r="B18927" s="1">
        <v>52371</v>
      </c>
      <c r="C18927" s="1">
        <v>53.218699999999998</v>
      </c>
      <c r="D18927" s="1">
        <v>55.175899999999999</v>
      </c>
      <c r="E18927" s="1">
        <v>1922</v>
      </c>
      <c r="F18927" s="1">
        <v>43.614699999999999</v>
      </c>
      <c r="G18927" s="1">
        <v>316.49970000000002</v>
      </c>
      <c r="H18927" s="1">
        <v>15.0884198</v>
      </c>
      <c r="I18927" s="1">
        <v>26716</v>
      </c>
    </row>
    <row r="18928" spans="1:9" x14ac:dyDescent="0.25">
      <c r="A18928" s="1">
        <v>0</v>
      </c>
      <c r="B18928" s="1" t="s">
        <v>22891</v>
      </c>
    </row>
    <row r="18929" spans="1:9" x14ac:dyDescent="0.25">
      <c r="A18929" s="1">
        <v>1</v>
      </c>
      <c r="B18929" s="1" t="s">
        <v>22892</v>
      </c>
      <c r="C18929" s="1" t="s">
        <v>22893</v>
      </c>
      <c r="D18929" s="1">
        <v>22276.43134762</v>
      </c>
      <c r="E18929" s="1">
        <v>1.2850000000000001E-5</v>
      </c>
      <c r="F18929" s="1" t="s">
        <v>3</v>
      </c>
      <c r="G18929" s="1" t="s">
        <v>22894</v>
      </c>
      <c r="H18929" s="1">
        <v>0</v>
      </c>
      <c r="I18929" s="1">
        <v>9994</v>
      </c>
    </row>
    <row r="18930" spans="1:9" x14ac:dyDescent="0.25">
      <c r="A18930" s="1">
        <v>2</v>
      </c>
      <c r="B18930" s="1">
        <v>52372</v>
      </c>
      <c r="C18930" s="1">
        <v>53.2194</v>
      </c>
      <c r="D18930" s="1">
        <v>55.203800000000001</v>
      </c>
      <c r="E18930" s="1">
        <v>1821</v>
      </c>
      <c r="F18930" s="1">
        <v>43.808799999999998</v>
      </c>
      <c r="G18930" s="1">
        <v>316.3048</v>
      </c>
      <c r="H18930" s="1">
        <v>15.08846393</v>
      </c>
      <c r="I18930" s="1">
        <v>26719</v>
      </c>
    </row>
    <row r="18931" spans="1:9" x14ac:dyDescent="0.25">
      <c r="A18931" s="1">
        <v>0</v>
      </c>
      <c r="B18931" s="1" t="s">
        <v>22895</v>
      </c>
    </row>
    <row r="18932" spans="1:9" x14ac:dyDescent="0.25">
      <c r="A18932" s="1">
        <v>1</v>
      </c>
      <c r="B18932" s="1" t="s">
        <v>22896</v>
      </c>
      <c r="C18932" s="1" t="s">
        <v>22897</v>
      </c>
      <c r="D18932" s="1">
        <v>22276.420307960001</v>
      </c>
      <c r="E18932" s="1">
        <v>1.7689999999999998E-5</v>
      </c>
      <c r="F18932" s="1" t="s">
        <v>3</v>
      </c>
      <c r="G18932" s="1" t="s">
        <v>22898</v>
      </c>
      <c r="H18932" s="1">
        <v>0</v>
      </c>
      <c r="I18932" s="1">
        <v>9991</v>
      </c>
    </row>
    <row r="18933" spans="1:9" x14ac:dyDescent="0.25">
      <c r="A18933" s="1">
        <v>2</v>
      </c>
      <c r="B18933" s="1">
        <v>52373</v>
      </c>
      <c r="C18933" s="1">
        <v>53.2181</v>
      </c>
      <c r="D18933" s="1">
        <v>55.2498</v>
      </c>
      <c r="E18933" s="1">
        <v>1598</v>
      </c>
      <c r="F18933" s="1">
        <v>48.246600000000001</v>
      </c>
      <c r="G18933" s="1">
        <v>311.86630000000002</v>
      </c>
      <c r="H18933" s="1">
        <v>15.08852226</v>
      </c>
      <c r="I18933" s="1">
        <v>26722</v>
      </c>
    </row>
    <row r="18934" spans="1:9" x14ac:dyDescent="0.25">
      <c r="A18934" s="1">
        <v>0</v>
      </c>
      <c r="B18934" s="1" t="s">
        <v>22899</v>
      </c>
    </row>
    <row r="18935" spans="1:9" x14ac:dyDescent="0.25">
      <c r="A18935" s="1">
        <v>1</v>
      </c>
      <c r="B18935" s="1" t="s">
        <v>22900</v>
      </c>
      <c r="C18935" s="1" t="s">
        <v>22901</v>
      </c>
      <c r="D18935" s="1">
        <v>22276.49023295</v>
      </c>
      <c r="E18935" s="1">
        <v>3.9199999999999997E-5</v>
      </c>
      <c r="F18935" s="1" t="s">
        <v>3</v>
      </c>
      <c r="G18935" s="1" t="s">
        <v>22902</v>
      </c>
      <c r="H18935" s="1">
        <v>0</v>
      </c>
      <c r="I18935" s="1">
        <v>9991</v>
      </c>
    </row>
    <row r="18936" spans="1:9" x14ac:dyDescent="0.25">
      <c r="A18936" s="1">
        <v>2</v>
      </c>
      <c r="B18936" s="1">
        <v>52374</v>
      </c>
      <c r="C18936" s="1">
        <v>53.217700000000001</v>
      </c>
      <c r="D18936" s="1">
        <v>54.935899999999997</v>
      </c>
      <c r="E18936" s="1">
        <v>1788</v>
      </c>
      <c r="F18936" s="1">
        <v>48.950299999999999</v>
      </c>
      <c r="G18936" s="1">
        <v>311.16430000000003</v>
      </c>
      <c r="H18936" s="1">
        <v>15.088445399999999</v>
      </c>
      <c r="I18936" s="1">
        <v>26732</v>
      </c>
    </row>
    <row r="18937" spans="1:9" x14ac:dyDescent="0.25">
      <c r="A18937" s="1">
        <v>0</v>
      </c>
      <c r="B18937" s="1" t="s">
        <v>22903</v>
      </c>
    </row>
    <row r="18938" spans="1:9" x14ac:dyDescent="0.25">
      <c r="A18938" s="1">
        <v>1</v>
      </c>
      <c r="B18938" s="1" t="s">
        <v>22904</v>
      </c>
      <c r="C18938" s="1" t="s">
        <v>22905</v>
      </c>
      <c r="D18938" s="1">
        <v>22276.427666539999</v>
      </c>
      <c r="E18938" s="1">
        <v>7.7700000000000001E-6</v>
      </c>
      <c r="F18938" s="1" t="s">
        <v>3</v>
      </c>
      <c r="G18938" s="1" t="s">
        <v>22906</v>
      </c>
      <c r="H18938" s="1">
        <v>0</v>
      </c>
      <c r="I18938" s="1">
        <v>9996</v>
      </c>
    </row>
    <row r="18939" spans="1:9" x14ac:dyDescent="0.25">
      <c r="A18939" s="1">
        <v>2</v>
      </c>
      <c r="B18939" s="1">
        <v>52375</v>
      </c>
      <c r="C18939" s="1">
        <v>53.219700000000003</v>
      </c>
      <c r="D18939" s="1">
        <v>55.222499999999997</v>
      </c>
      <c r="E18939" s="1">
        <v>1618</v>
      </c>
      <c r="F18939" s="1">
        <v>55.7166</v>
      </c>
      <c r="G18939" s="1">
        <v>304.39800000000002</v>
      </c>
      <c r="H18939" s="1">
        <v>15.08845153</v>
      </c>
      <c r="I18939" s="1">
        <v>26722</v>
      </c>
    </row>
    <row r="18940" spans="1:9" x14ac:dyDescent="0.25">
      <c r="A18940" s="1">
        <v>0</v>
      </c>
      <c r="B18940" s="1" t="s">
        <v>22907</v>
      </c>
    </row>
    <row r="18941" spans="1:9" x14ac:dyDescent="0.25">
      <c r="A18941" s="1">
        <v>1</v>
      </c>
      <c r="B18941" s="1" t="s">
        <v>22908</v>
      </c>
      <c r="C18941" s="1" t="s">
        <v>22909</v>
      </c>
      <c r="D18941" s="1">
        <v>22276.416628899999</v>
      </c>
      <c r="E18941" s="1">
        <v>1.787E-5</v>
      </c>
      <c r="F18941" s="1" t="s">
        <v>3</v>
      </c>
      <c r="G18941" s="1" t="s">
        <v>22910</v>
      </c>
      <c r="H18941" s="1">
        <v>0</v>
      </c>
      <c r="I18941" s="1">
        <v>9998</v>
      </c>
    </row>
    <row r="18942" spans="1:9" x14ac:dyDescent="0.25">
      <c r="A18942" s="1">
        <v>2</v>
      </c>
      <c r="B18942" s="1">
        <v>52376</v>
      </c>
      <c r="C18942" s="1">
        <v>53.217799999999997</v>
      </c>
      <c r="D18942" s="1">
        <v>55.268900000000002</v>
      </c>
      <c r="E18942" s="1">
        <v>1714</v>
      </c>
      <c r="F18942" s="1">
        <v>43.825499999999998</v>
      </c>
      <c r="G18942" s="1">
        <v>316.28730000000002</v>
      </c>
      <c r="H18942" s="1">
        <v>15.088478889999999</v>
      </c>
      <c r="I18942" s="1">
        <v>26721</v>
      </c>
    </row>
    <row r="18943" spans="1:9" x14ac:dyDescent="0.25">
      <c r="A18943" s="1">
        <v>0</v>
      </c>
      <c r="B18943" s="1" t="s">
        <v>22911</v>
      </c>
    </row>
    <row r="18944" spans="1:9" x14ac:dyDescent="0.25">
      <c r="A18944" s="1">
        <v>1</v>
      </c>
      <c r="B18944" s="1" t="s">
        <v>22912</v>
      </c>
      <c r="C18944" s="1" t="s">
        <v>22913</v>
      </c>
      <c r="D18944" s="1">
        <v>22276.417585319999</v>
      </c>
      <c r="E18944" s="1">
        <v>1.149E-5</v>
      </c>
      <c r="F18944" s="1" t="s">
        <v>3</v>
      </c>
      <c r="G18944" s="1" t="s">
        <v>22914</v>
      </c>
      <c r="H18944" s="1">
        <v>0</v>
      </c>
      <c r="I18944" s="1">
        <v>9997</v>
      </c>
    </row>
    <row r="18945" spans="1:9" x14ac:dyDescent="0.25">
      <c r="A18945" s="1">
        <v>2</v>
      </c>
      <c r="B18945" s="1">
        <v>52377</v>
      </c>
      <c r="C18945" s="1">
        <v>53.220500000000001</v>
      </c>
      <c r="D18945" s="1">
        <v>55.267299999999999</v>
      </c>
      <c r="E18945" s="1">
        <v>1704</v>
      </c>
      <c r="F18945" s="1">
        <v>47.792499999999997</v>
      </c>
      <c r="G18945" s="1">
        <v>312.32119999999998</v>
      </c>
      <c r="H18945" s="1">
        <v>15.088487199999999</v>
      </c>
      <c r="I18945" s="1">
        <v>26710</v>
      </c>
    </row>
    <row r="18946" spans="1:9" x14ac:dyDescent="0.25">
      <c r="A18946" s="1">
        <v>0</v>
      </c>
      <c r="B18946" s="1" t="s">
        <v>22915</v>
      </c>
    </row>
    <row r="18947" spans="1:9" x14ac:dyDescent="0.25">
      <c r="A18947" s="1">
        <v>1</v>
      </c>
      <c r="B18947" s="1" t="s">
        <v>22916</v>
      </c>
      <c r="C18947" s="1" t="s">
        <v>22917</v>
      </c>
      <c r="D18947" s="1">
        <v>22275.879353209999</v>
      </c>
      <c r="E18947" s="1">
        <v>-9.1700000000000003E-6</v>
      </c>
      <c r="F18947" s="1" t="s">
        <v>3</v>
      </c>
      <c r="G18947" s="1">
        <f>-39482-4</f>
        <v>-39486</v>
      </c>
      <c r="H18947" s="1">
        <v>0</v>
      </c>
      <c r="I18947" s="1">
        <v>9993</v>
      </c>
    </row>
    <row r="18948" spans="1:9" x14ac:dyDescent="0.25">
      <c r="A18948" s="1">
        <v>2</v>
      </c>
      <c r="B18948" s="1">
        <v>52378</v>
      </c>
      <c r="C18948" s="1">
        <v>53.219200000000001</v>
      </c>
      <c r="D18948" s="1">
        <v>57.678800000000003</v>
      </c>
      <c r="E18948" s="1">
        <v>1763</v>
      </c>
      <c r="F18948" s="1">
        <v>41.976900000000001</v>
      </c>
      <c r="G18948" s="1">
        <v>318.13580000000002</v>
      </c>
      <c r="H18948" s="1">
        <v>15.088476119999999</v>
      </c>
      <c r="I18948" s="1">
        <v>26642</v>
      </c>
    </row>
    <row r="18949" spans="1:9" x14ac:dyDescent="0.25">
      <c r="A18949" s="1">
        <v>0</v>
      </c>
      <c r="B18949" s="1" t="s">
        <v>22918</v>
      </c>
    </row>
    <row r="18950" spans="1:9" x14ac:dyDescent="0.25">
      <c r="A18950" s="1">
        <v>1</v>
      </c>
      <c r="B18950" s="1" t="s">
        <v>22919</v>
      </c>
      <c r="C18950" s="1" t="s">
        <v>22920</v>
      </c>
      <c r="D18950" s="1">
        <v>22276.545436240001</v>
      </c>
      <c r="E18950" s="1">
        <v>2.0000000000000002E-5</v>
      </c>
      <c r="F18950" s="1" t="s">
        <v>3</v>
      </c>
      <c r="G18950" s="1" t="s">
        <v>22921</v>
      </c>
      <c r="H18950" s="1">
        <v>0</v>
      </c>
      <c r="I18950" s="1">
        <v>9992</v>
      </c>
    </row>
    <row r="18951" spans="1:9" x14ac:dyDescent="0.25">
      <c r="A18951" s="1">
        <v>2</v>
      </c>
      <c r="B18951" s="1">
        <v>52379</v>
      </c>
      <c r="C18951" s="1">
        <v>53.220199999999998</v>
      </c>
      <c r="D18951" s="1">
        <v>54.692500000000003</v>
      </c>
      <c r="E18951" s="1">
        <v>1479</v>
      </c>
      <c r="F18951" s="1">
        <v>56.311700000000002</v>
      </c>
      <c r="G18951" s="1">
        <v>303.80160000000001</v>
      </c>
      <c r="H18951" s="1">
        <v>15.088452869999999</v>
      </c>
      <c r="I18951" s="1">
        <v>26745</v>
      </c>
    </row>
    <row r="18952" spans="1:9" x14ac:dyDescent="0.25">
      <c r="A18952" s="1">
        <v>0</v>
      </c>
      <c r="B18952" s="1" t="s">
        <v>22922</v>
      </c>
    </row>
    <row r="18953" spans="1:9" x14ac:dyDescent="0.25">
      <c r="A18953" s="1">
        <v>1</v>
      </c>
      <c r="B18953" s="1" t="s">
        <v>22923</v>
      </c>
      <c r="C18953" s="1" t="s">
        <v>22924</v>
      </c>
      <c r="D18953" s="1">
        <v>22276.52153862</v>
      </c>
      <c r="E18953" s="1">
        <v>1.8119999999999999E-5</v>
      </c>
      <c r="F18953" s="1" t="s">
        <v>3</v>
      </c>
      <c r="G18953" s="1" t="s">
        <v>22925</v>
      </c>
      <c r="H18953" s="1">
        <v>0</v>
      </c>
      <c r="I18953" s="1">
        <v>9991</v>
      </c>
    </row>
    <row r="18954" spans="1:9" x14ac:dyDescent="0.25">
      <c r="A18954" s="1">
        <v>2</v>
      </c>
      <c r="B18954" s="1">
        <v>52380</v>
      </c>
      <c r="C18954" s="1">
        <v>53.215899999999998</v>
      </c>
      <c r="D18954" s="1">
        <v>44.803400000000003</v>
      </c>
      <c r="E18954" s="1">
        <v>2052</v>
      </c>
      <c r="F18954" s="1">
        <v>34.469200000000001</v>
      </c>
      <c r="G18954" s="1">
        <v>325.64330000000001</v>
      </c>
      <c r="H18954" s="1">
        <v>15.088499909999999</v>
      </c>
      <c r="I18954" s="1">
        <v>26878</v>
      </c>
    </row>
    <row r="18955" spans="1:9" x14ac:dyDescent="0.25">
      <c r="A18955" s="1">
        <v>0</v>
      </c>
      <c r="B18955" s="1" t="s">
        <v>22926</v>
      </c>
    </row>
    <row r="18956" spans="1:9" x14ac:dyDescent="0.25">
      <c r="A18956" s="1">
        <v>1</v>
      </c>
      <c r="B18956" s="1" t="s">
        <v>22927</v>
      </c>
      <c r="C18956" s="1" t="s">
        <v>22928</v>
      </c>
      <c r="D18956" s="1">
        <v>22276.40559052</v>
      </c>
      <c r="E18956" s="1">
        <v>2.084E-5</v>
      </c>
      <c r="F18956" s="1" t="s">
        <v>3</v>
      </c>
      <c r="G18956" s="1" t="s">
        <v>22929</v>
      </c>
      <c r="H18956" s="1">
        <v>0</v>
      </c>
      <c r="I18956" s="1">
        <v>9991</v>
      </c>
    </row>
    <row r="18957" spans="1:9" x14ac:dyDescent="0.25">
      <c r="A18957" s="1">
        <v>2</v>
      </c>
      <c r="B18957" s="1">
        <v>52381</v>
      </c>
      <c r="C18957" s="1">
        <v>53.22</v>
      </c>
      <c r="D18957" s="1">
        <v>55.321599999999997</v>
      </c>
      <c r="E18957" s="1">
        <v>2098</v>
      </c>
      <c r="F18957" s="1">
        <v>42.598999999999997</v>
      </c>
      <c r="G18957" s="1">
        <v>317.51639999999998</v>
      </c>
      <c r="H18957" s="1">
        <v>15.0885722</v>
      </c>
      <c r="I18957" s="1">
        <v>26725</v>
      </c>
    </row>
    <row r="18958" spans="1:9" x14ac:dyDescent="0.25">
      <c r="A18958" s="1">
        <v>0</v>
      </c>
      <c r="B18958" s="1" t="s">
        <v>22930</v>
      </c>
    </row>
    <row r="18959" spans="1:9" x14ac:dyDescent="0.25">
      <c r="A18959" s="1">
        <v>1</v>
      </c>
      <c r="B18959" s="1" t="s">
        <v>22931</v>
      </c>
      <c r="C18959" s="1" t="s">
        <v>22932</v>
      </c>
      <c r="D18959" s="1">
        <v>22275.805750830001</v>
      </c>
      <c r="E18959" s="1">
        <v>-2.7499999999999999E-6</v>
      </c>
      <c r="F18959" s="1" t="s">
        <v>3</v>
      </c>
      <c r="G18959" s="1" t="s">
        <v>22933</v>
      </c>
      <c r="H18959" s="1">
        <v>0</v>
      </c>
      <c r="I18959" s="1">
        <v>9992</v>
      </c>
    </row>
    <row r="18960" spans="1:9" x14ac:dyDescent="0.25">
      <c r="A18960" s="1">
        <v>2</v>
      </c>
      <c r="B18960" s="1">
        <v>52382</v>
      </c>
      <c r="C18960" s="1">
        <v>53.221699999999998</v>
      </c>
      <c r="D18960" s="1">
        <v>58.009399999999999</v>
      </c>
      <c r="E18960" s="1">
        <v>2034</v>
      </c>
      <c r="F18960" s="1">
        <v>36.014800000000001</v>
      </c>
      <c r="G18960" s="1">
        <v>324.09809999999999</v>
      </c>
      <c r="H18960" s="1">
        <v>15.08847591</v>
      </c>
      <c r="I18960" s="1">
        <v>26631</v>
      </c>
    </row>
    <row r="18961" spans="1:9" x14ac:dyDescent="0.25">
      <c r="A18961" s="1">
        <v>0</v>
      </c>
      <c r="B18961" s="1" t="s">
        <v>22934</v>
      </c>
    </row>
    <row r="18962" spans="1:9" x14ac:dyDescent="0.25">
      <c r="A18962" s="1">
        <v>1</v>
      </c>
      <c r="B18962" s="1" t="s">
        <v>22935</v>
      </c>
      <c r="C18962" s="1" t="s">
        <v>22936</v>
      </c>
      <c r="D18962" s="1">
        <v>22276.583344909999</v>
      </c>
      <c r="E18962" s="1">
        <v>-1.9890000000000001E-4</v>
      </c>
      <c r="F18962" s="1" t="s">
        <v>3</v>
      </c>
      <c r="G18962" s="1">
        <f>-12342-2</f>
        <v>-12344</v>
      </c>
      <c r="H18962" s="1">
        <v>0</v>
      </c>
      <c r="I18962" s="1">
        <v>9993</v>
      </c>
    </row>
    <row r="18963" spans="1:9" x14ac:dyDescent="0.25">
      <c r="A18963" s="1">
        <v>2</v>
      </c>
      <c r="B18963" s="1">
        <v>52383</v>
      </c>
      <c r="C18963" s="1">
        <v>53.2179</v>
      </c>
      <c r="D18963" s="1">
        <v>44.523499999999999</v>
      </c>
      <c r="E18963" s="1">
        <v>1939</v>
      </c>
      <c r="F18963" s="1">
        <v>41.8538</v>
      </c>
      <c r="G18963" s="1">
        <v>114.09099999999999</v>
      </c>
      <c r="H18963" s="1">
        <v>15.08864133</v>
      </c>
      <c r="I18963" s="1">
        <v>1303</v>
      </c>
    </row>
    <row r="18964" spans="1:9" x14ac:dyDescent="0.25">
      <c r="A18964" s="1">
        <v>0</v>
      </c>
      <c r="B18964" s="1" t="s">
        <v>9976</v>
      </c>
      <c r="C18964" s="1" t="s">
        <v>6146</v>
      </c>
      <c r="D18964" s="1" t="s">
        <v>34</v>
      </c>
    </row>
    <row r="18965" spans="1:9" x14ac:dyDescent="0.25">
      <c r="A18965" s="1">
        <v>1</v>
      </c>
      <c r="B18965" s="1" t="s">
        <v>22937</v>
      </c>
      <c r="C18965" s="1" t="s">
        <v>22938</v>
      </c>
      <c r="D18965" s="1">
        <v>22276.607994869999</v>
      </c>
      <c r="E18965" s="1">
        <v>6.0749999999999999E-5</v>
      </c>
      <c r="F18965" s="1" t="s">
        <v>3</v>
      </c>
      <c r="G18965" s="1" t="s">
        <v>22939</v>
      </c>
      <c r="H18965" s="1">
        <v>0</v>
      </c>
      <c r="I18965" s="1">
        <v>9995</v>
      </c>
    </row>
    <row r="18966" spans="1:9" x14ac:dyDescent="0.25">
      <c r="A18966" s="1">
        <v>2</v>
      </c>
      <c r="B18966" s="1">
        <v>52388</v>
      </c>
      <c r="C18966" s="1">
        <v>97.538700000000006</v>
      </c>
      <c r="D18966" s="1">
        <v>2.254</v>
      </c>
      <c r="E18966" s="1">
        <v>14672</v>
      </c>
      <c r="F18966" s="1">
        <v>108.0668</v>
      </c>
      <c r="G18966" s="1">
        <v>3.2227999999999999</v>
      </c>
      <c r="H18966" s="1">
        <v>15.10554994</v>
      </c>
      <c r="I18966" s="1">
        <v>23611</v>
      </c>
    </row>
    <row r="18967" spans="1:9" x14ac:dyDescent="0.25">
      <c r="A18967" s="1">
        <v>0</v>
      </c>
      <c r="B18967" s="1" t="s">
        <v>9976</v>
      </c>
      <c r="C18967" s="1" t="s">
        <v>6146</v>
      </c>
      <c r="D18967" s="1" t="s">
        <v>5079</v>
      </c>
      <c r="E18967" s="1">
        <v>4</v>
      </c>
    </row>
    <row r="18968" spans="1:9" x14ac:dyDescent="0.25">
      <c r="A18968" s="1">
        <v>1</v>
      </c>
      <c r="B18968" s="1" t="s">
        <v>22940</v>
      </c>
      <c r="C18968" s="1" t="s">
        <v>22941</v>
      </c>
      <c r="D18968" s="1">
        <v>22276.558334550002</v>
      </c>
      <c r="E18968" s="1">
        <v>5.5420000000000001E-5</v>
      </c>
      <c r="F18968" s="1" t="s">
        <v>3</v>
      </c>
      <c r="G18968" s="1" t="s">
        <v>22942</v>
      </c>
      <c r="H18968" s="1">
        <v>0</v>
      </c>
      <c r="I18968" s="1">
        <v>9994</v>
      </c>
    </row>
    <row r="18969" spans="1:9" x14ac:dyDescent="0.25">
      <c r="A18969" s="1">
        <v>2</v>
      </c>
      <c r="B18969" s="1">
        <v>52389</v>
      </c>
      <c r="C18969" s="1">
        <v>97.538899999999998</v>
      </c>
      <c r="D18969" s="1">
        <v>2.3267000000000002</v>
      </c>
      <c r="E18969" s="1">
        <v>14097</v>
      </c>
      <c r="F18969" s="1">
        <v>118.6909</v>
      </c>
      <c r="G18969" s="1">
        <v>6.1576000000000004</v>
      </c>
      <c r="H18969" s="1">
        <v>15.11061413</v>
      </c>
      <c r="I18969" s="1">
        <v>23604</v>
      </c>
    </row>
    <row r="18970" spans="1:9" x14ac:dyDescent="0.25">
      <c r="A18970" s="1">
        <v>0</v>
      </c>
      <c r="B18970" s="1" t="s">
        <v>9976</v>
      </c>
      <c r="C18970" s="1" t="s">
        <v>6146</v>
      </c>
      <c r="D18970" s="1" t="s">
        <v>5079</v>
      </c>
      <c r="E18970" s="1">
        <v>5</v>
      </c>
    </row>
    <row r="18971" spans="1:9" x14ac:dyDescent="0.25">
      <c r="A18971" s="1">
        <v>1</v>
      </c>
      <c r="B18971" s="1" t="s">
        <v>22943</v>
      </c>
      <c r="C18971" s="1" t="s">
        <v>22944</v>
      </c>
      <c r="D18971" s="1">
        <v>22276.6008955</v>
      </c>
      <c r="E18971" s="1">
        <v>5.791E-5</v>
      </c>
      <c r="F18971" s="1" t="s">
        <v>3</v>
      </c>
      <c r="G18971" s="1" t="s">
        <v>22945</v>
      </c>
      <c r="H18971" s="1">
        <v>0</v>
      </c>
      <c r="I18971" s="1">
        <v>9997</v>
      </c>
    </row>
    <row r="18972" spans="1:9" x14ac:dyDescent="0.25">
      <c r="A18972" s="1">
        <v>2</v>
      </c>
      <c r="B18972" s="1">
        <v>52390</v>
      </c>
      <c r="C18972" s="1">
        <v>97.531800000000004</v>
      </c>
      <c r="D18972" s="1">
        <v>2.2785000000000002</v>
      </c>
      <c r="E18972" s="1">
        <v>14539</v>
      </c>
      <c r="F18972" s="1">
        <v>120.2611</v>
      </c>
      <c r="G18972" s="1">
        <v>350.28629999999998</v>
      </c>
      <c r="H18972" s="1">
        <v>15.11308361</v>
      </c>
      <c r="I18972" s="1">
        <v>23611</v>
      </c>
    </row>
    <row r="18973" spans="1:9" x14ac:dyDescent="0.25">
      <c r="A18973" s="1">
        <v>0</v>
      </c>
      <c r="B18973" s="1" t="s">
        <v>9976</v>
      </c>
      <c r="C18973" s="1" t="s">
        <v>6146</v>
      </c>
      <c r="D18973" s="1" t="s">
        <v>5079</v>
      </c>
      <c r="E18973" s="1">
        <v>6</v>
      </c>
    </row>
    <row r="18974" spans="1:9" x14ac:dyDescent="0.25">
      <c r="A18974" s="1">
        <v>1</v>
      </c>
      <c r="B18974" s="1" t="s">
        <v>22946</v>
      </c>
      <c r="C18974" s="1" t="s">
        <v>22947</v>
      </c>
      <c r="D18974" s="1">
        <v>22276.58295498</v>
      </c>
      <c r="E18974" s="1">
        <v>6.3499999999999999E-5</v>
      </c>
      <c r="F18974" s="1" t="s">
        <v>3</v>
      </c>
      <c r="G18974" s="1" t="s">
        <v>12726</v>
      </c>
      <c r="H18974" s="1">
        <v>0</v>
      </c>
      <c r="I18974" s="1">
        <v>9990</v>
      </c>
    </row>
    <row r="18975" spans="1:9" x14ac:dyDescent="0.25">
      <c r="A18975" s="1">
        <v>2</v>
      </c>
      <c r="B18975" s="1">
        <v>52391</v>
      </c>
      <c r="C18975" s="1">
        <v>97.544799999999995</v>
      </c>
      <c r="D18975" s="1">
        <v>2.5564</v>
      </c>
      <c r="E18975" s="1">
        <v>14956</v>
      </c>
      <c r="F18975" s="1">
        <v>121.99890000000001</v>
      </c>
      <c r="G18975" s="1">
        <v>350.26769999999999</v>
      </c>
      <c r="H18975" s="1">
        <v>15.11495758</v>
      </c>
      <c r="I18975" s="1">
        <v>23613</v>
      </c>
    </row>
    <row r="18976" spans="1:9" x14ac:dyDescent="0.25">
      <c r="A18976" s="1">
        <v>0</v>
      </c>
      <c r="B18976" s="1" t="s">
        <v>9976</v>
      </c>
      <c r="C18976" s="1" t="s">
        <v>6146</v>
      </c>
      <c r="D18976" s="1" t="s">
        <v>5079</v>
      </c>
      <c r="E18976" s="1">
        <v>7</v>
      </c>
    </row>
    <row r="18977" spans="1:9" x14ac:dyDescent="0.25">
      <c r="A18977" s="1">
        <v>1</v>
      </c>
      <c r="B18977" s="1" t="s">
        <v>22948</v>
      </c>
      <c r="C18977" s="1" t="s">
        <v>22949</v>
      </c>
      <c r="D18977" s="1">
        <v>22276.56610969</v>
      </c>
      <c r="E18977" s="1">
        <v>5.995E-5</v>
      </c>
      <c r="F18977" s="1" t="s">
        <v>3</v>
      </c>
      <c r="G18977" s="1" t="s">
        <v>22950</v>
      </c>
      <c r="H18977" s="1">
        <v>0</v>
      </c>
      <c r="I18977" s="1">
        <v>9997</v>
      </c>
    </row>
    <row r="18978" spans="1:9" x14ac:dyDescent="0.25">
      <c r="A18978" s="1">
        <v>2</v>
      </c>
      <c r="B18978" s="1">
        <v>52392</v>
      </c>
      <c r="C18978" s="1">
        <v>97.537499999999994</v>
      </c>
      <c r="D18978" s="1">
        <v>2.4418000000000002</v>
      </c>
      <c r="E18978" s="1">
        <v>15207</v>
      </c>
      <c r="F18978" s="1">
        <v>120.8948</v>
      </c>
      <c r="G18978" s="1">
        <v>4.4291</v>
      </c>
      <c r="H18978" s="1">
        <v>15.11717286</v>
      </c>
      <c r="I18978" s="1">
        <v>23616</v>
      </c>
    </row>
    <row r="18979" spans="1:9" x14ac:dyDescent="0.25">
      <c r="A18979" s="1">
        <v>0</v>
      </c>
      <c r="B18979" s="1" t="s">
        <v>22951</v>
      </c>
    </row>
    <row r="18980" spans="1:9" x14ac:dyDescent="0.25">
      <c r="A18980" s="1">
        <v>1</v>
      </c>
      <c r="B18980" s="1" t="s">
        <v>22952</v>
      </c>
      <c r="C18980" s="1" t="s">
        <v>22953</v>
      </c>
      <c r="D18980" s="1">
        <v>22276.468330669999</v>
      </c>
      <c r="E18980" s="1">
        <v>1.6566000000000001E-4</v>
      </c>
      <c r="F18980" s="1" t="s">
        <v>3</v>
      </c>
      <c r="G18980" s="1" t="s">
        <v>22954</v>
      </c>
      <c r="H18980" s="1">
        <v>0</v>
      </c>
      <c r="I18980" s="1">
        <v>9990</v>
      </c>
    </row>
    <row r="18981" spans="1:9" x14ac:dyDescent="0.25">
      <c r="A18981" s="1">
        <v>2</v>
      </c>
      <c r="B18981" s="1">
        <v>52394</v>
      </c>
      <c r="C18981" s="1">
        <v>97.444100000000006</v>
      </c>
      <c r="D18981" s="1">
        <v>359.02620000000002</v>
      </c>
      <c r="E18981" s="1">
        <v>9347</v>
      </c>
      <c r="F18981" s="1">
        <v>155.42140000000001</v>
      </c>
      <c r="G18981" s="1">
        <v>204.7466</v>
      </c>
      <c r="H18981" s="1">
        <v>15.14917142</v>
      </c>
      <c r="I18981" s="1">
        <v>24691</v>
      </c>
    </row>
    <row r="18982" spans="1:9" x14ac:dyDescent="0.25">
      <c r="A18982" s="1">
        <v>0</v>
      </c>
      <c r="B18982" s="1" t="s">
        <v>22955</v>
      </c>
    </row>
    <row r="18983" spans="1:9" x14ac:dyDescent="0.25">
      <c r="A18983" s="1">
        <v>1</v>
      </c>
      <c r="B18983" s="1" t="s">
        <v>22956</v>
      </c>
      <c r="C18983" s="1" t="s">
        <v>22957</v>
      </c>
      <c r="D18983" s="1">
        <v>22276.48435024</v>
      </c>
      <c r="E18983" s="1">
        <v>2.1798999999999999E-4</v>
      </c>
      <c r="F18983" s="1" t="s">
        <v>3</v>
      </c>
      <c r="G18983" s="1" t="s">
        <v>22958</v>
      </c>
      <c r="H18983" s="1">
        <v>0</v>
      </c>
      <c r="I18983" s="1">
        <v>9995</v>
      </c>
    </row>
    <row r="18984" spans="1:9" x14ac:dyDescent="0.25">
      <c r="A18984" s="1">
        <v>2</v>
      </c>
      <c r="B18984" s="1">
        <v>52395</v>
      </c>
      <c r="C18984" s="1">
        <v>97.444599999999994</v>
      </c>
      <c r="D18984" s="1">
        <v>359.15449999999998</v>
      </c>
      <c r="E18984" s="1">
        <v>9492</v>
      </c>
      <c r="F18984" s="1">
        <v>153.51650000000001</v>
      </c>
      <c r="G18984" s="1">
        <v>206.65549999999999</v>
      </c>
      <c r="H18984" s="1">
        <v>15.158054890000001</v>
      </c>
      <c r="I18984" s="1">
        <v>24700</v>
      </c>
    </row>
    <row r="18985" spans="1:9" x14ac:dyDescent="0.25">
      <c r="A18985" s="1">
        <v>0</v>
      </c>
      <c r="B18985" s="1" t="s">
        <v>22959</v>
      </c>
    </row>
    <row r="18986" spans="1:9" x14ac:dyDescent="0.25">
      <c r="A18986" s="1">
        <v>1</v>
      </c>
      <c r="B18986" s="1" t="s">
        <v>22960</v>
      </c>
      <c r="C18986" s="1" t="s">
        <v>22961</v>
      </c>
      <c r="D18986" s="1">
        <v>22276.220271729999</v>
      </c>
      <c r="E18986" s="1">
        <v>2.2069E-4</v>
      </c>
      <c r="F18986" s="1" t="s">
        <v>3</v>
      </c>
      <c r="G18986" s="1" t="s">
        <v>22962</v>
      </c>
      <c r="H18986" s="1">
        <v>0</v>
      </c>
      <c r="I18986" s="1">
        <v>9992</v>
      </c>
    </row>
    <row r="18987" spans="1:9" x14ac:dyDescent="0.25">
      <c r="A18987" s="1">
        <v>2</v>
      </c>
      <c r="B18987" s="1">
        <v>52396</v>
      </c>
      <c r="C18987" s="1">
        <v>97.444400000000002</v>
      </c>
      <c r="D18987" s="1">
        <v>358.89550000000003</v>
      </c>
      <c r="E18987" s="1">
        <v>9498</v>
      </c>
      <c r="F18987" s="1">
        <v>154.0686</v>
      </c>
      <c r="G18987" s="1">
        <v>206.10239999999999</v>
      </c>
      <c r="H18987" s="1">
        <v>15.157880479999999</v>
      </c>
      <c r="I18987" s="1">
        <v>24662</v>
      </c>
    </row>
    <row r="18988" spans="1:9" x14ac:dyDescent="0.25">
      <c r="A18988" s="1">
        <v>0</v>
      </c>
      <c r="B18988" s="1" t="s">
        <v>22963</v>
      </c>
    </row>
    <row r="18989" spans="1:9" x14ac:dyDescent="0.25">
      <c r="A18989" s="1">
        <v>1</v>
      </c>
      <c r="B18989" s="1" t="s">
        <v>22964</v>
      </c>
      <c r="C18989" s="1" t="s">
        <v>22965</v>
      </c>
      <c r="D18989" s="1">
        <v>22276.222407919999</v>
      </c>
      <c r="E18989" s="1">
        <v>2.221E-4</v>
      </c>
      <c r="F18989" s="1" t="s">
        <v>3</v>
      </c>
      <c r="G18989" s="1" t="s">
        <v>14180</v>
      </c>
      <c r="H18989" s="1">
        <v>0</v>
      </c>
      <c r="I18989" s="1">
        <v>9990</v>
      </c>
    </row>
    <row r="18990" spans="1:9" x14ac:dyDescent="0.25">
      <c r="A18990" s="1">
        <v>2</v>
      </c>
      <c r="B18990" s="1">
        <v>52397</v>
      </c>
      <c r="C18990" s="1">
        <v>97.444500000000005</v>
      </c>
      <c r="D18990" s="1">
        <v>358.89319999999998</v>
      </c>
      <c r="E18990" s="1">
        <v>9530</v>
      </c>
      <c r="F18990" s="1">
        <v>154.226</v>
      </c>
      <c r="G18990" s="1">
        <v>205.94489999999999</v>
      </c>
      <c r="H18990" s="1">
        <v>15.157526089999999</v>
      </c>
      <c r="I18990" s="1">
        <v>24668</v>
      </c>
    </row>
    <row r="18991" spans="1:9" x14ac:dyDescent="0.25">
      <c r="A18991" s="1">
        <v>0</v>
      </c>
      <c r="B18991" s="1" t="s">
        <v>22966</v>
      </c>
    </row>
    <row r="18992" spans="1:9" x14ac:dyDescent="0.25">
      <c r="A18992" s="1">
        <v>1</v>
      </c>
      <c r="B18992" s="1" t="s">
        <v>22967</v>
      </c>
      <c r="C18992" s="1" t="s">
        <v>22968</v>
      </c>
      <c r="D18992" s="1">
        <v>22276.223241340002</v>
      </c>
      <c r="E18992" s="1">
        <v>2.2070999999999999E-4</v>
      </c>
      <c r="F18992" s="1" t="s">
        <v>3</v>
      </c>
      <c r="G18992" s="1" t="s">
        <v>22969</v>
      </c>
      <c r="H18992" s="1">
        <v>0</v>
      </c>
      <c r="I18992" s="1">
        <v>9990</v>
      </c>
    </row>
    <row r="18993" spans="1:9" x14ac:dyDescent="0.25">
      <c r="A18993" s="1">
        <v>2</v>
      </c>
      <c r="B18993" s="1">
        <v>52398</v>
      </c>
      <c r="C18993" s="1">
        <v>97.444400000000002</v>
      </c>
      <c r="D18993" s="1">
        <v>358.89229999999998</v>
      </c>
      <c r="E18993" s="1">
        <v>9439</v>
      </c>
      <c r="F18993" s="1">
        <v>154.3339</v>
      </c>
      <c r="G18993" s="1">
        <v>205.8364</v>
      </c>
      <c r="H18993" s="1">
        <v>15.15748445</v>
      </c>
      <c r="I18993" s="1">
        <v>24662</v>
      </c>
    </row>
    <row r="18994" spans="1:9" x14ac:dyDescent="0.25">
      <c r="A18994" s="1">
        <v>0</v>
      </c>
      <c r="B18994" s="1" t="s">
        <v>22970</v>
      </c>
    </row>
    <row r="18995" spans="1:9" x14ac:dyDescent="0.25">
      <c r="A18995" s="1">
        <v>1</v>
      </c>
      <c r="B18995" s="1" t="s">
        <v>22971</v>
      </c>
      <c r="C18995" s="1" t="s">
        <v>22972</v>
      </c>
      <c r="D18995" s="1">
        <v>22276.176848660001</v>
      </c>
      <c r="E18995" s="1">
        <v>2.0441E-4</v>
      </c>
      <c r="F18995" s="1" t="s">
        <v>3</v>
      </c>
      <c r="G18995" s="1" t="s">
        <v>22973</v>
      </c>
      <c r="H18995" s="1">
        <v>0</v>
      </c>
      <c r="I18995" s="1">
        <v>9994</v>
      </c>
    </row>
    <row r="18996" spans="1:9" x14ac:dyDescent="0.25">
      <c r="A18996" s="1">
        <v>2</v>
      </c>
      <c r="B18996" s="1">
        <v>52399</v>
      </c>
      <c r="C18996" s="1">
        <v>97.444599999999994</v>
      </c>
      <c r="D18996" s="1">
        <v>358.80349999999999</v>
      </c>
      <c r="E18996" s="1">
        <v>9445</v>
      </c>
      <c r="F18996" s="1">
        <v>154.77080000000001</v>
      </c>
      <c r="G18996" s="1">
        <v>205.39879999999999</v>
      </c>
      <c r="H18996" s="1">
        <v>15.15356628</v>
      </c>
      <c r="I18996" s="1">
        <v>24676</v>
      </c>
    </row>
    <row r="18997" spans="1:9" x14ac:dyDescent="0.25">
      <c r="A18997" s="1">
        <v>0</v>
      </c>
      <c r="B18997" s="1" t="s">
        <v>22974</v>
      </c>
    </row>
    <row r="18998" spans="1:9" x14ac:dyDescent="0.25">
      <c r="A18998" s="1">
        <v>1</v>
      </c>
      <c r="B18998" s="1" t="s">
        <v>22975</v>
      </c>
      <c r="C18998" s="1" t="s">
        <v>22976</v>
      </c>
      <c r="D18998" s="1">
        <v>22276.193159369999</v>
      </c>
      <c r="E18998" s="1">
        <v>1.7791000000000001E-4</v>
      </c>
      <c r="F18998" s="1" t="s">
        <v>3</v>
      </c>
      <c r="G18998" s="1" t="s">
        <v>22977</v>
      </c>
      <c r="H18998" s="1">
        <v>0</v>
      </c>
      <c r="I18998" s="1">
        <v>9995</v>
      </c>
    </row>
    <row r="18999" spans="1:9" x14ac:dyDescent="0.25">
      <c r="A18999" s="1">
        <v>2</v>
      </c>
      <c r="B18999" s="1">
        <v>52400</v>
      </c>
      <c r="C18999" s="1">
        <v>97.444500000000005</v>
      </c>
      <c r="D18999" s="1">
        <v>358.7826</v>
      </c>
      <c r="E18999" s="1">
        <v>9380</v>
      </c>
      <c r="F18999" s="1">
        <v>154.8134</v>
      </c>
      <c r="G18999" s="1">
        <v>205.35570000000001</v>
      </c>
      <c r="H18999" s="1">
        <v>15.150369980000001</v>
      </c>
      <c r="I18999" s="1">
        <v>24652</v>
      </c>
    </row>
    <row r="19000" spans="1:9" x14ac:dyDescent="0.25">
      <c r="A19000" s="1">
        <v>0</v>
      </c>
      <c r="B19000" s="1" t="s">
        <v>22978</v>
      </c>
    </row>
    <row r="19001" spans="1:9" x14ac:dyDescent="0.25">
      <c r="A19001" s="1">
        <v>1</v>
      </c>
      <c r="B19001" s="1" t="s">
        <v>22979</v>
      </c>
      <c r="C19001" s="1" t="s">
        <v>22980</v>
      </c>
      <c r="D19001" s="1">
        <v>22276.20295386</v>
      </c>
      <c r="E19001" s="1">
        <v>1.7201E-4</v>
      </c>
      <c r="F19001" s="1" t="s">
        <v>3</v>
      </c>
      <c r="G19001" s="1" t="s">
        <v>22981</v>
      </c>
      <c r="H19001" s="1">
        <v>0</v>
      </c>
      <c r="I19001" s="1">
        <v>9992</v>
      </c>
    </row>
    <row r="19002" spans="1:9" x14ac:dyDescent="0.25">
      <c r="A19002" s="1">
        <v>2</v>
      </c>
      <c r="B19002" s="1">
        <v>52401</v>
      </c>
      <c r="C19002" s="1">
        <v>97.444000000000003</v>
      </c>
      <c r="D19002" s="1">
        <v>358.76639999999998</v>
      </c>
      <c r="E19002" s="1">
        <v>9383</v>
      </c>
      <c r="F19002" s="1">
        <v>154.44239999999999</v>
      </c>
      <c r="G19002" s="1">
        <v>205.72739999999999</v>
      </c>
      <c r="H19002" s="1">
        <v>15.14886708</v>
      </c>
      <c r="I19002" s="1">
        <v>24650</v>
      </c>
    </row>
    <row r="19003" spans="1:9" x14ac:dyDescent="0.25">
      <c r="A19003" s="1">
        <v>0</v>
      </c>
      <c r="B19003" s="1" t="s">
        <v>22982</v>
      </c>
    </row>
    <row r="19004" spans="1:9" x14ac:dyDescent="0.25">
      <c r="A19004" s="1">
        <v>1</v>
      </c>
      <c r="B19004" s="1" t="s">
        <v>22983</v>
      </c>
      <c r="C19004" s="1" t="s">
        <v>22984</v>
      </c>
      <c r="D19004" s="1">
        <v>22276.230008769999</v>
      </c>
      <c r="E19004" s="1">
        <v>2.1782999999999999E-4</v>
      </c>
      <c r="F19004" s="1" t="s">
        <v>3</v>
      </c>
      <c r="G19004" s="1" t="s">
        <v>22985</v>
      </c>
      <c r="H19004" s="1">
        <v>0</v>
      </c>
      <c r="I19004" s="1">
        <v>9999</v>
      </c>
    </row>
    <row r="19005" spans="1:9" x14ac:dyDescent="0.25">
      <c r="A19005" s="1">
        <v>2</v>
      </c>
      <c r="B19005" s="1">
        <v>52402</v>
      </c>
      <c r="C19005" s="1">
        <v>97.444000000000003</v>
      </c>
      <c r="D19005" s="1">
        <v>358.86959999999999</v>
      </c>
      <c r="E19005" s="1">
        <v>10163</v>
      </c>
      <c r="F19005" s="1">
        <v>157.66669999999999</v>
      </c>
      <c r="G19005" s="1">
        <v>202.501</v>
      </c>
      <c r="H19005" s="1">
        <v>15.156737959999999</v>
      </c>
      <c r="I19005" s="1">
        <v>24665</v>
      </c>
    </row>
    <row r="19006" spans="1:9" x14ac:dyDescent="0.25">
      <c r="A19006" s="1">
        <v>0</v>
      </c>
      <c r="B19006" s="1" t="s">
        <v>22986</v>
      </c>
    </row>
    <row r="19007" spans="1:9" x14ac:dyDescent="0.25">
      <c r="A19007" s="1">
        <v>1</v>
      </c>
      <c r="B19007" s="1" t="s">
        <v>22987</v>
      </c>
      <c r="C19007" s="1" t="s">
        <v>22988</v>
      </c>
      <c r="D19007" s="1">
        <v>22276.235151770001</v>
      </c>
      <c r="E19007" s="1">
        <v>2.2120000000000001E-4</v>
      </c>
      <c r="F19007" s="1" t="s">
        <v>3</v>
      </c>
      <c r="G19007" s="1" t="s">
        <v>22989</v>
      </c>
      <c r="H19007" s="1">
        <v>0</v>
      </c>
      <c r="I19007" s="1">
        <v>9993</v>
      </c>
    </row>
    <row r="19008" spans="1:9" x14ac:dyDescent="0.25">
      <c r="A19008" s="1">
        <v>2</v>
      </c>
      <c r="B19008" s="1">
        <v>52403</v>
      </c>
      <c r="C19008" s="1">
        <v>97.443799999999996</v>
      </c>
      <c r="D19008" s="1">
        <v>358.86320000000001</v>
      </c>
      <c r="E19008" s="1">
        <v>10181</v>
      </c>
      <c r="F19008" s="1">
        <v>157.1721</v>
      </c>
      <c r="G19008" s="1">
        <v>202.9966</v>
      </c>
      <c r="H19008" s="1">
        <v>15.15570067</v>
      </c>
      <c r="I19008" s="1">
        <v>24660</v>
      </c>
    </row>
    <row r="19009" spans="1:9" x14ac:dyDescent="0.25">
      <c r="A19009" s="1">
        <v>0</v>
      </c>
      <c r="B19009" s="1" t="s">
        <v>22990</v>
      </c>
    </row>
    <row r="19010" spans="1:9" x14ac:dyDescent="0.25">
      <c r="A19010" s="1">
        <v>1</v>
      </c>
      <c r="B19010" s="1" t="s">
        <v>22991</v>
      </c>
      <c r="C19010" s="1" t="s">
        <v>22992</v>
      </c>
      <c r="D19010" s="1">
        <v>22276.49211282</v>
      </c>
      <c r="E19010" s="1">
        <v>2.2300999999999999E-4</v>
      </c>
      <c r="F19010" s="1" t="s">
        <v>3</v>
      </c>
      <c r="G19010" s="1" t="s">
        <v>22993</v>
      </c>
      <c r="H19010" s="1">
        <v>0</v>
      </c>
      <c r="I19010" s="1">
        <v>9997</v>
      </c>
    </row>
    <row r="19011" spans="1:9" x14ac:dyDescent="0.25">
      <c r="A19011" s="1">
        <v>2</v>
      </c>
      <c r="B19011" s="1">
        <v>52404</v>
      </c>
      <c r="C19011" s="1">
        <v>97.444100000000006</v>
      </c>
      <c r="D19011" s="1">
        <v>359.13189999999997</v>
      </c>
      <c r="E19011" s="1">
        <v>10227</v>
      </c>
      <c r="F19011" s="1">
        <v>156.68049999999999</v>
      </c>
      <c r="G19011" s="1">
        <v>203.48939999999999</v>
      </c>
      <c r="H19011" s="1">
        <v>15.15711175</v>
      </c>
      <c r="I19011" s="1">
        <v>24707</v>
      </c>
    </row>
    <row r="19012" spans="1:9" x14ac:dyDescent="0.25">
      <c r="A19012" s="1">
        <v>0</v>
      </c>
      <c r="B19012" s="1" t="s">
        <v>22994</v>
      </c>
    </row>
    <row r="19013" spans="1:9" x14ac:dyDescent="0.25">
      <c r="A19013" s="1">
        <v>1</v>
      </c>
      <c r="B19013" s="1" t="s">
        <v>22995</v>
      </c>
      <c r="C19013" s="1" t="s">
        <v>22996</v>
      </c>
      <c r="D19013" s="1">
        <v>22276.495213120001</v>
      </c>
      <c r="E19013" s="1">
        <v>2.2058000000000001E-4</v>
      </c>
      <c r="F19013" s="1" t="s">
        <v>3</v>
      </c>
      <c r="G19013" s="1" t="s">
        <v>22997</v>
      </c>
      <c r="H19013" s="1">
        <v>0</v>
      </c>
      <c r="I19013" s="1">
        <v>9992</v>
      </c>
    </row>
    <row r="19014" spans="1:9" x14ac:dyDescent="0.25">
      <c r="A19014" s="1">
        <v>2</v>
      </c>
      <c r="B19014" s="1">
        <v>52405</v>
      </c>
      <c r="C19014" s="1">
        <v>97.444100000000006</v>
      </c>
      <c r="D19014" s="1">
        <v>359.12740000000002</v>
      </c>
      <c r="E19014" s="1">
        <v>10165</v>
      </c>
      <c r="F19014" s="1">
        <v>156.5583</v>
      </c>
      <c r="G19014" s="1">
        <v>203.61150000000001</v>
      </c>
      <c r="H19014" s="1">
        <v>15.15661081</v>
      </c>
      <c r="I19014" s="1">
        <v>24709</v>
      </c>
    </row>
    <row r="19015" spans="1:9" x14ac:dyDescent="0.25">
      <c r="A19015" s="1">
        <v>0</v>
      </c>
      <c r="B19015" s="1" t="s">
        <v>22998</v>
      </c>
    </row>
    <row r="19016" spans="1:9" x14ac:dyDescent="0.25">
      <c r="A19016" s="1">
        <v>1</v>
      </c>
      <c r="B19016" s="1" t="s">
        <v>22999</v>
      </c>
      <c r="C19016" s="1" t="s">
        <v>23000</v>
      </c>
      <c r="D19016" s="1">
        <v>22276.448925780001</v>
      </c>
      <c r="E19016" s="1">
        <v>2.1125000000000001E-4</v>
      </c>
      <c r="F19016" s="1" t="s">
        <v>3</v>
      </c>
      <c r="G19016" s="1" t="s">
        <v>23001</v>
      </c>
      <c r="H19016" s="1">
        <v>0</v>
      </c>
      <c r="I19016" s="1">
        <v>9991</v>
      </c>
    </row>
    <row r="19017" spans="1:9" x14ac:dyDescent="0.25">
      <c r="A19017" s="1">
        <v>2</v>
      </c>
      <c r="B19017" s="1">
        <v>52406</v>
      </c>
      <c r="C19017" s="1">
        <v>97.443899999999999</v>
      </c>
      <c r="D19017" s="1">
        <v>359.03789999999998</v>
      </c>
      <c r="E19017" s="1">
        <v>10037</v>
      </c>
      <c r="F19017" s="1">
        <v>157.0831</v>
      </c>
      <c r="G19017" s="1">
        <v>203.08510000000001</v>
      </c>
      <c r="H19017" s="1">
        <v>15.152769360000001</v>
      </c>
      <c r="I19017" s="1">
        <v>24692</v>
      </c>
    </row>
    <row r="19018" spans="1:9" x14ac:dyDescent="0.25">
      <c r="A19018" s="1">
        <v>0</v>
      </c>
      <c r="B19018" s="1" t="s">
        <v>23002</v>
      </c>
    </row>
    <row r="19019" spans="1:9" x14ac:dyDescent="0.25">
      <c r="A19019" s="1">
        <v>1</v>
      </c>
      <c r="B19019" s="1" t="s">
        <v>23003</v>
      </c>
      <c r="C19019" s="1" t="s">
        <v>23004</v>
      </c>
      <c r="D19019" s="1">
        <v>22276.21014331</v>
      </c>
      <c r="E19019" s="1">
        <v>1.8048000000000001E-4</v>
      </c>
      <c r="F19019" s="1" t="s">
        <v>3</v>
      </c>
      <c r="G19019" s="1" t="s">
        <v>23005</v>
      </c>
      <c r="H19019" s="1">
        <v>0</v>
      </c>
      <c r="I19019" s="1">
        <v>9991</v>
      </c>
    </row>
    <row r="19020" spans="1:9" x14ac:dyDescent="0.25">
      <c r="A19020" s="1">
        <v>2</v>
      </c>
      <c r="B19020" s="1">
        <v>52407</v>
      </c>
      <c r="C19020" s="1">
        <v>97.443600000000004</v>
      </c>
      <c r="D19020" s="1">
        <v>358.74189999999999</v>
      </c>
      <c r="E19020" s="1">
        <v>10069</v>
      </c>
      <c r="F19020" s="1">
        <v>157.2328</v>
      </c>
      <c r="G19020" s="1">
        <v>202.93520000000001</v>
      </c>
      <c r="H19020" s="1">
        <v>15.14858517</v>
      </c>
      <c r="I19020" s="1">
        <v>24659</v>
      </c>
    </row>
    <row r="19021" spans="1:9" x14ac:dyDescent="0.25">
      <c r="A19021" s="1">
        <v>0</v>
      </c>
      <c r="B19021" s="1" t="s">
        <v>23006</v>
      </c>
    </row>
    <row r="19022" spans="1:9" x14ac:dyDescent="0.25">
      <c r="A19022" s="1">
        <v>1</v>
      </c>
      <c r="B19022" s="1" t="s">
        <v>23007</v>
      </c>
      <c r="C19022" s="1" t="s">
        <v>23008</v>
      </c>
      <c r="D19022" s="1">
        <v>22276.45299609</v>
      </c>
      <c r="E19022" s="1">
        <v>1.9782999999999999E-4</v>
      </c>
      <c r="F19022" s="1" t="s">
        <v>3</v>
      </c>
      <c r="G19022" s="1" t="s">
        <v>23009</v>
      </c>
      <c r="H19022" s="1">
        <v>0</v>
      </c>
      <c r="I19022" s="1">
        <v>9993</v>
      </c>
    </row>
    <row r="19023" spans="1:9" x14ac:dyDescent="0.25">
      <c r="A19023" s="1">
        <v>2</v>
      </c>
      <c r="B19023" s="1">
        <v>52408</v>
      </c>
      <c r="C19023" s="1">
        <v>97.4465</v>
      </c>
      <c r="D19023" s="1">
        <v>359.08920000000001</v>
      </c>
      <c r="E19023" s="1">
        <v>9951</v>
      </c>
      <c r="F19023" s="1">
        <v>167.96850000000001</v>
      </c>
      <c r="G19023" s="1">
        <v>192.17869999999999</v>
      </c>
      <c r="H19023" s="1">
        <v>15.15172901</v>
      </c>
      <c r="I19023" s="1">
        <v>24696</v>
      </c>
    </row>
    <row r="19024" spans="1:9" x14ac:dyDescent="0.25">
      <c r="A19024" s="1">
        <v>0</v>
      </c>
      <c r="B19024" s="1" t="s">
        <v>23010</v>
      </c>
    </row>
    <row r="19025" spans="1:9" x14ac:dyDescent="0.25">
      <c r="A19025" s="1">
        <v>1</v>
      </c>
      <c r="B19025" s="1" t="s">
        <v>23011</v>
      </c>
      <c r="C19025" s="1" t="s">
        <v>23012</v>
      </c>
      <c r="D19025" s="1">
        <v>22276.204860670001</v>
      </c>
      <c r="E19025" s="1">
        <v>1.6611999999999999E-4</v>
      </c>
      <c r="F19025" s="1" t="s">
        <v>3</v>
      </c>
      <c r="G19025" s="1" t="s">
        <v>23013</v>
      </c>
      <c r="H19025" s="1">
        <v>0</v>
      </c>
      <c r="I19025" s="1">
        <v>9993</v>
      </c>
    </row>
    <row r="19026" spans="1:9" x14ac:dyDescent="0.25">
      <c r="A19026" s="1">
        <v>2</v>
      </c>
      <c r="B19026" s="1">
        <v>52409</v>
      </c>
      <c r="C19026" s="1">
        <v>97.443899999999999</v>
      </c>
      <c r="D19026" s="1">
        <v>358.75319999999999</v>
      </c>
      <c r="E19026" s="1">
        <v>10013</v>
      </c>
      <c r="F19026" s="1">
        <v>158.30940000000001</v>
      </c>
      <c r="G19026" s="1">
        <v>201.85640000000001</v>
      </c>
      <c r="H19026" s="1">
        <v>15.14906028</v>
      </c>
      <c r="I19026" s="1">
        <v>24655</v>
      </c>
    </row>
    <row r="19027" spans="1:9" x14ac:dyDescent="0.25">
      <c r="A19027" s="1">
        <v>0</v>
      </c>
      <c r="B19027" s="1" t="s">
        <v>23014</v>
      </c>
    </row>
    <row r="19028" spans="1:9" x14ac:dyDescent="0.25">
      <c r="A19028" s="1">
        <v>1</v>
      </c>
      <c r="B19028" s="1" t="s">
        <v>23015</v>
      </c>
      <c r="C19028" s="1" t="s">
        <v>23016</v>
      </c>
      <c r="D19028" s="1">
        <v>22276.203613220001</v>
      </c>
      <c r="E19028" s="1">
        <v>1.673E-4</v>
      </c>
      <c r="F19028" s="1" t="s">
        <v>3</v>
      </c>
      <c r="G19028" s="1" t="s">
        <v>23017</v>
      </c>
      <c r="H19028" s="1">
        <v>0</v>
      </c>
      <c r="I19028" s="1">
        <v>9997</v>
      </c>
    </row>
    <row r="19029" spans="1:9" x14ac:dyDescent="0.25">
      <c r="A19029" s="1">
        <v>2</v>
      </c>
      <c r="B19029" s="1">
        <v>52410</v>
      </c>
      <c r="C19029" s="1">
        <v>97.444500000000005</v>
      </c>
      <c r="D19029" s="1">
        <v>358.76909999999998</v>
      </c>
      <c r="E19029" s="1">
        <v>9367</v>
      </c>
      <c r="F19029" s="1">
        <v>156.8537</v>
      </c>
      <c r="G19029" s="1">
        <v>203.31190000000001</v>
      </c>
      <c r="H19029" s="1">
        <v>15.149284140000001</v>
      </c>
      <c r="I19029" s="1">
        <v>24651</v>
      </c>
    </row>
    <row r="19030" spans="1:9" x14ac:dyDescent="0.25">
      <c r="A19030" s="1">
        <v>0</v>
      </c>
      <c r="B19030" s="1" t="s">
        <v>23018</v>
      </c>
    </row>
    <row r="19031" spans="1:9" x14ac:dyDescent="0.25">
      <c r="A19031" s="1">
        <v>1</v>
      </c>
      <c r="B19031" s="1" t="s">
        <v>23019</v>
      </c>
      <c r="C19031" s="1" t="s">
        <v>23020</v>
      </c>
      <c r="D19031" s="1">
        <v>22276.472483699999</v>
      </c>
      <c r="E19031" s="1">
        <v>1.7496999999999999E-4</v>
      </c>
      <c r="F19031" s="1" t="s">
        <v>3</v>
      </c>
      <c r="G19031" s="1" t="s">
        <v>23021</v>
      </c>
      <c r="H19031" s="1">
        <v>0</v>
      </c>
      <c r="I19031" s="1">
        <v>9997</v>
      </c>
    </row>
    <row r="19032" spans="1:9" x14ac:dyDescent="0.25">
      <c r="A19032" s="1">
        <v>2</v>
      </c>
      <c r="B19032" s="1">
        <v>52411</v>
      </c>
      <c r="C19032" s="1">
        <v>97.444299999999998</v>
      </c>
      <c r="D19032" s="1">
        <v>359.01940000000002</v>
      </c>
      <c r="E19032" s="1">
        <v>9327</v>
      </c>
      <c r="F19032" s="1">
        <v>155.35849999999999</v>
      </c>
      <c r="G19032" s="1">
        <v>204.80950000000001</v>
      </c>
      <c r="H19032" s="1">
        <v>15.148702159999999</v>
      </c>
      <c r="I19032" s="1">
        <v>24694</v>
      </c>
    </row>
    <row r="19033" spans="1:9" x14ac:dyDescent="0.25">
      <c r="A19033" s="1">
        <v>0</v>
      </c>
      <c r="B19033" s="1" t="s">
        <v>23022</v>
      </c>
    </row>
    <row r="19034" spans="1:9" x14ac:dyDescent="0.25">
      <c r="A19034" s="1">
        <v>1</v>
      </c>
      <c r="B19034" s="1" t="s">
        <v>23023</v>
      </c>
      <c r="C19034" s="1" t="s">
        <v>23024</v>
      </c>
      <c r="D19034" s="1">
        <v>22276.484618220002</v>
      </c>
      <c r="E19034" s="1">
        <v>1.6332E-4</v>
      </c>
      <c r="F19034" s="1" t="s">
        <v>3</v>
      </c>
      <c r="G19034" s="1" t="s">
        <v>23025</v>
      </c>
      <c r="H19034" s="1">
        <v>0</v>
      </c>
      <c r="I19034" s="1">
        <v>9990</v>
      </c>
    </row>
    <row r="19035" spans="1:9" x14ac:dyDescent="0.25">
      <c r="A19035" s="1">
        <v>2</v>
      </c>
      <c r="B19035" s="1">
        <v>52412</v>
      </c>
      <c r="C19035" s="1">
        <v>97.444000000000003</v>
      </c>
      <c r="D19035" s="1">
        <v>358.9975</v>
      </c>
      <c r="E19035" s="1">
        <v>9444</v>
      </c>
      <c r="F19035" s="1">
        <v>155.29079999999999</v>
      </c>
      <c r="G19035" s="1">
        <v>204.87780000000001</v>
      </c>
      <c r="H19035" s="1">
        <v>15.1466709</v>
      </c>
      <c r="I19035" s="1">
        <v>24697</v>
      </c>
    </row>
    <row r="19036" spans="1:9" x14ac:dyDescent="0.25">
      <c r="A19036" s="1">
        <v>0</v>
      </c>
      <c r="B19036" s="1" t="s">
        <v>23026</v>
      </c>
    </row>
    <row r="19037" spans="1:9" x14ac:dyDescent="0.25">
      <c r="A19037" s="1">
        <v>1</v>
      </c>
      <c r="B19037" s="1" t="s">
        <v>23027</v>
      </c>
      <c r="C19037" s="1" t="s">
        <v>23028</v>
      </c>
      <c r="D19037" s="1">
        <v>22276.209929469998</v>
      </c>
      <c r="E19037" s="1">
        <v>1.6568E-4</v>
      </c>
      <c r="F19037" s="1" t="s">
        <v>3</v>
      </c>
      <c r="G19037" s="1" t="s">
        <v>23029</v>
      </c>
      <c r="H19037" s="1">
        <v>0</v>
      </c>
      <c r="I19037" s="1">
        <v>9998</v>
      </c>
    </row>
    <row r="19038" spans="1:9" x14ac:dyDescent="0.25">
      <c r="A19038" s="1">
        <v>2</v>
      </c>
      <c r="B19038" s="1">
        <v>52413</v>
      </c>
      <c r="C19038" s="1">
        <v>97.443700000000007</v>
      </c>
      <c r="D19038" s="1">
        <v>358.74529999999999</v>
      </c>
      <c r="E19038" s="1">
        <v>9990</v>
      </c>
      <c r="F19038" s="1">
        <v>158.6831</v>
      </c>
      <c r="G19038" s="1">
        <v>201.4819</v>
      </c>
      <c r="H19038" s="1">
        <v>15.14845751</v>
      </c>
      <c r="I19038" s="1">
        <v>24658</v>
      </c>
    </row>
    <row r="19039" spans="1:9" x14ac:dyDescent="0.25">
      <c r="A19039" s="1">
        <v>0</v>
      </c>
      <c r="B19039" s="1" t="s">
        <v>23030</v>
      </c>
    </row>
    <row r="19040" spans="1:9" x14ac:dyDescent="0.25">
      <c r="A19040" s="1">
        <v>1</v>
      </c>
      <c r="B19040" s="1" t="s">
        <v>23031</v>
      </c>
      <c r="C19040" s="1" t="s">
        <v>23032</v>
      </c>
      <c r="D19040" s="1">
        <v>22276.482757180001</v>
      </c>
      <c r="E19040" s="1">
        <v>1.7767E-4</v>
      </c>
      <c r="F19040" s="1" t="s">
        <v>3</v>
      </c>
      <c r="G19040" s="1" t="s">
        <v>23033</v>
      </c>
      <c r="H19040" s="1">
        <v>0</v>
      </c>
      <c r="I19040" s="1">
        <v>9999</v>
      </c>
    </row>
    <row r="19041" spans="1:9" x14ac:dyDescent="0.25">
      <c r="A19041" s="1">
        <v>2</v>
      </c>
      <c r="B19041" s="1">
        <v>52414</v>
      </c>
      <c r="C19041" s="1">
        <v>97.443700000000007</v>
      </c>
      <c r="D19041" s="1">
        <v>358.98860000000002</v>
      </c>
      <c r="E19041" s="1">
        <v>10008</v>
      </c>
      <c r="F19041" s="1">
        <v>157.04859999999999</v>
      </c>
      <c r="G19041" s="1">
        <v>203.11949999999999</v>
      </c>
      <c r="H19041" s="1">
        <v>15.14745291</v>
      </c>
      <c r="I19041" s="1">
        <v>24690</v>
      </c>
    </row>
    <row r="19042" spans="1:9" x14ac:dyDescent="0.25">
      <c r="A19042" s="1">
        <v>0</v>
      </c>
      <c r="B19042" s="1" t="s">
        <v>23034</v>
      </c>
    </row>
    <row r="19043" spans="1:9" x14ac:dyDescent="0.25">
      <c r="A19043" s="1">
        <v>1</v>
      </c>
      <c r="B19043" s="1" t="s">
        <v>23035</v>
      </c>
      <c r="C19043" s="1" t="s">
        <v>23036</v>
      </c>
      <c r="D19043" s="1">
        <v>22276.479150070001</v>
      </c>
      <c r="E19043" s="1">
        <v>1.5862999999999999E-4</v>
      </c>
      <c r="F19043" s="1" t="s">
        <v>3</v>
      </c>
      <c r="G19043" s="1" t="s">
        <v>23037</v>
      </c>
      <c r="H19043" s="1">
        <v>0</v>
      </c>
      <c r="I19043" s="1">
        <v>9991</v>
      </c>
    </row>
    <row r="19044" spans="1:9" x14ac:dyDescent="0.25">
      <c r="A19044" s="1">
        <v>2</v>
      </c>
      <c r="B19044" s="1">
        <v>52415</v>
      </c>
      <c r="C19044" s="1">
        <v>97.444299999999998</v>
      </c>
      <c r="D19044" s="1">
        <v>359.01249999999999</v>
      </c>
      <c r="E19044" s="1">
        <v>9320</v>
      </c>
      <c r="F19044" s="1">
        <v>157.2722</v>
      </c>
      <c r="G19044" s="1">
        <v>202.89240000000001</v>
      </c>
      <c r="H19044" s="1">
        <v>15.147999479999999</v>
      </c>
      <c r="I19044" s="1">
        <v>24690</v>
      </c>
    </row>
    <row r="19045" spans="1:9" x14ac:dyDescent="0.25">
      <c r="A19045" s="1">
        <v>0</v>
      </c>
      <c r="B19045" s="1" t="s">
        <v>23038</v>
      </c>
    </row>
    <row r="19046" spans="1:9" x14ac:dyDescent="0.25">
      <c r="A19046" s="1">
        <v>1</v>
      </c>
      <c r="B19046" s="1" t="s">
        <v>23039</v>
      </c>
      <c r="C19046" s="1" t="s">
        <v>23040</v>
      </c>
      <c r="D19046" s="1">
        <v>22276.496974180001</v>
      </c>
      <c r="E19046" s="1">
        <v>1.496E-4</v>
      </c>
      <c r="F19046" s="1" t="s">
        <v>3</v>
      </c>
      <c r="G19046" s="1" t="s">
        <v>23041</v>
      </c>
      <c r="H19046" s="1">
        <v>0</v>
      </c>
      <c r="I19046" s="1">
        <v>9990</v>
      </c>
    </row>
    <row r="19047" spans="1:9" x14ac:dyDescent="0.25">
      <c r="A19047" s="1">
        <v>2</v>
      </c>
      <c r="B19047" s="1">
        <v>52416</v>
      </c>
      <c r="C19047" s="1">
        <v>97.442999999999998</v>
      </c>
      <c r="D19047" s="1">
        <v>358.96609999999998</v>
      </c>
      <c r="E19047" s="1">
        <v>10484</v>
      </c>
      <c r="F19047" s="1">
        <v>160.86490000000001</v>
      </c>
      <c r="G19047" s="1">
        <v>199.2978</v>
      </c>
      <c r="H19047" s="1">
        <v>15.143878040000001</v>
      </c>
      <c r="I19047" s="1">
        <v>24693</v>
      </c>
    </row>
    <row r="19048" spans="1:9" x14ac:dyDescent="0.25">
      <c r="A19048" s="1">
        <v>0</v>
      </c>
      <c r="B19048" s="1" t="s">
        <v>23042</v>
      </c>
    </row>
    <row r="19049" spans="1:9" x14ac:dyDescent="0.25">
      <c r="A19049" s="1">
        <v>1</v>
      </c>
      <c r="B19049" s="1" t="s">
        <v>23043</v>
      </c>
      <c r="C19049" s="1" t="s">
        <v>23044</v>
      </c>
      <c r="D19049" s="1">
        <v>22276.486915379999</v>
      </c>
      <c r="E19049" s="1">
        <v>1.6427E-4</v>
      </c>
      <c r="F19049" s="1" t="s">
        <v>3</v>
      </c>
      <c r="G19049" s="1" t="s">
        <v>23045</v>
      </c>
      <c r="H19049" s="1">
        <v>0</v>
      </c>
      <c r="I19049" s="1">
        <v>9997</v>
      </c>
    </row>
    <row r="19050" spans="1:9" x14ac:dyDescent="0.25">
      <c r="A19050" s="1">
        <v>2</v>
      </c>
      <c r="B19050" s="1">
        <v>52417</v>
      </c>
      <c r="C19050" s="1">
        <v>97.443899999999999</v>
      </c>
      <c r="D19050" s="1">
        <v>358.9862</v>
      </c>
      <c r="E19050" s="1">
        <v>9952</v>
      </c>
      <c r="F19050" s="1">
        <v>158.66560000000001</v>
      </c>
      <c r="G19050" s="1">
        <v>201.49930000000001</v>
      </c>
      <c r="H19050" s="1">
        <v>15.14673771</v>
      </c>
      <c r="I19050" s="1">
        <v>24691</v>
      </c>
    </row>
    <row r="19051" spans="1:9" x14ac:dyDescent="0.25">
      <c r="A19051" s="1">
        <v>0</v>
      </c>
      <c r="B19051" s="1" t="s">
        <v>23046</v>
      </c>
    </row>
    <row r="19052" spans="1:9" x14ac:dyDescent="0.25">
      <c r="A19052" s="1">
        <v>1</v>
      </c>
      <c r="B19052" s="1" t="s">
        <v>23047</v>
      </c>
      <c r="C19052" s="1" t="s">
        <v>23048</v>
      </c>
      <c r="D19052" s="1">
        <v>22276.223423309999</v>
      </c>
      <c r="E19052" s="1">
        <v>1.5913E-4</v>
      </c>
      <c r="F19052" s="1" t="s">
        <v>3</v>
      </c>
      <c r="G19052" s="1" t="s">
        <v>23049</v>
      </c>
      <c r="H19052" s="1">
        <v>0</v>
      </c>
      <c r="I19052" s="1">
        <v>9990</v>
      </c>
    </row>
    <row r="19053" spans="1:9" x14ac:dyDescent="0.25">
      <c r="A19053" s="1">
        <v>2</v>
      </c>
      <c r="B19053" s="1">
        <v>52418</v>
      </c>
      <c r="C19053" s="1">
        <v>97.443299999999994</v>
      </c>
      <c r="D19053" s="1">
        <v>358.70319999999998</v>
      </c>
      <c r="E19053" s="1">
        <v>9745</v>
      </c>
      <c r="F19053" s="1">
        <v>159.81450000000001</v>
      </c>
      <c r="G19053" s="1">
        <v>200.34739999999999</v>
      </c>
      <c r="H19053" s="1">
        <v>15.1466403</v>
      </c>
      <c r="I19053" s="1">
        <v>24655</v>
      </c>
    </row>
    <row r="19054" spans="1:9" x14ac:dyDescent="0.25">
      <c r="A19054" s="1">
        <v>0</v>
      </c>
      <c r="B19054" s="1" t="s">
        <v>23050</v>
      </c>
    </row>
    <row r="19055" spans="1:9" x14ac:dyDescent="0.25">
      <c r="A19055" s="1">
        <v>1</v>
      </c>
      <c r="B19055" s="1" t="s">
        <v>23051</v>
      </c>
      <c r="C19055" s="1" t="s">
        <v>23052</v>
      </c>
      <c r="D19055" s="1">
        <v>22276.171725050001</v>
      </c>
      <c r="E19055" s="1">
        <v>1.4142000000000001E-4</v>
      </c>
      <c r="F19055" s="1" t="s">
        <v>3</v>
      </c>
      <c r="G19055" s="1" t="s">
        <v>23053</v>
      </c>
      <c r="H19055" s="1">
        <v>0</v>
      </c>
      <c r="I19055" s="1">
        <v>9998</v>
      </c>
    </row>
    <row r="19056" spans="1:9" x14ac:dyDescent="0.25">
      <c r="A19056" s="1">
        <v>2</v>
      </c>
      <c r="B19056" s="1">
        <v>52419</v>
      </c>
      <c r="C19056" s="1">
        <v>97.4435</v>
      </c>
      <c r="D19056" s="1">
        <v>358.6207</v>
      </c>
      <c r="E19056" s="1">
        <v>9775</v>
      </c>
      <c r="F19056" s="1">
        <v>160.50899999999999</v>
      </c>
      <c r="G19056" s="1">
        <v>199.65170000000001</v>
      </c>
      <c r="H19056" s="1">
        <v>15.14389879</v>
      </c>
      <c r="I19056" s="1">
        <v>24644</v>
      </c>
    </row>
    <row r="19057" spans="1:9" x14ac:dyDescent="0.25">
      <c r="A19057" s="1">
        <v>0</v>
      </c>
      <c r="B19057" s="1" t="s">
        <v>23054</v>
      </c>
    </row>
    <row r="19058" spans="1:9" x14ac:dyDescent="0.25">
      <c r="A19058" s="1">
        <v>1</v>
      </c>
      <c r="B19058" s="1" t="s">
        <v>23055</v>
      </c>
      <c r="C19058" s="1" t="s">
        <v>23056</v>
      </c>
      <c r="D19058" s="1">
        <v>22276.22506751</v>
      </c>
      <c r="E19058" s="1">
        <v>1.6122E-4</v>
      </c>
      <c r="F19058" s="1" t="s">
        <v>3</v>
      </c>
      <c r="G19058" s="1" t="s">
        <v>23057</v>
      </c>
      <c r="H19058" s="1">
        <v>0</v>
      </c>
      <c r="I19058" s="1">
        <v>9997</v>
      </c>
    </row>
    <row r="19059" spans="1:9" x14ac:dyDescent="0.25">
      <c r="A19059" s="1">
        <v>2</v>
      </c>
      <c r="B19059" s="1">
        <v>52420</v>
      </c>
      <c r="C19059" s="1">
        <v>97.443299999999994</v>
      </c>
      <c r="D19059" s="1">
        <v>358.70100000000002</v>
      </c>
      <c r="E19059" s="1">
        <v>9702</v>
      </c>
      <c r="F19059" s="1">
        <v>160.2842</v>
      </c>
      <c r="G19059" s="1">
        <v>199.8767</v>
      </c>
      <c r="H19059" s="1">
        <v>15.146562879999999</v>
      </c>
      <c r="I19059" s="1">
        <v>24650</v>
      </c>
    </row>
    <row r="19060" spans="1:9" x14ac:dyDescent="0.25">
      <c r="A19060" s="1">
        <v>0</v>
      </c>
      <c r="B19060" s="1" t="s">
        <v>23058</v>
      </c>
    </row>
    <row r="19061" spans="1:9" x14ac:dyDescent="0.25">
      <c r="A19061" s="1">
        <v>1</v>
      </c>
      <c r="B19061" s="1" t="s">
        <v>23059</v>
      </c>
      <c r="C19061" s="1" t="s">
        <v>23060</v>
      </c>
      <c r="D19061" s="1">
        <v>22276.478485160002</v>
      </c>
      <c r="E19061" s="1">
        <v>3.5179999999999999E-5</v>
      </c>
      <c r="F19061" s="1" t="s">
        <v>3</v>
      </c>
      <c r="G19061" s="1" t="s">
        <v>23061</v>
      </c>
      <c r="H19061" s="1">
        <v>0</v>
      </c>
      <c r="I19061" s="1">
        <v>9996</v>
      </c>
    </row>
    <row r="19062" spans="1:9" x14ac:dyDescent="0.25">
      <c r="A19062" s="1">
        <v>2</v>
      </c>
      <c r="B19062" s="1">
        <v>52422</v>
      </c>
      <c r="C19062" s="1">
        <v>97.447599999999994</v>
      </c>
      <c r="D19062" s="1">
        <v>358.8193</v>
      </c>
      <c r="E19062" s="1">
        <v>8503</v>
      </c>
      <c r="F19062" s="1">
        <v>165.4247</v>
      </c>
      <c r="G19062" s="1">
        <v>325.62529999999998</v>
      </c>
      <c r="H19062" s="1">
        <v>15.130059449999999</v>
      </c>
      <c r="I19062" s="1">
        <v>24674</v>
      </c>
    </row>
    <row r="19063" spans="1:9" x14ac:dyDescent="0.25">
      <c r="A19063" s="1">
        <v>0</v>
      </c>
      <c r="B19063" s="1" t="s">
        <v>9976</v>
      </c>
      <c r="C19063" s="1" t="s">
        <v>10335</v>
      </c>
      <c r="D19063" s="1" t="s">
        <v>23062</v>
      </c>
    </row>
    <row r="19064" spans="1:9" x14ac:dyDescent="0.25">
      <c r="A19064" s="1">
        <v>1</v>
      </c>
      <c r="B19064" s="1" t="s">
        <v>23063</v>
      </c>
      <c r="C19064" s="1" t="s">
        <v>23064</v>
      </c>
      <c r="D19064" s="1">
        <v>22276.562162009999</v>
      </c>
      <c r="E19064" s="1">
        <v>2.376E-5</v>
      </c>
      <c r="F19064" s="1" t="s">
        <v>3</v>
      </c>
      <c r="G19064" s="1" t="s">
        <v>23065</v>
      </c>
      <c r="H19064" s="1">
        <v>0</v>
      </c>
      <c r="I19064" s="1">
        <v>9993</v>
      </c>
    </row>
    <row r="19065" spans="1:9" x14ac:dyDescent="0.25">
      <c r="A19065" s="1">
        <v>2</v>
      </c>
      <c r="B19065" s="1">
        <v>52443</v>
      </c>
      <c r="C19065" s="1">
        <v>97.671300000000002</v>
      </c>
      <c r="D19065" s="1">
        <v>341.42570000000001</v>
      </c>
      <c r="E19065" s="1">
        <v>14470</v>
      </c>
      <c r="F19065" s="1">
        <v>110.1771</v>
      </c>
      <c r="G19065" s="1">
        <v>25.8337</v>
      </c>
      <c r="H19065" s="1">
        <v>15.09994592</v>
      </c>
      <c r="I19065" s="1">
        <v>22851</v>
      </c>
    </row>
    <row r="19066" spans="1:9" x14ac:dyDescent="0.25">
      <c r="A19066" s="1">
        <v>0</v>
      </c>
      <c r="B19066" s="1" t="s">
        <v>9976</v>
      </c>
      <c r="C19066" s="1" t="s">
        <v>6146</v>
      </c>
      <c r="D19066" s="1" t="s">
        <v>5079</v>
      </c>
      <c r="E19066" s="1">
        <v>27</v>
      </c>
    </row>
    <row r="19067" spans="1:9" x14ac:dyDescent="0.25">
      <c r="A19067" s="1">
        <v>1</v>
      </c>
      <c r="B19067" s="1" t="s">
        <v>23066</v>
      </c>
      <c r="C19067" s="1" t="s">
        <v>23067</v>
      </c>
      <c r="D19067" s="1">
        <v>22276.551475439999</v>
      </c>
      <c r="E19067" s="1">
        <v>4.545E-5</v>
      </c>
      <c r="F19067" s="1" t="s">
        <v>3</v>
      </c>
      <c r="G19067" s="1" t="s">
        <v>6723</v>
      </c>
      <c r="H19067" s="1">
        <v>0</v>
      </c>
      <c r="I19067" s="1">
        <v>9996</v>
      </c>
    </row>
    <row r="19068" spans="1:9" x14ac:dyDescent="0.25">
      <c r="A19068" s="1">
        <v>2</v>
      </c>
      <c r="B19068" s="1">
        <v>52444</v>
      </c>
      <c r="C19068" s="1">
        <v>97.671099999999996</v>
      </c>
      <c r="D19068" s="1">
        <v>341.41840000000002</v>
      </c>
      <c r="E19068" s="1">
        <v>15344</v>
      </c>
      <c r="F19068" s="1">
        <v>108.5946</v>
      </c>
      <c r="G19068" s="1">
        <v>3.0390999999999999</v>
      </c>
      <c r="H19068" s="1">
        <v>15.10244984</v>
      </c>
      <c r="I19068" s="1">
        <v>22869</v>
      </c>
    </row>
    <row r="19069" spans="1:9" x14ac:dyDescent="0.25">
      <c r="A19069" s="1">
        <v>0</v>
      </c>
      <c r="B19069" s="1" t="s">
        <v>9976</v>
      </c>
      <c r="C19069" s="1" t="s">
        <v>6146</v>
      </c>
      <c r="D19069" s="1" t="s">
        <v>5079</v>
      </c>
      <c r="E19069" s="1">
        <v>28</v>
      </c>
    </row>
    <row r="19070" spans="1:9" x14ac:dyDescent="0.25">
      <c r="A19070" s="1">
        <v>1</v>
      </c>
      <c r="B19070" s="1" t="s">
        <v>23068</v>
      </c>
      <c r="C19070" s="1" t="s">
        <v>23069</v>
      </c>
      <c r="D19070" s="1">
        <v>22276.535927410001</v>
      </c>
      <c r="E19070" s="1">
        <v>5.3029999999999999E-5</v>
      </c>
      <c r="F19070" s="1" t="s">
        <v>3</v>
      </c>
      <c r="G19070" s="1" t="s">
        <v>23070</v>
      </c>
      <c r="H19070" s="1">
        <v>0</v>
      </c>
      <c r="I19070" s="1">
        <v>9995</v>
      </c>
    </row>
    <row r="19071" spans="1:9" x14ac:dyDescent="0.25">
      <c r="A19071" s="1">
        <v>2</v>
      </c>
      <c r="B19071" s="1">
        <v>52445</v>
      </c>
      <c r="C19071" s="1">
        <v>97.668700000000001</v>
      </c>
      <c r="D19071" s="1">
        <v>341.38959999999997</v>
      </c>
      <c r="E19071" s="1">
        <v>15481</v>
      </c>
      <c r="F19071" s="1">
        <v>111.13549999999999</v>
      </c>
      <c r="G19071" s="1">
        <v>359.42169999999999</v>
      </c>
      <c r="H19071" s="1">
        <v>15.10419757</v>
      </c>
      <c r="I19071" s="1">
        <v>22864</v>
      </c>
    </row>
    <row r="19072" spans="1:9" x14ac:dyDescent="0.25">
      <c r="A19072" s="1">
        <v>0</v>
      </c>
      <c r="B19072" s="1" t="s">
        <v>9976</v>
      </c>
      <c r="C19072" s="1" t="s">
        <v>6146</v>
      </c>
      <c r="D19072" s="1" t="s">
        <v>5079</v>
      </c>
      <c r="E19072" s="1">
        <v>29</v>
      </c>
    </row>
    <row r="19073" spans="1:9" x14ac:dyDescent="0.25">
      <c r="A19073" s="1">
        <v>1</v>
      </c>
      <c r="B19073" s="1" t="s">
        <v>23071</v>
      </c>
      <c r="C19073" s="1" t="s">
        <v>23072</v>
      </c>
      <c r="D19073" s="1">
        <v>22276.46070059</v>
      </c>
      <c r="E19073" s="1">
        <v>5.4809999999999999E-5</v>
      </c>
      <c r="F19073" s="1" t="s">
        <v>3</v>
      </c>
      <c r="G19073" s="1" t="s">
        <v>23073</v>
      </c>
      <c r="H19073" s="1">
        <v>0</v>
      </c>
      <c r="I19073" s="1">
        <v>9999</v>
      </c>
    </row>
    <row r="19074" spans="1:9" x14ac:dyDescent="0.25">
      <c r="A19074" s="1">
        <v>2</v>
      </c>
      <c r="B19074" s="1">
        <v>52446</v>
      </c>
      <c r="C19074" s="1">
        <v>97.671199999999999</v>
      </c>
      <c r="D19074" s="1">
        <v>341.38819999999998</v>
      </c>
      <c r="E19074" s="1">
        <v>15959</v>
      </c>
      <c r="F19074" s="1">
        <v>113.7157</v>
      </c>
      <c r="G19074" s="1">
        <v>7.1124999999999998</v>
      </c>
      <c r="H19074" s="1">
        <v>15.105408479999999</v>
      </c>
      <c r="I19074" s="1">
        <v>22857</v>
      </c>
    </row>
    <row r="19075" spans="1:9" x14ac:dyDescent="0.25">
      <c r="A19075" s="1">
        <v>0</v>
      </c>
      <c r="B19075" s="1" t="s">
        <v>9976</v>
      </c>
      <c r="C19075" s="1" t="s">
        <v>6146</v>
      </c>
      <c r="D19075" s="1" t="s">
        <v>5079</v>
      </c>
      <c r="E19075" s="1">
        <v>30</v>
      </c>
    </row>
    <row r="19076" spans="1:9" x14ac:dyDescent="0.25">
      <c r="A19076" s="1">
        <v>1</v>
      </c>
      <c r="B19076" s="1" t="s">
        <v>23074</v>
      </c>
      <c r="C19076" s="1" t="s">
        <v>23075</v>
      </c>
      <c r="D19076" s="1">
        <v>22276.440829849998</v>
      </c>
      <c r="E19076" s="1">
        <v>4.8720000000000001E-5</v>
      </c>
      <c r="F19076" s="1" t="s">
        <v>3</v>
      </c>
      <c r="G19076" s="1" t="s">
        <v>23076</v>
      </c>
      <c r="H19076" s="1">
        <v>0</v>
      </c>
      <c r="I19076" s="1">
        <v>9992</v>
      </c>
    </row>
    <row r="19077" spans="1:9" x14ac:dyDescent="0.25">
      <c r="A19077" s="1">
        <v>2</v>
      </c>
      <c r="B19077" s="1">
        <v>52447</v>
      </c>
      <c r="C19077" s="1">
        <v>97.669499999999999</v>
      </c>
      <c r="D19077" s="1">
        <v>341.38249999999999</v>
      </c>
      <c r="E19077" s="1">
        <v>16177</v>
      </c>
      <c r="F19077" s="1">
        <v>116.8603</v>
      </c>
      <c r="G19077" s="1">
        <v>7.306</v>
      </c>
      <c r="H19077" s="1">
        <v>15.10754142</v>
      </c>
      <c r="I19077" s="1">
        <v>22852</v>
      </c>
    </row>
    <row r="19078" spans="1:9" x14ac:dyDescent="0.25">
      <c r="A19078" s="1">
        <v>0</v>
      </c>
      <c r="B19078" s="1" t="s">
        <v>9976</v>
      </c>
      <c r="C19078" s="1" t="s">
        <v>6146</v>
      </c>
      <c r="D19078" s="1" t="s">
        <v>5079</v>
      </c>
      <c r="E19078" s="1">
        <v>31</v>
      </c>
    </row>
    <row r="19079" spans="1:9" x14ac:dyDescent="0.25">
      <c r="A19079" s="1">
        <v>1</v>
      </c>
      <c r="B19079" s="1" t="s">
        <v>23077</v>
      </c>
      <c r="C19079" s="1" t="s">
        <v>23078</v>
      </c>
      <c r="D19079" s="1">
        <v>22276.4895583</v>
      </c>
      <c r="E19079" s="1">
        <v>4.672E-5</v>
      </c>
      <c r="F19079" s="1" t="s">
        <v>3</v>
      </c>
      <c r="G19079" s="1" t="s">
        <v>23079</v>
      </c>
      <c r="H19079" s="1">
        <v>0</v>
      </c>
      <c r="I19079" s="1">
        <v>9992</v>
      </c>
    </row>
    <row r="19080" spans="1:9" x14ac:dyDescent="0.25">
      <c r="A19080" s="1">
        <v>2</v>
      </c>
      <c r="B19080" s="1">
        <v>52448</v>
      </c>
      <c r="C19080" s="1">
        <v>97.669499999999999</v>
      </c>
      <c r="D19080" s="1">
        <v>341.46449999999999</v>
      </c>
      <c r="E19080" s="1">
        <v>15318</v>
      </c>
      <c r="F19080" s="1">
        <v>118.032</v>
      </c>
      <c r="G19080" s="1">
        <v>337.59750000000003</v>
      </c>
      <c r="H19080" s="1">
        <v>15.1087829</v>
      </c>
      <c r="I19080" s="1">
        <v>22865</v>
      </c>
    </row>
    <row r="19081" spans="1:9" x14ac:dyDescent="0.25">
      <c r="A19081" s="1">
        <v>0</v>
      </c>
      <c r="B19081" s="1" t="s">
        <v>9976</v>
      </c>
      <c r="C19081" s="1" t="s">
        <v>6146</v>
      </c>
      <c r="D19081" s="1" t="s">
        <v>5079</v>
      </c>
      <c r="E19081" s="1">
        <v>32</v>
      </c>
    </row>
    <row r="19082" spans="1:9" x14ac:dyDescent="0.25">
      <c r="A19082" s="1">
        <v>1</v>
      </c>
      <c r="B19082" s="1" t="s">
        <v>23080</v>
      </c>
      <c r="C19082" s="1" t="s">
        <v>23081</v>
      </c>
      <c r="D19082" s="1">
        <v>22276.482025689998</v>
      </c>
      <c r="E19082" s="1">
        <v>4.9610000000000001E-5</v>
      </c>
      <c r="F19082" s="1" t="s">
        <v>3</v>
      </c>
      <c r="G19082" s="1" t="s">
        <v>23082</v>
      </c>
      <c r="H19082" s="1">
        <v>0</v>
      </c>
      <c r="I19082" s="1">
        <v>9996</v>
      </c>
    </row>
    <row r="19083" spans="1:9" x14ac:dyDescent="0.25">
      <c r="A19083" s="1">
        <v>2</v>
      </c>
      <c r="B19083" s="1">
        <v>52449</v>
      </c>
      <c r="C19083" s="1">
        <v>97.670900000000003</v>
      </c>
      <c r="D19083" s="1">
        <v>341.51429999999999</v>
      </c>
      <c r="E19083" s="1">
        <v>15165</v>
      </c>
      <c r="F19083" s="1">
        <v>120.4932</v>
      </c>
      <c r="G19083" s="1">
        <v>4.3217999999999996</v>
      </c>
      <c r="H19083" s="1">
        <v>15.1102691</v>
      </c>
      <c r="I19083" s="1">
        <v>22866</v>
      </c>
    </row>
    <row r="19084" spans="1:9" x14ac:dyDescent="0.25">
      <c r="A19084" s="1">
        <v>0</v>
      </c>
      <c r="B19084" s="1" t="s">
        <v>9976</v>
      </c>
      <c r="C19084" s="1" t="s">
        <v>6146</v>
      </c>
      <c r="D19084" s="1" t="s">
        <v>5079</v>
      </c>
      <c r="E19084" s="1">
        <v>33</v>
      </c>
    </row>
    <row r="19085" spans="1:9" x14ac:dyDescent="0.25">
      <c r="A19085" s="1">
        <v>1</v>
      </c>
      <c r="B19085" s="1" t="s">
        <v>23083</v>
      </c>
      <c r="C19085" s="1" t="s">
        <v>23084</v>
      </c>
      <c r="D19085" s="1">
        <v>22276.467724170001</v>
      </c>
      <c r="E19085" s="1">
        <v>5.5649999999999997E-5</v>
      </c>
      <c r="F19085" s="1" t="s">
        <v>3</v>
      </c>
      <c r="G19085" s="1" t="s">
        <v>23085</v>
      </c>
      <c r="H19085" s="1">
        <v>0</v>
      </c>
      <c r="I19085" s="1">
        <v>9993</v>
      </c>
    </row>
    <row r="19086" spans="1:9" x14ac:dyDescent="0.25">
      <c r="A19086" s="1">
        <v>2</v>
      </c>
      <c r="B19086" s="1">
        <v>52450</v>
      </c>
      <c r="C19086" s="1">
        <v>97.670599999999993</v>
      </c>
      <c r="D19086" s="1">
        <v>341.51729999999998</v>
      </c>
      <c r="E19086" s="1">
        <v>15330</v>
      </c>
      <c r="F19086" s="1">
        <v>123.0506</v>
      </c>
      <c r="G19086" s="1">
        <v>3.7118000000000002</v>
      </c>
      <c r="H19086" s="1">
        <v>15.11196239</v>
      </c>
      <c r="I19086" s="1">
        <v>22862</v>
      </c>
    </row>
    <row r="19087" spans="1:9" x14ac:dyDescent="0.25">
      <c r="A19087" s="1">
        <v>0</v>
      </c>
      <c r="B19087" s="1" t="s">
        <v>23086</v>
      </c>
    </row>
    <row r="19088" spans="1:9" x14ac:dyDescent="0.25">
      <c r="A19088" s="1">
        <v>1</v>
      </c>
      <c r="B19088" s="1" t="s">
        <v>23087</v>
      </c>
      <c r="C19088" s="1" t="s">
        <v>23088</v>
      </c>
      <c r="D19088" s="1">
        <v>22276.44976453</v>
      </c>
      <c r="E19088" s="1">
        <v>1.3143000000000001E-4</v>
      </c>
      <c r="F19088" s="1" t="s">
        <v>3</v>
      </c>
      <c r="G19088" s="1" t="s">
        <v>23089</v>
      </c>
      <c r="H19088" s="1">
        <v>0</v>
      </c>
      <c r="I19088" s="1">
        <v>9996</v>
      </c>
    </row>
    <row r="19089" spans="1:9" x14ac:dyDescent="0.25">
      <c r="A19089" s="1">
        <v>2</v>
      </c>
      <c r="B19089" s="1">
        <v>52451</v>
      </c>
      <c r="C19089" s="1">
        <v>53.216099999999997</v>
      </c>
      <c r="D19089" s="1">
        <v>295.1275</v>
      </c>
      <c r="E19089" s="1">
        <v>1892</v>
      </c>
      <c r="F19089" s="1">
        <v>44.125399999999999</v>
      </c>
      <c r="G19089" s="1">
        <v>315.98880000000003</v>
      </c>
      <c r="H19089" s="1">
        <v>15.08845803</v>
      </c>
      <c r="I19089" s="1">
        <v>22916</v>
      </c>
    </row>
    <row r="19090" spans="1:9" x14ac:dyDescent="0.25">
      <c r="A19090" s="1">
        <v>0</v>
      </c>
      <c r="B19090" s="1" t="s">
        <v>23090</v>
      </c>
    </row>
    <row r="19091" spans="1:9" x14ac:dyDescent="0.25">
      <c r="A19091" s="1">
        <v>1</v>
      </c>
      <c r="B19091" s="1" t="s">
        <v>23091</v>
      </c>
      <c r="C19091" s="1" t="s">
        <v>23092</v>
      </c>
      <c r="D19091" s="1">
        <v>22276.472791960001</v>
      </c>
      <c r="E19091" s="1">
        <v>2.2540000000000001E-5</v>
      </c>
      <c r="F19091" s="1" t="s">
        <v>3</v>
      </c>
      <c r="G19091" s="1" t="s">
        <v>23093</v>
      </c>
      <c r="H19091" s="1">
        <v>0</v>
      </c>
      <c r="I19091" s="1">
        <v>9990</v>
      </c>
    </row>
    <row r="19092" spans="1:9" x14ac:dyDescent="0.25">
      <c r="A19092" s="1">
        <v>2</v>
      </c>
      <c r="B19092" s="1">
        <v>52452</v>
      </c>
      <c r="C19092" s="1">
        <v>53.217100000000002</v>
      </c>
      <c r="D19092" s="1">
        <v>295.03070000000002</v>
      </c>
      <c r="E19092" s="1">
        <v>1805</v>
      </c>
      <c r="F19092" s="1">
        <v>49.898000000000003</v>
      </c>
      <c r="G19092" s="1">
        <v>310.21699999999998</v>
      </c>
      <c r="H19092" s="1">
        <v>15.088535419999999</v>
      </c>
      <c r="I19092" s="1">
        <v>22916</v>
      </c>
    </row>
    <row r="19093" spans="1:9" x14ac:dyDescent="0.25">
      <c r="A19093" s="1">
        <v>0</v>
      </c>
      <c r="B19093" s="1" t="s">
        <v>23094</v>
      </c>
    </row>
    <row r="19094" spans="1:9" x14ac:dyDescent="0.25">
      <c r="A19094" s="1">
        <v>1</v>
      </c>
      <c r="B19094" s="1" t="s">
        <v>23095</v>
      </c>
      <c r="C19094" s="1" t="s">
        <v>23096</v>
      </c>
      <c r="D19094" s="1">
        <v>22276.442401529999</v>
      </c>
      <c r="E19094" s="1">
        <v>1.9346000000000001E-4</v>
      </c>
      <c r="F19094" s="1" t="s">
        <v>3</v>
      </c>
      <c r="G19094" s="1" t="s">
        <v>23097</v>
      </c>
      <c r="H19094" s="1">
        <v>0</v>
      </c>
      <c r="I19094" s="1">
        <v>9992</v>
      </c>
    </row>
    <row r="19095" spans="1:9" x14ac:dyDescent="0.25">
      <c r="A19095" s="1">
        <v>2</v>
      </c>
      <c r="B19095" s="1">
        <v>52453</v>
      </c>
      <c r="C19095" s="1">
        <v>53.216999999999999</v>
      </c>
      <c r="D19095" s="1">
        <v>295.1592</v>
      </c>
      <c r="E19095" s="1">
        <v>2127</v>
      </c>
      <c r="F19095" s="1">
        <v>42.009099999999997</v>
      </c>
      <c r="G19095" s="1">
        <v>318.10640000000001</v>
      </c>
      <c r="H19095" s="1">
        <v>15.088623549999999</v>
      </c>
      <c r="I19095" s="1">
        <v>22910</v>
      </c>
    </row>
    <row r="19096" spans="1:9" x14ac:dyDescent="0.25">
      <c r="A19096" s="1">
        <v>0</v>
      </c>
      <c r="B19096" s="1" t="s">
        <v>23098</v>
      </c>
    </row>
    <row r="19097" spans="1:9" x14ac:dyDescent="0.25">
      <c r="A19097" s="1">
        <v>1</v>
      </c>
      <c r="B19097" s="1" t="s">
        <v>23099</v>
      </c>
      <c r="C19097" s="1" t="s">
        <v>23100</v>
      </c>
      <c r="D19097" s="1">
        <v>22276.37983292</v>
      </c>
      <c r="E19097" s="1">
        <v>6.1130000000000006E-5</v>
      </c>
      <c r="F19097" s="1" t="s">
        <v>3</v>
      </c>
      <c r="G19097" s="1" t="s">
        <v>23101</v>
      </c>
      <c r="H19097" s="1">
        <v>0</v>
      </c>
      <c r="I19097" s="1">
        <v>9995</v>
      </c>
    </row>
    <row r="19098" spans="1:9" x14ac:dyDescent="0.25">
      <c r="A19098" s="1">
        <v>2</v>
      </c>
      <c r="B19098" s="1">
        <v>52454</v>
      </c>
      <c r="C19098" s="1">
        <v>53.2179</v>
      </c>
      <c r="D19098" s="1">
        <v>295.44639999999998</v>
      </c>
      <c r="E19098" s="1">
        <v>1815</v>
      </c>
      <c r="F19098" s="1">
        <v>53.1706</v>
      </c>
      <c r="G19098" s="1">
        <v>306.94529999999997</v>
      </c>
      <c r="H19098" s="1">
        <v>15.088547999999999</v>
      </c>
      <c r="I19098" s="1">
        <v>22902</v>
      </c>
    </row>
    <row r="19099" spans="1:9" x14ac:dyDescent="0.25">
      <c r="A19099" s="1">
        <v>0</v>
      </c>
      <c r="B19099" s="1" t="s">
        <v>23102</v>
      </c>
    </row>
    <row r="19100" spans="1:9" x14ac:dyDescent="0.25">
      <c r="A19100" s="1">
        <v>1</v>
      </c>
      <c r="B19100" s="1" t="s">
        <v>23103</v>
      </c>
      <c r="C19100" s="1" t="s">
        <v>23104</v>
      </c>
      <c r="D19100" s="1">
        <v>22276.439679300001</v>
      </c>
      <c r="E19100" s="1">
        <v>3.5750000000000002E-5</v>
      </c>
      <c r="F19100" s="1" t="s">
        <v>3</v>
      </c>
      <c r="G19100" s="1" t="s">
        <v>23105</v>
      </c>
      <c r="H19100" s="1">
        <v>0</v>
      </c>
      <c r="I19100" s="1">
        <v>9990</v>
      </c>
    </row>
    <row r="19101" spans="1:9" x14ac:dyDescent="0.25">
      <c r="A19101" s="1">
        <v>2</v>
      </c>
      <c r="B19101" s="1">
        <v>52455</v>
      </c>
      <c r="C19101" s="1">
        <v>53.2181</v>
      </c>
      <c r="D19101" s="1">
        <v>295.17410000000001</v>
      </c>
      <c r="E19101" s="1">
        <v>1873</v>
      </c>
      <c r="F19101" s="1">
        <v>50.322899999999997</v>
      </c>
      <c r="G19101" s="1">
        <v>309.7928</v>
      </c>
      <c r="H19101" s="1">
        <v>15.08842916</v>
      </c>
      <c r="I19101" s="1">
        <v>22918</v>
      </c>
    </row>
    <row r="19102" spans="1:9" x14ac:dyDescent="0.25">
      <c r="A19102" s="1">
        <v>0</v>
      </c>
      <c r="B19102" s="1" t="s">
        <v>23106</v>
      </c>
    </row>
    <row r="19103" spans="1:9" x14ac:dyDescent="0.25">
      <c r="A19103" s="1">
        <v>1</v>
      </c>
      <c r="B19103" s="1" t="s">
        <v>23107</v>
      </c>
      <c r="C19103" s="1" t="s">
        <v>23108</v>
      </c>
      <c r="D19103" s="1">
        <v>22276.369759689998</v>
      </c>
      <c r="E19103" s="1">
        <v>1.1389E-4</v>
      </c>
      <c r="F19103" s="1" t="s">
        <v>3</v>
      </c>
      <c r="G19103" s="1" t="s">
        <v>23109</v>
      </c>
      <c r="H19103" s="1">
        <v>0</v>
      </c>
      <c r="I19103" s="1">
        <v>9990</v>
      </c>
    </row>
    <row r="19104" spans="1:9" x14ac:dyDescent="0.25">
      <c r="A19104" s="1">
        <v>2</v>
      </c>
      <c r="B19104" s="1">
        <v>52456</v>
      </c>
      <c r="C19104" s="1">
        <v>53.218800000000002</v>
      </c>
      <c r="D19104" s="1">
        <v>295.49360000000001</v>
      </c>
      <c r="E19104" s="1">
        <v>1798</v>
      </c>
      <c r="F19104" s="1">
        <v>44.832000000000001</v>
      </c>
      <c r="G19104" s="1">
        <v>315.2817</v>
      </c>
      <c r="H19104" s="1">
        <v>15.088467720000001</v>
      </c>
      <c r="I19104" s="1">
        <v>22903</v>
      </c>
    </row>
    <row r="19105" spans="1:9" x14ac:dyDescent="0.25">
      <c r="A19105" s="1">
        <v>0</v>
      </c>
      <c r="B19105" s="1" t="s">
        <v>23110</v>
      </c>
    </row>
    <row r="19106" spans="1:9" x14ac:dyDescent="0.25">
      <c r="A19106" s="1">
        <v>1</v>
      </c>
      <c r="B19106" s="1" t="s">
        <v>23111</v>
      </c>
      <c r="C19106" s="1" t="s">
        <v>23112</v>
      </c>
      <c r="D19106" s="1">
        <v>22276.498560889999</v>
      </c>
      <c r="E19106" s="1">
        <v>4.1399999999999997E-5</v>
      </c>
      <c r="F19106" s="1" t="s">
        <v>3</v>
      </c>
      <c r="G19106" s="1" t="s">
        <v>23113</v>
      </c>
      <c r="H19106" s="1">
        <v>0</v>
      </c>
      <c r="I19106" s="1">
        <v>9992</v>
      </c>
    </row>
    <row r="19107" spans="1:9" x14ac:dyDescent="0.25">
      <c r="A19107" s="1">
        <v>2</v>
      </c>
      <c r="B19107" s="1">
        <v>52457</v>
      </c>
      <c r="C19107" s="1">
        <v>53.2181</v>
      </c>
      <c r="D19107" s="1">
        <v>294.911</v>
      </c>
      <c r="E19107" s="1">
        <v>1726</v>
      </c>
      <c r="F19107" s="1">
        <v>54.706000000000003</v>
      </c>
      <c r="G19107" s="1">
        <v>305.40940000000001</v>
      </c>
      <c r="H19107" s="1">
        <v>15.08849258</v>
      </c>
      <c r="I19107" s="1">
        <v>22929</v>
      </c>
    </row>
    <row r="19108" spans="1:9" x14ac:dyDescent="0.25">
      <c r="A19108" s="1">
        <v>0</v>
      </c>
      <c r="B19108" s="1" t="s">
        <v>23114</v>
      </c>
    </row>
    <row r="19109" spans="1:9" x14ac:dyDescent="0.25">
      <c r="A19109" s="1">
        <v>1</v>
      </c>
      <c r="B19109" s="1" t="s">
        <v>23115</v>
      </c>
      <c r="C19109" s="1" t="s">
        <v>23116</v>
      </c>
      <c r="D19109" s="1">
        <v>22276.362397090001</v>
      </c>
      <c r="E19109" s="1">
        <v>-1.4699999999999999E-6</v>
      </c>
      <c r="F19109" s="1" t="s">
        <v>3</v>
      </c>
      <c r="G19109" s="1" t="s">
        <v>23117</v>
      </c>
      <c r="H19109" s="1">
        <v>0</v>
      </c>
      <c r="I19109" s="1">
        <v>9990</v>
      </c>
    </row>
    <row r="19110" spans="1:9" x14ac:dyDescent="0.25">
      <c r="A19110" s="1">
        <v>2</v>
      </c>
      <c r="B19110" s="1">
        <v>52458</v>
      </c>
      <c r="C19110" s="1">
        <v>53.218800000000002</v>
      </c>
      <c r="D19110" s="1">
        <v>295.52</v>
      </c>
      <c r="E19110" s="1">
        <v>2043</v>
      </c>
      <c r="F19110" s="1">
        <v>39.788699999999999</v>
      </c>
      <c r="G19110" s="1">
        <v>320.32549999999998</v>
      </c>
      <c r="H19110" s="1">
        <v>15.0885075</v>
      </c>
      <c r="I19110" s="1">
        <v>22909</v>
      </c>
    </row>
    <row r="19111" spans="1:9" x14ac:dyDescent="0.25">
      <c r="A19111" s="1">
        <v>0</v>
      </c>
      <c r="B19111" s="1" t="s">
        <v>23118</v>
      </c>
    </row>
    <row r="19112" spans="1:9" x14ac:dyDescent="0.25">
      <c r="A19112" s="1">
        <v>1</v>
      </c>
      <c r="B19112" s="1" t="s">
        <v>23119</v>
      </c>
      <c r="C19112" s="1" t="s">
        <v>23120</v>
      </c>
      <c r="D19112" s="1">
        <v>22276.41387747</v>
      </c>
      <c r="E19112" s="1">
        <v>1.3159999999999999E-5</v>
      </c>
      <c r="F19112" s="1" t="s">
        <v>3</v>
      </c>
      <c r="G19112" s="1" t="s">
        <v>23121</v>
      </c>
      <c r="H19112" s="1">
        <v>0</v>
      </c>
      <c r="I19112" s="1">
        <v>9990</v>
      </c>
    </row>
    <row r="19113" spans="1:9" x14ac:dyDescent="0.25">
      <c r="A19113" s="1">
        <v>2</v>
      </c>
      <c r="B19113" s="1">
        <v>52459</v>
      </c>
      <c r="C19113" s="1">
        <v>53.214599999999997</v>
      </c>
      <c r="D19113" s="1">
        <v>285.2885</v>
      </c>
      <c r="E19113" s="1">
        <v>2105</v>
      </c>
      <c r="F19113" s="1">
        <v>53.857300000000002</v>
      </c>
      <c r="G19113" s="1">
        <v>306.26139999999998</v>
      </c>
      <c r="H19113" s="1">
        <v>15.088466329999999</v>
      </c>
      <c r="I19113" s="1">
        <v>23040</v>
      </c>
    </row>
    <row r="19114" spans="1:9" x14ac:dyDescent="0.25">
      <c r="A19114" s="1">
        <v>0</v>
      </c>
      <c r="B19114" s="1" t="s">
        <v>23122</v>
      </c>
    </row>
    <row r="19115" spans="1:9" x14ac:dyDescent="0.25">
      <c r="A19115" s="1">
        <v>1</v>
      </c>
      <c r="B19115" s="1" t="s">
        <v>23123</v>
      </c>
      <c r="C19115" s="1" t="s">
        <v>23124</v>
      </c>
      <c r="D19115" s="1">
        <v>22276.34490937</v>
      </c>
      <c r="E19115" s="1">
        <v>2.2000000000000001E-6</v>
      </c>
      <c r="F19115" s="1" t="s">
        <v>3</v>
      </c>
      <c r="G19115" s="1" t="s">
        <v>23125</v>
      </c>
      <c r="H19115" s="1">
        <v>0</v>
      </c>
      <c r="I19115" s="1">
        <v>9998</v>
      </c>
    </row>
    <row r="19116" spans="1:9" x14ac:dyDescent="0.25">
      <c r="A19116" s="1">
        <v>2</v>
      </c>
      <c r="B19116" s="1">
        <v>52460</v>
      </c>
      <c r="C19116" s="1">
        <v>53.216200000000001</v>
      </c>
      <c r="D19116" s="1">
        <v>285.60300000000001</v>
      </c>
      <c r="E19116" s="1">
        <v>1622</v>
      </c>
      <c r="F19116" s="1">
        <v>59.122999999999998</v>
      </c>
      <c r="G19116" s="1">
        <v>300.99220000000003</v>
      </c>
      <c r="H19116" s="1">
        <v>15.08844635</v>
      </c>
      <c r="I19116" s="1">
        <v>23030</v>
      </c>
    </row>
    <row r="19117" spans="1:9" x14ac:dyDescent="0.25">
      <c r="A19117" s="1">
        <v>0</v>
      </c>
      <c r="B19117" s="1" t="s">
        <v>23126</v>
      </c>
    </row>
    <row r="19118" spans="1:9" x14ac:dyDescent="0.25">
      <c r="A19118" s="1">
        <v>1</v>
      </c>
      <c r="B19118" s="1" t="s">
        <v>23127</v>
      </c>
      <c r="C19118" s="1" t="s">
        <v>23128</v>
      </c>
      <c r="D19118" s="1">
        <v>22276.27863959</v>
      </c>
      <c r="E19118" s="1">
        <v>-1.437E-5</v>
      </c>
      <c r="F19118" s="1" t="s">
        <v>3</v>
      </c>
      <c r="G19118" s="1">
        <f>-72195-4</f>
        <v>-72199</v>
      </c>
      <c r="H19118" s="1">
        <v>0</v>
      </c>
      <c r="I19118" s="1">
        <v>9998</v>
      </c>
    </row>
    <row r="19119" spans="1:9" x14ac:dyDescent="0.25">
      <c r="A19119" s="1">
        <v>2</v>
      </c>
      <c r="B19119" s="1">
        <v>52461</v>
      </c>
      <c r="C19119" s="1">
        <v>53.2151</v>
      </c>
      <c r="D19119" s="1">
        <v>275.89460000000003</v>
      </c>
      <c r="E19119" s="1">
        <v>1772</v>
      </c>
      <c r="F19119" s="1">
        <v>53.342500000000001</v>
      </c>
      <c r="G19119" s="1">
        <v>306.77289999999999</v>
      </c>
      <c r="H19119" s="1">
        <v>15.08851129</v>
      </c>
      <c r="I19119" s="1">
        <v>23163</v>
      </c>
    </row>
    <row r="19120" spans="1:9" x14ac:dyDescent="0.25">
      <c r="A19120" s="1">
        <v>0</v>
      </c>
      <c r="B19120" s="1" t="s">
        <v>23129</v>
      </c>
    </row>
    <row r="19121" spans="1:9" x14ac:dyDescent="0.25">
      <c r="A19121" s="1">
        <v>1</v>
      </c>
      <c r="B19121" s="1" t="s">
        <v>23130</v>
      </c>
      <c r="C19121" s="1" t="s">
        <v>23131</v>
      </c>
      <c r="D19121" s="1">
        <v>22276.340280060002</v>
      </c>
      <c r="E19121" s="1">
        <v>-1.57E-6</v>
      </c>
      <c r="F19121" s="1" t="s">
        <v>3</v>
      </c>
      <c r="G19121" s="1" t="s">
        <v>23132</v>
      </c>
      <c r="H19121" s="1">
        <v>0</v>
      </c>
      <c r="I19121" s="1">
        <v>9998</v>
      </c>
    </row>
    <row r="19122" spans="1:9" x14ac:dyDescent="0.25">
      <c r="A19122" s="1">
        <v>2</v>
      </c>
      <c r="B19122" s="1">
        <v>52462</v>
      </c>
      <c r="C19122" s="1">
        <v>53.216799999999999</v>
      </c>
      <c r="D19122" s="1">
        <v>285.61939999999998</v>
      </c>
      <c r="E19122" s="1">
        <v>2243</v>
      </c>
      <c r="F19122" s="1">
        <v>42.2774</v>
      </c>
      <c r="G19122" s="1">
        <v>317.83909999999997</v>
      </c>
      <c r="H19122" s="1">
        <v>15.0884234</v>
      </c>
      <c r="I19122" s="1">
        <v>23033</v>
      </c>
    </row>
    <row r="19123" spans="1:9" x14ac:dyDescent="0.25">
      <c r="A19123" s="1">
        <v>0</v>
      </c>
      <c r="B19123" s="1" t="s">
        <v>23133</v>
      </c>
    </row>
    <row r="19124" spans="1:9" x14ac:dyDescent="0.25">
      <c r="A19124" s="1">
        <v>1</v>
      </c>
      <c r="B19124" s="1" t="s">
        <v>23134</v>
      </c>
      <c r="C19124" s="1" t="s">
        <v>23135</v>
      </c>
      <c r="D19124" s="1">
        <v>22276.47367834</v>
      </c>
      <c r="E19124" s="1">
        <v>7.627E-5</v>
      </c>
      <c r="F19124" s="1" t="s">
        <v>3</v>
      </c>
      <c r="G19124" s="1" t="s">
        <v>23136</v>
      </c>
      <c r="H19124" s="1">
        <v>0</v>
      </c>
      <c r="I19124" s="1">
        <v>9993</v>
      </c>
    </row>
    <row r="19125" spans="1:9" x14ac:dyDescent="0.25">
      <c r="A19125" s="1">
        <v>2</v>
      </c>
      <c r="B19125" s="1">
        <v>52463</v>
      </c>
      <c r="C19125" s="1">
        <v>53.213700000000003</v>
      </c>
      <c r="D19125" s="1">
        <v>275.0172</v>
      </c>
      <c r="E19125" s="1">
        <v>2156</v>
      </c>
      <c r="F19125" s="1">
        <v>46.0137</v>
      </c>
      <c r="G19125" s="1">
        <v>314.10329999999999</v>
      </c>
      <c r="H19125" s="1">
        <v>15.08862334</v>
      </c>
      <c r="I19125" s="1">
        <v>23192</v>
      </c>
    </row>
    <row r="19126" spans="1:9" x14ac:dyDescent="0.25">
      <c r="A19126" s="1">
        <v>0</v>
      </c>
      <c r="B19126" s="1" t="s">
        <v>23137</v>
      </c>
    </row>
    <row r="19127" spans="1:9" x14ac:dyDescent="0.25">
      <c r="A19127" s="1">
        <v>1</v>
      </c>
      <c r="B19127" s="1" t="s">
        <v>23138</v>
      </c>
      <c r="C19127" s="1" t="s">
        <v>23139</v>
      </c>
      <c r="D19127" s="1">
        <v>22276.476433740001</v>
      </c>
      <c r="E19127" s="1">
        <v>-1.9800000000000001E-6</v>
      </c>
      <c r="F19127" s="1" t="s">
        <v>3</v>
      </c>
      <c r="G19127" s="1" t="s">
        <v>23140</v>
      </c>
      <c r="H19127" s="1">
        <v>0</v>
      </c>
      <c r="I19127" s="1">
        <v>9997</v>
      </c>
    </row>
    <row r="19128" spans="1:9" x14ac:dyDescent="0.25">
      <c r="A19128" s="1">
        <v>2</v>
      </c>
      <c r="B19128" s="1">
        <v>52464</v>
      </c>
      <c r="C19128" s="1">
        <v>53.215699999999998</v>
      </c>
      <c r="D19128" s="1">
        <v>285.01209999999998</v>
      </c>
      <c r="E19128" s="1">
        <v>1916</v>
      </c>
      <c r="F19128" s="1">
        <v>51.014200000000002</v>
      </c>
      <c r="G19128" s="1">
        <v>309.10210000000001</v>
      </c>
      <c r="H19128" s="1">
        <v>15.088461240000001</v>
      </c>
      <c r="I19128" s="1">
        <v>23050</v>
      </c>
    </row>
    <row r="19129" spans="1:9" x14ac:dyDescent="0.25">
      <c r="A19129" s="1">
        <v>0</v>
      </c>
      <c r="B19129" s="1" t="s">
        <v>23141</v>
      </c>
    </row>
    <row r="19130" spans="1:9" x14ac:dyDescent="0.25">
      <c r="A19130" s="1">
        <v>1</v>
      </c>
      <c r="B19130" s="1" t="s">
        <v>23142</v>
      </c>
      <c r="C19130" s="1" t="s">
        <v>23143</v>
      </c>
      <c r="D19130" s="1">
        <v>22276.271282459998</v>
      </c>
      <c r="E19130" s="1">
        <v>3.8869999999999999E-5</v>
      </c>
      <c r="F19130" s="1" t="s">
        <v>3</v>
      </c>
      <c r="G19130" s="1" t="s">
        <v>23144</v>
      </c>
      <c r="H19130" s="1">
        <v>0</v>
      </c>
      <c r="I19130" s="1">
        <v>9998</v>
      </c>
    </row>
    <row r="19131" spans="1:9" x14ac:dyDescent="0.25">
      <c r="A19131" s="1">
        <v>2</v>
      </c>
      <c r="B19131" s="1">
        <v>52465</v>
      </c>
      <c r="C19131" s="1">
        <v>53.215899999999998</v>
      </c>
      <c r="D19131" s="1">
        <v>275.92189999999999</v>
      </c>
      <c r="E19131" s="1">
        <v>2209</v>
      </c>
      <c r="F19131" s="1">
        <v>47.1068</v>
      </c>
      <c r="G19131" s="1">
        <v>313.01089999999999</v>
      </c>
      <c r="H19131" s="1">
        <v>15.08856375</v>
      </c>
      <c r="I19131" s="1">
        <v>23160</v>
      </c>
    </row>
    <row r="19132" spans="1:9" x14ac:dyDescent="0.25">
      <c r="A19132" s="1">
        <v>0</v>
      </c>
      <c r="B19132" s="1" t="s">
        <v>23145</v>
      </c>
    </row>
    <row r="19133" spans="1:9" x14ac:dyDescent="0.25">
      <c r="A19133" s="1">
        <v>1</v>
      </c>
      <c r="B19133" s="1" t="s">
        <v>23146</v>
      </c>
      <c r="C19133" s="1" t="s">
        <v>23147</v>
      </c>
      <c r="D19133" s="1">
        <v>22276.465399770001</v>
      </c>
      <c r="E19133" s="1">
        <v>-1.9199999999999998E-6</v>
      </c>
      <c r="F19133" s="1" t="s">
        <v>3</v>
      </c>
      <c r="G19133" s="1" t="s">
        <v>23148</v>
      </c>
      <c r="H19133" s="1">
        <v>0</v>
      </c>
      <c r="I19133" s="1">
        <v>9995</v>
      </c>
    </row>
    <row r="19134" spans="1:9" x14ac:dyDescent="0.25">
      <c r="A19134" s="1">
        <v>2</v>
      </c>
      <c r="B19134" s="1">
        <v>52466</v>
      </c>
      <c r="C19134" s="1">
        <v>53.215400000000002</v>
      </c>
      <c r="D19134" s="1">
        <v>285.05290000000002</v>
      </c>
      <c r="E19134" s="1">
        <v>2137</v>
      </c>
      <c r="F19134" s="1">
        <v>44.745399999999997</v>
      </c>
      <c r="G19134" s="1">
        <v>315.37099999999998</v>
      </c>
      <c r="H19134" s="1">
        <v>15.088462209999999</v>
      </c>
      <c r="I19134" s="1">
        <v>23054</v>
      </c>
    </row>
    <row r="19135" spans="1:9" x14ac:dyDescent="0.25">
      <c r="A19135" s="1">
        <v>0</v>
      </c>
      <c r="B19135" s="1" t="s">
        <v>23149</v>
      </c>
    </row>
    <row r="19136" spans="1:9" x14ac:dyDescent="0.25">
      <c r="A19136" s="1">
        <v>1</v>
      </c>
      <c r="B19136" s="1" t="s">
        <v>23150</v>
      </c>
      <c r="C19136" s="1" t="s">
        <v>23151</v>
      </c>
      <c r="D19136" s="1">
        <v>22276.46907698</v>
      </c>
      <c r="E19136" s="1">
        <v>-2.1869999999999999E-5</v>
      </c>
      <c r="F19136" s="1" t="s">
        <v>3</v>
      </c>
      <c r="G19136" s="1">
        <f>-11935-3</f>
        <v>-11938</v>
      </c>
      <c r="H19136" s="1">
        <v>0</v>
      </c>
      <c r="I19136" s="1">
        <v>9991</v>
      </c>
    </row>
    <row r="19137" spans="1:9" x14ac:dyDescent="0.25">
      <c r="A19137" s="1">
        <v>2</v>
      </c>
      <c r="B19137" s="1">
        <v>52467</v>
      </c>
      <c r="C19137" s="1">
        <v>53.217500000000001</v>
      </c>
      <c r="D19137" s="1">
        <v>285.04450000000003</v>
      </c>
      <c r="E19137" s="1">
        <v>1777</v>
      </c>
      <c r="F19137" s="1">
        <v>65.949700000000007</v>
      </c>
      <c r="G19137" s="1">
        <v>294.16809999999998</v>
      </c>
      <c r="H19137" s="1">
        <v>15.08844373</v>
      </c>
      <c r="I19137" s="1">
        <v>23053</v>
      </c>
    </row>
    <row r="19138" spans="1:9" x14ac:dyDescent="0.25">
      <c r="A19138" s="1">
        <v>0</v>
      </c>
      <c r="B19138" s="1" t="s">
        <v>23152</v>
      </c>
    </row>
    <row r="19139" spans="1:9" x14ac:dyDescent="0.25">
      <c r="A19139" s="1">
        <v>1</v>
      </c>
      <c r="B19139" s="1" t="s">
        <v>23153</v>
      </c>
      <c r="C19139" s="1" t="s">
        <v>23154</v>
      </c>
      <c r="D19139" s="1">
        <v>22276.454362050001</v>
      </c>
      <c r="E19139" s="1">
        <v>5.1390000000000001E-5</v>
      </c>
      <c r="F19139" s="1" t="s">
        <v>3</v>
      </c>
      <c r="G19139" s="1" t="s">
        <v>23155</v>
      </c>
      <c r="H19139" s="1">
        <v>0</v>
      </c>
      <c r="I19139" s="1">
        <v>9996</v>
      </c>
    </row>
    <row r="19140" spans="1:9" x14ac:dyDescent="0.25">
      <c r="A19140" s="1">
        <v>2</v>
      </c>
      <c r="B19140" s="1">
        <v>52468</v>
      </c>
      <c r="C19140" s="1">
        <v>53.216500000000003</v>
      </c>
      <c r="D19140" s="1">
        <v>285.11320000000001</v>
      </c>
      <c r="E19140" s="1">
        <v>2143</v>
      </c>
      <c r="F19140" s="1">
        <v>40.383400000000002</v>
      </c>
      <c r="G19140" s="1">
        <v>319.73169999999999</v>
      </c>
      <c r="H19140" s="1">
        <v>15.08847164</v>
      </c>
      <c r="I19140" s="1">
        <v>23058</v>
      </c>
    </row>
    <row r="19141" spans="1:9" x14ac:dyDescent="0.25">
      <c r="A19141" s="1">
        <v>0</v>
      </c>
      <c r="B19141" s="1" t="s">
        <v>23156</v>
      </c>
    </row>
    <row r="19142" spans="1:9" x14ac:dyDescent="0.25">
      <c r="A19142" s="1">
        <v>1</v>
      </c>
      <c r="B19142" s="1" t="s">
        <v>23157</v>
      </c>
      <c r="C19142" s="1" t="s">
        <v>23147</v>
      </c>
      <c r="D19142" s="1">
        <v>22276.32923069</v>
      </c>
      <c r="E19142" s="1">
        <v>1.415E-5</v>
      </c>
      <c r="F19142" s="1" t="s">
        <v>3</v>
      </c>
      <c r="G19142" s="1" t="s">
        <v>23158</v>
      </c>
      <c r="H19142" s="1">
        <v>0</v>
      </c>
      <c r="I19142" s="1">
        <v>9994</v>
      </c>
    </row>
    <row r="19143" spans="1:9" x14ac:dyDescent="0.25">
      <c r="A19143" s="1">
        <v>2</v>
      </c>
      <c r="B19143" s="1">
        <v>52469</v>
      </c>
      <c r="C19143" s="1">
        <v>53.2166</v>
      </c>
      <c r="D19143" s="1">
        <v>285.67290000000003</v>
      </c>
      <c r="E19143" s="1">
        <v>1960</v>
      </c>
      <c r="F19143" s="1">
        <v>43.544499999999999</v>
      </c>
      <c r="G19143" s="1">
        <v>316.57010000000002</v>
      </c>
      <c r="H19143" s="1">
        <v>15.0885003</v>
      </c>
      <c r="I19143" s="1">
        <v>23032</v>
      </c>
    </row>
    <row r="19144" spans="1:9" x14ac:dyDescent="0.25">
      <c r="A19144" s="1">
        <v>0</v>
      </c>
      <c r="B19144" s="1" t="s">
        <v>23159</v>
      </c>
    </row>
    <row r="19145" spans="1:9" x14ac:dyDescent="0.25">
      <c r="A19145" s="1">
        <v>1</v>
      </c>
      <c r="B19145" s="1" t="s">
        <v>23160</v>
      </c>
      <c r="C19145" s="1" t="s">
        <v>23161</v>
      </c>
      <c r="D19145" s="1">
        <v>22276.446994400001</v>
      </c>
      <c r="E19145" s="1">
        <v>4.6060000000000003E-5</v>
      </c>
      <c r="F19145" s="1" t="s">
        <v>3</v>
      </c>
      <c r="G19145" s="1" t="s">
        <v>23162</v>
      </c>
      <c r="H19145" s="1">
        <v>0</v>
      </c>
      <c r="I19145" s="1">
        <v>9995</v>
      </c>
    </row>
    <row r="19146" spans="1:9" x14ac:dyDescent="0.25">
      <c r="A19146" s="1">
        <v>2</v>
      </c>
      <c r="B19146" s="1">
        <v>52470</v>
      </c>
      <c r="C19146" s="1">
        <v>53.217500000000001</v>
      </c>
      <c r="D19146" s="1">
        <v>285.14640000000003</v>
      </c>
      <c r="E19146" s="1">
        <v>1910</v>
      </c>
      <c r="F19146" s="1">
        <v>47.791699999999999</v>
      </c>
      <c r="G19146" s="1">
        <v>312.32369999999997</v>
      </c>
      <c r="H19146" s="1">
        <v>15.088599</v>
      </c>
      <c r="I19146" s="1">
        <v>23055</v>
      </c>
    </row>
    <row r="19147" spans="1:9" x14ac:dyDescent="0.25">
      <c r="A19147" s="1">
        <v>0</v>
      </c>
      <c r="B19147" s="1" t="s">
        <v>23163</v>
      </c>
    </row>
    <row r="19148" spans="1:9" x14ac:dyDescent="0.25">
      <c r="A19148" s="1">
        <v>1</v>
      </c>
      <c r="B19148" s="1" t="s">
        <v>23164</v>
      </c>
      <c r="C19148" s="1" t="s">
        <v>23165</v>
      </c>
      <c r="D19148" s="1">
        <v>22276.325552859998</v>
      </c>
      <c r="E19148" s="1">
        <v>1.154E-5</v>
      </c>
      <c r="F19148" s="1" t="s">
        <v>3</v>
      </c>
      <c r="G19148" s="1" t="s">
        <v>23166</v>
      </c>
      <c r="H19148" s="1">
        <v>0</v>
      </c>
      <c r="I19148" s="1">
        <v>9995</v>
      </c>
    </row>
    <row r="19149" spans="1:9" x14ac:dyDescent="0.25">
      <c r="A19149" s="1">
        <v>2</v>
      </c>
      <c r="B19149" s="1">
        <v>52471</v>
      </c>
      <c r="C19149" s="1">
        <v>53.216500000000003</v>
      </c>
      <c r="D19149" s="1">
        <v>285.68869999999998</v>
      </c>
      <c r="E19149" s="1">
        <v>1833</v>
      </c>
      <c r="F19149" s="1">
        <v>45.379100000000001</v>
      </c>
      <c r="G19149" s="1">
        <v>314.73509999999999</v>
      </c>
      <c r="H19149" s="1">
        <v>15.08844706</v>
      </c>
      <c r="I19149" s="1">
        <v>23036</v>
      </c>
    </row>
    <row r="19150" spans="1:9" x14ac:dyDescent="0.25">
      <c r="A19150" s="1">
        <v>0</v>
      </c>
      <c r="B19150" s="1" t="s">
        <v>23167</v>
      </c>
    </row>
    <row r="19151" spans="1:9" x14ac:dyDescent="0.25">
      <c r="A19151" s="1">
        <v>1</v>
      </c>
      <c r="B19151" s="1" t="s">
        <v>23168</v>
      </c>
      <c r="C19151" s="1" t="s">
        <v>23169</v>
      </c>
      <c r="D19151" s="1">
        <v>22276.443312939999</v>
      </c>
      <c r="E19151" s="1">
        <v>1.224E-5</v>
      </c>
      <c r="F19151" s="1" t="s">
        <v>3</v>
      </c>
      <c r="G19151" s="1" t="s">
        <v>23170</v>
      </c>
      <c r="H19151" s="1">
        <v>0</v>
      </c>
      <c r="I19151" s="1">
        <v>9995</v>
      </c>
    </row>
    <row r="19152" spans="1:9" x14ac:dyDescent="0.25">
      <c r="A19152" s="1">
        <v>2</v>
      </c>
      <c r="B19152" s="1">
        <v>52472</v>
      </c>
      <c r="C19152" s="1">
        <v>53.218200000000003</v>
      </c>
      <c r="D19152" s="1">
        <v>285.15879999999999</v>
      </c>
      <c r="E19152" s="1">
        <v>2094</v>
      </c>
      <c r="F19152" s="1">
        <v>44.089399999999998</v>
      </c>
      <c r="G19152" s="1">
        <v>316.0265</v>
      </c>
      <c r="H19152" s="1">
        <v>15.08847952</v>
      </c>
      <c r="I19152" s="1">
        <v>23056</v>
      </c>
    </row>
    <row r="19153" spans="1:9" x14ac:dyDescent="0.25">
      <c r="A19153" s="1">
        <v>0</v>
      </c>
      <c r="B19153" s="1" t="s">
        <v>23171</v>
      </c>
    </row>
    <row r="19154" spans="1:9" x14ac:dyDescent="0.25">
      <c r="A19154" s="1">
        <v>1</v>
      </c>
      <c r="B19154" s="1" t="s">
        <v>23172</v>
      </c>
      <c r="C19154" s="1" t="s">
        <v>23173</v>
      </c>
      <c r="D19154" s="1">
        <v>22276.31821446</v>
      </c>
      <c r="E19154" s="1">
        <v>-2.313E-5</v>
      </c>
      <c r="F19154" s="1" t="s">
        <v>3</v>
      </c>
      <c r="G19154" s="1">
        <f>-12730-3</f>
        <v>-12733</v>
      </c>
      <c r="H19154" s="1">
        <v>0</v>
      </c>
      <c r="I19154" s="1">
        <v>9993</v>
      </c>
    </row>
    <row r="19155" spans="1:9" x14ac:dyDescent="0.25">
      <c r="A19155" s="1">
        <v>2</v>
      </c>
      <c r="B19155" s="1">
        <v>52473</v>
      </c>
      <c r="C19155" s="1">
        <v>53.218899999999998</v>
      </c>
      <c r="D19155" s="1">
        <v>285.73180000000002</v>
      </c>
      <c r="E19155" s="1">
        <v>1907</v>
      </c>
      <c r="F19155" s="1">
        <v>52.649799999999999</v>
      </c>
      <c r="G19155" s="1">
        <v>307.46679999999998</v>
      </c>
      <c r="H19155" s="1">
        <v>15.0882807</v>
      </c>
      <c r="I19155" s="1">
        <v>23037</v>
      </c>
    </row>
    <row r="19156" spans="1:9" x14ac:dyDescent="0.25">
      <c r="A19156" s="1">
        <v>0</v>
      </c>
      <c r="B19156" s="1" t="s">
        <v>23174</v>
      </c>
    </row>
    <row r="19157" spans="1:9" x14ac:dyDescent="0.25">
      <c r="A19157" s="1">
        <v>1</v>
      </c>
      <c r="B19157" s="1" t="s">
        <v>23175</v>
      </c>
      <c r="C19157" s="1" t="s">
        <v>23176</v>
      </c>
      <c r="D19157" s="1">
        <v>22276.39640084</v>
      </c>
      <c r="E19157" s="1">
        <v>2.9539999999999998E-5</v>
      </c>
      <c r="F19157" s="1" t="s">
        <v>3</v>
      </c>
      <c r="G19157" s="1" t="s">
        <v>23177</v>
      </c>
      <c r="H19157" s="1">
        <v>0</v>
      </c>
      <c r="I19157" s="1">
        <v>9993</v>
      </c>
    </row>
    <row r="19158" spans="1:9" x14ac:dyDescent="0.25">
      <c r="A19158" s="1">
        <v>2</v>
      </c>
      <c r="B19158" s="1">
        <v>52474</v>
      </c>
      <c r="C19158" s="1">
        <v>53.214500000000001</v>
      </c>
      <c r="D19158" s="1">
        <v>275.36349999999999</v>
      </c>
      <c r="E19158" s="1">
        <v>2046</v>
      </c>
      <c r="F19158" s="1">
        <v>47.605400000000003</v>
      </c>
      <c r="G19158" s="1">
        <v>312.5111</v>
      </c>
      <c r="H19158" s="1">
        <v>15.08846237</v>
      </c>
      <c r="I19158" s="1">
        <v>23185</v>
      </c>
    </row>
    <row r="19159" spans="1:9" x14ac:dyDescent="0.25">
      <c r="A19159" s="1">
        <v>0</v>
      </c>
      <c r="B19159" s="1" t="s">
        <v>23178</v>
      </c>
    </row>
    <row r="19160" spans="1:9" x14ac:dyDescent="0.25">
      <c r="A19160" s="1">
        <v>1</v>
      </c>
      <c r="B19160" s="1" t="s">
        <v>23179</v>
      </c>
      <c r="C19160" s="1" t="s">
        <v>23180</v>
      </c>
      <c r="D19160" s="1">
        <v>22276.51051869</v>
      </c>
      <c r="E19160" s="1">
        <v>4.4669999999999998E-5</v>
      </c>
      <c r="F19160" s="1" t="s">
        <v>3</v>
      </c>
      <c r="G19160" s="1" t="s">
        <v>23181</v>
      </c>
      <c r="H19160" s="1">
        <v>0</v>
      </c>
      <c r="I19160" s="1">
        <v>9995</v>
      </c>
    </row>
    <row r="19161" spans="1:9" x14ac:dyDescent="0.25">
      <c r="A19161" s="1">
        <v>2</v>
      </c>
      <c r="B19161" s="1">
        <v>52475</v>
      </c>
      <c r="C19161" s="1">
        <v>53.217799999999997</v>
      </c>
      <c r="D19161" s="1">
        <v>284.85629999999998</v>
      </c>
      <c r="E19161" s="1">
        <v>1785</v>
      </c>
      <c r="F19161" s="1">
        <v>48.818100000000001</v>
      </c>
      <c r="G19161" s="1">
        <v>311.29649999999998</v>
      </c>
      <c r="H19161" s="1">
        <v>15.08848553</v>
      </c>
      <c r="I19161" s="1">
        <v>23063</v>
      </c>
    </row>
    <row r="19162" spans="1:9" x14ac:dyDescent="0.25">
      <c r="A19162" s="1">
        <v>0</v>
      </c>
      <c r="B19162" s="1" t="s">
        <v>23182</v>
      </c>
    </row>
    <row r="19163" spans="1:9" x14ac:dyDescent="0.25">
      <c r="A19163" s="1">
        <v>1</v>
      </c>
      <c r="B19163" s="1" t="s">
        <v>23183</v>
      </c>
      <c r="C19163" s="1" t="s">
        <v>23184</v>
      </c>
      <c r="D19163" s="1">
        <v>22276.392707340001</v>
      </c>
      <c r="E19163" s="1">
        <v>2.4139999999999999E-5</v>
      </c>
      <c r="F19163" s="1" t="s">
        <v>3</v>
      </c>
      <c r="G19163" s="1" t="s">
        <v>23185</v>
      </c>
      <c r="H19163" s="1">
        <v>0</v>
      </c>
      <c r="I19163" s="1">
        <v>9994</v>
      </c>
    </row>
    <row r="19164" spans="1:9" x14ac:dyDescent="0.25">
      <c r="A19164" s="1">
        <v>2</v>
      </c>
      <c r="B19164" s="1">
        <v>52476</v>
      </c>
      <c r="C19164" s="1">
        <v>53.215200000000003</v>
      </c>
      <c r="D19164" s="1">
        <v>275.38049999999998</v>
      </c>
      <c r="E19164" s="1">
        <v>2000</v>
      </c>
      <c r="F19164" s="1">
        <v>41.064599999999999</v>
      </c>
      <c r="G19164" s="1">
        <v>319.04969999999997</v>
      </c>
      <c r="H19164" s="1">
        <v>15.08855123</v>
      </c>
      <c r="I19164" s="1">
        <v>24420</v>
      </c>
    </row>
    <row r="19165" spans="1:9" x14ac:dyDescent="0.25">
      <c r="A19165" s="1">
        <v>0</v>
      </c>
      <c r="B19165" s="1" t="s">
        <v>23186</v>
      </c>
    </row>
    <row r="19166" spans="1:9" x14ac:dyDescent="0.25">
      <c r="A19166" s="1">
        <v>1</v>
      </c>
      <c r="B19166" s="1" t="s">
        <v>23187</v>
      </c>
      <c r="C19166" s="1" t="s">
        <v>23188</v>
      </c>
      <c r="D19166" s="1">
        <v>22276.267596180001</v>
      </c>
      <c r="E19166" s="1">
        <v>7.7000000000000004E-7</v>
      </c>
      <c r="F19166" s="1" t="s">
        <v>3</v>
      </c>
      <c r="G19166" s="1" t="s">
        <v>23189</v>
      </c>
      <c r="H19166" s="1">
        <v>0</v>
      </c>
      <c r="I19166" s="1">
        <v>9998</v>
      </c>
    </row>
    <row r="19167" spans="1:9" x14ac:dyDescent="0.25">
      <c r="A19167" s="1">
        <v>2</v>
      </c>
      <c r="B19167" s="1">
        <v>52477</v>
      </c>
      <c r="C19167" s="1">
        <v>53.217199999999998</v>
      </c>
      <c r="D19167" s="1">
        <v>275.94260000000003</v>
      </c>
      <c r="E19167" s="1">
        <v>2567</v>
      </c>
      <c r="F19167" s="1">
        <v>35.258499999999998</v>
      </c>
      <c r="G19167" s="1">
        <v>324.85759999999999</v>
      </c>
      <c r="H19167" s="1">
        <v>15.088446940000001</v>
      </c>
      <c r="I19167" s="1">
        <v>24404</v>
      </c>
    </row>
    <row r="19168" spans="1:9" x14ac:dyDescent="0.25">
      <c r="A19168" s="1">
        <v>0</v>
      </c>
      <c r="B19168" s="1" t="s">
        <v>23190</v>
      </c>
    </row>
    <row r="19169" spans="1:9" x14ac:dyDescent="0.25">
      <c r="A19169" s="1">
        <v>1</v>
      </c>
      <c r="B19169" s="1" t="s">
        <v>23191</v>
      </c>
      <c r="C19169" s="1" t="s">
        <v>23192</v>
      </c>
      <c r="D19169" s="1">
        <v>22276.502194870001</v>
      </c>
      <c r="E19169" s="1">
        <v>5.9339999999999998E-5</v>
      </c>
      <c r="F19169" s="1" t="s">
        <v>3</v>
      </c>
      <c r="G19169" s="1" t="s">
        <v>23193</v>
      </c>
      <c r="H19169" s="1">
        <v>0</v>
      </c>
      <c r="I19169" s="1">
        <v>9991</v>
      </c>
    </row>
    <row r="19170" spans="1:9" x14ac:dyDescent="0.25">
      <c r="A19170" s="1">
        <v>2</v>
      </c>
      <c r="B19170" s="1">
        <v>52478</v>
      </c>
      <c r="C19170" s="1">
        <v>53.218000000000004</v>
      </c>
      <c r="D19170" s="1">
        <v>284.8956</v>
      </c>
      <c r="E19170" s="1">
        <v>1904</v>
      </c>
      <c r="F19170" s="1">
        <v>52.0242</v>
      </c>
      <c r="G19170" s="1">
        <v>308.09219999999999</v>
      </c>
      <c r="H19170" s="1">
        <v>15.08855133</v>
      </c>
      <c r="I19170" s="1">
        <v>24300</v>
      </c>
    </row>
    <row r="19171" spans="1:9" x14ac:dyDescent="0.25">
      <c r="A19171" s="1">
        <v>0</v>
      </c>
      <c r="B19171" s="1" t="s">
        <v>23194</v>
      </c>
    </row>
    <row r="19172" spans="1:9" x14ac:dyDescent="0.25">
      <c r="A19172" s="1">
        <v>1</v>
      </c>
      <c r="B19172" s="1" t="s">
        <v>23195</v>
      </c>
      <c r="C19172" s="1" t="s">
        <v>23196</v>
      </c>
      <c r="D19172" s="1">
        <v>22276.517833860002</v>
      </c>
      <c r="E19172" s="1">
        <v>6.7100000000000001E-6</v>
      </c>
      <c r="F19172" s="1" t="s">
        <v>3</v>
      </c>
      <c r="G19172" s="1" t="s">
        <v>23197</v>
      </c>
      <c r="H19172" s="1">
        <v>0</v>
      </c>
      <c r="I19172" s="1">
        <v>9990</v>
      </c>
    </row>
    <row r="19173" spans="1:9" x14ac:dyDescent="0.25">
      <c r="A19173" s="1">
        <v>2</v>
      </c>
      <c r="B19173" s="1">
        <v>52479</v>
      </c>
      <c r="C19173" s="1">
        <v>53.215600000000002</v>
      </c>
      <c r="D19173" s="1">
        <v>274.81900000000002</v>
      </c>
      <c r="E19173" s="1">
        <v>1923</v>
      </c>
      <c r="F19173" s="1">
        <v>45.145299999999999</v>
      </c>
      <c r="G19173" s="1">
        <v>314.96960000000001</v>
      </c>
      <c r="H19173" s="1">
        <v>15.08853012</v>
      </c>
      <c r="I19173" s="1">
        <v>24444</v>
      </c>
    </row>
    <row r="19174" spans="1:9" x14ac:dyDescent="0.25">
      <c r="A19174" s="1">
        <v>0</v>
      </c>
      <c r="B19174" s="1" t="s">
        <v>23198</v>
      </c>
    </row>
    <row r="19175" spans="1:9" x14ac:dyDescent="0.25">
      <c r="A19175" s="1">
        <v>1</v>
      </c>
      <c r="B19175" s="1" t="s">
        <v>23199</v>
      </c>
      <c r="C19175" s="1" t="s">
        <v>23200</v>
      </c>
      <c r="D19175" s="1">
        <v>22276.498507339998</v>
      </c>
      <c r="E19175" s="1">
        <v>1.343E-5</v>
      </c>
      <c r="F19175" s="1" t="s">
        <v>3</v>
      </c>
      <c r="G19175" s="1" t="s">
        <v>23201</v>
      </c>
      <c r="H19175" s="1">
        <v>0</v>
      </c>
      <c r="I19175" s="1">
        <v>9999</v>
      </c>
    </row>
    <row r="19176" spans="1:9" x14ac:dyDescent="0.25">
      <c r="A19176" s="1">
        <v>2</v>
      </c>
      <c r="B19176" s="1">
        <v>52480</v>
      </c>
      <c r="C19176" s="1">
        <v>53.218299999999999</v>
      </c>
      <c r="D19176" s="1">
        <v>284.90809999999999</v>
      </c>
      <c r="E19176" s="1">
        <v>1915</v>
      </c>
      <c r="F19176" s="1">
        <v>42.086300000000001</v>
      </c>
      <c r="G19176" s="1">
        <v>318.02760000000001</v>
      </c>
      <c r="H19176" s="1">
        <v>15.088543400000001</v>
      </c>
      <c r="I19176" s="1">
        <v>23060</v>
      </c>
    </row>
    <row r="19177" spans="1:9" x14ac:dyDescent="0.25">
      <c r="A19177" s="1">
        <v>0</v>
      </c>
      <c r="B19177" s="1" t="s">
        <v>23202</v>
      </c>
    </row>
    <row r="19178" spans="1:9" x14ac:dyDescent="0.25">
      <c r="A19178" s="1">
        <v>1</v>
      </c>
      <c r="B19178" s="1" t="s">
        <v>23203</v>
      </c>
      <c r="C19178" s="1" t="s">
        <v>23204</v>
      </c>
      <c r="D19178" s="1">
        <v>22276.439629879998</v>
      </c>
      <c r="E19178" s="1">
        <v>5.7300000000000002E-6</v>
      </c>
      <c r="F19178" s="1" t="s">
        <v>3</v>
      </c>
      <c r="G19178" s="1" t="s">
        <v>23205</v>
      </c>
      <c r="H19178" s="1">
        <v>0</v>
      </c>
      <c r="I19178" s="1">
        <v>9994</v>
      </c>
    </row>
    <row r="19179" spans="1:9" x14ac:dyDescent="0.25">
      <c r="A19179" s="1">
        <v>2</v>
      </c>
      <c r="B19179" s="1">
        <v>52481</v>
      </c>
      <c r="C19179" s="1">
        <v>53.218699999999998</v>
      </c>
      <c r="D19179" s="1">
        <v>285.17829999999998</v>
      </c>
      <c r="E19179" s="1">
        <v>1607</v>
      </c>
      <c r="F19179" s="1">
        <v>50.822899999999997</v>
      </c>
      <c r="G19179" s="1">
        <v>309.29059999999998</v>
      </c>
      <c r="H19179" s="1">
        <v>15.088488740000001</v>
      </c>
      <c r="I19179" s="1">
        <v>24291</v>
      </c>
    </row>
    <row r="19180" spans="1:9" x14ac:dyDescent="0.25">
      <c r="A19180" s="1">
        <v>0</v>
      </c>
      <c r="B19180" s="1" t="s">
        <v>23206</v>
      </c>
    </row>
    <row r="19181" spans="1:9" x14ac:dyDescent="0.25">
      <c r="A19181" s="1">
        <v>1</v>
      </c>
      <c r="B19181" s="1" t="s">
        <v>23207</v>
      </c>
      <c r="C19181" s="1" t="s">
        <v>23208</v>
      </c>
      <c r="D19181" s="1">
        <v>22276.311752329999</v>
      </c>
      <c r="E19181" s="1">
        <v>5.2700000000000004E-6</v>
      </c>
      <c r="F19181" s="1" t="s">
        <v>3</v>
      </c>
      <c r="G19181" s="1" t="s">
        <v>23209</v>
      </c>
      <c r="H19181" s="1">
        <v>0</v>
      </c>
      <c r="I19181" s="1">
        <v>9993</v>
      </c>
    </row>
    <row r="19182" spans="1:9" x14ac:dyDescent="0.25">
      <c r="A19182" s="1">
        <v>2</v>
      </c>
      <c r="B19182" s="1">
        <v>52482</v>
      </c>
      <c r="C19182" s="1">
        <v>53.2166</v>
      </c>
      <c r="D19182" s="1">
        <v>275.7389</v>
      </c>
      <c r="E19182" s="1">
        <v>1908</v>
      </c>
      <c r="F19182" s="1">
        <v>47.883600000000001</v>
      </c>
      <c r="G19182" s="1">
        <v>312.23180000000002</v>
      </c>
      <c r="H19182" s="1">
        <v>15.08855114</v>
      </c>
      <c r="I19182" s="1">
        <v>23172</v>
      </c>
    </row>
    <row r="19183" spans="1:9" x14ac:dyDescent="0.25">
      <c r="A19183" s="1">
        <v>0</v>
      </c>
      <c r="B19183" s="1" t="s">
        <v>23210</v>
      </c>
    </row>
    <row r="19184" spans="1:9" x14ac:dyDescent="0.25">
      <c r="A19184" s="1">
        <v>1</v>
      </c>
      <c r="B19184" s="1" t="s">
        <v>23211</v>
      </c>
      <c r="C19184" s="1" t="s">
        <v>23212</v>
      </c>
      <c r="D19184" s="1">
        <v>22276.3227959</v>
      </c>
      <c r="E19184" s="1">
        <v>8.5799999999999992E-6</v>
      </c>
      <c r="F19184" s="1" t="s">
        <v>3</v>
      </c>
      <c r="G19184" s="1" t="s">
        <v>23213</v>
      </c>
      <c r="H19184" s="1">
        <v>0</v>
      </c>
      <c r="I19184" s="1">
        <v>9992</v>
      </c>
    </row>
    <row r="19185" spans="1:9" x14ac:dyDescent="0.25">
      <c r="A19185" s="1">
        <v>2</v>
      </c>
      <c r="B19185" s="1">
        <v>52483</v>
      </c>
      <c r="C19185" s="1">
        <v>53.215899999999998</v>
      </c>
      <c r="D19185" s="1">
        <v>275.69729999999998</v>
      </c>
      <c r="E19185" s="1">
        <v>1784</v>
      </c>
      <c r="F19185" s="1">
        <v>56.136000000000003</v>
      </c>
      <c r="G19185" s="1">
        <v>303.98020000000002</v>
      </c>
      <c r="H19185" s="1">
        <v>15.088455339999999</v>
      </c>
      <c r="I19185" s="1">
        <v>24418</v>
      </c>
    </row>
    <row r="19186" spans="1:9" x14ac:dyDescent="0.25">
      <c r="A19186" s="1">
        <v>0</v>
      </c>
      <c r="B19186" s="1" t="s">
        <v>23214</v>
      </c>
    </row>
    <row r="19187" spans="1:9" x14ac:dyDescent="0.25">
      <c r="A19187" s="1">
        <v>1</v>
      </c>
      <c r="B19187" s="1" t="s">
        <v>23215</v>
      </c>
      <c r="C19187" s="1" t="s">
        <v>23216</v>
      </c>
      <c r="D19187" s="1">
        <v>22276.29611395</v>
      </c>
      <c r="E19187" s="1">
        <v>3.8420000000000001E-5</v>
      </c>
      <c r="F19187" s="1" t="s">
        <v>3</v>
      </c>
      <c r="G19187" s="1" t="s">
        <v>23217</v>
      </c>
      <c r="H19187" s="1">
        <v>0</v>
      </c>
      <c r="I19187" s="1">
        <v>9997</v>
      </c>
    </row>
    <row r="19188" spans="1:9" x14ac:dyDescent="0.25">
      <c r="A19188" s="1">
        <v>2</v>
      </c>
      <c r="B19188" s="1">
        <v>52484</v>
      </c>
      <c r="C19188" s="1">
        <v>53.216900000000003</v>
      </c>
      <c r="D19188" s="1">
        <v>285.82409999999999</v>
      </c>
      <c r="E19188" s="1">
        <v>2029</v>
      </c>
      <c r="F19188" s="1">
        <v>39.871200000000002</v>
      </c>
      <c r="G19188" s="1">
        <v>320.24290000000002</v>
      </c>
      <c r="H19188" s="1">
        <v>15.088562599999999</v>
      </c>
      <c r="I19188" s="1">
        <v>23035</v>
      </c>
    </row>
    <row r="19189" spans="1:9" x14ac:dyDescent="0.25">
      <c r="A19189" s="1">
        <v>0</v>
      </c>
      <c r="B19189" s="1" t="s">
        <v>23218</v>
      </c>
    </row>
    <row r="19190" spans="1:9" x14ac:dyDescent="0.25">
      <c r="A19190" s="1">
        <v>1</v>
      </c>
      <c r="B19190" s="1" t="s">
        <v>23219</v>
      </c>
      <c r="C19190" s="1" t="s">
        <v>23220</v>
      </c>
      <c r="D19190" s="1">
        <v>22276.514161030002</v>
      </c>
      <c r="E19190" s="1">
        <v>1.1778E-4</v>
      </c>
      <c r="F19190" s="1" t="s">
        <v>3</v>
      </c>
      <c r="G19190" s="1" t="s">
        <v>23221</v>
      </c>
      <c r="H19190" s="1">
        <v>0</v>
      </c>
      <c r="I19190" s="1">
        <v>9996</v>
      </c>
    </row>
    <row r="19191" spans="1:9" x14ac:dyDescent="0.25">
      <c r="A19191" s="1">
        <v>2</v>
      </c>
      <c r="B19191" s="1">
        <v>52485</v>
      </c>
      <c r="C19191" s="1">
        <v>53.215400000000002</v>
      </c>
      <c r="D19191" s="1">
        <v>274.83890000000002</v>
      </c>
      <c r="E19191" s="1">
        <v>2025</v>
      </c>
      <c r="F19191" s="1">
        <v>50.2044</v>
      </c>
      <c r="G19191" s="1">
        <v>309.9126</v>
      </c>
      <c r="H19191" s="1">
        <v>15.088546279999999</v>
      </c>
      <c r="I19191" s="1">
        <v>23205</v>
      </c>
    </row>
    <row r="19192" spans="1:9" x14ac:dyDescent="0.25">
      <c r="A19192" s="1">
        <v>0</v>
      </c>
      <c r="B19192" s="1" t="s">
        <v>23222</v>
      </c>
    </row>
    <row r="19193" spans="1:9" x14ac:dyDescent="0.25">
      <c r="A19193" s="1">
        <v>1</v>
      </c>
      <c r="B19193" s="1" t="s">
        <v>23223</v>
      </c>
      <c r="C19193" s="1" t="s">
        <v>23224</v>
      </c>
      <c r="D19193" s="1">
        <v>22276.487478790001</v>
      </c>
      <c r="E19193" s="1">
        <v>5.1159999999999998E-5</v>
      </c>
      <c r="F19193" s="1" t="s">
        <v>3</v>
      </c>
      <c r="G19193" s="1" t="s">
        <v>23225</v>
      </c>
      <c r="H19193" s="1">
        <v>0</v>
      </c>
      <c r="I19193" s="1">
        <v>9991</v>
      </c>
    </row>
    <row r="19194" spans="1:9" x14ac:dyDescent="0.25">
      <c r="A19194" s="1">
        <v>2</v>
      </c>
      <c r="B19194" s="1">
        <v>52486</v>
      </c>
      <c r="C19194" s="1">
        <v>53.217199999999998</v>
      </c>
      <c r="D19194" s="1">
        <v>284.9572</v>
      </c>
      <c r="E19194" s="1">
        <v>1849</v>
      </c>
      <c r="F19194" s="1">
        <v>47.447499999999998</v>
      </c>
      <c r="G19194" s="1">
        <v>312.66730000000001</v>
      </c>
      <c r="H19194" s="1">
        <v>15.08847995</v>
      </c>
      <c r="I19194" s="1">
        <v>23062</v>
      </c>
    </row>
    <row r="19195" spans="1:9" x14ac:dyDescent="0.25">
      <c r="A19195" s="1">
        <v>0</v>
      </c>
      <c r="B19195" s="1" t="s">
        <v>23226</v>
      </c>
    </row>
    <row r="19196" spans="1:9" x14ac:dyDescent="0.25">
      <c r="A19196" s="1">
        <v>1</v>
      </c>
      <c r="B19196" s="1" t="s">
        <v>23227</v>
      </c>
      <c r="C19196" s="1" t="s">
        <v>23228</v>
      </c>
      <c r="D19196" s="1">
        <v>22276.316386589999</v>
      </c>
      <c r="E19196" s="1">
        <v>4.4999999999999998E-7</v>
      </c>
      <c r="F19196" s="1" t="s">
        <v>3</v>
      </c>
      <c r="G19196" s="1" t="s">
        <v>23229</v>
      </c>
      <c r="H19196" s="1">
        <v>0</v>
      </c>
      <c r="I19196" s="1">
        <v>9991</v>
      </c>
    </row>
    <row r="19197" spans="1:9" x14ac:dyDescent="0.25">
      <c r="A19197" s="1">
        <v>2</v>
      </c>
      <c r="B19197" s="1">
        <v>52487</v>
      </c>
      <c r="C19197" s="1">
        <v>53.215800000000002</v>
      </c>
      <c r="D19197" s="1">
        <v>275.72480000000002</v>
      </c>
      <c r="E19197" s="1">
        <v>1653</v>
      </c>
      <c r="F19197" s="1">
        <v>49.0471</v>
      </c>
      <c r="G19197" s="1">
        <v>311.06630000000001</v>
      </c>
      <c r="H19197" s="1">
        <v>15.088422420000001</v>
      </c>
      <c r="I19197" s="1">
        <v>24414</v>
      </c>
    </row>
    <row r="19198" spans="1:9" x14ac:dyDescent="0.25">
      <c r="A19198" s="1">
        <v>0</v>
      </c>
      <c r="B19198" s="1" t="s">
        <v>23230</v>
      </c>
    </row>
    <row r="19199" spans="1:9" x14ac:dyDescent="0.25">
      <c r="A19199" s="1">
        <v>1</v>
      </c>
      <c r="B19199" s="1" t="s">
        <v>23231</v>
      </c>
      <c r="C19199" s="1" t="s">
        <v>23232</v>
      </c>
      <c r="D19199" s="1">
        <v>22276.351315100001</v>
      </c>
      <c r="E19199" s="1">
        <v>8.0700000000000007E-6</v>
      </c>
      <c r="F19199" s="1" t="s">
        <v>3</v>
      </c>
      <c r="G19199" s="1" t="s">
        <v>23233</v>
      </c>
      <c r="H19199" s="1">
        <v>0</v>
      </c>
      <c r="I19199" s="1">
        <v>9994</v>
      </c>
    </row>
    <row r="19200" spans="1:9" x14ac:dyDescent="0.25">
      <c r="A19200" s="1">
        <v>2</v>
      </c>
      <c r="B19200" s="1">
        <v>52488</v>
      </c>
      <c r="C19200" s="1">
        <v>53.2194</v>
      </c>
      <c r="D19200" s="1">
        <v>285.5711</v>
      </c>
      <c r="E19200" s="1">
        <v>1804</v>
      </c>
      <c r="F19200" s="1">
        <v>53.023499999999999</v>
      </c>
      <c r="G19200" s="1">
        <v>307.09219999999999</v>
      </c>
      <c r="H19200" s="1">
        <v>15.088541149999999</v>
      </c>
      <c r="I19200" s="1">
        <v>23043</v>
      </c>
    </row>
    <row r="19201" spans="1:9" x14ac:dyDescent="0.25">
      <c r="A19201" s="1">
        <v>0</v>
      </c>
      <c r="B19201" s="1" t="s">
        <v>23234</v>
      </c>
    </row>
    <row r="19202" spans="1:9" x14ac:dyDescent="0.25">
      <c r="A19202" s="1">
        <v>1</v>
      </c>
      <c r="B19202" s="1" t="s">
        <v>23235</v>
      </c>
      <c r="C19202" s="1" t="s">
        <v>23236</v>
      </c>
      <c r="D19202" s="1">
        <v>22276.292432599999</v>
      </c>
      <c r="E19202" s="1">
        <v>6.28E-6</v>
      </c>
      <c r="F19202" s="1" t="s">
        <v>3</v>
      </c>
      <c r="G19202" s="1" t="s">
        <v>23237</v>
      </c>
      <c r="H19202" s="1">
        <v>0</v>
      </c>
      <c r="I19202" s="1">
        <v>9997</v>
      </c>
    </row>
    <row r="19203" spans="1:9" x14ac:dyDescent="0.25">
      <c r="A19203" s="1">
        <v>2</v>
      </c>
      <c r="B19203" s="1">
        <v>52489</v>
      </c>
      <c r="C19203" s="1">
        <v>53.219200000000001</v>
      </c>
      <c r="D19203" s="1">
        <v>285.83999999999997</v>
      </c>
      <c r="E19203" s="1">
        <v>1960</v>
      </c>
      <c r="F19203" s="1">
        <v>37.9497</v>
      </c>
      <c r="G19203" s="1">
        <v>322.16320000000002</v>
      </c>
      <c r="H19203" s="1">
        <v>15.088451969999999</v>
      </c>
      <c r="I19203" s="1">
        <v>23039</v>
      </c>
    </row>
    <row r="19204" spans="1:9" x14ac:dyDescent="0.25">
      <c r="A19204" s="1">
        <v>0</v>
      </c>
      <c r="B19204" s="1" t="s">
        <v>23238</v>
      </c>
    </row>
    <row r="19205" spans="1:9" x14ac:dyDescent="0.25">
      <c r="A19205" s="1">
        <v>1</v>
      </c>
      <c r="B19205" s="1" t="s">
        <v>23239</v>
      </c>
      <c r="C19205" s="1" t="s">
        <v>23240</v>
      </c>
      <c r="D19205" s="1">
        <v>22276.30070847</v>
      </c>
      <c r="E19205" s="1">
        <v>1.8349999999999999E-5</v>
      </c>
      <c r="F19205" s="1" t="s">
        <v>3</v>
      </c>
      <c r="G19205" s="1" t="s">
        <v>23241</v>
      </c>
      <c r="H19205" s="1">
        <v>0</v>
      </c>
      <c r="I19205" s="1">
        <v>9995</v>
      </c>
    </row>
    <row r="19206" spans="1:9" x14ac:dyDescent="0.25">
      <c r="A19206" s="1">
        <v>2</v>
      </c>
      <c r="B19206" s="1">
        <v>52490</v>
      </c>
      <c r="C19206" s="1">
        <v>53.219200000000001</v>
      </c>
      <c r="D19206" s="1">
        <v>275.8</v>
      </c>
      <c r="E19206" s="1">
        <v>1932</v>
      </c>
      <c r="F19206" s="1">
        <v>39.554099999999998</v>
      </c>
      <c r="G19206" s="1">
        <v>320.55919999999998</v>
      </c>
      <c r="H19206" s="1">
        <v>15.08854887</v>
      </c>
      <c r="I19206" s="1">
        <v>23171</v>
      </c>
    </row>
    <row r="19207" spans="1:9" x14ac:dyDescent="0.25">
      <c r="A19207" s="1">
        <v>0</v>
      </c>
      <c r="B19207" s="1" t="s">
        <v>23242</v>
      </c>
    </row>
    <row r="19208" spans="1:9" x14ac:dyDescent="0.25">
      <c r="A19208" s="1">
        <v>1</v>
      </c>
      <c r="B19208" s="1" t="s">
        <v>23243</v>
      </c>
      <c r="C19208" s="1" t="s">
        <v>23244</v>
      </c>
      <c r="D19208" s="1">
        <v>22276.241845190001</v>
      </c>
      <c r="E19208" s="1">
        <v>1.7099999999999999E-6</v>
      </c>
      <c r="F19208" s="1" t="s">
        <v>3</v>
      </c>
      <c r="G19208" s="1" t="s">
        <v>23245</v>
      </c>
      <c r="H19208" s="1">
        <v>0</v>
      </c>
      <c r="I19208" s="1">
        <v>9991</v>
      </c>
    </row>
    <row r="19209" spans="1:9" x14ac:dyDescent="0.25">
      <c r="A19209" s="1">
        <v>2</v>
      </c>
      <c r="B19209" s="1">
        <v>52491</v>
      </c>
      <c r="C19209" s="1">
        <v>53.218000000000004</v>
      </c>
      <c r="D19209" s="1">
        <v>276.06029999999998</v>
      </c>
      <c r="E19209" s="1">
        <v>2003</v>
      </c>
      <c r="F19209" s="1">
        <v>39.936799999999998</v>
      </c>
      <c r="G19209" s="1">
        <v>320.17720000000003</v>
      </c>
      <c r="H19209" s="1">
        <v>15.088326970000001</v>
      </c>
      <c r="I19209" s="1">
        <v>23162</v>
      </c>
    </row>
    <row r="19210" spans="1:9" x14ac:dyDescent="0.25">
      <c r="A19210" s="1">
        <v>0</v>
      </c>
      <c r="B19210" s="1" t="s">
        <v>23246</v>
      </c>
    </row>
    <row r="19211" spans="1:9" x14ac:dyDescent="0.25">
      <c r="A19211" s="1">
        <v>1</v>
      </c>
      <c r="B19211" s="1" t="s">
        <v>23247</v>
      </c>
      <c r="C19211" s="1" t="s">
        <v>23248</v>
      </c>
      <c r="D19211" s="1">
        <v>22276.22711444</v>
      </c>
      <c r="E19211" s="1">
        <v>1.4E-5</v>
      </c>
      <c r="F19211" s="1" t="s">
        <v>3</v>
      </c>
      <c r="G19211" s="1" t="s">
        <v>23249</v>
      </c>
      <c r="H19211" s="1">
        <v>0</v>
      </c>
      <c r="I19211" s="1">
        <v>9991</v>
      </c>
    </row>
    <row r="19212" spans="1:9" x14ac:dyDescent="0.25">
      <c r="A19212" s="1">
        <v>2</v>
      </c>
      <c r="B19212" s="1">
        <v>52492</v>
      </c>
      <c r="C19212" s="1">
        <v>53.218600000000002</v>
      </c>
      <c r="D19212" s="1">
        <v>276.13389999999998</v>
      </c>
      <c r="E19212" s="1">
        <v>2277</v>
      </c>
      <c r="F19212" s="1">
        <v>39.5991</v>
      </c>
      <c r="G19212" s="1">
        <v>320.51670000000001</v>
      </c>
      <c r="H19212" s="1">
        <v>15.08850698</v>
      </c>
      <c r="I19212" s="1">
        <v>23160</v>
      </c>
    </row>
    <row r="19213" spans="1:9" x14ac:dyDescent="0.25">
      <c r="A19213" s="1">
        <v>0</v>
      </c>
      <c r="B19213" s="1" t="s">
        <v>23250</v>
      </c>
    </row>
    <row r="19214" spans="1:9" x14ac:dyDescent="0.25">
      <c r="A19214" s="1">
        <v>1</v>
      </c>
      <c r="B19214" s="1" t="s">
        <v>23251</v>
      </c>
      <c r="C19214" s="1" t="s">
        <v>23252</v>
      </c>
      <c r="D19214" s="1">
        <v>22276.436871059999</v>
      </c>
      <c r="E19214" s="1">
        <v>5.1800000000000004E-6</v>
      </c>
      <c r="F19214" s="1" t="s">
        <v>3</v>
      </c>
      <c r="G19214" s="1" t="s">
        <v>23253</v>
      </c>
      <c r="H19214" s="1">
        <v>0</v>
      </c>
      <c r="I19214" s="1">
        <v>9999</v>
      </c>
    </row>
    <row r="19215" spans="1:9" x14ac:dyDescent="0.25">
      <c r="A19215" s="1">
        <v>2</v>
      </c>
      <c r="B19215" s="1">
        <v>52493</v>
      </c>
      <c r="C19215" s="1">
        <v>53.218899999999998</v>
      </c>
      <c r="D19215" s="1">
        <v>275.18650000000002</v>
      </c>
      <c r="E19215" s="1">
        <v>1951</v>
      </c>
      <c r="F19215" s="1">
        <v>46.664200000000001</v>
      </c>
      <c r="G19215" s="1">
        <v>313.4513</v>
      </c>
      <c r="H19215" s="1">
        <v>15.08851144</v>
      </c>
      <c r="I19215" s="1">
        <v>23193</v>
      </c>
    </row>
    <row r="19216" spans="1:9" x14ac:dyDescent="0.25">
      <c r="A19216" s="1">
        <v>0</v>
      </c>
      <c r="B19216" s="1" t="s">
        <v>23254</v>
      </c>
    </row>
    <row r="19217" spans="1:9" x14ac:dyDescent="0.25">
      <c r="A19217" s="1">
        <v>1</v>
      </c>
      <c r="B19217" s="1" t="s">
        <v>23255</v>
      </c>
      <c r="C19217" s="1" t="s">
        <v>23256</v>
      </c>
      <c r="D19217" s="1">
        <v>22276.414798770002</v>
      </c>
      <c r="E19217" s="1">
        <v>-5.5600000000000001E-6</v>
      </c>
      <c r="F19217" s="1" t="s">
        <v>3</v>
      </c>
      <c r="G19217" s="1">
        <f>-16822-4</f>
        <v>-16826</v>
      </c>
      <c r="H19217" s="1">
        <v>0</v>
      </c>
      <c r="I19217" s="1">
        <v>9998</v>
      </c>
    </row>
    <row r="19218" spans="1:9" x14ac:dyDescent="0.25">
      <c r="A19218" s="1">
        <v>2</v>
      </c>
      <c r="B19218" s="1">
        <v>52494</v>
      </c>
      <c r="C19218" s="1">
        <v>53.2179</v>
      </c>
      <c r="D19218" s="1">
        <v>275.29259999999999</v>
      </c>
      <c r="E19218" s="1">
        <v>2317</v>
      </c>
      <c r="F19218" s="1">
        <v>35.470399999999998</v>
      </c>
      <c r="G19218" s="1">
        <v>324.64420000000001</v>
      </c>
      <c r="H19218" s="1">
        <v>15.088481440000001</v>
      </c>
      <c r="I19218" s="1">
        <v>23195</v>
      </c>
    </row>
    <row r="19219" spans="1:9" x14ac:dyDescent="0.25">
      <c r="A19219" s="1">
        <v>0</v>
      </c>
      <c r="B19219" s="1" t="s">
        <v>23257</v>
      </c>
    </row>
    <row r="19220" spans="1:9" x14ac:dyDescent="0.25">
      <c r="A19220" s="1">
        <v>1</v>
      </c>
      <c r="B19220" s="1" t="s">
        <v>23258</v>
      </c>
      <c r="C19220" s="1" t="s">
        <v>23259</v>
      </c>
      <c r="D19220" s="1">
        <v>22276.297032499999</v>
      </c>
      <c r="E19220" s="1">
        <v>-9.4800000000000007E-6</v>
      </c>
      <c r="F19220" s="1" t="s">
        <v>3</v>
      </c>
      <c r="G19220" s="1">
        <f>-41439-4</f>
        <v>-41443</v>
      </c>
      <c r="H19220" s="1">
        <v>0</v>
      </c>
      <c r="I19220" s="1">
        <v>9997</v>
      </c>
    </row>
    <row r="19221" spans="1:9" x14ac:dyDescent="0.25">
      <c r="A19221" s="1">
        <v>2</v>
      </c>
      <c r="B19221" s="1">
        <v>52495</v>
      </c>
      <c r="C19221" s="1">
        <v>53.219000000000001</v>
      </c>
      <c r="D19221" s="1">
        <v>275.8125</v>
      </c>
      <c r="E19221" s="1">
        <v>2080</v>
      </c>
      <c r="F19221" s="1">
        <v>42.988300000000002</v>
      </c>
      <c r="G19221" s="1">
        <v>317.12709999999998</v>
      </c>
      <c r="H19221" s="1">
        <v>15.088415980000001</v>
      </c>
      <c r="I19221" s="1">
        <v>23175</v>
      </c>
    </row>
    <row r="19222" spans="1:9" x14ac:dyDescent="0.25">
      <c r="A19222" s="1">
        <v>0</v>
      </c>
      <c r="B19222" s="1" t="s">
        <v>23260</v>
      </c>
    </row>
    <row r="19223" spans="1:9" x14ac:dyDescent="0.25">
      <c r="A19223" s="1">
        <v>1</v>
      </c>
      <c r="B19223" s="1" t="s">
        <v>23261</v>
      </c>
      <c r="C19223" s="1" t="s">
        <v>23262</v>
      </c>
      <c r="D19223" s="1">
        <v>22276.383973700002</v>
      </c>
      <c r="E19223" s="1">
        <v>7.61E-6</v>
      </c>
      <c r="F19223" s="1" t="s">
        <v>3</v>
      </c>
      <c r="G19223" s="1" t="s">
        <v>23263</v>
      </c>
      <c r="H19223" s="1">
        <v>0</v>
      </c>
      <c r="I19223" s="1">
        <v>9996</v>
      </c>
    </row>
    <row r="19224" spans="1:9" x14ac:dyDescent="0.25">
      <c r="A19224" s="1">
        <v>2</v>
      </c>
      <c r="B19224" s="1">
        <v>52496</v>
      </c>
      <c r="C19224" s="1">
        <v>53.215600000000002</v>
      </c>
      <c r="D19224" s="1">
        <v>270.42039999999997</v>
      </c>
      <c r="E19224" s="1">
        <v>2020</v>
      </c>
      <c r="F19224" s="1">
        <v>46.858600000000003</v>
      </c>
      <c r="G19224" s="1">
        <v>313.25749999999999</v>
      </c>
      <c r="H19224" s="1">
        <v>15.088533399999999</v>
      </c>
      <c r="I19224" s="1">
        <v>23255</v>
      </c>
    </row>
    <row r="19225" spans="1:9" x14ac:dyDescent="0.25">
      <c r="A19225" s="1">
        <v>0</v>
      </c>
      <c r="B19225" s="1" t="s">
        <v>23264</v>
      </c>
    </row>
    <row r="19226" spans="1:9" x14ac:dyDescent="0.25">
      <c r="A19226" s="1">
        <v>1</v>
      </c>
      <c r="B19226" s="1" t="s">
        <v>23265</v>
      </c>
      <c r="C19226" s="1" t="s">
        <v>23266</v>
      </c>
      <c r="D19226" s="1">
        <v>22276.488398500001</v>
      </c>
      <c r="E19226" s="1">
        <v>6.5100000000000004E-6</v>
      </c>
      <c r="F19226" s="1" t="s">
        <v>3</v>
      </c>
      <c r="G19226" s="1" t="s">
        <v>23267</v>
      </c>
      <c r="H19226" s="1">
        <v>0</v>
      </c>
      <c r="I19226" s="1">
        <v>9999</v>
      </c>
    </row>
    <row r="19227" spans="1:9" x14ac:dyDescent="0.25">
      <c r="A19227" s="1">
        <v>2</v>
      </c>
      <c r="B19227" s="1">
        <v>52497</v>
      </c>
      <c r="C19227" s="1">
        <v>53.22</v>
      </c>
      <c r="D19227" s="1">
        <v>274.9633</v>
      </c>
      <c r="E19227" s="1">
        <v>2416</v>
      </c>
      <c r="F19227" s="1">
        <v>40.908099999999997</v>
      </c>
      <c r="G19227" s="1">
        <v>319.20920000000001</v>
      </c>
      <c r="H19227" s="1">
        <v>15.08833761</v>
      </c>
      <c r="I19227" s="1">
        <v>23205</v>
      </c>
    </row>
    <row r="19228" spans="1:9" x14ac:dyDescent="0.25">
      <c r="A19228" s="1">
        <v>0</v>
      </c>
      <c r="B19228" s="1" t="s">
        <v>23268</v>
      </c>
    </row>
    <row r="19229" spans="1:9" x14ac:dyDescent="0.25">
      <c r="A19229" s="1">
        <v>1</v>
      </c>
      <c r="B19229" s="1" t="s">
        <v>23269</v>
      </c>
      <c r="C19229" s="1" t="s">
        <v>23270</v>
      </c>
      <c r="D19229" s="1">
        <v>22276.26482923</v>
      </c>
      <c r="E19229" s="1">
        <v>5.0680000000000003E-5</v>
      </c>
      <c r="F19229" s="1" t="s">
        <v>3</v>
      </c>
      <c r="G19229" s="1" t="s">
        <v>23271</v>
      </c>
      <c r="H19229" s="1">
        <v>0</v>
      </c>
      <c r="I19229" s="1">
        <v>9992</v>
      </c>
    </row>
    <row r="19230" spans="1:9" x14ac:dyDescent="0.25">
      <c r="A19230" s="1">
        <v>2</v>
      </c>
      <c r="B19230" s="1">
        <v>52498</v>
      </c>
      <c r="C19230" s="1">
        <v>53.215000000000003</v>
      </c>
      <c r="D19230" s="1">
        <v>265.95780000000002</v>
      </c>
      <c r="E19230" s="1">
        <v>1853</v>
      </c>
      <c r="F19230" s="1">
        <v>47.325800000000001</v>
      </c>
      <c r="G19230" s="1">
        <v>312.78899999999999</v>
      </c>
      <c r="H19230" s="1">
        <v>15.0885436</v>
      </c>
      <c r="I19230" s="1">
        <v>23302</v>
      </c>
    </row>
    <row r="19231" spans="1:9" x14ac:dyDescent="0.25">
      <c r="A19231" s="1">
        <v>0</v>
      </c>
      <c r="B19231" s="1" t="s">
        <v>23272</v>
      </c>
    </row>
    <row r="19232" spans="1:9" x14ac:dyDescent="0.25">
      <c r="A19232" s="1">
        <v>1</v>
      </c>
      <c r="B19232" s="1" t="s">
        <v>23273</v>
      </c>
      <c r="C19232" s="1" t="s">
        <v>23274</v>
      </c>
      <c r="D19232" s="1">
        <v>22276.28599982</v>
      </c>
      <c r="E19232" s="1">
        <v>-6.6699999999999997E-6</v>
      </c>
      <c r="F19232" s="1" t="s">
        <v>3</v>
      </c>
      <c r="G19232" s="1">
        <f>-23785-4</f>
        <v>-23789</v>
      </c>
      <c r="H19232" s="1">
        <v>0</v>
      </c>
      <c r="I19232" s="1">
        <v>9997</v>
      </c>
    </row>
    <row r="19233" spans="1:9" x14ac:dyDescent="0.25">
      <c r="A19233" s="1">
        <v>2</v>
      </c>
      <c r="B19233" s="1">
        <v>52499</v>
      </c>
      <c r="C19233" s="1">
        <v>53.218699999999998</v>
      </c>
      <c r="D19233" s="1">
        <v>275.87189999999998</v>
      </c>
      <c r="E19233" s="1">
        <v>2548</v>
      </c>
      <c r="F19233" s="1">
        <v>36.066099999999999</v>
      </c>
      <c r="G19233" s="1">
        <v>324.05029999999999</v>
      </c>
      <c r="H19233" s="1">
        <v>15.08848075</v>
      </c>
      <c r="I19233" s="1">
        <v>23173</v>
      </c>
    </row>
    <row r="19234" spans="1:9" x14ac:dyDescent="0.25">
      <c r="A19234" s="1">
        <v>0</v>
      </c>
      <c r="B19234" s="1" t="s">
        <v>23275</v>
      </c>
    </row>
    <row r="19235" spans="1:9" x14ac:dyDescent="0.25">
      <c r="A19235" s="1">
        <v>1</v>
      </c>
      <c r="B19235" s="1" t="s">
        <v>23276</v>
      </c>
      <c r="C19235" s="1" t="s">
        <v>23277</v>
      </c>
      <c r="D19235" s="1">
        <v>22276.393636609999</v>
      </c>
      <c r="E19235" s="1">
        <v>1.166E-5</v>
      </c>
      <c r="F19235" s="1" t="s">
        <v>3</v>
      </c>
      <c r="G19235" s="1" t="s">
        <v>23278</v>
      </c>
      <c r="H19235" s="1">
        <v>0</v>
      </c>
      <c r="I19235" s="1">
        <v>9998</v>
      </c>
    </row>
    <row r="19236" spans="1:9" x14ac:dyDescent="0.25">
      <c r="A19236" s="1">
        <v>2</v>
      </c>
      <c r="B19236" s="1">
        <v>52500</v>
      </c>
      <c r="C19236" s="1">
        <v>53.215600000000002</v>
      </c>
      <c r="D19236" s="1">
        <v>265.37520000000001</v>
      </c>
      <c r="E19236" s="1">
        <v>2114</v>
      </c>
      <c r="F19236" s="1">
        <v>41.543300000000002</v>
      </c>
      <c r="G19236" s="1">
        <v>318.572</v>
      </c>
      <c r="H19236" s="1">
        <v>15.088417140000001</v>
      </c>
      <c r="I19236" s="1">
        <v>23329</v>
      </c>
    </row>
    <row r="19237" spans="1:9" x14ac:dyDescent="0.25">
      <c r="A19237" s="1">
        <v>0</v>
      </c>
      <c r="B19237" s="1" t="s">
        <v>23279</v>
      </c>
    </row>
    <row r="19238" spans="1:9" x14ac:dyDescent="0.25">
      <c r="A19238" s="1">
        <v>1</v>
      </c>
      <c r="B19238" s="1" t="s">
        <v>23280</v>
      </c>
      <c r="C19238" s="1" t="s">
        <v>23281</v>
      </c>
      <c r="D19238" s="1">
        <v>22276.28326643</v>
      </c>
      <c r="E19238" s="1">
        <v>2.705E-5</v>
      </c>
      <c r="F19238" s="1" t="s">
        <v>3</v>
      </c>
      <c r="G19238" s="1" t="s">
        <v>20144</v>
      </c>
      <c r="H19238" s="1">
        <v>0</v>
      </c>
      <c r="I19238" s="1">
        <v>9998</v>
      </c>
    </row>
    <row r="19239" spans="1:9" x14ac:dyDescent="0.25">
      <c r="A19239" s="1">
        <v>2</v>
      </c>
      <c r="B19239" s="1">
        <v>52501</v>
      </c>
      <c r="C19239" s="1">
        <v>53.218000000000004</v>
      </c>
      <c r="D19239" s="1">
        <v>275.87869999999998</v>
      </c>
      <c r="E19239" s="1">
        <v>2110</v>
      </c>
      <c r="F19239" s="1">
        <v>41.719000000000001</v>
      </c>
      <c r="G19239" s="1">
        <v>318.39620000000002</v>
      </c>
      <c r="H19239" s="1">
        <v>15.08852499</v>
      </c>
      <c r="I19239" s="1">
        <v>23170</v>
      </c>
    </row>
    <row r="19240" spans="1:9" x14ac:dyDescent="0.25">
      <c r="A19240" s="1">
        <v>0</v>
      </c>
      <c r="B19240" s="1" t="s">
        <v>23282</v>
      </c>
    </row>
    <row r="19241" spans="1:9" x14ac:dyDescent="0.25">
      <c r="A19241" s="1">
        <v>1</v>
      </c>
      <c r="B19241" s="1" t="s">
        <v>23283</v>
      </c>
      <c r="C19241" s="1" t="s">
        <v>23284</v>
      </c>
      <c r="D19241" s="1">
        <v>22276.387219280001</v>
      </c>
      <c r="E19241" s="1">
        <v>2.427E-5</v>
      </c>
      <c r="F19241" s="1" t="s">
        <v>3</v>
      </c>
      <c r="G19241" s="1" t="s">
        <v>23285</v>
      </c>
      <c r="H19241" s="1">
        <v>0</v>
      </c>
      <c r="I19241" s="1">
        <v>9996</v>
      </c>
    </row>
    <row r="19242" spans="1:9" x14ac:dyDescent="0.25">
      <c r="A19242" s="1">
        <v>2</v>
      </c>
      <c r="B19242" s="1">
        <v>52502</v>
      </c>
      <c r="C19242" s="1">
        <v>53.214700000000001</v>
      </c>
      <c r="D19242" s="1">
        <v>265.40629999999999</v>
      </c>
      <c r="E19242" s="1">
        <v>1686</v>
      </c>
      <c r="F19242" s="1">
        <v>47.322000000000003</v>
      </c>
      <c r="G19242" s="1">
        <v>312.79140000000001</v>
      </c>
      <c r="H19242" s="1">
        <v>15.08855127</v>
      </c>
      <c r="I19242" s="1">
        <v>23322</v>
      </c>
    </row>
    <row r="19243" spans="1:9" x14ac:dyDescent="0.25">
      <c r="A19243" s="1">
        <v>0</v>
      </c>
      <c r="B19243" s="1" t="s">
        <v>23286</v>
      </c>
    </row>
    <row r="19244" spans="1:9" x14ac:dyDescent="0.25">
      <c r="A19244" s="1">
        <v>1</v>
      </c>
      <c r="B19244" s="1" t="s">
        <v>23287</v>
      </c>
      <c r="C19244" s="1" t="s">
        <v>23288</v>
      </c>
      <c r="D19244" s="1">
        <v>22276.323712400001</v>
      </c>
      <c r="E19244" s="1">
        <v>-3.6200000000000001E-6</v>
      </c>
      <c r="F19244" s="1" t="s">
        <v>3</v>
      </c>
      <c r="G19244" s="1">
        <f>-46538-5</f>
        <v>-46543</v>
      </c>
      <c r="H19244" s="1">
        <v>0</v>
      </c>
      <c r="I19244" s="1">
        <v>9997</v>
      </c>
    </row>
    <row r="19245" spans="1:9" x14ac:dyDescent="0.25">
      <c r="A19245" s="1">
        <v>2</v>
      </c>
      <c r="B19245" s="1">
        <v>52503</v>
      </c>
      <c r="C19245" s="1">
        <v>53.215899999999998</v>
      </c>
      <c r="D19245" s="1">
        <v>265.69240000000002</v>
      </c>
      <c r="E19245" s="1">
        <v>2177</v>
      </c>
      <c r="F19245" s="1">
        <v>48.316800000000001</v>
      </c>
      <c r="G19245" s="1">
        <v>311.80099999999999</v>
      </c>
      <c r="H19245" s="1">
        <v>15.088465299999999</v>
      </c>
      <c r="I19245" s="1">
        <v>23316</v>
      </c>
    </row>
    <row r="19246" spans="1:9" x14ac:dyDescent="0.25">
      <c r="A19246" s="1">
        <v>0</v>
      </c>
      <c r="B19246" s="1" t="s">
        <v>23289</v>
      </c>
      <c r="C19246" s="1">
        <v>4</v>
      </c>
    </row>
    <row r="19247" spans="1:9" x14ac:dyDescent="0.25">
      <c r="A19247" s="1">
        <v>1</v>
      </c>
      <c r="B19247" s="1" t="s">
        <v>23290</v>
      </c>
      <c r="C19247" s="1" t="s">
        <v>23291</v>
      </c>
      <c r="D19247" s="1">
        <v>22276.488243749998</v>
      </c>
      <c r="E19247" s="1">
        <v>8.1683999999999999E-4</v>
      </c>
      <c r="F19247" s="1" t="s">
        <v>3</v>
      </c>
      <c r="G19247" s="1" t="s">
        <v>23292</v>
      </c>
      <c r="H19247" s="1">
        <v>0</v>
      </c>
      <c r="I19247" s="1">
        <v>9995</v>
      </c>
    </row>
    <row r="19248" spans="1:9" x14ac:dyDescent="0.25">
      <c r="A19248" s="1">
        <v>2</v>
      </c>
      <c r="B19248" s="1">
        <v>52509</v>
      </c>
      <c r="C19248" s="1">
        <v>41.473500000000001</v>
      </c>
      <c r="D19248" s="1">
        <v>279.0215</v>
      </c>
      <c r="E19248" s="1">
        <v>2398</v>
      </c>
      <c r="F19248" s="1">
        <v>352.29820000000001</v>
      </c>
      <c r="G19248" s="1">
        <v>141.6644</v>
      </c>
      <c r="H19248" s="1">
        <v>15.611333119999999</v>
      </c>
      <c r="I19248" s="1">
        <v>81704</v>
      </c>
    </row>
    <row r="19249" spans="1:9" x14ac:dyDescent="0.25">
      <c r="A19249" s="1">
        <v>0</v>
      </c>
      <c r="B19249" s="1" t="s">
        <v>23293</v>
      </c>
    </row>
    <row r="19250" spans="1:9" x14ac:dyDescent="0.25">
      <c r="A19250" s="1">
        <v>1</v>
      </c>
      <c r="B19250" s="1" t="s">
        <v>23294</v>
      </c>
      <c r="C19250" s="1" t="s">
        <v>23295</v>
      </c>
      <c r="D19250" s="1">
        <v>22276.511422439999</v>
      </c>
      <c r="E19250" s="1">
        <v>3.82E-5</v>
      </c>
      <c r="F19250" s="1" t="s">
        <v>3</v>
      </c>
      <c r="G19250" s="1" t="s">
        <v>23296</v>
      </c>
      <c r="H19250" s="1">
        <v>0</v>
      </c>
      <c r="I19250" s="1">
        <v>9990</v>
      </c>
    </row>
    <row r="19251" spans="1:9" x14ac:dyDescent="0.25">
      <c r="A19251" s="1">
        <v>2</v>
      </c>
      <c r="B19251" s="1">
        <v>52533</v>
      </c>
      <c r="C19251" s="1">
        <v>53.216700000000003</v>
      </c>
      <c r="D19251" s="1">
        <v>354.87009999999998</v>
      </c>
      <c r="E19251" s="1">
        <v>1959</v>
      </c>
      <c r="F19251" s="1">
        <v>44.688800000000001</v>
      </c>
      <c r="G19251" s="1">
        <v>315.42610000000002</v>
      </c>
      <c r="H19251" s="1">
        <v>15.088502930000001</v>
      </c>
      <c r="I19251" s="1">
        <v>22258</v>
      </c>
    </row>
    <row r="19252" spans="1:9" x14ac:dyDescent="0.25">
      <c r="A19252" s="1">
        <v>0</v>
      </c>
      <c r="B19252" s="1" t="s">
        <v>23297</v>
      </c>
    </row>
    <row r="19253" spans="1:9" x14ac:dyDescent="0.25">
      <c r="A19253" s="1">
        <v>1</v>
      </c>
      <c r="B19253" s="1" t="s">
        <v>23298</v>
      </c>
      <c r="C19253" s="1" t="s">
        <v>23299</v>
      </c>
      <c r="D19253" s="1">
        <v>22276.517824809998</v>
      </c>
      <c r="E19253" s="1">
        <v>1.5140000000000001E-5</v>
      </c>
      <c r="F19253" s="1" t="s">
        <v>3</v>
      </c>
      <c r="G19253" s="1" t="s">
        <v>23300</v>
      </c>
      <c r="H19253" s="1">
        <v>0</v>
      </c>
      <c r="I19253" s="1">
        <v>9991</v>
      </c>
    </row>
    <row r="19254" spans="1:9" x14ac:dyDescent="0.25">
      <c r="A19254" s="1">
        <v>2</v>
      </c>
      <c r="B19254" s="1">
        <v>52534</v>
      </c>
      <c r="C19254" s="1">
        <v>53.216700000000003</v>
      </c>
      <c r="D19254" s="1">
        <v>354.84469999999999</v>
      </c>
      <c r="E19254" s="1">
        <v>1825</v>
      </c>
      <c r="F19254" s="1">
        <v>43.634599999999999</v>
      </c>
      <c r="G19254" s="1">
        <v>316.47899999999998</v>
      </c>
      <c r="H19254" s="1">
        <v>15.088529469999999</v>
      </c>
      <c r="I19254" s="1">
        <v>22993</v>
      </c>
    </row>
    <row r="19255" spans="1:9" x14ac:dyDescent="0.25">
      <c r="A19255" s="1">
        <v>0</v>
      </c>
      <c r="B19255" s="1" t="s">
        <v>23301</v>
      </c>
    </row>
    <row r="19256" spans="1:9" x14ac:dyDescent="0.25">
      <c r="A19256" s="1">
        <v>1</v>
      </c>
      <c r="B19256" s="1" t="s">
        <v>23302</v>
      </c>
      <c r="C19256" s="1" t="s">
        <v>23303</v>
      </c>
      <c r="D19256" s="1">
        <v>22276.51414028</v>
      </c>
      <c r="E19256" s="1">
        <v>-1.166E-5</v>
      </c>
      <c r="F19256" s="1" t="s">
        <v>3</v>
      </c>
      <c r="G19256" s="1">
        <f>-55166-4</f>
        <v>-55170</v>
      </c>
      <c r="H19256" s="1">
        <v>0</v>
      </c>
      <c r="I19256" s="1">
        <v>9997</v>
      </c>
    </row>
    <row r="19257" spans="1:9" x14ac:dyDescent="0.25">
      <c r="A19257" s="1">
        <v>2</v>
      </c>
      <c r="B19257" s="1">
        <v>52535</v>
      </c>
      <c r="C19257" s="1">
        <v>53.218600000000002</v>
      </c>
      <c r="D19257" s="1">
        <v>354.85509999999999</v>
      </c>
      <c r="E19257" s="1">
        <v>1805</v>
      </c>
      <c r="F19257" s="1">
        <v>44.497700000000002</v>
      </c>
      <c r="G19257" s="1">
        <v>315.61599999999999</v>
      </c>
      <c r="H19257" s="1">
        <v>15.08852903</v>
      </c>
      <c r="I19257" s="1">
        <v>22251</v>
      </c>
    </row>
    <row r="19258" spans="1:9" x14ac:dyDescent="0.25">
      <c r="A19258" s="1">
        <v>0</v>
      </c>
      <c r="B19258" s="1" t="s">
        <v>23304</v>
      </c>
    </row>
    <row r="19259" spans="1:9" x14ac:dyDescent="0.25">
      <c r="A19259" s="1">
        <v>1</v>
      </c>
      <c r="B19259" s="1" t="s">
        <v>23305</v>
      </c>
      <c r="C19259" s="1" t="s">
        <v>23306</v>
      </c>
      <c r="D19259" s="1">
        <v>22276.510471720001</v>
      </c>
      <c r="E19259" s="1">
        <v>7.606E-5</v>
      </c>
      <c r="F19259" s="1" t="s">
        <v>3</v>
      </c>
      <c r="G19259" s="1" t="s">
        <v>23307</v>
      </c>
      <c r="H19259" s="1">
        <v>0</v>
      </c>
      <c r="I19259" s="1">
        <v>9994</v>
      </c>
    </row>
    <row r="19260" spans="1:9" x14ac:dyDescent="0.25">
      <c r="A19260" s="1">
        <v>2</v>
      </c>
      <c r="B19260" s="1">
        <v>52536</v>
      </c>
      <c r="C19260" s="1">
        <v>53.218000000000004</v>
      </c>
      <c r="D19260" s="1">
        <v>354.87259999999998</v>
      </c>
      <c r="E19260" s="1">
        <v>1686</v>
      </c>
      <c r="F19260" s="1">
        <v>50.742400000000004</v>
      </c>
      <c r="G19260" s="1">
        <v>309.37169999999998</v>
      </c>
      <c r="H19260" s="1">
        <v>15.08855737</v>
      </c>
      <c r="I19260" s="1">
        <v>22250</v>
      </c>
    </row>
    <row r="19261" spans="1:9" x14ac:dyDescent="0.25">
      <c r="A19261" s="1">
        <v>0</v>
      </c>
      <c r="B19261" s="1" t="s">
        <v>23308</v>
      </c>
    </row>
    <row r="19262" spans="1:9" x14ac:dyDescent="0.25">
      <c r="A19262" s="1">
        <v>1</v>
      </c>
      <c r="B19262" s="1" t="s">
        <v>23309</v>
      </c>
      <c r="C19262" s="1" t="s">
        <v>23310</v>
      </c>
      <c r="D19262" s="1">
        <v>22276.50680137</v>
      </c>
      <c r="E19262" s="1">
        <v>3.3420000000000002E-5</v>
      </c>
      <c r="F19262" s="1" t="s">
        <v>3</v>
      </c>
      <c r="G19262" s="1" t="s">
        <v>23311</v>
      </c>
      <c r="H19262" s="1">
        <v>0</v>
      </c>
      <c r="I19262" s="1">
        <v>9998</v>
      </c>
    </row>
    <row r="19263" spans="1:9" x14ac:dyDescent="0.25">
      <c r="A19263" s="1">
        <v>2</v>
      </c>
      <c r="B19263" s="1">
        <v>52537</v>
      </c>
      <c r="C19263" s="1">
        <v>53.217700000000001</v>
      </c>
      <c r="D19263" s="1">
        <v>354.89249999999998</v>
      </c>
      <c r="E19263" s="1">
        <v>1682</v>
      </c>
      <c r="F19263" s="1">
        <v>52.142000000000003</v>
      </c>
      <c r="G19263" s="1">
        <v>307.97239999999999</v>
      </c>
      <c r="H19263" s="1">
        <v>15.088436829999999</v>
      </c>
      <c r="I19263" s="1">
        <v>22255</v>
      </c>
    </row>
    <row r="19264" spans="1:9" x14ac:dyDescent="0.25">
      <c r="A19264" s="1">
        <v>0</v>
      </c>
      <c r="B19264" s="1" t="s">
        <v>23312</v>
      </c>
    </row>
    <row r="19265" spans="1:9" x14ac:dyDescent="0.25">
      <c r="A19265" s="1">
        <v>1</v>
      </c>
      <c r="B19265" s="1" t="s">
        <v>23313</v>
      </c>
      <c r="C19265" s="1" t="s">
        <v>23314</v>
      </c>
      <c r="D19265" s="1">
        <v>22276.499449660001</v>
      </c>
      <c r="E19265" s="1">
        <v>2.4799000000000002E-4</v>
      </c>
      <c r="F19265" s="1" t="s">
        <v>3</v>
      </c>
      <c r="G19265" s="1" t="s">
        <v>23315</v>
      </c>
      <c r="H19265" s="1">
        <v>0</v>
      </c>
      <c r="I19265" s="1">
        <v>9990</v>
      </c>
    </row>
    <row r="19266" spans="1:9" x14ac:dyDescent="0.25">
      <c r="A19266" s="1">
        <v>2</v>
      </c>
      <c r="B19266" s="1">
        <v>52538</v>
      </c>
      <c r="C19266" s="1">
        <v>53.216999999999999</v>
      </c>
      <c r="D19266" s="1">
        <v>354.92070000000001</v>
      </c>
      <c r="E19266" s="1">
        <v>1802</v>
      </c>
      <c r="F19266" s="1">
        <v>40.316899999999997</v>
      </c>
      <c r="G19266" s="1">
        <v>319.79570000000001</v>
      </c>
      <c r="H19266" s="1">
        <v>15.088557140000001</v>
      </c>
      <c r="I19266" s="1">
        <v>22253</v>
      </c>
    </row>
    <row r="19267" spans="1:9" x14ac:dyDescent="0.25">
      <c r="A19267" s="1">
        <v>0</v>
      </c>
      <c r="B19267" s="1" t="s">
        <v>23316</v>
      </c>
    </row>
    <row r="19268" spans="1:9" x14ac:dyDescent="0.25">
      <c r="A19268" s="1">
        <v>1</v>
      </c>
      <c r="B19268" s="1" t="s">
        <v>23317</v>
      </c>
      <c r="C19268" s="1" t="s">
        <v>23318</v>
      </c>
      <c r="D19268" s="1">
        <v>22276.503109509998</v>
      </c>
      <c r="E19268" s="1">
        <v>8.0499999999999992E-6</v>
      </c>
      <c r="F19268" s="1" t="s">
        <v>3</v>
      </c>
      <c r="G19268" s="1" t="s">
        <v>23319</v>
      </c>
      <c r="H19268" s="1">
        <v>0</v>
      </c>
      <c r="I19268" s="1">
        <v>9993</v>
      </c>
    </row>
    <row r="19269" spans="1:9" x14ac:dyDescent="0.25">
      <c r="A19269" s="1">
        <v>2</v>
      </c>
      <c r="B19269" s="1">
        <v>52539</v>
      </c>
      <c r="C19269" s="1">
        <v>53.217399999999998</v>
      </c>
      <c r="D19269" s="1">
        <v>354.90809999999999</v>
      </c>
      <c r="E19269" s="1">
        <v>1855</v>
      </c>
      <c r="F19269" s="1">
        <v>42.238700000000001</v>
      </c>
      <c r="G19269" s="1">
        <v>317.87470000000002</v>
      </c>
      <c r="H19269" s="1">
        <v>15.088550980000001</v>
      </c>
      <c r="I19269" s="1">
        <v>22250</v>
      </c>
    </row>
    <row r="19270" spans="1:9" x14ac:dyDescent="0.25">
      <c r="A19270" s="1">
        <v>0</v>
      </c>
      <c r="B19270" s="1" t="s">
        <v>23320</v>
      </c>
    </row>
    <row r="19271" spans="1:9" x14ac:dyDescent="0.25">
      <c r="A19271" s="1">
        <v>1</v>
      </c>
      <c r="B19271" s="1" t="s">
        <v>23321</v>
      </c>
      <c r="C19271" s="1" t="s">
        <v>23322</v>
      </c>
      <c r="D19271" s="1">
        <v>22276.488401989998</v>
      </c>
      <c r="E19271" s="1">
        <v>1.0772000000000001E-4</v>
      </c>
      <c r="F19271" s="1" t="s">
        <v>3</v>
      </c>
      <c r="G19271" s="1" t="s">
        <v>23323</v>
      </c>
      <c r="H19271" s="1">
        <v>0</v>
      </c>
      <c r="I19271" s="1">
        <v>9996</v>
      </c>
    </row>
    <row r="19272" spans="1:9" x14ac:dyDescent="0.25">
      <c r="A19272" s="1">
        <v>2</v>
      </c>
      <c r="B19272" s="1">
        <v>52540</v>
      </c>
      <c r="C19272" s="1">
        <v>53.216500000000003</v>
      </c>
      <c r="D19272" s="1">
        <v>354.96820000000002</v>
      </c>
      <c r="E19272" s="1">
        <v>1886</v>
      </c>
      <c r="F19272" s="1">
        <v>46.790999999999997</v>
      </c>
      <c r="G19272" s="1">
        <v>313.32389999999998</v>
      </c>
      <c r="H19272" s="1">
        <v>15.088530349999999</v>
      </c>
      <c r="I19272" s="1">
        <v>22250</v>
      </c>
    </row>
    <row r="19273" spans="1:9" x14ac:dyDescent="0.25">
      <c r="A19273" s="1">
        <v>0</v>
      </c>
      <c r="B19273" s="1" t="s">
        <v>23324</v>
      </c>
    </row>
    <row r="19274" spans="1:9" x14ac:dyDescent="0.25">
      <c r="A19274" s="1">
        <v>1</v>
      </c>
      <c r="B19274" s="1" t="s">
        <v>23325</v>
      </c>
      <c r="C19274" s="1" t="s">
        <v>23326</v>
      </c>
      <c r="D19274" s="1">
        <v>22276.52288801</v>
      </c>
      <c r="E19274" s="1">
        <v>8.4369999999999994E-5</v>
      </c>
      <c r="F19274" s="1" t="s">
        <v>3</v>
      </c>
      <c r="G19274" s="1" t="s">
        <v>23327</v>
      </c>
      <c r="H19274" s="1">
        <v>0</v>
      </c>
      <c r="I19274" s="1">
        <v>9996</v>
      </c>
    </row>
    <row r="19275" spans="1:9" x14ac:dyDescent="0.25">
      <c r="A19275" s="1">
        <v>2</v>
      </c>
      <c r="B19275" s="1">
        <v>52541</v>
      </c>
      <c r="C19275" s="1">
        <v>53.215499999999999</v>
      </c>
      <c r="D19275" s="1">
        <v>359.80970000000002</v>
      </c>
      <c r="E19275" s="1">
        <v>1766</v>
      </c>
      <c r="F19275" s="1">
        <v>49.706000000000003</v>
      </c>
      <c r="G19275" s="1">
        <v>310.40859999999998</v>
      </c>
      <c r="H19275" s="1">
        <v>15.088610640000001</v>
      </c>
      <c r="I19275" s="1">
        <v>22181</v>
      </c>
    </row>
    <row r="19276" spans="1:9" x14ac:dyDescent="0.25">
      <c r="A19276" s="1">
        <v>0</v>
      </c>
      <c r="B19276" s="1" t="s">
        <v>23328</v>
      </c>
    </row>
    <row r="19277" spans="1:9" x14ac:dyDescent="0.25">
      <c r="A19277" s="1">
        <v>1</v>
      </c>
      <c r="B19277" s="1" t="s">
        <v>23329</v>
      </c>
      <c r="C19277" s="1" t="s">
        <v>23330</v>
      </c>
      <c r="D19277" s="1">
        <v>22276.484719709999</v>
      </c>
      <c r="E19277" s="1">
        <v>3.4939999999999998E-4</v>
      </c>
      <c r="F19277" s="1" t="s">
        <v>3</v>
      </c>
      <c r="G19277" s="1" t="s">
        <v>23331</v>
      </c>
      <c r="H19277" s="1">
        <v>0</v>
      </c>
      <c r="I19277" s="1">
        <v>9996</v>
      </c>
    </row>
    <row r="19278" spans="1:9" x14ac:dyDescent="0.25">
      <c r="A19278" s="1">
        <v>2</v>
      </c>
      <c r="B19278" s="1">
        <v>52542</v>
      </c>
      <c r="C19278" s="1">
        <v>53.219099999999997</v>
      </c>
      <c r="D19278" s="1">
        <v>354.97320000000002</v>
      </c>
      <c r="E19278" s="1">
        <v>2001</v>
      </c>
      <c r="F19278" s="1">
        <v>42.497199999999999</v>
      </c>
      <c r="G19278" s="1">
        <v>317.61750000000001</v>
      </c>
      <c r="H19278" s="1">
        <v>15.08878588</v>
      </c>
      <c r="I19278" s="1">
        <v>22254</v>
      </c>
    </row>
    <row r="19279" spans="1:9" x14ac:dyDescent="0.25">
      <c r="A19279" s="1">
        <v>0</v>
      </c>
      <c r="B19279" s="1" t="s">
        <v>23332</v>
      </c>
    </row>
    <row r="19280" spans="1:9" x14ac:dyDescent="0.25">
      <c r="A19280" s="1">
        <v>1</v>
      </c>
      <c r="B19280" s="1" t="s">
        <v>23333</v>
      </c>
      <c r="C19280" s="1" t="s">
        <v>23334</v>
      </c>
      <c r="D19280" s="1">
        <v>22276.495762750001</v>
      </c>
      <c r="E19280" s="1">
        <v>1.6176999999999999E-4</v>
      </c>
      <c r="F19280" s="1" t="s">
        <v>3</v>
      </c>
      <c r="G19280" s="1" t="s">
        <v>20842</v>
      </c>
      <c r="H19280" s="1">
        <v>0</v>
      </c>
      <c r="I19280" s="1">
        <v>9994</v>
      </c>
    </row>
    <row r="19281" spans="1:9" x14ac:dyDescent="0.25">
      <c r="A19281" s="1">
        <v>2</v>
      </c>
      <c r="B19281" s="1">
        <v>52543</v>
      </c>
      <c r="C19281" s="1">
        <v>53.216000000000001</v>
      </c>
      <c r="D19281" s="1">
        <v>354.93939999999998</v>
      </c>
      <c r="E19281" s="1">
        <v>1850</v>
      </c>
      <c r="F19281" s="1">
        <v>44.131700000000002</v>
      </c>
      <c r="G19281" s="1">
        <v>315.98230000000001</v>
      </c>
      <c r="H19281" s="1">
        <v>15.08873268</v>
      </c>
      <c r="I19281" s="1">
        <v>22259</v>
      </c>
    </row>
    <row r="19282" spans="1:9" x14ac:dyDescent="0.25">
      <c r="A19282" s="1">
        <v>0</v>
      </c>
      <c r="B19282" s="1" t="s">
        <v>23335</v>
      </c>
    </row>
    <row r="19283" spans="1:9" x14ac:dyDescent="0.25">
      <c r="A19283" s="1">
        <v>1</v>
      </c>
      <c r="B19283" s="1" t="s">
        <v>23336</v>
      </c>
      <c r="C19283" s="1" t="s">
        <v>23337</v>
      </c>
      <c r="D19283" s="1">
        <v>22276.515537679999</v>
      </c>
      <c r="E19283" s="1">
        <v>6.4889999999999997E-5</v>
      </c>
      <c r="F19283" s="1" t="s">
        <v>3</v>
      </c>
      <c r="G19283" s="1" t="s">
        <v>23338</v>
      </c>
      <c r="H19283" s="1">
        <v>0</v>
      </c>
      <c r="I19283" s="1">
        <v>9995</v>
      </c>
    </row>
    <row r="19284" spans="1:9" x14ac:dyDescent="0.25">
      <c r="A19284" s="1">
        <v>2</v>
      </c>
      <c r="B19284" s="1">
        <v>52544</v>
      </c>
      <c r="C19284" s="1">
        <v>53.216799999999999</v>
      </c>
      <c r="D19284" s="1">
        <v>359.85120000000001</v>
      </c>
      <c r="E19284" s="1">
        <v>1949</v>
      </c>
      <c r="F19284" s="1">
        <v>49.540300000000002</v>
      </c>
      <c r="G19284" s="1">
        <v>310.57589999999999</v>
      </c>
      <c r="H19284" s="1">
        <v>15.088551519999999</v>
      </c>
      <c r="I19284" s="1">
        <v>22181</v>
      </c>
    </row>
    <row r="19285" spans="1:9" x14ac:dyDescent="0.25">
      <c r="A19285" s="1">
        <v>0</v>
      </c>
      <c r="B19285" s="1" t="s">
        <v>23339</v>
      </c>
    </row>
    <row r="19286" spans="1:9" x14ac:dyDescent="0.25">
      <c r="A19286" s="1">
        <v>1</v>
      </c>
      <c r="B19286" s="1" t="s">
        <v>23340</v>
      </c>
      <c r="C19286" s="1" t="s">
        <v>23341</v>
      </c>
      <c r="D19286" s="1">
        <v>22276.492078899999</v>
      </c>
      <c r="E19286" s="1">
        <v>2.7745999999999999E-4</v>
      </c>
      <c r="F19286" s="1" t="s">
        <v>3</v>
      </c>
      <c r="G19286" s="1" t="s">
        <v>23342</v>
      </c>
      <c r="H19286" s="1">
        <v>0</v>
      </c>
      <c r="I19286" s="1">
        <v>9996</v>
      </c>
    </row>
    <row r="19287" spans="1:9" x14ac:dyDescent="0.25">
      <c r="A19287" s="1">
        <v>2</v>
      </c>
      <c r="B19287" s="1">
        <v>52545</v>
      </c>
      <c r="C19287" s="1">
        <v>53.216999999999999</v>
      </c>
      <c r="D19287" s="1">
        <v>354.95580000000001</v>
      </c>
      <c r="E19287" s="1">
        <v>1873</v>
      </c>
      <c r="F19287" s="1">
        <v>41.818199999999997</v>
      </c>
      <c r="G19287" s="1">
        <v>318.2953</v>
      </c>
      <c r="H19287" s="1">
        <v>15.08865965</v>
      </c>
      <c r="I19287" s="1">
        <v>22258</v>
      </c>
    </row>
    <row r="19288" spans="1:9" x14ac:dyDescent="0.25">
      <c r="A19288" s="1">
        <v>0</v>
      </c>
      <c r="B19288" s="1" t="s">
        <v>23343</v>
      </c>
    </row>
    <row r="19289" spans="1:9" x14ac:dyDescent="0.25">
      <c r="A19289" s="1">
        <v>1</v>
      </c>
      <c r="B19289" s="1" t="s">
        <v>23344</v>
      </c>
      <c r="C19289" s="1" t="s">
        <v>23345</v>
      </c>
      <c r="D19289" s="1">
        <v>22276.47830409</v>
      </c>
      <c r="E19289" s="1">
        <v>4.2939999999999999E-5</v>
      </c>
      <c r="F19289" s="1" t="s">
        <v>3</v>
      </c>
      <c r="G19289" s="1" t="s">
        <v>23346</v>
      </c>
      <c r="H19289" s="1">
        <v>0</v>
      </c>
      <c r="I19289" s="1">
        <v>9998</v>
      </c>
    </row>
    <row r="19290" spans="1:9" x14ac:dyDescent="0.25">
      <c r="A19290" s="1">
        <v>2</v>
      </c>
      <c r="B19290" s="1">
        <v>52546</v>
      </c>
      <c r="C19290" s="1">
        <v>53.220599999999997</v>
      </c>
      <c r="D19290" s="1">
        <v>355.00450000000001</v>
      </c>
      <c r="E19290" s="1">
        <v>2118</v>
      </c>
      <c r="F19290" s="1">
        <v>40.799599999999998</v>
      </c>
      <c r="G19290" s="1">
        <v>319.31540000000001</v>
      </c>
      <c r="H19290" s="1">
        <v>15.088558580000001</v>
      </c>
      <c r="I19290" s="1">
        <v>22251</v>
      </c>
    </row>
    <row r="19291" spans="1:9" x14ac:dyDescent="0.25">
      <c r="A19291" s="1">
        <v>0</v>
      </c>
      <c r="B19291" s="1" t="s">
        <v>23347</v>
      </c>
    </row>
    <row r="19292" spans="1:9" x14ac:dyDescent="0.25">
      <c r="A19292" s="1">
        <v>1</v>
      </c>
      <c r="B19292" s="1" t="s">
        <v>23348</v>
      </c>
      <c r="C19292" s="1" t="s">
        <v>23349</v>
      </c>
      <c r="D19292" s="1">
        <v>22276.519204119999</v>
      </c>
      <c r="E19292" s="1">
        <v>1.9769999999999999E-5</v>
      </c>
      <c r="F19292" s="1" t="s">
        <v>3</v>
      </c>
      <c r="G19292" s="1" t="s">
        <v>7396</v>
      </c>
      <c r="H19292" s="1">
        <v>0</v>
      </c>
      <c r="I19292" s="1">
        <v>9995</v>
      </c>
    </row>
    <row r="19293" spans="1:9" x14ac:dyDescent="0.25">
      <c r="A19293" s="1">
        <v>2</v>
      </c>
      <c r="B19293" s="1">
        <v>52547</v>
      </c>
      <c r="C19293" s="1">
        <v>53.2196</v>
      </c>
      <c r="D19293" s="1">
        <v>359.83179999999999</v>
      </c>
      <c r="E19293" s="1">
        <v>1960</v>
      </c>
      <c r="F19293" s="1">
        <v>44.448999999999998</v>
      </c>
      <c r="G19293" s="1">
        <v>315.66590000000002</v>
      </c>
      <c r="H19293" s="1">
        <v>15.088535179999999</v>
      </c>
      <c r="I19293" s="1">
        <v>22181</v>
      </c>
    </row>
    <row r="19294" spans="1:9" x14ac:dyDescent="0.25">
      <c r="A19294" s="1">
        <v>0</v>
      </c>
      <c r="B19294" s="1" t="s">
        <v>23350</v>
      </c>
    </row>
    <row r="19295" spans="1:9" x14ac:dyDescent="0.25">
      <c r="A19295" s="1">
        <v>1</v>
      </c>
      <c r="B19295" s="1" t="s">
        <v>23351</v>
      </c>
      <c r="C19295" s="1" t="s">
        <v>23352</v>
      </c>
      <c r="D19295" s="1">
        <v>22276.462639609999</v>
      </c>
      <c r="E19295" s="1">
        <v>2.9815000000000001E-4</v>
      </c>
      <c r="F19295" s="1" t="s">
        <v>3</v>
      </c>
      <c r="G19295" s="1" t="s">
        <v>23353</v>
      </c>
      <c r="H19295" s="1">
        <v>0</v>
      </c>
      <c r="I19295" s="1">
        <v>9997</v>
      </c>
    </row>
    <row r="19296" spans="1:9" x14ac:dyDescent="0.25">
      <c r="A19296" s="1">
        <v>2</v>
      </c>
      <c r="B19296" s="1">
        <v>52548</v>
      </c>
      <c r="C19296" s="1">
        <v>53.219499999999996</v>
      </c>
      <c r="D19296" s="1">
        <v>355.06979999999999</v>
      </c>
      <c r="E19296" s="1">
        <v>1772</v>
      </c>
      <c r="F19296" s="1">
        <v>53.063499999999998</v>
      </c>
      <c r="G19296" s="1">
        <v>307.05189999999999</v>
      </c>
      <c r="H19296" s="1">
        <v>15.0886692</v>
      </c>
      <c r="I19296" s="1">
        <v>22257</v>
      </c>
    </row>
    <row r="19297" spans="1:9" x14ac:dyDescent="0.25">
      <c r="A19297" s="1">
        <v>0</v>
      </c>
      <c r="B19297" s="1" t="s">
        <v>23354</v>
      </c>
    </row>
    <row r="19298" spans="1:9" x14ac:dyDescent="0.25">
      <c r="A19298" s="1">
        <v>1</v>
      </c>
      <c r="B19298" s="1" t="s">
        <v>23355</v>
      </c>
      <c r="C19298" s="1" t="s">
        <v>23356</v>
      </c>
      <c r="D19298" s="1">
        <v>22276.481031020001</v>
      </c>
      <c r="E19298" s="1">
        <v>2.107E-5</v>
      </c>
      <c r="F19298" s="1" t="s">
        <v>3</v>
      </c>
      <c r="G19298" s="1" t="s">
        <v>23357</v>
      </c>
      <c r="H19298" s="1">
        <v>0</v>
      </c>
      <c r="I19298" s="1">
        <v>9993</v>
      </c>
    </row>
    <row r="19299" spans="1:9" x14ac:dyDescent="0.25">
      <c r="A19299" s="1">
        <v>2</v>
      </c>
      <c r="B19299" s="1">
        <v>52549</v>
      </c>
      <c r="C19299" s="1">
        <v>53.22</v>
      </c>
      <c r="D19299" s="1">
        <v>354.98469999999998</v>
      </c>
      <c r="E19299" s="1">
        <v>1680</v>
      </c>
      <c r="F19299" s="1">
        <v>52.535200000000003</v>
      </c>
      <c r="G19299" s="1">
        <v>307.57929999999999</v>
      </c>
      <c r="H19299" s="1">
        <v>15.08851913</v>
      </c>
      <c r="I19299" s="1">
        <v>22252</v>
      </c>
    </row>
    <row r="19300" spans="1:9" x14ac:dyDescent="0.25">
      <c r="A19300" s="1">
        <v>0</v>
      </c>
      <c r="B19300" s="1" t="s">
        <v>23358</v>
      </c>
    </row>
    <row r="19301" spans="1:9" x14ac:dyDescent="0.25">
      <c r="A19301" s="1">
        <v>1</v>
      </c>
      <c r="B19301" s="1" t="s">
        <v>23359</v>
      </c>
      <c r="C19301" s="1" t="s">
        <v>23360</v>
      </c>
      <c r="D19301" s="1">
        <v>22276.536235330001</v>
      </c>
      <c r="E19301" s="1">
        <v>1.8872E-4</v>
      </c>
      <c r="F19301" s="1" t="s">
        <v>3</v>
      </c>
      <c r="G19301" s="1" t="s">
        <v>23361</v>
      </c>
      <c r="H19301" s="1">
        <v>0</v>
      </c>
      <c r="I19301" s="1">
        <v>9993</v>
      </c>
    </row>
    <row r="19302" spans="1:9" x14ac:dyDescent="0.25">
      <c r="A19302" s="1">
        <v>2</v>
      </c>
      <c r="B19302" s="1">
        <v>52550</v>
      </c>
      <c r="C19302" s="1">
        <v>53.219099999999997</v>
      </c>
      <c r="D19302" s="1">
        <v>354.73849999999999</v>
      </c>
      <c r="E19302" s="1">
        <v>1859</v>
      </c>
      <c r="F19302" s="1">
        <v>37.048099999999998</v>
      </c>
      <c r="G19302" s="1">
        <v>323.06400000000002</v>
      </c>
      <c r="H19302" s="1">
        <v>15.08862783</v>
      </c>
      <c r="I19302" s="1">
        <v>22269</v>
      </c>
    </row>
    <row r="19303" spans="1:9" x14ac:dyDescent="0.25">
      <c r="A19303" s="1">
        <v>0</v>
      </c>
      <c r="B19303" s="1" t="s">
        <v>23362</v>
      </c>
    </row>
    <row r="19304" spans="1:9" x14ac:dyDescent="0.25">
      <c r="A19304" s="1">
        <v>1</v>
      </c>
      <c r="B19304" s="1" t="s">
        <v>23363</v>
      </c>
      <c r="C19304" s="1" t="s">
        <v>23364</v>
      </c>
      <c r="D19304" s="1">
        <v>22276.477353639999</v>
      </c>
      <c r="E19304" s="1">
        <v>2.3529000000000001E-4</v>
      </c>
      <c r="F19304" s="1" t="s">
        <v>3</v>
      </c>
      <c r="G19304" s="1" t="s">
        <v>23365</v>
      </c>
      <c r="H19304" s="1">
        <v>0</v>
      </c>
      <c r="I19304" s="1">
        <v>9996</v>
      </c>
    </row>
    <row r="19305" spans="1:9" x14ac:dyDescent="0.25">
      <c r="A19305" s="1">
        <v>2</v>
      </c>
      <c r="B19305" s="1">
        <v>52551</v>
      </c>
      <c r="C19305" s="1">
        <v>53.218800000000002</v>
      </c>
      <c r="D19305" s="1">
        <v>355.00459999999998</v>
      </c>
      <c r="E19305" s="1">
        <v>1884</v>
      </c>
      <c r="F19305" s="1">
        <v>49.916899999999998</v>
      </c>
      <c r="G19305" s="1">
        <v>310.19880000000001</v>
      </c>
      <c r="H19305" s="1">
        <v>15.08869655</v>
      </c>
      <c r="I19305" s="1">
        <v>22253</v>
      </c>
    </row>
    <row r="19306" spans="1:9" x14ac:dyDescent="0.25">
      <c r="A19306" s="1">
        <v>0</v>
      </c>
      <c r="B19306" s="1" t="s">
        <v>23366</v>
      </c>
    </row>
    <row r="19307" spans="1:9" x14ac:dyDescent="0.25">
      <c r="A19307" s="1">
        <v>1</v>
      </c>
      <c r="B19307" s="1" t="s">
        <v>23367</v>
      </c>
      <c r="C19307" s="1" t="s">
        <v>23368</v>
      </c>
      <c r="D19307" s="1">
        <v>22276.52519819</v>
      </c>
      <c r="E19307" s="1">
        <v>2.6572999999999999E-4</v>
      </c>
      <c r="F19307" s="1" t="s">
        <v>3</v>
      </c>
      <c r="G19307" s="1" t="s">
        <v>23369</v>
      </c>
      <c r="H19307" s="1">
        <v>0</v>
      </c>
      <c r="I19307" s="1">
        <v>9992</v>
      </c>
    </row>
    <row r="19308" spans="1:9" x14ac:dyDescent="0.25">
      <c r="A19308" s="1">
        <v>2</v>
      </c>
      <c r="B19308" s="1">
        <v>52552</v>
      </c>
      <c r="C19308" s="1">
        <v>53.219799999999999</v>
      </c>
      <c r="D19308" s="1">
        <v>354.78960000000001</v>
      </c>
      <c r="E19308" s="1">
        <v>2056</v>
      </c>
      <c r="F19308" s="1">
        <v>38.864100000000001</v>
      </c>
      <c r="G19308" s="1">
        <v>321.24990000000003</v>
      </c>
      <c r="H19308" s="1">
        <v>15.088787610000001</v>
      </c>
      <c r="I19308" s="1">
        <v>22267</v>
      </c>
    </row>
    <row r="19309" spans="1:9" x14ac:dyDescent="0.25">
      <c r="A19309" s="1">
        <v>0</v>
      </c>
      <c r="B19309" s="1" t="s">
        <v>23370</v>
      </c>
    </row>
    <row r="19310" spans="1:9" x14ac:dyDescent="0.25">
      <c r="A19310" s="1">
        <v>1</v>
      </c>
      <c r="B19310" s="1" t="s">
        <v>23371</v>
      </c>
      <c r="C19310" s="1" t="s">
        <v>23372</v>
      </c>
      <c r="D19310" s="1">
        <v>22276.4736787</v>
      </c>
      <c r="E19310" s="1">
        <v>1.874E-4</v>
      </c>
      <c r="F19310" s="1" t="s">
        <v>3</v>
      </c>
      <c r="G19310" s="1" t="s">
        <v>23373</v>
      </c>
      <c r="H19310" s="1">
        <v>0</v>
      </c>
      <c r="I19310" s="1">
        <v>9999</v>
      </c>
    </row>
    <row r="19311" spans="1:9" x14ac:dyDescent="0.25">
      <c r="A19311" s="1">
        <v>2</v>
      </c>
      <c r="B19311" s="1">
        <v>52553</v>
      </c>
      <c r="C19311" s="1">
        <v>53.2196</v>
      </c>
      <c r="D19311" s="1">
        <v>355.02080000000001</v>
      </c>
      <c r="E19311" s="1">
        <v>1787</v>
      </c>
      <c r="F19311" s="1">
        <v>37.496299999999998</v>
      </c>
      <c r="G19311" s="1">
        <v>322.61529999999999</v>
      </c>
      <c r="H19311" s="1">
        <v>15.08871044</v>
      </c>
      <c r="I19311" s="1">
        <v>22257</v>
      </c>
    </row>
    <row r="19312" spans="1:9" x14ac:dyDescent="0.25">
      <c r="A19312" s="1">
        <v>0</v>
      </c>
      <c r="B19312" s="1" t="s">
        <v>23374</v>
      </c>
    </row>
    <row r="19313" spans="1:9" x14ac:dyDescent="0.25">
      <c r="A19313" s="1">
        <v>1</v>
      </c>
      <c r="B19313" s="1" t="s">
        <v>23375</v>
      </c>
      <c r="C19313" s="1" t="s">
        <v>23376</v>
      </c>
      <c r="D19313" s="1">
        <v>22276.511865349999</v>
      </c>
      <c r="E19313" s="1">
        <v>1.5813000000000001E-4</v>
      </c>
      <c r="F19313" s="1" t="s">
        <v>3</v>
      </c>
      <c r="G19313" s="1" t="s">
        <v>23377</v>
      </c>
      <c r="H19313" s="1">
        <v>0</v>
      </c>
      <c r="I19313" s="1">
        <v>9994</v>
      </c>
    </row>
    <row r="19314" spans="1:9" x14ac:dyDescent="0.25">
      <c r="A19314" s="1">
        <v>2</v>
      </c>
      <c r="B19314" s="1">
        <v>52554</v>
      </c>
      <c r="C19314" s="1">
        <v>53.216799999999999</v>
      </c>
      <c r="D19314" s="1">
        <v>359.86770000000001</v>
      </c>
      <c r="E19314" s="1">
        <v>1825</v>
      </c>
      <c r="F19314" s="1">
        <v>42.260199999999998</v>
      </c>
      <c r="G19314" s="1">
        <v>317.85300000000001</v>
      </c>
      <c r="H19314" s="1">
        <v>15.08853809</v>
      </c>
      <c r="I19314" s="1">
        <v>22182</v>
      </c>
    </row>
    <row r="19315" spans="1:9" x14ac:dyDescent="0.25">
      <c r="A19315" s="1">
        <v>0</v>
      </c>
      <c r="B19315" s="1" t="s">
        <v>23378</v>
      </c>
    </row>
    <row r="19316" spans="1:9" x14ac:dyDescent="0.25">
      <c r="A19316" s="1">
        <v>1</v>
      </c>
      <c r="B19316" s="1" t="s">
        <v>23379</v>
      </c>
      <c r="C19316" s="1" t="s">
        <v>23380</v>
      </c>
      <c r="D19316" s="1">
        <v>22276.53256032</v>
      </c>
      <c r="E19316" s="1">
        <v>9.3529999999999994E-5</v>
      </c>
      <c r="F19316" s="1" t="s">
        <v>3</v>
      </c>
      <c r="G19316" s="1" t="s">
        <v>23381</v>
      </c>
      <c r="H19316" s="1">
        <v>0</v>
      </c>
      <c r="I19316" s="1">
        <v>9997</v>
      </c>
    </row>
    <row r="19317" spans="1:9" x14ac:dyDescent="0.25">
      <c r="A19317" s="1">
        <v>2</v>
      </c>
      <c r="B19317" s="1">
        <v>52555</v>
      </c>
      <c r="C19317" s="1">
        <v>53.219099999999997</v>
      </c>
      <c r="D19317" s="1">
        <v>354.75279999999998</v>
      </c>
      <c r="E19317" s="1">
        <v>1599</v>
      </c>
      <c r="F19317" s="1">
        <v>54.694699999999997</v>
      </c>
      <c r="G19317" s="1">
        <v>305.41950000000003</v>
      </c>
      <c r="H19317" s="1">
        <v>15.088619680000001</v>
      </c>
      <c r="I19317" s="1">
        <v>22269</v>
      </c>
    </row>
    <row r="19318" spans="1:9" x14ac:dyDescent="0.25">
      <c r="A19318" s="1">
        <v>0</v>
      </c>
      <c r="B19318" s="1" t="s">
        <v>23382</v>
      </c>
    </row>
    <row r="19319" spans="1:9" x14ac:dyDescent="0.25">
      <c r="A19319" s="1">
        <v>1</v>
      </c>
      <c r="B19319" s="1" t="s">
        <v>23383</v>
      </c>
      <c r="C19319" s="1" t="s">
        <v>23384</v>
      </c>
      <c r="D19319" s="1">
        <v>22276.50680454</v>
      </c>
      <c r="E19319" s="1">
        <v>2.3842000000000001E-4</v>
      </c>
      <c r="F19319" s="1" t="s">
        <v>3</v>
      </c>
      <c r="G19319" s="1" t="s">
        <v>23385</v>
      </c>
      <c r="H19319" s="1">
        <v>0</v>
      </c>
      <c r="I19319" s="1">
        <v>9999</v>
      </c>
    </row>
    <row r="19320" spans="1:9" x14ac:dyDescent="0.25">
      <c r="A19320" s="1">
        <v>2</v>
      </c>
      <c r="B19320" s="1">
        <v>52556</v>
      </c>
      <c r="C19320" s="1">
        <v>53.2179</v>
      </c>
      <c r="D19320" s="1">
        <v>359.87720000000002</v>
      </c>
      <c r="E19320" s="1">
        <v>2126</v>
      </c>
      <c r="F19320" s="1">
        <v>62.161000000000001</v>
      </c>
      <c r="G19320" s="1">
        <v>297.9597</v>
      </c>
      <c r="H19320" s="1">
        <v>15.09174842</v>
      </c>
      <c r="I19320" s="1">
        <v>22182</v>
      </c>
    </row>
    <row r="19321" spans="1:9" x14ac:dyDescent="0.25">
      <c r="A19321" s="1">
        <v>0</v>
      </c>
      <c r="B19321" s="1" t="s">
        <v>23386</v>
      </c>
    </row>
    <row r="19322" spans="1:9" x14ac:dyDescent="0.25">
      <c r="A19322" s="1">
        <v>1</v>
      </c>
      <c r="B19322" s="1" t="s">
        <v>23387</v>
      </c>
      <c r="C19322" s="1" t="s">
        <v>23388</v>
      </c>
      <c r="D19322" s="1">
        <v>22276.52151278</v>
      </c>
      <c r="E19322" s="1">
        <v>4.9570000000000001E-5</v>
      </c>
      <c r="F19322" s="1" t="s">
        <v>3</v>
      </c>
      <c r="G19322" s="1" t="s">
        <v>23389</v>
      </c>
      <c r="H19322" s="1">
        <v>0</v>
      </c>
      <c r="I19322" s="1">
        <v>9991</v>
      </c>
    </row>
    <row r="19323" spans="1:9" x14ac:dyDescent="0.25">
      <c r="A19323" s="1">
        <v>2</v>
      </c>
      <c r="B19323" s="1">
        <v>52557</v>
      </c>
      <c r="C19323" s="1">
        <v>53.220399999999998</v>
      </c>
      <c r="D19323" s="1">
        <v>354.80880000000002</v>
      </c>
      <c r="E19323" s="1">
        <v>1679</v>
      </c>
      <c r="F19323" s="1">
        <v>53.190899999999999</v>
      </c>
      <c r="G19323" s="1">
        <v>306.9237</v>
      </c>
      <c r="H19323" s="1">
        <v>15.088522380000001</v>
      </c>
      <c r="I19323" s="1">
        <v>22262</v>
      </c>
    </row>
    <row r="19324" spans="1:9" x14ac:dyDescent="0.25">
      <c r="A19324" s="1">
        <v>0</v>
      </c>
      <c r="B19324" s="1" t="s">
        <v>23390</v>
      </c>
    </row>
    <row r="19325" spans="1:9" x14ac:dyDescent="0.25">
      <c r="A19325" s="1">
        <v>1</v>
      </c>
      <c r="B19325" s="1" t="s">
        <v>23391</v>
      </c>
      <c r="C19325" s="1" t="s">
        <v>23392</v>
      </c>
      <c r="D19325" s="1">
        <v>22276.456191339999</v>
      </c>
      <c r="E19325" s="1">
        <v>-6.2400000000000004E-6</v>
      </c>
      <c r="F19325" s="1" t="s">
        <v>3</v>
      </c>
      <c r="G19325" s="1">
        <f>-21069-4</f>
        <v>-21073</v>
      </c>
      <c r="H19325" s="1">
        <v>0</v>
      </c>
      <c r="I19325" s="1">
        <v>9993</v>
      </c>
    </row>
    <row r="19326" spans="1:9" x14ac:dyDescent="0.25">
      <c r="A19326" s="1">
        <v>2</v>
      </c>
      <c r="B19326" s="1">
        <v>52558</v>
      </c>
      <c r="C19326" s="1">
        <v>53.211300000000001</v>
      </c>
      <c r="D19326" s="1">
        <v>345.11160000000001</v>
      </c>
      <c r="E19326" s="1">
        <v>1798</v>
      </c>
      <c r="F19326" s="1">
        <v>42.226399999999998</v>
      </c>
      <c r="G19326" s="1">
        <v>317.88670000000002</v>
      </c>
      <c r="H19326" s="1">
        <v>15.08856754</v>
      </c>
      <c r="I19326" s="1">
        <v>22382</v>
      </c>
    </row>
    <row r="19327" spans="1:9" x14ac:dyDescent="0.25">
      <c r="A19327" s="1">
        <v>0</v>
      </c>
      <c r="B19327" s="1" t="s">
        <v>23393</v>
      </c>
    </row>
    <row r="19328" spans="1:9" x14ac:dyDescent="0.25">
      <c r="A19328" s="1">
        <v>1</v>
      </c>
      <c r="B19328" s="1" t="s">
        <v>23394</v>
      </c>
      <c r="C19328" s="1" t="s">
        <v>23395</v>
      </c>
      <c r="D19328" s="1">
        <v>22276.516039599999</v>
      </c>
      <c r="E19328" s="1">
        <v>4.8850000000000002E-5</v>
      </c>
      <c r="F19328" s="1" t="s">
        <v>3</v>
      </c>
      <c r="G19328" s="1" t="s">
        <v>23396</v>
      </c>
      <c r="H19328" s="1">
        <v>0</v>
      </c>
      <c r="I19328" s="1">
        <v>9996</v>
      </c>
    </row>
    <row r="19329" spans="1:9" x14ac:dyDescent="0.25">
      <c r="A19329" s="1">
        <v>2</v>
      </c>
      <c r="B19329" s="1">
        <v>52559</v>
      </c>
      <c r="C19329" s="1">
        <v>53.217300000000002</v>
      </c>
      <c r="D19329" s="1">
        <v>344.83359999999999</v>
      </c>
      <c r="E19329" s="1">
        <v>1681</v>
      </c>
      <c r="F19329" s="1">
        <v>61.079000000000001</v>
      </c>
      <c r="G19329" s="1">
        <v>299.03710000000001</v>
      </c>
      <c r="H19329" s="1">
        <v>15.088680480000001</v>
      </c>
      <c r="I19329" s="1">
        <v>22394</v>
      </c>
    </row>
    <row r="19330" spans="1:9" x14ac:dyDescent="0.25">
      <c r="A19330" s="1">
        <v>0</v>
      </c>
      <c r="B19330" s="1" t="s">
        <v>23397</v>
      </c>
    </row>
    <row r="19331" spans="1:9" x14ac:dyDescent="0.25">
      <c r="A19331" s="1">
        <v>1</v>
      </c>
      <c r="B19331" s="1" t="s">
        <v>23398</v>
      </c>
      <c r="C19331" s="1" t="s">
        <v>23399</v>
      </c>
      <c r="D19331" s="1">
        <v>22276.51874929</v>
      </c>
      <c r="E19331" s="1">
        <v>6.0720000000000001E-5</v>
      </c>
      <c r="F19331" s="1" t="s">
        <v>3</v>
      </c>
      <c r="G19331" s="1" t="s">
        <v>23400</v>
      </c>
      <c r="H19331" s="1">
        <v>0</v>
      </c>
      <c r="I19331" s="1">
        <v>9999</v>
      </c>
    </row>
    <row r="19332" spans="1:9" x14ac:dyDescent="0.25">
      <c r="A19332" s="1">
        <v>2</v>
      </c>
      <c r="B19332" s="1">
        <v>52560</v>
      </c>
      <c r="C19332" s="1">
        <v>53.218000000000004</v>
      </c>
      <c r="D19332" s="1">
        <v>344.8236</v>
      </c>
      <c r="E19332" s="1">
        <v>1686</v>
      </c>
      <c r="F19332" s="1">
        <v>49.552700000000002</v>
      </c>
      <c r="G19332" s="1">
        <v>310.56119999999999</v>
      </c>
      <c r="H19332" s="1">
        <v>15.088551900000001</v>
      </c>
      <c r="I19332" s="1">
        <v>22398</v>
      </c>
    </row>
    <row r="19333" spans="1:9" x14ac:dyDescent="0.25">
      <c r="A19333" s="1">
        <v>0</v>
      </c>
      <c r="B19333" s="1" t="s">
        <v>23401</v>
      </c>
    </row>
    <row r="19334" spans="1:9" x14ac:dyDescent="0.25">
      <c r="A19334" s="1">
        <v>1</v>
      </c>
      <c r="B19334" s="1" t="s">
        <v>23402</v>
      </c>
      <c r="C19334" s="1" t="s">
        <v>23403</v>
      </c>
      <c r="D19334" s="1">
        <v>22276.500799400001</v>
      </c>
      <c r="E19334" s="1">
        <v>3.362E-5</v>
      </c>
      <c r="F19334" s="1" t="s">
        <v>3</v>
      </c>
      <c r="G19334" s="1" t="s">
        <v>23404</v>
      </c>
      <c r="H19334" s="1">
        <v>0</v>
      </c>
      <c r="I19334" s="1">
        <v>9993</v>
      </c>
    </row>
    <row r="19335" spans="1:9" x14ac:dyDescent="0.25">
      <c r="A19335" s="1">
        <v>2</v>
      </c>
      <c r="B19335" s="1">
        <v>52561</v>
      </c>
      <c r="C19335" s="1">
        <v>53.217199999999998</v>
      </c>
      <c r="D19335" s="1">
        <v>359.9194</v>
      </c>
      <c r="E19335" s="1">
        <v>1804</v>
      </c>
      <c r="F19335" s="1">
        <v>42.680799999999998</v>
      </c>
      <c r="G19335" s="1">
        <v>317.43239999999997</v>
      </c>
      <c r="H19335" s="1">
        <v>15.0886184</v>
      </c>
      <c r="I19335" s="1">
        <v>22180</v>
      </c>
    </row>
    <row r="19336" spans="1:9" x14ac:dyDescent="0.25">
      <c r="A19336" s="1">
        <v>0</v>
      </c>
      <c r="B19336" s="1" t="s">
        <v>23405</v>
      </c>
    </row>
    <row r="19337" spans="1:9" x14ac:dyDescent="0.25">
      <c r="A19337" s="1">
        <v>1</v>
      </c>
      <c r="B19337" s="1" t="s">
        <v>23406</v>
      </c>
      <c r="C19337" s="1" t="s">
        <v>23407</v>
      </c>
      <c r="D19337" s="1">
        <v>22276.511389030002</v>
      </c>
      <c r="E19337" s="1">
        <v>1.7839999999999999E-5</v>
      </c>
      <c r="F19337" s="1" t="s">
        <v>3</v>
      </c>
      <c r="G19337" s="1" t="s">
        <v>23408</v>
      </c>
      <c r="H19337" s="1">
        <v>0</v>
      </c>
      <c r="I19337" s="1">
        <v>9995</v>
      </c>
    </row>
    <row r="19338" spans="1:9" x14ac:dyDescent="0.25">
      <c r="A19338" s="1">
        <v>2</v>
      </c>
      <c r="B19338" s="1">
        <v>52562</v>
      </c>
      <c r="C19338" s="1">
        <v>53.2179</v>
      </c>
      <c r="D19338" s="1">
        <v>344.85019999999997</v>
      </c>
      <c r="E19338" s="1">
        <v>1901</v>
      </c>
      <c r="F19338" s="1">
        <v>42.801600000000001</v>
      </c>
      <c r="G19338" s="1">
        <v>317.31240000000003</v>
      </c>
      <c r="H19338" s="1">
        <v>15.088587840000001</v>
      </c>
      <c r="I19338" s="1">
        <v>22398</v>
      </c>
    </row>
    <row r="19339" spans="1:9" x14ac:dyDescent="0.25">
      <c r="A19339" s="1">
        <v>0</v>
      </c>
      <c r="B19339" s="1" t="s">
        <v>23409</v>
      </c>
    </row>
    <row r="19340" spans="1:9" x14ac:dyDescent="0.25">
      <c r="A19340" s="1">
        <v>1</v>
      </c>
      <c r="B19340" s="1" t="s">
        <v>23410</v>
      </c>
      <c r="C19340" s="1" t="s">
        <v>23411</v>
      </c>
      <c r="D19340" s="1">
        <v>22276.504480579999</v>
      </c>
      <c r="E19340" s="1">
        <v>2.0250000000000001E-5</v>
      </c>
      <c r="F19340" s="1" t="s">
        <v>3</v>
      </c>
      <c r="G19340" s="1" t="s">
        <v>23412</v>
      </c>
      <c r="H19340" s="1">
        <v>0</v>
      </c>
      <c r="I19340" s="1">
        <v>9993</v>
      </c>
    </row>
    <row r="19341" spans="1:9" x14ac:dyDescent="0.25">
      <c r="A19341" s="1">
        <v>2</v>
      </c>
      <c r="B19341" s="1">
        <v>52563</v>
      </c>
      <c r="C19341" s="1">
        <v>53.217300000000002</v>
      </c>
      <c r="D19341" s="1">
        <v>359.89830000000001</v>
      </c>
      <c r="E19341" s="1">
        <v>1745</v>
      </c>
      <c r="F19341" s="1">
        <v>52.152799999999999</v>
      </c>
      <c r="G19341" s="1">
        <v>307.9622</v>
      </c>
      <c r="H19341" s="1">
        <v>15.088521289999999</v>
      </c>
      <c r="I19341" s="1">
        <v>22182</v>
      </c>
    </row>
    <row r="19342" spans="1:9" x14ac:dyDescent="0.25">
      <c r="A19342" s="1">
        <v>0</v>
      </c>
      <c r="B19342" s="1" t="s">
        <v>23413</v>
      </c>
    </row>
    <row r="19343" spans="1:9" x14ac:dyDescent="0.25">
      <c r="A19343" s="1">
        <v>1</v>
      </c>
      <c r="B19343" s="1" t="s">
        <v>23414</v>
      </c>
      <c r="C19343" s="1" t="s">
        <v>23415</v>
      </c>
      <c r="D19343" s="1">
        <v>22276.497131280001</v>
      </c>
      <c r="E19343" s="1">
        <v>2.6169999999999998E-5</v>
      </c>
      <c r="F19343" s="1" t="s">
        <v>3</v>
      </c>
      <c r="G19343" s="1" t="s">
        <v>23416</v>
      </c>
      <c r="H19343" s="1">
        <v>0</v>
      </c>
      <c r="I19343" s="1">
        <v>9998</v>
      </c>
    </row>
    <row r="19344" spans="1:9" x14ac:dyDescent="0.25">
      <c r="A19344" s="1">
        <v>2</v>
      </c>
      <c r="B19344" s="1">
        <v>52564</v>
      </c>
      <c r="C19344" s="1">
        <v>53.217100000000002</v>
      </c>
      <c r="D19344" s="1">
        <v>359.9314</v>
      </c>
      <c r="E19344" s="1">
        <v>1584</v>
      </c>
      <c r="F19344" s="1">
        <v>53.422400000000003</v>
      </c>
      <c r="G19344" s="1">
        <v>306.69130000000001</v>
      </c>
      <c r="H19344" s="1">
        <v>15.08850281</v>
      </c>
      <c r="I19344" s="1">
        <v>22184</v>
      </c>
    </row>
    <row r="19345" spans="1:9" x14ac:dyDescent="0.25">
      <c r="A19345" s="1">
        <v>0</v>
      </c>
      <c r="B19345" s="1" t="s">
        <v>23417</v>
      </c>
    </row>
    <row r="19346" spans="1:9" x14ac:dyDescent="0.25">
      <c r="A19346" s="1">
        <v>1</v>
      </c>
      <c r="B19346" s="1" t="s">
        <v>23418</v>
      </c>
      <c r="C19346" s="1" t="s">
        <v>23419</v>
      </c>
      <c r="D19346" s="1">
        <v>22276.51506473</v>
      </c>
      <c r="E19346" s="1">
        <v>-2.438E-5</v>
      </c>
      <c r="F19346" s="1" t="s">
        <v>3</v>
      </c>
      <c r="G19346" s="1">
        <f>-13497-3</f>
        <v>-13500</v>
      </c>
      <c r="H19346" s="1">
        <v>0</v>
      </c>
      <c r="I19346" s="1">
        <v>9999</v>
      </c>
    </row>
    <row r="19347" spans="1:9" x14ac:dyDescent="0.25">
      <c r="A19347" s="1">
        <v>2</v>
      </c>
      <c r="B19347" s="1">
        <v>52565</v>
      </c>
      <c r="C19347" s="1">
        <v>53.218699999999998</v>
      </c>
      <c r="D19347" s="1">
        <v>344.83839999999998</v>
      </c>
      <c r="E19347" s="1">
        <v>2055</v>
      </c>
      <c r="F19347" s="1">
        <v>76.371600000000001</v>
      </c>
      <c r="G19347" s="1">
        <v>283.75049999999999</v>
      </c>
      <c r="H19347" s="1">
        <v>15.08878236</v>
      </c>
      <c r="I19347" s="1">
        <v>22391</v>
      </c>
    </row>
    <row r="19348" spans="1:9" x14ac:dyDescent="0.25">
      <c r="A19348" s="1">
        <v>0</v>
      </c>
      <c r="B19348" s="1" t="s">
        <v>23420</v>
      </c>
    </row>
    <row r="19349" spans="1:9" x14ac:dyDescent="0.25">
      <c r="A19349" s="1">
        <v>1</v>
      </c>
      <c r="B19349" s="1" t="s">
        <v>23421</v>
      </c>
      <c r="C19349" s="1" t="s">
        <v>23422</v>
      </c>
      <c r="D19349" s="1">
        <v>22276.541304269998</v>
      </c>
      <c r="E19349" s="1">
        <v>1.3957999999999999E-4</v>
      </c>
      <c r="F19349" s="1" t="s">
        <v>3</v>
      </c>
      <c r="G19349" s="1" t="s">
        <v>23423</v>
      </c>
      <c r="H19349" s="1">
        <v>0</v>
      </c>
      <c r="I19349" s="1">
        <v>9992</v>
      </c>
    </row>
    <row r="19350" spans="1:9" x14ac:dyDescent="0.25">
      <c r="A19350" s="1">
        <v>2</v>
      </c>
      <c r="B19350" s="1">
        <v>52566</v>
      </c>
      <c r="C19350" s="1">
        <v>53.219299999999997</v>
      </c>
      <c r="D19350" s="1">
        <v>359.72199999999998</v>
      </c>
      <c r="E19350" s="1">
        <v>1581</v>
      </c>
      <c r="F19350" s="1">
        <v>45.141399999999997</v>
      </c>
      <c r="G19350" s="1">
        <v>314.97059999999999</v>
      </c>
      <c r="H19350" s="1">
        <v>15.08854979</v>
      </c>
      <c r="I19350" s="1">
        <v>22191</v>
      </c>
    </row>
    <row r="19351" spans="1:9" x14ac:dyDescent="0.25">
      <c r="A19351" s="1">
        <v>0</v>
      </c>
      <c r="B19351" s="1" t="s">
        <v>23424</v>
      </c>
    </row>
    <row r="19352" spans="1:9" x14ac:dyDescent="0.25">
      <c r="A19352" s="1">
        <v>1</v>
      </c>
      <c r="B19352" s="1" t="s">
        <v>23425</v>
      </c>
      <c r="C19352" s="1" t="s">
        <v>23426</v>
      </c>
      <c r="D19352" s="1">
        <v>22276.50771319</v>
      </c>
      <c r="E19352" s="1">
        <v>6.2099999999999998E-6</v>
      </c>
      <c r="F19352" s="1" t="s">
        <v>3</v>
      </c>
      <c r="G19352" s="1" t="s">
        <v>23427</v>
      </c>
      <c r="H19352" s="1">
        <v>0</v>
      </c>
      <c r="I19352" s="1">
        <v>9992</v>
      </c>
    </row>
    <row r="19353" spans="1:9" x14ac:dyDescent="0.25">
      <c r="A19353" s="1">
        <v>2</v>
      </c>
      <c r="B19353" s="1">
        <v>52567</v>
      </c>
      <c r="C19353" s="1">
        <v>53.217599999999997</v>
      </c>
      <c r="D19353" s="1">
        <v>344.86739999999998</v>
      </c>
      <c r="E19353" s="1">
        <v>1958</v>
      </c>
      <c r="F19353" s="1">
        <v>40.167499999999997</v>
      </c>
      <c r="G19353" s="1">
        <v>319.94619999999998</v>
      </c>
      <c r="H19353" s="1">
        <v>15.08849755</v>
      </c>
      <c r="I19353" s="1">
        <v>22395</v>
      </c>
    </row>
    <row r="19354" spans="1:9" x14ac:dyDescent="0.25">
      <c r="A19354" s="1">
        <v>0</v>
      </c>
      <c r="B19354" s="1" t="s">
        <v>23428</v>
      </c>
    </row>
    <row r="19355" spans="1:9" x14ac:dyDescent="0.25">
      <c r="A19355" s="1">
        <v>1</v>
      </c>
      <c r="B19355" s="1" t="s">
        <v>23429</v>
      </c>
      <c r="C19355" s="1" t="s">
        <v>23430</v>
      </c>
      <c r="D19355" s="1">
        <v>22276.49667688</v>
      </c>
      <c r="E19355" s="1">
        <v>7.5000000000000002E-7</v>
      </c>
      <c r="F19355" s="1" t="s">
        <v>3</v>
      </c>
      <c r="G19355" s="1" t="s">
        <v>23431</v>
      </c>
      <c r="H19355" s="1">
        <v>0</v>
      </c>
      <c r="I19355" s="1">
        <v>9994</v>
      </c>
    </row>
    <row r="19356" spans="1:9" x14ac:dyDescent="0.25">
      <c r="A19356" s="1">
        <v>2</v>
      </c>
      <c r="B19356" s="1">
        <v>52568</v>
      </c>
      <c r="C19356" s="1">
        <v>53.218499999999999</v>
      </c>
      <c r="D19356" s="1">
        <v>344.92129999999997</v>
      </c>
      <c r="E19356" s="1">
        <v>1942</v>
      </c>
      <c r="F19356" s="1">
        <v>39.223100000000002</v>
      </c>
      <c r="G19356" s="1">
        <v>320.89010000000002</v>
      </c>
      <c r="H19356" s="1">
        <v>15.088411049999999</v>
      </c>
      <c r="I19356" s="1">
        <v>22396</v>
      </c>
    </row>
    <row r="19357" spans="1:9" x14ac:dyDescent="0.25">
      <c r="A19357" s="1">
        <v>0</v>
      </c>
      <c r="B19357" s="1" t="s">
        <v>23432</v>
      </c>
    </row>
    <row r="19358" spans="1:9" x14ac:dyDescent="0.25">
      <c r="A19358" s="1">
        <v>1</v>
      </c>
      <c r="B19358" s="1" t="s">
        <v>23433</v>
      </c>
      <c r="C19358" s="1" t="s">
        <v>23434</v>
      </c>
      <c r="D19358" s="1">
        <v>22276.570263239999</v>
      </c>
      <c r="E19358" s="1">
        <v>1.041E-5</v>
      </c>
      <c r="F19358" s="1" t="s">
        <v>3</v>
      </c>
      <c r="G19358" s="1" t="s">
        <v>23435</v>
      </c>
      <c r="H19358" s="1">
        <v>0</v>
      </c>
      <c r="I19358" s="1">
        <v>9998</v>
      </c>
    </row>
    <row r="19359" spans="1:9" x14ac:dyDescent="0.25">
      <c r="A19359" s="1">
        <v>2</v>
      </c>
      <c r="B19359" s="1">
        <v>52569</v>
      </c>
      <c r="C19359" s="1">
        <v>53.218899999999998</v>
      </c>
      <c r="D19359" s="1">
        <v>344.59100000000001</v>
      </c>
      <c r="E19359" s="1">
        <v>1942</v>
      </c>
      <c r="F19359" s="1">
        <v>40.221400000000003</v>
      </c>
      <c r="G19359" s="1">
        <v>319.8922</v>
      </c>
      <c r="H19359" s="1">
        <v>15.088576079999999</v>
      </c>
      <c r="I19359" s="1">
        <v>22402</v>
      </c>
    </row>
    <row r="19360" spans="1:9" x14ac:dyDescent="0.25">
      <c r="A19360" s="1">
        <v>0</v>
      </c>
      <c r="B19360" s="1" t="s">
        <v>23436</v>
      </c>
    </row>
    <row r="19361" spans="1:9" x14ac:dyDescent="0.25">
      <c r="A19361" s="1">
        <v>1</v>
      </c>
      <c r="B19361" s="1" t="s">
        <v>23437</v>
      </c>
      <c r="C19361" s="1" t="s">
        <v>23438</v>
      </c>
      <c r="D19361" s="1">
        <v>22276.492986779998</v>
      </c>
      <c r="E19361" s="1">
        <v>7.52E-6</v>
      </c>
      <c r="F19361" s="1" t="s">
        <v>3</v>
      </c>
      <c r="G19361" s="1" t="s">
        <v>23439</v>
      </c>
      <c r="H19361" s="1">
        <v>0</v>
      </c>
      <c r="I19361" s="1">
        <v>9991</v>
      </c>
    </row>
    <row r="19362" spans="1:9" x14ac:dyDescent="0.25">
      <c r="A19362" s="1">
        <v>2</v>
      </c>
      <c r="B19362" s="1">
        <v>52570</v>
      </c>
      <c r="C19362" s="1">
        <v>53.217599999999997</v>
      </c>
      <c r="D19362" s="1">
        <v>344.93259999999998</v>
      </c>
      <c r="E19362" s="1">
        <v>1847</v>
      </c>
      <c r="F19362" s="1">
        <v>47.784700000000001</v>
      </c>
      <c r="G19362" s="1">
        <v>312.33019999999999</v>
      </c>
      <c r="H19362" s="1">
        <v>15.0884991</v>
      </c>
      <c r="I19362" s="1">
        <v>22398</v>
      </c>
    </row>
    <row r="19363" spans="1:9" x14ac:dyDescent="0.25">
      <c r="A19363" s="1">
        <v>0</v>
      </c>
      <c r="B19363" s="1" t="s">
        <v>23440</v>
      </c>
    </row>
    <row r="19364" spans="1:9" x14ac:dyDescent="0.25">
      <c r="A19364" s="1">
        <v>1</v>
      </c>
      <c r="B19364" s="1" t="s">
        <v>23441</v>
      </c>
      <c r="C19364" s="1" t="s">
        <v>23442</v>
      </c>
      <c r="D19364" s="1">
        <v>22276.500354029999</v>
      </c>
      <c r="E19364" s="1">
        <v>1.1535999999999999E-4</v>
      </c>
      <c r="F19364" s="1" t="s">
        <v>3</v>
      </c>
      <c r="G19364" s="1" t="s">
        <v>23443</v>
      </c>
      <c r="H19364" s="1">
        <v>0</v>
      </c>
      <c r="I19364" s="1">
        <v>9992</v>
      </c>
    </row>
    <row r="19365" spans="1:9" x14ac:dyDescent="0.25">
      <c r="A19365" s="1">
        <v>2</v>
      </c>
      <c r="B19365" s="1">
        <v>52574</v>
      </c>
      <c r="C19365" s="1">
        <v>53.218000000000004</v>
      </c>
      <c r="D19365" s="1">
        <v>344.90879999999999</v>
      </c>
      <c r="E19365" s="1">
        <v>1764</v>
      </c>
      <c r="F19365" s="1">
        <v>43.552700000000002</v>
      </c>
      <c r="G19365" s="1">
        <v>316.56040000000002</v>
      </c>
      <c r="H19365" s="1">
        <v>15.08857802</v>
      </c>
      <c r="I19365" s="1">
        <v>22399</v>
      </c>
    </row>
    <row r="19366" spans="1:9" x14ac:dyDescent="0.25">
      <c r="A19366" s="1">
        <v>0</v>
      </c>
      <c r="B19366" s="1" t="s">
        <v>23444</v>
      </c>
    </row>
    <row r="19367" spans="1:9" x14ac:dyDescent="0.25">
      <c r="A19367" s="1">
        <v>1</v>
      </c>
      <c r="B19367" s="1" t="s">
        <v>23445</v>
      </c>
      <c r="C19367" s="1" t="s">
        <v>23446</v>
      </c>
      <c r="D19367" s="1">
        <v>22276.489321730001</v>
      </c>
      <c r="E19367" s="1">
        <v>5.7210000000000003E-5</v>
      </c>
      <c r="F19367" s="1" t="s">
        <v>3</v>
      </c>
      <c r="G19367" s="1" t="s">
        <v>23447</v>
      </c>
      <c r="H19367" s="1">
        <v>0</v>
      </c>
      <c r="I19367" s="1">
        <v>9997</v>
      </c>
    </row>
    <row r="19368" spans="1:9" x14ac:dyDescent="0.25">
      <c r="A19368" s="1">
        <v>2</v>
      </c>
      <c r="B19368" s="1">
        <v>52575</v>
      </c>
      <c r="C19368" s="1">
        <v>53.216900000000003</v>
      </c>
      <c r="D19368" s="1">
        <v>344.94459999999998</v>
      </c>
      <c r="E19368" s="1">
        <v>1766</v>
      </c>
      <c r="F19368" s="1">
        <v>49.221299999999999</v>
      </c>
      <c r="G19368" s="1">
        <v>310.89319999999998</v>
      </c>
      <c r="H19368" s="1">
        <v>15.088597869999999</v>
      </c>
      <c r="I19368" s="1">
        <v>22397</v>
      </c>
    </row>
    <row r="19369" spans="1:9" x14ac:dyDescent="0.25">
      <c r="A19369" s="1">
        <v>0</v>
      </c>
      <c r="B19369" s="1" t="s">
        <v>23448</v>
      </c>
    </row>
    <row r="19370" spans="1:9" x14ac:dyDescent="0.25">
      <c r="A19370" s="1">
        <v>1</v>
      </c>
      <c r="B19370" s="1" t="s">
        <v>23449</v>
      </c>
      <c r="C19370" s="1" t="s">
        <v>23450</v>
      </c>
      <c r="D19370" s="1">
        <v>22276.48291613</v>
      </c>
      <c r="E19370" s="1">
        <v>1.5244999999999999E-4</v>
      </c>
      <c r="F19370" s="1" t="s">
        <v>3</v>
      </c>
      <c r="G19370" s="1" t="s">
        <v>23451</v>
      </c>
      <c r="H19370" s="1">
        <v>0</v>
      </c>
      <c r="I19370" s="1">
        <v>9993</v>
      </c>
    </row>
    <row r="19371" spans="1:9" x14ac:dyDescent="0.25">
      <c r="A19371" s="1">
        <v>2</v>
      </c>
      <c r="B19371" s="1">
        <v>52576</v>
      </c>
      <c r="C19371" s="1">
        <v>53.2181</v>
      </c>
      <c r="D19371" s="1">
        <v>344.97199999999998</v>
      </c>
      <c r="E19371" s="1">
        <v>2092</v>
      </c>
      <c r="F19371" s="1">
        <v>38.190800000000003</v>
      </c>
      <c r="G19371" s="1">
        <v>321.92320000000001</v>
      </c>
      <c r="H19371" s="1">
        <v>15.088560319999999</v>
      </c>
      <c r="I19371" s="1">
        <v>22394</v>
      </c>
    </row>
    <row r="19372" spans="1:9" x14ac:dyDescent="0.25">
      <c r="A19372" s="1">
        <v>0</v>
      </c>
      <c r="B19372" s="1" t="s">
        <v>23452</v>
      </c>
    </row>
    <row r="19373" spans="1:9" x14ac:dyDescent="0.25">
      <c r="A19373" s="1">
        <v>1</v>
      </c>
      <c r="B19373" s="1" t="s">
        <v>23453</v>
      </c>
      <c r="C19373" s="1" t="s">
        <v>23454</v>
      </c>
      <c r="D19373" s="1">
        <v>22276.533935579999</v>
      </c>
      <c r="E19373" s="1">
        <v>6.0470000000000002E-5</v>
      </c>
      <c r="F19373" s="1" t="s">
        <v>3</v>
      </c>
      <c r="G19373" s="1" t="s">
        <v>23455</v>
      </c>
      <c r="H19373" s="1">
        <v>0</v>
      </c>
      <c r="I19373" s="1">
        <v>9991</v>
      </c>
    </row>
    <row r="19374" spans="1:9" x14ac:dyDescent="0.25">
      <c r="A19374" s="1">
        <v>2</v>
      </c>
      <c r="B19374" s="1">
        <v>52577</v>
      </c>
      <c r="C19374" s="1">
        <v>53.2181</v>
      </c>
      <c r="D19374" s="1">
        <v>359.76760000000002</v>
      </c>
      <c r="E19374" s="1">
        <v>1862</v>
      </c>
      <c r="F19374" s="1">
        <v>45.412199999999999</v>
      </c>
      <c r="G19374" s="1">
        <v>314.7022</v>
      </c>
      <c r="H19374" s="1">
        <v>15.088569590000001</v>
      </c>
      <c r="I19374" s="1">
        <v>22195</v>
      </c>
    </row>
    <row r="19375" spans="1:9" x14ac:dyDescent="0.25">
      <c r="A19375" s="1">
        <v>0</v>
      </c>
      <c r="B19375" s="1" t="s">
        <v>23456</v>
      </c>
    </row>
    <row r="19376" spans="1:9" x14ac:dyDescent="0.25">
      <c r="A19376" s="1">
        <v>1</v>
      </c>
      <c r="B19376" s="1" t="s">
        <v>23457</v>
      </c>
      <c r="C19376" s="1" t="s">
        <v>23458</v>
      </c>
      <c r="D19376" s="1">
        <v>22276.537616630001</v>
      </c>
      <c r="E19376" s="1">
        <v>6.5610000000000004E-5</v>
      </c>
      <c r="F19376" s="1" t="s">
        <v>3</v>
      </c>
      <c r="G19376" s="1" t="s">
        <v>23459</v>
      </c>
      <c r="H19376" s="1">
        <v>0</v>
      </c>
      <c r="I19376" s="1">
        <v>9999</v>
      </c>
    </row>
    <row r="19377" spans="1:9" x14ac:dyDescent="0.25">
      <c r="A19377" s="1">
        <v>2</v>
      </c>
      <c r="B19377" s="1">
        <v>52578</v>
      </c>
      <c r="C19377" s="1">
        <v>53.217500000000001</v>
      </c>
      <c r="D19377" s="1">
        <v>359.74919999999997</v>
      </c>
      <c r="E19377" s="1">
        <v>1784</v>
      </c>
      <c r="F19377" s="1">
        <v>45.847799999999999</v>
      </c>
      <c r="G19377" s="1">
        <v>314.26600000000002</v>
      </c>
      <c r="H19377" s="1">
        <v>15.088514849999999</v>
      </c>
      <c r="I19377" s="1">
        <v>22198</v>
      </c>
    </row>
    <row r="19378" spans="1:9" x14ac:dyDescent="0.25">
      <c r="A19378" s="1">
        <v>0</v>
      </c>
      <c r="B19378" s="1" t="s">
        <v>23460</v>
      </c>
    </row>
    <row r="19379" spans="1:9" x14ac:dyDescent="0.25">
      <c r="A19379" s="1">
        <v>1</v>
      </c>
      <c r="B19379" s="1" t="s">
        <v>23461</v>
      </c>
      <c r="C19379" s="1" t="s">
        <v>23462</v>
      </c>
      <c r="D19379" s="1">
        <v>22276.460333499999</v>
      </c>
      <c r="E19379" s="1">
        <v>1.851E-4</v>
      </c>
      <c r="F19379" s="1" t="s">
        <v>3</v>
      </c>
      <c r="G19379" s="1" t="s">
        <v>23463</v>
      </c>
      <c r="H19379" s="1">
        <v>0</v>
      </c>
      <c r="I19379" s="1">
        <v>9997</v>
      </c>
    </row>
    <row r="19380" spans="1:9" x14ac:dyDescent="0.25">
      <c r="A19380" s="1">
        <v>2</v>
      </c>
      <c r="B19380" s="1">
        <v>52579</v>
      </c>
      <c r="C19380" s="1">
        <v>53.217599999999997</v>
      </c>
      <c r="D19380" s="1">
        <v>9.6199999999999994E-2</v>
      </c>
      <c r="E19380" s="1">
        <v>1594</v>
      </c>
      <c r="F19380" s="1">
        <v>53.563600000000001</v>
      </c>
      <c r="G19380" s="1">
        <v>306.55029999999999</v>
      </c>
      <c r="H19380" s="1">
        <v>15.088636470000001</v>
      </c>
      <c r="I19380" s="1">
        <v>22181</v>
      </c>
    </row>
    <row r="19381" spans="1:9" x14ac:dyDescent="0.25">
      <c r="A19381" s="1">
        <v>0</v>
      </c>
      <c r="B19381" s="1" t="s">
        <v>23464</v>
      </c>
    </row>
    <row r="19382" spans="1:9" x14ac:dyDescent="0.25">
      <c r="A19382" s="1">
        <v>1</v>
      </c>
      <c r="B19382" s="1" t="s">
        <v>23465</v>
      </c>
      <c r="C19382" s="1" t="s">
        <v>23466</v>
      </c>
      <c r="D19382" s="1">
        <v>22276.464009970001</v>
      </c>
      <c r="E19382" s="1">
        <v>2.3669999999999999E-5</v>
      </c>
      <c r="F19382" s="1" t="s">
        <v>3</v>
      </c>
      <c r="G19382" s="1" t="s">
        <v>23467</v>
      </c>
      <c r="H19382" s="1">
        <v>0</v>
      </c>
      <c r="I19382" s="1">
        <v>9999</v>
      </c>
    </row>
    <row r="19383" spans="1:9" x14ac:dyDescent="0.25">
      <c r="A19383" s="1">
        <v>2</v>
      </c>
      <c r="B19383" s="1">
        <v>52580</v>
      </c>
      <c r="C19383" s="1">
        <v>53.217799999999997</v>
      </c>
      <c r="D19383" s="1">
        <v>7.9699999999999993E-2</v>
      </c>
      <c r="E19383" s="1">
        <v>1931</v>
      </c>
      <c r="F19383" s="1">
        <v>37.571300000000001</v>
      </c>
      <c r="G19383" s="1">
        <v>322.54140000000001</v>
      </c>
      <c r="H19383" s="1">
        <v>15.088563710000001</v>
      </c>
      <c r="I19383" s="1">
        <v>22189</v>
      </c>
    </row>
    <row r="19384" spans="1:9" x14ac:dyDescent="0.25">
      <c r="A19384" s="1">
        <v>0</v>
      </c>
      <c r="B19384" s="1" t="s">
        <v>23468</v>
      </c>
    </row>
    <row r="19385" spans="1:9" x14ac:dyDescent="0.25">
      <c r="A19385" s="1">
        <v>1</v>
      </c>
      <c r="B19385" s="1" t="s">
        <v>23469</v>
      </c>
      <c r="C19385" s="1" t="s">
        <v>23470</v>
      </c>
      <c r="D19385" s="1">
        <v>22276.544501410001</v>
      </c>
      <c r="E19385" s="1">
        <v>1.4919999999999999E-5</v>
      </c>
      <c r="F19385" s="1" t="s">
        <v>3</v>
      </c>
      <c r="G19385" s="1" t="s">
        <v>23471</v>
      </c>
      <c r="H19385" s="1">
        <v>0</v>
      </c>
      <c r="I19385" s="1">
        <v>9990</v>
      </c>
    </row>
    <row r="19386" spans="1:9" x14ac:dyDescent="0.25">
      <c r="A19386" s="1">
        <v>2</v>
      </c>
      <c r="B19386" s="1">
        <v>52581</v>
      </c>
      <c r="C19386" s="1">
        <v>53.22</v>
      </c>
      <c r="D19386" s="1">
        <v>344.69810000000001</v>
      </c>
      <c r="E19386" s="1">
        <v>1897</v>
      </c>
      <c r="F19386" s="1">
        <v>41.960599999999999</v>
      </c>
      <c r="G19386" s="1">
        <v>318.15309999999999</v>
      </c>
      <c r="H19386" s="1">
        <v>15.088634280000001</v>
      </c>
      <c r="I19386" s="1">
        <v>22406</v>
      </c>
    </row>
    <row r="19387" spans="1:9" x14ac:dyDescent="0.25">
      <c r="A19387" s="1">
        <v>0</v>
      </c>
      <c r="B19387" s="1" t="s">
        <v>23472</v>
      </c>
    </row>
    <row r="19388" spans="1:9" x14ac:dyDescent="0.25">
      <c r="A19388" s="1">
        <v>1</v>
      </c>
      <c r="B19388" s="1" t="s">
        <v>23473</v>
      </c>
      <c r="C19388" s="1" t="s">
        <v>23474</v>
      </c>
      <c r="D19388" s="1">
        <v>22276.551869890001</v>
      </c>
      <c r="E19388" s="1">
        <v>-6.3400000000000003E-6</v>
      </c>
      <c r="F19388" s="1" t="s">
        <v>3</v>
      </c>
      <c r="G19388" s="1">
        <f>-21746-4</f>
        <v>-21750</v>
      </c>
      <c r="H19388" s="1">
        <v>0</v>
      </c>
      <c r="I19388" s="1">
        <v>9991</v>
      </c>
    </row>
    <row r="19389" spans="1:9" x14ac:dyDescent="0.25">
      <c r="A19389" s="1">
        <v>2</v>
      </c>
      <c r="B19389" s="1">
        <v>52582</v>
      </c>
      <c r="C19389" s="1">
        <v>53.220199999999998</v>
      </c>
      <c r="D19389" s="1">
        <v>344.66829999999999</v>
      </c>
      <c r="E19389" s="1">
        <v>2184</v>
      </c>
      <c r="F19389" s="1">
        <v>34.994100000000003</v>
      </c>
      <c r="G19389" s="1">
        <v>325.11950000000002</v>
      </c>
      <c r="H19389" s="1">
        <v>15.088389060000001</v>
      </c>
      <c r="I19389" s="1">
        <v>22409</v>
      </c>
    </row>
    <row r="19390" spans="1:9" x14ac:dyDescent="0.25">
      <c r="A19390" s="1">
        <v>0</v>
      </c>
      <c r="B19390" s="1" t="s">
        <v>23475</v>
      </c>
    </row>
    <row r="19391" spans="1:9" x14ac:dyDescent="0.25">
      <c r="A19391" s="1">
        <v>1</v>
      </c>
      <c r="B19391" s="1" t="s">
        <v>23476</v>
      </c>
      <c r="C19391" s="1" t="s">
        <v>23477</v>
      </c>
      <c r="D19391" s="1">
        <v>22276.408347740002</v>
      </c>
      <c r="E19391" s="1">
        <v>4.7070000000000002E-5</v>
      </c>
      <c r="F19391" s="1" t="s">
        <v>3</v>
      </c>
      <c r="G19391" s="1" t="s">
        <v>23478</v>
      </c>
      <c r="H19391" s="1">
        <v>0</v>
      </c>
      <c r="I19391" s="1">
        <v>9999</v>
      </c>
    </row>
    <row r="19392" spans="1:9" x14ac:dyDescent="0.25">
      <c r="A19392" s="1">
        <v>2</v>
      </c>
      <c r="B19392" s="1">
        <v>52583</v>
      </c>
      <c r="C19392" s="1">
        <v>53.219200000000001</v>
      </c>
      <c r="D19392" s="1">
        <v>345.31139999999999</v>
      </c>
      <c r="E19392" s="1">
        <v>1562</v>
      </c>
      <c r="F19392" s="1">
        <v>53.331699999999998</v>
      </c>
      <c r="G19392" s="1">
        <v>306.78190000000001</v>
      </c>
      <c r="H19392" s="1">
        <v>15.088585220000001</v>
      </c>
      <c r="I19392" s="1">
        <v>22387</v>
      </c>
    </row>
    <row r="19393" spans="1:9" x14ac:dyDescent="0.25">
      <c r="A19393" s="1">
        <v>0</v>
      </c>
      <c r="B19393" s="1" t="s">
        <v>23479</v>
      </c>
    </row>
    <row r="19394" spans="1:9" x14ac:dyDescent="0.25">
      <c r="A19394" s="1">
        <v>1</v>
      </c>
      <c r="B19394" s="1" t="s">
        <v>23480</v>
      </c>
      <c r="C19394" s="1" t="s">
        <v>23481</v>
      </c>
      <c r="D19394" s="1">
        <v>22276.481954899999</v>
      </c>
      <c r="E19394" s="1">
        <v>-1.3339999999999999E-5</v>
      </c>
      <c r="F19394" s="1" t="s">
        <v>3</v>
      </c>
      <c r="G19394" s="1">
        <f>-65685-4</f>
        <v>-65689</v>
      </c>
      <c r="H19394" s="1">
        <v>0</v>
      </c>
      <c r="I19394" s="1">
        <v>9990</v>
      </c>
    </row>
    <row r="19395" spans="1:9" x14ac:dyDescent="0.25">
      <c r="A19395" s="1">
        <v>2</v>
      </c>
      <c r="B19395" s="1">
        <v>52584</v>
      </c>
      <c r="C19395" s="1">
        <v>53.219900000000003</v>
      </c>
      <c r="D19395" s="1">
        <v>344.98180000000002</v>
      </c>
      <c r="E19395" s="1">
        <v>1906</v>
      </c>
      <c r="F19395" s="1">
        <v>40.009799999999998</v>
      </c>
      <c r="G19395" s="1">
        <v>320.10340000000002</v>
      </c>
      <c r="H19395" s="1">
        <v>15.088583059999999</v>
      </c>
      <c r="I19395" s="1">
        <v>22392</v>
      </c>
    </row>
    <row r="19396" spans="1:9" x14ac:dyDescent="0.25">
      <c r="A19396" s="1">
        <v>0</v>
      </c>
      <c r="B19396" s="1" t="s">
        <v>23482</v>
      </c>
    </row>
    <row r="19397" spans="1:9" x14ac:dyDescent="0.25">
      <c r="A19397" s="1">
        <v>1</v>
      </c>
      <c r="B19397" s="1" t="s">
        <v>23483</v>
      </c>
      <c r="C19397" s="1" t="s">
        <v>23484</v>
      </c>
      <c r="D19397" s="1">
        <v>22276.46722527</v>
      </c>
      <c r="E19397" s="1">
        <v>5.0949999999999998E-5</v>
      </c>
      <c r="F19397" s="1" t="s">
        <v>3</v>
      </c>
      <c r="G19397" s="1" t="s">
        <v>23485</v>
      </c>
      <c r="H19397" s="1">
        <v>0</v>
      </c>
      <c r="I19397" s="1">
        <v>9998</v>
      </c>
    </row>
    <row r="19398" spans="1:9" x14ac:dyDescent="0.25">
      <c r="A19398" s="1">
        <v>2</v>
      </c>
      <c r="B19398" s="1">
        <v>52585</v>
      </c>
      <c r="C19398" s="1">
        <v>53.218800000000002</v>
      </c>
      <c r="D19398" s="1">
        <v>345.0557</v>
      </c>
      <c r="E19398" s="1">
        <v>1809</v>
      </c>
      <c r="F19398" s="1">
        <v>48.7164</v>
      </c>
      <c r="G19398" s="1">
        <v>311.39839999999998</v>
      </c>
      <c r="H19398" s="1">
        <v>15.0886224</v>
      </c>
      <c r="I19398" s="1">
        <v>22392</v>
      </c>
    </row>
    <row r="19399" spans="1:9" x14ac:dyDescent="0.25">
      <c r="A19399" s="1">
        <v>0</v>
      </c>
      <c r="B19399" s="1" t="s">
        <v>23486</v>
      </c>
    </row>
    <row r="19400" spans="1:9" x14ac:dyDescent="0.25">
      <c r="A19400" s="1">
        <v>1</v>
      </c>
      <c r="B19400" s="1" t="s">
        <v>23487</v>
      </c>
      <c r="C19400" s="1" t="s">
        <v>23488</v>
      </c>
      <c r="D19400" s="1">
        <v>22276.53715466</v>
      </c>
      <c r="E19400" s="1">
        <v>1.0321E-4</v>
      </c>
      <c r="F19400" s="1" t="s">
        <v>3</v>
      </c>
      <c r="G19400" s="1" t="s">
        <v>23489</v>
      </c>
      <c r="H19400" s="1">
        <v>0</v>
      </c>
      <c r="I19400" s="1">
        <v>9992</v>
      </c>
    </row>
    <row r="19401" spans="1:9" x14ac:dyDescent="0.25">
      <c r="A19401" s="1">
        <v>2</v>
      </c>
      <c r="B19401" s="1">
        <v>52586</v>
      </c>
      <c r="C19401" s="1">
        <v>53.218800000000002</v>
      </c>
      <c r="D19401" s="1">
        <v>344.73439999999999</v>
      </c>
      <c r="E19401" s="1">
        <v>1840</v>
      </c>
      <c r="F19401" s="1">
        <v>48.889800000000001</v>
      </c>
      <c r="G19401" s="1">
        <v>311.2253</v>
      </c>
      <c r="H19401" s="1">
        <v>15.08867502</v>
      </c>
      <c r="I19401" s="1">
        <v>22409</v>
      </c>
    </row>
    <row r="19402" spans="1:9" x14ac:dyDescent="0.25">
      <c r="A19402" s="1">
        <v>0</v>
      </c>
      <c r="B19402" s="1" t="s">
        <v>23490</v>
      </c>
    </row>
    <row r="19403" spans="1:9" x14ac:dyDescent="0.25">
      <c r="A19403" s="1">
        <v>1</v>
      </c>
      <c r="B19403" s="1" t="s">
        <v>23491</v>
      </c>
      <c r="C19403" s="1" t="s">
        <v>23492</v>
      </c>
      <c r="D19403" s="1">
        <v>22276.463548020001</v>
      </c>
      <c r="E19403" s="1">
        <v>4.0600000000000001E-6</v>
      </c>
      <c r="F19403" s="1" t="s">
        <v>3</v>
      </c>
      <c r="G19403" s="1" t="s">
        <v>23493</v>
      </c>
      <c r="H19403" s="1">
        <v>0</v>
      </c>
      <c r="I19403" s="1">
        <v>9997</v>
      </c>
    </row>
    <row r="19404" spans="1:9" x14ac:dyDescent="0.25">
      <c r="A19404" s="1">
        <v>2</v>
      </c>
      <c r="B19404" s="1">
        <v>52587</v>
      </c>
      <c r="C19404" s="1">
        <v>53.220799999999997</v>
      </c>
      <c r="D19404" s="1">
        <v>345.07429999999999</v>
      </c>
      <c r="E19404" s="1">
        <v>2095</v>
      </c>
      <c r="F19404" s="1">
        <v>42.067900000000002</v>
      </c>
      <c r="G19404" s="1">
        <v>318.04739999999998</v>
      </c>
      <c r="H19404" s="1">
        <v>15.08849637</v>
      </c>
      <c r="I19404" s="1">
        <v>22393</v>
      </c>
    </row>
    <row r="19405" spans="1:9" x14ac:dyDescent="0.25">
      <c r="A19405" s="1">
        <v>0</v>
      </c>
      <c r="B19405" s="1" t="s">
        <v>23494</v>
      </c>
    </row>
    <row r="19406" spans="1:9" x14ac:dyDescent="0.25">
      <c r="A19406" s="1">
        <v>1</v>
      </c>
      <c r="B19406" s="1" t="s">
        <v>23495</v>
      </c>
      <c r="C19406" s="1" t="s">
        <v>23496</v>
      </c>
      <c r="D19406" s="1">
        <v>22276.459869120001</v>
      </c>
      <c r="E19406" s="1">
        <v>2.7379999999999999E-5</v>
      </c>
      <c r="F19406" s="1" t="s">
        <v>3</v>
      </c>
      <c r="G19406" s="1" t="s">
        <v>23497</v>
      </c>
      <c r="H19406" s="1">
        <v>0</v>
      </c>
      <c r="I19406" s="1">
        <v>9997</v>
      </c>
    </row>
    <row r="19407" spans="1:9" x14ac:dyDescent="0.25">
      <c r="A19407" s="1">
        <v>2</v>
      </c>
      <c r="B19407" s="1">
        <v>52588</v>
      </c>
      <c r="C19407" s="1">
        <v>53.218600000000002</v>
      </c>
      <c r="D19407" s="1">
        <v>345.09339999999997</v>
      </c>
      <c r="E19407" s="1">
        <v>1762</v>
      </c>
      <c r="F19407" s="1">
        <v>50.401200000000003</v>
      </c>
      <c r="G19407" s="1">
        <v>309.71359999999999</v>
      </c>
      <c r="H19407" s="1">
        <v>15.088514399999999</v>
      </c>
      <c r="I19407" s="1">
        <v>22392</v>
      </c>
    </row>
    <row r="19408" spans="1:9" x14ac:dyDescent="0.25">
      <c r="A19408" s="1">
        <v>0</v>
      </c>
      <c r="B19408" s="1" t="s">
        <v>23498</v>
      </c>
    </row>
    <row r="19409" spans="1:9" x14ac:dyDescent="0.25">
      <c r="A19409" s="1">
        <v>1</v>
      </c>
      <c r="B19409" s="1" t="s">
        <v>23499</v>
      </c>
      <c r="C19409" s="1" t="s">
        <v>23500</v>
      </c>
      <c r="D19409" s="1">
        <v>22276.36556713</v>
      </c>
      <c r="E19409" s="1">
        <v>1.518E-5</v>
      </c>
      <c r="F19409" s="1" t="s">
        <v>3</v>
      </c>
      <c r="G19409" s="1" t="s">
        <v>23501</v>
      </c>
      <c r="H19409" s="1">
        <v>0</v>
      </c>
      <c r="I19409" s="1">
        <v>9992</v>
      </c>
    </row>
    <row r="19410" spans="1:9" x14ac:dyDescent="0.25">
      <c r="A19410" s="1">
        <v>2</v>
      </c>
      <c r="B19410" s="1">
        <v>52598</v>
      </c>
      <c r="C19410" s="1">
        <v>53.2149</v>
      </c>
      <c r="D19410" s="1">
        <v>150.505</v>
      </c>
      <c r="E19410" s="1">
        <v>1624</v>
      </c>
      <c r="F19410" s="1">
        <v>53.754199999999997</v>
      </c>
      <c r="G19410" s="1">
        <v>306.36</v>
      </c>
      <c r="H19410" s="1">
        <v>15.0886043</v>
      </c>
      <c r="I19410" s="1">
        <v>22377</v>
      </c>
    </row>
    <row r="19411" spans="1:9" x14ac:dyDescent="0.25">
      <c r="A19411" s="1">
        <v>0</v>
      </c>
      <c r="B19411" s="1" t="s">
        <v>23502</v>
      </c>
    </row>
    <row r="19412" spans="1:9" x14ac:dyDescent="0.25">
      <c r="A19412" s="1">
        <v>1</v>
      </c>
      <c r="B19412" s="1" t="s">
        <v>23503</v>
      </c>
      <c r="C19412" s="1" t="s">
        <v>23504</v>
      </c>
      <c r="D19412" s="1">
        <v>22276.34306367</v>
      </c>
      <c r="E19412" s="1">
        <v>1.4219999999999999E-5</v>
      </c>
      <c r="F19412" s="1" t="s">
        <v>3</v>
      </c>
      <c r="G19412" s="1" t="s">
        <v>23505</v>
      </c>
      <c r="H19412" s="1">
        <v>0</v>
      </c>
      <c r="I19412" s="1">
        <v>9990</v>
      </c>
    </row>
    <row r="19413" spans="1:9" x14ac:dyDescent="0.25">
      <c r="A19413" s="1">
        <v>2</v>
      </c>
      <c r="B19413" s="1">
        <v>52599</v>
      </c>
      <c r="C19413" s="1">
        <v>53.218200000000003</v>
      </c>
      <c r="D19413" s="1">
        <v>145.6035</v>
      </c>
      <c r="E19413" s="1">
        <v>1879</v>
      </c>
      <c r="F19413" s="1">
        <v>45.020400000000002</v>
      </c>
      <c r="G19413" s="1">
        <v>315.09410000000003</v>
      </c>
      <c r="H19413" s="1">
        <v>15.088443270000001</v>
      </c>
      <c r="I19413" s="1">
        <v>22444</v>
      </c>
    </row>
    <row r="19414" spans="1:9" x14ac:dyDescent="0.25">
      <c r="A19414" s="1">
        <v>0</v>
      </c>
      <c r="B19414" s="1" t="s">
        <v>23506</v>
      </c>
    </row>
    <row r="19415" spans="1:9" x14ac:dyDescent="0.25">
      <c r="A19415" s="1">
        <v>1</v>
      </c>
      <c r="B19415" s="1" t="s">
        <v>23507</v>
      </c>
      <c r="C19415" s="1" t="s">
        <v>23508</v>
      </c>
      <c r="D19415" s="1">
        <v>22276.3310681</v>
      </c>
      <c r="E19415" s="1">
        <v>1.342E-5</v>
      </c>
      <c r="F19415" s="1" t="s">
        <v>3</v>
      </c>
      <c r="G19415" s="1" t="s">
        <v>23509</v>
      </c>
      <c r="H19415" s="1">
        <v>0</v>
      </c>
      <c r="I19415" s="1">
        <v>9999</v>
      </c>
    </row>
    <row r="19416" spans="1:9" x14ac:dyDescent="0.25">
      <c r="A19416" s="1">
        <v>2</v>
      </c>
      <c r="B19416" s="1">
        <v>52600</v>
      </c>
      <c r="C19416" s="1">
        <v>53.217500000000001</v>
      </c>
      <c r="D19416" s="1">
        <v>145.65880000000001</v>
      </c>
      <c r="E19416" s="1">
        <v>1704</v>
      </c>
      <c r="F19416" s="1">
        <v>50.550199999999997</v>
      </c>
      <c r="G19416" s="1">
        <v>309.56400000000002</v>
      </c>
      <c r="H19416" s="1">
        <v>15.088594779999999</v>
      </c>
      <c r="I19416" s="1">
        <v>22448</v>
      </c>
    </row>
    <row r="19417" spans="1:9" x14ac:dyDescent="0.25">
      <c r="A19417" s="1">
        <v>0</v>
      </c>
      <c r="B19417" s="1" t="s">
        <v>23510</v>
      </c>
    </row>
    <row r="19418" spans="1:9" x14ac:dyDescent="0.25">
      <c r="A19418" s="1">
        <v>1</v>
      </c>
      <c r="B19418" s="1" t="s">
        <v>23511</v>
      </c>
      <c r="C19418" s="1" t="s">
        <v>23512</v>
      </c>
      <c r="D19418" s="1">
        <v>22275.941003610002</v>
      </c>
      <c r="E19418" s="1">
        <v>7.8620000000000003E-5</v>
      </c>
      <c r="F19418" s="1" t="s">
        <v>3</v>
      </c>
      <c r="G19418" s="1" t="s">
        <v>23513</v>
      </c>
      <c r="H19418" s="1">
        <v>0</v>
      </c>
      <c r="I19418" s="1">
        <v>9999</v>
      </c>
    </row>
    <row r="19419" spans="1:9" x14ac:dyDescent="0.25">
      <c r="A19419" s="1">
        <v>2</v>
      </c>
      <c r="B19419" s="1">
        <v>52601</v>
      </c>
      <c r="C19419" s="1">
        <v>53.215899999999998</v>
      </c>
      <c r="D19419" s="1">
        <v>147.40880000000001</v>
      </c>
      <c r="E19419" s="1">
        <v>1632</v>
      </c>
      <c r="F19419" s="1">
        <v>48.389800000000001</v>
      </c>
      <c r="G19419" s="1">
        <v>311.72340000000003</v>
      </c>
      <c r="H19419" s="1">
        <v>15.088307049999999</v>
      </c>
      <c r="I19419" s="1">
        <v>22388</v>
      </c>
    </row>
    <row r="19420" spans="1:9" x14ac:dyDescent="0.25">
      <c r="A19420" s="1">
        <v>0</v>
      </c>
      <c r="B19420" s="1" t="s">
        <v>23514</v>
      </c>
    </row>
    <row r="19421" spans="1:9" x14ac:dyDescent="0.25">
      <c r="A19421" s="1">
        <v>1</v>
      </c>
      <c r="B19421" s="1" t="s">
        <v>23515</v>
      </c>
      <c r="C19421" s="1" t="s">
        <v>23516</v>
      </c>
      <c r="D19421" s="1">
        <v>22276.334752530001</v>
      </c>
      <c r="E19421" s="1">
        <v>6.99E-6</v>
      </c>
      <c r="F19421" s="1" t="s">
        <v>3</v>
      </c>
      <c r="G19421" s="1" t="s">
        <v>23517</v>
      </c>
      <c r="H19421" s="1">
        <v>0</v>
      </c>
      <c r="I19421" s="1">
        <v>9997</v>
      </c>
    </row>
    <row r="19422" spans="1:9" x14ac:dyDescent="0.25">
      <c r="A19422" s="1">
        <v>2</v>
      </c>
      <c r="B19422" s="1">
        <v>52602</v>
      </c>
      <c r="C19422" s="1">
        <v>53.216200000000001</v>
      </c>
      <c r="D19422" s="1">
        <v>145.6456</v>
      </c>
      <c r="E19422" s="1">
        <v>1775</v>
      </c>
      <c r="F19422" s="1">
        <v>59.315600000000003</v>
      </c>
      <c r="G19422" s="1">
        <v>300.80110000000002</v>
      </c>
      <c r="H19422" s="1">
        <v>15.08842754</v>
      </c>
      <c r="I19422" s="1">
        <v>22445</v>
      </c>
    </row>
    <row r="19423" spans="1:9" x14ac:dyDescent="0.25">
      <c r="A19423" s="1">
        <v>0</v>
      </c>
      <c r="B19423" s="1" t="s">
        <v>23518</v>
      </c>
    </row>
    <row r="19424" spans="1:9" x14ac:dyDescent="0.25">
      <c r="A19424" s="1">
        <v>1</v>
      </c>
      <c r="B19424" s="1" t="s">
        <v>23519</v>
      </c>
      <c r="C19424" s="1" t="s">
        <v>23520</v>
      </c>
      <c r="D19424" s="1">
        <v>22275.922590639999</v>
      </c>
      <c r="E19424" s="1">
        <v>7.6399999999999997E-6</v>
      </c>
      <c r="F19424" s="1" t="s">
        <v>3</v>
      </c>
      <c r="G19424" s="1" t="s">
        <v>3918</v>
      </c>
      <c r="H19424" s="1">
        <v>0</v>
      </c>
      <c r="I19424" s="1">
        <v>9995</v>
      </c>
    </row>
    <row r="19425" spans="1:9" x14ac:dyDescent="0.25">
      <c r="A19425" s="1">
        <v>2</v>
      </c>
      <c r="B19425" s="1">
        <v>52603</v>
      </c>
      <c r="C19425" s="1">
        <v>53.218200000000003</v>
      </c>
      <c r="D19425" s="1">
        <v>147.49529999999999</v>
      </c>
      <c r="E19425" s="1">
        <v>1704</v>
      </c>
      <c r="F19425" s="1">
        <v>54.491300000000003</v>
      </c>
      <c r="G19425" s="1">
        <v>305.62380000000002</v>
      </c>
      <c r="H19425" s="1">
        <v>15.088433849999999</v>
      </c>
      <c r="I19425" s="1">
        <v>22387</v>
      </c>
    </row>
    <row r="19426" spans="1:9" x14ac:dyDescent="0.25">
      <c r="A19426" s="1">
        <v>0</v>
      </c>
      <c r="B19426" s="1" t="s">
        <v>23521</v>
      </c>
    </row>
    <row r="19427" spans="1:9" x14ac:dyDescent="0.25">
      <c r="A19427" s="1">
        <v>1</v>
      </c>
      <c r="B19427" s="1" t="s">
        <v>23522</v>
      </c>
      <c r="C19427" s="1" t="s">
        <v>23523</v>
      </c>
      <c r="D19427" s="1">
        <v>22276.06244378</v>
      </c>
      <c r="E19427" s="1">
        <v>-1.749E-5</v>
      </c>
      <c r="F19427" s="1" t="s">
        <v>3</v>
      </c>
      <c r="G19427" s="1">
        <f>-91785-4</f>
        <v>-91789</v>
      </c>
      <c r="H19427" s="1">
        <v>0</v>
      </c>
      <c r="I19427" s="1">
        <v>9998</v>
      </c>
    </row>
    <row r="19428" spans="1:9" x14ac:dyDescent="0.25">
      <c r="A19428" s="1">
        <v>2</v>
      </c>
      <c r="B19428" s="1">
        <v>52604</v>
      </c>
      <c r="C19428" s="1">
        <v>53.217799999999997</v>
      </c>
      <c r="D19428" s="1">
        <v>146.85560000000001</v>
      </c>
      <c r="E19428" s="1">
        <v>1798</v>
      </c>
      <c r="F19428" s="1">
        <v>50.386299999999999</v>
      </c>
      <c r="G19428" s="1">
        <v>309.72879999999998</v>
      </c>
      <c r="H19428" s="1">
        <v>15.088453149999999</v>
      </c>
      <c r="I19428" s="1">
        <v>21606</v>
      </c>
    </row>
    <row r="19429" spans="1:9" x14ac:dyDescent="0.25">
      <c r="A19429" s="1">
        <v>0</v>
      </c>
      <c r="B19429" s="1" t="s">
        <v>23524</v>
      </c>
    </row>
    <row r="19430" spans="1:9" x14ac:dyDescent="0.25">
      <c r="A19430" s="1">
        <v>1</v>
      </c>
      <c r="B19430" s="1" t="s">
        <v>23525</v>
      </c>
      <c r="C19430" s="1" t="s">
        <v>23526</v>
      </c>
      <c r="D19430" s="1">
        <v>22276.030702299999</v>
      </c>
      <c r="E19430" s="1">
        <v>-1.33E-5</v>
      </c>
      <c r="F19430" s="1" t="s">
        <v>3</v>
      </c>
      <c r="G19430" s="1">
        <f>-65450-4</f>
        <v>-65454</v>
      </c>
      <c r="H19430" s="1">
        <v>0</v>
      </c>
      <c r="I19430" s="1">
        <v>9996</v>
      </c>
    </row>
    <row r="19431" spans="1:9" x14ac:dyDescent="0.25">
      <c r="A19431" s="1">
        <v>2</v>
      </c>
      <c r="B19431" s="1">
        <v>52605</v>
      </c>
      <c r="C19431" s="1">
        <v>53.215800000000002</v>
      </c>
      <c r="D19431" s="1">
        <v>152.01089999999999</v>
      </c>
      <c r="E19431" s="1">
        <v>1691</v>
      </c>
      <c r="F19431" s="1">
        <v>58.402999999999999</v>
      </c>
      <c r="G19431" s="1">
        <v>301.71269999999998</v>
      </c>
      <c r="H19431" s="1">
        <v>15.08846617</v>
      </c>
      <c r="I19431" s="1">
        <v>21526</v>
      </c>
    </row>
    <row r="19432" spans="1:9" x14ac:dyDescent="0.25">
      <c r="A19432" s="1">
        <v>0</v>
      </c>
      <c r="B19432" s="1" t="s">
        <v>23527</v>
      </c>
    </row>
    <row r="19433" spans="1:9" x14ac:dyDescent="0.25">
      <c r="A19433" s="1">
        <v>1</v>
      </c>
      <c r="B19433" s="1" t="s">
        <v>23528</v>
      </c>
      <c r="C19433" s="1" t="s">
        <v>23529</v>
      </c>
      <c r="D19433" s="1">
        <v>22276.05874335</v>
      </c>
      <c r="E19433" s="1">
        <v>-6.72E-6</v>
      </c>
      <c r="F19433" s="1" t="s">
        <v>3</v>
      </c>
      <c r="G19433" s="1">
        <f>-24123-4</f>
        <v>-24127</v>
      </c>
      <c r="H19433" s="1">
        <v>0</v>
      </c>
      <c r="I19433" s="1">
        <v>9997</v>
      </c>
    </row>
    <row r="19434" spans="1:9" x14ac:dyDescent="0.25">
      <c r="A19434" s="1">
        <v>2</v>
      </c>
      <c r="B19434" s="1">
        <v>52606</v>
      </c>
      <c r="C19434" s="1">
        <v>53.218000000000004</v>
      </c>
      <c r="D19434" s="1">
        <v>146.8785</v>
      </c>
      <c r="E19434" s="1">
        <v>1959</v>
      </c>
      <c r="F19434" s="1">
        <v>44.142200000000003</v>
      </c>
      <c r="G19434" s="1">
        <v>315.9726</v>
      </c>
      <c r="H19434" s="1">
        <v>15.088490650000001</v>
      </c>
      <c r="I19434" s="1">
        <v>21608</v>
      </c>
    </row>
    <row r="19435" spans="1:9" x14ac:dyDescent="0.25">
      <c r="A19435" s="1">
        <v>0</v>
      </c>
      <c r="B19435" s="1" t="s">
        <v>23530</v>
      </c>
    </row>
    <row r="19436" spans="1:9" x14ac:dyDescent="0.25">
      <c r="A19436" s="1">
        <v>1</v>
      </c>
      <c r="B19436" s="1" t="s">
        <v>23531</v>
      </c>
      <c r="C19436" s="1" t="s">
        <v>23532</v>
      </c>
      <c r="D19436" s="1">
        <v>22276.354539290001</v>
      </c>
      <c r="E19436" s="1">
        <v>1.183E-5</v>
      </c>
      <c r="F19436" s="1" t="s">
        <v>3</v>
      </c>
      <c r="G19436" s="1" t="s">
        <v>23533</v>
      </c>
      <c r="H19436" s="1">
        <v>0</v>
      </c>
      <c r="I19436" s="1">
        <v>9995</v>
      </c>
    </row>
    <row r="19437" spans="1:9" x14ac:dyDescent="0.25">
      <c r="A19437" s="1">
        <v>2</v>
      </c>
      <c r="B19437" s="1">
        <v>52607</v>
      </c>
      <c r="C19437" s="1">
        <v>53.216000000000001</v>
      </c>
      <c r="D19437" s="1">
        <v>150.5506</v>
      </c>
      <c r="E19437" s="1">
        <v>1731</v>
      </c>
      <c r="F19437" s="1">
        <v>61.653700000000001</v>
      </c>
      <c r="G19437" s="1">
        <v>298.46289999999999</v>
      </c>
      <c r="H19437" s="1">
        <v>15.08846237</v>
      </c>
      <c r="I19437" s="1">
        <v>21569</v>
      </c>
    </row>
    <row r="19438" spans="1:9" x14ac:dyDescent="0.25">
      <c r="A19438" s="1">
        <v>0</v>
      </c>
      <c r="B19438" s="1" t="s">
        <v>23534</v>
      </c>
    </row>
    <row r="19439" spans="1:9" x14ac:dyDescent="0.25">
      <c r="A19439" s="1">
        <v>1</v>
      </c>
      <c r="B19439" s="1" t="s">
        <v>23535</v>
      </c>
      <c r="C19439" s="1" t="s">
        <v>23536</v>
      </c>
      <c r="D19439" s="1">
        <v>22275.918921389999</v>
      </c>
      <c r="E19439" s="1">
        <v>-1.8870000000000001E-5</v>
      </c>
      <c r="F19439" s="1" t="s">
        <v>3</v>
      </c>
      <c r="G19439" s="1">
        <f>-10046-3</f>
        <v>-10049</v>
      </c>
      <c r="H19439" s="1">
        <v>0</v>
      </c>
      <c r="I19439" s="1">
        <v>9992</v>
      </c>
    </row>
    <row r="19440" spans="1:9" x14ac:dyDescent="0.25">
      <c r="A19440" s="1">
        <v>2</v>
      </c>
      <c r="B19440" s="1">
        <v>52608</v>
      </c>
      <c r="C19440" s="1">
        <v>53.217799999999997</v>
      </c>
      <c r="D19440" s="1">
        <v>147.5078</v>
      </c>
      <c r="E19440" s="1">
        <v>1958</v>
      </c>
      <c r="F19440" s="1">
        <v>48.9086</v>
      </c>
      <c r="G19440" s="1">
        <v>311.20749999999998</v>
      </c>
      <c r="H19440" s="1">
        <v>15.08841554</v>
      </c>
      <c r="I19440" s="1">
        <v>21585</v>
      </c>
    </row>
    <row r="19441" spans="1:9" x14ac:dyDescent="0.25">
      <c r="A19441" s="1">
        <v>0</v>
      </c>
      <c r="B19441" s="1" t="s">
        <v>23537</v>
      </c>
    </row>
    <row r="19442" spans="1:9" x14ac:dyDescent="0.25">
      <c r="A19442" s="1">
        <v>1</v>
      </c>
      <c r="B19442" s="1" t="s">
        <v>23538</v>
      </c>
      <c r="C19442" s="1" t="s">
        <v>23539</v>
      </c>
      <c r="D19442" s="1">
        <v>22276.376197230002</v>
      </c>
      <c r="E19442" s="1">
        <v>8.5000000000000001E-7</v>
      </c>
      <c r="F19442" s="1" t="s">
        <v>3</v>
      </c>
      <c r="G19442" s="1" t="s">
        <v>23540</v>
      </c>
      <c r="H19442" s="1">
        <v>0</v>
      </c>
      <c r="I19442" s="1">
        <v>9992</v>
      </c>
    </row>
    <row r="19443" spans="1:9" x14ac:dyDescent="0.25">
      <c r="A19443" s="1">
        <v>2</v>
      </c>
      <c r="B19443" s="1">
        <v>52609</v>
      </c>
      <c r="C19443" s="1">
        <v>53.219900000000003</v>
      </c>
      <c r="D19443" s="1">
        <v>145.47139999999999</v>
      </c>
      <c r="E19443" s="1">
        <v>1939</v>
      </c>
      <c r="F19443" s="1">
        <v>52.633600000000001</v>
      </c>
      <c r="G19443" s="1">
        <v>307.48329999999999</v>
      </c>
      <c r="H19443" s="1">
        <v>15.088448870000001</v>
      </c>
      <c r="I19443" s="1">
        <v>21651</v>
      </c>
    </row>
    <row r="19444" spans="1:9" x14ac:dyDescent="0.25">
      <c r="A19444" s="1">
        <v>0</v>
      </c>
      <c r="B19444" s="1" t="s">
        <v>23541</v>
      </c>
    </row>
    <row r="19445" spans="1:9" x14ac:dyDescent="0.25">
      <c r="A19445" s="1">
        <v>1</v>
      </c>
      <c r="B19445" s="1" t="s">
        <v>23542</v>
      </c>
      <c r="C19445" s="1" t="s">
        <v>23543</v>
      </c>
      <c r="D19445" s="1">
        <v>22276.490698549998</v>
      </c>
      <c r="E19445" s="1">
        <v>2.012E-5</v>
      </c>
      <c r="F19445" s="1" t="s">
        <v>3</v>
      </c>
      <c r="G19445" s="1" t="s">
        <v>23544</v>
      </c>
      <c r="H19445" s="1">
        <v>0</v>
      </c>
      <c r="I19445" s="1">
        <v>9995</v>
      </c>
    </row>
    <row r="19446" spans="1:9" x14ac:dyDescent="0.25">
      <c r="A19446" s="1">
        <v>2</v>
      </c>
      <c r="B19446" s="1">
        <v>52610</v>
      </c>
      <c r="C19446" s="1">
        <v>53.216999999999999</v>
      </c>
      <c r="D19446" s="1">
        <v>149.94210000000001</v>
      </c>
      <c r="E19446" s="1">
        <v>2027</v>
      </c>
      <c r="F19446" s="1">
        <v>36.646000000000001</v>
      </c>
      <c r="G19446" s="1">
        <v>323.46710000000002</v>
      </c>
      <c r="H19446" s="1">
        <v>15.08843033</v>
      </c>
      <c r="I19446" s="1">
        <v>21598</v>
      </c>
    </row>
    <row r="19447" spans="1:9" x14ac:dyDescent="0.25">
      <c r="A19447" s="1">
        <v>0</v>
      </c>
      <c r="B19447" s="1" t="s">
        <v>23545</v>
      </c>
    </row>
    <row r="19448" spans="1:9" x14ac:dyDescent="0.25">
      <c r="A19448" s="1">
        <v>1</v>
      </c>
      <c r="B19448" s="1" t="s">
        <v>23546</v>
      </c>
      <c r="C19448" s="1" t="s">
        <v>23547</v>
      </c>
      <c r="D19448" s="1">
        <v>22275.953426280001</v>
      </c>
      <c r="E19448" s="1">
        <v>-3.9500000000000003E-6</v>
      </c>
      <c r="F19448" s="1" t="s">
        <v>3</v>
      </c>
      <c r="G19448" s="1">
        <f>-67364-5</f>
        <v>-67369</v>
      </c>
      <c r="H19448" s="1">
        <v>0</v>
      </c>
      <c r="I19448" s="1">
        <v>9993</v>
      </c>
    </row>
    <row r="19449" spans="1:9" x14ac:dyDescent="0.25">
      <c r="A19449" s="1">
        <v>2</v>
      </c>
      <c r="B19449" s="1">
        <v>52611</v>
      </c>
      <c r="C19449" s="1">
        <v>53.217500000000001</v>
      </c>
      <c r="D19449" s="1">
        <v>152.352</v>
      </c>
      <c r="E19449" s="1">
        <v>1752</v>
      </c>
      <c r="F19449" s="1">
        <v>58.233499999999999</v>
      </c>
      <c r="G19449" s="1">
        <v>301.8827</v>
      </c>
      <c r="H19449" s="1">
        <v>15.088299129999999</v>
      </c>
      <c r="I19449" s="1">
        <v>21513</v>
      </c>
    </row>
    <row r="19450" spans="1:9" x14ac:dyDescent="0.25">
      <c r="A19450" s="1">
        <v>0</v>
      </c>
      <c r="B19450" s="1" t="s">
        <v>23548</v>
      </c>
    </row>
    <row r="19451" spans="1:9" x14ac:dyDescent="0.25">
      <c r="A19451" s="1">
        <v>1</v>
      </c>
      <c r="B19451" s="1" t="s">
        <v>23549</v>
      </c>
      <c r="C19451" s="1" t="s">
        <v>23550</v>
      </c>
      <c r="D19451" s="1">
        <v>22275.9152411</v>
      </c>
      <c r="E19451" s="1">
        <v>4.015E-5</v>
      </c>
      <c r="F19451" s="1" t="s">
        <v>3</v>
      </c>
      <c r="G19451" s="1" t="s">
        <v>23551</v>
      </c>
      <c r="H19451" s="1">
        <v>0</v>
      </c>
      <c r="I19451" s="1">
        <v>9993</v>
      </c>
    </row>
    <row r="19452" spans="1:9" x14ac:dyDescent="0.25">
      <c r="A19452" s="1">
        <v>2</v>
      </c>
      <c r="B19452" s="1">
        <v>52612</v>
      </c>
      <c r="C19452" s="1">
        <v>53.217100000000002</v>
      </c>
      <c r="D19452" s="1">
        <v>147.53440000000001</v>
      </c>
      <c r="E19452" s="1">
        <v>1789</v>
      </c>
      <c r="F19452" s="1">
        <v>50.798999999999999</v>
      </c>
      <c r="G19452" s="1">
        <v>309.31599999999997</v>
      </c>
      <c r="H19452" s="1">
        <v>15.08841582</v>
      </c>
      <c r="I19452" s="1">
        <v>21580</v>
      </c>
    </row>
    <row r="19453" spans="1:9" x14ac:dyDescent="0.25">
      <c r="A19453" s="1">
        <v>0</v>
      </c>
      <c r="B19453" s="1" t="s">
        <v>23552</v>
      </c>
    </row>
    <row r="19454" spans="1:9" x14ac:dyDescent="0.25">
      <c r="A19454" s="1">
        <v>1</v>
      </c>
      <c r="B19454" s="1" t="s">
        <v>23553</v>
      </c>
      <c r="C19454" s="1" t="s">
        <v>23554</v>
      </c>
      <c r="D19454" s="1">
        <v>22276.493924959999</v>
      </c>
      <c r="E19454" s="1">
        <v>9.8439999999999999E-5</v>
      </c>
      <c r="F19454" s="1" t="s">
        <v>3</v>
      </c>
      <c r="G19454" s="1" t="s">
        <v>23555</v>
      </c>
      <c r="H19454" s="1">
        <v>0</v>
      </c>
      <c r="I19454" s="1">
        <v>9995</v>
      </c>
    </row>
    <row r="19455" spans="1:9" x14ac:dyDescent="0.25">
      <c r="A19455" s="1">
        <v>2</v>
      </c>
      <c r="B19455" s="1">
        <v>52613</v>
      </c>
      <c r="C19455" s="1">
        <v>53.214300000000001</v>
      </c>
      <c r="D19455" s="1">
        <v>134.9289</v>
      </c>
      <c r="E19455" s="1">
        <v>1487</v>
      </c>
      <c r="F19455" s="1">
        <v>72.468199999999996</v>
      </c>
      <c r="G19455" s="1">
        <v>287.6472</v>
      </c>
      <c r="H19455" s="1">
        <v>15.088508190000001</v>
      </c>
      <c r="I19455" s="1">
        <v>21804</v>
      </c>
    </row>
    <row r="19456" spans="1:9" x14ac:dyDescent="0.25">
      <c r="A19456" s="1">
        <v>0</v>
      </c>
      <c r="B19456" s="1" t="s">
        <v>23556</v>
      </c>
    </row>
    <row r="19457" spans="1:9" x14ac:dyDescent="0.25">
      <c r="A19457" s="1">
        <v>1</v>
      </c>
      <c r="B19457" s="1" t="s">
        <v>23557</v>
      </c>
      <c r="C19457" s="1" t="s">
        <v>23558</v>
      </c>
      <c r="D19457" s="1">
        <v>22276.497608410002</v>
      </c>
      <c r="E19457" s="1">
        <v>1.5694E-4</v>
      </c>
      <c r="F19457" s="1" t="s">
        <v>3</v>
      </c>
      <c r="G19457" s="1" t="s">
        <v>23559</v>
      </c>
      <c r="H19457" s="1">
        <v>0</v>
      </c>
      <c r="I19457" s="1">
        <v>9997</v>
      </c>
    </row>
    <row r="19458" spans="1:9" x14ac:dyDescent="0.25">
      <c r="A19458" s="1">
        <v>2</v>
      </c>
      <c r="B19458" s="1">
        <v>52614</v>
      </c>
      <c r="C19458" s="1">
        <v>53.216299999999997</v>
      </c>
      <c r="D19458" s="1">
        <v>134.9111</v>
      </c>
      <c r="E19458" s="1">
        <v>1696</v>
      </c>
      <c r="F19458" s="1">
        <v>56.498399999999997</v>
      </c>
      <c r="G19458" s="1">
        <v>303.61700000000002</v>
      </c>
      <c r="H19458" s="1">
        <v>15.08838873</v>
      </c>
      <c r="I19458" s="1">
        <v>21800</v>
      </c>
    </row>
    <row r="19459" spans="1:9" x14ac:dyDescent="0.25">
      <c r="A19459" s="1">
        <v>0</v>
      </c>
      <c r="B19459" s="1" t="s">
        <v>23560</v>
      </c>
    </row>
    <row r="19460" spans="1:9" x14ac:dyDescent="0.25">
      <c r="A19460" s="1">
        <v>1</v>
      </c>
      <c r="B19460" s="1" t="s">
        <v>23561</v>
      </c>
      <c r="C19460" s="1" t="s">
        <v>23562</v>
      </c>
      <c r="D19460" s="1">
        <v>22276.347172260001</v>
      </c>
      <c r="E19460" s="1">
        <v>3.1380000000000001E-5</v>
      </c>
      <c r="F19460" s="1" t="s">
        <v>3</v>
      </c>
      <c r="G19460" s="1" t="s">
        <v>23563</v>
      </c>
      <c r="H19460" s="1">
        <v>0</v>
      </c>
      <c r="I19460" s="1">
        <v>9998</v>
      </c>
    </row>
    <row r="19461" spans="1:9" x14ac:dyDescent="0.25">
      <c r="A19461" s="1">
        <v>2</v>
      </c>
      <c r="B19461" s="1">
        <v>52615</v>
      </c>
      <c r="C19461" s="1">
        <v>53.216299999999997</v>
      </c>
      <c r="D19461" s="1">
        <v>150.58369999999999</v>
      </c>
      <c r="E19461" s="1">
        <v>1695</v>
      </c>
      <c r="F19461" s="1">
        <v>61.737299999999998</v>
      </c>
      <c r="G19461" s="1">
        <v>298.37900000000002</v>
      </c>
      <c r="H19461" s="1">
        <v>15.088464159999999</v>
      </c>
      <c r="I19461" s="1">
        <v>21563</v>
      </c>
    </row>
    <row r="19462" spans="1:9" x14ac:dyDescent="0.25">
      <c r="A19462" s="1">
        <v>0</v>
      </c>
      <c r="B19462" s="1" t="s">
        <v>23564</v>
      </c>
    </row>
    <row r="19463" spans="1:9" x14ac:dyDescent="0.25">
      <c r="A19463" s="1">
        <v>1</v>
      </c>
      <c r="B19463" s="1" t="s">
        <v>23565</v>
      </c>
      <c r="C19463" s="1" t="s">
        <v>23566</v>
      </c>
      <c r="D19463" s="1">
        <v>22275.894087860001</v>
      </c>
      <c r="E19463" s="1">
        <v>-9.1700000000000003E-6</v>
      </c>
      <c r="F19463" s="1" t="s">
        <v>3</v>
      </c>
      <c r="G19463" s="1">
        <f>-39489-4</f>
        <v>-39493</v>
      </c>
      <c r="H19463" s="1">
        <v>0</v>
      </c>
      <c r="I19463" s="1">
        <v>9995</v>
      </c>
    </row>
    <row r="19464" spans="1:9" x14ac:dyDescent="0.25">
      <c r="A19464" s="1">
        <v>2</v>
      </c>
      <c r="B19464" s="1">
        <v>52616</v>
      </c>
      <c r="C19464" s="1">
        <v>53.214799999999997</v>
      </c>
      <c r="D19464" s="1">
        <v>137.62799999999999</v>
      </c>
      <c r="E19464" s="1">
        <v>1844</v>
      </c>
      <c r="F19464" s="1">
        <v>54.714199999999998</v>
      </c>
      <c r="G19464" s="1">
        <v>305.40219999999999</v>
      </c>
      <c r="H19464" s="1">
        <v>15.08839701</v>
      </c>
      <c r="I19464" s="1">
        <v>21711</v>
      </c>
    </row>
    <row r="19465" spans="1:9" x14ac:dyDescent="0.25">
      <c r="A19465" s="1">
        <v>0</v>
      </c>
      <c r="B19465" s="1" t="s">
        <v>23567</v>
      </c>
    </row>
    <row r="19466" spans="1:9" x14ac:dyDescent="0.25">
      <c r="A19466" s="1">
        <v>1</v>
      </c>
      <c r="B19466" s="1" t="s">
        <v>23568</v>
      </c>
      <c r="C19466" s="1" t="s">
        <v>23569</v>
      </c>
      <c r="D19466" s="1">
        <v>22276.347345300001</v>
      </c>
      <c r="E19466" s="1">
        <v>9.7860000000000002E-5</v>
      </c>
      <c r="F19466" s="1" t="s">
        <v>3</v>
      </c>
      <c r="G19466" s="1" t="s">
        <v>23570</v>
      </c>
      <c r="H19466" s="1">
        <v>0</v>
      </c>
      <c r="I19466" s="1">
        <v>9993</v>
      </c>
    </row>
    <row r="19467" spans="1:9" x14ac:dyDescent="0.25">
      <c r="A19467" s="1">
        <v>2</v>
      </c>
      <c r="B19467" s="1">
        <v>52617</v>
      </c>
      <c r="C19467" s="1">
        <v>53.215299999999999</v>
      </c>
      <c r="D19467" s="1">
        <v>135.55269999999999</v>
      </c>
      <c r="E19467" s="1">
        <v>1591</v>
      </c>
      <c r="F19467" s="1">
        <v>66.538799999999995</v>
      </c>
      <c r="G19467" s="1">
        <v>293.577</v>
      </c>
      <c r="H19467" s="1">
        <v>15.07218404</v>
      </c>
      <c r="I19467" s="1">
        <v>21774</v>
      </c>
    </row>
    <row r="19468" spans="1:9" x14ac:dyDescent="0.25">
      <c r="A19468" s="1">
        <v>0</v>
      </c>
      <c r="B19468" s="1" t="s">
        <v>23571</v>
      </c>
    </row>
    <row r="19469" spans="1:9" x14ac:dyDescent="0.25">
      <c r="A19469" s="1">
        <v>1</v>
      </c>
      <c r="B19469" s="1" t="s">
        <v>23572</v>
      </c>
      <c r="C19469" s="1" t="s">
        <v>23573</v>
      </c>
      <c r="D19469" s="1">
        <v>22276.420308389999</v>
      </c>
      <c r="E19469" s="1">
        <v>-2.6599999999999999E-6</v>
      </c>
      <c r="F19469" s="1" t="s">
        <v>3</v>
      </c>
      <c r="G19469" s="1" t="s">
        <v>23574</v>
      </c>
      <c r="H19469" s="1">
        <v>0</v>
      </c>
      <c r="I19469" s="1">
        <v>9993</v>
      </c>
    </row>
    <row r="19470" spans="1:9" x14ac:dyDescent="0.25">
      <c r="A19470" s="1">
        <v>2</v>
      </c>
      <c r="B19470" s="1">
        <v>52618</v>
      </c>
      <c r="C19470" s="1">
        <v>53.216999999999999</v>
      </c>
      <c r="D19470" s="1">
        <v>135.27340000000001</v>
      </c>
      <c r="E19470" s="1">
        <v>1438</v>
      </c>
      <c r="F19470" s="1">
        <v>64.665099999999995</v>
      </c>
      <c r="G19470" s="1">
        <v>295.44900000000001</v>
      </c>
      <c r="H19470" s="1">
        <v>15.08849798</v>
      </c>
      <c r="I19470" s="1">
        <v>21781</v>
      </c>
    </row>
    <row r="19471" spans="1:9" x14ac:dyDescent="0.25">
      <c r="A19471" s="1">
        <v>0</v>
      </c>
      <c r="B19471" s="1" t="s">
        <v>23575</v>
      </c>
    </row>
    <row r="19472" spans="1:9" x14ac:dyDescent="0.25">
      <c r="A19472" s="1">
        <v>1</v>
      </c>
      <c r="B19472" s="1" t="s">
        <v>23576</v>
      </c>
      <c r="C19472" s="1" t="s">
        <v>23577</v>
      </c>
      <c r="D19472" s="1">
        <v>22276.347669819999</v>
      </c>
      <c r="E19472" s="1">
        <v>7.6699999999999994E-6</v>
      </c>
      <c r="F19472" s="1" t="s">
        <v>3</v>
      </c>
      <c r="G19472" s="1" t="s">
        <v>23578</v>
      </c>
      <c r="H19472" s="1">
        <v>0</v>
      </c>
      <c r="I19472" s="1">
        <v>9999</v>
      </c>
    </row>
    <row r="19473" spans="1:9" x14ac:dyDescent="0.25">
      <c r="A19473" s="1">
        <v>2</v>
      </c>
      <c r="B19473" s="1">
        <v>52619</v>
      </c>
      <c r="C19473" s="1">
        <v>53.217500000000001</v>
      </c>
      <c r="D19473" s="1">
        <v>135.59700000000001</v>
      </c>
      <c r="E19473" s="1">
        <v>1713</v>
      </c>
      <c r="F19473" s="1">
        <v>57.9758</v>
      </c>
      <c r="G19473" s="1">
        <v>302.14010000000002</v>
      </c>
      <c r="H19473" s="1">
        <v>15.08845419</v>
      </c>
      <c r="I19473" s="1">
        <v>21774</v>
      </c>
    </row>
    <row r="19474" spans="1:9" x14ac:dyDescent="0.25">
      <c r="A19474" s="1">
        <v>0</v>
      </c>
      <c r="B19474" s="1" t="s">
        <v>23579</v>
      </c>
    </row>
    <row r="19475" spans="1:9" x14ac:dyDescent="0.25">
      <c r="A19475" s="1">
        <v>1</v>
      </c>
      <c r="B19475" s="1" t="s">
        <v>23580</v>
      </c>
      <c r="C19475" s="1" t="s">
        <v>23581</v>
      </c>
      <c r="D19475" s="1">
        <v>22276.343499499999</v>
      </c>
      <c r="E19475" s="1">
        <v>-4.0899999999999998E-6</v>
      </c>
      <c r="F19475" s="1" t="s">
        <v>3</v>
      </c>
      <c r="G19475" s="1">
        <f>-76284-5</f>
        <v>-76289</v>
      </c>
      <c r="H19475" s="1">
        <v>0</v>
      </c>
      <c r="I19475" s="1">
        <v>9999</v>
      </c>
    </row>
    <row r="19476" spans="1:9" x14ac:dyDescent="0.25">
      <c r="A19476" s="1">
        <v>2</v>
      </c>
      <c r="B19476" s="1">
        <v>52620</v>
      </c>
      <c r="C19476" s="1">
        <v>53.216700000000003</v>
      </c>
      <c r="D19476" s="1">
        <v>150.60659999999999</v>
      </c>
      <c r="E19476" s="1">
        <v>1634</v>
      </c>
      <c r="F19476" s="1">
        <v>56.705100000000002</v>
      </c>
      <c r="G19476" s="1">
        <v>303.40969999999999</v>
      </c>
      <c r="H19476" s="1">
        <v>15.088432020000001</v>
      </c>
      <c r="I19476" s="1">
        <v>21566</v>
      </c>
    </row>
    <row r="19477" spans="1:9" x14ac:dyDescent="0.25">
      <c r="A19477" s="1">
        <v>0</v>
      </c>
      <c r="B19477" s="1" t="s">
        <v>23582</v>
      </c>
    </row>
    <row r="19478" spans="1:9" x14ac:dyDescent="0.25">
      <c r="A19478" s="1">
        <v>1</v>
      </c>
      <c r="B19478" s="1" t="s">
        <v>23583</v>
      </c>
      <c r="C19478" s="1" t="s">
        <v>23584</v>
      </c>
      <c r="D19478" s="1">
        <v>22276.53807871</v>
      </c>
      <c r="E19478" s="1">
        <v>1.2453E-4</v>
      </c>
      <c r="F19478" s="1" t="s">
        <v>3</v>
      </c>
      <c r="G19478" s="1" t="s">
        <v>23585</v>
      </c>
      <c r="H19478" s="1">
        <v>0</v>
      </c>
      <c r="I19478" s="1">
        <v>9999</v>
      </c>
    </row>
    <row r="19479" spans="1:9" x14ac:dyDescent="0.25">
      <c r="A19479" s="1">
        <v>2</v>
      </c>
      <c r="B19479" s="1">
        <v>52621</v>
      </c>
      <c r="C19479" s="1">
        <v>53.215200000000003</v>
      </c>
      <c r="D19479" s="1">
        <v>134.74549999999999</v>
      </c>
      <c r="E19479" s="1">
        <v>1939</v>
      </c>
      <c r="F19479" s="1">
        <v>52.880800000000001</v>
      </c>
      <c r="G19479" s="1">
        <v>307.23610000000002</v>
      </c>
      <c r="H19479" s="1">
        <v>15.08857826</v>
      </c>
      <c r="I19479" s="1">
        <v>21801</v>
      </c>
    </row>
    <row r="19480" spans="1:9" x14ac:dyDescent="0.25">
      <c r="A19480" s="1">
        <v>0</v>
      </c>
      <c r="B19480" s="1" t="s">
        <v>23586</v>
      </c>
    </row>
    <row r="19481" spans="1:9" x14ac:dyDescent="0.25">
      <c r="A19481" s="1">
        <v>1</v>
      </c>
      <c r="B19481" s="1" t="s">
        <v>23587</v>
      </c>
      <c r="C19481" s="1" t="s">
        <v>23588</v>
      </c>
      <c r="D19481" s="1">
        <v>22276.041746039999</v>
      </c>
      <c r="E19481" s="1">
        <v>-4.5800000000000002E-6</v>
      </c>
      <c r="F19481" s="1" t="s">
        <v>3</v>
      </c>
      <c r="G19481" s="1">
        <f>-10659-4</f>
        <v>-10663</v>
      </c>
      <c r="H19481" s="1">
        <v>0</v>
      </c>
      <c r="I19481" s="1">
        <v>9997</v>
      </c>
    </row>
    <row r="19482" spans="1:9" x14ac:dyDescent="0.25">
      <c r="A19482" s="1">
        <v>2</v>
      </c>
      <c r="B19482" s="1">
        <v>52622</v>
      </c>
      <c r="C19482" s="1">
        <v>53.2181</v>
      </c>
      <c r="D19482" s="1">
        <v>151.9616</v>
      </c>
      <c r="E19482" s="1">
        <v>1438</v>
      </c>
      <c r="F19482" s="1">
        <v>76.715900000000005</v>
      </c>
      <c r="G19482" s="1">
        <v>283.39940000000001</v>
      </c>
      <c r="H19482" s="1">
        <v>15.08836887</v>
      </c>
      <c r="I19482" s="1">
        <v>21521</v>
      </c>
    </row>
    <row r="19483" spans="1:9" x14ac:dyDescent="0.25">
      <c r="A19483" s="1">
        <v>0</v>
      </c>
      <c r="B19483" s="1" t="s">
        <v>23589</v>
      </c>
    </row>
    <row r="19484" spans="1:9" x14ac:dyDescent="0.25">
      <c r="A19484" s="1">
        <v>1</v>
      </c>
      <c r="B19484" s="1" t="s">
        <v>23590</v>
      </c>
      <c r="C19484" s="1" t="s">
        <v>23591</v>
      </c>
      <c r="D19484" s="1">
        <v>22276.33568511</v>
      </c>
      <c r="E19484" s="1">
        <v>4.2339999999999998E-5</v>
      </c>
      <c r="F19484" s="1" t="s">
        <v>3</v>
      </c>
      <c r="G19484" s="1" t="s">
        <v>23592</v>
      </c>
      <c r="H19484" s="1">
        <v>0</v>
      </c>
      <c r="I19484" s="1">
        <v>9995</v>
      </c>
    </row>
    <row r="19485" spans="1:9" x14ac:dyDescent="0.25">
      <c r="A19485" s="1">
        <v>2</v>
      </c>
      <c r="B19485" s="1">
        <v>52623</v>
      </c>
      <c r="C19485" s="1">
        <v>53.216200000000001</v>
      </c>
      <c r="D19485" s="1">
        <v>135.65260000000001</v>
      </c>
      <c r="E19485" s="1">
        <v>1736</v>
      </c>
      <c r="F19485" s="1">
        <v>51.387</v>
      </c>
      <c r="G19485" s="1">
        <v>308.72770000000003</v>
      </c>
      <c r="H19485" s="1">
        <v>15.08840603</v>
      </c>
      <c r="I19485" s="1">
        <v>21774</v>
      </c>
    </row>
    <row r="19486" spans="1:9" x14ac:dyDescent="0.25">
      <c r="A19486" s="1">
        <v>0</v>
      </c>
      <c r="B19486" s="1" t="s">
        <v>23593</v>
      </c>
    </row>
    <row r="19487" spans="1:9" x14ac:dyDescent="0.25">
      <c r="A19487" s="1">
        <v>1</v>
      </c>
      <c r="B19487" s="1" t="s">
        <v>23594</v>
      </c>
      <c r="C19487" s="1" t="s">
        <v>23595</v>
      </c>
      <c r="D19487" s="1">
        <v>22276.479212400001</v>
      </c>
      <c r="E19487" s="1">
        <v>7.6959999999999995E-5</v>
      </c>
      <c r="F19487" s="1" t="s">
        <v>3</v>
      </c>
      <c r="G19487" s="1" t="s">
        <v>23596</v>
      </c>
      <c r="H19487" s="1">
        <v>0</v>
      </c>
      <c r="I19487" s="1">
        <v>9993</v>
      </c>
    </row>
    <row r="19488" spans="1:9" x14ac:dyDescent="0.25">
      <c r="A19488" s="1">
        <v>2</v>
      </c>
      <c r="B19488" s="1">
        <v>52624</v>
      </c>
      <c r="C19488" s="1">
        <v>53.217199999999998</v>
      </c>
      <c r="D19488" s="1">
        <v>135.00800000000001</v>
      </c>
      <c r="E19488" s="1">
        <v>1506</v>
      </c>
      <c r="F19488" s="1">
        <v>51.6205</v>
      </c>
      <c r="G19488" s="1">
        <v>308.49220000000003</v>
      </c>
      <c r="H19488" s="1">
        <v>15.088163440000001</v>
      </c>
      <c r="I19488" s="1">
        <v>21796</v>
      </c>
    </row>
    <row r="19489" spans="1:9" x14ac:dyDescent="0.25">
      <c r="A19489" s="1">
        <v>0</v>
      </c>
      <c r="B19489" s="1" t="s">
        <v>23597</v>
      </c>
    </row>
    <row r="19490" spans="1:9" x14ac:dyDescent="0.25">
      <c r="A19490" s="1">
        <v>1</v>
      </c>
      <c r="B19490" s="1" t="s">
        <v>23598</v>
      </c>
      <c r="C19490" s="1" t="s">
        <v>23599</v>
      </c>
      <c r="D19490" s="1">
        <v>22276.53071467</v>
      </c>
      <c r="E19490" s="1">
        <v>1.8111000000000001E-4</v>
      </c>
      <c r="F19490" s="1" t="s">
        <v>3</v>
      </c>
      <c r="G19490" s="1" t="s">
        <v>23600</v>
      </c>
      <c r="H19490" s="1">
        <v>0</v>
      </c>
      <c r="I19490" s="1">
        <v>9991</v>
      </c>
    </row>
    <row r="19491" spans="1:9" x14ac:dyDescent="0.25">
      <c r="A19491" s="1">
        <v>2</v>
      </c>
      <c r="B19491" s="1">
        <v>52625</v>
      </c>
      <c r="C19491" s="1">
        <v>53.216299999999997</v>
      </c>
      <c r="D19491" s="1">
        <v>134.75989999999999</v>
      </c>
      <c r="E19491" s="1">
        <v>1301</v>
      </c>
      <c r="F19491" s="1">
        <v>72.635300000000001</v>
      </c>
      <c r="G19491" s="1">
        <v>287.47820000000002</v>
      </c>
      <c r="H19491" s="1">
        <v>15.08859591</v>
      </c>
      <c r="I19491" s="1">
        <v>21801</v>
      </c>
    </row>
    <row r="19492" spans="1:9" x14ac:dyDescent="0.25">
      <c r="A19492" s="1">
        <v>0</v>
      </c>
      <c r="B19492" s="1" t="s">
        <v>23601</v>
      </c>
    </row>
    <row r="19493" spans="1:9" x14ac:dyDescent="0.25">
      <c r="A19493" s="1">
        <v>1</v>
      </c>
      <c r="B19493" s="1" t="s">
        <v>23602</v>
      </c>
      <c r="C19493" s="1" t="s">
        <v>23603</v>
      </c>
      <c r="D19493" s="1">
        <v>22276.409285220001</v>
      </c>
      <c r="E19493" s="1">
        <v>6.2600000000000002E-6</v>
      </c>
      <c r="F19493" s="1" t="s">
        <v>3</v>
      </c>
      <c r="G19493" s="1" t="s">
        <v>23604</v>
      </c>
      <c r="H19493" s="1">
        <v>0</v>
      </c>
      <c r="I19493" s="1">
        <v>9997</v>
      </c>
    </row>
    <row r="19494" spans="1:9" x14ac:dyDescent="0.25">
      <c r="A19494" s="1">
        <v>2</v>
      </c>
      <c r="B19494" s="1">
        <v>52626</v>
      </c>
      <c r="C19494" s="1">
        <v>53.216700000000003</v>
      </c>
      <c r="D19494" s="1">
        <v>135.3219</v>
      </c>
      <c r="E19494" s="1">
        <v>1881</v>
      </c>
      <c r="F19494" s="1">
        <v>61.4465</v>
      </c>
      <c r="G19494" s="1">
        <v>298.67160000000001</v>
      </c>
      <c r="H19494" s="1">
        <v>15.08843886</v>
      </c>
      <c r="I19494" s="1">
        <v>21783</v>
      </c>
    </row>
    <row r="19495" spans="1:9" x14ac:dyDescent="0.25">
      <c r="A19495" s="1">
        <v>0</v>
      </c>
      <c r="B19495" s="1" t="s">
        <v>23605</v>
      </c>
    </row>
    <row r="19496" spans="1:9" x14ac:dyDescent="0.25">
      <c r="A19496" s="1">
        <v>1</v>
      </c>
      <c r="B19496" s="1" t="s">
        <v>23606</v>
      </c>
      <c r="C19496" s="1" t="s">
        <v>23607</v>
      </c>
      <c r="D19496" s="1">
        <v>22276.585923980001</v>
      </c>
      <c r="E19496" s="1">
        <v>-5.5099999999999998E-6</v>
      </c>
      <c r="F19496" s="1" t="s">
        <v>3</v>
      </c>
      <c r="G19496" s="1">
        <f>-16491-4</f>
        <v>-16495</v>
      </c>
      <c r="H19496" s="1">
        <v>0</v>
      </c>
      <c r="I19496" s="1">
        <v>9999</v>
      </c>
    </row>
    <row r="19497" spans="1:9" x14ac:dyDescent="0.25">
      <c r="A19497" s="1">
        <v>2</v>
      </c>
      <c r="B19497" s="1">
        <v>52627</v>
      </c>
      <c r="C19497" s="1">
        <v>53.220199999999998</v>
      </c>
      <c r="D19497" s="1">
        <v>134.5247</v>
      </c>
      <c r="E19497" s="1">
        <v>1814</v>
      </c>
      <c r="F19497" s="1">
        <v>55.095599999999997</v>
      </c>
      <c r="G19497" s="1">
        <v>305.0206</v>
      </c>
      <c r="H19497" s="1">
        <v>15.08846589</v>
      </c>
      <c r="I19497" s="1">
        <v>21821</v>
      </c>
    </row>
    <row r="19498" spans="1:9" x14ac:dyDescent="0.25">
      <c r="A19498" s="1">
        <v>0</v>
      </c>
      <c r="B19498" s="1" t="s">
        <v>23608</v>
      </c>
    </row>
    <row r="19499" spans="1:9" x14ac:dyDescent="0.25">
      <c r="A19499" s="1">
        <v>1</v>
      </c>
      <c r="B19499" s="1" t="s">
        <v>23609</v>
      </c>
      <c r="C19499" s="1" t="s">
        <v>23610</v>
      </c>
      <c r="D19499" s="1">
        <v>22276.038062889998</v>
      </c>
      <c r="E19499" s="1">
        <v>-8.9199999999999993E-6</v>
      </c>
      <c r="F19499" s="1" t="s">
        <v>3</v>
      </c>
      <c r="G19499" s="1">
        <f>-37963-4</f>
        <v>-37967</v>
      </c>
      <c r="H19499" s="1">
        <v>0</v>
      </c>
      <c r="I19499" s="1">
        <v>9992</v>
      </c>
    </row>
    <row r="19500" spans="1:9" x14ac:dyDescent="0.25">
      <c r="A19500" s="1">
        <v>2</v>
      </c>
      <c r="B19500" s="1">
        <v>52628</v>
      </c>
      <c r="C19500" s="1">
        <v>53.219299999999997</v>
      </c>
      <c r="D19500" s="1">
        <v>151.98390000000001</v>
      </c>
      <c r="E19500" s="1">
        <v>1820</v>
      </c>
      <c r="F19500" s="1">
        <v>56.969299999999997</v>
      </c>
      <c r="G19500" s="1">
        <v>303.1474</v>
      </c>
      <c r="H19500" s="1">
        <v>15.08842259</v>
      </c>
      <c r="I19500" s="1">
        <v>21529</v>
      </c>
    </row>
    <row r="19501" spans="1:9" x14ac:dyDescent="0.25">
      <c r="A19501" s="1">
        <v>0</v>
      </c>
      <c r="B19501" s="1" t="s">
        <v>23611</v>
      </c>
    </row>
    <row r="19502" spans="1:9" x14ac:dyDescent="0.25">
      <c r="A19502" s="1">
        <v>1</v>
      </c>
      <c r="B19502" s="1" t="s">
        <v>23612</v>
      </c>
      <c r="C19502" s="1" t="s">
        <v>23613</v>
      </c>
      <c r="D19502" s="1">
        <v>22276.383506720002</v>
      </c>
      <c r="E19502" s="1">
        <v>3.269E-5</v>
      </c>
      <c r="F19502" s="1" t="s">
        <v>3</v>
      </c>
      <c r="G19502" s="1" t="s">
        <v>23614</v>
      </c>
      <c r="H19502" s="1">
        <v>0</v>
      </c>
      <c r="I19502" s="1">
        <v>9992</v>
      </c>
    </row>
    <row r="19503" spans="1:9" x14ac:dyDescent="0.25">
      <c r="A19503" s="1">
        <v>2</v>
      </c>
      <c r="B19503" s="1">
        <v>52629</v>
      </c>
      <c r="C19503" s="1">
        <v>53.217300000000002</v>
      </c>
      <c r="D19503" s="1">
        <v>135.42699999999999</v>
      </c>
      <c r="E19503" s="1">
        <v>1447</v>
      </c>
      <c r="F19503" s="1">
        <v>54.703099999999999</v>
      </c>
      <c r="G19503" s="1">
        <v>305.40969999999999</v>
      </c>
      <c r="H19503" s="1">
        <v>15.088533760000001</v>
      </c>
      <c r="I19503" s="1">
        <v>21787</v>
      </c>
    </row>
    <row r="19504" spans="1:9" x14ac:dyDescent="0.25">
      <c r="A19504" s="1">
        <v>0</v>
      </c>
      <c r="B19504" s="1" t="s">
        <v>23615</v>
      </c>
    </row>
    <row r="19505" spans="1:9" x14ac:dyDescent="0.25">
      <c r="A19505" s="1">
        <v>1</v>
      </c>
      <c r="B19505" s="1" t="s">
        <v>23616</v>
      </c>
      <c r="C19505" s="1" t="s">
        <v>23617</v>
      </c>
      <c r="D19505" s="1">
        <v>22276.32831909</v>
      </c>
      <c r="E19505" s="1">
        <v>-3.1099999999999999E-6</v>
      </c>
      <c r="F19505" s="1" t="s">
        <v>3</v>
      </c>
      <c r="G19505" s="1">
        <f>-14269-5</f>
        <v>-14274</v>
      </c>
      <c r="H19505" s="1">
        <v>0</v>
      </c>
      <c r="I19505" s="1">
        <v>9995</v>
      </c>
    </row>
    <row r="19506" spans="1:9" x14ac:dyDescent="0.25">
      <c r="A19506" s="1">
        <v>2</v>
      </c>
      <c r="B19506" s="1">
        <v>52630</v>
      </c>
      <c r="C19506" s="1">
        <v>53.219499999999996</v>
      </c>
      <c r="D19506" s="1">
        <v>135.67910000000001</v>
      </c>
      <c r="E19506" s="1">
        <v>2056</v>
      </c>
      <c r="F19506" s="1">
        <v>45.436300000000003</v>
      </c>
      <c r="G19506" s="1">
        <v>314.67970000000003</v>
      </c>
      <c r="H19506" s="1">
        <v>15.08840608</v>
      </c>
      <c r="I19506" s="1">
        <v>21777</v>
      </c>
    </row>
    <row r="19507" spans="1:9" x14ac:dyDescent="0.25">
      <c r="A19507" s="1">
        <v>0</v>
      </c>
      <c r="B19507" s="1" t="s">
        <v>23618</v>
      </c>
    </row>
    <row r="19508" spans="1:9" x14ac:dyDescent="0.25">
      <c r="A19508" s="1">
        <v>1</v>
      </c>
      <c r="B19508" s="1" t="s">
        <v>23619</v>
      </c>
      <c r="C19508" s="1" t="s">
        <v>23620</v>
      </c>
      <c r="D19508" s="1">
        <v>22276.578548090001</v>
      </c>
      <c r="E19508" s="1">
        <v>5.8999999999999996E-7</v>
      </c>
      <c r="F19508" s="1" t="s">
        <v>3</v>
      </c>
      <c r="G19508" s="1" t="s">
        <v>23621</v>
      </c>
      <c r="H19508" s="1">
        <v>0</v>
      </c>
      <c r="I19508" s="1">
        <v>9997</v>
      </c>
    </row>
    <row r="19509" spans="1:9" x14ac:dyDescent="0.25">
      <c r="A19509" s="1">
        <v>2</v>
      </c>
      <c r="B19509" s="1">
        <v>52631</v>
      </c>
      <c r="C19509" s="1">
        <v>53.217500000000001</v>
      </c>
      <c r="D19509" s="1">
        <v>134.5513</v>
      </c>
      <c r="E19509" s="1">
        <v>1647</v>
      </c>
      <c r="F19509" s="1">
        <v>52.976799999999997</v>
      </c>
      <c r="G19509" s="1">
        <v>307.13749999999999</v>
      </c>
      <c r="H19509" s="1">
        <v>15.088563779999999</v>
      </c>
      <c r="I19509" s="1">
        <v>21829</v>
      </c>
    </row>
    <row r="19510" spans="1:9" x14ac:dyDescent="0.25">
      <c r="A19510" s="1">
        <v>0</v>
      </c>
      <c r="B19510" s="1" t="s">
        <v>23622</v>
      </c>
    </row>
    <row r="19511" spans="1:9" x14ac:dyDescent="0.25">
      <c r="A19511" s="1">
        <v>1</v>
      </c>
      <c r="B19511" s="1" t="s">
        <v>23623</v>
      </c>
      <c r="C19511" s="1" t="s">
        <v>23624</v>
      </c>
      <c r="D19511" s="1">
        <v>22276.324649319999</v>
      </c>
      <c r="E19511" s="1">
        <v>4.4499999999999997E-6</v>
      </c>
      <c r="F19511" s="1" t="s">
        <v>3</v>
      </c>
      <c r="G19511" s="1" t="s">
        <v>23625</v>
      </c>
      <c r="H19511" s="1">
        <v>0</v>
      </c>
      <c r="I19511" s="1">
        <v>9998</v>
      </c>
    </row>
    <row r="19512" spans="1:9" x14ac:dyDescent="0.25">
      <c r="A19512" s="1">
        <v>2</v>
      </c>
      <c r="B19512" s="1">
        <v>52632</v>
      </c>
      <c r="C19512" s="1">
        <v>53.2179</v>
      </c>
      <c r="D19512" s="1">
        <v>135.6833</v>
      </c>
      <c r="E19512" s="1">
        <v>1537</v>
      </c>
      <c r="F19512" s="1">
        <v>52.401299999999999</v>
      </c>
      <c r="G19512" s="1">
        <v>307.71179999999998</v>
      </c>
      <c r="H19512" s="1">
        <v>15.088480410000001</v>
      </c>
      <c r="I19512" s="1">
        <v>21781</v>
      </c>
    </row>
    <row r="19513" spans="1:9" x14ac:dyDescent="0.25">
      <c r="A19513" s="1">
        <v>0</v>
      </c>
      <c r="B19513" s="1" t="s">
        <v>23626</v>
      </c>
    </row>
    <row r="19514" spans="1:9" x14ac:dyDescent="0.25">
      <c r="A19514" s="1">
        <v>1</v>
      </c>
      <c r="B19514" s="1" t="s">
        <v>23627</v>
      </c>
      <c r="C19514" s="1" t="s">
        <v>23628</v>
      </c>
      <c r="D19514" s="1">
        <v>22276.30254801</v>
      </c>
      <c r="E19514" s="1">
        <v>5.7100000000000004E-6</v>
      </c>
      <c r="F19514" s="1" t="s">
        <v>3</v>
      </c>
      <c r="G19514" s="1" t="s">
        <v>23629</v>
      </c>
      <c r="H19514" s="1">
        <v>0</v>
      </c>
      <c r="I19514" s="1">
        <v>9992</v>
      </c>
    </row>
    <row r="19515" spans="1:9" x14ac:dyDescent="0.25">
      <c r="A19515" s="1">
        <v>2</v>
      </c>
      <c r="B19515" s="1">
        <v>52633</v>
      </c>
      <c r="C19515" s="1">
        <v>53.218000000000004</v>
      </c>
      <c r="D19515" s="1">
        <v>135.78120000000001</v>
      </c>
      <c r="E19515" s="1">
        <v>1404</v>
      </c>
      <c r="F19515" s="1">
        <v>56.701000000000001</v>
      </c>
      <c r="G19515" s="1">
        <v>303.41160000000002</v>
      </c>
      <c r="H19515" s="1">
        <v>15.08847433</v>
      </c>
      <c r="I19515" s="1">
        <v>21784</v>
      </c>
    </row>
    <row r="19516" spans="1:9" x14ac:dyDescent="0.25">
      <c r="A19516" s="1">
        <v>0</v>
      </c>
      <c r="B19516" s="1" t="s">
        <v>23630</v>
      </c>
    </row>
    <row r="19517" spans="1:9" x14ac:dyDescent="0.25">
      <c r="A19517" s="1">
        <v>1</v>
      </c>
      <c r="B19517" s="1" t="s">
        <v>23631</v>
      </c>
      <c r="C19517" s="1" t="s">
        <v>23632</v>
      </c>
      <c r="D19517" s="1">
        <v>22276.57950489</v>
      </c>
      <c r="E19517" s="1">
        <v>5.3180000000000002E-5</v>
      </c>
      <c r="F19517" s="1" t="s">
        <v>3</v>
      </c>
      <c r="G19517" s="1" t="s">
        <v>23633</v>
      </c>
      <c r="H19517" s="1">
        <v>0</v>
      </c>
      <c r="I19517" s="1">
        <v>9996</v>
      </c>
    </row>
    <row r="19518" spans="1:9" x14ac:dyDescent="0.25">
      <c r="A19518" s="1">
        <v>2</v>
      </c>
      <c r="B19518" s="1">
        <v>52634</v>
      </c>
      <c r="C19518" s="1">
        <v>53.217599999999997</v>
      </c>
      <c r="D19518" s="1">
        <v>134.547</v>
      </c>
      <c r="E19518" s="1">
        <v>1691</v>
      </c>
      <c r="F19518" s="1">
        <v>49.093400000000003</v>
      </c>
      <c r="G19518" s="1">
        <v>311.0204</v>
      </c>
      <c r="H19518" s="1">
        <v>15.08853292</v>
      </c>
      <c r="I19518" s="1">
        <v>21812</v>
      </c>
    </row>
    <row r="19519" spans="1:9" x14ac:dyDescent="0.25">
      <c r="A19519" s="1">
        <v>0</v>
      </c>
      <c r="B19519" s="1" t="s">
        <v>23634</v>
      </c>
    </row>
    <row r="19520" spans="1:9" x14ac:dyDescent="0.25">
      <c r="A19520" s="1">
        <v>1</v>
      </c>
      <c r="B19520" s="1" t="s">
        <v>23635</v>
      </c>
      <c r="C19520" s="1" t="s">
        <v>23636</v>
      </c>
      <c r="D19520" s="1">
        <v>22276.285067969999</v>
      </c>
      <c r="E19520" s="1">
        <v>6.8399999999999997E-6</v>
      </c>
      <c r="F19520" s="1" t="s">
        <v>3</v>
      </c>
      <c r="G19520" s="1" t="s">
        <v>23637</v>
      </c>
      <c r="H19520" s="1">
        <v>0</v>
      </c>
      <c r="I19520" s="1">
        <v>9999</v>
      </c>
    </row>
    <row r="19521" spans="1:9" x14ac:dyDescent="0.25">
      <c r="A19521" s="1">
        <v>2</v>
      </c>
      <c r="B19521" s="1">
        <v>52635</v>
      </c>
      <c r="C19521" s="1">
        <v>53.216000000000001</v>
      </c>
      <c r="D19521" s="1">
        <v>125.86669999999999</v>
      </c>
      <c r="E19521" s="1">
        <v>1778</v>
      </c>
      <c r="F19521" s="1">
        <v>48.878700000000002</v>
      </c>
      <c r="G19521" s="1">
        <v>311.23579999999998</v>
      </c>
      <c r="H19521" s="1">
        <v>15.088546389999999</v>
      </c>
      <c r="I19521" s="1">
        <v>21915</v>
      </c>
    </row>
    <row r="19522" spans="1:9" x14ac:dyDescent="0.25">
      <c r="A19522" s="1">
        <v>0</v>
      </c>
      <c r="B19522" s="1" t="s">
        <v>23638</v>
      </c>
    </row>
    <row r="19523" spans="1:9" x14ac:dyDescent="0.25">
      <c r="A19523" s="1">
        <v>1</v>
      </c>
      <c r="B19523" s="1" t="s">
        <v>23639</v>
      </c>
      <c r="C19523" s="1" t="s">
        <v>23640</v>
      </c>
      <c r="D19523" s="1">
        <v>22276.309914050002</v>
      </c>
      <c r="E19523" s="1">
        <v>-4.0899999999999998E-6</v>
      </c>
      <c r="F19523" s="1" t="s">
        <v>3</v>
      </c>
      <c r="G19523" s="1">
        <f>-75826-5</f>
        <v>-75831</v>
      </c>
      <c r="H19523" s="1">
        <v>0</v>
      </c>
      <c r="I19523" s="1">
        <v>9991</v>
      </c>
    </row>
    <row r="19524" spans="1:9" x14ac:dyDescent="0.25">
      <c r="A19524" s="1">
        <v>2</v>
      </c>
      <c r="B19524" s="1">
        <v>52636</v>
      </c>
      <c r="C19524" s="1">
        <v>53.217500000000001</v>
      </c>
      <c r="D19524" s="1">
        <v>135.74789999999999</v>
      </c>
      <c r="E19524" s="1">
        <v>1556</v>
      </c>
      <c r="F19524" s="1">
        <v>66.075299999999999</v>
      </c>
      <c r="G19524" s="1">
        <v>294.0401</v>
      </c>
      <c r="H19524" s="1">
        <v>15.0884149</v>
      </c>
      <c r="I19524" s="1">
        <v>21774</v>
      </c>
    </row>
    <row r="19525" spans="1:9" x14ac:dyDescent="0.25">
      <c r="A19525" s="1">
        <v>0</v>
      </c>
      <c r="B19525" s="1" t="s">
        <v>23641</v>
      </c>
    </row>
    <row r="19526" spans="1:9" x14ac:dyDescent="0.25">
      <c r="A19526" s="1">
        <v>1</v>
      </c>
      <c r="B19526" s="1" t="s">
        <v>23642</v>
      </c>
      <c r="C19526" s="1" t="s">
        <v>23643</v>
      </c>
      <c r="D19526" s="1">
        <v>22276.281402749999</v>
      </c>
      <c r="E19526" s="1">
        <v>-3.0599999999999999E-6</v>
      </c>
      <c r="F19526" s="1" t="s">
        <v>3</v>
      </c>
      <c r="G19526" s="1">
        <f>-11572-5</f>
        <v>-11577</v>
      </c>
      <c r="H19526" s="1">
        <v>0</v>
      </c>
      <c r="I19526" s="1">
        <v>9994</v>
      </c>
    </row>
    <row r="19527" spans="1:9" x14ac:dyDescent="0.25">
      <c r="A19527" s="1">
        <v>2</v>
      </c>
      <c r="B19527" s="1">
        <v>52637</v>
      </c>
      <c r="C19527" s="1">
        <v>53.216999999999999</v>
      </c>
      <c r="D19527" s="1">
        <v>125.8848</v>
      </c>
      <c r="E19527" s="1">
        <v>1715</v>
      </c>
      <c r="F19527" s="1">
        <v>56.075800000000001</v>
      </c>
      <c r="G19527" s="1">
        <v>304.03969999999998</v>
      </c>
      <c r="H19527" s="1">
        <v>15.08834356</v>
      </c>
      <c r="I19527" s="1">
        <v>22715</v>
      </c>
    </row>
    <row r="19528" spans="1:9" x14ac:dyDescent="0.25">
      <c r="A19528" s="1">
        <v>0</v>
      </c>
      <c r="B19528" s="1" t="s">
        <v>23644</v>
      </c>
    </row>
    <row r="19529" spans="1:9" x14ac:dyDescent="0.25">
      <c r="A19529" s="1">
        <v>1</v>
      </c>
      <c r="B19529" s="1" t="s">
        <v>23645</v>
      </c>
      <c r="C19529" s="1" t="s">
        <v>23646</v>
      </c>
      <c r="D19529" s="1">
        <v>22276.306231170001</v>
      </c>
      <c r="E19529" s="1">
        <v>5.4549999999999998E-5</v>
      </c>
      <c r="F19529" s="1" t="s">
        <v>3</v>
      </c>
      <c r="G19529" s="1" t="s">
        <v>23647</v>
      </c>
      <c r="H19529" s="1">
        <v>0</v>
      </c>
      <c r="I19529" s="1">
        <v>9999</v>
      </c>
    </row>
    <row r="19530" spans="1:9" x14ac:dyDescent="0.25">
      <c r="A19530" s="1">
        <v>2</v>
      </c>
      <c r="B19530" s="1">
        <v>52638</v>
      </c>
      <c r="C19530" s="1">
        <v>53.218000000000004</v>
      </c>
      <c r="D19530" s="1">
        <v>135.76830000000001</v>
      </c>
      <c r="E19530" s="1">
        <v>1590</v>
      </c>
      <c r="F19530" s="1">
        <v>63.734900000000003</v>
      </c>
      <c r="G19530" s="1">
        <v>296.38060000000002</v>
      </c>
      <c r="H19530" s="1">
        <v>15.08856625</v>
      </c>
      <c r="I19530" s="1">
        <v>22582</v>
      </c>
    </row>
    <row r="19531" spans="1:9" x14ac:dyDescent="0.25">
      <c r="A19531" s="1">
        <v>0</v>
      </c>
      <c r="B19531" s="1" t="s">
        <v>23648</v>
      </c>
    </row>
    <row r="19532" spans="1:9" x14ac:dyDescent="0.25">
      <c r="A19532" s="1">
        <v>1</v>
      </c>
      <c r="B19532" s="1" t="s">
        <v>23649</v>
      </c>
      <c r="C19532" s="1" t="s">
        <v>23650</v>
      </c>
      <c r="D19532" s="1">
        <v>22276.00541089</v>
      </c>
      <c r="E19532" s="1">
        <v>-1.844E-5</v>
      </c>
      <c r="F19532" s="1" t="s">
        <v>3</v>
      </c>
      <c r="G19532" s="1">
        <f>-97777-4</f>
        <v>-97781</v>
      </c>
      <c r="H19532" s="1">
        <v>0</v>
      </c>
      <c r="I19532" s="1">
        <v>9992</v>
      </c>
    </row>
    <row r="19533" spans="1:9" x14ac:dyDescent="0.25">
      <c r="A19533" s="1">
        <v>2</v>
      </c>
      <c r="B19533" s="1">
        <v>52639</v>
      </c>
      <c r="C19533" s="1">
        <v>53.216999999999999</v>
      </c>
      <c r="D19533" s="1">
        <v>127.1206</v>
      </c>
      <c r="E19533" s="1">
        <v>1988</v>
      </c>
      <c r="F19533" s="1">
        <v>46.277799999999999</v>
      </c>
      <c r="G19533" s="1">
        <v>313.83789999999999</v>
      </c>
      <c r="H19533" s="1">
        <v>15.088387709999999</v>
      </c>
      <c r="I19533" s="1">
        <v>22673</v>
      </c>
    </row>
    <row r="19534" spans="1:9" x14ac:dyDescent="0.25">
      <c r="A19534" s="1">
        <v>0</v>
      </c>
      <c r="B19534" s="1" t="s">
        <v>23651</v>
      </c>
    </row>
    <row r="19535" spans="1:9" x14ac:dyDescent="0.25">
      <c r="A19535" s="1">
        <v>1</v>
      </c>
      <c r="B19535" s="1" t="s">
        <v>23652</v>
      </c>
      <c r="C19535" s="1" t="s">
        <v>23653</v>
      </c>
      <c r="D19535" s="1">
        <v>22276.286036689999</v>
      </c>
      <c r="E19535" s="1">
        <v>-6.3999999999999997E-6</v>
      </c>
      <c r="F19535" s="1" t="s">
        <v>3</v>
      </c>
      <c r="G19535" s="1">
        <f>-22147-4</f>
        <v>-22151</v>
      </c>
      <c r="H19535" s="1">
        <v>0</v>
      </c>
      <c r="I19535" s="1">
        <v>9999</v>
      </c>
    </row>
    <row r="19536" spans="1:9" x14ac:dyDescent="0.25">
      <c r="A19536" s="1">
        <v>2</v>
      </c>
      <c r="B19536" s="1">
        <v>52640</v>
      </c>
      <c r="C19536" s="1">
        <v>53.216200000000001</v>
      </c>
      <c r="D19536" s="1">
        <v>125.8626</v>
      </c>
      <c r="E19536" s="1">
        <v>1595</v>
      </c>
      <c r="F19536" s="1">
        <v>57.879899999999999</v>
      </c>
      <c r="G19536" s="1">
        <v>302.23480000000001</v>
      </c>
      <c r="H19536" s="1">
        <v>15.088374050000001</v>
      </c>
      <c r="I19536" s="1">
        <v>21908</v>
      </c>
    </row>
    <row r="19537" spans="1:9" x14ac:dyDescent="0.25">
      <c r="A19537" s="1">
        <v>0</v>
      </c>
      <c r="B19537" s="1" t="s">
        <v>23654</v>
      </c>
    </row>
    <row r="19538" spans="1:9" x14ac:dyDescent="0.25">
      <c r="A19538" s="1">
        <v>1</v>
      </c>
      <c r="B19538" s="1" t="s">
        <v>23655</v>
      </c>
      <c r="C19538" s="1" t="s">
        <v>23656</v>
      </c>
      <c r="D19538" s="1">
        <v>22276.001720290002</v>
      </c>
      <c r="E19538" s="1">
        <v>-1.226E-5</v>
      </c>
      <c r="F19538" s="1" t="s">
        <v>3</v>
      </c>
      <c r="G19538" s="1">
        <f>-58949-4</f>
        <v>-58953</v>
      </c>
      <c r="H19538" s="1">
        <v>0</v>
      </c>
      <c r="I19538" s="1">
        <v>9991</v>
      </c>
    </row>
    <row r="19539" spans="1:9" x14ac:dyDescent="0.25">
      <c r="A19539" s="1">
        <v>2</v>
      </c>
      <c r="B19539" s="1">
        <v>52641</v>
      </c>
      <c r="C19539" s="1">
        <v>53.216900000000003</v>
      </c>
      <c r="D19539" s="1">
        <v>127.1391</v>
      </c>
      <c r="E19539" s="1">
        <v>1943</v>
      </c>
      <c r="F19539" s="1">
        <v>46.9315</v>
      </c>
      <c r="G19539" s="1">
        <v>313.18400000000003</v>
      </c>
      <c r="H19539" s="1">
        <v>15.088357009999999</v>
      </c>
      <c r="I19539" s="1">
        <v>21871</v>
      </c>
    </row>
    <row r="19540" spans="1:9" x14ac:dyDescent="0.25">
      <c r="A19540" s="1">
        <v>0</v>
      </c>
      <c r="B19540" s="1" t="s">
        <v>23657</v>
      </c>
    </row>
    <row r="19541" spans="1:9" x14ac:dyDescent="0.25">
      <c r="A19541" s="1">
        <v>1</v>
      </c>
      <c r="B19541" s="1" t="s">
        <v>23658</v>
      </c>
      <c r="C19541" s="1" t="s">
        <v>23659</v>
      </c>
      <c r="D19541" s="1">
        <v>22276.012762499999</v>
      </c>
      <c r="E19541" s="1">
        <v>-1.5549999999999999E-5</v>
      </c>
      <c r="F19541" s="1" t="s">
        <v>3</v>
      </c>
      <c r="G19541" s="1">
        <f>-79608-4</f>
        <v>-79612</v>
      </c>
      <c r="H19541" s="1">
        <v>0</v>
      </c>
      <c r="I19541" s="1">
        <v>9994</v>
      </c>
    </row>
    <row r="19542" spans="1:9" x14ac:dyDescent="0.25">
      <c r="A19542" s="1">
        <v>2</v>
      </c>
      <c r="B19542" s="1">
        <v>52642</v>
      </c>
      <c r="C19542" s="1">
        <v>53.215699999999998</v>
      </c>
      <c r="D19542" s="1">
        <v>127.0883</v>
      </c>
      <c r="E19542" s="1">
        <v>1836</v>
      </c>
      <c r="F19542" s="1">
        <v>45.3703</v>
      </c>
      <c r="G19542" s="1">
        <v>314.7439</v>
      </c>
      <c r="H19542" s="1">
        <v>15.08832707</v>
      </c>
      <c r="I19542" s="1">
        <v>21862</v>
      </c>
    </row>
    <row r="19543" spans="1:9" x14ac:dyDescent="0.25">
      <c r="A19543" s="1">
        <v>0</v>
      </c>
      <c r="B19543" s="1" t="s">
        <v>23660</v>
      </c>
    </row>
    <row r="19544" spans="1:9" x14ac:dyDescent="0.25">
      <c r="A19544" s="1">
        <v>1</v>
      </c>
      <c r="B19544" s="1" t="s">
        <v>23661</v>
      </c>
      <c r="C19544" s="1" t="s">
        <v>23662</v>
      </c>
      <c r="D19544" s="1">
        <v>22276.5868305</v>
      </c>
      <c r="E19544" s="1">
        <v>1.401E-5</v>
      </c>
      <c r="F19544" s="1" t="s">
        <v>3</v>
      </c>
      <c r="G19544" s="1" t="s">
        <v>23663</v>
      </c>
      <c r="H19544" s="1">
        <v>0</v>
      </c>
      <c r="I19544" s="1">
        <v>9996</v>
      </c>
    </row>
    <row r="19545" spans="1:9" x14ac:dyDescent="0.25">
      <c r="A19545" s="1">
        <v>2</v>
      </c>
      <c r="B19545" s="1">
        <v>52643</v>
      </c>
      <c r="C19545" s="1">
        <v>53.2181</v>
      </c>
      <c r="D19545" s="1">
        <v>124.5072</v>
      </c>
      <c r="E19545" s="1">
        <v>1974</v>
      </c>
      <c r="F19545" s="1">
        <v>50.108600000000003</v>
      </c>
      <c r="G19545" s="1">
        <v>310.00799999999998</v>
      </c>
      <c r="H19545" s="1">
        <v>15.08858612</v>
      </c>
      <c r="I19545" s="1">
        <v>21957</v>
      </c>
    </row>
    <row r="19546" spans="1:9" x14ac:dyDescent="0.25">
      <c r="A19546" s="1">
        <v>0</v>
      </c>
      <c r="B19546" s="1" t="s">
        <v>23664</v>
      </c>
    </row>
    <row r="19547" spans="1:9" x14ac:dyDescent="0.25">
      <c r="A19547" s="1">
        <v>1</v>
      </c>
      <c r="B19547" s="1" t="s">
        <v>23665</v>
      </c>
      <c r="C19547" s="1" t="s">
        <v>23666</v>
      </c>
      <c r="D19547" s="1">
        <v>22276.009082240002</v>
      </c>
      <c r="E19547" s="1">
        <v>-1.29E-5</v>
      </c>
      <c r="F19547" s="1" t="s">
        <v>3</v>
      </c>
      <c r="G19547" s="1">
        <f>-62966-4</f>
        <v>-62970</v>
      </c>
      <c r="H19547" s="1">
        <v>0</v>
      </c>
      <c r="I19547" s="1">
        <v>9993</v>
      </c>
    </row>
    <row r="19548" spans="1:9" x14ac:dyDescent="0.25">
      <c r="A19548" s="1">
        <v>2</v>
      </c>
      <c r="B19548" s="1">
        <v>52644</v>
      </c>
      <c r="C19548" s="1">
        <v>53.216999999999999</v>
      </c>
      <c r="D19548" s="1">
        <v>127.10590000000001</v>
      </c>
      <c r="E19548" s="1">
        <v>1853</v>
      </c>
      <c r="F19548" s="1">
        <v>45.487000000000002</v>
      </c>
      <c r="G19548" s="1">
        <v>314.62729999999999</v>
      </c>
      <c r="H19548" s="1">
        <v>15.08848117</v>
      </c>
      <c r="I19548" s="1">
        <v>21867</v>
      </c>
    </row>
    <row r="19549" spans="1:9" x14ac:dyDescent="0.25">
      <c r="A19549" s="1">
        <v>0</v>
      </c>
      <c r="B19549" s="1" t="s">
        <v>23667</v>
      </c>
    </row>
    <row r="19550" spans="1:9" x14ac:dyDescent="0.25">
      <c r="A19550" s="1">
        <v>1</v>
      </c>
      <c r="B19550" s="1" t="s">
        <v>23668</v>
      </c>
      <c r="C19550" s="1" t="s">
        <v>23669</v>
      </c>
      <c r="D19550" s="1">
        <v>22276.584107549999</v>
      </c>
      <c r="E19550" s="1">
        <v>1.0210000000000001E-5</v>
      </c>
      <c r="F19550" s="1" t="s">
        <v>3</v>
      </c>
      <c r="G19550" s="1" t="s">
        <v>23670</v>
      </c>
      <c r="H19550" s="1">
        <v>0</v>
      </c>
      <c r="I19550" s="1">
        <v>9990</v>
      </c>
    </row>
    <row r="19551" spans="1:9" x14ac:dyDescent="0.25">
      <c r="A19551" s="1">
        <v>2</v>
      </c>
      <c r="B19551" s="1">
        <v>52645</v>
      </c>
      <c r="C19551" s="1">
        <v>53.218600000000002</v>
      </c>
      <c r="D19551" s="1">
        <v>124.5215</v>
      </c>
      <c r="E19551" s="1">
        <v>1962</v>
      </c>
      <c r="F19551" s="1">
        <v>51.223999999999997</v>
      </c>
      <c r="G19551" s="1">
        <v>308.89269999999999</v>
      </c>
      <c r="H19551" s="1">
        <v>15.08848324</v>
      </c>
      <c r="I19551" s="1">
        <v>21958</v>
      </c>
    </row>
    <row r="19552" spans="1:9" x14ac:dyDescent="0.25">
      <c r="A19552" s="1">
        <v>0</v>
      </c>
      <c r="B19552" s="1" t="s">
        <v>23671</v>
      </c>
    </row>
    <row r="19553" spans="1:9" x14ac:dyDescent="0.25">
      <c r="A19553" s="1">
        <v>1</v>
      </c>
      <c r="B19553" s="1" t="s">
        <v>23672</v>
      </c>
      <c r="C19553" s="1" t="s">
        <v>23673</v>
      </c>
      <c r="D19553" s="1">
        <v>22276.59420069</v>
      </c>
      <c r="E19553" s="1">
        <v>1.9029999999999999E-5</v>
      </c>
      <c r="F19553" s="1" t="s">
        <v>3</v>
      </c>
      <c r="G19553" s="1" t="s">
        <v>23674</v>
      </c>
      <c r="H19553" s="1">
        <v>0</v>
      </c>
      <c r="I19553" s="1">
        <v>9996</v>
      </c>
    </row>
    <row r="19554" spans="1:9" x14ac:dyDescent="0.25">
      <c r="A19554" s="1">
        <v>2</v>
      </c>
      <c r="B19554" s="1">
        <v>52646</v>
      </c>
      <c r="C19554" s="1">
        <v>53.217500000000001</v>
      </c>
      <c r="D19554" s="1">
        <v>124.4755</v>
      </c>
      <c r="E19554" s="1">
        <v>1719</v>
      </c>
      <c r="F19554" s="1">
        <v>38.479599999999998</v>
      </c>
      <c r="G19554" s="1">
        <v>321.63189999999997</v>
      </c>
      <c r="H19554" s="1">
        <v>15.08853068</v>
      </c>
      <c r="I19554" s="1">
        <v>21968</v>
      </c>
    </row>
    <row r="19555" spans="1:9" x14ac:dyDescent="0.25">
      <c r="A19555" s="1">
        <v>0</v>
      </c>
      <c r="B19555" s="1" t="s">
        <v>23675</v>
      </c>
    </row>
    <row r="19556" spans="1:9" x14ac:dyDescent="0.25">
      <c r="A19556" s="1">
        <v>1</v>
      </c>
      <c r="B19556" s="1" t="s">
        <v>23676</v>
      </c>
      <c r="C19556" s="1" t="s">
        <v>23677</v>
      </c>
      <c r="D19556" s="1">
        <v>22276.576750429998</v>
      </c>
      <c r="E19556" s="1">
        <v>-1.5400000000000001E-6</v>
      </c>
      <c r="F19556" s="1" t="s">
        <v>3</v>
      </c>
      <c r="G19556" s="1" t="s">
        <v>23678</v>
      </c>
      <c r="H19556" s="1">
        <v>0</v>
      </c>
      <c r="I19556" s="1">
        <v>9990</v>
      </c>
    </row>
    <row r="19557" spans="1:9" x14ac:dyDescent="0.25">
      <c r="A19557" s="1">
        <v>2</v>
      </c>
      <c r="B19557" s="1">
        <v>52647</v>
      </c>
      <c r="C19557" s="1">
        <v>53.218200000000003</v>
      </c>
      <c r="D19557" s="1">
        <v>124.5568</v>
      </c>
      <c r="E19557" s="1">
        <v>1960</v>
      </c>
      <c r="F19557" s="1">
        <v>48.386299999999999</v>
      </c>
      <c r="G19557" s="1">
        <v>311.72969999999998</v>
      </c>
      <c r="H19557" s="1">
        <v>15.08849803</v>
      </c>
      <c r="I19557" s="1">
        <v>21960</v>
      </c>
    </row>
    <row r="19558" spans="1:9" x14ac:dyDescent="0.25">
      <c r="A19558" s="1">
        <v>0</v>
      </c>
      <c r="B19558" s="1" t="s">
        <v>23679</v>
      </c>
    </row>
    <row r="19559" spans="1:9" x14ac:dyDescent="0.25">
      <c r="A19559" s="1">
        <v>1</v>
      </c>
      <c r="B19559" s="1" t="s">
        <v>23680</v>
      </c>
      <c r="C19559" s="1" t="s">
        <v>23681</v>
      </c>
      <c r="D19559" s="1">
        <v>22276.325558439999</v>
      </c>
      <c r="E19559" s="1">
        <v>7.7400000000000004E-6</v>
      </c>
      <c r="F19559" s="1" t="s">
        <v>3</v>
      </c>
      <c r="G19559" s="1" t="s">
        <v>23682</v>
      </c>
      <c r="H19559" s="1">
        <v>0</v>
      </c>
      <c r="I19559" s="1">
        <v>9995</v>
      </c>
    </row>
    <row r="19560" spans="1:9" x14ac:dyDescent="0.25">
      <c r="A19560" s="1">
        <v>2</v>
      </c>
      <c r="B19560" s="1">
        <v>52648</v>
      </c>
      <c r="C19560" s="1">
        <v>53.217799999999997</v>
      </c>
      <c r="D19560" s="1">
        <v>125.6807</v>
      </c>
      <c r="E19560" s="1">
        <v>1936</v>
      </c>
      <c r="F19560" s="1">
        <v>43.697800000000001</v>
      </c>
      <c r="G19560" s="1">
        <v>316.41669999999999</v>
      </c>
      <c r="H19560" s="1">
        <v>15.088507249999999</v>
      </c>
      <c r="I19560" s="1">
        <v>21910</v>
      </c>
    </row>
    <row r="19561" spans="1:9" x14ac:dyDescent="0.25">
      <c r="A19561" s="1">
        <v>0</v>
      </c>
      <c r="B19561" s="1" t="s">
        <v>23683</v>
      </c>
    </row>
    <row r="19562" spans="1:9" x14ac:dyDescent="0.25">
      <c r="A19562" s="1">
        <v>1</v>
      </c>
      <c r="B19562" s="1" t="s">
        <v>23684</v>
      </c>
      <c r="C19562" s="1" t="s">
        <v>23685</v>
      </c>
      <c r="D19562" s="1">
        <v>22276.58043487</v>
      </c>
      <c r="E19562" s="1">
        <v>5.1100000000000002E-6</v>
      </c>
      <c r="F19562" s="1" t="s">
        <v>3</v>
      </c>
      <c r="G19562" s="1" t="s">
        <v>23686</v>
      </c>
      <c r="H19562" s="1">
        <v>0</v>
      </c>
      <c r="I19562" s="1">
        <v>9999</v>
      </c>
    </row>
    <row r="19563" spans="1:9" x14ac:dyDescent="0.25">
      <c r="A19563" s="1">
        <v>2</v>
      </c>
      <c r="B19563" s="1">
        <v>52649</v>
      </c>
      <c r="C19563" s="1">
        <v>53.219299999999997</v>
      </c>
      <c r="D19563" s="1">
        <v>124.5382</v>
      </c>
      <c r="E19563" s="1">
        <v>1775</v>
      </c>
      <c r="F19563" s="1">
        <v>47.428699999999999</v>
      </c>
      <c r="G19563" s="1">
        <v>312.68549999999999</v>
      </c>
      <c r="H19563" s="1">
        <v>15.08842288</v>
      </c>
      <c r="I19563" s="1">
        <v>21962</v>
      </c>
    </row>
    <row r="19564" spans="1:9" x14ac:dyDescent="0.25">
      <c r="A19564" s="1">
        <v>0</v>
      </c>
      <c r="B19564" s="1" t="s">
        <v>23687</v>
      </c>
    </row>
    <row r="19565" spans="1:9" x14ac:dyDescent="0.25">
      <c r="A19565" s="1">
        <v>1</v>
      </c>
      <c r="B19565" s="1" t="s">
        <v>23688</v>
      </c>
      <c r="C19565" s="1" t="s">
        <v>23689</v>
      </c>
      <c r="D19565" s="1">
        <v>22276.58870629</v>
      </c>
      <c r="E19565" s="1">
        <v>9.38E-6</v>
      </c>
      <c r="F19565" s="1" t="s">
        <v>3</v>
      </c>
      <c r="G19565" s="1" t="s">
        <v>23690</v>
      </c>
      <c r="H19565" s="1">
        <v>0</v>
      </c>
      <c r="I19565" s="1">
        <v>9997</v>
      </c>
    </row>
    <row r="19566" spans="1:9" x14ac:dyDescent="0.25">
      <c r="A19566" s="1">
        <v>2</v>
      </c>
      <c r="B19566" s="1">
        <v>52650</v>
      </c>
      <c r="C19566" s="1">
        <v>53.217700000000001</v>
      </c>
      <c r="D19566" s="1">
        <v>114.4933</v>
      </c>
      <c r="E19566" s="1">
        <v>1760</v>
      </c>
      <c r="F19566" s="1">
        <v>49.377899999999997</v>
      </c>
      <c r="G19566" s="1">
        <v>310.73660000000001</v>
      </c>
      <c r="H19566" s="1">
        <v>15.088415940000001</v>
      </c>
      <c r="I19566" s="1">
        <v>22109</v>
      </c>
    </row>
    <row r="19567" spans="1:9" x14ac:dyDescent="0.25">
      <c r="A19567" s="1">
        <v>0</v>
      </c>
      <c r="B19567" s="1" t="s">
        <v>23691</v>
      </c>
    </row>
    <row r="19568" spans="1:9" x14ac:dyDescent="0.25">
      <c r="A19568" s="1">
        <v>1</v>
      </c>
      <c r="B19568" s="1" t="s">
        <v>23692</v>
      </c>
      <c r="C19568" s="1" t="s">
        <v>23693</v>
      </c>
      <c r="D19568" s="1">
        <v>22276.56153291</v>
      </c>
      <c r="E19568" s="1">
        <v>1.6080000000000001E-4</v>
      </c>
      <c r="F19568" s="1" t="s">
        <v>3</v>
      </c>
      <c r="G19568" s="1" t="s">
        <v>23694</v>
      </c>
      <c r="H19568" s="1">
        <v>0</v>
      </c>
      <c r="I19568" s="1">
        <v>9997</v>
      </c>
    </row>
    <row r="19569" spans="1:9" x14ac:dyDescent="0.25">
      <c r="A19569" s="1">
        <v>2</v>
      </c>
      <c r="B19569" s="1">
        <v>52656</v>
      </c>
      <c r="C19569" s="1">
        <v>53.218499999999999</v>
      </c>
      <c r="D19569" s="1">
        <v>19.628699999999998</v>
      </c>
      <c r="E19569" s="1">
        <v>1851</v>
      </c>
      <c r="F19569" s="1">
        <v>49.548299999999998</v>
      </c>
      <c r="G19569" s="1">
        <v>310.56700000000001</v>
      </c>
      <c r="H19569" s="1">
        <v>15.088613759999999</v>
      </c>
      <c r="I19569" s="1">
        <v>21933</v>
      </c>
    </row>
    <row r="19570" spans="1:9" x14ac:dyDescent="0.25">
      <c r="A19570" s="1">
        <v>0</v>
      </c>
      <c r="B19570" s="1" t="s">
        <v>23695</v>
      </c>
    </row>
    <row r="19571" spans="1:9" x14ac:dyDescent="0.25">
      <c r="A19571" s="1">
        <v>1</v>
      </c>
      <c r="B19571" s="1" t="s">
        <v>23696</v>
      </c>
      <c r="C19571" s="1" t="s">
        <v>23697</v>
      </c>
      <c r="D19571" s="1">
        <v>22276.5688921</v>
      </c>
      <c r="E19571" s="1">
        <v>2.8821000000000001E-4</v>
      </c>
      <c r="F19571" s="1" t="s">
        <v>3</v>
      </c>
      <c r="G19571" s="1" t="s">
        <v>23698</v>
      </c>
      <c r="H19571" s="1">
        <v>0</v>
      </c>
      <c r="I19571" s="1">
        <v>9996</v>
      </c>
    </row>
    <row r="19572" spans="1:9" x14ac:dyDescent="0.25">
      <c r="A19572" s="1">
        <v>2</v>
      </c>
      <c r="B19572" s="1">
        <v>52657</v>
      </c>
      <c r="C19572" s="1">
        <v>53.217799999999997</v>
      </c>
      <c r="D19572" s="1">
        <v>19.593900000000001</v>
      </c>
      <c r="E19572" s="1">
        <v>1716</v>
      </c>
      <c r="F19572" s="1">
        <v>46.179299999999998</v>
      </c>
      <c r="G19572" s="1">
        <v>313.9341</v>
      </c>
      <c r="H19572" s="1">
        <v>15.088734840000001</v>
      </c>
      <c r="I19572" s="1">
        <v>22235</v>
      </c>
    </row>
    <row r="19573" spans="1:9" x14ac:dyDescent="0.25">
      <c r="A19573" s="1">
        <v>0</v>
      </c>
      <c r="B19573" s="1" t="s">
        <v>23699</v>
      </c>
    </row>
    <row r="19574" spans="1:9" x14ac:dyDescent="0.25">
      <c r="A19574" s="1">
        <v>1</v>
      </c>
      <c r="B19574" s="1" t="s">
        <v>23700</v>
      </c>
      <c r="C19574" s="1" t="s">
        <v>23701</v>
      </c>
      <c r="D19574" s="1">
        <v>22276.565209380002</v>
      </c>
      <c r="E19574" s="1">
        <v>1.159E-4</v>
      </c>
      <c r="F19574" s="1" t="s">
        <v>3</v>
      </c>
      <c r="G19574" s="1" t="s">
        <v>23702</v>
      </c>
      <c r="H19574" s="1">
        <v>0</v>
      </c>
      <c r="I19574" s="1">
        <v>9999</v>
      </c>
    </row>
    <row r="19575" spans="1:9" x14ac:dyDescent="0.25">
      <c r="A19575" s="1">
        <v>2</v>
      </c>
      <c r="B19575" s="1">
        <v>52658</v>
      </c>
      <c r="C19575" s="1">
        <v>53.217500000000001</v>
      </c>
      <c r="D19575" s="1">
        <v>19.6082</v>
      </c>
      <c r="E19575" s="1">
        <v>2031</v>
      </c>
      <c r="F19575" s="1">
        <v>39.747700000000002</v>
      </c>
      <c r="G19575" s="1">
        <v>320.3664</v>
      </c>
      <c r="H19575" s="1">
        <v>15.0885727</v>
      </c>
      <c r="I19575" s="1">
        <v>22056</v>
      </c>
    </row>
    <row r="19576" spans="1:9" x14ac:dyDescent="0.25">
      <c r="A19576" s="1">
        <v>0</v>
      </c>
      <c r="B19576" s="1" t="s">
        <v>23703</v>
      </c>
    </row>
    <row r="19577" spans="1:9" x14ac:dyDescent="0.25">
      <c r="A19577" s="1">
        <v>1</v>
      </c>
      <c r="B19577" s="1" t="s">
        <v>23704</v>
      </c>
      <c r="C19577" s="1" t="s">
        <v>23705</v>
      </c>
      <c r="D19577" s="1">
        <v>22276.566170999999</v>
      </c>
      <c r="E19577" s="1">
        <v>1.6038000000000001E-4</v>
      </c>
      <c r="F19577" s="1" t="s">
        <v>3</v>
      </c>
      <c r="G19577" s="1" t="s">
        <v>23706</v>
      </c>
      <c r="H19577" s="1">
        <v>0</v>
      </c>
      <c r="I19577" s="1">
        <v>9998</v>
      </c>
    </row>
    <row r="19578" spans="1:9" x14ac:dyDescent="0.25">
      <c r="A19578" s="1">
        <v>2</v>
      </c>
      <c r="B19578" s="1">
        <v>52659</v>
      </c>
      <c r="C19578" s="1">
        <v>53.216799999999999</v>
      </c>
      <c r="D19578" s="1">
        <v>19.6006</v>
      </c>
      <c r="E19578" s="1">
        <v>1847</v>
      </c>
      <c r="F19578" s="1">
        <v>45.578899999999997</v>
      </c>
      <c r="G19578" s="1">
        <v>314.53539999999998</v>
      </c>
      <c r="H19578" s="1">
        <v>15.08860166</v>
      </c>
      <c r="I19578" s="1">
        <v>22048</v>
      </c>
    </row>
    <row r="19579" spans="1:9" x14ac:dyDescent="0.25">
      <c r="A19579" s="1">
        <v>0</v>
      </c>
      <c r="B19579" s="1" t="s">
        <v>23707</v>
      </c>
    </row>
    <row r="19580" spans="1:9" x14ac:dyDescent="0.25">
      <c r="A19580" s="1">
        <v>1</v>
      </c>
      <c r="B19580" s="1" t="s">
        <v>23708</v>
      </c>
      <c r="C19580" s="1" t="s">
        <v>23709</v>
      </c>
      <c r="D19580" s="1">
        <v>22276.557852059999</v>
      </c>
      <c r="E19580" s="1">
        <v>2.0748000000000001E-4</v>
      </c>
      <c r="F19580" s="1" t="s">
        <v>3</v>
      </c>
      <c r="G19580" s="1" t="s">
        <v>23710</v>
      </c>
      <c r="H19580" s="1">
        <v>0</v>
      </c>
      <c r="I19580" s="1">
        <v>9990</v>
      </c>
    </row>
    <row r="19581" spans="1:9" x14ac:dyDescent="0.25">
      <c r="A19581" s="1">
        <v>2</v>
      </c>
      <c r="B19581" s="1">
        <v>52660</v>
      </c>
      <c r="C19581" s="1">
        <v>53.2164</v>
      </c>
      <c r="D19581" s="1">
        <v>19.639099999999999</v>
      </c>
      <c r="E19581" s="1">
        <v>1774</v>
      </c>
      <c r="F19581" s="1">
        <v>44.6815</v>
      </c>
      <c r="G19581" s="1">
        <v>315.43200000000002</v>
      </c>
      <c r="H19581" s="1">
        <v>15.088689799999999</v>
      </c>
      <c r="I19581" s="1">
        <v>21934</v>
      </c>
    </row>
    <row r="19582" spans="1:9" x14ac:dyDescent="0.25">
      <c r="A19582" s="1">
        <v>0</v>
      </c>
      <c r="B19582" s="1" t="s">
        <v>23711</v>
      </c>
    </row>
    <row r="19583" spans="1:9" x14ac:dyDescent="0.25">
      <c r="A19583" s="1">
        <v>1</v>
      </c>
      <c r="B19583" s="1" t="s">
        <v>23712</v>
      </c>
      <c r="C19583" s="1" t="s">
        <v>23713</v>
      </c>
      <c r="D19583" s="1">
        <v>22276.554175379999</v>
      </c>
      <c r="E19583" s="1">
        <v>1.9578E-4</v>
      </c>
      <c r="F19583" s="1" t="s">
        <v>3</v>
      </c>
      <c r="G19583" s="1" t="s">
        <v>23714</v>
      </c>
      <c r="H19583" s="1">
        <v>0</v>
      </c>
      <c r="I19583" s="1">
        <v>9990</v>
      </c>
    </row>
    <row r="19584" spans="1:9" x14ac:dyDescent="0.25">
      <c r="A19584" s="1">
        <v>2</v>
      </c>
      <c r="B19584" s="1">
        <v>52661</v>
      </c>
      <c r="C19584" s="1">
        <v>53.216500000000003</v>
      </c>
      <c r="D19584" s="1">
        <v>19.6584</v>
      </c>
      <c r="E19584" s="1">
        <v>1786</v>
      </c>
      <c r="F19584" s="1">
        <v>49.761299999999999</v>
      </c>
      <c r="G19584" s="1">
        <v>310.3535</v>
      </c>
      <c r="H19584" s="1">
        <v>15.08866351</v>
      </c>
      <c r="I19584" s="1">
        <v>21869</v>
      </c>
    </row>
    <row r="19585" spans="1:9" x14ac:dyDescent="0.25">
      <c r="A19585" s="1">
        <v>0</v>
      </c>
      <c r="B19585" s="1" t="s">
        <v>23715</v>
      </c>
    </row>
    <row r="19586" spans="1:9" x14ac:dyDescent="0.25">
      <c r="A19586" s="1">
        <v>1</v>
      </c>
      <c r="B19586" s="1" t="s">
        <v>23716</v>
      </c>
      <c r="C19586" s="1" t="s">
        <v>23717</v>
      </c>
      <c r="D19586" s="1">
        <v>22276.54681109</v>
      </c>
      <c r="E19586" s="1">
        <v>1.3352000000000001E-4</v>
      </c>
      <c r="F19586" s="1" t="s">
        <v>3</v>
      </c>
      <c r="G19586" s="1" t="s">
        <v>23718</v>
      </c>
      <c r="H19586" s="1">
        <v>0</v>
      </c>
      <c r="I19586" s="1">
        <v>9993</v>
      </c>
    </row>
    <row r="19587" spans="1:9" x14ac:dyDescent="0.25">
      <c r="A19587" s="1">
        <v>2</v>
      </c>
      <c r="B19587" s="1">
        <v>52662</v>
      </c>
      <c r="C19587" s="1">
        <v>53.216700000000003</v>
      </c>
      <c r="D19587" s="1">
        <v>19.710799999999999</v>
      </c>
      <c r="E19587" s="1">
        <v>1814</v>
      </c>
      <c r="F19587" s="1">
        <v>46.218000000000004</v>
      </c>
      <c r="G19587" s="1">
        <v>313.89620000000002</v>
      </c>
      <c r="H19587" s="1">
        <v>15.08855906</v>
      </c>
      <c r="I19587" s="1">
        <v>21864</v>
      </c>
    </row>
    <row r="19588" spans="1:9" x14ac:dyDescent="0.25">
      <c r="A19588" s="1">
        <v>0</v>
      </c>
      <c r="B19588" s="1" t="s">
        <v>23719</v>
      </c>
    </row>
    <row r="19589" spans="1:9" x14ac:dyDescent="0.25">
      <c r="A19589" s="1">
        <v>1</v>
      </c>
      <c r="B19589" s="1" t="s">
        <v>23720</v>
      </c>
      <c r="C19589" s="1" t="s">
        <v>23721</v>
      </c>
      <c r="D19589" s="1">
        <v>22276.47688898</v>
      </c>
      <c r="E19589" s="1">
        <v>1.8013E-4</v>
      </c>
      <c r="F19589" s="1" t="s">
        <v>3</v>
      </c>
      <c r="G19589" s="1" t="s">
        <v>23722</v>
      </c>
      <c r="H19589" s="1">
        <v>0</v>
      </c>
      <c r="I19589" s="1">
        <v>9992</v>
      </c>
    </row>
    <row r="19590" spans="1:9" x14ac:dyDescent="0.25">
      <c r="A19590" s="1">
        <v>2</v>
      </c>
      <c r="B19590" s="1">
        <v>52663</v>
      </c>
      <c r="C19590" s="1">
        <v>53.215600000000002</v>
      </c>
      <c r="D19590" s="1">
        <v>20.019400000000001</v>
      </c>
      <c r="E19590" s="1">
        <v>2080</v>
      </c>
      <c r="F19590" s="1">
        <v>29.003499999999999</v>
      </c>
      <c r="G19590" s="1">
        <v>331.10719999999998</v>
      </c>
      <c r="H19590" s="1">
        <v>15.08857613</v>
      </c>
      <c r="I19590" s="1">
        <v>21858</v>
      </c>
    </row>
    <row r="19591" spans="1:9" x14ac:dyDescent="0.25">
      <c r="A19591" s="1">
        <v>0</v>
      </c>
      <c r="B19591" s="1" t="s">
        <v>23723</v>
      </c>
    </row>
    <row r="19592" spans="1:9" x14ac:dyDescent="0.25">
      <c r="A19592" s="1">
        <v>1</v>
      </c>
      <c r="B19592" s="1" t="s">
        <v>23724</v>
      </c>
      <c r="C19592" s="1" t="s">
        <v>23725</v>
      </c>
      <c r="D19592" s="1">
        <v>22276.550488389999</v>
      </c>
      <c r="E19592" s="1">
        <v>6.1399999999999997E-6</v>
      </c>
      <c r="F19592" s="1" t="s">
        <v>3</v>
      </c>
      <c r="G19592" s="1" t="s">
        <v>23726</v>
      </c>
      <c r="H19592" s="1">
        <v>0</v>
      </c>
      <c r="I19592" s="1">
        <v>9992</v>
      </c>
    </row>
    <row r="19593" spans="1:9" x14ac:dyDescent="0.25">
      <c r="A19593" s="1">
        <v>2</v>
      </c>
      <c r="B19593" s="1">
        <v>52664</v>
      </c>
      <c r="C19593" s="1">
        <v>53.219799999999999</v>
      </c>
      <c r="D19593" s="1">
        <v>19.685199999999998</v>
      </c>
      <c r="E19593" s="1">
        <v>1719</v>
      </c>
      <c r="F19593" s="1">
        <v>41.849400000000003</v>
      </c>
      <c r="G19593" s="1">
        <v>318.2629</v>
      </c>
      <c r="H19593" s="1">
        <v>15.088449069999999</v>
      </c>
      <c r="I19593" s="1">
        <v>21866</v>
      </c>
    </row>
    <row r="19594" spans="1:9" x14ac:dyDescent="0.25">
      <c r="A19594" s="1">
        <v>0</v>
      </c>
      <c r="B19594" s="1" t="s">
        <v>23727</v>
      </c>
    </row>
    <row r="19595" spans="1:9" x14ac:dyDescent="0.25">
      <c r="A19595" s="1">
        <v>1</v>
      </c>
      <c r="B19595" s="1" t="s">
        <v>23728</v>
      </c>
      <c r="C19595" s="1" t="s">
        <v>23729</v>
      </c>
      <c r="D19595" s="1">
        <v>22276.465840590001</v>
      </c>
      <c r="E19595" s="1">
        <v>1.7730000000000001E-5</v>
      </c>
      <c r="F19595" s="1" t="s">
        <v>3</v>
      </c>
      <c r="G19595" s="1" t="s">
        <v>17455</v>
      </c>
      <c r="H19595" s="1">
        <v>0</v>
      </c>
      <c r="I19595" s="1">
        <v>9993</v>
      </c>
    </row>
    <row r="19596" spans="1:9" x14ac:dyDescent="0.25">
      <c r="A19596" s="1">
        <v>2</v>
      </c>
      <c r="B19596" s="1">
        <v>52665</v>
      </c>
      <c r="C19596" s="1">
        <v>53.218400000000003</v>
      </c>
      <c r="D19596" s="1">
        <v>20.069400000000002</v>
      </c>
      <c r="E19596" s="1">
        <v>1874</v>
      </c>
      <c r="F19596" s="1">
        <v>42.053400000000003</v>
      </c>
      <c r="G19596" s="1">
        <v>318.06020000000001</v>
      </c>
      <c r="H19596" s="1">
        <v>15.08854401</v>
      </c>
      <c r="I19596" s="1">
        <v>21850</v>
      </c>
    </row>
    <row r="19597" spans="1:9" x14ac:dyDescent="0.25">
      <c r="A19597" s="1">
        <v>0</v>
      </c>
      <c r="B19597" s="1" t="s">
        <v>23730</v>
      </c>
    </row>
    <row r="19598" spans="1:9" x14ac:dyDescent="0.25">
      <c r="A19598" s="1">
        <v>1</v>
      </c>
      <c r="B19598" s="1" t="s">
        <v>23731</v>
      </c>
      <c r="C19598" s="1" t="s">
        <v>23732</v>
      </c>
      <c r="D19598" s="1">
        <v>22276.473201469998</v>
      </c>
      <c r="E19598" s="1">
        <v>1.1463000000000001E-4</v>
      </c>
      <c r="F19598" s="1" t="s">
        <v>3</v>
      </c>
      <c r="G19598" s="1" t="s">
        <v>23733</v>
      </c>
      <c r="H19598" s="1">
        <v>0</v>
      </c>
      <c r="I19598" s="1">
        <v>9994</v>
      </c>
    </row>
    <row r="19599" spans="1:9" x14ac:dyDescent="0.25">
      <c r="A19599" s="1">
        <v>2</v>
      </c>
      <c r="B19599" s="1">
        <v>52666</v>
      </c>
      <c r="C19599" s="1">
        <v>53.216500000000003</v>
      </c>
      <c r="D19599" s="1">
        <v>20.0382</v>
      </c>
      <c r="E19599" s="1">
        <v>1881</v>
      </c>
      <c r="F19599" s="1">
        <v>48.326500000000003</v>
      </c>
      <c r="G19599" s="1">
        <v>311.78879999999998</v>
      </c>
      <c r="H19599" s="1">
        <v>15.08848263</v>
      </c>
      <c r="I19599" s="1">
        <v>21857</v>
      </c>
    </row>
    <row r="19600" spans="1:9" x14ac:dyDescent="0.25">
      <c r="A19600" s="1">
        <v>0</v>
      </c>
      <c r="B19600" s="1" t="s">
        <v>23734</v>
      </c>
    </row>
    <row r="19601" spans="1:9" x14ac:dyDescent="0.25">
      <c r="A19601" s="1">
        <v>1</v>
      </c>
      <c r="B19601" s="1" t="s">
        <v>23735</v>
      </c>
      <c r="C19601" s="1" t="s">
        <v>23736</v>
      </c>
      <c r="D19601" s="1">
        <v>22276.5946415</v>
      </c>
      <c r="E19601" s="1">
        <v>2.226E-5</v>
      </c>
      <c r="F19601" s="1" t="s">
        <v>3</v>
      </c>
      <c r="G19601" s="1" t="s">
        <v>23737</v>
      </c>
      <c r="H19601" s="1">
        <v>0</v>
      </c>
      <c r="I19601" s="1">
        <v>9994</v>
      </c>
    </row>
    <row r="19602" spans="1:9" x14ac:dyDescent="0.25">
      <c r="A19602" s="1">
        <v>2</v>
      </c>
      <c r="B19602" s="1">
        <v>52667</v>
      </c>
      <c r="C19602" s="1">
        <v>53.218600000000002</v>
      </c>
      <c r="D19602" s="1">
        <v>19.490400000000001</v>
      </c>
      <c r="E19602" s="1">
        <v>1622</v>
      </c>
      <c r="F19602" s="1">
        <v>47.9</v>
      </c>
      <c r="G19602" s="1">
        <v>312.21300000000002</v>
      </c>
      <c r="H19602" s="1">
        <v>15.0885353</v>
      </c>
      <c r="I19602" s="1">
        <v>21879</v>
      </c>
    </row>
    <row r="19603" spans="1:9" x14ac:dyDescent="0.25">
      <c r="A19603" s="1">
        <v>0</v>
      </c>
      <c r="B19603" s="1" t="s">
        <v>23738</v>
      </c>
    </row>
    <row r="19604" spans="1:9" x14ac:dyDescent="0.25">
      <c r="A19604" s="1">
        <v>1</v>
      </c>
      <c r="B19604" s="1" t="s">
        <v>23739</v>
      </c>
      <c r="C19604" s="1" t="s">
        <v>23740</v>
      </c>
      <c r="D19604" s="1">
        <v>22276.46952916</v>
      </c>
      <c r="E19604" s="1">
        <v>1.217E-5</v>
      </c>
      <c r="F19604" s="1" t="s">
        <v>3</v>
      </c>
      <c r="G19604" s="1" t="s">
        <v>23741</v>
      </c>
      <c r="H19604" s="1">
        <v>0</v>
      </c>
      <c r="I19604" s="1">
        <v>9991</v>
      </c>
    </row>
    <row r="19605" spans="1:9" x14ac:dyDescent="0.25">
      <c r="A19605" s="1">
        <v>2</v>
      </c>
      <c r="B19605" s="1">
        <v>52668</v>
      </c>
      <c r="C19605" s="1">
        <v>53.219299999999997</v>
      </c>
      <c r="D19605" s="1">
        <v>20.054300000000001</v>
      </c>
      <c r="E19605" s="1">
        <v>2348</v>
      </c>
      <c r="F19605" s="1">
        <v>56.297899999999998</v>
      </c>
      <c r="G19605" s="1">
        <v>303.82369999999997</v>
      </c>
      <c r="H19605" s="1">
        <v>15.08849635</v>
      </c>
      <c r="I19605" s="1">
        <v>21852</v>
      </c>
    </row>
    <row r="19606" spans="1:9" x14ac:dyDescent="0.25">
      <c r="A19606" s="1">
        <v>0</v>
      </c>
      <c r="B19606" s="1" t="s">
        <v>23742</v>
      </c>
    </row>
    <row r="19607" spans="1:9" x14ac:dyDescent="0.25">
      <c r="A19607" s="1">
        <v>1</v>
      </c>
      <c r="B19607" s="1" t="s">
        <v>23743</v>
      </c>
      <c r="C19607" s="1" t="s">
        <v>23744</v>
      </c>
      <c r="D19607" s="1">
        <v>22276.583611800001</v>
      </c>
      <c r="E19607" s="1">
        <v>3.0173999999999999E-4</v>
      </c>
      <c r="F19607" s="1" t="s">
        <v>3</v>
      </c>
      <c r="G19607" s="1" t="s">
        <v>23745</v>
      </c>
      <c r="H19607" s="1">
        <v>0</v>
      </c>
      <c r="I19607" s="1">
        <v>9992</v>
      </c>
    </row>
    <row r="19608" spans="1:9" x14ac:dyDescent="0.25">
      <c r="A19608" s="1">
        <v>2</v>
      </c>
      <c r="B19608" s="1">
        <v>52669</v>
      </c>
      <c r="C19608" s="1">
        <v>53.2181</v>
      </c>
      <c r="D19608" s="1">
        <v>19.5426</v>
      </c>
      <c r="E19608" s="1">
        <v>1997</v>
      </c>
      <c r="F19608" s="1">
        <v>46.308</v>
      </c>
      <c r="G19608" s="1">
        <v>313.80770000000001</v>
      </c>
      <c r="H19608" s="1">
        <v>15.08875785</v>
      </c>
      <c r="I19608" s="1">
        <v>21864</v>
      </c>
    </row>
    <row r="19609" spans="1:9" x14ac:dyDescent="0.25">
      <c r="A19609" s="1">
        <v>0</v>
      </c>
      <c r="B19609" s="1" t="s">
        <v>23746</v>
      </c>
    </row>
    <row r="19610" spans="1:9" x14ac:dyDescent="0.25">
      <c r="A19610" s="1">
        <v>1</v>
      </c>
      <c r="B19610" s="1" t="s">
        <v>23747</v>
      </c>
      <c r="C19610" s="1" t="s">
        <v>23748</v>
      </c>
      <c r="D19610" s="1">
        <v>22276.466803709998</v>
      </c>
      <c r="E19610" s="1">
        <v>4.1919999999999998E-5</v>
      </c>
      <c r="F19610" s="1" t="s">
        <v>3</v>
      </c>
      <c r="G19610" s="1" t="s">
        <v>23749</v>
      </c>
      <c r="H19610" s="1">
        <v>0</v>
      </c>
      <c r="I19610" s="1">
        <v>9993</v>
      </c>
    </row>
    <row r="19611" spans="1:9" x14ac:dyDescent="0.25">
      <c r="A19611" s="1">
        <v>2</v>
      </c>
      <c r="B19611" s="1">
        <v>52670</v>
      </c>
      <c r="C19611" s="1">
        <v>53.2179</v>
      </c>
      <c r="D19611" s="1">
        <v>20.064800000000002</v>
      </c>
      <c r="E19611" s="1">
        <v>1907</v>
      </c>
      <c r="F19611" s="1">
        <v>45.2791</v>
      </c>
      <c r="G19611" s="1">
        <v>314.8356</v>
      </c>
      <c r="H19611" s="1">
        <v>15.088586279999999</v>
      </c>
      <c r="I19611" s="1">
        <v>21851</v>
      </c>
    </row>
    <row r="19612" spans="1:9" x14ac:dyDescent="0.25">
      <c r="A19612" s="1">
        <v>0</v>
      </c>
      <c r="B19612" s="1" t="s">
        <v>23750</v>
      </c>
    </row>
    <row r="19613" spans="1:9" x14ac:dyDescent="0.25">
      <c r="A19613" s="1">
        <v>1</v>
      </c>
      <c r="B19613" s="1" t="s">
        <v>23751</v>
      </c>
      <c r="C19613" s="1" t="s">
        <v>23752</v>
      </c>
      <c r="D19613" s="1">
        <v>22276.579922609999</v>
      </c>
      <c r="E19613" s="1">
        <v>1.343E-5</v>
      </c>
      <c r="F19613" s="1" t="s">
        <v>3</v>
      </c>
      <c r="G19613" s="1" t="s">
        <v>23201</v>
      </c>
      <c r="H19613" s="1">
        <v>0</v>
      </c>
      <c r="I19613" s="1">
        <v>9997</v>
      </c>
    </row>
    <row r="19614" spans="1:9" x14ac:dyDescent="0.25">
      <c r="A19614" s="1">
        <v>2</v>
      </c>
      <c r="B19614" s="1">
        <v>52671</v>
      </c>
      <c r="C19614" s="1">
        <v>53.219799999999999</v>
      </c>
      <c r="D19614" s="1">
        <v>19.558700000000002</v>
      </c>
      <c r="E19614" s="1">
        <v>1858</v>
      </c>
      <c r="F19614" s="1">
        <v>40.3125</v>
      </c>
      <c r="G19614" s="1">
        <v>319.8005</v>
      </c>
      <c r="H19614" s="1">
        <v>15.088492309999999</v>
      </c>
      <c r="I19614" s="1">
        <v>21867</v>
      </c>
    </row>
    <row r="19615" spans="1:9" x14ac:dyDescent="0.25">
      <c r="A19615" s="1">
        <v>0</v>
      </c>
      <c r="B19615" s="1" t="s">
        <v>23753</v>
      </c>
    </row>
    <row r="19616" spans="1:9" x14ac:dyDescent="0.25">
      <c r="A19616" s="1">
        <v>1</v>
      </c>
      <c r="B19616" s="1" t="s">
        <v>23754</v>
      </c>
      <c r="C19616" s="1" t="s">
        <v>23755</v>
      </c>
      <c r="D19616" s="1">
        <v>22276.590968650002</v>
      </c>
      <c r="E19616" s="1">
        <v>1.0569E-4</v>
      </c>
      <c r="F19616" s="1" t="s">
        <v>3</v>
      </c>
      <c r="G19616" s="1" t="s">
        <v>23756</v>
      </c>
      <c r="H19616" s="1">
        <v>0</v>
      </c>
      <c r="I19616" s="1">
        <v>9991</v>
      </c>
    </row>
    <row r="19617" spans="1:9" x14ac:dyDescent="0.25">
      <c r="A19617" s="1">
        <v>2</v>
      </c>
      <c r="B19617" s="1">
        <v>52672</v>
      </c>
      <c r="C19617" s="1">
        <v>53.217599999999997</v>
      </c>
      <c r="D19617" s="1">
        <v>19.507999999999999</v>
      </c>
      <c r="E19617" s="1">
        <v>1847</v>
      </c>
      <c r="F19617" s="1">
        <v>41.759099999999997</v>
      </c>
      <c r="G19617" s="1">
        <v>318.35419999999999</v>
      </c>
      <c r="H19617" s="1">
        <v>15.08855718</v>
      </c>
      <c r="I19617" s="1">
        <v>21869</v>
      </c>
    </row>
    <row r="19618" spans="1:9" x14ac:dyDescent="0.25">
      <c r="A19618" s="1">
        <v>0</v>
      </c>
      <c r="B19618" s="1" t="s">
        <v>23757</v>
      </c>
    </row>
    <row r="19619" spans="1:9" x14ac:dyDescent="0.25">
      <c r="A19619" s="1">
        <v>1</v>
      </c>
      <c r="B19619" s="1" t="s">
        <v>23758</v>
      </c>
      <c r="C19619" s="1" t="s">
        <v>23759</v>
      </c>
      <c r="D19619" s="1">
        <v>22276.572562320001</v>
      </c>
      <c r="E19619" s="1">
        <v>9.7499999999999998E-6</v>
      </c>
      <c r="F19619" s="1" t="s">
        <v>3</v>
      </c>
      <c r="G19619" s="1" t="s">
        <v>23760</v>
      </c>
      <c r="H19619" s="1">
        <v>0</v>
      </c>
      <c r="I19619" s="1">
        <v>9995</v>
      </c>
    </row>
    <row r="19620" spans="1:9" x14ac:dyDescent="0.25">
      <c r="A19620" s="1">
        <v>2</v>
      </c>
      <c r="B19620" s="1">
        <v>52673</v>
      </c>
      <c r="C19620" s="1">
        <v>53.220599999999997</v>
      </c>
      <c r="D19620" s="1">
        <v>19.5746</v>
      </c>
      <c r="E19620" s="1">
        <v>1957</v>
      </c>
      <c r="F19620" s="1">
        <v>47.160800000000002</v>
      </c>
      <c r="G19620" s="1">
        <v>312.95479999999998</v>
      </c>
      <c r="H19620" s="1">
        <v>15.088524550000001</v>
      </c>
      <c r="I19620" s="1">
        <v>21865</v>
      </c>
    </row>
    <row r="19621" spans="1:9" x14ac:dyDescent="0.25">
      <c r="A19621" s="1">
        <v>0</v>
      </c>
      <c r="B19621" s="1" t="s">
        <v>23761</v>
      </c>
    </row>
    <row r="19622" spans="1:9" x14ac:dyDescent="0.25">
      <c r="A19622" s="1">
        <v>1</v>
      </c>
      <c r="B19622" s="1" t="s">
        <v>23762</v>
      </c>
      <c r="C19622" s="1" t="s">
        <v>23763</v>
      </c>
      <c r="D19622" s="1">
        <v>22276.587302510001</v>
      </c>
      <c r="E19622" s="1">
        <v>2.9393000000000003E-4</v>
      </c>
      <c r="F19622" s="1" t="s">
        <v>3</v>
      </c>
      <c r="G19622" s="1" t="s">
        <v>23764</v>
      </c>
      <c r="H19622" s="1">
        <v>0</v>
      </c>
      <c r="I19622" s="1">
        <v>9999</v>
      </c>
    </row>
    <row r="19623" spans="1:9" x14ac:dyDescent="0.25">
      <c r="A19623" s="1">
        <v>2</v>
      </c>
      <c r="B19623" s="1">
        <v>52674</v>
      </c>
      <c r="C19623" s="1">
        <v>53.218400000000003</v>
      </c>
      <c r="D19623" s="1">
        <v>19.526599999999998</v>
      </c>
      <c r="E19623" s="1">
        <v>1845</v>
      </c>
      <c r="F19623" s="1">
        <v>45.782800000000002</v>
      </c>
      <c r="G19623" s="1">
        <v>314.33159999999998</v>
      </c>
      <c r="H19623" s="1">
        <v>15.088714510000001</v>
      </c>
      <c r="I19623" s="1">
        <v>21879</v>
      </c>
    </row>
    <row r="19624" spans="1:9" x14ac:dyDescent="0.25">
      <c r="A19624" s="1">
        <v>0</v>
      </c>
      <c r="B19624" s="1" t="s">
        <v>23765</v>
      </c>
    </row>
    <row r="19625" spans="1:9" x14ac:dyDescent="0.25">
      <c r="A19625" s="1">
        <v>1</v>
      </c>
      <c r="B19625" s="1" t="s">
        <v>23766</v>
      </c>
      <c r="C19625" s="1" t="s">
        <v>23767</v>
      </c>
      <c r="D19625" s="1">
        <v>22276.50357357</v>
      </c>
      <c r="E19625" s="1">
        <v>3.2320000000000002E-5</v>
      </c>
      <c r="F19625" s="1" t="s">
        <v>3</v>
      </c>
      <c r="G19625" s="1" t="s">
        <v>23768</v>
      </c>
      <c r="H19625" s="1">
        <v>0</v>
      </c>
      <c r="I19625" s="1">
        <v>9993</v>
      </c>
    </row>
    <row r="19626" spans="1:9" x14ac:dyDescent="0.25">
      <c r="A19626" s="1">
        <v>2</v>
      </c>
      <c r="B19626" s="1">
        <v>52675</v>
      </c>
      <c r="C19626" s="1">
        <v>53.217199999999998</v>
      </c>
      <c r="D19626" s="1">
        <v>9.8872</v>
      </c>
      <c r="E19626" s="1">
        <v>1842</v>
      </c>
      <c r="F19626" s="1">
        <v>43.262700000000002</v>
      </c>
      <c r="G19626" s="1">
        <v>316.85090000000002</v>
      </c>
      <c r="H19626" s="1">
        <v>15.08849753</v>
      </c>
      <c r="I19626" s="1">
        <v>21555</v>
      </c>
    </row>
    <row r="19627" spans="1:9" x14ac:dyDescent="0.25">
      <c r="A19627" s="1">
        <v>0</v>
      </c>
      <c r="B19627" s="1" t="s">
        <v>23769</v>
      </c>
    </row>
    <row r="19628" spans="1:9" x14ac:dyDescent="0.25">
      <c r="A19628" s="1">
        <v>1</v>
      </c>
      <c r="B19628" s="1" t="s">
        <v>23770</v>
      </c>
      <c r="C19628" s="1" t="s">
        <v>23771</v>
      </c>
      <c r="D19628" s="1">
        <v>22276.576241719999</v>
      </c>
      <c r="E19628" s="1">
        <v>1.0550000000000001E-5</v>
      </c>
      <c r="F19628" s="1" t="s">
        <v>3</v>
      </c>
      <c r="G19628" s="1" t="s">
        <v>23772</v>
      </c>
      <c r="H19628" s="1">
        <v>0</v>
      </c>
      <c r="I19628" s="1">
        <v>9999</v>
      </c>
    </row>
    <row r="19629" spans="1:9" x14ac:dyDescent="0.25">
      <c r="A19629" s="1">
        <v>2</v>
      </c>
      <c r="B19629" s="1">
        <v>52676</v>
      </c>
      <c r="C19629" s="1">
        <v>53.2211</v>
      </c>
      <c r="D19629" s="1">
        <v>19.566099999999999</v>
      </c>
      <c r="E19629" s="1">
        <v>1886</v>
      </c>
      <c r="F19629" s="1">
        <v>43.259099999999997</v>
      </c>
      <c r="G19629" s="1">
        <v>316.85489999999999</v>
      </c>
      <c r="H19629" s="1">
        <v>15.08857944</v>
      </c>
      <c r="I19629" s="1">
        <v>21861</v>
      </c>
    </row>
    <row r="19630" spans="1:9" x14ac:dyDescent="0.25">
      <c r="A19630" s="1">
        <v>0</v>
      </c>
      <c r="B19630" s="1" t="s">
        <v>23773</v>
      </c>
    </row>
    <row r="19631" spans="1:9" x14ac:dyDescent="0.25">
      <c r="A19631" s="1">
        <v>1</v>
      </c>
      <c r="B19631" s="1" t="s">
        <v>23774</v>
      </c>
      <c r="C19631" s="1" t="s">
        <v>23775</v>
      </c>
      <c r="D19631" s="1">
        <v>22276.562464319999</v>
      </c>
      <c r="E19631" s="1">
        <v>2.3950999999999999E-4</v>
      </c>
      <c r="F19631" s="1" t="s">
        <v>3</v>
      </c>
      <c r="G19631" s="1" t="s">
        <v>23776</v>
      </c>
      <c r="H19631" s="1">
        <v>0</v>
      </c>
      <c r="I19631" s="1">
        <v>9997</v>
      </c>
    </row>
    <row r="19632" spans="1:9" x14ac:dyDescent="0.25">
      <c r="A19632" s="1">
        <v>2</v>
      </c>
      <c r="B19632" s="1">
        <v>52677</v>
      </c>
      <c r="C19632" s="1">
        <v>53.217399999999998</v>
      </c>
      <c r="D19632" s="1">
        <v>9.6236999999999995</v>
      </c>
      <c r="E19632" s="1">
        <v>2007</v>
      </c>
      <c r="F19632" s="1">
        <v>47.693199999999997</v>
      </c>
      <c r="G19632" s="1">
        <v>312.423</v>
      </c>
      <c r="H19632" s="1">
        <v>15.08856982</v>
      </c>
      <c r="I19632" s="1">
        <v>21974</v>
      </c>
    </row>
    <row r="19633" spans="1:9" x14ac:dyDescent="0.25">
      <c r="A19633" s="1">
        <v>0</v>
      </c>
      <c r="B19633" s="1" t="s">
        <v>23777</v>
      </c>
    </row>
    <row r="19634" spans="1:9" x14ac:dyDescent="0.25">
      <c r="A19634" s="1">
        <v>1</v>
      </c>
      <c r="B19634" s="1" t="s">
        <v>23778</v>
      </c>
      <c r="C19634" s="1" t="s">
        <v>23779</v>
      </c>
      <c r="D19634" s="1">
        <v>22276.504545560001</v>
      </c>
      <c r="E19634" s="1">
        <v>-3.6399999999999999E-6</v>
      </c>
      <c r="F19634" s="1" t="s">
        <v>3</v>
      </c>
      <c r="G19634" s="1">
        <f>-47905-5</f>
        <v>-47910</v>
      </c>
      <c r="H19634" s="1">
        <v>0</v>
      </c>
      <c r="I19634" s="1">
        <v>9998</v>
      </c>
    </row>
    <row r="19635" spans="1:9" x14ac:dyDescent="0.25">
      <c r="A19635" s="1">
        <v>2</v>
      </c>
      <c r="B19635" s="1">
        <v>52678</v>
      </c>
      <c r="C19635" s="1">
        <v>53.220199999999998</v>
      </c>
      <c r="D19635" s="1">
        <v>9.8834</v>
      </c>
      <c r="E19635" s="1">
        <v>2019</v>
      </c>
      <c r="F19635" s="1">
        <v>50.615699999999997</v>
      </c>
      <c r="G19635" s="1">
        <v>309.50139999999999</v>
      </c>
      <c r="H19635" s="1">
        <v>15.08827964</v>
      </c>
      <c r="I19635" s="1">
        <v>21984</v>
      </c>
    </row>
    <row r="19636" spans="1:9" x14ac:dyDescent="0.25">
      <c r="A19636" s="1">
        <v>0</v>
      </c>
      <c r="B19636" s="1" t="s">
        <v>23780</v>
      </c>
    </row>
    <row r="19637" spans="1:9" x14ac:dyDescent="0.25">
      <c r="A19637" s="1">
        <v>1</v>
      </c>
      <c r="B19637" s="1" t="s">
        <v>23781</v>
      </c>
      <c r="C19637" s="1" t="s">
        <v>23782</v>
      </c>
      <c r="D19637" s="1">
        <v>22276.551399460001</v>
      </c>
      <c r="E19637" s="1">
        <v>1.3509000000000001E-4</v>
      </c>
      <c r="F19637" s="1" t="s">
        <v>3</v>
      </c>
      <c r="G19637" s="1" t="s">
        <v>23783</v>
      </c>
      <c r="H19637" s="1">
        <v>0</v>
      </c>
      <c r="I19637" s="1">
        <v>9995</v>
      </c>
    </row>
    <row r="19638" spans="1:9" x14ac:dyDescent="0.25">
      <c r="A19638" s="1">
        <v>2</v>
      </c>
      <c r="B19638" s="1">
        <v>52679</v>
      </c>
      <c r="C19638" s="1">
        <v>53.218400000000003</v>
      </c>
      <c r="D19638" s="1">
        <v>9.673</v>
      </c>
      <c r="E19638" s="1">
        <v>1855</v>
      </c>
      <c r="F19638" s="1">
        <v>51.931100000000001</v>
      </c>
      <c r="G19638" s="1">
        <v>308.1848</v>
      </c>
      <c r="H19638" s="1">
        <v>15.08866855</v>
      </c>
      <c r="I19638" s="1">
        <v>21959</v>
      </c>
    </row>
    <row r="19639" spans="1:9" x14ac:dyDescent="0.25">
      <c r="A19639" s="1">
        <v>0</v>
      </c>
      <c r="B19639" s="1" t="s">
        <v>23784</v>
      </c>
    </row>
    <row r="19640" spans="1:9" x14ac:dyDescent="0.25">
      <c r="A19640" s="1">
        <v>1</v>
      </c>
      <c r="B19640" s="1" t="s">
        <v>23785</v>
      </c>
      <c r="C19640" s="1" t="s">
        <v>23786</v>
      </c>
      <c r="D19640" s="1">
        <v>22276.566125910002</v>
      </c>
      <c r="E19640" s="1">
        <v>1.1620000000000001E-5</v>
      </c>
      <c r="F19640" s="1" t="s">
        <v>3</v>
      </c>
      <c r="G19640" s="1" t="s">
        <v>23787</v>
      </c>
      <c r="H19640" s="1">
        <v>0</v>
      </c>
      <c r="I19640" s="1">
        <v>9991</v>
      </c>
    </row>
    <row r="19641" spans="1:9" x14ac:dyDescent="0.25">
      <c r="A19641" s="1">
        <v>2</v>
      </c>
      <c r="B19641" s="1">
        <v>52680</v>
      </c>
      <c r="C19641" s="1">
        <v>53.218499999999999</v>
      </c>
      <c r="D19641" s="1">
        <v>9.6079000000000008</v>
      </c>
      <c r="E19641" s="1">
        <v>2086</v>
      </c>
      <c r="F19641" s="1">
        <v>50.028599999999997</v>
      </c>
      <c r="G19641" s="1">
        <v>310.08890000000002</v>
      </c>
      <c r="H19641" s="1">
        <v>15.088521310000001</v>
      </c>
      <c r="I19641" s="1">
        <v>21977</v>
      </c>
    </row>
    <row r="19642" spans="1:9" x14ac:dyDescent="0.25">
      <c r="A19642" s="1">
        <v>0</v>
      </c>
      <c r="B19642" s="1" t="s">
        <v>23788</v>
      </c>
    </row>
    <row r="19643" spans="1:9" x14ac:dyDescent="0.25">
      <c r="A19643" s="1">
        <v>1</v>
      </c>
      <c r="B19643" s="1" t="s">
        <v>23789</v>
      </c>
      <c r="C19643" s="1" t="s">
        <v>23790</v>
      </c>
      <c r="D19643" s="1">
        <v>22276.547727040001</v>
      </c>
      <c r="E19643" s="1">
        <v>4.8930000000000001E-5</v>
      </c>
      <c r="F19643" s="1" t="s">
        <v>3</v>
      </c>
      <c r="G19643" s="1" t="s">
        <v>23791</v>
      </c>
      <c r="H19643" s="1">
        <v>0</v>
      </c>
      <c r="I19643" s="1">
        <v>9996</v>
      </c>
    </row>
    <row r="19644" spans="1:9" x14ac:dyDescent="0.25">
      <c r="A19644" s="1">
        <v>2</v>
      </c>
      <c r="B19644" s="1">
        <v>52681</v>
      </c>
      <c r="C19644" s="1">
        <v>53.216900000000003</v>
      </c>
      <c r="D19644" s="1">
        <v>9.6837999999999997</v>
      </c>
      <c r="E19644" s="1">
        <v>2172</v>
      </c>
      <c r="F19644" s="1">
        <v>38.2166</v>
      </c>
      <c r="G19644" s="1">
        <v>321.89800000000002</v>
      </c>
      <c r="H19644" s="1">
        <v>15.088535309999999</v>
      </c>
      <c r="I19644" s="1">
        <v>21959</v>
      </c>
    </row>
    <row r="19645" spans="1:9" x14ac:dyDescent="0.25">
      <c r="A19645" s="1">
        <v>0</v>
      </c>
      <c r="B19645" s="1" t="s">
        <v>23792</v>
      </c>
    </row>
    <row r="19646" spans="1:9" x14ac:dyDescent="0.25">
      <c r="A19646" s="1">
        <v>1</v>
      </c>
      <c r="B19646" s="1" t="s">
        <v>23793</v>
      </c>
      <c r="C19646" s="1" t="s">
        <v>23794</v>
      </c>
      <c r="D19646" s="1">
        <v>22276.492540079998</v>
      </c>
      <c r="E19646" s="1">
        <v>2.8535000000000002E-4</v>
      </c>
      <c r="F19646" s="1" t="s">
        <v>3</v>
      </c>
      <c r="G19646" s="1" t="s">
        <v>23795</v>
      </c>
      <c r="H19646" s="1">
        <v>0</v>
      </c>
      <c r="I19646" s="1">
        <v>9999</v>
      </c>
    </row>
    <row r="19647" spans="1:9" x14ac:dyDescent="0.25">
      <c r="A19647" s="1">
        <v>2</v>
      </c>
      <c r="B19647" s="1">
        <v>52682</v>
      </c>
      <c r="C19647" s="1">
        <v>53.216900000000003</v>
      </c>
      <c r="D19647" s="1">
        <v>9.9324999999999992</v>
      </c>
      <c r="E19647" s="1">
        <v>2104</v>
      </c>
      <c r="F19647" s="1">
        <v>38.503399999999999</v>
      </c>
      <c r="G19647" s="1">
        <v>321.61079999999998</v>
      </c>
      <c r="H19647" s="1">
        <v>15.08878485</v>
      </c>
      <c r="I19647" s="1">
        <v>21962</v>
      </c>
    </row>
    <row r="19648" spans="1:9" x14ac:dyDescent="0.25">
      <c r="A19648" s="1">
        <v>0</v>
      </c>
      <c r="B19648" s="1" t="s">
        <v>23796</v>
      </c>
    </row>
    <row r="19649" spans="1:9" x14ac:dyDescent="0.25">
      <c r="A19649" s="1">
        <v>1</v>
      </c>
      <c r="B19649" s="1" t="s">
        <v>23797</v>
      </c>
      <c r="C19649" s="1" t="s">
        <v>23798</v>
      </c>
      <c r="D19649" s="1">
        <v>22276.540380390001</v>
      </c>
      <c r="E19649" s="1">
        <v>1.8425000000000001E-4</v>
      </c>
      <c r="F19649" s="1" t="s">
        <v>3</v>
      </c>
      <c r="G19649" s="1" t="s">
        <v>23799</v>
      </c>
      <c r="H19649" s="1">
        <v>0</v>
      </c>
      <c r="I19649" s="1">
        <v>9991</v>
      </c>
    </row>
    <row r="19650" spans="1:9" x14ac:dyDescent="0.25">
      <c r="A19650" s="1">
        <v>2</v>
      </c>
      <c r="B19650" s="1">
        <v>52683</v>
      </c>
      <c r="C19650" s="1">
        <v>53.217300000000002</v>
      </c>
      <c r="D19650" s="1">
        <v>9.7190999999999992</v>
      </c>
      <c r="E19650" s="1">
        <v>1940</v>
      </c>
      <c r="F19650" s="1">
        <v>49.0717</v>
      </c>
      <c r="G19650" s="1">
        <v>311.04430000000002</v>
      </c>
      <c r="H19650" s="1">
        <v>15.088594670000001</v>
      </c>
      <c r="I19650" s="1">
        <v>21952</v>
      </c>
    </row>
    <row r="19651" spans="1:9" x14ac:dyDescent="0.25">
      <c r="A19651" s="1">
        <v>0</v>
      </c>
      <c r="B19651" s="1" t="s">
        <v>23800</v>
      </c>
    </row>
    <row r="19652" spans="1:9" x14ac:dyDescent="0.25">
      <c r="A19652" s="1">
        <v>1</v>
      </c>
      <c r="B19652" s="1" t="s">
        <v>23801</v>
      </c>
      <c r="C19652" s="1" t="s">
        <v>23802</v>
      </c>
      <c r="D19652" s="1">
        <v>22276.555093629999</v>
      </c>
      <c r="E19652" s="1">
        <v>2.9076999999999998E-4</v>
      </c>
      <c r="F19652" s="1" t="s">
        <v>3</v>
      </c>
      <c r="G19652" s="1" t="s">
        <v>23803</v>
      </c>
      <c r="H19652" s="1">
        <v>0</v>
      </c>
      <c r="I19652" s="1">
        <v>9992</v>
      </c>
    </row>
    <row r="19653" spans="1:9" x14ac:dyDescent="0.25">
      <c r="A19653" s="1">
        <v>2</v>
      </c>
      <c r="B19653" s="1">
        <v>52684</v>
      </c>
      <c r="C19653" s="1">
        <v>53.217599999999997</v>
      </c>
      <c r="D19653" s="1">
        <v>9.6555999999999997</v>
      </c>
      <c r="E19653" s="1">
        <v>1825</v>
      </c>
      <c r="F19653" s="1">
        <v>41.095799999999997</v>
      </c>
      <c r="G19653" s="1">
        <v>319.01710000000003</v>
      </c>
      <c r="H19653" s="1">
        <v>15.08877551</v>
      </c>
      <c r="I19653" s="1">
        <v>21951</v>
      </c>
    </row>
    <row r="19654" spans="1:9" x14ac:dyDescent="0.25">
      <c r="A19654" s="1">
        <v>0</v>
      </c>
      <c r="B19654" s="1" t="s">
        <v>23804</v>
      </c>
    </row>
    <row r="19655" spans="1:9" x14ac:dyDescent="0.25">
      <c r="A19655" s="1">
        <v>1</v>
      </c>
      <c r="B19655" s="1" t="s">
        <v>23805</v>
      </c>
      <c r="C19655" s="1" t="s">
        <v>23806</v>
      </c>
      <c r="D19655" s="1">
        <v>22276.533015479999</v>
      </c>
      <c r="E19655" s="1">
        <v>1.8026000000000001E-4</v>
      </c>
      <c r="F19655" s="1" t="s">
        <v>3</v>
      </c>
      <c r="G19655" s="1" t="s">
        <v>23807</v>
      </c>
      <c r="H19655" s="1">
        <v>0</v>
      </c>
      <c r="I19655" s="1">
        <v>9999</v>
      </c>
    </row>
    <row r="19656" spans="1:9" x14ac:dyDescent="0.25">
      <c r="A19656" s="1">
        <v>2</v>
      </c>
      <c r="B19656" s="1">
        <v>52685</v>
      </c>
      <c r="C19656" s="1">
        <v>53.218000000000004</v>
      </c>
      <c r="D19656" s="1">
        <v>9.7475000000000005</v>
      </c>
      <c r="E19656" s="1">
        <v>2063</v>
      </c>
      <c r="F19656" s="1">
        <v>45.396299999999997</v>
      </c>
      <c r="G19656" s="1">
        <v>314.71980000000002</v>
      </c>
      <c r="H19656" s="1">
        <v>15.088614489999999</v>
      </c>
      <c r="I19656" s="1">
        <v>21934</v>
      </c>
    </row>
    <row r="19657" spans="1:9" x14ac:dyDescent="0.25">
      <c r="A19657" s="1">
        <v>0</v>
      </c>
      <c r="B19657" s="1" t="s">
        <v>23808</v>
      </c>
    </row>
    <row r="19658" spans="1:9" x14ac:dyDescent="0.25">
      <c r="A19658" s="1">
        <v>1</v>
      </c>
      <c r="B19658" s="1" t="s">
        <v>23809</v>
      </c>
      <c r="C19658" s="1" t="s">
        <v>23810</v>
      </c>
      <c r="D19658" s="1">
        <v>22276.544048880001</v>
      </c>
      <c r="E19658" s="1">
        <v>2.3581000000000001E-4</v>
      </c>
      <c r="F19658" s="1" t="s">
        <v>3</v>
      </c>
      <c r="G19658" s="1" t="s">
        <v>23811</v>
      </c>
      <c r="H19658" s="1">
        <v>0</v>
      </c>
      <c r="I19658" s="1">
        <v>9993</v>
      </c>
    </row>
    <row r="19659" spans="1:9" x14ac:dyDescent="0.25">
      <c r="A19659" s="1">
        <v>2</v>
      </c>
      <c r="B19659" s="1">
        <v>52686</v>
      </c>
      <c r="C19659" s="1">
        <v>53.218400000000003</v>
      </c>
      <c r="D19659" s="1">
        <v>9.7059999999999995</v>
      </c>
      <c r="E19659" s="1">
        <v>2035</v>
      </c>
      <c r="F19659" s="1">
        <v>47.245899999999999</v>
      </c>
      <c r="G19659" s="1">
        <v>312.87049999999999</v>
      </c>
      <c r="H19659" s="1">
        <v>15.08868159</v>
      </c>
      <c r="I19659" s="1">
        <v>21948</v>
      </c>
    </row>
    <row r="19660" spans="1:9" x14ac:dyDescent="0.25">
      <c r="A19660" s="1">
        <v>0</v>
      </c>
      <c r="B19660" s="1" t="s">
        <v>23812</v>
      </c>
    </row>
    <row r="19661" spans="1:9" x14ac:dyDescent="0.25">
      <c r="A19661" s="1">
        <v>1</v>
      </c>
      <c r="B19661" s="1" t="s">
        <v>23813</v>
      </c>
      <c r="C19661" s="1" t="s">
        <v>23814</v>
      </c>
      <c r="D19661" s="1">
        <v>22276.529332210001</v>
      </c>
      <c r="E19661" s="1">
        <v>2.1618000000000001E-4</v>
      </c>
      <c r="F19661" s="1" t="s">
        <v>3</v>
      </c>
      <c r="G19661" s="1" t="s">
        <v>23815</v>
      </c>
      <c r="H19661" s="1">
        <v>0</v>
      </c>
      <c r="I19661" s="1">
        <v>9990</v>
      </c>
    </row>
    <row r="19662" spans="1:9" x14ac:dyDescent="0.25">
      <c r="A19662" s="1">
        <v>2</v>
      </c>
      <c r="B19662" s="1">
        <v>52687</v>
      </c>
      <c r="C19662" s="1">
        <v>53.219499999999996</v>
      </c>
      <c r="D19662" s="1">
        <v>9.7668999999999997</v>
      </c>
      <c r="E19662" s="1">
        <v>1906</v>
      </c>
      <c r="F19662" s="1">
        <v>38.138399999999997</v>
      </c>
      <c r="G19662" s="1">
        <v>321.9742</v>
      </c>
      <c r="H19662" s="1">
        <v>15.08866379</v>
      </c>
      <c r="I19662" s="1">
        <v>21931</v>
      </c>
    </row>
    <row r="19663" spans="1:9" x14ac:dyDescent="0.25">
      <c r="A19663" s="1">
        <v>0</v>
      </c>
      <c r="B19663" s="1" t="s">
        <v>23816</v>
      </c>
    </row>
    <row r="19664" spans="1:9" x14ac:dyDescent="0.25">
      <c r="A19664" s="1">
        <v>1</v>
      </c>
      <c r="B19664" s="1" t="s">
        <v>23817</v>
      </c>
      <c r="C19664" s="1" t="s">
        <v>23818</v>
      </c>
      <c r="D19664" s="1">
        <v>22276.53765943</v>
      </c>
      <c r="E19664" s="1">
        <v>1.2924E-4</v>
      </c>
      <c r="F19664" s="1" t="s">
        <v>3</v>
      </c>
      <c r="G19664" s="1" t="s">
        <v>23819</v>
      </c>
      <c r="H19664" s="1">
        <v>0</v>
      </c>
      <c r="I19664" s="1">
        <v>9990</v>
      </c>
    </row>
    <row r="19665" spans="1:9" x14ac:dyDescent="0.25">
      <c r="A19665" s="1">
        <v>2</v>
      </c>
      <c r="B19665" s="1">
        <v>52688</v>
      </c>
      <c r="C19665" s="1">
        <v>53.2181</v>
      </c>
      <c r="D19665" s="1">
        <v>9.7266999999999992</v>
      </c>
      <c r="E19665" s="1">
        <v>2038</v>
      </c>
      <c r="F19665" s="1">
        <v>38.4206</v>
      </c>
      <c r="G19665" s="1">
        <v>321.69310000000002</v>
      </c>
      <c r="H19665" s="1">
        <v>15.08840292</v>
      </c>
      <c r="I19665" s="1">
        <v>21937</v>
      </c>
    </row>
    <row r="19666" spans="1:9" x14ac:dyDescent="0.25">
      <c r="A19666" s="1">
        <v>0</v>
      </c>
      <c r="B19666" s="1" t="s">
        <v>23820</v>
      </c>
    </row>
    <row r="19667" spans="1:9" x14ac:dyDescent="0.25">
      <c r="A19667" s="1">
        <v>1</v>
      </c>
      <c r="B19667" s="1" t="s">
        <v>23821</v>
      </c>
      <c r="C19667" s="1" t="s">
        <v>23822</v>
      </c>
      <c r="D19667" s="1">
        <v>22276.51830589</v>
      </c>
      <c r="E19667" s="1">
        <v>2.2364999999999999E-4</v>
      </c>
      <c r="F19667" s="1" t="s">
        <v>3</v>
      </c>
      <c r="G19667" s="1" t="s">
        <v>12626</v>
      </c>
      <c r="H19667" s="1">
        <v>0</v>
      </c>
      <c r="I19667" s="1">
        <v>9997</v>
      </c>
    </row>
    <row r="19668" spans="1:9" x14ac:dyDescent="0.25">
      <c r="A19668" s="1">
        <v>2</v>
      </c>
      <c r="B19668" s="1">
        <v>52689</v>
      </c>
      <c r="C19668" s="1">
        <v>53.219499999999996</v>
      </c>
      <c r="D19668" s="1">
        <v>9.8216999999999999</v>
      </c>
      <c r="E19668" s="1">
        <v>1985</v>
      </c>
      <c r="F19668" s="1">
        <v>42.696300000000001</v>
      </c>
      <c r="G19668" s="1">
        <v>317.41829999999999</v>
      </c>
      <c r="H19668" s="1">
        <v>15.08853369</v>
      </c>
      <c r="I19668" s="1">
        <v>21960</v>
      </c>
    </row>
    <row r="19669" spans="1:9" x14ac:dyDescent="0.25">
      <c r="A19669" s="1">
        <v>0</v>
      </c>
      <c r="B19669" s="1" t="s">
        <v>23823</v>
      </c>
    </row>
    <row r="19670" spans="1:9" x14ac:dyDescent="0.25">
      <c r="A19670" s="1">
        <v>1</v>
      </c>
      <c r="B19670" s="1" t="s">
        <v>23824</v>
      </c>
      <c r="C19670" s="1" t="s">
        <v>23825</v>
      </c>
      <c r="D19670" s="1">
        <v>22276.536692850001</v>
      </c>
      <c r="E19670" s="1">
        <v>1.6140999999999999E-4</v>
      </c>
      <c r="F19670" s="1" t="s">
        <v>3</v>
      </c>
      <c r="G19670" s="1" t="s">
        <v>23826</v>
      </c>
      <c r="H19670" s="1">
        <v>0</v>
      </c>
      <c r="I19670" s="1">
        <v>9997</v>
      </c>
    </row>
    <row r="19671" spans="1:9" x14ac:dyDescent="0.25">
      <c r="A19671" s="1">
        <v>2</v>
      </c>
      <c r="B19671" s="1">
        <v>52690</v>
      </c>
      <c r="C19671" s="1">
        <v>53.219200000000001</v>
      </c>
      <c r="D19671" s="1">
        <v>9.7363</v>
      </c>
      <c r="E19671" s="1">
        <v>1816</v>
      </c>
      <c r="F19671" s="1">
        <v>50.765099999999997</v>
      </c>
      <c r="G19671" s="1">
        <v>309.35019999999997</v>
      </c>
      <c r="H19671" s="1">
        <v>15.08861025</v>
      </c>
      <c r="I19671" s="1">
        <v>21937</v>
      </c>
    </row>
    <row r="19672" spans="1:9" x14ac:dyDescent="0.25">
      <c r="A19672" s="1">
        <v>0</v>
      </c>
      <c r="B19672" s="1" t="s">
        <v>23827</v>
      </c>
    </row>
    <row r="19673" spans="1:9" x14ac:dyDescent="0.25">
      <c r="A19673" s="1">
        <v>1</v>
      </c>
      <c r="B19673" s="1" t="s">
        <v>23828</v>
      </c>
      <c r="C19673" s="1" t="s">
        <v>23829</v>
      </c>
      <c r="D19673" s="1">
        <v>22276.514618640002</v>
      </c>
      <c r="E19673" s="1">
        <v>-2.815E-5</v>
      </c>
      <c r="F19673" s="1" t="s">
        <v>3</v>
      </c>
      <c r="G19673" s="1">
        <f>-15879-3</f>
        <v>-15882</v>
      </c>
      <c r="H19673" s="1">
        <v>0</v>
      </c>
      <c r="I19673" s="1">
        <v>9990</v>
      </c>
    </row>
    <row r="19674" spans="1:9" x14ac:dyDescent="0.25">
      <c r="A19674" s="1">
        <v>2</v>
      </c>
      <c r="B19674" s="1">
        <v>52691</v>
      </c>
      <c r="C19674" s="1">
        <v>53.220199999999998</v>
      </c>
      <c r="D19674" s="1">
        <v>9.8336000000000006</v>
      </c>
      <c r="E19674" s="1">
        <v>1873</v>
      </c>
      <c r="F19674" s="1">
        <v>55.331800000000001</v>
      </c>
      <c r="G19674" s="1">
        <v>304.7851</v>
      </c>
      <c r="H19674" s="1">
        <v>15.088483719999999</v>
      </c>
      <c r="I19674" s="1">
        <v>21964</v>
      </c>
    </row>
    <row r="19675" spans="1:9" x14ac:dyDescent="0.25">
      <c r="A19675" s="1">
        <v>0</v>
      </c>
      <c r="B19675" s="1" t="s">
        <v>23830</v>
      </c>
    </row>
    <row r="19676" spans="1:9" x14ac:dyDescent="0.25">
      <c r="A19676" s="1">
        <v>1</v>
      </c>
      <c r="B19676" s="1" t="s">
        <v>23831</v>
      </c>
      <c r="C19676" s="1" t="s">
        <v>23832</v>
      </c>
      <c r="D19676" s="1">
        <v>22276.52566594</v>
      </c>
      <c r="E19676" s="1">
        <v>2.7507999999999998E-4</v>
      </c>
      <c r="F19676" s="1" t="s">
        <v>3</v>
      </c>
      <c r="G19676" s="1" t="s">
        <v>23833</v>
      </c>
      <c r="H19676" s="1">
        <v>0</v>
      </c>
      <c r="I19676" s="1">
        <v>9992</v>
      </c>
    </row>
    <row r="19677" spans="1:9" x14ac:dyDescent="0.25">
      <c r="A19677" s="1">
        <v>2</v>
      </c>
      <c r="B19677" s="1">
        <v>52692</v>
      </c>
      <c r="C19677" s="1">
        <v>53.218299999999999</v>
      </c>
      <c r="D19677" s="1">
        <v>9.7828999999999997</v>
      </c>
      <c r="E19677" s="1">
        <v>1763</v>
      </c>
      <c r="F19677" s="1">
        <v>51.303800000000003</v>
      </c>
      <c r="G19677" s="1">
        <v>308.81119999999999</v>
      </c>
      <c r="H19677" s="1">
        <v>15.088524230000001</v>
      </c>
      <c r="I19677" s="1">
        <v>21969</v>
      </c>
    </row>
    <row r="19678" spans="1:9" x14ac:dyDescent="0.25">
      <c r="A19678" s="1">
        <v>0</v>
      </c>
      <c r="B19678" s="1" t="s">
        <v>23834</v>
      </c>
    </row>
    <row r="19679" spans="1:9" x14ac:dyDescent="0.25">
      <c r="A19679" s="1">
        <v>1</v>
      </c>
      <c r="B19679" s="1" t="s">
        <v>23835</v>
      </c>
      <c r="C19679" s="1" t="s">
        <v>23836</v>
      </c>
      <c r="D19679" s="1">
        <v>22276.50724173</v>
      </c>
      <c r="E19679" s="1">
        <v>2.7679999999999999E-5</v>
      </c>
      <c r="F19679" s="1" t="s">
        <v>3</v>
      </c>
      <c r="G19679" s="1" t="s">
        <v>23837</v>
      </c>
      <c r="H19679" s="1">
        <v>0</v>
      </c>
      <c r="I19679" s="1">
        <v>9998</v>
      </c>
    </row>
    <row r="19680" spans="1:9" x14ac:dyDescent="0.25">
      <c r="A19680" s="1">
        <v>2</v>
      </c>
      <c r="B19680" s="1">
        <v>52693</v>
      </c>
      <c r="C19680" s="1">
        <v>53.2226</v>
      </c>
      <c r="D19680" s="1">
        <v>9.8721999999999994</v>
      </c>
      <c r="E19680" s="1">
        <v>1901</v>
      </c>
      <c r="F19680" s="1">
        <v>47.5122</v>
      </c>
      <c r="G19680" s="1">
        <v>312.60309999999998</v>
      </c>
      <c r="H19680" s="1">
        <v>15.08853635</v>
      </c>
      <c r="I19680" s="1">
        <v>21965</v>
      </c>
    </row>
    <row r="19681" spans="1:9" x14ac:dyDescent="0.25">
      <c r="A19681" s="1">
        <v>0</v>
      </c>
      <c r="B19681" s="1" t="s">
        <v>23838</v>
      </c>
    </row>
    <row r="19682" spans="1:9" x14ac:dyDescent="0.25">
      <c r="A19682" s="1">
        <v>1</v>
      </c>
      <c r="B19682" s="1" t="s">
        <v>23839</v>
      </c>
      <c r="C19682" s="1" t="s">
        <v>23840</v>
      </c>
      <c r="D19682" s="1">
        <v>22276.52196813</v>
      </c>
      <c r="E19682" s="1">
        <v>1.7022000000000001E-4</v>
      </c>
      <c r="F19682" s="1" t="s">
        <v>3</v>
      </c>
      <c r="G19682" s="1" t="s">
        <v>23841</v>
      </c>
      <c r="H19682" s="1">
        <v>0</v>
      </c>
      <c r="I19682" s="1">
        <v>9992</v>
      </c>
    </row>
    <row r="19683" spans="1:9" x14ac:dyDescent="0.25">
      <c r="A19683" s="1">
        <v>2</v>
      </c>
      <c r="B19683" s="1">
        <v>52694</v>
      </c>
      <c r="C19683" s="1">
        <v>53.219900000000003</v>
      </c>
      <c r="D19683" s="1">
        <v>9.7997999999999994</v>
      </c>
      <c r="E19683" s="1">
        <v>1975</v>
      </c>
      <c r="F19683" s="1">
        <v>44.179499999999997</v>
      </c>
      <c r="G19683" s="1">
        <v>315.93549999999999</v>
      </c>
      <c r="H19683" s="1">
        <v>15.08862837</v>
      </c>
      <c r="I19683" s="1">
        <v>21968</v>
      </c>
    </row>
    <row r="19684" spans="1:9" x14ac:dyDescent="0.25">
      <c r="A19684" s="1">
        <v>0</v>
      </c>
      <c r="B19684" s="1" t="s">
        <v>23842</v>
      </c>
    </row>
    <row r="19685" spans="1:9" x14ac:dyDescent="0.25">
      <c r="A19685" s="1">
        <v>1</v>
      </c>
      <c r="B19685" s="1" t="s">
        <v>23843</v>
      </c>
      <c r="C19685" s="1" t="s">
        <v>23844</v>
      </c>
      <c r="D19685" s="1">
        <v>22276.513275339999</v>
      </c>
      <c r="E19685" s="1">
        <v>2.1935999999999999E-4</v>
      </c>
      <c r="F19685" s="1" t="s">
        <v>3</v>
      </c>
      <c r="G19685" s="1" t="s">
        <v>23845</v>
      </c>
      <c r="H19685" s="1">
        <v>0</v>
      </c>
      <c r="I19685" s="1">
        <v>9996</v>
      </c>
    </row>
    <row r="19686" spans="1:9" x14ac:dyDescent="0.25">
      <c r="A19686" s="1">
        <v>2</v>
      </c>
      <c r="B19686" s="1">
        <v>52695</v>
      </c>
      <c r="C19686" s="1">
        <v>53.219799999999999</v>
      </c>
      <c r="D19686" s="1">
        <v>14.843999999999999</v>
      </c>
      <c r="E19686" s="1">
        <v>1686</v>
      </c>
      <c r="F19686" s="1">
        <v>42.441099999999999</v>
      </c>
      <c r="G19686" s="1">
        <v>317.6712</v>
      </c>
      <c r="H19686" s="1">
        <v>15.088649999999999</v>
      </c>
      <c r="I19686" s="1">
        <v>21907</v>
      </c>
    </row>
    <row r="19687" spans="1:9" x14ac:dyDescent="0.25">
      <c r="A19687" s="1">
        <v>0</v>
      </c>
      <c r="B19687" s="1" t="s">
        <v>23846</v>
      </c>
    </row>
    <row r="19688" spans="1:9" x14ac:dyDescent="0.25">
      <c r="A19688" s="1">
        <v>1</v>
      </c>
      <c r="B19688" s="1" t="s">
        <v>23847</v>
      </c>
      <c r="C19688" s="1" t="s">
        <v>23848</v>
      </c>
      <c r="D19688" s="1">
        <v>22276.510928660002</v>
      </c>
      <c r="E19688" s="1">
        <v>7.6520000000000006E-5</v>
      </c>
      <c r="F19688" s="1" t="s">
        <v>3</v>
      </c>
      <c r="G19688" s="1" t="s">
        <v>23849</v>
      </c>
      <c r="H19688" s="1">
        <v>0</v>
      </c>
      <c r="I19688" s="1">
        <v>9998</v>
      </c>
    </row>
    <row r="19689" spans="1:9" x14ac:dyDescent="0.25">
      <c r="A19689" s="1">
        <v>2</v>
      </c>
      <c r="B19689" s="1">
        <v>52696</v>
      </c>
      <c r="C19689" s="1">
        <v>53.219499999999996</v>
      </c>
      <c r="D19689" s="1">
        <v>9.8498999999999999</v>
      </c>
      <c r="E19689" s="1">
        <v>1994</v>
      </c>
      <c r="F19689" s="1">
        <v>43.7532</v>
      </c>
      <c r="G19689" s="1">
        <v>316.36180000000002</v>
      </c>
      <c r="H19689" s="1">
        <v>15.08855316</v>
      </c>
      <c r="I19689" s="1">
        <v>21969</v>
      </c>
    </row>
    <row r="19690" spans="1:9" x14ac:dyDescent="0.25">
      <c r="A19690" s="1">
        <v>0</v>
      </c>
      <c r="B19690" s="1" t="s">
        <v>23850</v>
      </c>
    </row>
    <row r="19691" spans="1:9" x14ac:dyDescent="0.25">
      <c r="A19691" s="1">
        <v>1</v>
      </c>
      <c r="B19691" s="1" t="s">
        <v>23851</v>
      </c>
      <c r="C19691" s="1" t="s">
        <v>23852</v>
      </c>
      <c r="D19691" s="1">
        <v>22276.520626009999</v>
      </c>
      <c r="E19691" s="1">
        <v>5.6419999999999999E-5</v>
      </c>
      <c r="F19691" s="1" t="s">
        <v>3</v>
      </c>
      <c r="G19691" s="1" t="s">
        <v>23853</v>
      </c>
      <c r="H19691" s="1">
        <v>0</v>
      </c>
      <c r="I19691" s="1">
        <v>9992</v>
      </c>
    </row>
    <row r="19692" spans="1:9" x14ac:dyDescent="0.25">
      <c r="A19692" s="1">
        <v>2</v>
      </c>
      <c r="B19692" s="1">
        <v>52697</v>
      </c>
      <c r="C19692" s="1">
        <v>53.219799999999999</v>
      </c>
      <c r="D19692" s="1">
        <v>14.8085</v>
      </c>
      <c r="E19692" s="1">
        <v>2048</v>
      </c>
      <c r="F19692" s="1">
        <v>40.293599999999998</v>
      </c>
      <c r="G19692" s="1">
        <v>319.82069999999999</v>
      </c>
      <c r="H19692" s="1">
        <v>15.088516500000001</v>
      </c>
      <c r="I19692" s="1">
        <v>21904</v>
      </c>
    </row>
    <row r="19693" spans="1:9" x14ac:dyDescent="0.25">
      <c r="A19693" s="1">
        <v>0</v>
      </c>
      <c r="B19693" s="1" t="s">
        <v>23854</v>
      </c>
    </row>
    <row r="19694" spans="1:9" x14ac:dyDescent="0.25">
      <c r="A19694" s="1">
        <v>1</v>
      </c>
      <c r="B19694" s="1" t="s">
        <v>23855</v>
      </c>
      <c r="C19694" s="1" t="s">
        <v>23856</v>
      </c>
      <c r="D19694" s="1">
        <v>22276.53165782</v>
      </c>
      <c r="E19694" s="1">
        <v>-4.9999999999999998E-7</v>
      </c>
      <c r="F19694" s="1" t="s">
        <v>3</v>
      </c>
      <c r="G19694" s="1" t="s">
        <v>23857</v>
      </c>
      <c r="H19694" s="1">
        <v>0</v>
      </c>
      <c r="I19694" s="1">
        <v>9990</v>
      </c>
    </row>
    <row r="19695" spans="1:9" x14ac:dyDescent="0.25">
      <c r="A19695" s="1">
        <v>2</v>
      </c>
      <c r="B19695" s="1">
        <v>52698</v>
      </c>
      <c r="C19695" s="1">
        <v>53.219799999999999</v>
      </c>
      <c r="D19695" s="1">
        <v>14.757300000000001</v>
      </c>
      <c r="E19695" s="1">
        <v>1920</v>
      </c>
      <c r="F19695" s="1">
        <v>50.352899999999998</v>
      </c>
      <c r="G19695" s="1">
        <v>309.76319999999998</v>
      </c>
      <c r="H19695" s="1">
        <v>15.08859477</v>
      </c>
      <c r="I19695" s="1">
        <v>21897</v>
      </c>
    </row>
    <row r="19696" spans="1:9" x14ac:dyDescent="0.25">
      <c r="A19696" s="1">
        <v>0</v>
      </c>
      <c r="B19696" s="1" t="s">
        <v>23858</v>
      </c>
    </row>
    <row r="19697" spans="1:9" x14ac:dyDescent="0.25">
      <c r="A19697" s="1">
        <v>1</v>
      </c>
      <c r="B19697" s="1" t="s">
        <v>23859</v>
      </c>
      <c r="C19697" s="1" t="s">
        <v>23860</v>
      </c>
      <c r="D19697" s="1">
        <v>22276.506840850001</v>
      </c>
      <c r="E19697" s="1">
        <v>2.7413999999999997E-4</v>
      </c>
      <c r="F19697" s="1" t="s">
        <v>3</v>
      </c>
      <c r="G19697" s="1" t="s">
        <v>23861</v>
      </c>
      <c r="H19697" s="1">
        <v>0</v>
      </c>
      <c r="I19697" s="1">
        <v>9994</v>
      </c>
    </row>
    <row r="19698" spans="1:9" x14ac:dyDescent="0.25">
      <c r="A19698" s="1">
        <v>2</v>
      </c>
      <c r="B19698" s="1">
        <v>52699</v>
      </c>
      <c r="C19698" s="1">
        <v>53.2149</v>
      </c>
      <c r="D19698" s="1">
        <v>4.8746999999999998</v>
      </c>
      <c r="E19698" s="1">
        <v>2237</v>
      </c>
      <c r="F19698" s="1">
        <v>39.945599999999999</v>
      </c>
      <c r="G19698" s="1">
        <v>320.17009999999999</v>
      </c>
      <c r="H19698" s="1">
        <v>15.08872472</v>
      </c>
      <c r="I19698" s="1">
        <v>22054</v>
      </c>
    </row>
    <row r="19699" spans="1:9" x14ac:dyDescent="0.25">
      <c r="A19699" s="1">
        <v>0</v>
      </c>
      <c r="B19699" s="1" t="s">
        <v>23862</v>
      </c>
    </row>
    <row r="19700" spans="1:9" x14ac:dyDescent="0.25">
      <c r="A19700" s="1">
        <v>1</v>
      </c>
      <c r="B19700" s="1" t="s">
        <v>23863</v>
      </c>
      <c r="C19700" s="1" t="s">
        <v>23864</v>
      </c>
      <c r="D19700" s="1">
        <v>22276.524304260001</v>
      </c>
      <c r="E19700" s="1">
        <v>2.7520000000000001E-5</v>
      </c>
      <c r="F19700" s="1" t="s">
        <v>3</v>
      </c>
      <c r="G19700" s="1" t="s">
        <v>23865</v>
      </c>
      <c r="H19700" s="1">
        <v>0</v>
      </c>
      <c r="I19700" s="1">
        <v>9991</v>
      </c>
    </row>
    <row r="19701" spans="1:9" x14ac:dyDescent="0.25">
      <c r="A19701" s="1">
        <v>2</v>
      </c>
      <c r="B19701" s="1">
        <v>52700</v>
      </c>
      <c r="C19701" s="1">
        <v>53.218400000000003</v>
      </c>
      <c r="D19701" s="1">
        <v>14.7881</v>
      </c>
      <c r="E19701" s="1">
        <v>1850</v>
      </c>
      <c r="F19701" s="1">
        <v>41.347200000000001</v>
      </c>
      <c r="G19701" s="1">
        <v>318.76600000000002</v>
      </c>
      <c r="H19701" s="1">
        <v>15.08849128</v>
      </c>
      <c r="I19701" s="1">
        <v>21902</v>
      </c>
    </row>
    <row r="19702" spans="1:9" x14ac:dyDescent="0.25">
      <c r="A19702" s="1">
        <v>0</v>
      </c>
      <c r="B19702" s="1" t="s">
        <v>23866</v>
      </c>
    </row>
    <row r="19703" spans="1:9" x14ac:dyDescent="0.25">
      <c r="A19703" s="1">
        <v>1</v>
      </c>
      <c r="B19703" s="1" t="s">
        <v>23867</v>
      </c>
      <c r="C19703" s="1" t="s">
        <v>23868</v>
      </c>
      <c r="D19703" s="1">
        <v>22276.489768880001</v>
      </c>
      <c r="E19703" s="1">
        <v>1.6189999999999999E-5</v>
      </c>
      <c r="F19703" s="1" t="s">
        <v>3</v>
      </c>
      <c r="G19703" s="1" t="s">
        <v>23869</v>
      </c>
      <c r="H19703" s="1">
        <v>0</v>
      </c>
      <c r="I19703" s="1">
        <v>9993</v>
      </c>
    </row>
    <row r="19704" spans="1:9" x14ac:dyDescent="0.25">
      <c r="A19704" s="1">
        <v>2</v>
      </c>
      <c r="B19704" s="1">
        <v>52701</v>
      </c>
      <c r="C19704" s="1">
        <v>53.218800000000002</v>
      </c>
      <c r="D19704" s="1">
        <v>359.95870000000002</v>
      </c>
      <c r="E19704" s="1">
        <v>1943</v>
      </c>
      <c r="F19704" s="1">
        <v>43.439700000000002</v>
      </c>
      <c r="G19704" s="1">
        <v>316.6748</v>
      </c>
      <c r="H19704" s="1">
        <v>15.08839006</v>
      </c>
      <c r="I19704" s="1">
        <v>22129</v>
      </c>
    </row>
    <row r="19705" spans="1:9" x14ac:dyDescent="0.25">
      <c r="A19705" s="1">
        <v>0</v>
      </c>
      <c r="B19705" s="1" t="s">
        <v>23870</v>
      </c>
    </row>
    <row r="19706" spans="1:9" x14ac:dyDescent="0.25">
      <c r="A19706" s="1">
        <v>1</v>
      </c>
      <c r="B19706" s="1" t="s">
        <v>23871</v>
      </c>
      <c r="C19706" s="1" t="s">
        <v>23872</v>
      </c>
      <c r="D19706" s="1">
        <v>22276.516957809999</v>
      </c>
      <c r="E19706" s="1">
        <v>2.8807000000000003E-4</v>
      </c>
      <c r="F19706" s="1" t="s">
        <v>3</v>
      </c>
      <c r="G19706" s="1" t="s">
        <v>23873</v>
      </c>
      <c r="H19706" s="1">
        <v>0</v>
      </c>
      <c r="I19706" s="1">
        <v>9999</v>
      </c>
    </row>
    <row r="19707" spans="1:9" x14ac:dyDescent="0.25">
      <c r="A19707" s="1">
        <v>2</v>
      </c>
      <c r="B19707" s="1">
        <v>52702</v>
      </c>
      <c r="C19707" s="1">
        <v>53.220500000000001</v>
      </c>
      <c r="D19707" s="1">
        <v>14.8292</v>
      </c>
      <c r="E19707" s="1">
        <v>1863</v>
      </c>
      <c r="F19707" s="1">
        <v>50.170699999999997</v>
      </c>
      <c r="G19707" s="1">
        <v>309.94490000000002</v>
      </c>
      <c r="H19707" s="1">
        <v>15.088650790000001</v>
      </c>
      <c r="I19707" s="1">
        <v>21908</v>
      </c>
    </row>
    <row r="19708" spans="1:9" x14ac:dyDescent="0.25">
      <c r="A19708" s="1">
        <v>0</v>
      </c>
      <c r="B19708" s="1" t="s">
        <v>23874</v>
      </c>
    </row>
    <row r="19709" spans="1:9" x14ac:dyDescent="0.25">
      <c r="A19709" s="1">
        <v>1</v>
      </c>
      <c r="B19709" s="1" t="s">
        <v>23875</v>
      </c>
      <c r="C19709" s="1" t="s">
        <v>23876</v>
      </c>
      <c r="D19709" s="1">
        <v>22276.478738630001</v>
      </c>
      <c r="E19709" s="1">
        <v>1.8013999999999999E-4</v>
      </c>
      <c r="F19709" s="1" t="s">
        <v>3</v>
      </c>
      <c r="G19709" s="1" t="s">
        <v>23877</v>
      </c>
      <c r="H19709" s="1">
        <v>0</v>
      </c>
      <c r="I19709" s="1">
        <v>9998</v>
      </c>
    </row>
    <row r="19710" spans="1:9" x14ac:dyDescent="0.25">
      <c r="A19710" s="1">
        <v>2</v>
      </c>
      <c r="B19710" s="1">
        <v>52703</v>
      </c>
      <c r="C19710" s="1">
        <v>53.2179</v>
      </c>
      <c r="D19710" s="1">
        <v>6.3E-3</v>
      </c>
      <c r="E19710" s="1">
        <v>2078</v>
      </c>
      <c r="F19710" s="1">
        <v>35.0929</v>
      </c>
      <c r="G19710" s="1">
        <v>325.02</v>
      </c>
      <c r="H19710" s="1">
        <v>15.08854133</v>
      </c>
      <c r="I19710" s="1">
        <v>20844</v>
      </c>
    </row>
    <row r="19711" spans="1:9" x14ac:dyDescent="0.25">
      <c r="A19711" s="1">
        <v>0</v>
      </c>
      <c r="B19711" s="1" t="s">
        <v>23878</v>
      </c>
    </row>
    <row r="19712" spans="1:9" x14ac:dyDescent="0.25">
      <c r="A19712" s="1">
        <v>1</v>
      </c>
      <c r="B19712" s="1" t="s">
        <v>23879</v>
      </c>
      <c r="C19712" s="1" t="s">
        <v>23880</v>
      </c>
      <c r="D19712" s="1">
        <v>22276.493466709999</v>
      </c>
      <c r="E19712" s="1">
        <v>2.1413000000000001E-4</v>
      </c>
      <c r="F19712" s="1" t="s">
        <v>3</v>
      </c>
      <c r="G19712" s="1" t="s">
        <v>23881</v>
      </c>
      <c r="H19712" s="1">
        <v>0</v>
      </c>
      <c r="I19712" s="1">
        <v>9991</v>
      </c>
    </row>
    <row r="19713" spans="1:9" x14ac:dyDescent="0.25">
      <c r="A19713" s="1">
        <v>2</v>
      </c>
      <c r="B19713" s="1">
        <v>52704</v>
      </c>
      <c r="C19713" s="1">
        <v>53.217700000000001</v>
      </c>
      <c r="D19713" s="1">
        <v>359.94119999999998</v>
      </c>
      <c r="E19713" s="1">
        <v>2188</v>
      </c>
      <c r="F19713" s="1">
        <v>37.821800000000003</v>
      </c>
      <c r="G19713" s="1">
        <v>322.29270000000002</v>
      </c>
      <c r="H19713" s="1">
        <v>15.08847709</v>
      </c>
      <c r="I19713" s="1">
        <v>22129</v>
      </c>
    </row>
    <row r="19714" spans="1:9" x14ac:dyDescent="0.25">
      <c r="A19714" s="1">
        <v>0</v>
      </c>
      <c r="B19714" s="1" t="s">
        <v>23882</v>
      </c>
    </row>
    <row r="19715" spans="1:9" x14ac:dyDescent="0.25">
      <c r="A19715" s="1">
        <v>1</v>
      </c>
      <c r="B19715" s="1" t="s">
        <v>23883</v>
      </c>
      <c r="C19715" s="1" t="s">
        <v>23884</v>
      </c>
      <c r="D19715" s="1">
        <v>22276.482412360001</v>
      </c>
      <c r="E19715" s="1">
        <v>2.0803999999999999E-4</v>
      </c>
      <c r="F19715" s="1" t="s">
        <v>3</v>
      </c>
      <c r="G19715" s="1" t="s">
        <v>23885</v>
      </c>
      <c r="H19715" s="1">
        <v>0</v>
      </c>
      <c r="I19715" s="1">
        <v>9994</v>
      </c>
    </row>
    <row r="19716" spans="1:9" x14ac:dyDescent="0.25">
      <c r="A19716" s="1">
        <v>2</v>
      </c>
      <c r="B19716" s="1">
        <v>52705</v>
      </c>
      <c r="C19716" s="1">
        <v>53.218400000000003</v>
      </c>
      <c r="D19716" s="1">
        <v>359.99180000000001</v>
      </c>
      <c r="E19716" s="1">
        <v>2142</v>
      </c>
      <c r="F19716" s="1">
        <v>35.264699999999998</v>
      </c>
      <c r="G19716" s="1">
        <v>324.84859999999998</v>
      </c>
      <c r="H19716" s="1">
        <v>15.08872596</v>
      </c>
      <c r="I19716" s="1">
        <v>22127</v>
      </c>
    </row>
    <row r="19717" spans="1:9" x14ac:dyDescent="0.25">
      <c r="A19717" s="1">
        <v>0</v>
      </c>
      <c r="B19717" s="1" t="s">
        <v>23886</v>
      </c>
    </row>
    <row r="19718" spans="1:9" x14ac:dyDescent="0.25">
      <c r="A19718" s="1">
        <v>1</v>
      </c>
      <c r="B19718" s="1" t="s">
        <v>23887</v>
      </c>
      <c r="C19718" s="1" t="s">
        <v>23888</v>
      </c>
      <c r="D19718" s="1">
        <v>22276.486091480001</v>
      </c>
      <c r="E19718" s="1">
        <v>3.8460000000000001E-5</v>
      </c>
      <c r="F19718" s="1" t="s">
        <v>3</v>
      </c>
      <c r="G19718" s="1" t="s">
        <v>23889</v>
      </c>
      <c r="H19718" s="1">
        <v>0</v>
      </c>
      <c r="I19718" s="1">
        <v>9997</v>
      </c>
    </row>
    <row r="19719" spans="1:9" x14ac:dyDescent="0.25">
      <c r="A19719" s="1">
        <v>2</v>
      </c>
      <c r="B19719" s="1">
        <v>52706</v>
      </c>
      <c r="C19719" s="1">
        <v>53.218800000000002</v>
      </c>
      <c r="D19719" s="1">
        <v>359.97449999999998</v>
      </c>
      <c r="E19719" s="1">
        <v>2017</v>
      </c>
      <c r="F19719" s="1">
        <v>35.976599999999998</v>
      </c>
      <c r="G19719" s="1">
        <v>324.13619999999997</v>
      </c>
      <c r="H19719" s="1">
        <v>15.08856029</v>
      </c>
      <c r="I19719" s="1">
        <v>22129</v>
      </c>
    </row>
    <row r="19720" spans="1:9" x14ac:dyDescent="0.25">
      <c r="A19720" s="1">
        <v>0</v>
      </c>
      <c r="B19720" s="1" t="s">
        <v>23890</v>
      </c>
    </row>
    <row r="19721" spans="1:9" x14ac:dyDescent="0.25">
      <c r="A19721" s="1">
        <v>1</v>
      </c>
      <c r="B19721" s="1" t="s">
        <v>23891</v>
      </c>
      <c r="C19721" s="1" t="s">
        <v>23892</v>
      </c>
      <c r="D19721" s="1">
        <v>22276.475997360001</v>
      </c>
      <c r="E19721" s="1">
        <v>1.8320000000000001E-5</v>
      </c>
      <c r="F19721" s="1" t="s">
        <v>3</v>
      </c>
      <c r="G19721" s="1" t="s">
        <v>23893</v>
      </c>
      <c r="H19721" s="1">
        <v>0</v>
      </c>
      <c r="I19721" s="1">
        <v>9992</v>
      </c>
    </row>
    <row r="19722" spans="1:9" x14ac:dyDescent="0.25">
      <c r="A19722" s="1">
        <v>2</v>
      </c>
      <c r="B19722" s="1">
        <v>52707</v>
      </c>
      <c r="C19722" s="1">
        <v>53.219900000000003</v>
      </c>
      <c r="D19722" s="1">
        <v>1.95E-2</v>
      </c>
      <c r="E19722" s="1">
        <v>2071</v>
      </c>
      <c r="F19722" s="1">
        <v>43.3613</v>
      </c>
      <c r="G19722" s="1">
        <v>316.75420000000003</v>
      </c>
      <c r="H19722" s="1">
        <v>15.08852576</v>
      </c>
      <c r="I19722" s="1">
        <v>22185</v>
      </c>
    </row>
    <row r="19723" spans="1:9" x14ac:dyDescent="0.25">
      <c r="A19723" s="1">
        <v>0</v>
      </c>
      <c r="B19723" s="1" t="s">
        <v>23894</v>
      </c>
    </row>
    <row r="19724" spans="1:9" x14ac:dyDescent="0.25">
      <c r="A19724" s="1">
        <v>1</v>
      </c>
      <c r="B19724" s="1" t="s">
        <v>23895</v>
      </c>
      <c r="C19724" s="1" t="s">
        <v>23896</v>
      </c>
      <c r="D19724" s="1">
        <v>22276.50912232</v>
      </c>
      <c r="E19724" s="1">
        <v>1.7600000000000001E-5</v>
      </c>
      <c r="F19724" s="1" t="s">
        <v>3</v>
      </c>
      <c r="G19724" s="1" t="s">
        <v>23897</v>
      </c>
      <c r="H19724" s="1">
        <v>0</v>
      </c>
      <c r="I19724" s="1">
        <v>9999</v>
      </c>
    </row>
    <row r="19725" spans="1:9" x14ac:dyDescent="0.25">
      <c r="A19725" s="1">
        <v>2</v>
      </c>
      <c r="B19725" s="1">
        <v>52708</v>
      </c>
      <c r="C19725" s="1">
        <v>53.220399999999998</v>
      </c>
      <c r="D19725" s="1">
        <v>359.85410000000002</v>
      </c>
      <c r="E19725" s="1">
        <v>2135</v>
      </c>
      <c r="F19725" s="1">
        <v>36.0548</v>
      </c>
      <c r="G19725" s="1">
        <v>324.05880000000002</v>
      </c>
      <c r="H19725" s="1">
        <v>15.0885186</v>
      </c>
      <c r="I19725" s="1">
        <v>22334</v>
      </c>
    </row>
    <row r="19726" spans="1:9" x14ac:dyDescent="0.25">
      <c r="A19726" s="1">
        <v>0</v>
      </c>
      <c r="B19726" s="1" t="s">
        <v>145</v>
      </c>
      <c r="C19726" s="1">
        <v>2556</v>
      </c>
    </row>
    <row r="19727" spans="1:9" x14ac:dyDescent="0.25">
      <c r="A19727" s="1">
        <v>1</v>
      </c>
      <c r="B19727" s="1" t="s">
        <v>23898</v>
      </c>
      <c r="C19727" s="1" t="s">
        <v>23899</v>
      </c>
      <c r="D19727" s="1">
        <v>22276.500613579999</v>
      </c>
      <c r="E19727" s="1">
        <v>3.1359999999999998E-5</v>
      </c>
      <c r="F19727" s="1" t="s">
        <v>3</v>
      </c>
      <c r="G19727" s="1" t="s">
        <v>23900</v>
      </c>
      <c r="H19727" s="1">
        <v>0</v>
      </c>
      <c r="I19727" s="1">
        <v>9994</v>
      </c>
    </row>
    <row r="19728" spans="1:9" x14ac:dyDescent="0.25">
      <c r="A19728" s="1">
        <v>2</v>
      </c>
      <c r="B19728" s="1">
        <v>52713</v>
      </c>
      <c r="C19728" s="1">
        <v>97.544899999999998</v>
      </c>
      <c r="D19728" s="1">
        <v>191.97499999999999</v>
      </c>
      <c r="E19728" s="1">
        <v>6023</v>
      </c>
      <c r="F19728" s="1">
        <v>322.07549999999998</v>
      </c>
      <c r="G19728" s="1">
        <v>152.1474</v>
      </c>
      <c r="H19728" s="1">
        <v>15.19546238</v>
      </c>
      <c r="I19728" s="1">
        <v>20746</v>
      </c>
    </row>
    <row r="19729" spans="1:9" x14ac:dyDescent="0.25">
      <c r="A19729" s="1">
        <v>0</v>
      </c>
      <c r="B19729" s="1" t="s">
        <v>6600</v>
      </c>
      <c r="C19729" s="1">
        <v>2</v>
      </c>
      <c r="D19729" s="1" t="s">
        <v>23901</v>
      </c>
    </row>
    <row r="19730" spans="1:9" x14ac:dyDescent="0.25">
      <c r="A19730" s="1">
        <v>1</v>
      </c>
      <c r="B19730" s="1" t="s">
        <v>23902</v>
      </c>
      <c r="C19730" s="1" t="s">
        <v>23903</v>
      </c>
      <c r="D19730" s="1">
        <v>22276.562504990001</v>
      </c>
      <c r="E19730" s="1">
        <v>2.0426E-4</v>
      </c>
      <c r="F19730" s="1" t="s">
        <v>3</v>
      </c>
      <c r="G19730" s="1" t="s">
        <v>20847</v>
      </c>
      <c r="H19730" s="1">
        <v>0</v>
      </c>
      <c r="I19730" s="1">
        <v>9993</v>
      </c>
    </row>
    <row r="19731" spans="1:9" x14ac:dyDescent="0.25">
      <c r="A19731" s="1">
        <v>2</v>
      </c>
      <c r="B19731" s="1">
        <v>52732</v>
      </c>
      <c r="C19731" s="1">
        <v>97.529700000000005</v>
      </c>
      <c r="D19731" s="1">
        <v>29.704799999999999</v>
      </c>
      <c r="E19731" s="1">
        <v>9415</v>
      </c>
      <c r="F19731" s="1">
        <v>168.60679999999999</v>
      </c>
      <c r="G19731" s="1">
        <v>191.5378</v>
      </c>
      <c r="H19731" s="1">
        <v>15.134312080000001</v>
      </c>
      <c r="I19731" s="1">
        <v>19770</v>
      </c>
    </row>
    <row r="19732" spans="1:9" x14ac:dyDescent="0.25">
      <c r="A19732" s="1">
        <v>0</v>
      </c>
      <c r="B19732" s="1" t="s">
        <v>6600</v>
      </c>
      <c r="C19732" s="1">
        <v>2</v>
      </c>
      <c r="D19732" s="1" t="s">
        <v>23904</v>
      </c>
    </row>
    <row r="19733" spans="1:9" x14ac:dyDescent="0.25">
      <c r="A19733" s="1">
        <v>1</v>
      </c>
      <c r="B19733" s="1" t="s">
        <v>23905</v>
      </c>
      <c r="C19733" s="1" t="s">
        <v>23906</v>
      </c>
      <c r="D19733" s="1">
        <v>22276.53545906</v>
      </c>
      <c r="E19733" s="1">
        <v>1.1477E-4</v>
      </c>
      <c r="F19733" s="1" t="s">
        <v>3</v>
      </c>
      <c r="G19733" s="1" t="s">
        <v>23907</v>
      </c>
      <c r="H19733" s="1">
        <v>0</v>
      </c>
      <c r="I19733" s="1">
        <v>9992</v>
      </c>
    </row>
    <row r="19734" spans="1:9" x14ac:dyDescent="0.25">
      <c r="A19734" s="1">
        <v>2</v>
      </c>
      <c r="B19734" s="1">
        <v>52733</v>
      </c>
      <c r="C19734" s="1">
        <v>97.518600000000006</v>
      </c>
      <c r="D19734" s="1">
        <v>29.560600000000001</v>
      </c>
      <c r="E19734" s="1">
        <v>8210</v>
      </c>
      <c r="F19734" s="1">
        <v>161.3663</v>
      </c>
      <c r="G19734" s="1">
        <v>198.78700000000001</v>
      </c>
      <c r="H19734" s="1">
        <v>15.13750392</v>
      </c>
      <c r="I19734" s="1">
        <v>19773</v>
      </c>
    </row>
    <row r="19735" spans="1:9" x14ac:dyDescent="0.25">
      <c r="A19735" s="1">
        <v>0</v>
      </c>
      <c r="B19735" s="1" t="s">
        <v>23908</v>
      </c>
      <c r="C19735" s="1" t="s">
        <v>23909</v>
      </c>
    </row>
    <row r="19736" spans="1:9" x14ac:dyDescent="0.25">
      <c r="A19736" s="1">
        <v>1</v>
      </c>
      <c r="B19736" s="1" t="s">
        <v>23910</v>
      </c>
      <c r="C19736" s="1" t="s">
        <v>23911</v>
      </c>
      <c r="D19736" s="1">
        <v>22276.582743890001</v>
      </c>
      <c r="E19736" s="1">
        <v>2.7891999999999999E-4</v>
      </c>
      <c r="F19736" s="1" t="s">
        <v>3</v>
      </c>
      <c r="G19736" s="1" t="s">
        <v>23912</v>
      </c>
      <c r="H19736" s="1">
        <v>0</v>
      </c>
      <c r="I19736" s="1">
        <v>9990</v>
      </c>
    </row>
    <row r="19737" spans="1:9" x14ac:dyDescent="0.25">
      <c r="A19737" s="1">
        <v>2</v>
      </c>
      <c r="B19737" s="1">
        <v>52734</v>
      </c>
      <c r="C19737" s="1">
        <v>97.525800000000004</v>
      </c>
      <c r="D19737" s="1">
        <v>29.773099999999999</v>
      </c>
      <c r="E19737" s="1">
        <v>9089</v>
      </c>
      <c r="F19737" s="1">
        <v>164.47839999999999</v>
      </c>
      <c r="G19737" s="1">
        <v>195.6728</v>
      </c>
      <c r="H19737" s="1">
        <v>15.14365218</v>
      </c>
      <c r="I19737" s="1">
        <v>19787</v>
      </c>
    </row>
    <row r="19738" spans="1:9" x14ac:dyDescent="0.25">
      <c r="A19738" s="1">
        <v>0</v>
      </c>
      <c r="B19738" s="1" t="s">
        <v>23913</v>
      </c>
      <c r="C19738" s="1" t="s">
        <v>23914</v>
      </c>
    </row>
    <row r="19739" spans="1:9" x14ac:dyDescent="0.25">
      <c r="A19739" s="1">
        <v>1</v>
      </c>
      <c r="B19739" s="1" t="s">
        <v>23915</v>
      </c>
      <c r="C19739" s="1" t="s">
        <v>23916</v>
      </c>
      <c r="D19739" s="1">
        <v>22276.556063849999</v>
      </c>
      <c r="E19739" s="1">
        <v>1.3561000000000001E-4</v>
      </c>
      <c r="F19739" s="1" t="s">
        <v>3</v>
      </c>
      <c r="G19739" s="1" t="s">
        <v>23917</v>
      </c>
      <c r="H19739" s="1">
        <v>0</v>
      </c>
      <c r="I19739" s="1">
        <v>9998</v>
      </c>
    </row>
    <row r="19740" spans="1:9" x14ac:dyDescent="0.25">
      <c r="A19740" s="1">
        <v>2</v>
      </c>
      <c r="B19740" s="1">
        <v>52735</v>
      </c>
      <c r="C19740" s="1">
        <v>97.5227</v>
      </c>
      <c r="D19740" s="1">
        <v>29.604600000000001</v>
      </c>
      <c r="E19740" s="1">
        <v>9393</v>
      </c>
      <c r="F19740" s="1">
        <v>160.65729999999999</v>
      </c>
      <c r="G19740" s="1">
        <v>199.5016</v>
      </c>
      <c r="H19740" s="1">
        <v>15.13225909</v>
      </c>
      <c r="I19740" s="1">
        <v>19777</v>
      </c>
    </row>
    <row r="19741" spans="1:9" x14ac:dyDescent="0.25">
      <c r="A19741" s="1">
        <v>0</v>
      </c>
      <c r="B19741" s="1" t="s">
        <v>6600</v>
      </c>
      <c r="C19741" s="1">
        <v>2</v>
      </c>
      <c r="D19741" s="1" t="s">
        <v>23918</v>
      </c>
    </row>
    <row r="19742" spans="1:9" x14ac:dyDescent="0.25">
      <c r="A19742" s="1">
        <v>1</v>
      </c>
      <c r="B19742" s="1" t="s">
        <v>23919</v>
      </c>
      <c r="C19742" s="1" t="s">
        <v>23920</v>
      </c>
      <c r="D19742" s="1">
        <v>22276.533100060002</v>
      </c>
      <c r="E19742" s="1">
        <v>2.3445000000000001E-4</v>
      </c>
      <c r="F19742" s="1" t="s">
        <v>3</v>
      </c>
      <c r="G19742" s="1" t="s">
        <v>23921</v>
      </c>
      <c r="H19742" s="1">
        <v>0</v>
      </c>
      <c r="I19742" s="1">
        <v>9991</v>
      </c>
    </row>
    <row r="19743" spans="1:9" x14ac:dyDescent="0.25">
      <c r="A19743" s="1">
        <v>2</v>
      </c>
      <c r="B19743" s="1">
        <v>52736</v>
      </c>
      <c r="C19743" s="1">
        <v>97.5167</v>
      </c>
      <c r="D19743" s="1">
        <v>29.525600000000001</v>
      </c>
      <c r="E19743" s="1">
        <v>7860</v>
      </c>
      <c r="F19743" s="1">
        <v>157.92779999999999</v>
      </c>
      <c r="G19743" s="1">
        <v>202.22929999999999</v>
      </c>
      <c r="H19743" s="1">
        <v>15.138676309999999</v>
      </c>
      <c r="I19743" s="1">
        <v>19774</v>
      </c>
    </row>
    <row r="19744" spans="1:9" x14ac:dyDescent="0.25">
      <c r="A19744" s="1">
        <v>0</v>
      </c>
      <c r="B19744" s="1" t="s">
        <v>23922</v>
      </c>
    </row>
    <row r="19745" spans="1:9" x14ac:dyDescent="0.25">
      <c r="A19745" s="1">
        <v>1</v>
      </c>
      <c r="B19745" s="1" t="s">
        <v>23923</v>
      </c>
      <c r="C19745" s="1" t="s">
        <v>23924</v>
      </c>
      <c r="D19745" s="1">
        <v>22276.598659210002</v>
      </c>
      <c r="E19745" s="1">
        <v>2.5049999999999999E-5</v>
      </c>
      <c r="F19745" s="1" t="s">
        <v>3</v>
      </c>
      <c r="G19745" s="1" t="s">
        <v>23925</v>
      </c>
      <c r="H19745" s="1">
        <v>0</v>
      </c>
      <c r="I19745" s="1">
        <v>9992</v>
      </c>
    </row>
    <row r="19746" spans="1:9" x14ac:dyDescent="0.25">
      <c r="A19746" s="1">
        <v>2</v>
      </c>
      <c r="B19746" s="1">
        <v>52737</v>
      </c>
      <c r="C19746" s="1">
        <v>97.525099999999995</v>
      </c>
      <c r="D19746" s="1">
        <v>29.599499999999999</v>
      </c>
      <c r="E19746" s="1">
        <v>9597</v>
      </c>
      <c r="F19746" s="1">
        <v>153.9425</v>
      </c>
      <c r="G19746" s="1">
        <v>262.4264</v>
      </c>
      <c r="H19746" s="1">
        <v>15.12312139</v>
      </c>
      <c r="I19746" s="1">
        <v>19771</v>
      </c>
    </row>
    <row r="19747" spans="1:9" x14ac:dyDescent="0.25">
      <c r="A19747" s="1">
        <v>0</v>
      </c>
      <c r="B19747" s="1" t="s">
        <v>23926</v>
      </c>
    </row>
    <row r="19748" spans="1:9" x14ac:dyDescent="0.25">
      <c r="A19748" s="1">
        <v>1</v>
      </c>
      <c r="B19748" s="1" t="s">
        <v>23927</v>
      </c>
      <c r="C19748" s="1" t="s">
        <v>23928</v>
      </c>
      <c r="D19748" s="1">
        <v>22276.560964159999</v>
      </c>
      <c r="E19748" s="1">
        <v>1.1098E-4</v>
      </c>
      <c r="F19748" s="1" t="s">
        <v>3</v>
      </c>
      <c r="G19748" s="1" t="s">
        <v>23929</v>
      </c>
      <c r="H19748" s="1">
        <v>0</v>
      </c>
      <c r="I19748" s="1">
        <v>9999</v>
      </c>
    </row>
    <row r="19749" spans="1:9" x14ac:dyDescent="0.25">
      <c r="A19749" s="1">
        <v>2</v>
      </c>
      <c r="B19749" s="1">
        <v>52738</v>
      </c>
      <c r="C19749" s="1">
        <v>97.520499999999998</v>
      </c>
      <c r="D19749" s="1">
        <v>29.553100000000001</v>
      </c>
      <c r="E19749" s="1">
        <v>8812</v>
      </c>
      <c r="F19749" s="1">
        <v>151.99250000000001</v>
      </c>
      <c r="G19749" s="1">
        <v>208.1781</v>
      </c>
      <c r="H19749" s="1">
        <v>15.129700939999999</v>
      </c>
      <c r="I19749" s="1">
        <v>19770</v>
      </c>
    </row>
    <row r="19750" spans="1:9" x14ac:dyDescent="0.25">
      <c r="A19750" s="1">
        <v>0</v>
      </c>
      <c r="B19750" s="1" t="s">
        <v>23930</v>
      </c>
      <c r="C19750" s="1" t="s">
        <v>23931</v>
      </c>
    </row>
    <row r="19751" spans="1:9" x14ac:dyDescent="0.25">
      <c r="A19751" s="1">
        <v>1</v>
      </c>
      <c r="B19751" s="1" t="s">
        <v>23932</v>
      </c>
      <c r="C19751" s="1" t="s">
        <v>23933</v>
      </c>
      <c r="D19751" s="1">
        <v>22276.512062770002</v>
      </c>
      <c r="E19751" s="1">
        <v>6.3070000000000004E-5</v>
      </c>
      <c r="F19751" s="1" t="s">
        <v>3</v>
      </c>
      <c r="G19751" s="1" t="s">
        <v>23934</v>
      </c>
      <c r="H19751" s="1">
        <v>0</v>
      </c>
      <c r="I19751" s="1">
        <v>9994</v>
      </c>
    </row>
    <row r="19752" spans="1:9" x14ac:dyDescent="0.25">
      <c r="A19752" s="1">
        <v>2</v>
      </c>
      <c r="B19752" s="1">
        <v>52739</v>
      </c>
      <c r="C19752" s="1">
        <v>97.529399999999995</v>
      </c>
      <c r="D19752" s="1">
        <v>29.608799999999999</v>
      </c>
      <c r="E19752" s="1">
        <v>10113</v>
      </c>
      <c r="F19752" s="1">
        <v>155.4949</v>
      </c>
      <c r="G19752" s="1">
        <v>204.6764</v>
      </c>
      <c r="H19752" s="1">
        <v>15.124957269999999</v>
      </c>
      <c r="I19752" s="1">
        <v>19765</v>
      </c>
    </row>
    <row r="19753" spans="1:9" x14ac:dyDescent="0.25">
      <c r="A19753" s="1">
        <v>0</v>
      </c>
      <c r="B19753" s="1" t="s">
        <v>6600</v>
      </c>
      <c r="C19753" s="1">
        <v>2</v>
      </c>
      <c r="D19753" s="1" t="s">
        <v>23935</v>
      </c>
    </row>
    <row r="19754" spans="1:9" x14ac:dyDescent="0.25">
      <c r="A19754" s="1">
        <v>1</v>
      </c>
      <c r="B19754" s="1" t="s">
        <v>23936</v>
      </c>
      <c r="C19754" s="1" t="s">
        <v>23937</v>
      </c>
      <c r="D19754" s="1">
        <v>22276.54099637</v>
      </c>
      <c r="E19754" s="1">
        <v>1.6574999999999999E-4</v>
      </c>
      <c r="F19754" s="1" t="s">
        <v>3</v>
      </c>
      <c r="G19754" s="1" t="s">
        <v>23938</v>
      </c>
      <c r="H19754" s="1">
        <v>0</v>
      </c>
      <c r="I19754" s="1">
        <v>9994</v>
      </c>
    </row>
    <row r="19755" spans="1:9" x14ac:dyDescent="0.25">
      <c r="A19755" s="1">
        <v>2</v>
      </c>
      <c r="B19755" s="1">
        <v>52740</v>
      </c>
      <c r="C19755" s="1">
        <v>97.5364</v>
      </c>
      <c r="D19755" s="1">
        <v>29.859000000000002</v>
      </c>
      <c r="E19755" s="1">
        <v>11277</v>
      </c>
      <c r="F19755" s="1">
        <v>160.37629999999999</v>
      </c>
      <c r="G19755" s="1">
        <v>199.79040000000001</v>
      </c>
      <c r="H19755" s="1">
        <v>15.13435449</v>
      </c>
      <c r="I19755" s="1">
        <v>19773</v>
      </c>
    </row>
    <row r="19756" spans="1:9" x14ac:dyDescent="0.25">
      <c r="A19756" s="1">
        <v>0</v>
      </c>
      <c r="B19756" s="1" t="s">
        <v>23939</v>
      </c>
      <c r="C19756" s="1" t="s">
        <v>23940</v>
      </c>
    </row>
    <row r="19757" spans="1:9" x14ac:dyDescent="0.25">
      <c r="A19757" s="1">
        <v>1</v>
      </c>
      <c r="B19757" s="1" t="s">
        <v>23941</v>
      </c>
      <c r="C19757" s="1" t="s">
        <v>23942</v>
      </c>
      <c r="D19757" s="1">
        <v>22276.280998850001</v>
      </c>
      <c r="E19757" s="1">
        <v>1.5572000000000001E-4</v>
      </c>
      <c r="F19757" s="1" t="s">
        <v>3</v>
      </c>
      <c r="G19757" s="1" t="s">
        <v>23943</v>
      </c>
      <c r="H19757" s="1">
        <v>0</v>
      </c>
      <c r="I19757" s="1">
        <v>9998</v>
      </c>
    </row>
    <row r="19758" spans="1:9" x14ac:dyDescent="0.25">
      <c r="A19758" s="1">
        <v>2</v>
      </c>
      <c r="B19758" s="1">
        <v>52741</v>
      </c>
      <c r="C19758" s="1">
        <v>97.530600000000007</v>
      </c>
      <c r="D19758" s="1">
        <v>29.491700000000002</v>
      </c>
      <c r="E19758" s="1">
        <v>10675</v>
      </c>
      <c r="F19758" s="1">
        <v>159.52699999999999</v>
      </c>
      <c r="G19758" s="1">
        <v>200.63910000000001</v>
      </c>
      <c r="H19758" s="1">
        <v>15.133095839999999</v>
      </c>
      <c r="I19758" s="1">
        <v>19731</v>
      </c>
    </row>
    <row r="19759" spans="1:9" x14ac:dyDescent="0.25">
      <c r="A19759" s="1">
        <v>0</v>
      </c>
      <c r="B19759" s="1" t="s">
        <v>23944</v>
      </c>
      <c r="C19759" s="1" t="s">
        <v>23945</v>
      </c>
    </row>
    <row r="19760" spans="1:9" x14ac:dyDescent="0.25">
      <c r="A19760" s="1">
        <v>1</v>
      </c>
      <c r="B19760" s="1" t="s">
        <v>23946</v>
      </c>
      <c r="C19760" s="1" t="s">
        <v>23947</v>
      </c>
      <c r="D19760" s="1">
        <v>22276.33036227</v>
      </c>
      <c r="E19760" s="1">
        <v>1.9018999999999999E-4</v>
      </c>
      <c r="F19760" s="1" t="s">
        <v>3</v>
      </c>
      <c r="G19760" s="1" t="s">
        <v>23948</v>
      </c>
      <c r="H19760" s="1">
        <v>0</v>
      </c>
      <c r="I19760" s="1">
        <v>9994</v>
      </c>
    </row>
    <row r="19761" spans="1:9" x14ac:dyDescent="0.25">
      <c r="A19761" s="1">
        <v>2</v>
      </c>
      <c r="B19761" s="1">
        <v>52742</v>
      </c>
      <c r="C19761" s="1">
        <v>97.523600000000002</v>
      </c>
      <c r="D19761" s="1">
        <v>29.454799999999999</v>
      </c>
      <c r="E19761" s="1">
        <v>8887</v>
      </c>
      <c r="F19761" s="1">
        <v>153.6429</v>
      </c>
      <c r="G19761" s="1">
        <v>206.5256</v>
      </c>
      <c r="H19761" s="1">
        <v>15.13679947</v>
      </c>
      <c r="I19761" s="1">
        <v>19746</v>
      </c>
    </row>
    <row r="19762" spans="1:9" x14ac:dyDescent="0.25">
      <c r="A19762" s="1">
        <v>0</v>
      </c>
      <c r="B19762" s="1" t="s">
        <v>23949</v>
      </c>
    </row>
    <row r="19763" spans="1:9" x14ac:dyDescent="0.25">
      <c r="A19763" s="1">
        <v>1</v>
      </c>
      <c r="B19763" s="1" t="s">
        <v>23950</v>
      </c>
      <c r="C19763" s="1" t="s">
        <v>23951</v>
      </c>
      <c r="D19763" s="1">
        <v>22276.58302378</v>
      </c>
      <c r="E19763" s="1">
        <v>2.9819999999999999E-5</v>
      </c>
      <c r="F19763" s="1" t="s">
        <v>3</v>
      </c>
      <c r="G19763" s="1" t="s">
        <v>23952</v>
      </c>
      <c r="H19763" s="1">
        <v>0</v>
      </c>
      <c r="I19763" s="1">
        <v>9999</v>
      </c>
    </row>
    <row r="19764" spans="1:9" x14ac:dyDescent="0.25">
      <c r="A19764" s="1">
        <v>2</v>
      </c>
      <c r="B19764" s="1">
        <v>52744</v>
      </c>
      <c r="C19764" s="1">
        <v>97.532200000000003</v>
      </c>
      <c r="D19764" s="1">
        <v>29.735900000000001</v>
      </c>
      <c r="E19764" s="1">
        <v>11020</v>
      </c>
      <c r="F19764" s="1">
        <v>152.33250000000001</v>
      </c>
      <c r="G19764" s="1">
        <v>265.40210000000002</v>
      </c>
      <c r="H19764" s="1">
        <v>15.124310550000001</v>
      </c>
      <c r="I19764" s="1">
        <v>19773</v>
      </c>
    </row>
    <row r="19765" spans="1:9" x14ac:dyDescent="0.25">
      <c r="A19765" s="1">
        <v>0</v>
      </c>
      <c r="B19765" s="1" t="s">
        <v>23953</v>
      </c>
    </row>
    <row r="19766" spans="1:9" x14ac:dyDescent="0.25">
      <c r="A19766" s="1">
        <v>1</v>
      </c>
      <c r="B19766" s="1" t="s">
        <v>23954</v>
      </c>
      <c r="C19766" s="1" t="s">
        <v>23955</v>
      </c>
      <c r="D19766" s="1">
        <v>22276.283429349998</v>
      </c>
      <c r="E19766" s="1">
        <v>8.7789999999999998E-5</v>
      </c>
      <c r="F19766" s="1" t="s">
        <v>3</v>
      </c>
      <c r="G19766" s="1" t="s">
        <v>23956</v>
      </c>
      <c r="H19766" s="1">
        <v>0</v>
      </c>
      <c r="I19766" s="1">
        <v>9994</v>
      </c>
    </row>
    <row r="19767" spans="1:9" x14ac:dyDescent="0.25">
      <c r="A19767" s="1">
        <v>2</v>
      </c>
      <c r="B19767" s="1">
        <v>52745</v>
      </c>
      <c r="C19767" s="1">
        <v>97.507499999999993</v>
      </c>
      <c r="D19767" s="1">
        <v>29.762799999999999</v>
      </c>
      <c r="E19767" s="1">
        <v>27092</v>
      </c>
      <c r="F19767" s="1">
        <v>193.52269999999999</v>
      </c>
      <c r="G19767" s="1">
        <v>166.52869999999999</v>
      </c>
      <c r="H19767" s="1">
        <v>15.229895539999999</v>
      </c>
      <c r="I19767" s="1">
        <v>19769</v>
      </c>
    </row>
    <row r="19768" spans="1:9" x14ac:dyDescent="0.25">
      <c r="A19768" s="1">
        <v>0</v>
      </c>
      <c r="B19768" s="1" t="s">
        <v>23957</v>
      </c>
    </row>
    <row r="19769" spans="1:9" x14ac:dyDescent="0.25">
      <c r="A19769" s="1">
        <v>1</v>
      </c>
      <c r="B19769" s="1" t="s">
        <v>23958</v>
      </c>
      <c r="C19769" s="1" t="s">
        <v>23959</v>
      </c>
      <c r="D19769" s="1">
        <v>22276.582453129999</v>
      </c>
      <c r="E19769" s="1">
        <v>2.887E-5</v>
      </c>
      <c r="F19769" s="1" t="s">
        <v>3</v>
      </c>
      <c r="G19769" s="1" t="s">
        <v>23960</v>
      </c>
      <c r="H19769" s="1">
        <v>0</v>
      </c>
      <c r="I19769" s="1">
        <v>9996</v>
      </c>
    </row>
    <row r="19770" spans="1:9" x14ac:dyDescent="0.25">
      <c r="A19770" s="1">
        <v>2</v>
      </c>
      <c r="B19770" s="1">
        <v>52746</v>
      </c>
      <c r="C19770" s="1">
        <v>97.520099999999999</v>
      </c>
      <c r="D19770" s="1">
        <v>29.551200000000001</v>
      </c>
      <c r="E19770" s="1">
        <v>10335</v>
      </c>
      <c r="F19770" s="1">
        <v>143.16839999999999</v>
      </c>
      <c r="G19770" s="1">
        <v>340.33429999999998</v>
      </c>
      <c r="H19770" s="1">
        <v>15.125407210000001</v>
      </c>
      <c r="I19770" s="1">
        <v>19775</v>
      </c>
    </row>
    <row r="19771" spans="1:9" x14ac:dyDescent="0.25">
      <c r="A19771" s="1">
        <v>0</v>
      </c>
      <c r="B19771" s="1" t="s">
        <v>23961</v>
      </c>
      <c r="C19771" s="1" t="s">
        <v>23962</v>
      </c>
      <c r="D19771" s="1" t="s">
        <v>23963</v>
      </c>
    </row>
    <row r="19772" spans="1:9" x14ac:dyDescent="0.25">
      <c r="A19772" s="1">
        <v>1</v>
      </c>
      <c r="B19772" s="1" t="s">
        <v>23964</v>
      </c>
      <c r="C19772" s="1" t="s">
        <v>23965</v>
      </c>
      <c r="D19772" s="1">
        <v>22276.569643049999</v>
      </c>
      <c r="E19772" s="1">
        <v>1.0671E-4</v>
      </c>
      <c r="F19772" s="1" t="s">
        <v>3</v>
      </c>
      <c r="G19772" s="1" t="s">
        <v>23966</v>
      </c>
      <c r="H19772" s="1">
        <v>0</v>
      </c>
      <c r="I19772" s="1">
        <v>9992</v>
      </c>
    </row>
    <row r="19773" spans="1:9" x14ac:dyDescent="0.25">
      <c r="A19773" s="1">
        <v>2</v>
      </c>
      <c r="B19773" s="1">
        <v>52747</v>
      </c>
      <c r="C19773" s="1">
        <v>97.471599999999995</v>
      </c>
      <c r="D19773" s="1">
        <v>29.769300000000001</v>
      </c>
      <c r="E19773" s="1">
        <v>11451</v>
      </c>
      <c r="F19773" s="1">
        <v>127.256</v>
      </c>
      <c r="G19773" s="1">
        <v>232.97200000000001</v>
      </c>
      <c r="H19773" s="1">
        <v>15.18227489</v>
      </c>
      <c r="I19773" s="1">
        <v>19824</v>
      </c>
    </row>
    <row r="19774" spans="1:9" x14ac:dyDescent="0.25">
      <c r="A19774" s="1">
        <v>0</v>
      </c>
      <c r="B19774" s="1" t="s">
        <v>23967</v>
      </c>
      <c r="C19774" s="1" t="s">
        <v>23968</v>
      </c>
    </row>
    <row r="19775" spans="1:9" x14ac:dyDescent="0.25">
      <c r="A19775" s="1">
        <v>1</v>
      </c>
      <c r="B19775" s="1" t="s">
        <v>23969</v>
      </c>
      <c r="C19775" s="1" t="s">
        <v>23970</v>
      </c>
      <c r="D19775" s="1">
        <v>22276.540628980001</v>
      </c>
      <c r="E19775" s="1">
        <v>1.6684E-4</v>
      </c>
      <c r="F19775" s="1" t="s">
        <v>3</v>
      </c>
      <c r="G19775" s="1" t="s">
        <v>23971</v>
      </c>
      <c r="H19775" s="1">
        <v>0</v>
      </c>
      <c r="I19775" s="1">
        <v>9994</v>
      </c>
    </row>
    <row r="19776" spans="1:9" x14ac:dyDescent="0.25">
      <c r="A19776" s="1">
        <v>2</v>
      </c>
      <c r="B19776" s="1">
        <v>52748</v>
      </c>
      <c r="C19776" s="1">
        <v>97.346999999999994</v>
      </c>
      <c r="D19776" s="1">
        <v>29.519600000000001</v>
      </c>
      <c r="E19776" s="1">
        <v>10413</v>
      </c>
      <c r="F19776" s="1">
        <v>111.648</v>
      </c>
      <c r="G19776" s="1">
        <v>248.58690000000001</v>
      </c>
      <c r="H19776" s="1">
        <v>15.26660749</v>
      </c>
      <c r="I19776" s="1">
        <v>19884</v>
      </c>
    </row>
    <row r="19777" spans="1:9" x14ac:dyDescent="0.25">
      <c r="A19777" s="1">
        <v>0</v>
      </c>
      <c r="B19777" s="1" t="s">
        <v>23972</v>
      </c>
    </row>
    <row r="19778" spans="1:9" x14ac:dyDescent="0.25">
      <c r="A19778" s="1">
        <v>1</v>
      </c>
      <c r="B19778" s="1" t="s">
        <v>23973</v>
      </c>
      <c r="C19778" s="1" t="s">
        <v>23974</v>
      </c>
      <c r="D19778" s="1">
        <v>22276.324760300002</v>
      </c>
      <c r="E19778" s="1">
        <v>6.2131000000000003E-4</v>
      </c>
      <c r="F19778" s="1" t="s">
        <v>3</v>
      </c>
      <c r="G19778" s="1" t="s">
        <v>23975</v>
      </c>
      <c r="H19778" s="1">
        <v>0</v>
      </c>
      <c r="I19778" s="1">
        <v>9994</v>
      </c>
    </row>
    <row r="19779" spans="1:9" x14ac:dyDescent="0.25">
      <c r="A19779" s="1">
        <v>2</v>
      </c>
      <c r="B19779" s="1">
        <v>52749</v>
      </c>
      <c r="C19779" s="1">
        <v>97.524199999999993</v>
      </c>
      <c r="D19779" s="1">
        <v>29.498000000000001</v>
      </c>
      <c r="E19779" s="1">
        <v>10931</v>
      </c>
      <c r="F19779" s="1">
        <v>127.06789999999999</v>
      </c>
      <c r="G19779" s="1">
        <v>293.29230000000001</v>
      </c>
      <c r="H19779" s="1">
        <v>15.12777488</v>
      </c>
      <c r="I19779" s="1">
        <v>19747</v>
      </c>
    </row>
    <row r="19780" spans="1:9" x14ac:dyDescent="0.25">
      <c r="A19780" s="1">
        <v>0</v>
      </c>
      <c r="B19780" s="1" t="s">
        <v>23976</v>
      </c>
    </row>
    <row r="19781" spans="1:9" x14ac:dyDescent="0.25">
      <c r="A19781" s="1">
        <v>1</v>
      </c>
      <c r="B19781" s="1" t="s">
        <v>23977</v>
      </c>
      <c r="C19781" s="1" t="s">
        <v>23978</v>
      </c>
      <c r="D19781" s="1">
        <v>22276.257960610001</v>
      </c>
      <c r="E19781" s="1">
        <v>3.5837999999999999E-4</v>
      </c>
      <c r="F19781" s="1" t="s">
        <v>3</v>
      </c>
      <c r="G19781" s="1" t="s">
        <v>23979</v>
      </c>
      <c r="H19781" s="1">
        <v>0</v>
      </c>
      <c r="I19781" s="1">
        <v>9993</v>
      </c>
    </row>
    <row r="19782" spans="1:9" x14ac:dyDescent="0.25">
      <c r="A19782" s="1">
        <v>2</v>
      </c>
      <c r="B19782" s="1">
        <v>52750</v>
      </c>
      <c r="C19782" s="1">
        <v>97.529799999999994</v>
      </c>
      <c r="D19782" s="1">
        <v>29.821300000000001</v>
      </c>
      <c r="E19782" s="1">
        <v>11519</v>
      </c>
      <c r="F19782" s="1">
        <v>146.46299999999999</v>
      </c>
      <c r="G19782" s="1">
        <v>213.73339999999999</v>
      </c>
      <c r="H19782" s="1">
        <v>15.160973719999999</v>
      </c>
      <c r="I19782" s="1">
        <v>19753</v>
      </c>
    </row>
    <row r="19783" spans="1:9" x14ac:dyDescent="0.25">
      <c r="A19783" s="1">
        <v>0</v>
      </c>
      <c r="B19783" s="1" t="s">
        <v>23980</v>
      </c>
      <c r="C19783" s="1" t="s">
        <v>23981</v>
      </c>
      <c r="D19783" s="1" t="s">
        <v>23982</v>
      </c>
    </row>
    <row r="19784" spans="1:9" x14ac:dyDescent="0.25">
      <c r="A19784" s="1">
        <v>1</v>
      </c>
      <c r="B19784" s="1" t="s">
        <v>23983</v>
      </c>
      <c r="C19784" s="1" t="s">
        <v>23984</v>
      </c>
      <c r="D19784" s="1">
        <v>22276.52649335</v>
      </c>
      <c r="E19784" s="1">
        <v>9.221E-5</v>
      </c>
      <c r="F19784" s="1" t="s">
        <v>3</v>
      </c>
      <c r="G19784" s="1" t="s">
        <v>23985</v>
      </c>
      <c r="H19784" s="1">
        <v>0</v>
      </c>
      <c r="I19784" s="1">
        <v>9990</v>
      </c>
    </row>
    <row r="19785" spans="1:9" x14ac:dyDescent="0.25">
      <c r="A19785" s="1">
        <v>2</v>
      </c>
      <c r="B19785" s="1">
        <v>52752</v>
      </c>
      <c r="C19785" s="1">
        <v>97.526899999999998</v>
      </c>
      <c r="D19785" s="1">
        <v>29.700800000000001</v>
      </c>
      <c r="E19785" s="1">
        <v>10797</v>
      </c>
      <c r="F19785" s="1">
        <v>144.44499999999999</v>
      </c>
      <c r="G19785" s="1">
        <v>215.75030000000001</v>
      </c>
      <c r="H19785" s="1">
        <v>15.13225244</v>
      </c>
      <c r="I19785" s="1">
        <v>19779</v>
      </c>
    </row>
    <row r="19786" spans="1:9" x14ac:dyDescent="0.25">
      <c r="A19786" s="1">
        <v>0</v>
      </c>
      <c r="B19786" s="1" t="s">
        <v>23986</v>
      </c>
    </row>
    <row r="19787" spans="1:9" x14ac:dyDescent="0.25">
      <c r="A19787" s="1">
        <v>1</v>
      </c>
      <c r="B19787" s="1" t="s">
        <v>23987</v>
      </c>
      <c r="C19787" s="1" t="s">
        <v>23988</v>
      </c>
      <c r="D19787" s="1">
        <v>22276.587698179999</v>
      </c>
      <c r="E19787" s="1">
        <v>2.2282000000000001E-4</v>
      </c>
      <c r="F19787" s="1" t="s">
        <v>3</v>
      </c>
      <c r="G19787" s="1" t="s">
        <v>23989</v>
      </c>
      <c r="H19787" s="1">
        <v>0</v>
      </c>
      <c r="I19787" s="1">
        <v>9997</v>
      </c>
    </row>
    <row r="19788" spans="1:9" x14ac:dyDescent="0.25">
      <c r="A19788" s="1">
        <v>2</v>
      </c>
      <c r="B19788" s="1">
        <v>52753</v>
      </c>
      <c r="C19788" s="1">
        <v>97.524299999999997</v>
      </c>
      <c r="D19788" s="1">
        <v>29.575099999999999</v>
      </c>
      <c r="E19788" s="1">
        <v>3253</v>
      </c>
      <c r="F19788" s="1">
        <v>188.2739</v>
      </c>
      <c r="G19788" s="1">
        <v>171.84379999999999</v>
      </c>
      <c r="H19788" s="1">
        <v>15.10122801</v>
      </c>
      <c r="I19788" s="1">
        <v>19771</v>
      </c>
    </row>
    <row r="19789" spans="1:9" x14ac:dyDescent="0.25">
      <c r="A19789" s="1">
        <v>0</v>
      </c>
      <c r="B19789" s="1" t="s">
        <v>23990</v>
      </c>
    </row>
    <row r="19790" spans="1:9" x14ac:dyDescent="0.25">
      <c r="A19790" s="1">
        <v>1</v>
      </c>
      <c r="B19790" s="1" t="s">
        <v>23991</v>
      </c>
      <c r="C19790" s="1" t="s">
        <v>23992</v>
      </c>
      <c r="D19790" s="1">
        <v>22276.327098779999</v>
      </c>
      <c r="E19790" s="1">
        <v>6.5519999999999996E-5</v>
      </c>
      <c r="F19790" s="1" t="s">
        <v>3</v>
      </c>
      <c r="G19790" s="1" t="s">
        <v>23993</v>
      </c>
      <c r="H19790" s="1">
        <v>0</v>
      </c>
      <c r="I19790" s="1">
        <v>9997</v>
      </c>
    </row>
    <row r="19791" spans="1:9" x14ac:dyDescent="0.25">
      <c r="A19791" s="1">
        <v>2</v>
      </c>
      <c r="B19791" s="1">
        <v>52754</v>
      </c>
      <c r="C19791" s="1">
        <v>97.534899999999993</v>
      </c>
      <c r="D19791" s="1">
        <v>29.677499999999998</v>
      </c>
      <c r="E19791" s="1">
        <v>10707</v>
      </c>
      <c r="F19791" s="1">
        <v>144.2791</v>
      </c>
      <c r="G19791" s="1">
        <v>215.91579999999999</v>
      </c>
      <c r="H19791" s="1">
        <v>15.1306254</v>
      </c>
      <c r="I19791" s="1">
        <v>19740</v>
      </c>
    </row>
    <row r="19792" spans="1:9" x14ac:dyDescent="0.25">
      <c r="A19792" s="1">
        <v>0</v>
      </c>
      <c r="B19792" s="1" t="s">
        <v>23994</v>
      </c>
    </row>
    <row r="19793" spans="1:9" x14ac:dyDescent="0.25">
      <c r="A19793" s="1">
        <v>1</v>
      </c>
      <c r="B19793" s="1" t="s">
        <v>23995</v>
      </c>
      <c r="C19793" s="1" t="s">
        <v>23996</v>
      </c>
      <c r="D19793" s="1">
        <v>22276.58371906</v>
      </c>
      <c r="E19793" s="1">
        <v>1.1008E-4</v>
      </c>
      <c r="F19793" s="1" t="s">
        <v>3</v>
      </c>
      <c r="G19793" s="1" t="s">
        <v>23997</v>
      </c>
      <c r="H19793" s="1">
        <v>0</v>
      </c>
      <c r="I19793" s="1">
        <v>9996</v>
      </c>
    </row>
    <row r="19794" spans="1:9" x14ac:dyDescent="0.25">
      <c r="A19794" s="1">
        <v>2</v>
      </c>
      <c r="B19794" s="1">
        <v>52755</v>
      </c>
      <c r="C19794" s="1">
        <v>97.5261</v>
      </c>
      <c r="D19794" s="1">
        <v>29.826899999999998</v>
      </c>
      <c r="E19794" s="1">
        <v>10410</v>
      </c>
      <c r="F19794" s="1">
        <v>142.72640000000001</v>
      </c>
      <c r="G19794" s="1">
        <v>340.74099999999999</v>
      </c>
      <c r="H19794" s="1">
        <v>15.138797350000001</v>
      </c>
      <c r="I19794" s="1">
        <v>19787</v>
      </c>
    </row>
    <row r="19795" spans="1:9" x14ac:dyDescent="0.25">
      <c r="A19795" s="1">
        <v>0</v>
      </c>
      <c r="B19795" s="1" t="s">
        <v>23998</v>
      </c>
    </row>
    <row r="19796" spans="1:9" x14ac:dyDescent="0.25">
      <c r="A19796" s="1">
        <v>1</v>
      </c>
      <c r="B19796" s="1" t="s">
        <v>23999</v>
      </c>
      <c r="C19796" s="1" t="s">
        <v>24000</v>
      </c>
      <c r="D19796" s="1">
        <v>22276.591462380002</v>
      </c>
      <c r="E19796" s="1">
        <v>6.2940000000000004E-5</v>
      </c>
      <c r="F19796" s="1" t="s">
        <v>3</v>
      </c>
      <c r="G19796" s="1" t="s">
        <v>24001</v>
      </c>
      <c r="H19796" s="1">
        <v>0</v>
      </c>
      <c r="I19796" s="1">
        <v>9995</v>
      </c>
    </row>
    <row r="19797" spans="1:9" x14ac:dyDescent="0.25">
      <c r="A19797" s="1">
        <v>2</v>
      </c>
      <c r="B19797" s="1">
        <v>52756</v>
      </c>
      <c r="C19797" s="1">
        <v>97.52</v>
      </c>
      <c r="D19797" s="1">
        <v>29.619800000000001</v>
      </c>
      <c r="E19797" s="1">
        <v>11402</v>
      </c>
      <c r="F19797" s="1">
        <v>139.405</v>
      </c>
      <c r="G19797" s="1">
        <v>220.80330000000001</v>
      </c>
      <c r="H19797" s="1">
        <v>15.13064217</v>
      </c>
      <c r="I19797" s="1">
        <v>19788</v>
      </c>
    </row>
    <row r="19798" spans="1:9" x14ac:dyDescent="0.25">
      <c r="A19798" s="1">
        <v>0</v>
      </c>
      <c r="B19798" s="1" t="s">
        <v>24002</v>
      </c>
    </row>
    <row r="19799" spans="1:9" x14ac:dyDescent="0.25">
      <c r="A19799" s="1">
        <v>1</v>
      </c>
      <c r="B19799" s="1" t="s">
        <v>24003</v>
      </c>
      <c r="C19799" s="1" t="s">
        <v>24004</v>
      </c>
      <c r="D19799" s="1">
        <v>22276.59124836</v>
      </c>
      <c r="E19799" s="1">
        <v>6.3540000000000005E-5</v>
      </c>
      <c r="F19799" s="1" t="s">
        <v>3</v>
      </c>
      <c r="G19799" s="1" t="s">
        <v>24005</v>
      </c>
      <c r="H19799" s="1">
        <v>0</v>
      </c>
      <c r="I19799" s="1">
        <v>9996</v>
      </c>
    </row>
    <row r="19800" spans="1:9" x14ac:dyDescent="0.25">
      <c r="A19800" s="1">
        <v>2</v>
      </c>
      <c r="B19800" s="1">
        <v>52757</v>
      </c>
      <c r="C19800" s="1">
        <v>97.527600000000007</v>
      </c>
      <c r="D19800" s="1">
        <v>29.778700000000001</v>
      </c>
      <c r="E19800" s="1">
        <v>11721</v>
      </c>
      <c r="F19800" s="1">
        <v>142.4195</v>
      </c>
      <c r="G19800" s="1">
        <v>217.78569999999999</v>
      </c>
      <c r="H19800" s="1">
        <v>15.130646759999999</v>
      </c>
      <c r="I19800" s="1">
        <v>19783</v>
      </c>
    </row>
    <row r="19801" spans="1:9" x14ac:dyDescent="0.25">
      <c r="A19801" s="1">
        <v>0</v>
      </c>
      <c r="B19801" s="1" t="s">
        <v>24006</v>
      </c>
    </row>
    <row r="19802" spans="1:9" x14ac:dyDescent="0.25">
      <c r="A19802" s="1">
        <v>1</v>
      </c>
      <c r="B19802" s="1" t="s">
        <v>24007</v>
      </c>
      <c r="C19802" s="1" t="s">
        <v>24008</v>
      </c>
      <c r="D19802" s="1">
        <v>22276.56799417</v>
      </c>
      <c r="E19802" s="1">
        <v>-4.0621E-4</v>
      </c>
      <c r="F19802" s="1" t="s">
        <v>3</v>
      </c>
      <c r="G19802" s="1">
        <f>-22956-2</f>
        <v>-22958</v>
      </c>
      <c r="H19802" s="1">
        <v>0</v>
      </c>
      <c r="I19802" s="1">
        <v>9991</v>
      </c>
    </row>
    <row r="19803" spans="1:9" x14ac:dyDescent="0.25">
      <c r="A19803" s="1">
        <v>2</v>
      </c>
      <c r="B19803" s="1">
        <v>52758</v>
      </c>
      <c r="C19803" s="1">
        <v>97.526300000000006</v>
      </c>
      <c r="D19803" s="1">
        <v>29.861699999999999</v>
      </c>
      <c r="E19803" s="1">
        <v>12416</v>
      </c>
      <c r="F19803" s="1">
        <v>131.02269999999999</v>
      </c>
      <c r="G19803" s="1">
        <v>358.98450000000003</v>
      </c>
      <c r="H19803" s="1">
        <v>15.131869829999999</v>
      </c>
      <c r="I19803" s="1">
        <v>19786</v>
      </c>
    </row>
    <row r="19804" spans="1:9" x14ac:dyDescent="0.25">
      <c r="A19804" s="1">
        <v>0</v>
      </c>
      <c r="B19804" s="1" t="s">
        <v>24009</v>
      </c>
    </row>
    <row r="19805" spans="1:9" x14ac:dyDescent="0.25">
      <c r="A19805" s="1">
        <v>1</v>
      </c>
      <c r="B19805" s="1" t="s">
        <v>24010</v>
      </c>
      <c r="C19805" s="1" t="s">
        <v>24011</v>
      </c>
      <c r="D19805" s="1">
        <v>22276.616968539998</v>
      </c>
      <c r="E19805" s="1">
        <v>9.3759999999999997E-5</v>
      </c>
      <c r="F19805" s="1" t="s">
        <v>3</v>
      </c>
      <c r="G19805" s="1" t="s">
        <v>24012</v>
      </c>
      <c r="H19805" s="1">
        <v>0</v>
      </c>
      <c r="I19805" s="1">
        <v>9991</v>
      </c>
    </row>
    <row r="19806" spans="1:9" x14ac:dyDescent="0.25">
      <c r="A19806" s="1">
        <v>2</v>
      </c>
      <c r="B19806" s="1">
        <v>52759</v>
      </c>
      <c r="C19806" s="1">
        <v>97.526200000000003</v>
      </c>
      <c r="D19806" s="1">
        <v>29.9102</v>
      </c>
      <c r="E19806" s="1">
        <v>12044</v>
      </c>
      <c r="F19806" s="1">
        <v>142.5692</v>
      </c>
      <c r="G19806" s="1">
        <v>276.2319</v>
      </c>
      <c r="H19806" s="1">
        <v>15.14124633</v>
      </c>
      <c r="I19806" s="1">
        <v>19790</v>
      </c>
    </row>
    <row r="19807" spans="1:9" x14ac:dyDescent="0.25">
      <c r="A19807" s="1">
        <v>0</v>
      </c>
      <c r="B19807" s="1" t="s">
        <v>24013</v>
      </c>
    </row>
    <row r="19808" spans="1:9" x14ac:dyDescent="0.25">
      <c r="A19808" s="1">
        <v>1</v>
      </c>
      <c r="B19808" s="1" t="s">
        <v>24014</v>
      </c>
      <c r="C19808" s="1" t="s">
        <v>24015</v>
      </c>
      <c r="D19808" s="1">
        <v>22276.386583259999</v>
      </c>
      <c r="E19808" s="1">
        <v>3.8269999999999998E-5</v>
      </c>
      <c r="F19808" s="1" t="s">
        <v>3</v>
      </c>
      <c r="G19808" s="1" t="s">
        <v>24016</v>
      </c>
      <c r="H19808" s="1">
        <v>0</v>
      </c>
      <c r="I19808" s="1">
        <v>9992</v>
      </c>
    </row>
    <row r="19809" spans="1:9" x14ac:dyDescent="0.25">
      <c r="A19809" s="1">
        <v>2</v>
      </c>
      <c r="B19809" s="1">
        <v>52760</v>
      </c>
      <c r="C19809" s="1">
        <v>97.525700000000001</v>
      </c>
      <c r="D19809" s="1">
        <v>29.555</v>
      </c>
      <c r="E19809" s="1">
        <v>12642</v>
      </c>
      <c r="F19809" s="1">
        <v>139.61760000000001</v>
      </c>
      <c r="G19809" s="1">
        <v>220.59960000000001</v>
      </c>
      <c r="H19809" s="1">
        <v>15.13001453</v>
      </c>
      <c r="I19809" s="1">
        <v>19759</v>
      </c>
    </row>
    <row r="19810" spans="1:9" x14ac:dyDescent="0.25">
      <c r="A19810" s="1">
        <v>0</v>
      </c>
      <c r="B19810" s="1" t="s">
        <v>14784</v>
      </c>
      <c r="C19810" s="1" t="s">
        <v>24017</v>
      </c>
    </row>
    <row r="19811" spans="1:9" x14ac:dyDescent="0.25">
      <c r="A19811" s="1">
        <v>1</v>
      </c>
      <c r="B19811" s="1" t="s">
        <v>24018</v>
      </c>
      <c r="C19811" s="1" t="s">
        <v>24019</v>
      </c>
      <c r="D19811" s="1">
        <v>22276.509486179999</v>
      </c>
      <c r="E19811" s="1">
        <v>4.5200000000000001E-5</v>
      </c>
      <c r="F19811" s="1" t="s">
        <v>3</v>
      </c>
      <c r="G19811" s="1" t="s">
        <v>8023</v>
      </c>
      <c r="H19811" s="1">
        <v>0</v>
      </c>
      <c r="I19811" s="1">
        <v>9992</v>
      </c>
    </row>
    <row r="19812" spans="1:9" x14ac:dyDescent="0.25">
      <c r="A19812" s="1">
        <v>2</v>
      </c>
      <c r="B19812" s="1">
        <v>52761</v>
      </c>
      <c r="C19812" s="1">
        <v>97.526899999999998</v>
      </c>
      <c r="D19812" s="1">
        <v>29.720199999999998</v>
      </c>
      <c r="E19812" s="1">
        <v>13167</v>
      </c>
      <c r="F19812" s="1">
        <v>139.494</v>
      </c>
      <c r="G19812" s="1">
        <v>220.72730000000001</v>
      </c>
      <c r="H19812" s="1">
        <v>15.131648630000001</v>
      </c>
      <c r="I19812" s="1">
        <v>19776</v>
      </c>
    </row>
    <row r="19813" spans="1:9" x14ac:dyDescent="0.25">
      <c r="A19813" s="1">
        <v>0</v>
      </c>
      <c r="B19813" s="1" t="s">
        <v>24020</v>
      </c>
    </row>
    <row r="19814" spans="1:9" x14ac:dyDescent="0.25">
      <c r="A19814" s="1">
        <v>1</v>
      </c>
      <c r="B19814" s="1" t="s">
        <v>24021</v>
      </c>
      <c r="C19814" s="1" t="s">
        <v>24022</v>
      </c>
      <c r="D19814" s="1">
        <v>22276.61040691</v>
      </c>
      <c r="E19814" s="1">
        <v>1.0076E-4</v>
      </c>
      <c r="F19814" s="1" t="s">
        <v>3</v>
      </c>
      <c r="G19814" s="1" t="s">
        <v>24023</v>
      </c>
      <c r="H19814" s="1">
        <v>0</v>
      </c>
      <c r="I19814" s="1">
        <v>9992</v>
      </c>
    </row>
    <row r="19815" spans="1:9" x14ac:dyDescent="0.25">
      <c r="A19815" s="1">
        <v>2</v>
      </c>
      <c r="B19815" s="1">
        <v>52762</v>
      </c>
      <c r="C19815" s="1">
        <v>97.526300000000006</v>
      </c>
      <c r="D19815" s="1">
        <v>29.9178</v>
      </c>
      <c r="E19815" s="1">
        <v>12366</v>
      </c>
      <c r="F19815" s="1">
        <v>142.9417</v>
      </c>
      <c r="G19815" s="1">
        <v>274.56900000000002</v>
      </c>
      <c r="H19815" s="1">
        <v>15.14202279</v>
      </c>
      <c r="I19815" s="1">
        <v>19790</v>
      </c>
    </row>
    <row r="19816" spans="1:9" x14ac:dyDescent="0.25">
      <c r="A19816" s="1">
        <v>0</v>
      </c>
      <c r="B19816" s="1" t="s">
        <v>24024</v>
      </c>
    </row>
    <row r="19817" spans="1:9" x14ac:dyDescent="0.25">
      <c r="A19817" s="1">
        <v>1</v>
      </c>
      <c r="B19817" s="1" t="s">
        <v>24025</v>
      </c>
      <c r="C19817" s="1" t="s">
        <v>24026</v>
      </c>
      <c r="D19817" s="1">
        <v>22276.564076769999</v>
      </c>
      <c r="E19817" s="1">
        <v>4.0309999999999999E-5</v>
      </c>
      <c r="F19817" s="1" t="s">
        <v>3</v>
      </c>
      <c r="G19817" s="1" t="s">
        <v>24027</v>
      </c>
      <c r="H19817" s="1">
        <v>0</v>
      </c>
      <c r="I19817" s="1">
        <v>9994</v>
      </c>
    </row>
    <row r="19818" spans="1:9" x14ac:dyDescent="0.25">
      <c r="A19818" s="1">
        <v>2</v>
      </c>
      <c r="B19818" s="1">
        <v>52763</v>
      </c>
      <c r="C19818" s="1">
        <v>97.527199999999993</v>
      </c>
      <c r="D19818" s="1">
        <v>29.807700000000001</v>
      </c>
      <c r="E19818" s="1">
        <v>13401</v>
      </c>
      <c r="F19818" s="1">
        <v>137.4323</v>
      </c>
      <c r="G19818" s="1">
        <v>222.79499999999999</v>
      </c>
      <c r="H19818" s="1">
        <v>15.13292577</v>
      </c>
      <c r="I19818" s="1">
        <v>19786</v>
      </c>
    </row>
    <row r="19819" spans="1:9" x14ac:dyDescent="0.25">
      <c r="A19819" s="1">
        <v>0</v>
      </c>
      <c r="B19819" s="1" t="s">
        <v>24028</v>
      </c>
      <c r="C19819" s="1" t="s">
        <v>24029</v>
      </c>
      <c r="D19819" s="1" t="s">
        <v>24030</v>
      </c>
    </row>
    <row r="19820" spans="1:9" x14ac:dyDescent="0.25">
      <c r="A19820" s="1">
        <v>1</v>
      </c>
      <c r="B19820" s="1" t="s">
        <v>24031</v>
      </c>
      <c r="C19820" s="1" t="s">
        <v>24032</v>
      </c>
      <c r="D19820" s="1">
        <v>22276.540716119998</v>
      </c>
      <c r="E19820" s="1">
        <v>1.1538E-4</v>
      </c>
      <c r="F19820" s="1" t="s">
        <v>3</v>
      </c>
      <c r="G19820" s="1" t="s">
        <v>24033</v>
      </c>
      <c r="H19820" s="1">
        <v>0</v>
      </c>
      <c r="I19820" s="1">
        <v>9995</v>
      </c>
    </row>
    <row r="19821" spans="1:9" x14ac:dyDescent="0.25">
      <c r="A19821" s="1">
        <v>2</v>
      </c>
      <c r="B19821" s="1">
        <v>52764</v>
      </c>
      <c r="C19821" s="1">
        <v>97.474199999999996</v>
      </c>
      <c r="D19821" s="1">
        <v>29.805399999999999</v>
      </c>
      <c r="E19821" s="1">
        <v>13629</v>
      </c>
      <c r="F19821" s="1">
        <v>119.0196</v>
      </c>
      <c r="G19821" s="1">
        <v>241.2406</v>
      </c>
      <c r="H19821" s="1">
        <v>15.182967440000001</v>
      </c>
      <c r="I19821" s="1">
        <v>19821</v>
      </c>
    </row>
    <row r="19822" spans="1:9" x14ac:dyDescent="0.25">
      <c r="A19822" s="1">
        <v>0</v>
      </c>
      <c r="B19822" s="1" t="s">
        <v>24034</v>
      </c>
      <c r="C19822" s="1" t="s">
        <v>24035</v>
      </c>
    </row>
    <row r="19823" spans="1:9" x14ac:dyDescent="0.25">
      <c r="A19823" s="1">
        <v>1</v>
      </c>
      <c r="B19823" s="1" t="s">
        <v>24036</v>
      </c>
      <c r="C19823" s="1" t="s">
        <v>24037</v>
      </c>
      <c r="D19823" s="1">
        <v>22276.592468520001</v>
      </c>
      <c r="E19823" s="1">
        <v>6.8029999999999997E-5</v>
      </c>
      <c r="F19823" s="1" t="s">
        <v>3</v>
      </c>
      <c r="G19823" s="1" t="s">
        <v>24038</v>
      </c>
      <c r="H19823" s="1">
        <v>0</v>
      </c>
      <c r="I19823" s="1">
        <v>9994</v>
      </c>
    </row>
    <row r="19824" spans="1:9" x14ac:dyDescent="0.25">
      <c r="A19824" s="1">
        <v>2</v>
      </c>
      <c r="B19824" s="1">
        <v>52765</v>
      </c>
      <c r="C19824" s="1">
        <v>97.530600000000007</v>
      </c>
      <c r="D19824" s="1">
        <v>30.005500000000001</v>
      </c>
      <c r="E19824" s="1">
        <v>14076</v>
      </c>
      <c r="F19824" s="1">
        <v>134.72710000000001</v>
      </c>
      <c r="G19824" s="1">
        <v>283.23540000000003</v>
      </c>
      <c r="H19824" s="1">
        <v>15.141509579999999</v>
      </c>
      <c r="I19824" s="1">
        <v>19795</v>
      </c>
    </row>
    <row r="19825" spans="1:9" x14ac:dyDescent="0.25">
      <c r="A19825" s="1">
        <v>0</v>
      </c>
      <c r="B19825" s="1" t="s">
        <v>14718</v>
      </c>
      <c r="C19825" s="1">
        <v>21</v>
      </c>
      <c r="D19825" s="1" t="s">
        <v>24039</v>
      </c>
      <c r="E19825" s="1" t="s">
        <v>24040</v>
      </c>
      <c r="F19825" s="1" t="s">
        <v>3826</v>
      </c>
    </row>
    <row r="19826" spans="1:9" x14ac:dyDescent="0.25">
      <c r="A19826" s="1">
        <v>1</v>
      </c>
      <c r="B19826" s="1" t="s">
        <v>24041</v>
      </c>
      <c r="C19826" s="1" t="s">
        <v>24042</v>
      </c>
      <c r="D19826" s="1">
        <v>22276.595142130001</v>
      </c>
      <c r="E19826" s="1">
        <v>6.1680000000000006E-5</v>
      </c>
      <c r="F19826" s="1" t="s">
        <v>3</v>
      </c>
      <c r="G19826" s="1" t="s">
        <v>24043</v>
      </c>
      <c r="H19826" s="1">
        <v>0</v>
      </c>
      <c r="I19826" s="1">
        <v>9993</v>
      </c>
    </row>
    <row r="19827" spans="1:9" x14ac:dyDescent="0.25">
      <c r="A19827" s="1">
        <v>2</v>
      </c>
      <c r="B19827" s="1">
        <v>52766</v>
      </c>
      <c r="C19827" s="1">
        <v>97.5304</v>
      </c>
      <c r="D19827" s="1">
        <v>30.006799999999998</v>
      </c>
      <c r="E19827" s="1">
        <v>14516</v>
      </c>
      <c r="F19827" s="1">
        <v>136.88069999999999</v>
      </c>
      <c r="G19827" s="1">
        <v>280.13920000000002</v>
      </c>
      <c r="H19827" s="1">
        <v>15.140706339999999</v>
      </c>
      <c r="I19827" s="1">
        <v>19795</v>
      </c>
    </row>
    <row r="19828" spans="1:9" x14ac:dyDescent="0.25">
      <c r="A19828" s="1">
        <v>0</v>
      </c>
      <c r="B19828" s="1" t="s">
        <v>24044</v>
      </c>
    </row>
    <row r="19829" spans="1:9" x14ac:dyDescent="0.25">
      <c r="A19829" s="1">
        <v>1</v>
      </c>
      <c r="B19829" s="1" t="s">
        <v>24045</v>
      </c>
      <c r="C19829" s="1" t="s">
        <v>24046</v>
      </c>
      <c r="D19829" s="1">
        <v>22276.27912023</v>
      </c>
      <c r="E19829" s="1">
        <v>2.0544000000000001E-4</v>
      </c>
      <c r="F19829" s="1" t="s">
        <v>3</v>
      </c>
      <c r="G19829" s="1" t="s">
        <v>24047</v>
      </c>
      <c r="H19829" s="1">
        <v>0</v>
      </c>
      <c r="I19829" s="1">
        <v>9993</v>
      </c>
    </row>
    <row r="19830" spans="1:9" x14ac:dyDescent="0.25">
      <c r="A19830" s="1">
        <v>2</v>
      </c>
      <c r="B19830" s="1">
        <v>52767</v>
      </c>
      <c r="C19830" s="1">
        <v>97.521100000000004</v>
      </c>
      <c r="D19830" s="1">
        <v>29.660699999999999</v>
      </c>
      <c r="E19830" s="1">
        <v>13620</v>
      </c>
      <c r="F19830" s="1">
        <v>135.3407</v>
      </c>
      <c r="G19830" s="1">
        <v>224.89250000000001</v>
      </c>
      <c r="H19830" s="1">
        <v>15.150955659999999</v>
      </c>
      <c r="I19830" s="1">
        <v>19756</v>
      </c>
    </row>
    <row r="19831" spans="1:9" x14ac:dyDescent="0.25">
      <c r="A19831" s="1">
        <v>0</v>
      </c>
      <c r="B19831" s="1" t="s">
        <v>24048</v>
      </c>
    </row>
    <row r="19832" spans="1:9" x14ac:dyDescent="0.25">
      <c r="A19832" s="1">
        <v>1</v>
      </c>
      <c r="B19832" s="1" t="s">
        <v>24049</v>
      </c>
      <c r="C19832" s="1" t="s">
        <v>24050</v>
      </c>
      <c r="D19832" s="1">
        <v>22276.27900731</v>
      </c>
      <c r="E19832" s="1">
        <v>1.9807000000000001E-4</v>
      </c>
      <c r="F19832" s="1" t="s">
        <v>3</v>
      </c>
      <c r="G19832" s="1" t="s">
        <v>24051</v>
      </c>
      <c r="H19832" s="1">
        <v>0</v>
      </c>
      <c r="I19832" s="1">
        <v>9992</v>
      </c>
    </row>
    <row r="19833" spans="1:9" x14ac:dyDescent="0.25">
      <c r="A19833" s="1">
        <v>2</v>
      </c>
      <c r="B19833" s="1">
        <v>52768</v>
      </c>
      <c r="C19833" s="1">
        <v>97.522599999999997</v>
      </c>
      <c r="D19833" s="1">
        <v>29.662199999999999</v>
      </c>
      <c r="E19833" s="1">
        <v>13425</v>
      </c>
      <c r="F19833" s="1">
        <v>135.1121</v>
      </c>
      <c r="G19833" s="1">
        <v>225.1199</v>
      </c>
      <c r="H19833" s="1">
        <v>15.151011029999999</v>
      </c>
      <c r="I19833" s="1">
        <v>19756</v>
      </c>
    </row>
    <row r="19834" spans="1:9" x14ac:dyDescent="0.25">
      <c r="A19834" s="1">
        <v>0</v>
      </c>
      <c r="B19834" s="1" t="s">
        <v>6600</v>
      </c>
      <c r="C19834" s="1">
        <v>2</v>
      </c>
      <c r="D19834" s="1" t="s">
        <v>24052</v>
      </c>
    </row>
    <row r="19835" spans="1:9" x14ac:dyDescent="0.25">
      <c r="A19835" s="1">
        <v>1</v>
      </c>
      <c r="B19835" s="1" t="s">
        <v>24053</v>
      </c>
      <c r="C19835" s="1" t="s">
        <v>24054</v>
      </c>
      <c r="D19835" s="1">
        <v>22276.49845716</v>
      </c>
      <c r="E19835" s="1">
        <v>6.3280000000000004E-5</v>
      </c>
      <c r="F19835" s="1" t="s">
        <v>3</v>
      </c>
      <c r="G19835" s="1" t="s">
        <v>24055</v>
      </c>
      <c r="H19835" s="1">
        <v>0</v>
      </c>
      <c r="I19835" s="1">
        <v>9995</v>
      </c>
    </row>
    <row r="19836" spans="1:9" x14ac:dyDescent="0.25">
      <c r="A19836" s="1">
        <v>2</v>
      </c>
      <c r="B19836" s="1">
        <v>52769</v>
      </c>
      <c r="C19836" s="1">
        <v>97.5351</v>
      </c>
      <c r="D19836" s="1">
        <v>30.0366</v>
      </c>
      <c r="E19836" s="1">
        <v>14982</v>
      </c>
      <c r="F19836" s="1">
        <v>138.9999</v>
      </c>
      <c r="G19836" s="1">
        <v>221.2362</v>
      </c>
      <c r="H19836" s="1">
        <v>15.142386950000001</v>
      </c>
      <c r="I19836" s="1">
        <v>19788</v>
      </c>
    </row>
    <row r="19837" spans="1:9" x14ac:dyDescent="0.25">
      <c r="A19837" s="1">
        <v>0</v>
      </c>
      <c r="B19837" s="1" t="s">
        <v>24056</v>
      </c>
    </row>
    <row r="19838" spans="1:9" x14ac:dyDescent="0.25">
      <c r="A19838" s="1">
        <v>1</v>
      </c>
      <c r="B19838" s="1" t="s">
        <v>24057</v>
      </c>
      <c r="C19838" s="1" t="s">
        <v>24058</v>
      </c>
      <c r="D19838" s="1">
        <v>22276.311387779999</v>
      </c>
      <c r="E19838" s="1">
        <v>1.4878999999999999E-4</v>
      </c>
      <c r="F19838" s="1" t="s">
        <v>3</v>
      </c>
      <c r="G19838" s="1" t="s">
        <v>24059</v>
      </c>
      <c r="H19838" s="1">
        <v>0</v>
      </c>
      <c r="I19838" s="1">
        <v>9999</v>
      </c>
    </row>
    <row r="19839" spans="1:9" x14ac:dyDescent="0.25">
      <c r="A19839" s="1">
        <v>2</v>
      </c>
      <c r="B19839" s="1">
        <v>52770</v>
      </c>
      <c r="C19839" s="1">
        <v>97.524199999999993</v>
      </c>
      <c r="D19839" s="1">
        <v>29.632200000000001</v>
      </c>
      <c r="E19839" s="1">
        <v>13837</v>
      </c>
      <c r="F19839" s="1">
        <v>129.0677</v>
      </c>
      <c r="G19839" s="1">
        <v>231.1788</v>
      </c>
      <c r="H19839" s="1">
        <v>15.142508149999999</v>
      </c>
      <c r="I19839" s="1">
        <v>19754</v>
      </c>
    </row>
    <row r="19840" spans="1:9" x14ac:dyDescent="0.25">
      <c r="A19840" s="1">
        <v>0</v>
      </c>
      <c r="B19840" s="1" t="s">
        <v>24060</v>
      </c>
    </row>
    <row r="19841" spans="1:9" x14ac:dyDescent="0.25">
      <c r="A19841" s="1">
        <v>1</v>
      </c>
      <c r="B19841" s="1" t="s">
        <v>24061</v>
      </c>
      <c r="C19841" s="1" t="s">
        <v>24062</v>
      </c>
      <c r="D19841" s="1">
        <v>22276.546216070001</v>
      </c>
      <c r="E19841" s="1">
        <v>1.3355999999999999E-4</v>
      </c>
      <c r="F19841" s="1" t="s">
        <v>3</v>
      </c>
      <c r="G19841" s="1" t="s">
        <v>24063</v>
      </c>
      <c r="H19841" s="1">
        <v>0</v>
      </c>
      <c r="I19841" s="1">
        <v>9998</v>
      </c>
    </row>
    <row r="19842" spans="1:9" x14ac:dyDescent="0.25">
      <c r="A19842" s="1">
        <v>2</v>
      </c>
      <c r="B19842" s="1">
        <v>52771</v>
      </c>
      <c r="C19842" s="1">
        <v>97.527199999999993</v>
      </c>
      <c r="D19842" s="1">
        <v>29.996099999999998</v>
      </c>
      <c r="E19842" s="1">
        <v>14350</v>
      </c>
      <c r="F19842" s="1">
        <v>130.33070000000001</v>
      </c>
      <c r="G19842" s="1">
        <v>229.91800000000001</v>
      </c>
      <c r="H19842" s="1">
        <v>15.147132900000001</v>
      </c>
      <c r="I19842" s="1">
        <v>19792</v>
      </c>
    </row>
    <row r="19843" spans="1:9" x14ac:dyDescent="0.25">
      <c r="A19843" s="1">
        <v>0</v>
      </c>
      <c r="B19843" s="1" t="s">
        <v>24064</v>
      </c>
      <c r="C19843" s="1" t="s">
        <v>24065</v>
      </c>
      <c r="D19843" s="1" t="s">
        <v>24066</v>
      </c>
    </row>
    <row r="19844" spans="1:9" x14ac:dyDescent="0.25">
      <c r="A19844" s="1">
        <v>1</v>
      </c>
      <c r="B19844" s="1" t="s">
        <v>24067</v>
      </c>
      <c r="C19844" s="1" t="s">
        <v>24068</v>
      </c>
      <c r="D19844" s="1">
        <v>22276.284191819999</v>
      </c>
      <c r="E19844" s="1">
        <v>1.0997000000000001E-4</v>
      </c>
      <c r="F19844" s="1" t="s">
        <v>3</v>
      </c>
      <c r="G19844" s="1" t="s">
        <v>24069</v>
      </c>
      <c r="H19844" s="1">
        <v>0</v>
      </c>
      <c r="I19844" s="1">
        <v>9992</v>
      </c>
    </row>
    <row r="19845" spans="1:9" x14ac:dyDescent="0.25">
      <c r="A19845" s="1">
        <v>2</v>
      </c>
      <c r="B19845" s="1">
        <v>52772</v>
      </c>
      <c r="C19845" s="1">
        <v>97.525000000000006</v>
      </c>
      <c r="D19845" s="1">
        <v>29.6935</v>
      </c>
      <c r="E19845" s="1">
        <v>15052</v>
      </c>
      <c r="F19845" s="1">
        <v>129.79660000000001</v>
      </c>
      <c r="G19845" s="1">
        <v>230.45939999999999</v>
      </c>
      <c r="H19845" s="1">
        <v>15.146043949999999</v>
      </c>
      <c r="I19845" s="1">
        <v>19757</v>
      </c>
    </row>
    <row r="19846" spans="1:9" x14ac:dyDescent="0.25">
      <c r="A19846" s="1">
        <v>0</v>
      </c>
      <c r="B19846" s="1" t="s">
        <v>24070</v>
      </c>
    </row>
    <row r="19847" spans="1:9" x14ac:dyDescent="0.25">
      <c r="A19847" s="1">
        <v>1</v>
      </c>
      <c r="B19847" s="1" t="s">
        <v>24071</v>
      </c>
      <c r="C19847" s="1" t="s">
        <v>24072</v>
      </c>
      <c r="D19847" s="1">
        <v>22276.27176535</v>
      </c>
      <c r="E19847" s="1">
        <v>3.4476999999999999E-4</v>
      </c>
      <c r="F19847" s="1" t="s">
        <v>3</v>
      </c>
      <c r="G19847" s="1" t="s">
        <v>24073</v>
      </c>
      <c r="H19847" s="1">
        <v>0</v>
      </c>
      <c r="I19847" s="1">
        <v>9998</v>
      </c>
    </row>
    <row r="19848" spans="1:9" x14ac:dyDescent="0.25">
      <c r="A19848" s="1">
        <v>2</v>
      </c>
      <c r="B19848" s="1">
        <v>52773</v>
      </c>
      <c r="C19848" s="1">
        <v>97.5291</v>
      </c>
      <c r="D19848" s="1">
        <v>29.798500000000001</v>
      </c>
      <c r="E19848" s="1">
        <v>11555</v>
      </c>
      <c r="F19848" s="1">
        <v>146.29230000000001</v>
      </c>
      <c r="G19848" s="1">
        <v>213.90459999999999</v>
      </c>
      <c r="H19848" s="1">
        <v>15.15796396</v>
      </c>
      <c r="I19848" s="1">
        <v>19752</v>
      </c>
    </row>
    <row r="19849" spans="1:9" x14ac:dyDescent="0.25">
      <c r="A19849" s="1">
        <v>0</v>
      </c>
      <c r="B19849" s="1" t="s">
        <v>24074</v>
      </c>
    </row>
    <row r="19850" spans="1:9" x14ac:dyDescent="0.25">
      <c r="A19850" s="1">
        <v>1</v>
      </c>
      <c r="B19850" s="1" t="s">
        <v>24075</v>
      </c>
      <c r="C19850" s="1" t="s">
        <v>24076</v>
      </c>
      <c r="D19850" s="1">
        <v>22276.540210070001</v>
      </c>
      <c r="E19850" s="1">
        <v>3.6447999999999998E-4</v>
      </c>
      <c r="F19850" s="1" t="s">
        <v>3</v>
      </c>
      <c r="G19850" s="1" t="s">
        <v>7665</v>
      </c>
      <c r="H19850" s="1">
        <v>0</v>
      </c>
      <c r="I19850" s="1">
        <v>9999</v>
      </c>
    </row>
    <row r="19851" spans="1:9" x14ac:dyDescent="0.25">
      <c r="A19851" s="1">
        <v>2</v>
      </c>
      <c r="B19851" s="1">
        <v>52774</v>
      </c>
      <c r="C19851" s="1">
        <v>97.524799999999999</v>
      </c>
      <c r="D19851" s="1">
        <v>30.122399999999999</v>
      </c>
      <c r="E19851" s="1">
        <v>7427</v>
      </c>
      <c r="F19851" s="1">
        <v>150.1729</v>
      </c>
      <c r="G19851" s="1">
        <v>209.99289999999999</v>
      </c>
      <c r="H19851" s="1">
        <v>15.16877699</v>
      </c>
      <c r="I19851" s="1">
        <v>19794</v>
      </c>
    </row>
    <row r="19852" spans="1:9" x14ac:dyDescent="0.25">
      <c r="A19852" s="1">
        <v>0</v>
      </c>
      <c r="B19852" s="1" t="s">
        <v>24077</v>
      </c>
    </row>
    <row r="19853" spans="1:9" x14ac:dyDescent="0.25">
      <c r="A19853" s="1">
        <v>1</v>
      </c>
      <c r="B19853" s="1" t="s">
        <v>24078</v>
      </c>
      <c r="C19853" s="1" t="s">
        <v>24079</v>
      </c>
      <c r="D19853" s="1">
        <v>22276.302167530001</v>
      </c>
      <c r="E19853" s="1">
        <v>5.736E-5</v>
      </c>
      <c r="F19853" s="1" t="s">
        <v>3</v>
      </c>
      <c r="G19853" s="1" t="s">
        <v>24080</v>
      </c>
      <c r="H19853" s="1">
        <v>0</v>
      </c>
      <c r="I19853" s="1">
        <v>9996</v>
      </c>
    </row>
    <row r="19854" spans="1:9" x14ac:dyDescent="0.25">
      <c r="A19854" s="1">
        <v>2</v>
      </c>
      <c r="B19854" s="1">
        <v>52775</v>
      </c>
      <c r="C19854" s="1">
        <v>97.525499999999994</v>
      </c>
      <c r="D19854" s="1">
        <v>29.395199999999999</v>
      </c>
      <c r="E19854" s="1">
        <v>10651</v>
      </c>
      <c r="F19854" s="1">
        <v>155.3073</v>
      </c>
      <c r="G19854" s="1">
        <v>267.98230000000001</v>
      </c>
      <c r="H19854" s="1">
        <v>15.12538322</v>
      </c>
      <c r="I19854" s="1">
        <v>19726</v>
      </c>
    </row>
    <row r="19855" spans="1:9" x14ac:dyDescent="0.25">
      <c r="A19855" s="1">
        <v>0</v>
      </c>
      <c r="B19855" s="1" t="s">
        <v>24081</v>
      </c>
    </row>
    <row r="19856" spans="1:9" x14ac:dyDescent="0.25">
      <c r="A19856" s="1">
        <v>1</v>
      </c>
      <c r="B19856" s="1" t="s">
        <v>24082</v>
      </c>
      <c r="C19856" s="1" t="s">
        <v>24083</v>
      </c>
      <c r="D19856" s="1">
        <v>22276.25497505</v>
      </c>
      <c r="E19856" s="1">
        <v>1.9204000000000001E-4</v>
      </c>
      <c r="F19856" s="1" t="s">
        <v>3</v>
      </c>
      <c r="G19856" s="1" t="s">
        <v>24084</v>
      </c>
      <c r="H19856" s="1">
        <v>0</v>
      </c>
      <c r="I19856" s="1">
        <v>9994</v>
      </c>
    </row>
    <row r="19857" spans="1:9" x14ac:dyDescent="0.25">
      <c r="A19857" s="1">
        <v>2</v>
      </c>
      <c r="B19857" s="1">
        <v>52776</v>
      </c>
      <c r="C19857" s="1">
        <v>97.525400000000005</v>
      </c>
      <c r="D19857" s="1">
        <v>29.5852</v>
      </c>
      <c r="E19857" s="1">
        <v>15635</v>
      </c>
      <c r="F19857" s="1">
        <v>135.398</v>
      </c>
      <c r="G19857" s="1">
        <v>224.85130000000001</v>
      </c>
      <c r="H19857" s="1">
        <v>15.14919154</v>
      </c>
      <c r="I19857" s="1">
        <v>19747</v>
      </c>
    </row>
    <row r="19858" spans="1:9" x14ac:dyDescent="0.25">
      <c r="A19858" s="1">
        <v>0</v>
      </c>
      <c r="B19858" s="1" t="s">
        <v>24085</v>
      </c>
    </row>
    <row r="19859" spans="1:9" x14ac:dyDescent="0.25">
      <c r="A19859" s="1">
        <v>1</v>
      </c>
      <c r="B19859" s="1" t="s">
        <v>24086</v>
      </c>
      <c r="C19859" s="1" t="s">
        <v>24087</v>
      </c>
      <c r="D19859" s="1">
        <v>22274.539040420001</v>
      </c>
      <c r="E19859" s="1">
        <v>1.4076E-4</v>
      </c>
      <c r="F19859" s="1" t="s">
        <v>3</v>
      </c>
      <c r="G19859" s="1" t="s">
        <v>24088</v>
      </c>
      <c r="H19859" s="1">
        <v>0</v>
      </c>
      <c r="I19859" s="1">
        <v>9996</v>
      </c>
    </row>
    <row r="19860" spans="1:9" x14ac:dyDescent="0.25">
      <c r="A19860" s="1">
        <v>2</v>
      </c>
      <c r="B19860" s="1">
        <v>52777</v>
      </c>
      <c r="C19860" s="1">
        <v>97.526700000000005</v>
      </c>
      <c r="D19860" s="1">
        <v>27.890799999999999</v>
      </c>
      <c r="E19860" s="1">
        <v>15778</v>
      </c>
      <c r="F19860" s="1">
        <v>140.65870000000001</v>
      </c>
      <c r="G19860" s="1">
        <v>219.57939999999999</v>
      </c>
      <c r="H19860" s="1">
        <v>15.147640239999999</v>
      </c>
      <c r="I19860" s="1">
        <v>19482</v>
      </c>
    </row>
    <row r="19861" spans="1:9" x14ac:dyDescent="0.25">
      <c r="A19861" s="1">
        <v>0</v>
      </c>
      <c r="B19861" s="1" t="s">
        <v>24089</v>
      </c>
    </row>
    <row r="19862" spans="1:9" x14ac:dyDescent="0.25">
      <c r="A19862" s="1">
        <v>1</v>
      </c>
      <c r="B19862" s="1" t="s">
        <v>24090</v>
      </c>
      <c r="C19862" s="1" t="s">
        <v>24091</v>
      </c>
      <c r="D19862" s="1">
        <v>22276.305374470001</v>
      </c>
      <c r="E19862" s="1">
        <v>3.7256000000000002E-4</v>
      </c>
      <c r="F19862" s="1" t="s">
        <v>3</v>
      </c>
      <c r="G19862" s="1" t="s">
        <v>24092</v>
      </c>
      <c r="H19862" s="1">
        <v>0</v>
      </c>
      <c r="I19862" s="1">
        <v>9999</v>
      </c>
    </row>
    <row r="19863" spans="1:9" x14ac:dyDescent="0.25">
      <c r="A19863" s="1">
        <v>2</v>
      </c>
      <c r="B19863" s="1">
        <v>52778</v>
      </c>
      <c r="C19863" s="1">
        <v>97.525800000000004</v>
      </c>
      <c r="D19863" s="1">
        <v>29.514399999999998</v>
      </c>
      <c r="E19863" s="1">
        <v>13670</v>
      </c>
      <c r="F19863" s="1">
        <v>152.30420000000001</v>
      </c>
      <c r="G19863" s="1">
        <v>207.892</v>
      </c>
      <c r="H19863" s="1">
        <v>15.14308372</v>
      </c>
      <c r="I19863" s="1">
        <v>19727</v>
      </c>
    </row>
    <row r="19864" spans="1:9" x14ac:dyDescent="0.25">
      <c r="A19864" s="1">
        <v>0</v>
      </c>
      <c r="B19864" s="1" t="s">
        <v>24093</v>
      </c>
    </row>
    <row r="19865" spans="1:9" x14ac:dyDescent="0.25">
      <c r="A19865" s="1">
        <v>1</v>
      </c>
      <c r="B19865" s="1" t="s">
        <v>24094</v>
      </c>
      <c r="C19865" s="1" t="s">
        <v>24095</v>
      </c>
      <c r="D19865" s="1">
        <v>22276.575210219999</v>
      </c>
      <c r="E19865" s="1">
        <v>2.7799999999999998E-4</v>
      </c>
      <c r="F19865" s="1" t="s">
        <v>3</v>
      </c>
      <c r="G19865" s="1" t="s">
        <v>24096</v>
      </c>
      <c r="H19865" s="1">
        <v>0</v>
      </c>
      <c r="I19865" s="1">
        <v>9998</v>
      </c>
    </row>
    <row r="19866" spans="1:9" x14ac:dyDescent="0.25">
      <c r="A19866" s="1">
        <v>2</v>
      </c>
      <c r="B19866" s="1">
        <v>52779</v>
      </c>
      <c r="C19866" s="1">
        <v>97.5261</v>
      </c>
      <c r="D19866" s="1">
        <v>29.770099999999999</v>
      </c>
      <c r="E19866" s="1">
        <v>13730</v>
      </c>
      <c r="F19866" s="1">
        <v>150.0479</v>
      </c>
      <c r="G19866" s="1">
        <v>210.1541</v>
      </c>
      <c r="H19866" s="1">
        <v>15.139867239999999</v>
      </c>
      <c r="I19866" s="1">
        <v>19772</v>
      </c>
    </row>
    <row r="19867" spans="1:9" x14ac:dyDescent="0.25">
      <c r="A19867" s="1">
        <v>0</v>
      </c>
      <c r="B19867" s="1" t="s">
        <v>24097</v>
      </c>
      <c r="C19867" s="1">
        <v>1</v>
      </c>
    </row>
    <row r="19868" spans="1:9" x14ac:dyDescent="0.25">
      <c r="A19868" s="1">
        <v>1</v>
      </c>
      <c r="B19868" s="1" t="s">
        <v>24098</v>
      </c>
      <c r="C19868" s="1" t="s">
        <v>24099</v>
      </c>
      <c r="D19868" s="1">
        <v>22276.484305419999</v>
      </c>
      <c r="E19868" s="1">
        <v>2.039E-5</v>
      </c>
      <c r="F19868" s="1" t="s">
        <v>3</v>
      </c>
      <c r="G19868" s="1" t="s">
        <v>24100</v>
      </c>
      <c r="H19868" s="1">
        <v>0</v>
      </c>
      <c r="I19868" s="1">
        <v>9994</v>
      </c>
    </row>
    <row r="19869" spans="1:9" x14ac:dyDescent="0.25">
      <c r="A19869" s="1">
        <v>2</v>
      </c>
      <c r="B19869" s="1">
        <v>52785</v>
      </c>
      <c r="C19869" s="1">
        <v>49.998100000000001</v>
      </c>
      <c r="D19869" s="1">
        <v>47.240299999999998</v>
      </c>
      <c r="E19869" s="1">
        <v>8776</v>
      </c>
      <c r="F19869" s="1">
        <v>10.7621</v>
      </c>
      <c r="G19869" s="1">
        <v>349.35329999999999</v>
      </c>
      <c r="H19869" s="1">
        <v>14.834885829999999</v>
      </c>
      <c r="I19869" s="1">
        <v>18342</v>
      </c>
    </row>
    <row r="19870" spans="1:9" x14ac:dyDescent="0.25">
      <c r="A19870" s="1">
        <v>0</v>
      </c>
      <c r="B19870" s="1" t="s">
        <v>24097</v>
      </c>
      <c r="C19870" s="1">
        <v>2</v>
      </c>
    </row>
    <row r="19871" spans="1:9" x14ac:dyDescent="0.25">
      <c r="A19871" s="1">
        <v>1</v>
      </c>
      <c r="B19871" s="1" t="s">
        <v>24101</v>
      </c>
      <c r="C19871" s="1" t="s">
        <v>24102</v>
      </c>
      <c r="D19871" s="1">
        <v>22276.514132389999</v>
      </c>
      <c r="E19871" s="1">
        <v>2.1039999999999998E-5</v>
      </c>
      <c r="F19871" s="1" t="s">
        <v>3</v>
      </c>
      <c r="G19871" s="1" t="s">
        <v>21622</v>
      </c>
      <c r="H19871" s="1">
        <v>0</v>
      </c>
      <c r="I19871" s="1">
        <v>9996</v>
      </c>
    </row>
    <row r="19872" spans="1:9" x14ac:dyDescent="0.25">
      <c r="A19872" s="1">
        <v>2</v>
      </c>
      <c r="B19872" s="1">
        <v>52786</v>
      </c>
      <c r="C19872" s="1">
        <v>50.003100000000003</v>
      </c>
      <c r="D19872" s="1">
        <v>46.7592</v>
      </c>
      <c r="E19872" s="1">
        <v>5245</v>
      </c>
      <c r="F19872" s="1">
        <v>20.738299999999999</v>
      </c>
      <c r="G19872" s="1">
        <v>339.37880000000001</v>
      </c>
      <c r="H19872" s="1">
        <v>14.83503494</v>
      </c>
      <c r="I19872" s="1">
        <v>18338</v>
      </c>
    </row>
    <row r="19873" spans="1:9" x14ac:dyDescent="0.25">
      <c r="A19873" s="1">
        <v>0</v>
      </c>
      <c r="B19873" s="1" t="s">
        <v>24097</v>
      </c>
      <c r="C19873" s="1">
        <v>3</v>
      </c>
    </row>
    <row r="19874" spans="1:9" x14ac:dyDescent="0.25">
      <c r="A19874" s="1">
        <v>1</v>
      </c>
      <c r="B19874" s="1" t="s">
        <v>24103</v>
      </c>
      <c r="C19874" s="1" t="s">
        <v>24104</v>
      </c>
      <c r="D19874" s="1">
        <v>22276.544120049999</v>
      </c>
      <c r="E19874" s="1">
        <v>2.1160000000000001E-5</v>
      </c>
      <c r="F19874" s="1" t="s">
        <v>3</v>
      </c>
      <c r="G19874" s="1" t="s">
        <v>24105</v>
      </c>
      <c r="H19874" s="1">
        <v>0</v>
      </c>
      <c r="I19874" s="1">
        <v>9997</v>
      </c>
    </row>
    <row r="19875" spans="1:9" x14ac:dyDescent="0.25">
      <c r="A19875" s="1">
        <v>2</v>
      </c>
      <c r="B19875" s="1">
        <v>52787</v>
      </c>
      <c r="C19875" s="1">
        <v>49.991700000000002</v>
      </c>
      <c r="D19875" s="1">
        <v>46.821399999999997</v>
      </c>
      <c r="E19875" s="1">
        <v>8440</v>
      </c>
      <c r="F19875" s="1">
        <v>5.1994999999999996</v>
      </c>
      <c r="G19875" s="1">
        <v>354.90570000000002</v>
      </c>
      <c r="H19875" s="1">
        <v>14.8349577</v>
      </c>
      <c r="I19875" s="1">
        <v>18336</v>
      </c>
    </row>
    <row r="19876" spans="1:9" x14ac:dyDescent="0.25">
      <c r="A19876" s="1">
        <v>0</v>
      </c>
      <c r="B19876" s="1" t="s">
        <v>24097</v>
      </c>
      <c r="C19876" s="1">
        <v>4</v>
      </c>
    </row>
    <row r="19877" spans="1:9" x14ac:dyDescent="0.25">
      <c r="A19877" s="1">
        <v>1</v>
      </c>
      <c r="B19877" s="1" t="s">
        <v>24106</v>
      </c>
      <c r="C19877" s="1" t="s">
        <v>24107</v>
      </c>
      <c r="D19877" s="1">
        <v>22276.491752040001</v>
      </c>
      <c r="E19877" s="1">
        <v>2.2920000000000001E-5</v>
      </c>
      <c r="F19877" s="1" t="s">
        <v>3</v>
      </c>
      <c r="G19877" s="1" t="s">
        <v>24108</v>
      </c>
      <c r="H19877" s="1">
        <v>0</v>
      </c>
      <c r="I19877" s="1">
        <v>9991</v>
      </c>
    </row>
    <row r="19878" spans="1:9" x14ac:dyDescent="0.25">
      <c r="A19878" s="1">
        <v>2</v>
      </c>
      <c r="B19878" s="1">
        <v>52788</v>
      </c>
      <c r="C19878" s="1">
        <v>50.007599999999996</v>
      </c>
      <c r="D19878" s="1">
        <v>46.675699999999999</v>
      </c>
      <c r="E19878" s="1">
        <v>4049</v>
      </c>
      <c r="F19878" s="1">
        <v>15.383900000000001</v>
      </c>
      <c r="G19878" s="1">
        <v>344.72280000000001</v>
      </c>
      <c r="H19878" s="1">
        <v>14.834929539999999</v>
      </c>
      <c r="I19878" s="1">
        <v>18335</v>
      </c>
    </row>
    <row r="19879" spans="1:9" x14ac:dyDescent="0.25">
      <c r="A19879" s="1">
        <v>0</v>
      </c>
      <c r="B19879" s="1" t="s">
        <v>24097</v>
      </c>
      <c r="C19879" s="1">
        <v>5</v>
      </c>
    </row>
    <row r="19880" spans="1:9" x14ac:dyDescent="0.25">
      <c r="A19880" s="1">
        <v>1</v>
      </c>
      <c r="B19880" s="1" t="s">
        <v>24109</v>
      </c>
      <c r="C19880" s="1" t="s">
        <v>24110</v>
      </c>
      <c r="D19880" s="1">
        <v>22276.439350910001</v>
      </c>
      <c r="E19880" s="1">
        <v>2.105E-5</v>
      </c>
      <c r="F19880" s="1" t="s">
        <v>3</v>
      </c>
      <c r="G19880" s="1" t="s">
        <v>24111</v>
      </c>
      <c r="H19880" s="1">
        <v>0</v>
      </c>
      <c r="I19880" s="1">
        <v>9993</v>
      </c>
    </row>
    <row r="19881" spans="1:9" x14ac:dyDescent="0.25">
      <c r="A19881" s="1">
        <v>2</v>
      </c>
      <c r="B19881" s="1">
        <v>52789</v>
      </c>
      <c r="C19881" s="1">
        <v>49.991599999999998</v>
      </c>
      <c r="D19881" s="1">
        <v>46.883699999999997</v>
      </c>
      <c r="E19881" s="1">
        <v>6501</v>
      </c>
      <c r="F19881" s="1">
        <v>336.55149999999998</v>
      </c>
      <c r="G19881" s="1">
        <v>23.514500000000002</v>
      </c>
      <c r="H19881" s="1">
        <v>14.83493423</v>
      </c>
      <c r="I19881" s="1">
        <v>18322</v>
      </c>
    </row>
    <row r="19882" spans="1:9" x14ac:dyDescent="0.25">
      <c r="A19882" s="1">
        <v>0</v>
      </c>
      <c r="B19882" s="1" t="s">
        <v>24097</v>
      </c>
      <c r="C19882" s="1">
        <v>6</v>
      </c>
    </row>
    <row r="19883" spans="1:9" x14ac:dyDescent="0.25">
      <c r="A19883" s="1">
        <v>1</v>
      </c>
      <c r="B19883" s="1" t="s">
        <v>24112</v>
      </c>
      <c r="C19883" s="1" t="s">
        <v>24113</v>
      </c>
      <c r="D19883" s="1">
        <v>22276.454306970001</v>
      </c>
      <c r="E19883" s="1">
        <v>-2.9349999999999999E-5</v>
      </c>
      <c r="F19883" s="1" t="s">
        <v>3</v>
      </c>
      <c r="G19883" s="1">
        <f>-32598-3</f>
        <v>-32601</v>
      </c>
      <c r="H19883" s="1">
        <v>0</v>
      </c>
      <c r="I19883" s="1">
        <v>9998</v>
      </c>
    </row>
    <row r="19884" spans="1:9" x14ac:dyDescent="0.25">
      <c r="A19884" s="1">
        <v>2</v>
      </c>
      <c r="B19884" s="1">
        <v>52790</v>
      </c>
      <c r="C19884" s="1">
        <v>50.009</v>
      </c>
      <c r="D19884" s="1">
        <v>46.456099999999999</v>
      </c>
      <c r="E19884" s="1">
        <v>6908</v>
      </c>
      <c r="F19884" s="1">
        <v>337.86660000000001</v>
      </c>
      <c r="G19884" s="1">
        <v>22.230599999999999</v>
      </c>
      <c r="H19884" s="1">
        <v>14.834708579999999</v>
      </c>
      <c r="I19884" s="1">
        <v>18335</v>
      </c>
    </row>
    <row r="19885" spans="1:9" x14ac:dyDescent="0.25">
      <c r="A19885" s="1">
        <v>0</v>
      </c>
      <c r="B19885" s="1" t="s">
        <v>24097</v>
      </c>
      <c r="C19885" s="1">
        <v>7</v>
      </c>
    </row>
    <row r="19886" spans="1:9" x14ac:dyDescent="0.25">
      <c r="A19886" s="1">
        <v>1</v>
      </c>
      <c r="B19886" s="1" t="s">
        <v>24114</v>
      </c>
      <c r="C19886" s="1" t="s">
        <v>24115</v>
      </c>
      <c r="D19886" s="1">
        <v>22276.536616400001</v>
      </c>
      <c r="E19886" s="1">
        <v>2.101E-5</v>
      </c>
      <c r="F19886" s="1" t="s">
        <v>3</v>
      </c>
      <c r="G19886" s="1" t="s">
        <v>24116</v>
      </c>
      <c r="H19886" s="1">
        <v>0</v>
      </c>
      <c r="I19886" s="1">
        <v>9992</v>
      </c>
    </row>
    <row r="19887" spans="1:9" x14ac:dyDescent="0.25">
      <c r="A19887" s="1">
        <v>2</v>
      </c>
      <c r="B19887" s="1">
        <v>52791</v>
      </c>
      <c r="C19887" s="1">
        <v>49.992899999999999</v>
      </c>
      <c r="D19887" s="1">
        <v>46.039400000000001</v>
      </c>
      <c r="E19887" s="1">
        <v>7732</v>
      </c>
      <c r="F19887" s="1">
        <v>9.3163</v>
      </c>
      <c r="G19887" s="1">
        <v>350.79379999999998</v>
      </c>
      <c r="H19887" s="1">
        <v>14.834971899999999</v>
      </c>
      <c r="I19887" s="1">
        <v>18342</v>
      </c>
    </row>
    <row r="19888" spans="1:9" x14ac:dyDescent="0.25">
      <c r="A19888" s="1">
        <v>0</v>
      </c>
      <c r="B19888" s="1" t="s">
        <v>24097</v>
      </c>
      <c r="C19888" s="1">
        <v>8</v>
      </c>
    </row>
    <row r="19889" spans="1:9" x14ac:dyDescent="0.25">
      <c r="A19889" s="1">
        <v>1</v>
      </c>
      <c r="B19889" s="1" t="s">
        <v>24117</v>
      </c>
      <c r="C19889" s="1" t="s">
        <v>24118</v>
      </c>
      <c r="D19889" s="1">
        <v>22276.499223039998</v>
      </c>
      <c r="E19889" s="1">
        <v>2.6109999999999999E-5</v>
      </c>
      <c r="F19889" s="1" t="s">
        <v>3</v>
      </c>
      <c r="G19889" s="1" t="s">
        <v>24119</v>
      </c>
      <c r="H19889" s="1">
        <v>0</v>
      </c>
      <c r="I19889" s="1">
        <v>9993</v>
      </c>
    </row>
    <row r="19890" spans="1:9" x14ac:dyDescent="0.25">
      <c r="A19890" s="1">
        <v>2</v>
      </c>
      <c r="B19890" s="1">
        <v>52792</v>
      </c>
      <c r="C19890" s="1">
        <v>49.996699999999997</v>
      </c>
      <c r="D19890" s="1">
        <v>45.8645</v>
      </c>
      <c r="E19890" s="1">
        <v>7764</v>
      </c>
      <c r="F19890" s="1">
        <v>24.6829</v>
      </c>
      <c r="G19890" s="1">
        <v>335.44639999999998</v>
      </c>
      <c r="H19890" s="1">
        <v>14.83495944</v>
      </c>
      <c r="I19890" s="1">
        <v>18344</v>
      </c>
    </row>
    <row r="19891" spans="1:9" x14ac:dyDescent="0.25">
      <c r="A19891" s="1">
        <v>0</v>
      </c>
      <c r="B19891" s="1" t="s">
        <v>24097</v>
      </c>
      <c r="C19891" s="1">
        <v>9</v>
      </c>
    </row>
    <row r="19892" spans="1:9" x14ac:dyDescent="0.25">
      <c r="A19892" s="1">
        <v>1</v>
      </c>
      <c r="B19892" s="1" t="s">
        <v>24120</v>
      </c>
      <c r="C19892" s="1" t="s">
        <v>24121</v>
      </c>
      <c r="D19892" s="1">
        <v>22276.52923167</v>
      </c>
      <c r="E19892" s="1">
        <v>2.156E-5</v>
      </c>
      <c r="F19892" s="1" t="s">
        <v>3</v>
      </c>
      <c r="G19892" s="1" t="s">
        <v>24122</v>
      </c>
      <c r="H19892" s="1">
        <v>0</v>
      </c>
      <c r="I19892" s="1">
        <v>9998</v>
      </c>
    </row>
    <row r="19893" spans="1:9" x14ac:dyDescent="0.25">
      <c r="A19893" s="1">
        <v>2</v>
      </c>
      <c r="B19893" s="1">
        <v>52793</v>
      </c>
      <c r="C19893" s="1">
        <v>50.002200000000002</v>
      </c>
      <c r="D19893" s="1">
        <v>46.1066</v>
      </c>
      <c r="E19893" s="1">
        <v>9624</v>
      </c>
      <c r="F19893" s="1">
        <v>327.10930000000002</v>
      </c>
      <c r="G19893" s="1">
        <v>32.926499999999997</v>
      </c>
      <c r="H19893" s="1">
        <v>14.83487974</v>
      </c>
      <c r="I19893" s="1">
        <v>18377</v>
      </c>
    </row>
    <row r="19894" spans="1:9" x14ac:dyDescent="0.25">
      <c r="A19894" s="1">
        <v>0</v>
      </c>
      <c r="B19894" s="1" t="s">
        <v>21298</v>
      </c>
      <c r="C19894" s="1" t="s">
        <v>24123</v>
      </c>
    </row>
    <row r="19895" spans="1:9" x14ac:dyDescent="0.25">
      <c r="A19895" s="1">
        <v>1</v>
      </c>
      <c r="B19895" s="1" t="s">
        <v>24124</v>
      </c>
      <c r="C19895" s="1" t="s">
        <v>24125</v>
      </c>
      <c r="D19895" s="1">
        <v>22276.50460041</v>
      </c>
      <c r="E19895" s="1">
        <v>1.3893999999999999E-4</v>
      </c>
      <c r="F19895" s="1" t="s">
        <v>3</v>
      </c>
      <c r="G19895" s="1" t="s">
        <v>18885</v>
      </c>
      <c r="H19895" s="1">
        <v>0</v>
      </c>
      <c r="I19895" s="1">
        <v>9992</v>
      </c>
    </row>
    <row r="19896" spans="1:9" x14ac:dyDescent="0.25">
      <c r="A19896" s="1">
        <v>2</v>
      </c>
      <c r="B19896" s="1">
        <v>52795</v>
      </c>
      <c r="C19896" s="1">
        <v>51.642200000000003</v>
      </c>
      <c r="D19896" s="1">
        <v>159.93719999999999</v>
      </c>
      <c r="E19896" s="1">
        <v>3034</v>
      </c>
      <c r="F19896" s="1">
        <v>254.21279999999999</v>
      </c>
      <c r="G19896" s="1">
        <v>160.9889</v>
      </c>
      <c r="H19896" s="1">
        <v>15.496894583619801</v>
      </c>
    </row>
    <row r="19897" spans="1:9" x14ac:dyDescent="0.25">
      <c r="A19897" s="1">
        <v>0</v>
      </c>
      <c r="B19897" s="1" t="s">
        <v>24126</v>
      </c>
    </row>
    <row r="19898" spans="1:9" x14ac:dyDescent="0.25">
      <c r="A19898" s="1">
        <v>1</v>
      </c>
      <c r="B19898" s="1" t="s">
        <v>24127</v>
      </c>
      <c r="C19898" s="1" t="s">
        <v>24128</v>
      </c>
      <c r="D19898" s="1">
        <v>22276.488243749998</v>
      </c>
      <c r="E19898" s="1">
        <v>8.1683999999999999E-4</v>
      </c>
      <c r="F19898" s="1" t="s">
        <v>3</v>
      </c>
      <c r="G19898" s="1" t="s">
        <v>23292</v>
      </c>
      <c r="H19898" s="1">
        <v>0</v>
      </c>
      <c r="I19898" s="1">
        <v>9995</v>
      </c>
    </row>
    <row r="19899" spans="1:9" x14ac:dyDescent="0.25">
      <c r="A19899" s="1">
        <v>2</v>
      </c>
      <c r="B19899" s="1">
        <v>52797</v>
      </c>
      <c r="C19899" s="1">
        <v>41.473500000000001</v>
      </c>
      <c r="D19899" s="1">
        <v>279.0215</v>
      </c>
      <c r="E19899" s="1">
        <v>2398</v>
      </c>
      <c r="F19899" s="1">
        <v>352.29820000000001</v>
      </c>
      <c r="G19899" s="1">
        <v>141.6644</v>
      </c>
      <c r="H19899" s="1">
        <v>15.611333119999999</v>
      </c>
      <c r="I19899" s="1">
        <v>81703</v>
      </c>
    </row>
    <row r="19900" spans="1:9" x14ac:dyDescent="0.25">
      <c r="A19900" s="1">
        <v>0</v>
      </c>
      <c r="B19900" s="1" t="s">
        <v>24129</v>
      </c>
    </row>
    <row r="19901" spans="1:9" x14ac:dyDescent="0.25">
      <c r="A19901" s="1">
        <v>1</v>
      </c>
      <c r="B19901" s="1" t="s">
        <v>24130</v>
      </c>
      <c r="C19901" s="1" t="s">
        <v>24131</v>
      </c>
      <c r="D19901" s="1">
        <v>22276.583344909999</v>
      </c>
      <c r="E19901" s="1">
        <v>-5.2970000000000003E-4</v>
      </c>
      <c r="F19901" s="1" t="s">
        <v>3</v>
      </c>
      <c r="G19901" s="1">
        <f>-33313-2</f>
        <v>-33315</v>
      </c>
      <c r="H19901" s="1">
        <v>0</v>
      </c>
      <c r="I19901" s="1">
        <v>9996</v>
      </c>
    </row>
    <row r="19902" spans="1:9" x14ac:dyDescent="0.25">
      <c r="A19902" s="1">
        <v>2</v>
      </c>
      <c r="B19902" s="1">
        <v>52830</v>
      </c>
      <c r="C19902" s="1">
        <v>53.2149</v>
      </c>
      <c r="D19902" s="1">
        <v>259.52409999999998</v>
      </c>
      <c r="E19902" s="1">
        <v>1818</v>
      </c>
      <c r="F19902" s="1">
        <v>52.465499999999999</v>
      </c>
      <c r="G19902" s="1">
        <v>26.1599</v>
      </c>
      <c r="H19902" s="1">
        <v>15.08876867</v>
      </c>
      <c r="I19902" s="1">
        <v>1309</v>
      </c>
    </row>
    <row r="19903" spans="1:9" x14ac:dyDescent="0.25">
      <c r="A19903" s="1">
        <v>0</v>
      </c>
      <c r="B19903" s="1" t="s">
        <v>24132</v>
      </c>
    </row>
    <row r="19904" spans="1:9" x14ac:dyDescent="0.25">
      <c r="A19904" s="1">
        <v>1</v>
      </c>
      <c r="B19904" s="1" t="s">
        <v>24133</v>
      </c>
      <c r="C19904" s="1" t="s">
        <v>24134</v>
      </c>
      <c r="D19904" s="1">
        <v>22276.583344909999</v>
      </c>
      <c r="E19904" s="1">
        <v>-7.3868999999999996E-4</v>
      </c>
      <c r="F19904" s="1" t="s">
        <v>3</v>
      </c>
      <c r="G19904" s="1">
        <f>-46658-2</f>
        <v>-46660</v>
      </c>
      <c r="H19904" s="1">
        <v>0</v>
      </c>
      <c r="I19904" s="1">
        <v>9993</v>
      </c>
    </row>
    <row r="19905" spans="1:9" x14ac:dyDescent="0.25">
      <c r="A19905" s="1">
        <v>2</v>
      </c>
      <c r="B19905" s="1">
        <v>52831</v>
      </c>
      <c r="C19905" s="1">
        <v>53.213999999999999</v>
      </c>
      <c r="D19905" s="1">
        <v>259.5274</v>
      </c>
      <c r="E19905" s="1">
        <v>1606</v>
      </c>
      <c r="F19905" s="1">
        <v>53.965200000000003</v>
      </c>
      <c r="G19905" s="1">
        <v>324.69990000000001</v>
      </c>
      <c r="H19905" s="1">
        <v>15.08882302</v>
      </c>
      <c r="I19905" s="1">
        <v>1306</v>
      </c>
    </row>
    <row r="19906" spans="1:9" x14ac:dyDescent="0.25">
      <c r="A19906" s="1">
        <v>0</v>
      </c>
      <c r="B19906" s="1" t="s">
        <v>24135</v>
      </c>
    </row>
    <row r="19907" spans="1:9" x14ac:dyDescent="0.25">
      <c r="A19907" s="1">
        <v>1</v>
      </c>
      <c r="B19907" s="1" t="s">
        <v>24136</v>
      </c>
      <c r="C19907" s="1" t="s">
        <v>24137</v>
      </c>
      <c r="D19907" s="1">
        <v>22276.583344909999</v>
      </c>
      <c r="E19907" s="1">
        <v>-5.6541000000000002E-4</v>
      </c>
      <c r="F19907" s="1" t="s">
        <v>3</v>
      </c>
      <c r="G19907" s="1">
        <f>-35588-2</f>
        <v>-35590</v>
      </c>
      <c r="H19907" s="1">
        <v>0</v>
      </c>
      <c r="I19907" s="1">
        <v>9992</v>
      </c>
    </row>
    <row r="19908" spans="1:9" x14ac:dyDescent="0.25">
      <c r="A19908" s="1">
        <v>2</v>
      </c>
      <c r="B19908" s="1">
        <v>52832</v>
      </c>
      <c r="C19908" s="1">
        <v>53.214100000000002</v>
      </c>
      <c r="D19908" s="1">
        <v>259.52659999999997</v>
      </c>
      <c r="E19908" s="1">
        <v>1925</v>
      </c>
      <c r="F19908" s="1">
        <v>36.968699999999998</v>
      </c>
      <c r="G19908" s="1">
        <v>1.6901999999999999</v>
      </c>
      <c r="H19908" s="1">
        <v>15.08877245</v>
      </c>
      <c r="I19908" s="1">
        <v>1308</v>
      </c>
    </row>
    <row r="19909" spans="1:9" x14ac:dyDescent="0.25">
      <c r="A19909" s="1">
        <v>0</v>
      </c>
      <c r="B19909" s="1" t="s">
        <v>24138</v>
      </c>
    </row>
    <row r="19910" spans="1:9" x14ac:dyDescent="0.25">
      <c r="A19910" s="1">
        <v>1</v>
      </c>
      <c r="B19910" s="1" t="s">
        <v>24139</v>
      </c>
      <c r="C19910" s="1" t="s">
        <v>24140</v>
      </c>
      <c r="D19910" s="1">
        <v>22276.583344909999</v>
      </c>
      <c r="E19910" s="1">
        <v>-6.6710000000000001E-4</v>
      </c>
      <c r="F19910" s="1" t="s">
        <v>3</v>
      </c>
      <c r="G19910" s="1">
        <f>-42077-2</f>
        <v>-42079</v>
      </c>
      <c r="H19910" s="1">
        <v>0</v>
      </c>
      <c r="I19910" s="1">
        <v>9993</v>
      </c>
    </row>
    <row r="19911" spans="1:9" x14ac:dyDescent="0.25">
      <c r="A19911" s="1">
        <v>2</v>
      </c>
      <c r="B19911" s="1">
        <v>52833</v>
      </c>
      <c r="C19911" s="1">
        <v>53.215000000000003</v>
      </c>
      <c r="D19911" s="1">
        <v>259.52280000000002</v>
      </c>
      <c r="E19911" s="1">
        <v>1781</v>
      </c>
      <c r="F19911" s="1">
        <v>46.235999999999997</v>
      </c>
      <c r="G19911" s="1">
        <v>12.401300000000001</v>
      </c>
      <c r="H19911" s="1">
        <v>15.088811720000001</v>
      </c>
      <c r="I19911" s="1">
        <v>1306</v>
      </c>
    </row>
    <row r="19912" spans="1:9" x14ac:dyDescent="0.25">
      <c r="A19912" s="1">
        <v>0</v>
      </c>
      <c r="B19912" s="1" t="s">
        <v>24141</v>
      </c>
    </row>
    <row r="19913" spans="1:9" x14ac:dyDescent="0.25">
      <c r="A19913" s="1">
        <v>1</v>
      </c>
      <c r="B19913" s="1" t="s">
        <v>24142</v>
      </c>
      <c r="C19913" s="1" t="s">
        <v>24143</v>
      </c>
      <c r="D19913" s="1">
        <v>22276.583344909999</v>
      </c>
      <c r="E19913" s="1">
        <v>-4.9419999999999998E-4</v>
      </c>
      <c r="F19913" s="1" t="s">
        <v>3</v>
      </c>
      <c r="G19913" s="1">
        <f>-31051-2</f>
        <v>-31053</v>
      </c>
      <c r="H19913" s="1">
        <v>0</v>
      </c>
      <c r="I19913" s="1">
        <v>9993</v>
      </c>
    </row>
    <row r="19914" spans="1:9" x14ac:dyDescent="0.25">
      <c r="A19914" s="1">
        <v>2</v>
      </c>
      <c r="B19914" s="1">
        <v>52834</v>
      </c>
      <c r="C19914" s="1">
        <v>53.214500000000001</v>
      </c>
      <c r="D19914" s="1">
        <v>259.52999999999997</v>
      </c>
      <c r="E19914" s="1">
        <v>1818</v>
      </c>
      <c r="F19914" s="1">
        <v>54.689</v>
      </c>
      <c r="G19914" s="1">
        <v>43.935899999999997</v>
      </c>
      <c r="H19914" s="1">
        <v>15.088788839999999</v>
      </c>
      <c r="I19914" s="1">
        <v>1302</v>
      </c>
    </row>
    <row r="19915" spans="1:9" x14ac:dyDescent="0.25">
      <c r="A19915" s="1">
        <v>0</v>
      </c>
      <c r="B19915" s="1" t="s">
        <v>24144</v>
      </c>
    </row>
    <row r="19916" spans="1:9" x14ac:dyDescent="0.25">
      <c r="A19916" s="1">
        <v>1</v>
      </c>
      <c r="B19916" s="1" t="s">
        <v>24145</v>
      </c>
      <c r="C19916" s="1" t="s">
        <v>24146</v>
      </c>
      <c r="D19916" s="1">
        <v>22276.583344909999</v>
      </c>
      <c r="E19916" s="1">
        <v>-1.2674999999999999E-4</v>
      </c>
      <c r="F19916" s="1" t="s">
        <v>3</v>
      </c>
      <c r="G19916" s="1">
        <f>-77919-3</f>
        <v>-77922</v>
      </c>
      <c r="H19916" s="1">
        <v>0</v>
      </c>
      <c r="I19916" s="1">
        <v>9990</v>
      </c>
    </row>
    <row r="19917" spans="1:9" x14ac:dyDescent="0.25">
      <c r="A19917" s="1">
        <v>2</v>
      </c>
      <c r="B19917" s="1">
        <v>52835</v>
      </c>
      <c r="C19917" s="1">
        <v>53.215299999999999</v>
      </c>
      <c r="D19917" s="1">
        <v>259.53500000000003</v>
      </c>
      <c r="E19917" s="1">
        <v>1892</v>
      </c>
      <c r="F19917" s="1">
        <v>44.925699999999999</v>
      </c>
      <c r="G19917" s="1">
        <v>73.740600000000001</v>
      </c>
      <c r="H19917" s="1">
        <v>15.08860213</v>
      </c>
      <c r="I19917" s="1">
        <v>1309</v>
      </c>
    </row>
    <row r="19918" spans="1:9" x14ac:dyDescent="0.25">
      <c r="A19918" s="1">
        <v>0</v>
      </c>
      <c r="B19918" s="1" t="s">
        <v>24147</v>
      </c>
    </row>
    <row r="19919" spans="1:9" x14ac:dyDescent="0.25">
      <c r="A19919" s="1">
        <v>1</v>
      </c>
      <c r="B19919" s="1" t="s">
        <v>24148</v>
      </c>
      <c r="C19919" s="1" t="s">
        <v>24149</v>
      </c>
      <c r="D19919" s="1">
        <v>22276.583344909999</v>
      </c>
      <c r="E19919" s="1">
        <v>-5.9668000000000004E-4</v>
      </c>
      <c r="F19919" s="1" t="s">
        <v>3</v>
      </c>
      <c r="G19919" s="1">
        <f>-37589-2</f>
        <v>-37591</v>
      </c>
      <c r="H19919" s="1">
        <v>0</v>
      </c>
      <c r="I19919" s="1">
        <v>9992</v>
      </c>
    </row>
    <row r="19920" spans="1:9" x14ac:dyDescent="0.25">
      <c r="A19920" s="1">
        <v>2</v>
      </c>
      <c r="B19920" s="1">
        <v>52836</v>
      </c>
      <c r="C19920" s="1">
        <v>53.215699999999998</v>
      </c>
      <c r="D19920" s="1">
        <v>259.53789999999998</v>
      </c>
      <c r="E19920" s="1">
        <v>1770</v>
      </c>
      <c r="F19920" s="1">
        <v>48.821100000000001</v>
      </c>
      <c r="G19920" s="1">
        <v>89.837199999999996</v>
      </c>
      <c r="H19920" s="1">
        <v>15.088714510000001</v>
      </c>
      <c r="I19920" s="1">
        <v>1309</v>
      </c>
    </row>
    <row r="19921" spans="1:9" x14ac:dyDescent="0.25">
      <c r="A19921" s="1">
        <v>0</v>
      </c>
      <c r="B19921" s="1" t="s">
        <v>24150</v>
      </c>
    </row>
    <row r="19922" spans="1:9" x14ac:dyDescent="0.25">
      <c r="A19922" s="1">
        <v>1</v>
      </c>
      <c r="B19922" s="1" t="s">
        <v>24151</v>
      </c>
      <c r="C19922" s="1" t="s">
        <v>24152</v>
      </c>
      <c r="D19922" s="1">
        <v>22276.583344909999</v>
      </c>
      <c r="E19922" s="1">
        <v>-1.2292E-4</v>
      </c>
      <c r="F19922" s="1" t="s">
        <v>3</v>
      </c>
      <c r="G19922" s="1">
        <f>-75512-3</f>
        <v>-75515</v>
      </c>
      <c r="H19922" s="1">
        <v>0</v>
      </c>
      <c r="I19922" s="1">
        <v>9994</v>
      </c>
    </row>
    <row r="19923" spans="1:9" x14ac:dyDescent="0.25">
      <c r="A19923" s="1">
        <v>2</v>
      </c>
      <c r="B19923" s="1">
        <v>52837</v>
      </c>
      <c r="C19923" s="1">
        <v>53.214700000000001</v>
      </c>
      <c r="D19923" s="1">
        <v>259.54169999999999</v>
      </c>
      <c r="E19923" s="1">
        <v>2205</v>
      </c>
      <c r="F19923" s="1">
        <v>30.5916</v>
      </c>
      <c r="G19923" s="1">
        <v>148.08349999999999</v>
      </c>
      <c r="H19923" s="1">
        <v>15.088581209999999</v>
      </c>
      <c r="I19923" s="1">
        <v>1307</v>
      </c>
    </row>
    <row r="19924" spans="1:9" x14ac:dyDescent="0.25">
      <c r="A19924" s="1">
        <v>0</v>
      </c>
      <c r="B19924" s="1" t="s">
        <v>24153</v>
      </c>
    </row>
    <row r="19925" spans="1:9" x14ac:dyDescent="0.25">
      <c r="A19925" s="1">
        <v>1</v>
      </c>
      <c r="B19925" s="1" t="s">
        <v>24154</v>
      </c>
      <c r="C19925" s="1" t="s">
        <v>24155</v>
      </c>
      <c r="D19925" s="1">
        <v>22276.583344909999</v>
      </c>
      <c r="E19925" s="1">
        <v>-2.9039000000000002E-4</v>
      </c>
      <c r="F19925" s="1" t="s">
        <v>3</v>
      </c>
      <c r="G19925" s="1">
        <f>-18125-2</f>
        <v>-18127</v>
      </c>
      <c r="H19925" s="1">
        <v>0</v>
      </c>
      <c r="I19925" s="1">
        <v>9998</v>
      </c>
    </row>
    <row r="19926" spans="1:9" x14ac:dyDescent="0.25">
      <c r="A19926" s="1">
        <v>2</v>
      </c>
      <c r="B19926" s="1">
        <v>52838</v>
      </c>
      <c r="C19926" s="1">
        <v>53.215499999999999</v>
      </c>
      <c r="D19926" s="1">
        <v>259.53789999999998</v>
      </c>
      <c r="E19926" s="1">
        <v>1441</v>
      </c>
      <c r="F19926" s="1">
        <v>57.010800000000003</v>
      </c>
      <c r="G19926" s="1">
        <v>96.412400000000005</v>
      </c>
      <c r="H19926" s="1">
        <v>15.08866094</v>
      </c>
      <c r="I19926" s="1">
        <v>1307</v>
      </c>
    </row>
    <row r="19927" spans="1:9" x14ac:dyDescent="0.25">
      <c r="A19927" s="1">
        <v>0</v>
      </c>
      <c r="B19927" s="1" t="s">
        <v>24156</v>
      </c>
    </row>
    <row r="19928" spans="1:9" x14ac:dyDescent="0.25">
      <c r="A19928" s="1">
        <v>1</v>
      </c>
      <c r="B19928" s="1" t="s">
        <v>24157</v>
      </c>
      <c r="C19928" s="1" t="s">
        <v>24158</v>
      </c>
      <c r="D19928" s="1">
        <v>22276.583344909999</v>
      </c>
      <c r="E19928" s="1">
        <v>-6.0959999999999996E-4</v>
      </c>
      <c r="F19928" s="1" t="s">
        <v>3</v>
      </c>
      <c r="G19928" s="1">
        <f>-38402-2</f>
        <v>-38404</v>
      </c>
      <c r="H19928" s="1">
        <v>0</v>
      </c>
      <c r="I19928" s="1">
        <v>9997</v>
      </c>
    </row>
    <row r="19929" spans="1:9" x14ac:dyDescent="0.25">
      <c r="A19929" s="1">
        <v>2</v>
      </c>
      <c r="B19929" s="1">
        <v>52839</v>
      </c>
      <c r="C19929" s="1">
        <v>53.217199999999998</v>
      </c>
      <c r="D19929" s="1">
        <v>259.53559999999999</v>
      </c>
      <c r="E19929" s="1">
        <v>2176</v>
      </c>
      <c r="F19929" s="1">
        <v>37.744100000000003</v>
      </c>
      <c r="G19929" s="1">
        <v>180.86840000000001</v>
      </c>
      <c r="H19929" s="1">
        <v>15.08881747</v>
      </c>
      <c r="I19929" s="1">
        <v>1304</v>
      </c>
    </row>
    <row r="19930" spans="1:9" x14ac:dyDescent="0.25">
      <c r="A19930" s="1">
        <v>0</v>
      </c>
      <c r="B19930" s="1" t="s">
        <v>24159</v>
      </c>
    </row>
    <row r="19931" spans="1:9" x14ac:dyDescent="0.25">
      <c r="A19931" s="1">
        <v>1</v>
      </c>
      <c r="B19931" s="1" t="s">
        <v>24160</v>
      </c>
      <c r="C19931" s="1" t="s">
        <v>24161</v>
      </c>
      <c r="D19931" s="1">
        <v>22276.583344909999</v>
      </c>
      <c r="E19931" s="1">
        <v>-6.2682999999999999E-4</v>
      </c>
      <c r="F19931" s="1" t="s">
        <v>3</v>
      </c>
      <c r="G19931" s="1">
        <f>-39501-2</f>
        <v>-39503</v>
      </c>
      <c r="H19931" s="1">
        <v>0</v>
      </c>
      <c r="I19931" s="1">
        <v>9994</v>
      </c>
    </row>
    <row r="19932" spans="1:9" x14ac:dyDescent="0.25">
      <c r="A19932" s="1">
        <v>2</v>
      </c>
      <c r="B19932" s="1">
        <v>52840</v>
      </c>
      <c r="C19932" s="1">
        <v>53.216799999999999</v>
      </c>
      <c r="D19932" s="1">
        <v>259.53649999999999</v>
      </c>
      <c r="E19932" s="1">
        <v>1856</v>
      </c>
      <c r="F19932" s="1">
        <v>41.239400000000003</v>
      </c>
      <c r="G19932" s="1">
        <v>157.3621</v>
      </c>
      <c r="H19932" s="1">
        <v>15.088839159999999</v>
      </c>
      <c r="I19932" s="1">
        <v>1302</v>
      </c>
    </row>
    <row r="19933" spans="1:9" x14ac:dyDescent="0.25">
      <c r="A19933" s="1">
        <v>0</v>
      </c>
      <c r="B19933" s="1" t="s">
        <v>24162</v>
      </c>
    </row>
    <row r="19934" spans="1:9" x14ac:dyDescent="0.25">
      <c r="A19934" s="1">
        <v>1</v>
      </c>
      <c r="B19934" s="1" t="s">
        <v>24163</v>
      </c>
      <c r="C19934" s="1" t="s">
        <v>24164</v>
      </c>
      <c r="D19934" s="1">
        <v>22276.583344909999</v>
      </c>
      <c r="E19934" s="1">
        <v>-2.7809999999999998E-4</v>
      </c>
      <c r="F19934" s="1" t="s">
        <v>3</v>
      </c>
      <c r="G19934" s="1">
        <f>-17347-2</f>
        <v>-17349</v>
      </c>
      <c r="H19934" s="1">
        <v>0</v>
      </c>
      <c r="I19934" s="1">
        <v>9992</v>
      </c>
    </row>
    <row r="19935" spans="1:9" x14ac:dyDescent="0.25">
      <c r="A19935" s="1">
        <v>2</v>
      </c>
      <c r="B19935" s="1">
        <v>52841</v>
      </c>
      <c r="C19935" s="1">
        <v>53.218600000000002</v>
      </c>
      <c r="D19935" s="1">
        <v>259.53480000000002</v>
      </c>
      <c r="E19935" s="1">
        <v>2271</v>
      </c>
      <c r="F19935" s="1">
        <v>36.559600000000003</v>
      </c>
      <c r="G19935" s="1">
        <v>242.09219999999999</v>
      </c>
      <c r="H19935" s="1">
        <v>15.088646839999999</v>
      </c>
      <c r="I19935" s="1">
        <v>1304</v>
      </c>
    </row>
    <row r="19936" spans="1:9" x14ac:dyDescent="0.25">
      <c r="A19936" s="1">
        <v>0</v>
      </c>
      <c r="B19936" s="1" t="s">
        <v>24165</v>
      </c>
    </row>
    <row r="19937" spans="1:9" x14ac:dyDescent="0.25">
      <c r="A19937" s="1">
        <v>1</v>
      </c>
      <c r="B19937" s="1" t="s">
        <v>24166</v>
      </c>
      <c r="C19937" s="1" t="s">
        <v>24167</v>
      </c>
      <c r="D19937" s="1">
        <v>22276.583344909999</v>
      </c>
      <c r="E19937" s="1">
        <v>-5.5553000000000004E-4</v>
      </c>
      <c r="F19937" s="1" t="s">
        <v>3</v>
      </c>
      <c r="G19937" s="1">
        <f>-34963-2</f>
        <v>-34965</v>
      </c>
      <c r="H19937" s="1">
        <v>0</v>
      </c>
      <c r="I19937" s="1">
        <v>9991</v>
      </c>
    </row>
    <row r="19938" spans="1:9" x14ac:dyDescent="0.25">
      <c r="A19938" s="1">
        <v>2</v>
      </c>
      <c r="B19938" s="1">
        <v>52842</v>
      </c>
      <c r="C19938" s="1">
        <v>53.2164</v>
      </c>
      <c r="D19938" s="1">
        <v>259.54140000000001</v>
      </c>
      <c r="E19938" s="1">
        <v>2104</v>
      </c>
      <c r="F19938" s="1">
        <v>39.612099999999998</v>
      </c>
      <c r="G19938" s="1">
        <v>119.0462</v>
      </c>
      <c r="H19938" s="1">
        <v>15.08871817</v>
      </c>
      <c r="I19938" s="1">
        <v>1306</v>
      </c>
    </row>
    <row r="19939" spans="1:9" x14ac:dyDescent="0.25">
      <c r="A19939" s="1">
        <v>0</v>
      </c>
      <c r="B19939" s="1" t="s">
        <v>24168</v>
      </c>
    </row>
    <row r="19940" spans="1:9" x14ac:dyDescent="0.25">
      <c r="A19940" s="1">
        <v>1</v>
      </c>
      <c r="B19940" s="1" t="s">
        <v>24169</v>
      </c>
      <c r="C19940" s="1" t="s">
        <v>24170</v>
      </c>
      <c r="D19940" s="1">
        <v>22276.583344909999</v>
      </c>
      <c r="E19940" s="1">
        <v>-2.4360000000000001E-4</v>
      </c>
      <c r="F19940" s="1" t="s">
        <v>3</v>
      </c>
      <c r="G19940" s="1">
        <f>-15169-2</f>
        <v>-15171</v>
      </c>
      <c r="H19940" s="1">
        <v>0</v>
      </c>
      <c r="I19940" s="1">
        <v>9991</v>
      </c>
    </row>
    <row r="19941" spans="1:9" x14ac:dyDescent="0.25">
      <c r="A19941" s="1">
        <v>2</v>
      </c>
      <c r="B19941" s="1">
        <v>52843</v>
      </c>
      <c r="C19941" s="1">
        <v>53.217799999999997</v>
      </c>
      <c r="D19941" s="1">
        <v>259.52839999999998</v>
      </c>
      <c r="E19941" s="1">
        <v>2027</v>
      </c>
      <c r="F19941" s="1">
        <v>33.959800000000001</v>
      </c>
      <c r="G19941" s="1">
        <v>284.74810000000002</v>
      </c>
      <c r="H19941" s="1">
        <v>15.08856845</v>
      </c>
      <c r="I19941" s="1">
        <v>1301</v>
      </c>
    </row>
    <row r="19942" spans="1:9" x14ac:dyDescent="0.25">
      <c r="A19942" s="1">
        <v>0</v>
      </c>
      <c r="B19942" s="1" t="s">
        <v>24171</v>
      </c>
    </row>
    <row r="19943" spans="1:9" x14ac:dyDescent="0.25">
      <c r="A19943" s="1">
        <v>1</v>
      </c>
      <c r="B19943" s="1" t="s">
        <v>24172</v>
      </c>
      <c r="C19943" s="1" t="s">
        <v>24173</v>
      </c>
      <c r="D19943" s="1">
        <v>22276.583344909999</v>
      </c>
      <c r="E19943" s="1">
        <v>-6.2082999999999995E-4</v>
      </c>
      <c r="F19943" s="1" t="s">
        <v>3</v>
      </c>
      <c r="G19943" s="1">
        <f>-39127-2</f>
        <v>-39129</v>
      </c>
      <c r="H19943" s="1">
        <v>0</v>
      </c>
      <c r="I19943" s="1">
        <v>9996</v>
      </c>
    </row>
    <row r="19944" spans="1:9" x14ac:dyDescent="0.25">
      <c r="A19944" s="1">
        <v>2</v>
      </c>
      <c r="B19944" s="1">
        <v>52844</v>
      </c>
      <c r="C19944" s="1">
        <v>53.218699999999998</v>
      </c>
      <c r="D19944" s="1">
        <v>259.536</v>
      </c>
      <c r="E19944" s="1">
        <v>2183</v>
      </c>
      <c r="F19944" s="1">
        <v>32.040100000000002</v>
      </c>
      <c r="G19944" s="1">
        <v>206.6259</v>
      </c>
      <c r="H19944" s="1">
        <v>15.08874336</v>
      </c>
      <c r="I19944" s="1">
        <v>1304</v>
      </c>
    </row>
    <row r="19945" spans="1:9" x14ac:dyDescent="0.25">
      <c r="A19945" s="1">
        <v>0</v>
      </c>
      <c r="B19945" s="1" t="s">
        <v>24174</v>
      </c>
    </row>
    <row r="19946" spans="1:9" x14ac:dyDescent="0.25">
      <c r="A19946" s="1">
        <v>1</v>
      </c>
      <c r="B19946" s="1" t="s">
        <v>24175</v>
      </c>
      <c r="C19946" s="1" t="s">
        <v>24176</v>
      </c>
      <c r="D19946" s="1">
        <v>22276.583344909999</v>
      </c>
      <c r="E19946" s="1">
        <v>-6.2828000000000005E-4</v>
      </c>
      <c r="F19946" s="1" t="s">
        <v>3</v>
      </c>
      <c r="G19946" s="1">
        <f>-39596-2</f>
        <v>-39598</v>
      </c>
      <c r="H19946" s="1">
        <v>0</v>
      </c>
      <c r="I19946" s="1">
        <v>9994</v>
      </c>
    </row>
    <row r="19947" spans="1:9" x14ac:dyDescent="0.25">
      <c r="A19947" s="1">
        <v>2</v>
      </c>
      <c r="B19947" s="1">
        <v>52845</v>
      </c>
      <c r="C19947" s="1">
        <v>53.219000000000001</v>
      </c>
      <c r="D19947" s="1">
        <v>259.53429999999997</v>
      </c>
      <c r="E19947" s="1">
        <v>2033</v>
      </c>
      <c r="F19947" s="1">
        <v>35.331000000000003</v>
      </c>
      <c r="G19947" s="1">
        <v>298.11130000000003</v>
      </c>
      <c r="H19947" s="1">
        <v>15.08880817</v>
      </c>
      <c r="I19947" s="1">
        <v>1305</v>
      </c>
    </row>
    <row r="19948" spans="1:9" x14ac:dyDescent="0.25">
      <c r="A19948" s="1">
        <v>0</v>
      </c>
      <c r="B19948" s="1" t="s">
        <v>24177</v>
      </c>
    </row>
    <row r="19949" spans="1:9" x14ac:dyDescent="0.25">
      <c r="A19949" s="1">
        <v>1</v>
      </c>
      <c r="B19949" s="1" t="s">
        <v>24178</v>
      </c>
      <c r="C19949" s="1" t="s">
        <v>24179</v>
      </c>
      <c r="D19949" s="1">
        <v>22276.583344909999</v>
      </c>
      <c r="E19949" s="1">
        <v>-2.1002E-4</v>
      </c>
      <c r="F19949" s="1" t="s">
        <v>3</v>
      </c>
      <c r="G19949" s="1">
        <f>-13048-2</f>
        <v>-13050</v>
      </c>
      <c r="H19949" s="1">
        <v>0</v>
      </c>
      <c r="I19949" s="1">
        <v>9998</v>
      </c>
    </row>
    <row r="19950" spans="1:9" x14ac:dyDescent="0.25">
      <c r="A19950" s="1">
        <v>2</v>
      </c>
      <c r="B19950" s="1">
        <v>52846</v>
      </c>
      <c r="C19950" s="1">
        <v>53.218000000000004</v>
      </c>
      <c r="D19950" s="1">
        <v>259.53059999999999</v>
      </c>
      <c r="E19950" s="1">
        <v>1979</v>
      </c>
      <c r="F19950" s="1">
        <v>32.969499999999996</v>
      </c>
      <c r="G19950" s="1">
        <v>265.70800000000003</v>
      </c>
      <c r="H19950" s="1">
        <v>15.088539340000001</v>
      </c>
      <c r="I19950" s="1">
        <v>1304</v>
      </c>
    </row>
    <row r="19951" spans="1:9" x14ac:dyDescent="0.25">
      <c r="A19951" s="1">
        <v>0</v>
      </c>
      <c r="B19951" s="1" t="s">
        <v>24180</v>
      </c>
    </row>
    <row r="19952" spans="1:9" x14ac:dyDescent="0.25">
      <c r="A19952" s="1">
        <v>1</v>
      </c>
      <c r="B19952" s="1" t="s">
        <v>24181</v>
      </c>
      <c r="C19952" s="1" t="s">
        <v>24182</v>
      </c>
      <c r="D19952" s="1">
        <v>22276.583344909999</v>
      </c>
      <c r="E19952" s="1">
        <v>-2.474E-4</v>
      </c>
      <c r="F19952" s="1" t="s">
        <v>3</v>
      </c>
      <c r="G19952" s="1">
        <f>-15407-2</f>
        <v>-15409</v>
      </c>
      <c r="H19952" s="1">
        <v>0</v>
      </c>
      <c r="I19952" s="1">
        <v>9992</v>
      </c>
    </row>
    <row r="19953" spans="1:9" x14ac:dyDescent="0.25">
      <c r="A19953" s="1">
        <v>2</v>
      </c>
      <c r="B19953" s="1">
        <v>52847</v>
      </c>
      <c r="C19953" s="1">
        <v>53.218299999999999</v>
      </c>
      <c r="D19953" s="1">
        <v>259.52730000000003</v>
      </c>
      <c r="E19953" s="1">
        <v>2008</v>
      </c>
      <c r="F19953" s="1">
        <v>38.404800000000002</v>
      </c>
      <c r="G19953" s="1">
        <v>320.24310000000003</v>
      </c>
      <c r="H19953" s="1">
        <v>15.088613799999999</v>
      </c>
      <c r="I19953" s="1">
        <v>1309</v>
      </c>
    </row>
    <row r="19954" spans="1:9" x14ac:dyDescent="0.25">
      <c r="A19954" s="1">
        <v>0</v>
      </c>
      <c r="B19954" s="1" t="s">
        <v>24183</v>
      </c>
    </row>
    <row r="19955" spans="1:9" x14ac:dyDescent="0.25">
      <c r="A19955" s="1">
        <v>1</v>
      </c>
      <c r="B19955" s="1" t="s">
        <v>24184</v>
      </c>
      <c r="C19955" s="1" t="s">
        <v>24185</v>
      </c>
      <c r="D19955" s="1">
        <v>22276.583344909999</v>
      </c>
      <c r="E19955" s="1">
        <v>-1.5352000000000001E-4</v>
      </c>
      <c r="F19955" s="1" t="s">
        <v>3</v>
      </c>
      <c r="G19955" s="1">
        <f>-94790-3</f>
        <v>-94793</v>
      </c>
      <c r="H19955" s="1">
        <v>0</v>
      </c>
      <c r="I19955" s="1">
        <v>9995</v>
      </c>
    </row>
    <row r="19956" spans="1:9" x14ac:dyDescent="0.25">
      <c r="A19956" s="1">
        <v>2</v>
      </c>
      <c r="B19956" s="1">
        <v>52848</v>
      </c>
      <c r="C19956" s="1">
        <v>53.218400000000003</v>
      </c>
      <c r="D19956" s="1">
        <v>259.53829999999999</v>
      </c>
      <c r="E19956" s="1">
        <v>2122</v>
      </c>
      <c r="F19956" s="1">
        <v>42.889400000000002</v>
      </c>
      <c r="G19956" s="1">
        <v>215.76320000000001</v>
      </c>
      <c r="H19956" s="1">
        <v>15.088616569999999</v>
      </c>
      <c r="I19956" s="1">
        <v>1306</v>
      </c>
    </row>
    <row r="19957" spans="1:9" x14ac:dyDescent="0.25">
      <c r="A19957" s="1">
        <v>0</v>
      </c>
      <c r="B19957" s="1" t="s">
        <v>24186</v>
      </c>
    </row>
    <row r="19958" spans="1:9" x14ac:dyDescent="0.25">
      <c r="A19958" s="1">
        <v>1</v>
      </c>
      <c r="B19958" s="1" t="s">
        <v>24187</v>
      </c>
      <c r="C19958" s="1" t="s">
        <v>24188</v>
      </c>
      <c r="D19958" s="1">
        <v>22276.583344909999</v>
      </c>
      <c r="E19958" s="1">
        <v>-1.5956E-4</v>
      </c>
      <c r="F19958" s="1" t="s">
        <v>3</v>
      </c>
      <c r="G19958" s="1">
        <f>-98597-3</f>
        <v>-98600</v>
      </c>
      <c r="H19958" s="1">
        <v>0</v>
      </c>
      <c r="I19958" s="1">
        <v>9995</v>
      </c>
    </row>
    <row r="19959" spans="1:9" x14ac:dyDescent="0.25">
      <c r="A19959" s="1">
        <v>2</v>
      </c>
      <c r="B19959" s="1">
        <v>52849</v>
      </c>
      <c r="C19959" s="1">
        <v>53.213700000000003</v>
      </c>
      <c r="D19959" s="1">
        <v>249.52770000000001</v>
      </c>
      <c r="E19959" s="1">
        <v>2323</v>
      </c>
      <c r="F19959" s="1">
        <v>30.8673</v>
      </c>
      <c r="G19959" s="1">
        <v>2.8062</v>
      </c>
      <c r="H19959" s="1">
        <v>15.088633720000001</v>
      </c>
      <c r="I19959" s="1">
        <v>1309</v>
      </c>
    </row>
    <row r="19960" spans="1:9" x14ac:dyDescent="0.25">
      <c r="A19960" s="1">
        <v>0</v>
      </c>
      <c r="B19960" s="1" t="s">
        <v>24189</v>
      </c>
    </row>
    <row r="19961" spans="1:9" x14ac:dyDescent="0.25">
      <c r="A19961" s="1">
        <v>1</v>
      </c>
      <c r="B19961" s="1" t="s">
        <v>24190</v>
      </c>
      <c r="C19961" s="1" t="s">
        <v>24191</v>
      </c>
      <c r="D19961" s="1">
        <v>22276.583344909999</v>
      </c>
      <c r="E19961" s="1">
        <v>-6.7613999999999999E-4</v>
      </c>
      <c r="F19961" s="1" t="s">
        <v>3</v>
      </c>
      <c r="G19961" s="1">
        <f>-42656-2</f>
        <v>-42658</v>
      </c>
      <c r="H19961" s="1">
        <v>0</v>
      </c>
      <c r="I19961" s="1">
        <v>9999</v>
      </c>
    </row>
    <row r="19962" spans="1:9" x14ac:dyDescent="0.25">
      <c r="A19962" s="1">
        <v>2</v>
      </c>
      <c r="B19962" s="1">
        <v>52850</v>
      </c>
      <c r="C19962" s="1">
        <v>53.216900000000003</v>
      </c>
      <c r="D19962" s="1">
        <v>259.52190000000002</v>
      </c>
      <c r="E19962" s="1">
        <v>1757</v>
      </c>
      <c r="F19962" s="1">
        <v>44.637099999999997</v>
      </c>
      <c r="G19962" s="1">
        <v>294.02170000000001</v>
      </c>
      <c r="H19962" s="1">
        <v>15.088805519999999</v>
      </c>
      <c r="I19962" s="1">
        <v>1307</v>
      </c>
    </row>
    <row r="19963" spans="1:9" x14ac:dyDescent="0.25">
      <c r="A19963" s="1">
        <v>0</v>
      </c>
      <c r="B19963" s="1" t="s">
        <v>24192</v>
      </c>
    </row>
    <row r="19964" spans="1:9" x14ac:dyDescent="0.25">
      <c r="A19964" s="1">
        <v>1</v>
      </c>
      <c r="B19964" s="1" t="s">
        <v>24193</v>
      </c>
      <c r="C19964" s="1" t="s">
        <v>24194</v>
      </c>
      <c r="D19964" s="1">
        <v>22276.583344909999</v>
      </c>
      <c r="E19964" s="1">
        <v>-5.7127999999999996E-4</v>
      </c>
      <c r="F19964" s="1" t="s">
        <v>3</v>
      </c>
      <c r="G19964" s="1">
        <f>-35961-2</f>
        <v>-35963</v>
      </c>
      <c r="H19964" s="1">
        <v>0</v>
      </c>
      <c r="I19964" s="1">
        <v>9990</v>
      </c>
    </row>
    <row r="19965" spans="1:9" x14ac:dyDescent="0.25">
      <c r="A19965" s="1">
        <v>2</v>
      </c>
      <c r="B19965" s="1">
        <v>52851</v>
      </c>
      <c r="C19965" s="1">
        <v>53.213299999999997</v>
      </c>
      <c r="D19965" s="1">
        <v>249.52719999999999</v>
      </c>
      <c r="E19965" s="1">
        <v>2063</v>
      </c>
      <c r="F19965" s="1">
        <v>34.640599999999999</v>
      </c>
      <c r="G19965" s="1">
        <v>18.9922</v>
      </c>
      <c r="H19965" s="1">
        <v>15.088785039999999</v>
      </c>
      <c r="I19965" s="1">
        <v>1306</v>
      </c>
    </row>
    <row r="19966" spans="1:9" x14ac:dyDescent="0.25">
      <c r="A19966" s="1">
        <v>0</v>
      </c>
      <c r="B19966" s="1" t="s">
        <v>24195</v>
      </c>
    </row>
    <row r="19967" spans="1:9" x14ac:dyDescent="0.25">
      <c r="A19967" s="1">
        <v>1</v>
      </c>
      <c r="B19967" s="1" t="s">
        <v>24196</v>
      </c>
      <c r="C19967" s="1" t="s">
        <v>24197</v>
      </c>
      <c r="D19967" s="1">
        <v>22276.583344909999</v>
      </c>
      <c r="E19967" s="1">
        <v>-2.3052000000000001E-4</v>
      </c>
      <c r="F19967" s="1" t="s">
        <v>3</v>
      </c>
      <c r="G19967" s="1">
        <f>-14343-2</f>
        <v>-14345</v>
      </c>
      <c r="H19967" s="1">
        <v>0</v>
      </c>
      <c r="I19967" s="1">
        <v>9991</v>
      </c>
    </row>
    <row r="19968" spans="1:9" x14ac:dyDescent="0.25">
      <c r="A19968" s="1">
        <v>2</v>
      </c>
      <c r="B19968" s="1">
        <v>52852</v>
      </c>
      <c r="C19968" s="1">
        <v>53.212899999999998</v>
      </c>
      <c r="D19968" s="1">
        <v>249.53460000000001</v>
      </c>
      <c r="E19968" s="1">
        <v>2231</v>
      </c>
      <c r="F19968" s="1">
        <v>35.045200000000001</v>
      </c>
      <c r="G19968" s="1">
        <v>338.59100000000001</v>
      </c>
      <c r="H19968" s="1">
        <v>15.08853341</v>
      </c>
      <c r="I19968" s="1">
        <v>1307</v>
      </c>
    </row>
    <row r="19969" spans="1:9" x14ac:dyDescent="0.25">
      <c r="A19969" s="1">
        <v>0</v>
      </c>
      <c r="B19969" s="1" t="s">
        <v>24198</v>
      </c>
    </row>
    <row r="19970" spans="1:9" x14ac:dyDescent="0.25">
      <c r="A19970" s="1">
        <v>1</v>
      </c>
      <c r="B19970" s="1" t="s">
        <v>24199</v>
      </c>
      <c r="C19970" s="1" t="s">
        <v>24200</v>
      </c>
      <c r="D19970" s="1">
        <v>22276.583344909999</v>
      </c>
      <c r="E19970" s="1">
        <v>-6.5249000000000004E-4</v>
      </c>
      <c r="F19970" s="1" t="s">
        <v>3</v>
      </c>
      <c r="G19970" s="1">
        <f>-41142-2</f>
        <v>-41144</v>
      </c>
      <c r="H19970" s="1">
        <v>0</v>
      </c>
      <c r="I19970" s="1">
        <v>9993</v>
      </c>
    </row>
    <row r="19971" spans="1:9" x14ac:dyDescent="0.25">
      <c r="A19971" s="1">
        <v>2</v>
      </c>
      <c r="B19971" s="1">
        <v>52853</v>
      </c>
      <c r="C19971" s="1">
        <v>53.214500000000001</v>
      </c>
      <c r="D19971" s="1">
        <v>249.52770000000001</v>
      </c>
      <c r="E19971" s="1">
        <v>2109</v>
      </c>
      <c r="F19971" s="1">
        <v>42.865299999999998</v>
      </c>
      <c r="G19971" s="1">
        <v>50.780799999999999</v>
      </c>
      <c r="H19971" s="1">
        <v>15.088817130000001</v>
      </c>
      <c r="I19971" s="1">
        <v>1305</v>
      </c>
    </row>
    <row r="19972" spans="1:9" x14ac:dyDescent="0.25">
      <c r="A19972" s="1">
        <v>0</v>
      </c>
      <c r="B19972" s="1" t="s">
        <v>24201</v>
      </c>
    </row>
    <row r="19973" spans="1:9" x14ac:dyDescent="0.25">
      <c r="A19973" s="1">
        <v>1</v>
      </c>
      <c r="B19973" s="1" t="s">
        <v>24202</v>
      </c>
      <c r="C19973" s="1" t="s">
        <v>24203</v>
      </c>
      <c r="D19973" s="1">
        <v>22276.583344909999</v>
      </c>
      <c r="E19973" s="1">
        <v>-5.5663000000000002E-4</v>
      </c>
      <c r="F19973" s="1" t="s">
        <v>3</v>
      </c>
      <c r="G19973" s="1">
        <f>-35027-2</f>
        <v>-35029</v>
      </c>
      <c r="H19973" s="1">
        <v>0</v>
      </c>
      <c r="I19973" s="1">
        <v>9998</v>
      </c>
    </row>
    <row r="19974" spans="1:9" x14ac:dyDescent="0.25">
      <c r="A19974" s="1">
        <v>2</v>
      </c>
      <c r="B19974" s="1">
        <v>52854</v>
      </c>
      <c r="C19974" s="1">
        <v>53.214500000000001</v>
      </c>
      <c r="D19974" s="1">
        <v>249.52629999999999</v>
      </c>
      <c r="E19974" s="1">
        <v>2216</v>
      </c>
      <c r="F19974" s="1">
        <v>37.1404</v>
      </c>
      <c r="G19974" s="1">
        <v>36.502600000000001</v>
      </c>
      <c r="H19974" s="1">
        <v>15.08878095</v>
      </c>
      <c r="I19974" s="1">
        <v>1304</v>
      </c>
    </row>
    <row r="19975" spans="1:9" x14ac:dyDescent="0.25">
      <c r="A19975" s="1">
        <v>0</v>
      </c>
      <c r="B19975" s="1" t="s">
        <v>24204</v>
      </c>
    </row>
    <row r="19976" spans="1:9" x14ac:dyDescent="0.25">
      <c r="A19976" s="1">
        <v>1</v>
      </c>
      <c r="B19976" s="1" t="s">
        <v>24205</v>
      </c>
      <c r="C19976" s="1" t="s">
        <v>24206</v>
      </c>
      <c r="D19976" s="1">
        <v>22276.583344909999</v>
      </c>
      <c r="E19976" s="1">
        <v>-6.3517000000000001E-4</v>
      </c>
      <c r="F19976" s="1" t="s">
        <v>3</v>
      </c>
      <c r="G19976" s="1">
        <f>-40041-2</f>
        <v>-40043</v>
      </c>
      <c r="H19976" s="1">
        <v>0</v>
      </c>
      <c r="I19976" s="1">
        <v>9998</v>
      </c>
    </row>
    <row r="19977" spans="1:9" x14ac:dyDescent="0.25">
      <c r="A19977" s="1">
        <v>2</v>
      </c>
      <c r="B19977" s="1">
        <v>52855</v>
      </c>
      <c r="C19977" s="1">
        <v>53.215499999999999</v>
      </c>
      <c r="D19977" s="1">
        <v>249.5274</v>
      </c>
      <c r="E19977" s="1">
        <v>1858</v>
      </c>
      <c r="F19977" s="1">
        <v>43.199399999999997</v>
      </c>
      <c r="G19977" s="1">
        <v>90.464699999999993</v>
      </c>
      <c r="H19977" s="1">
        <v>15.088769190000001</v>
      </c>
      <c r="I19977" s="1">
        <v>1301</v>
      </c>
    </row>
    <row r="19978" spans="1:9" x14ac:dyDescent="0.25">
      <c r="A19978" s="1">
        <v>0</v>
      </c>
      <c r="B19978" s="1" t="s">
        <v>24207</v>
      </c>
    </row>
    <row r="19979" spans="1:9" x14ac:dyDescent="0.25">
      <c r="A19979" s="1">
        <v>1</v>
      </c>
      <c r="B19979" s="1" t="s">
        <v>24208</v>
      </c>
      <c r="C19979" s="1" t="s">
        <v>24209</v>
      </c>
      <c r="D19979" s="1">
        <v>22276.583344909999</v>
      </c>
      <c r="E19979" s="1">
        <v>-1.3148000000000001E-4</v>
      </c>
      <c r="F19979" s="1" t="s">
        <v>3</v>
      </c>
      <c r="G19979" s="1">
        <f>-80895-3</f>
        <v>-80898</v>
      </c>
      <c r="H19979" s="1">
        <v>0</v>
      </c>
      <c r="I19979" s="1">
        <v>9996</v>
      </c>
    </row>
    <row r="19980" spans="1:9" x14ac:dyDescent="0.25">
      <c r="A19980" s="1">
        <v>2</v>
      </c>
      <c r="B19980" s="1">
        <v>52856</v>
      </c>
      <c r="C19980" s="1">
        <v>53.213799999999999</v>
      </c>
      <c r="D19980" s="1">
        <v>249.52670000000001</v>
      </c>
      <c r="E19980" s="1">
        <v>1801</v>
      </c>
      <c r="F19980" s="1">
        <v>36.780700000000003</v>
      </c>
      <c r="G19980" s="1">
        <v>76.782499999999999</v>
      </c>
      <c r="H19980" s="1">
        <v>15.088635379999999</v>
      </c>
      <c r="I19980" s="1">
        <v>1302</v>
      </c>
    </row>
    <row r="19981" spans="1:9" x14ac:dyDescent="0.25">
      <c r="A19981" s="1">
        <v>0</v>
      </c>
      <c r="B19981" s="1" t="s">
        <v>24210</v>
      </c>
    </row>
    <row r="19982" spans="1:9" x14ac:dyDescent="0.25">
      <c r="A19982" s="1">
        <v>1</v>
      </c>
      <c r="B19982" s="1" t="s">
        <v>24211</v>
      </c>
      <c r="C19982" s="1" t="s">
        <v>24212</v>
      </c>
      <c r="D19982" s="1">
        <v>22276.583344909999</v>
      </c>
      <c r="E19982" s="1">
        <v>-6.1355999999999997E-4</v>
      </c>
      <c r="F19982" s="1" t="s">
        <v>3</v>
      </c>
      <c r="G19982" s="1">
        <f>-38663-2</f>
        <v>-38665</v>
      </c>
      <c r="H19982" s="1">
        <v>0</v>
      </c>
      <c r="I19982" s="1">
        <v>9996</v>
      </c>
    </row>
    <row r="19983" spans="1:9" x14ac:dyDescent="0.25">
      <c r="A19983" s="1">
        <v>2</v>
      </c>
      <c r="B19983" s="1">
        <v>52857</v>
      </c>
      <c r="C19983" s="1">
        <v>53.2149</v>
      </c>
      <c r="D19983" s="1">
        <v>249.52680000000001</v>
      </c>
      <c r="E19983" s="1">
        <v>1698</v>
      </c>
      <c r="F19983" s="1">
        <v>48.174599999999998</v>
      </c>
      <c r="G19983" s="1">
        <v>125.49760000000001</v>
      </c>
      <c r="H19983" s="1">
        <v>15.088755190000001</v>
      </c>
      <c r="I19983" s="1">
        <v>1300</v>
      </c>
    </row>
    <row r="19984" spans="1:9" x14ac:dyDescent="0.25">
      <c r="A19984" s="1">
        <v>0</v>
      </c>
      <c r="B19984" s="1" t="s">
        <v>24213</v>
      </c>
    </row>
    <row r="19985" spans="1:9" x14ac:dyDescent="0.25">
      <c r="A19985" s="1">
        <v>1</v>
      </c>
      <c r="B19985" s="1" t="s">
        <v>24214</v>
      </c>
      <c r="C19985" s="1" t="s">
        <v>24215</v>
      </c>
      <c r="D19985" s="1">
        <v>22276.583344909999</v>
      </c>
      <c r="E19985" s="1">
        <v>-6.1611999999999995E-4</v>
      </c>
      <c r="F19985" s="1" t="s">
        <v>3</v>
      </c>
      <c r="G19985" s="1">
        <f>-38824-2</f>
        <v>-38826</v>
      </c>
      <c r="H19985" s="1">
        <v>0</v>
      </c>
      <c r="I19985" s="1">
        <v>9991</v>
      </c>
    </row>
    <row r="19986" spans="1:9" x14ac:dyDescent="0.25">
      <c r="A19986" s="1">
        <v>2</v>
      </c>
      <c r="B19986" s="1">
        <v>52858</v>
      </c>
      <c r="C19986" s="1">
        <v>53.213799999999999</v>
      </c>
      <c r="D19986" s="1">
        <v>249.5273</v>
      </c>
      <c r="E19986" s="1">
        <v>1815</v>
      </c>
      <c r="F19986" s="1">
        <v>48.141100000000002</v>
      </c>
      <c r="G19986" s="1">
        <v>80.315700000000007</v>
      </c>
      <c r="H19986" s="1">
        <v>15.088773010000001</v>
      </c>
      <c r="I19986" s="1">
        <v>1306</v>
      </c>
    </row>
    <row r="19987" spans="1:9" x14ac:dyDescent="0.25">
      <c r="A19987" s="1">
        <v>0</v>
      </c>
      <c r="B19987" s="1" t="s">
        <v>24216</v>
      </c>
    </row>
    <row r="19988" spans="1:9" x14ac:dyDescent="0.25">
      <c r="A19988" s="1">
        <v>1</v>
      </c>
      <c r="B19988" s="1" t="s">
        <v>24217</v>
      </c>
      <c r="C19988" s="1" t="s">
        <v>24218</v>
      </c>
      <c r="D19988" s="1">
        <v>22276.583344909999</v>
      </c>
      <c r="E19988" s="1">
        <v>-6.1182000000000001E-4</v>
      </c>
      <c r="F19988" s="1" t="s">
        <v>3</v>
      </c>
      <c r="G19988" s="1">
        <f>-38555-2</f>
        <v>-38557</v>
      </c>
      <c r="H19988" s="1">
        <v>0</v>
      </c>
      <c r="I19988" s="1">
        <v>9995</v>
      </c>
    </row>
    <row r="19989" spans="1:9" x14ac:dyDescent="0.25">
      <c r="A19989" s="1">
        <v>2</v>
      </c>
      <c r="B19989" s="1">
        <v>52859</v>
      </c>
      <c r="C19989" s="1">
        <v>53.215699999999998</v>
      </c>
      <c r="D19989" s="1">
        <v>249.51910000000001</v>
      </c>
      <c r="E19989" s="1">
        <v>1683</v>
      </c>
      <c r="F19989" s="1">
        <v>51.477499999999999</v>
      </c>
      <c r="G19989" s="1">
        <v>142.17930000000001</v>
      </c>
      <c r="H19989" s="1">
        <v>15.08872188</v>
      </c>
      <c r="I19989" s="1">
        <v>1301</v>
      </c>
    </row>
    <row r="19990" spans="1:9" x14ac:dyDescent="0.25">
      <c r="A19990" s="1">
        <v>0</v>
      </c>
      <c r="B19990" s="1" t="s">
        <v>24219</v>
      </c>
    </row>
    <row r="19991" spans="1:9" x14ac:dyDescent="0.25">
      <c r="A19991" s="1">
        <v>1</v>
      </c>
      <c r="B19991" s="1" t="s">
        <v>24220</v>
      </c>
      <c r="C19991" s="1" t="s">
        <v>24221</v>
      </c>
      <c r="D19991" s="1">
        <v>22276.583344909999</v>
      </c>
      <c r="E19991" s="1">
        <v>-1.6966E-4</v>
      </c>
      <c r="F19991" s="1" t="s">
        <v>3</v>
      </c>
      <c r="G19991" s="1">
        <f>-10498-2</f>
        <v>-10500</v>
      </c>
      <c r="H19991" s="1">
        <v>0</v>
      </c>
      <c r="I19991" s="1">
        <v>9993</v>
      </c>
    </row>
    <row r="19992" spans="1:9" x14ac:dyDescent="0.25">
      <c r="A19992" s="1">
        <v>2</v>
      </c>
      <c r="B19992" s="1">
        <v>52860</v>
      </c>
      <c r="C19992" s="1">
        <v>53.214700000000001</v>
      </c>
      <c r="D19992" s="1">
        <v>249.52670000000001</v>
      </c>
      <c r="E19992" s="1">
        <v>1888</v>
      </c>
      <c r="F19992" s="1">
        <v>39.590499999999999</v>
      </c>
      <c r="G19992" s="1">
        <v>114.08329999999999</v>
      </c>
      <c r="H19992" s="1">
        <v>15.08858729</v>
      </c>
      <c r="I19992" s="1">
        <v>1303</v>
      </c>
    </row>
    <row r="19993" spans="1:9" x14ac:dyDescent="0.25">
      <c r="A19993" s="1">
        <v>0</v>
      </c>
      <c r="B19993" s="1" t="s">
        <v>24222</v>
      </c>
    </row>
    <row r="19994" spans="1:9" x14ac:dyDescent="0.25">
      <c r="A19994" s="1">
        <v>1</v>
      </c>
      <c r="B19994" s="1" t="s">
        <v>24223</v>
      </c>
      <c r="C19994" s="1" t="s">
        <v>24224</v>
      </c>
      <c r="D19994" s="1">
        <v>22276.583344909999</v>
      </c>
      <c r="E19994" s="1">
        <v>-1.6333E-4</v>
      </c>
      <c r="F19994" s="1" t="s">
        <v>3</v>
      </c>
      <c r="G19994" s="1">
        <f>-10097-2</f>
        <v>-10099</v>
      </c>
      <c r="H19994" s="1">
        <v>0</v>
      </c>
      <c r="I19994" s="1">
        <v>9997</v>
      </c>
    </row>
    <row r="19995" spans="1:9" x14ac:dyDescent="0.25">
      <c r="A19995" s="1">
        <v>2</v>
      </c>
      <c r="B19995" s="1">
        <v>52861</v>
      </c>
      <c r="C19995" s="1">
        <v>53.2164</v>
      </c>
      <c r="D19995" s="1">
        <v>249.52189999999999</v>
      </c>
      <c r="E19995" s="1">
        <v>2036</v>
      </c>
      <c r="F19995" s="1">
        <v>46.981099999999998</v>
      </c>
      <c r="G19995" s="1">
        <v>246.6754</v>
      </c>
      <c r="H19995" s="1">
        <v>15.088644739999999</v>
      </c>
      <c r="I19995" s="1">
        <v>1302</v>
      </c>
    </row>
    <row r="19996" spans="1:9" x14ac:dyDescent="0.25">
      <c r="A19996" s="1">
        <v>0</v>
      </c>
      <c r="B19996" s="1" t="s">
        <v>24225</v>
      </c>
    </row>
    <row r="19997" spans="1:9" x14ac:dyDescent="0.25">
      <c r="A19997" s="1">
        <v>1</v>
      </c>
      <c r="B19997" s="1" t="s">
        <v>24226</v>
      </c>
      <c r="C19997" s="1" t="s">
        <v>24227</v>
      </c>
      <c r="D19997" s="1">
        <v>22276.583344909999</v>
      </c>
      <c r="E19997" s="1">
        <v>-5.0429999999999995E-4</v>
      </c>
      <c r="F19997" s="1" t="s">
        <v>3</v>
      </c>
      <c r="G19997" s="1">
        <f>-31700-2</f>
        <v>-31702</v>
      </c>
      <c r="H19997" s="1">
        <v>0</v>
      </c>
      <c r="I19997" s="1">
        <v>9998</v>
      </c>
    </row>
    <row r="19998" spans="1:9" x14ac:dyDescent="0.25">
      <c r="A19998" s="1">
        <v>2</v>
      </c>
      <c r="B19998" s="1">
        <v>52862</v>
      </c>
      <c r="C19998" s="1">
        <v>53.215800000000002</v>
      </c>
      <c r="D19998" s="1">
        <v>249.51779999999999</v>
      </c>
      <c r="E19998" s="1">
        <v>1587</v>
      </c>
      <c r="F19998" s="1">
        <v>62.015000000000001</v>
      </c>
      <c r="G19998" s="1">
        <v>151.64660000000001</v>
      </c>
      <c r="H19998" s="1">
        <v>15.088718139999999</v>
      </c>
      <c r="I19998" s="1">
        <v>1306</v>
      </c>
    </row>
    <row r="19999" spans="1:9" x14ac:dyDescent="0.25">
      <c r="A19999" s="1">
        <v>0</v>
      </c>
      <c r="B19999" s="1" t="s">
        <v>24228</v>
      </c>
    </row>
    <row r="20000" spans="1:9" x14ac:dyDescent="0.25">
      <c r="A20000" s="1">
        <v>1</v>
      </c>
      <c r="B20000" s="1" t="s">
        <v>24229</v>
      </c>
      <c r="C20000" s="1" t="s">
        <v>24230</v>
      </c>
      <c r="D20000" s="1">
        <v>22276.583344909999</v>
      </c>
      <c r="E20000" s="1">
        <v>-5.1909000000000005E-4</v>
      </c>
      <c r="F20000" s="1" t="s">
        <v>3</v>
      </c>
      <c r="G20000" s="1">
        <f>-32640-2</f>
        <v>-32642</v>
      </c>
      <c r="H20000" s="1">
        <v>0</v>
      </c>
      <c r="I20000" s="1">
        <v>9995</v>
      </c>
    </row>
    <row r="20001" spans="1:9" x14ac:dyDescent="0.25">
      <c r="A20001" s="1">
        <v>2</v>
      </c>
      <c r="B20001" s="1">
        <v>52863</v>
      </c>
      <c r="C20001" s="1">
        <v>53.216000000000001</v>
      </c>
      <c r="D20001" s="1">
        <v>249.5172</v>
      </c>
      <c r="E20001" s="1">
        <v>1872</v>
      </c>
      <c r="F20001" s="1">
        <v>47.921399999999998</v>
      </c>
      <c r="G20001" s="1">
        <v>205.71870000000001</v>
      </c>
      <c r="H20001" s="1">
        <v>15.088737119999999</v>
      </c>
      <c r="I20001" s="1">
        <v>1304</v>
      </c>
    </row>
    <row r="20002" spans="1:9" x14ac:dyDescent="0.25">
      <c r="A20002" s="1">
        <v>0</v>
      </c>
      <c r="B20002" s="1" t="s">
        <v>24231</v>
      </c>
    </row>
    <row r="20003" spans="1:9" x14ac:dyDescent="0.25">
      <c r="A20003" s="1">
        <v>1</v>
      </c>
      <c r="B20003" s="1" t="s">
        <v>24232</v>
      </c>
      <c r="C20003" s="1" t="s">
        <v>24233</v>
      </c>
      <c r="D20003" s="1">
        <v>22276.583344909999</v>
      </c>
      <c r="E20003" s="1">
        <v>-5.1175000000000005E-4</v>
      </c>
      <c r="F20003" s="1" t="s">
        <v>3</v>
      </c>
      <c r="G20003" s="1">
        <f>-32166-2</f>
        <v>-32168</v>
      </c>
      <c r="H20003" s="1">
        <v>0</v>
      </c>
      <c r="I20003" s="1">
        <v>9994</v>
      </c>
    </row>
    <row r="20004" spans="1:9" x14ac:dyDescent="0.25">
      <c r="A20004" s="1">
        <v>2</v>
      </c>
      <c r="B20004" s="1">
        <v>52864</v>
      </c>
      <c r="C20004" s="1">
        <v>53.215600000000002</v>
      </c>
      <c r="D20004" s="1">
        <v>249.517</v>
      </c>
      <c r="E20004" s="1">
        <v>1878</v>
      </c>
      <c r="F20004" s="1">
        <v>45.968299999999999</v>
      </c>
      <c r="G20004" s="1">
        <v>187.66560000000001</v>
      </c>
      <c r="H20004" s="1">
        <v>15.088809899999999</v>
      </c>
      <c r="I20004" s="1">
        <v>1307</v>
      </c>
    </row>
    <row r="20005" spans="1:9" x14ac:dyDescent="0.25">
      <c r="A20005" s="1">
        <v>0</v>
      </c>
      <c r="B20005" s="1" t="s">
        <v>24234</v>
      </c>
    </row>
    <row r="20006" spans="1:9" x14ac:dyDescent="0.25">
      <c r="A20006" s="1">
        <v>1</v>
      </c>
      <c r="B20006" s="1" t="s">
        <v>24235</v>
      </c>
      <c r="C20006" s="1" t="s">
        <v>24236</v>
      </c>
      <c r="D20006" s="1">
        <v>22276.583344909999</v>
      </c>
      <c r="E20006" s="1">
        <v>-6.1167000000000003E-4</v>
      </c>
      <c r="F20006" s="1" t="s">
        <v>3</v>
      </c>
      <c r="G20006" s="1">
        <f>-38536-2</f>
        <v>-38538</v>
      </c>
      <c r="H20006" s="1">
        <v>0</v>
      </c>
      <c r="I20006" s="1">
        <v>9994</v>
      </c>
    </row>
    <row r="20007" spans="1:9" x14ac:dyDescent="0.25">
      <c r="A20007" s="1">
        <v>2</v>
      </c>
      <c r="B20007" s="1">
        <v>52865</v>
      </c>
      <c r="C20007" s="1">
        <v>53.217500000000001</v>
      </c>
      <c r="D20007" s="1">
        <v>249.52500000000001</v>
      </c>
      <c r="E20007" s="1">
        <v>1790</v>
      </c>
      <c r="F20007" s="1">
        <v>50.736199999999997</v>
      </c>
      <c r="G20007" s="1">
        <v>262.8766</v>
      </c>
      <c r="H20007" s="1">
        <v>15.08881111</v>
      </c>
      <c r="I20007" s="1">
        <v>1303</v>
      </c>
    </row>
    <row r="20008" spans="1:9" x14ac:dyDescent="0.25">
      <c r="A20008" s="1">
        <v>0</v>
      </c>
      <c r="B20008" s="1" t="s">
        <v>24237</v>
      </c>
    </row>
    <row r="20009" spans="1:9" x14ac:dyDescent="0.25">
      <c r="A20009" s="1">
        <v>1</v>
      </c>
      <c r="B20009" s="1" t="s">
        <v>24238</v>
      </c>
      <c r="C20009" s="1" t="s">
        <v>24239</v>
      </c>
      <c r="D20009" s="1">
        <v>22276.583344909999</v>
      </c>
      <c r="E20009" s="1">
        <v>-2.1487000000000001E-4</v>
      </c>
      <c r="F20009" s="1" t="s">
        <v>3</v>
      </c>
      <c r="G20009" s="1">
        <f>-13353-2</f>
        <v>-13355</v>
      </c>
      <c r="H20009" s="1">
        <v>0</v>
      </c>
      <c r="I20009" s="1">
        <v>9996</v>
      </c>
    </row>
    <row r="20010" spans="1:9" x14ac:dyDescent="0.25">
      <c r="A20010" s="1">
        <v>2</v>
      </c>
      <c r="B20010" s="1">
        <v>52866</v>
      </c>
      <c r="C20010" s="1">
        <v>53.2164</v>
      </c>
      <c r="D20010" s="1">
        <v>249.51840000000001</v>
      </c>
      <c r="E20010" s="1">
        <v>1919</v>
      </c>
      <c r="F20010" s="1">
        <v>41.081099999999999</v>
      </c>
      <c r="G20010" s="1">
        <v>232.56530000000001</v>
      </c>
      <c r="H20010" s="1">
        <v>15.088578699999999</v>
      </c>
      <c r="I20010" s="1">
        <v>1307</v>
      </c>
    </row>
    <row r="20011" spans="1:9" x14ac:dyDescent="0.25">
      <c r="A20011" s="1">
        <v>0</v>
      </c>
      <c r="B20011" s="1" t="s">
        <v>24240</v>
      </c>
    </row>
    <row r="20012" spans="1:9" x14ac:dyDescent="0.25">
      <c r="A20012" s="1">
        <v>1</v>
      </c>
      <c r="B20012" s="1" t="s">
        <v>24241</v>
      </c>
      <c r="C20012" s="1" t="s">
        <v>24242</v>
      </c>
      <c r="D20012" s="1">
        <v>22276.583344909999</v>
      </c>
      <c r="E20012" s="1">
        <v>-1.5660000000000001E-4</v>
      </c>
      <c r="F20012" s="1" t="s">
        <v>3</v>
      </c>
      <c r="G20012" s="1">
        <f>-96737-3</f>
        <v>-96740</v>
      </c>
      <c r="H20012" s="1">
        <v>0</v>
      </c>
      <c r="I20012" s="1">
        <v>9991</v>
      </c>
    </row>
    <row r="20013" spans="1:9" x14ac:dyDescent="0.25">
      <c r="A20013" s="1">
        <v>2</v>
      </c>
      <c r="B20013" s="1">
        <v>52867</v>
      </c>
      <c r="C20013" s="1">
        <v>53.218899999999998</v>
      </c>
      <c r="D20013" s="1">
        <v>249.52780000000001</v>
      </c>
      <c r="E20013" s="1">
        <v>2117</v>
      </c>
      <c r="F20013" s="1">
        <v>36.834800000000001</v>
      </c>
      <c r="G20013" s="1">
        <v>316.8424</v>
      </c>
      <c r="H20013" s="1">
        <v>15.088596900000001</v>
      </c>
      <c r="I20013" s="1">
        <v>1301</v>
      </c>
    </row>
    <row r="20014" spans="1:9" x14ac:dyDescent="0.25">
      <c r="A20014" s="1">
        <v>0</v>
      </c>
      <c r="B20014" s="1" t="s">
        <v>24243</v>
      </c>
    </row>
    <row r="20015" spans="1:9" x14ac:dyDescent="0.25">
      <c r="A20015" s="1">
        <v>1</v>
      </c>
      <c r="B20015" s="1" t="s">
        <v>24244</v>
      </c>
      <c r="C20015" s="1" t="s">
        <v>24245</v>
      </c>
      <c r="D20015" s="1">
        <v>22276.583344909999</v>
      </c>
      <c r="E20015" s="1">
        <v>-2.8025000000000001E-4</v>
      </c>
      <c r="F20015" s="1" t="s">
        <v>3</v>
      </c>
      <c r="G20015" s="1">
        <f>-17484-2</f>
        <v>-17486</v>
      </c>
      <c r="H20015" s="1">
        <v>0</v>
      </c>
      <c r="I20015" s="1">
        <v>9992</v>
      </c>
    </row>
    <row r="20016" spans="1:9" x14ac:dyDescent="0.25">
      <c r="A20016" s="1">
        <v>2</v>
      </c>
      <c r="B20016" s="1">
        <v>52868</v>
      </c>
      <c r="C20016" s="1">
        <v>53.216999999999999</v>
      </c>
      <c r="D20016" s="1">
        <v>249.52359999999999</v>
      </c>
      <c r="E20016" s="1">
        <v>1924</v>
      </c>
      <c r="F20016" s="1">
        <v>40.440600000000003</v>
      </c>
      <c r="G20016" s="1">
        <v>268.0104</v>
      </c>
      <c r="H20016" s="1">
        <v>15.08863532</v>
      </c>
      <c r="I20016" s="1">
        <v>1300</v>
      </c>
    </row>
    <row r="20017" spans="1:9" x14ac:dyDescent="0.25">
      <c r="A20017" s="1">
        <v>0</v>
      </c>
      <c r="B20017" s="1" t="s">
        <v>24246</v>
      </c>
    </row>
    <row r="20018" spans="1:9" x14ac:dyDescent="0.25">
      <c r="A20018" s="1">
        <v>1</v>
      </c>
      <c r="B20018" s="1" t="s">
        <v>24247</v>
      </c>
      <c r="C20018" s="1" t="s">
        <v>24248</v>
      </c>
      <c r="D20018" s="1">
        <v>22276.583344909999</v>
      </c>
      <c r="E20018" s="1">
        <v>-5.7441000000000002E-4</v>
      </c>
      <c r="F20018" s="1" t="s">
        <v>3</v>
      </c>
      <c r="G20018" s="1">
        <f>-36166-2</f>
        <v>-36168</v>
      </c>
      <c r="H20018" s="1">
        <v>0</v>
      </c>
      <c r="I20018" s="1">
        <v>9995</v>
      </c>
    </row>
    <row r="20019" spans="1:9" x14ac:dyDescent="0.25">
      <c r="A20019" s="1">
        <v>2</v>
      </c>
      <c r="B20019" s="1">
        <v>52869</v>
      </c>
      <c r="C20019" s="1">
        <v>53.212000000000003</v>
      </c>
      <c r="D20019" s="1">
        <v>239.535</v>
      </c>
      <c r="E20019" s="1">
        <v>1808</v>
      </c>
      <c r="F20019" s="1">
        <v>45.909700000000001</v>
      </c>
      <c r="G20019" s="1">
        <v>342.71030000000002</v>
      </c>
      <c r="H20019" s="1">
        <v>15.08873517</v>
      </c>
      <c r="I20019" s="1">
        <v>1302</v>
      </c>
    </row>
    <row r="20020" spans="1:9" x14ac:dyDescent="0.25">
      <c r="A20020" s="1">
        <v>0</v>
      </c>
      <c r="B20020" s="1" t="s">
        <v>24249</v>
      </c>
    </row>
    <row r="20021" spans="1:9" x14ac:dyDescent="0.25">
      <c r="A20021" s="1">
        <v>1</v>
      </c>
      <c r="B20021" s="1" t="s">
        <v>24250</v>
      </c>
      <c r="C20021" s="1" t="s">
        <v>24251</v>
      </c>
      <c r="D20021" s="1">
        <v>22276.583344909999</v>
      </c>
      <c r="E20021" s="1">
        <v>-7.1648999999999997E-4</v>
      </c>
      <c r="F20021" s="1" t="s">
        <v>3</v>
      </c>
      <c r="G20021" s="1">
        <f>-45235-2</f>
        <v>-45237</v>
      </c>
      <c r="H20021" s="1">
        <v>0</v>
      </c>
      <c r="I20021" s="1">
        <v>9990</v>
      </c>
    </row>
    <row r="20022" spans="1:9" x14ac:dyDescent="0.25">
      <c r="A20022" s="1">
        <v>2</v>
      </c>
      <c r="B20022" s="1">
        <v>52870</v>
      </c>
      <c r="C20022" s="1">
        <v>53.2181</v>
      </c>
      <c r="D20022" s="1">
        <v>249.52719999999999</v>
      </c>
      <c r="E20022" s="1">
        <v>2267</v>
      </c>
      <c r="F20022" s="1">
        <v>38.470599999999997</v>
      </c>
      <c r="G20022" s="1">
        <v>295.19220000000001</v>
      </c>
      <c r="H20022" s="1">
        <v>15.088819600000001</v>
      </c>
      <c r="I20022" s="1">
        <v>1300</v>
      </c>
    </row>
    <row r="20023" spans="1:9" x14ac:dyDescent="0.25">
      <c r="A20023" s="1">
        <v>0</v>
      </c>
      <c r="B20023" s="1" t="s">
        <v>24252</v>
      </c>
    </row>
    <row r="20024" spans="1:9" x14ac:dyDescent="0.25">
      <c r="A20024" s="1">
        <v>1</v>
      </c>
      <c r="B20024" s="1" t="s">
        <v>24253</v>
      </c>
      <c r="C20024" s="1" t="s">
        <v>24254</v>
      </c>
      <c r="D20024" s="1">
        <v>22276.583344909999</v>
      </c>
      <c r="E20024" s="1">
        <v>-4.0097E-4</v>
      </c>
      <c r="F20024" s="1" t="s">
        <v>3</v>
      </c>
      <c r="G20024" s="1">
        <f>-25129-2</f>
        <v>-25131</v>
      </c>
      <c r="H20024" s="1">
        <v>0</v>
      </c>
      <c r="I20024" s="1">
        <v>9994</v>
      </c>
    </row>
    <row r="20025" spans="1:9" x14ac:dyDescent="0.25">
      <c r="A20025" s="1">
        <v>2</v>
      </c>
      <c r="B20025" s="1">
        <v>52871</v>
      </c>
      <c r="C20025" s="1">
        <v>53.212899999999998</v>
      </c>
      <c r="D20025" s="1">
        <v>239.53219999999999</v>
      </c>
      <c r="E20025" s="1">
        <v>1845</v>
      </c>
      <c r="F20025" s="1">
        <v>52.979100000000003</v>
      </c>
      <c r="G20025" s="1">
        <v>35.686700000000002</v>
      </c>
      <c r="H20025" s="1">
        <v>15.088741349999999</v>
      </c>
      <c r="I20025" s="1">
        <v>1305</v>
      </c>
    </row>
    <row r="20026" spans="1:9" x14ac:dyDescent="0.25">
      <c r="A20026" s="1">
        <v>0</v>
      </c>
      <c r="B20026" s="1" t="s">
        <v>24255</v>
      </c>
    </row>
    <row r="20027" spans="1:9" x14ac:dyDescent="0.25">
      <c r="A20027" s="1">
        <v>1</v>
      </c>
      <c r="B20027" s="1" t="s">
        <v>24256</v>
      </c>
      <c r="C20027" s="1" t="s">
        <v>24257</v>
      </c>
      <c r="D20027" s="1">
        <v>22276.583344909999</v>
      </c>
      <c r="E20027" s="1">
        <v>-3.8078E-4</v>
      </c>
      <c r="F20027" s="1" t="s">
        <v>3</v>
      </c>
      <c r="G20027" s="1">
        <f>-23854-2</f>
        <v>-23856</v>
      </c>
      <c r="H20027" s="1">
        <v>0</v>
      </c>
      <c r="I20027" s="1">
        <v>9994</v>
      </c>
    </row>
    <row r="20028" spans="1:9" x14ac:dyDescent="0.25">
      <c r="A20028" s="1">
        <v>2</v>
      </c>
      <c r="B20028" s="1">
        <v>52872</v>
      </c>
      <c r="C20028" s="1">
        <v>53.212499999999999</v>
      </c>
      <c r="D20028" s="1">
        <v>239.53389999999999</v>
      </c>
      <c r="E20028" s="1">
        <v>1956</v>
      </c>
      <c r="F20028" s="1">
        <v>49.845599999999997</v>
      </c>
      <c r="G20028" s="1">
        <v>358.78660000000002</v>
      </c>
      <c r="H20028" s="1">
        <v>15.088650660000001</v>
      </c>
      <c r="I20028" s="1">
        <v>1307</v>
      </c>
    </row>
    <row r="20029" spans="1:9" x14ac:dyDescent="0.25">
      <c r="A20029" s="1">
        <v>0</v>
      </c>
      <c r="B20029" s="1" t="s">
        <v>24258</v>
      </c>
    </row>
    <row r="20030" spans="1:9" x14ac:dyDescent="0.25">
      <c r="A20030" s="1">
        <v>1</v>
      </c>
      <c r="B20030" s="1" t="s">
        <v>24259</v>
      </c>
      <c r="C20030" s="1" t="s">
        <v>24260</v>
      </c>
      <c r="D20030" s="1">
        <v>22276.583344909999</v>
      </c>
      <c r="E20030" s="1">
        <v>-1.0743000000000001E-4</v>
      </c>
      <c r="F20030" s="1" t="s">
        <v>3</v>
      </c>
      <c r="G20030" s="1">
        <f>-65749-3</f>
        <v>-65752</v>
      </c>
      <c r="H20030" s="1">
        <v>0</v>
      </c>
      <c r="I20030" s="1">
        <v>9994</v>
      </c>
    </row>
    <row r="20031" spans="1:9" x14ac:dyDescent="0.25">
      <c r="A20031" s="1">
        <v>2</v>
      </c>
      <c r="B20031" s="1">
        <v>52873</v>
      </c>
      <c r="C20031" s="1">
        <v>53.213099999999997</v>
      </c>
      <c r="D20031" s="1">
        <v>239.53370000000001</v>
      </c>
      <c r="E20031" s="1">
        <v>1721</v>
      </c>
      <c r="F20031" s="1">
        <v>48.856699999999996</v>
      </c>
      <c r="G20031" s="1">
        <v>79.793499999999995</v>
      </c>
      <c r="H20031" s="1">
        <v>15.088624859999999</v>
      </c>
      <c r="I20031" s="1">
        <v>1305</v>
      </c>
    </row>
    <row r="20032" spans="1:9" x14ac:dyDescent="0.25">
      <c r="A20032" s="1">
        <v>0</v>
      </c>
      <c r="B20032" s="1" t="s">
        <v>24261</v>
      </c>
    </row>
    <row r="20033" spans="1:9" x14ac:dyDescent="0.25">
      <c r="A20033" s="1">
        <v>1</v>
      </c>
      <c r="B20033" s="1" t="s">
        <v>24262</v>
      </c>
      <c r="C20033" s="1" t="s">
        <v>24263</v>
      </c>
      <c r="D20033" s="1">
        <v>22276.583344909999</v>
      </c>
      <c r="E20033" s="1">
        <v>-4.9861000000000003E-4</v>
      </c>
      <c r="F20033" s="1" t="s">
        <v>3</v>
      </c>
      <c r="G20033" s="1">
        <f>-31332-2</f>
        <v>-31334</v>
      </c>
      <c r="H20033" s="1">
        <v>0</v>
      </c>
      <c r="I20033" s="1">
        <v>9998</v>
      </c>
    </row>
    <row r="20034" spans="1:9" x14ac:dyDescent="0.25">
      <c r="A20034" s="1">
        <v>2</v>
      </c>
      <c r="B20034" s="1">
        <v>52874</v>
      </c>
      <c r="C20034" s="1">
        <v>53.212800000000001</v>
      </c>
      <c r="D20034" s="1">
        <v>239.53210000000001</v>
      </c>
      <c r="E20034" s="1">
        <v>1772</v>
      </c>
      <c r="F20034" s="1">
        <v>45.765300000000003</v>
      </c>
      <c r="G20034" s="1">
        <v>22.8872</v>
      </c>
      <c r="H20034" s="1">
        <v>15.08878423</v>
      </c>
      <c r="I20034" s="1">
        <v>1300</v>
      </c>
    </row>
    <row r="20035" spans="1:9" x14ac:dyDescent="0.25">
      <c r="A20035" s="1">
        <v>0</v>
      </c>
      <c r="B20035" s="1" t="s">
        <v>24264</v>
      </c>
    </row>
    <row r="20036" spans="1:9" x14ac:dyDescent="0.25">
      <c r="A20036" s="1">
        <v>1</v>
      </c>
      <c r="B20036" s="1" t="s">
        <v>24265</v>
      </c>
      <c r="C20036" s="1" t="s">
        <v>24266</v>
      </c>
      <c r="D20036" s="1">
        <v>22276.583344909999</v>
      </c>
      <c r="E20036" s="1">
        <v>-1.3198999999999999E-4</v>
      </c>
      <c r="F20036" s="1" t="s">
        <v>3</v>
      </c>
      <c r="G20036" s="1">
        <f>-81221-3</f>
        <v>-81224</v>
      </c>
      <c r="H20036" s="1">
        <v>0</v>
      </c>
      <c r="I20036" s="1">
        <v>9997</v>
      </c>
    </row>
    <row r="20037" spans="1:9" x14ac:dyDescent="0.25">
      <c r="A20037" s="1">
        <v>2</v>
      </c>
      <c r="B20037" s="1">
        <v>52875</v>
      </c>
      <c r="C20037" s="1">
        <v>53.212899999999998</v>
      </c>
      <c r="D20037" s="1">
        <v>239.5334</v>
      </c>
      <c r="E20037" s="1">
        <v>1758</v>
      </c>
      <c r="F20037" s="1">
        <v>45.419199999999996</v>
      </c>
      <c r="G20037" s="1">
        <v>103.24169999999999</v>
      </c>
      <c r="H20037" s="1">
        <v>15.08862019</v>
      </c>
      <c r="I20037" s="1">
        <v>1308</v>
      </c>
    </row>
    <row r="20038" spans="1:9" x14ac:dyDescent="0.25">
      <c r="A20038" s="1">
        <v>0</v>
      </c>
      <c r="B20038" s="1" t="s">
        <v>24267</v>
      </c>
    </row>
    <row r="20039" spans="1:9" x14ac:dyDescent="0.25">
      <c r="A20039" s="1">
        <v>1</v>
      </c>
      <c r="B20039" s="1" t="s">
        <v>24268</v>
      </c>
      <c r="C20039" s="1" t="s">
        <v>24269</v>
      </c>
      <c r="D20039" s="1">
        <v>22276.583344909999</v>
      </c>
      <c r="E20039" s="1">
        <v>-6.3940000000000001E-5</v>
      </c>
      <c r="F20039" s="1" t="s">
        <v>3</v>
      </c>
      <c r="G20039" s="1">
        <f>-38371-3</f>
        <v>-38374</v>
      </c>
      <c r="H20039" s="1">
        <v>0</v>
      </c>
      <c r="I20039" s="1">
        <v>9995</v>
      </c>
    </row>
    <row r="20040" spans="1:9" x14ac:dyDescent="0.25">
      <c r="A20040" s="1">
        <v>2</v>
      </c>
      <c r="B20040" s="1">
        <v>52876</v>
      </c>
      <c r="C20040" s="1">
        <v>53.2121</v>
      </c>
      <c r="D20040" s="1">
        <v>239.53469999999999</v>
      </c>
      <c r="E20040" s="1">
        <v>2029</v>
      </c>
      <c r="F20040" s="1">
        <v>46.296100000000003</v>
      </c>
      <c r="G20040" s="1">
        <v>62.327100000000002</v>
      </c>
      <c r="H20040" s="1">
        <v>15.08866579</v>
      </c>
      <c r="I20040" s="1">
        <v>1308</v>
      </c>
    </row>
    <row r="20041" spans="1:9" x14ac:dyDescent="0.25">
      <c r="A20041" s="1">
        <v>0</v>
      </c>
      <c r="B20041" s="1" t="s">
        <v>24270</v>
      </c>
    </row>
    <row r="20042" spans="1:9" x14ac:dyDescent="0.25">
      <c r="A20042" s="1">
        <v>1</v>
      </c>
      <c r="B20042" s="1" t="s">
        <v>24271</v>
      </c>
      <c r="C20042" s="1" t="s">
        <v>24272</v>
      </c>
      <c r="D20042" s="1">
        <v>22276.583344909999</v>
      </c>
      <c r="E20042" s="1">
        <v>-6.6012000000000004E-4</v>
      </c>
      <c r="F20042" s="1" t="s">
        <v>3</v>
      </c>
      <c r="G20042" s="1">
        <f>-41637-2</f>
        <v>-41639</v>
      </c>
      <c r="H20042" s="1">
        <v>0</v>
      </c>
      <c r="I20042" s="1">
        <v>9997</v>
      </c>
    </row>
    <row r="20043" spans="1:9" x14ac:dyDescent="0.25">
      <c r="A20043" s="1">
        <v>2</v>
      </c>
      <c r="B20043" s="1">
        <v>52877</v>
      </c>
      <c r="C20043" s="1">
        <v>53.2164</v>
      </c>
      <c r="D20043" s="1">
        <v>239.5179</v>
      </c>
      <c r="E20043" s="1">
        <v>1629</v>
      </c>
      <c r="F20043" s="1">
        <v>55.513599999999997</v>
      </c>
      <c r="G20043" s="1">
        <v>233.1354</v>
      </c>
      <c r="H20043" s="1">
        <v>15.088764189999999</v>
      </c>
      <c r="I20043" s="1">
        <v>1305</v>
      </c>
    </row>
    <row r="20044" spans="1:9" x14ac:dyDescent="0.25">
      <c r="A20044" s="1">
        <v>0</v>
      </c>
      <c r="B20044" s="1" t="s">
        <v>24273</v>
      </c>
    </row>
    <row r="20045" spans="1:9" x14ac:dyDescent="0.25">
      <c r="A20045" s="1">
        <v>1</v>
      </c>
      <c r="B20045" s="1" t="s">
        <v>24274</v>
      </c>
      <c r="C20045" s="1" t="s">
        <v>24275</v>
      </c>
      <c r="D20045" s="1">
        <v>22276.583344909999</v>
      </c>
      <c r="E20045" s="1">
        <v>-6.3482000000000002E-4</v>
      </c>
      <c r="F20045" s="1" t="s">
        <v>3</v>
      </c>
      <c r="G20045" s="1">
        <f>-40021-2</f>
        <v>-40023</v>
      </c>
      <c r="H20045" s="1">
        <v>0</v>
      </c>
      <c r="I20045" s="1">
        <v>9992</v>
      </c>
    </row>
    <row r="20046" spans="1:9" x14ac:dyDescent="0.25">
      <c r="A20046" s="1">
        <v>2</v>
      </c>
      <c r="B20046" s="1">
        <v>52878</v>
      </c>
      <c r="C20046" s="1">
        <v>53.212499999999999</v>
      </c>
      <c r="D20046" s="1">
        <v>239.53290000000001</v>
      </c>
      <c r="E20046" s="1">
        <v>1780</v>
      </c>
      <c r="F20046" s="1">
        <v>46.947400000000002</v>
      </c>
      <c r="G20046" s="1">
        <v>121.7351</v>
      </c>
      <c r="H20046" s="1">
        <v>15.08875037</v>
      </c>
      <c r="I20046" s="1">
        <v>1301</v>
      </c>
    </row>
    <row r="20047" spans="1:9" x14ac:dyDescent="0.25">
      <c r="A20047" s="1">
        <v>0</v>
      </c>
      <c r="B20047" s="1" t="s">
        <v>24276</v>
      </c>
    </row>
    <row r="20048" spans="1:9" x14ac:dyDescent="0.25">
      <c r="A20048" s="1">
        <v>1</v>
      </c>
      <c r="B20048" s="1" t="s">
        <v>24277</v>
      </c>
      <c r="C20048" s="1" t="s">
        <v>24278</v>
      </c>
      <c r="D20048" s="1">
        <v>22276.583344909999</v>
      </c>
      <c r="E20048" s="1">
        <v>-6.7608000000000002E-4</v>
      </c>
      <c r="F20048" s="1" t="s">
        <v>3</v>
      </c>
      <c r="G20048" s="1">
        <f>-42635-2</f>
        <v>-42637</v>
      </c>
      <c r="H20048" s="1">
        <v>0</v>
      </c>
      <c r="I20048" s="1">
        <v>9990</v>
      </c>
    </row>
    <row r="20049" spans="1:9" x14ac:dyDescent="0.25">
      <c r="A20049" s="1">
        <v>2</v>
      </c>
      <c r="B20049" s="1">
        <v>52879</v>
      </c>
      <c r="C20049" s="1">
        <v>53.2166</v>
      </c>
      <c r="D20049" s="1">
        <v>239.51669999999999</v>
      </c>
      <c r="E20049" s="1">
        <v>1849</v>
      </c>
      <c r="F20049" s="1">
        <v>47.9833</v>
      </c>
      <c r="G20049" s="1">
        <v>300.67250000000001</v>
      </c>
      <c r="H20049" s="1">
        <v>15.088950759999999</v>
      </c>
      <c r="I20049" s="1">
        <v>1301</v>
      </c>
    </row>
    <row r="20050" spans="1:9" x14ac:dyDescent="0.25">
      <c r="A20050" s="1">
        <v>0</v>
      </c>
      <c r="B20050" s="1" t="s">
        <v>24279</v>
      </c>
    </row>
    <row r="20051" spans="1:9" x14ac:dyDescent="0.25">
      <c r="A20051" s="1">
        <v>1</v>
      </c>
      <c r="B20051" s="1" t="s">
        <v>24280</v>
      </c>
      <c r="C20051" s="1" t="s">
        <v>24281</v>
      </c>
      <c r="D20051" s="1">
        <v>22276.583344909999</v>
      </c>
      <c r="E20051" s="1">
        <v>-6.2633999999999997E-4</v>
      </c>
      <c r="F20051" s="1" t="s">
        <v>3</v>
      </c>
      <c r="G20051" s="1">
        <f>-39479-2</f>
        <v>-39481</v>
      </c>
      <c r="H20051" s="1">
        <v>0</v>
      </c>
      <c r="I20051" s="1">
        <v>9998</v>
      </c>
    </row>
    <row r="20052" spans="1:9" x14ac:dyDescent="0.25">
      <c r="A20052" s="1">
        <v>2</v>
      </c>
      <c r="B20052" s="1">
        <v>52880</v>
      </c>
      <c r="C20052" s="1">
        <v>53.215299999999999</v>
      </c>
      <c r="D20052" s="1">
        <v>239.51650000000001</v>
      </c>
      <c r="E20052" s="1">
        <v>1560</v>
      </c>
      <c r="F20052" s="1">
        <v>46.830800000000004</v>
      </c>
      <c r="G20052" s="1">
        <v>281.82859999999999</v>
      </c>
      <c r="H20052" s="1">
        <v>15.088760300000001</v>
      </c>
      <c r="I20052" s="1">
        <v>1303</v>
      </c>
    </row>
    <row r="20053" spans="1:9" x14ac:dyDescent="0.25">
      <c r="A20053" s="1">
        <v>0</v>
      </c>
      <c r="B20053" s="1" t="s">
        <v>24282</v>
      </c>
    </row>
    <row r="20054" spans="1:9" x14ac:dyDescent="0.25">
      <c r="A20054" s="1">
        <v>1</v>
      </c>
      <c r="B20054" s="1" t="s">
        <v>24283</v>
      </c>
      <c r="C20054" s="1" t="s">
        <v>24284</v>
      </c>
      <c r="D20054" s="1">
        <v>22276.583344909999</v>
      </c>
      <c r="E20054" s="1">
        <v>-1.2706999999999999E-4</v>
      </c>
      <c r="F20054" s="1" t="s">
        <v>3</v>
      </c>
      <c r="G20054" s="1">
        <f>-78102-3</f>
        <v>-78105</v>
      </c>
      <c r="H20054" s="1">
        <v>0</v>
      </c>
      <c r="I20054" s="1">
        <v>9992</v>
      </c>
    </row>
    <row r="20055" spans="1:9" x14ac:dyDescent="0.25">
      <c r="A20055" s="1">
        <v>2</v>
      </c>
      <c r="B20055" s="1">
        <v>52881</v>
      </c>
      <c r="C20055" s="1">
        <v>53.215600000000002</v>
      </c>
      <c r="D20055" s="1">
        <v>239.51769999999999</v>
      </c>
      <c r="E20055" s="1">
        <v>1891</v>
      </c>
      <c r="F20055" s="1">
        <v>50.8386</v>
      </c>
      <c r="G20055" s="1">
        <v>257.78750000000002</v>
      </c>
      <c r="H20055" s="1">
        <v>15.08869558</v>
      </c>
      <c r="I20055" s="1">
        <v>1301</v>
      </c>
    </row>
    <row r="20056" spans="1:9" x14ac:dyDescent="0.25">
      <c r="A20056" s="1">
        <v>0</v>
      </c>
      <c r="B20056" s="1" t="s">
        <v>24285</v>
      </c>
    </row>
    <row r="20057" spans="1:9" x14ac:dyDescent="0.25">
      <c r="A20057" s="1">
        <v>1</v>
      </c>
      <c r="B20057" s="1" t="s">
        <v>24286</v>
      </c>
      <c r="C20057" s="1" t="s">
        <v>24287</v>
      </c>
      <c r="D20057" s="1">
        <v>22276.583344909999</v>
      </c>
      <c r="E20057" s="1">
        <v>-3.9690999999999999E-4</v>
      </c>
      <c r="F20057" s="1" t="s">
        <v>3</v>
      </c>
      <c r="G20057" s="1">
        <f>-24857-2</f>
        <v>-24859</v>
      </c>
      <c r="H20057" s="1">
        <v>0</v>
      </c>
      <c r="I20057" s="1">
        <v>9991</v>
      </c>
    </row>
    <row r="20058" spans="1:9" x14ac:dyDescent="0.25">
      <c r="A20058" s="1">
        <v>2</v>
      </c>
      <c r="B20058" s="1">
        <v>52882</v>
      </c>
      <c r="C20058" s="1">
        <v>53.215800000000002</v>
      </c>
      <c r="D20058" s="1">
        <v>239.5137</v>
      </c>
      <c r="E20058" s="1">
        <v>2003</v>
      </c>
      <c r="F20058" s="1">
        <v>44.021299999999997</v>
      </c>
      <c r="G20058" s="1">
        <v>324.51010000000002</v>
      </c>
      <c r="H20058" s="1">
        <v>15.088952040000001</v>
      </c>
      <c r="I20058" s="1">
        <v>1302</v>
      </c>
    </row>
    <row r="20059" spans="1:9" x14ac:dyDescent="0.25">
      <c r="A20059" s="1">
        <v>0</v>
      </c>
      <c r="B20059" s="1" t="s">
        <v>4042</v>
      </c>
      <c r="C20059" s="1" t="s">
        <v>24288</v>
      </c>
    </row>
    <row r="20060" spans="1:9" x14ac:dyDescent="0.25">
      <c r="A20060" s="1">
        <v>1</v>
      </c>
      <c r="B20060" s="1" t="s">
        <v>24289</v>
      </c>
      <c r="C20060" s="1" t="s">
        <v>24290</v>
      </c>
      <c r="D20060" s="1">
        <v>22276.283966350002</v>
      </c>
      <c r="E20060" s="1">
        <v>-1.28E-6</v>
      </c>
      <c r="F20060" s="1" t="s">
        <v>3</v>
      </c>
      <c r="G20060" s="1" t="s">
        <v>3</v>
      </c>
      <c r="H20060" s="1">
        <v>0</v>
      </c>
      <c r="I20060" s="1">
        <v>9998</v>
      </c>
    </row>
    <row r="20061" spans="1:9" x14ac:dyDescent="0.25">
      <c r="A20061" s="1">
        <v>2</v>
      </c>
      <c r="B20061" s="1">
        <v>52888</v>
      </c>
      <c r="C20061" s="1">
        <v>51.976300000000002</v>
      </c>
      <c r="D20061" s="1">
        <v>220.3331</v>
      </c>
      <c r="E20061" s="1">
        <v>9216</v>
      </c>
      <c r="F20061" s="1">
        <v>222.4392</v>
      </c>
      <c r="G20061" s="1">
        <v>137.5796</v>
      </c>
      <c r="H20061" s="1">
        <v>13.375420330000001</v>
      </c>
      <c r="I20061" s="1">
        <v>14161</v>
      </c>
    </row>
    <row r="20062" spans="1:9" x14ac:dyDescent="0.25">
      <c r="A20062" s="1">
        <v>0</v>
      </c>
      <c r="B20062" s="1" t="s">
        <v>24291</v>
      </c>
    </row>
    <row r="20063" spans="1:9" x14ac:dyDescent="0.25">
      <c r="A20063" s="1">
        <v>1</v>
      </c>
      <c r="B20063" s="1" t="s">
        <v>24292</v>
      </c>
      <c r="C20063" s="1" t="s">
        <v>24293</v>
      </c>
      <c r="D20063" s="1">
        <v>22276.41425265</v>
      </c>
      <c r="E20063" s="1">
        <v>4.4599999999999996E-6</v>
      </c>
      <c r="F20063" s="1" t="s">
        <v>3</v>
      </c>
      <c r="G20063" s="1" t="s">
        <v>24294</v>
      </c>
      <c r="H20063" s="1">
        <v>0</v>
      </c>
      <c r="I20063" s="1">
        <v>9998</v>
      </c>
    </row>
    <row r="20064" spans="1:9" x14ac:dyDescent="0.25">
      <c r="A20064" s="1">
        <v>2</v>
      </c>
      <c r="B20064" s="1">
        <v>52894</v>
      </c>
      <c r="C20064" s="1">
        <v>98.035700000000006</v>
      </c>
      <c r="D20064" s="1">
        <v>64.007800000000003</v>
      </c>
      <c r="E20064" s="1">
        <v>8387</v>
      </c>
      <c r="F20064" s="1">
        <v>274.74369999999999</v>
      </c>
      <c r="G20064" s="1">
        <v>85.2804</v>
      </c>
      <c r="H20064" s="1">
        <v>14.57484882</v>
      </c>
      <c r="I20064" s="1">
        <v>15168</v>
      </c>
    </row>
    <row r="20065" spans="1:9" x14ac:dyDescent="0.25">
      <c r="A20065" s="1">
        <v>0</v>
      </c>
      <c r="B20065" s="1" t="s">
        <v>24295</v>
      </c>
      <c r="C20065" s="1" t="s">
        <v>3960</v>
      </c>
    </row>
    <row r="20066" spans="1:9" x14ac:dyDescent="0.25">
      <c r="A20066" s="1">
        <v>1</v>
      </c>
      <c r="B20066" s="1" t="s">
        <v>24296</v>
      </c>
      <c r="C20066" s="1" t="s">
        <v>24297</v>
      </c>
      <c r="D20066" s="1">
        <v>22276.435286200001</v>
      </c>
      <c r="E20066" s="1">
        <v>1.1000000000000001E-6</v>
      </c>
      <c r="F20066" s="1" t="s">
        <v>3</v>
      </c>
      <c r="G20066" s="1" t="s">
        <v>24298</v>
      </c>
      <c r="H20066" s="1">
        <v>0</v>
      </c>
      <c r="I20066" s="1">
        <v>9992</v>
      </c>
    </row>
    <row r="20067" spans="1:9" x14ac:dyDescent="0.25">
      <c r="A20067" s="1">
        <v>2</v>
      </c>
      <c r="B20067" s="1">
        <v>52895</v>
      </c>
      <c r="C20067" s="1">
        <v>98.037000000000006</v>
      </c>
      <c r="D20067" s="1">
        <v>64.149100000000004</v>
      </c>
      <c r="E20067" s="1">
        <v>7146</v>
      </c>
      <c r="F20067" s="1">
        <v>295.73399999999998</v>
      </c>
      <c r="G20067" s="1">
        <v>64.312200000000004</v>
      </c>
      <c r="H20067" s="1">
        <v>14.581473259999999</v>
      </c>
      <c r="I20067" s="1">
        <v>15185</v>
      </c>
    </row>
    <row r="20068" spans="1:9" x14ac:dyDescent="0.25">
      <c r="A20068" s="1">
        <v>0</v>
      </c>
      <c r="B20068" s="1" t="s">
        <v>3695</v>
      </c>
      <c r="C20068" s="1" t="s">
        <v>8311</v>
      </c>
      <c r="D20068" s="1" t="s">
        <v>24299</v>
      </c>
    </row>
    <row r="20069" spans="1:9" x14ac:dyDescent="0.25">
      <c r="A20069" s="1">
        <v>1</v>
      </c>
      <c r="B20069" s="1" t="s">
        <v>24300</v>
      </c>
      <c r="C20069" s="1" t="s">
        <v>24301</v>
      </c>
      <c r="D20069" s="1">
        <v>22276.428379019999</v>
      </c>
      <c r="E20069" s="1">
        <v>6.7800000000000003E-6</v>
      </c>
      <c r="F20069" s="1" t="s">
        <v>3</v>
      </c>
      <c r="G20069" s="1" t="s">
        <v>24302</v>
      </c>
      <c r="H20069" s="1">
        <v>0</v>
      </c>
      <c r="I20069" s="1">
        <v>9993</v>
      </c>
    </row>
    <row r="20070" spans="1:9" x14ac:dyDescent="0.25">
      <c r="A20070" s="1">
        <v>2</v>
      </c>
      <c r="B20070" s="1">
        <v>52897</v>
      </c>
      <c r="C20070" s="1">
        <v>98.034300000000002</v>
      </c>
      <c r="D20070" s="1">
        <v>64.141400000000004</v>
      </c>
      <c r="E20070" s="1">
        <v>8288</v>
      </c>
      <c r="F20070" s="1">
        <v>300.49099999999999</v>
      </c>
      <c r="G20070" s="1">
        <v>59.547699999999999</v>
      </c>
      <c r="H20070" s="1">
        <v>14.5834663</v>
      </c>
      <c r="I20070" s="1">
        <v>14005</v>
      </c>
    </row>
    <row r="20071" spans="1:9" x14ac:dyDescent="0.25">
      <c r="A20071" s="1">
        <v>0</v>
      </c>
      <c r="B20071" s="1" t="s">
        <v>24303</v>
      </c>
    </row>
    <row r="20072" spans="1:9" x14ac:dyDescent="0.25">
      <c r="A20072" s="1">
        <v>1</v>
      </c>
      <c r="B20072" s="1" t="s">
        <v>24304</v>
      </c>
      <c r="C20072" s="1" t="s">
        <v>24305</v>
      </c>
      <c r="D20072" s="1">
        <v>22276.356428790001</v>
      </c>
      <c r="E20072" s="1">
        <v>7.0400000000000004E-6</v>
      </c>
      <c r="F20072" s="1" t="s">
        <v>3</v>
      </c>
      <c r="G20072" s="1" t="s">
        <v>24306</v>
      </c>
      <c r="H20072" s="1">
        <v>0</v>
      </c>
      <c r="I20072" s="1">
        <v>9991</v>
      </c>
    </row>
    <row r="20073" spans="1:9" x14ac:dyDescent="0.25">
      <c r="A20073" s="1">
        <v>2</v>
      </c>
      <c r="B20073" s="1">
        <v>52898</v>
      </c>
      <c r="C20073" s="1">
        <v>98.033799999999999</v>
      </c>
      <c r="D20073" s="1">
        <v>64.078299999999999</v>
      </c>
      <c r="E20073" s="1">
        <v>7563</v>
      </c>
      <c r="F20073" s="1">
        <v>303.24810000000002</v>
      </c>
      <c r="G20073" s="1">
        <v>56.801000000000002</v>
      </c>
      <c r="H20073" s="1">
        <v>14.584140570000001</v>
      </c>
      <c r="I20073" s="1">
        <v>13716</v>
      </c>
    </row>
    <row r="20074" spans="1:9" x14ac:dyDescent="0.25">
      <c r="A20074" s="1">
        <v>0</v>
      </c>
      <c r="B20074" s="1" t="s">
        <v>24307</v>
      </c>
    </row>
    <row r="20075" spans="1:9" x14ac:dyDescent="0.25">
      <c r="A20075" s="1">
        <v>1</v>
      </c>
      <c r="B20075" s="1" t="s">
        <v>24308</v>
      </c>
      <c r="C20075" s="1" t="s">
        <v>24309</v>
      </c>
      <c r="D20075" s="1">
        <v>22276.561783230001</v>
      </c>
      <c r="E20075" s="1">
        <v>8.1100000000000003E-6</v>
      </c>
      <c r="F20075" s="1" t="s">
        <v>3</v>
      </c>
      <c r="G20075" s="1" t="s">
        <v>24310</v>
      </c>
      <c r="H20075" s="1">
        <v>0</v>
      </c>
      <c r="I20075" s="1">
        <v>9994</v>
      </c>
    </row>
    <row r="20076" spans="1:9" x14ac:dyDescent="0.25">
      <c r="A20076" s="1">
        <v>2</v>
      </c>
      <c r="B20076" s="1">
        <v>52899</v>
      </c>
      <c r="C20076" s="1">
        <v>98.034099999999995</v>
      </c>
      <c r="D20076" s="1">
        <v>64.276200000000003</v>
      </c>
      <c r="E20076" s="1">
        <v>7022</v>
      </c>
      <c r="F20076" s="1">
        <v>302.8048</v>
      </c>
      <c r="G20076" s="1">
        <v>57.2485</v>
      </c>
      <c r="H20076" s="1">
        <v>14.584455180000001</v>
      </c>
      <c r="I20076" s="1">
        <v>13452</v>
      </c>
    </row>
    <row r="20077" spans="1:9" x14ac:dyDescent="0.25">
      <c r="A20077" s="1">
        <v>0</v>
      </c>
      <c r="B20077" s="1" t="s">
        <v>24311</v>
      </c>
    </row>
    <row r="20078" spans="1:9" x14ac:dyDescent="0.25">
      <c r="A20078" s="1">
        <v>1</v>
      </c>
      <c r="B20078" s="1" t="s">
        <v>24312</v>
      </c>
      <c r="C20078" s="1" t="s">
        <v>24313</v>
      </c>
      <c r="D20078" s="1">
        <v>22276.368562600001</v>
      </c>
      <c r="E20078" s="1">
        <v>6.6000000000000003E-6</v>
      </c>
      <c r="F20078" s="1" t="s">
        <v>3</v>
      </c>
      <c r="G20078" s="1" t="s">
        <v>24314</v>
      </c>
      <c r="H20078" s="1">
        <v>0</v>
      </c>
      <c r="I20078" s="1">
        <v>9995</v>
      </c>
    </row>
    <row r="20079" spans="1:9" x14ac:dyDescent="0.25">
      <c r="A20079" s="1">
        <v>2</v>
      </c>
      <c r="B20079" s="1">
        <v>52900</v>
      </c>
      <c r="C20079" s="1">
        <v>98.033100000000005</v>
      </c>
      <c r="D20079" s="1">
        <v>64.063900000000004</v>
      </c>
      <c r="E20079" s="1">
        <v>7538</v>
      </c>
      <c r="F20079" s="1">
        <v>298.46660000000003</v>
      </c>
      <c r="G20079" s="1">
        <v>61.573300000000003</v>
      </c>
      <c r="H20079" s="1">
        <v>14.58240868</v>
      </c>
      <c r="I20079" s="1">
        <v>13043</v>
      </c>
    </row>
    <row r="20080" spans="1:9" x14ac:dyDescent="0.25">
      <c r="A20080" s="1">
        <v>0</v>
      </c>
      <c r="B20080" s="1" t="s">
        <v>24315</v>
      </c>
    </row>
    <row r="20081" spans="1:9" x14ac:dyDescent="0.25">
      <c r="A20081" s="1">
        <v>1</v>
      </c>
      <c r="B20081" s="1" t="s">
        <v>24316</v>
      </c>
      <c r="C20081" s="1" t="s">
        <v>24317</v>
      </c>
      <c r="D20081" s="1">
        <v>22276.562820660001</v>
      </c>
      <c r="E20081" s="1">
        <v>2.30825E-3</v>
      </c>
      <c r="F20081" s="1" t="s">
        <v>24318</v>
      </c>
      <c r="G20081" s="1" t="s">
        <v>24319</v>
      </c>
      <c r="H20081" s="1">
        <v>0</v>
      </c>
      <c r="I20081" s="1">
        <v>9990</v>
      </c>
    </row>
    <row r="20082" spans="1:9" x14ac:dyDescent="0.25">
      <c r="A20082" s="1">
        <v>2</v>
      </c>
      <c r="B20082" s="1">
        <v>52901</v>
      </c>
      <c r="C20082" s="1">
        <v>96.751300000000001</v>
      </c>
      <c r="D20082" s="1">
        <v>321.35430000000002</v>
      </c>
      <c r="E20082" s="1">
        <v>15014</v>
      </c>
      <c r="F20082" s="1">
        <v>229.7072</v>
      </c>
      <c r="G20082" s="1">
        <v>271.47000000000003</v>
      </c>
      <c r="H20082" s="1">
        <v>15.96807679</v>
      </c>
      <c r="I20082" s="1">
        <v>16490</v>
      </c>
    </row>
    <row r="20083" spans="1:9" x14ac:dyDescent="0.25">
      <c r="A20083" s="1">
        <v>0</v>
      </c>
      <c r="B20083" s="1" t="s">
        <v>19576</v>
      </c>
      <c r="C20083" s="1" t="s">
        <v>5128</v>
      </c>
    </row>
    <row r="20084" spans="1:9" x14ac:dyDescent="0.25">
      <c r="A20084" s="1">
        <v>1</v>
      </c>
      <c r="B20084" s="1" t="s">
        <v>24320</v>
      </c>
      <c r="C20084" s="1" t="s">
        <v>24321</v>
      </c>
      <c r="D20084" s="1">
        <v>22276.617853470001</v>
      </c>
      <c r="E20084" s="1">
        <v>9.2040000000000006E-5</v>
      </c>
      <c r="F20084" s="1" t="s">
        <v>3</v>
      </c>
      <c r="G20084" s="1" t="s">
        <v>24322</v>
      </c>
      <c r="H20084" s="1">
        <v>0</v>
      </c>
      <c r="I20084" s="1">
        <v>9991</v>
      </c>
    </row>
    <row r="20085" spans="1:9" x14ac:dyDescent="0.25">
      <c r="A20085" s="1">
        <v>2</v>
      </c>
      <c r="B20085" s="1">
        <v>52907</v>
      </c>
      <c r="C20085" s="1">
        <v>34.996600000000001</v>
      </c>
      <c r="D20085" s="1">
        <v>357.43200000000002</v>
      </c>
      <c r="E20085" s="1">
        <v>4149</v>
      </c>
      <c r="F20085" s="1">
        <v>122.2345</v>
      </c>
      <c r="G20085" s="1">
        <v>19.816700000000001</v>
      </c>
      <c r="H20085" s="1">
        <v>15.23158797</v>
      </c>
      <c r="I20085" s="1">
        <v>15638</v>
      </c>
    </row>
    <row r="20086" spans="1:9" x14ac:dyDescent="0.25">
      <c r="A20086" s="1">
        <v>0</v>
      </c>
      <c r="B20086" s="1" t="s">
        <v>19576</v>
      </c>
      <c r="C20086" s="1" t="s">
        <v>5133</v>
      </c>
    </row>
    <row r="20087" spans="1:9" x14ac:dyDescent="0.25">
      <c r="A20087" s="1">
        <v>1</v>
      </c>
      <c r="B20087" s="1" t="s">
        <v>24323</v>
      </c>
      <c r="C20087" s="1" t="s">
        <v>24324</v>
      </c>
      <c r="D20087" s="1">
        <v>22276.615082600001</v>
      </c>
      <c r="E20087" s="1">
        <v>1.5614000000000001E-4</v>
      </c>
      <c r="F20087" s="1" t="s">
        <v>3</v>
      </c>
      <c r="G20087" s="1" t="s">
        <v>24325</v>
      </c>
      <c r="H20087" s="1">
        <v>0</v>
      </c>
      <c r="I20087" s="1">
        <v>9993</v>
      </c>
    </row>
    <row r="20088" spans="1:9" x14ac:dyDescent="0.25">
      <c r="A20088" s="1">
        <v>2</v>
      </c>
      <c r="B20088" s="1">
        <v>52908</v>
      </c>
      <c r="C20088" s="1">
        <v>34.996299999999998</v>
      </c>
      <c r="D20088" s="1">
        <v>357.41019999999997</v>
      </c>
      <c r="E20088" s="1">
        <v>12812</v>
      </c>
      <c r="F20088" s="1">
        <v>176.76249999999999</v>
      </c>
      <c r="G20088" s="1">
        <v>324.57220000000001</v>
      </c>
      <c r="H20088" s="1">
        <v>15.229017799999999</v>
      </c>
      <c r="I20088" s="1">
        <v>15602</v>
      </c>
    </row>
    <row r="20089" spans="1:9" x14ac:dyDescent="0.25">
      <c r="A20089" s="1">
        <v>0</v>
      </c>
      <c r="B20089" s="1" t="s">
        <v>19576</v>
      </c>
      <c r="C20089" s="1" t="s">
        <v>9735</v>
      </c>
    </row>
    <row r="20090" spans="1:9" x14ac:dyDescent="0.25">
      <c r="A20090" s="1">
        <v>1</v>
      </c>
      <c r="B20090" s="1" t="s">
        <v>24326</v>
      </c>
      <c r="C20090" s="1" t="s">
        <v>24327</v>
      </c>
      <c r="D20090" s="1">
        <v>22276.618333840001</v>
      </c>
      <c r="E20090" s="1">
        <v>1.8989999999999999E-5</v>
      </c>
      <c r="F20090" s="1" t="s">
        <v>3</v>
      </c>
      <c r="G20090" s="1" t="s">
        <v>24328</v>
      </c>
      <c r="H20090" s="1">
        <v>0</v>
      </c>
      <c r="I20090" s="1">
        <v>9998</v>
      </c>
    </row>
    <row r="20091" spans="1:9" x14ac:dyDescent="0.25">
      <c r="A20091" s="1">
        <v>2</v>
      </c>
      <c r="B20091" s="1">
        <v>52909</v>
      </c>
      <c r="C20091" s="1">
        <v>34.998399999999997</v>
      </c>
      <c r="D20091" s="1">
        <v>357.43759999999997</v>
      </c>
      <c r="E20091" s="1">
        <v>9129</v>
      </c>
      <c r="F20091" s="1">
        <v>107.6238</v>
      </c>
      <c r="G20091" s="1">
        <v>34.465600000000002</v>
      </c>
      <c r="H20091" s="1">
        <v>15.23048103</v>
      </c>
      <c r="I20091" s="1">
        <v>15648</v>
      </c>
    </row>
    <row r="20092" spans="1:9" x14ac:dyDescent="0.25">
      <c r="A20092" s="1">
        <v>0</v>
      </c>
      <c r="B20092" s="1" t="s">
        <v>6146</v>
      </c>
      <c r="C20092" s="1">
        <v>12</v>
      </c>
      <c r="D20092" s="1">
        <v>-3</v>
      </c>
    </row>
    <row r="20093" spans="1:9" x14ac:dyDescent="0.25">
      <c r="A20093" s="1">
        <v>1</v>
      </c>
      <c r="B20093" s="1" t="s">
        <v>24329</v>
      </c>
      <c r="C20093" s="1" t="s">
        <v>24330</v>
      </c>
      <c r="D20093" s="1">
        <v>22276.47645188</v>
      </c>
      <c r="E20093" s="1">
        <v>1.153E-5</v>
      </c>
      <c r="F20093" s="1" t="s">
        <v>3</v>
      </c>
      <c r="G20093" s="1" t="s">
        <v>24331</v>
      </c>
      <c r="H20093" s="1">
        <v>0</v>
      </c>
      <c r="I20093" s="1">
        <v>9994</v>
      </c>
    </row>
    <row r="20094" spans="1:9" x14ac:dyDescent="0.25">
      <c r="A20094" s="1">
        <v>2</v>
      </c>
      <c r="B20094" s="1">
        <v>52912</v>
      </c>
      <c r="C20094" s="1">
        <v>97.977500000000006</v>
      </c>
      <c r="D20094" s="1">
        <v>163.3561</v>
      </c>
      <c r="E20094" s="1">
        <v>1633</v>
      </c>
      <c r="F20094" s="1">
        <v>138.10640000000001</v>
      </c>
      <c r="G20094" s="1">
        <v>222.0283</v>
      </c>
      <c r="H20094" s="1">
        <v>14.8033061</v>
      </c>
      <c r="I20094" s="1">
        <v>14466</v>
      </c>
    </row>
    <row r="20095" spans="1:9" x14ac:dyDescent="0.25">
      <c r="A20095" s="1">
        <v>0</v>
      </c>
      <c r="B20095" s="1" t="s">
        <v>24332</v>
      </c>
    </row>
    <row r="20096" spans="1:9" x14ac:dyDescent="0.25">
      <c r="A20096" s="1">
        <v>1</v>
      </c>
      <c r="B20096" s="1" t="s">
        <v>24333</v>
      </c>
      <c r="C20096" s="1" t="s">
        <v>24334</v>
      </c>
      <c r="D20096" s="1">
        <v>22276.369505300001</v>
      </c>
      <c r="E20096" s="1">
        <v>9.2091000000000004E-4</v>
      </c>
      <c r="F20096" s="1" t="s">
        <v>3</v>
      </c>
      <c r="G20096" s="1" t="s">
        <v>24335</v>
      </c>
      <c r="H20096" s="1">
        <v>0</v>
      </c>
      <c r="I20096" s="1">
        <v>9993</v>
      </c>
    </row>
    <row r="20097" spans="1:9" x14ac:dyDescent="0.25">
      <c r="A20097" s="1">
        <v>2</v>
      </c>
      <c r="B20097" s="1">
        <v>52917</v>
      </c>
      <c r="C20097" s="1">
        <v>51.640099999999997</v>
      </c>
      <c r="D20097" s="1">
        <v>155.43600000000001</v>
      </c>
      <c r="E20097" s="1">
        <v>3862</v>
      </c>
      <c r="F20097" s="1">
        <v>286.33479999999997</v>
      </c>
      <c r="G20097" s="1">
        <v>73.722099999999998</v>
      </c>
      <c r="H20097" s="1">
        <v>15.615020579999999</v>
      </c>
      <c r="I20097" s="1">
        <v>15056</v>
      </c>
    </row>
    <row r="20098" spans="1:9" x14ac:dyDescent="0.25">
      <c r="A20098" s="1">
        <v>0</v>
      </c>
      <c r="B20098" s="1" t="s">
        <v>24336</v>
      </c>
    </row>
    <row r="20099" spans="1:9" x14ac:dyDescent="0.25">
      <c r="A20099" s="1">
        <v>1</v>
      </c>
      <c r="B20099" s="1" t="s">
        <v>24337</v>
      </c>
      <c r="C20099" s="1" t="s">
        <v>24338</v>
      </c>
      <c r="D20099" s="1">
        <v>22276.686907359999</v>
      </c>
      <c r="E20099" s="1">
        <v>2.599E-5</v>
      </c>
      <c r="F20099" s="1" t="s">
        <v>3</v>
      </c>
      <c r="G20099" s="1" t="s">
        <v>24339</v>
      </c>
      <c r="H20099" s="1">
        <v>0</v>
      </c>
      <c r="I20099" s="1">
        <v>9993</v>
      </c>
    </row>
    <row r="20100" spans="1:9" x14ac:dyDescent="0.25">
      <c r="A20100" s="1">
        <v>2</v>
      </c>
      <c r="B20100" s="1">
        <v>52935</v>
      </c>
      <c r="C20100" s="1">
        <v>9.9757999999999996</v>
      </c>
      <c r="D20100" s="1">
        <v>100.07680000000001</v>
      </c>
      <c r="E20100" s="1">
        <v>8311</v>
      </c>
      <c r="F20100" s="1">
        <v>228.3288</v>
      </c>
      <c r="G20100" s="1">
        <v>206.85659999999999</v>
      </c>
      <c r="H20100" s="1">
        <v>14.997889430000001</v>
      </c>
      <c r="I20100" s="1">
        <v>14282</v>
      </c>
    </row>
    <row r="20101" spans="1:9" x14ac:dyDescent="0.25">
      <c r="A20101" s="1">
        <v>0</v>
      </c>
      <c r="B20101" s="1" t="s">
        <v>24340</v>
      </c>
    </row>
    <row r="20102" spans="1:9" x14ac:dyDescent="0.25">
      <c r="A20102" s="1">
        <v>1</v>
      </c>
      <c r="B20102" s="1" t="s">
        <v>24341</v>
      </c>
      <c r="C20102" s="1" t="s">
        <v>24342</v>
      </c>
      <c r="D20102" s="1">
        <v>22276.124143429999</v>
      </c>
      <c r="E20102" s="1">
        <v>-2.0150999999999999E-4</v>
      </c>
      <c r="F20102" s="1" t="s">
        <v>3</v>
      </c>
      <c r="G20102" s="1">
        <f>-16796-2</f>
        <v>-16798</v>
      </c>
      <c r="H20102" s="1">
        <v>0</v>
      </c>
      <c r="I20102" s="1">
        <v>9992</v>
      </c>
    </row>
    <row r="20103" spans="1:9" x14ac:dyDescent="0.25">
      <c r="A20103" s="1">
        <v>2</v>
      </c>
      <c r="B20103" s="1">
        <v>52937</v>
      </c>
      <c r="C20103" s="1">
        <v>9.9839000000000002</v>
      </c>
      <c r="D20103" s="1">
        <v>103.89749999999999</v>
      </c>
      <c r="E20103" s="1">
        <v>8867</v>
      </c>
      <c r="F20103" s="1">
        <v>228.14340000000001</v>
      </c>
      <c r="G20103" s="1">
        <v>131.80510000000001</v>
      </c>
      <c r="H20103" s="1">
        <v>14.98975703</v>
      </c>
      <c r="I20103" s="1">
        <v>14234</v>
      </c>
    </row>
    <row r="20104" spans="1:9" x14ac:dyDescent="0.25">
      <c r="A20104" s="1">
        <v>0</v>
      </c>
      <c r="B20104" s="1" t="s">
        <v>24343</v>
      </c>
    </row>
    <row r="20105" spans="1:9" x14ac:dyDescent="0.25">
      <c r="A20105" s="1">
        <v>1</v>
      </c>
      <c r="B20105" s="1" t="s">
        <v>24344</v>
      </c>
      <c r="C20105" s="1" t="s">
        <v>24345</v>
      </c>
      <c r="D20105" s="1">
        <v>22276.22765094</v>
      </c>
      <c r="E20105" s="1">
        <v>1.3584E-4</v>
      </c>
      <c r="F20105" s="1" t="s">
        <v>3</v>
      </c>
      <c r="G20105" s="1" t="s">
        <v>24346</v>
      </c>
      <c r="H20105" s="1">
        <v>0</v>
      </c>
      <c r="I20105" s="1">
        <v>9996</v>
      </c>
    </row>
    <row r="20106" spans="1:9" x14ac:dyDescent="0.25">
      <c r="A20106" s="1">
        <v>2</v>
      </c>
      <c r="B20106" s="1">
        <v>52944</v>
      </c>
      <c r="C20106" s="1">
        <v>44.997300000000003</v>
      </c>
      <c r="D20106" s="1">
        <v>333.3116</v>
      </c>
      <c r="E20106" s="1">
        <v>1492</v>
      </c>
      <c r="F20106" s="1">
        <v>353.81150000000002</v>
      </c>
      <c r="G20106" s="1">
        <v>6.2747999999999999</v>
      </c>
      <c r="H20106" s="1">
        <v>15.243739420000001</v>
      </c>
      <c r="I20106" s="1">
        <v>14174</v>
      </c>
    </row>
    <row r="20107" spans="1:9" x14ac:dyDescent="0.25">
      <c r="A20107" s="1">
        <v>0</v>
      </c>
      <c r="B20107" s="1" t="s">
        <v>24347</v>
      </c>
    </row>
    <row r="20108" spans="1:9" x14ac:dyDescent="0.25">
      <c r="A20108" s="1">
        <v>1</v>
      </c>
      <c r="B20108" s="1" t="s">
        <v>24348</v>
      </c>
      <c r="C20108" s="1" t="s">
        <v>24349</v>
      </c>
      <c r="D20108" s="1">
        <v>22276.54727658</v>
      </c>
      <c r="E20108" s="1">
        <v>1.0797E-4</v>
      </c>
      <c r="F20108" s="1" t="s">
        <v>3</v>
      </c>
      <c r="G20108" s="1" t="s">
        <v>24350</v>
      </c>
      <c r="H20108" s="1">
        <v>0</v>
      </c>
      <c r="I20108" s="1">
        <v>9999</v>
      </c>
    </row>
    <row r="20109" spans="1:9" x14ac:dyDescent="0.25">
      <c r="A20109" s="1">
        <v>2</v>
      </c>
      <c r="B20109" s="1">
        <v>52945</v>
      </c>
      <c r="C20109" s="1">
        <v>44.993499999999997</v>
      </c>
      <c r="D20109" s="1">
        <v>331.4323</v>
      </c>
      <c r="E20109" s="1">
        <v>2954</v>
      </c>
      <c r="F20109" s="1">
        <v>18.6769</v>
      </c>
      <c r="G20109" s="1">
        <v>341.42259999999999</v>
      </c>
      <c r="H20109" s="1">
        <v>15.245368689999999</v>
      </c>
      <c r="I20109" s="1">
        <v>14227</v>
      </c>
    </row>
    <row r="20110" spans="1:9" x14ac:dyDescent="0.25">
      <c r="A20110" s="1">
        <v>0</v>
      </c>
      <c r="B20110" s="1" t="s">
        <v>24351</v>
      </c>
    </row>
    <row r="20111" spans="1:9" x14ac:dyDescent="0.25">
      <c r="A20111" s="1">
        <v>1</v>
      </c>
      <c r="B20111" s="1" t="s">
        <v>24352</v>
      </c>
      <c r="C20111" s="1" t="s">
        <v>24353</v>
      </c>
      <c r="D20111" s="1">
        <v>22276.514520519999</v>
      </c>
      <c r="E20111" s="1">
        <v>1.4433999999999999E-4</v>
      </c>
      <c r="F20111" s="1" t="s">
        <v>3</v>
      </c>
      <c r="G20111" s="1" t="s">
        <v>24354</v>
      </c>
      <c r="H20111" s="1">
        <v>0</v>
      </c>
      <c r="I20111" s="1">
        <v>9998</v>
      </c>
    </row>
    <row r="20112" spans="1:9" x14ac:dyDescent="0.25">
      <c r="A20112" s="1">
        <v>2</v>
      </c>
      <c r="B20112" s="1">
        <v>52947</v>
      </c>
      <c r="C20112" s="1">
        <v>44.991599999999998</v>
      </c>
      <c r="D20112" s="1">
        <v>331.2079</v>
      </c>
      <c r="E20112" s="1">
        <v>3874</v>
      </c>
      <c r="F20112" s="1">
        <v>9.4506999999999994</v>
      </c>
      <c r="G20112" s="1">
        <v>350.6447</v>
      </c>
      <c r="H20112" s="1">
        <v>15.250891810000001</v>
      </c>
      <c r="I20112" s="1">
        <v>14222</v>
      </c>
    </row>
    <row r="20113" spans="1:9" x14ac:dyDescent="0.25">
      <c r="A20113" s="1">
        <v>0</v>
      </c>
      <c r="B20113" s="1" t="s">
        <v>24355</v>
      </c>
    </row>
    <row r="20114" spans="1:9" x14ac:dyDescent="0.25">
      <c r="A20114" s="1">
        <v>1</v>
      </c>
      <c r="B20114" s="1" t="s">
        <v>24356</v>
      </c>
      <c r="C20114" s="1" t="s">
        <v>24357</v>
      </c>
      <c r="D20114" s="1">
        <v>22276.516571159998</v>
      </c>
      <c r="E20114" s="1">
        <v>2.3394999999999999E-4</v>
      </c>
      <c r="F20114" s="1" t="s">
        <v>3</v>
      </c>
      <c r="G20114" s="1" t="s">
        <v>24358</v>
      </c>
      <c r="H20114" s="1">
        <v>0</v>
      </c>
      <c r="I20114" s="1">
        <v>9998</v>
      </c>
    </row>
    <row r="20115" spans="1:9" x14ac:dyDescent="0.25">
      <c r="A20115" s="1">
        <v>2</v>
      </c>
      <c r="B20115" s="1">
        <v>52949</v>
      </c>
      <c r="C20115" s="1">
        <v>44.9908</v>
      </c>
      <c r="D20115" s="1">
        <v>331.25209999999998</v>
      </c>
      <c r="E20115" s="1">
        <v>3937</v>
      </c>
      <c r="F20115" s="1">
        <v>37.652799999999999</v>
      </c>
      <c r="G20115" s="1">
        <v>322.46300000000002</v>
      </c>
      <c r="H20115" s="1">
        <v>15.255021149999999</v>
      </c>
      <c r="I20115" s="1">
        <v>14221</v>
      </c>
    </row>
    <row r="20116" spans="1:9" x14ac:dyDescent="0.25">
      <c r="A20116" s="1">
        <v>0</v>
      </c>
      <c r="B20116" s="1" t="s">
        <v>24359</v>
      </c>
    </row>
    <row r="20117" spans="1:9" x14ac:dyDescent="0.25">
      <c r="A20117" s="1">
        <v>1</v>
      </c>
      <c r="B20117" s="1" t="s">
        <v>24360</v>
      </c>
      <c r="C20117" s="1" t="s">
        <v>24361</v>
      </c>
      <c r="D20117" s="1">
        <v>22276.518554909999</v>
      </c>
      <c r="E20117" s="1">
        <v>1.6032000000000001E-4</v>
      </c>
      <c r="F20117" s="1" t="s">
        <v>3</v>
      </c>
      <c r="G20117" s="1" t="s">
        <v>24362</v>
      </c>
      <c r="H20117" s="1">
        <v>0</v>
      </c>
      <c r="I20117" s="1">
        <v>9993</v>
      </c>
    </row>
    <row r="20118" spans="1:9" x14ac:dyDescent="0.25">
      <c r="A20118" s="1">
        <v>2</v>
      </c>
      <c r="B20118" s="1">
        <v>52950</v>
      </c>
      <c r="C20118" s="1">
        <v>45.009900000000002</v>
      </c>
      <c r="D20118" s="1">
        <v>331.32979999999998</v>
      </c>
      <c r="E20118" s="1">
        <v>3383</v>
      </c>
      <c r="F20118" s="1">
        <v>32.045200000000001</v>
      </c>
      <c r="G20118" s="1">
        <v>328.06349999999998</v>
      </c>
      <c r="H20118" s="1">
        <v>15.254156930000001</v>
      </c>
      <c r="I20118" s="1">
        <v>14229</v>
      </c>
    </row>
    <row r="20119" spans="1:9" x14ac:dyDescent="0.25">
      <c r="A20119" s="1">
        <v>0</v>
      </c>
      <c r="B20119" s="1" t="s">
        <v>24363</v>
      </c>
    </row>
    <row r="20120" spans="1:9" x14ac:dyDescent="0.25">
      <c r="A20120" s="1">
        <v>1</v>
      </c>
      <c r="B20120" s="1" t="s">
        <v>24364</v>
      </c>
      <c r="C20120" s="1" t="s">
        <v>24365</v>
      </c>
      <c r="D20120" s="1">
        <v>22276.535130119999</v>
      </c>
      <c r="E20120" s="1">
        <v>1.294E-4</v>
      </c>
      <c r="F20120" s="1" t="s">
        <v>3</v>
      </c>
      <c r="G20120" s="1" t="s">
        <v>24366</v>
      </c>
      <c r="H20120" s="1">
        <v>0</v>
      </c>
      <c r="I20120" s="1">
        <v>9990</v>
      </c>
    </row>
    <row r="20121" spans="1:9" x14ac:dyDescent="0.25">
      <c r="A20121" s="1">
        <v>2</v>
      </c>
      <c r="B20121" s="1">
        <v>52951</v>
      </c>
      <c r="C20121" s="1">
        <v>44.9938</v>
      </c>
      <c r="D20121" s="1">
        <v>331.30009999999999</v>
      </c>
      <c r="E20121" s="1">
        <v>4304</v>
      </c>
      <c r="F20121" s="1">
        <v>30.011099999999999</v>
      </c>
      <c r="G20121" s="1">
        <v>330.1026</v>
      </c>
      <c r="H20121" s="1">
        <v>15.24972412</v>
      </c>
      <c r="I20121" s="1">
        <v>14220</v>
      </c>
    </row>
    <row r="20122" spans="1:9" x14ac:dyDescent="0.25">
      <c r="A20122" s="1">
        <v>0</v>
      </c>
      <c r="B20122" s="1" t="s">
        <v>3960</v>
      </c>
      <c r="C20122" s="1" t="s">
        <v>4798</v>
      </c>
    </row>
    <row r="20123" spans="1:9" x14ac:dyDescent="0.25">
      <c r="A20123" s="1">
        <v>1</v>
      </c>
      <c r="B20123" s="1" t="s">
        <v>24367</v>
      </c>
      <c r="C20123" s="1" t="s">
        <v>24368</v>
      </c>
      <c r="D20123" s="1">
        <v>22276.381519459999</v>
      </c>
      <c r="E20123" s="1">
        <v>3.9199999999999997E-6</v>
      </c>
      <c r="F20123" s="1" t="s">
        <v>3</v>
      </c>
      <c r="G20123" s="1" t="s">
        <v>24369</v>
      </c>
      <c r="H20123" s="1">
        <v>0</v>
      </c>
      <c r="I20123" s="1">
        <v>9992</v>
      </c>
    </row>
    <row r="20124" spans="1:9" x14ac:dyDescent="0.25">
      <c r="A20124" s="1">
        <v>2</v>
      </c>
      <c r="B20124" s="1">
        <v>52983</v>
      </c>
      <c r="C20124" s="1">
        <v>98.031000000000006</v>
      </c>
      <c r="D20124" s="1">
        <v>64.043000000000006</v>
      </c>
      <c r="E20124" s="1">
        <v>7128</v>
      </c>
      <c r="F20124" s="1">
        <v>289.98540000000003</v>
      </c>
      <c r="G20124" s="1">
        <v>70.0578</v>
      </c>
      <c r="H20124" s="1">
        <v>14.58032321</v>
      </c>
      <c r="I20124" s="1">
        <v>12841</v>
      </c>
    </row>
    <row r="20125" spans="1:9" x14ac:dyDescent="0.25">
      <c r="A20125" s="1">
        <v>0</v>
      </c>
      <c r="B20125" s="1" t="s">
        <v>24370</v>
      </c>
    </row>
    <row r="20126" spans="1:9" x14ac:dyDescent="0.25">
      <c r="A20126" s="1">
        <v>1</v>
      </c>
      <c r="B20126" s="1" t="s">
        <v>24371</v>
      </c>
      <c r="C20126" s="1" t="s">
        <v>24372</v>
      </c>
      <c r="D20126" s="1">
        <v>22276.583344909999</v>
      </c>
      <c r="E20126" s="1">
        <v>3.0874E-4</v>
      </c>
      <c r="F20126" s="1" t="s">
        <v>3</v>
      </c>
      <c r="G20126" s="1" t="s">
        <v>24373</v>
      </c>
      <c r="H20126" s="1">
        <v>0</v>
      </c>
      <c r="I20126" s="1">
        <v>9992</v>
      </c>
    </row>
    <row r="20127" spans="1:9" x14ac:dyDescent="0.25">
      <c r="A20127" s="1">
        <v>2</v>
      </c>
      <c r="B20127" s="1">
        <v>52986</v>
      </c>
      <c r="C20127" s="1">
        <v>53.214300000000001</v>
      </c>
      <c r="D20127" s="1">
        <v>319.55290000000002</v>
      </c>
      <c r="E20127" s="1">
        <v>2162</v>
      </c>
      <c r="F20127" s="1">
        <v>37.819600000000001</v>
      </c>
      <c r="G20127" s="1">
        <v>330.76670000000001</v>
      </c>
      <c r="H20127" s="1">
        <v>15.088441</v>
      </c>
      <c r="I20127" s="1">
        <v>1306</v>
      </c>
    </row>
    <row r="20128" spans="1:9" x14ac:dyDescent="0.25">
      <c r="A20128" s="1">
        <v>0</v>
      </c>
      <c r="B20128" s="1" t="s">
        <v>24374</v>
      </c>
    </row>
    <row r="20129" spans="1:9" x14ac:dyDescent="0.25">
      <c r="A20129" s="1">
        <v>1</v>
      </c>
      <c r="B20129" s="1" t="s">
        <v>24375</v>
      </c>
      <c r="C20129" s="1" t="s">
        <v>24376</v>
      </c>
      <c r="D20129" s="1">
        <v>22276.583344909999</v>
      </c>
      <c r="E20129" s="1">
        <v>4.7943999999999998E-4</v>
      </c>
      <c r="F20129" s="1" t="s">
        <v>3</v>
      </c>
      <c r="G20129" s="1" t="s">
        <v>24377</v>
      </c>
      <c r="H20129" s="1">
        <v>0</v>
      </c>
      <c r="I20129" s="1">
        <v>9991</v>
      </c>
    </row>
    <row r="20130" spans="1:9" x14ac:dyDescent="0.25">
      <c r="A20130" s="1">
        <v>2</v>
      </c>
      <c r="B20130" s="1">
        <v>52987</v>
      </c>
      <c r="C20130" s="1">
        <v>53.217500000000001</v>
      </c>
      <c r="D20130" s="1">
        <v>329.54450000000003</v>
      </c>
      <c r="E20130" s="1">
        <v>2270</v>
      </c>
      <c r="F20130" s="1">
        <v>36.881599999999999</v>
      </c>
      <c r="G20130" s="1">
        <v>116.7633</v>
      </c>
      <c r="H20130" s="1">
        <v>15.088259000000001</v>
      </c>
      <c r="I20130" s="1">
        <v>1300</v>
      </c>
    </row>
    <row r="20131" spans="1:9" x14ac:dyDescent="0.25">
      <c r="A20131" s="1">
        <v>0</v>
      </c>
      <c r="B20131" s="1" t="s">
        <v>24378</v>
      </c>
    </row>
    <row r="20132" spans="1:9" x14ac:dyDescent="0.25">
      <c r="A20132" s="1">
        <v>1</v>
      </c>
      <c r="B20132" s="1" t="s">
        <v>24379</v>
      </c>
      <c r="C20132" s="1" t="s">
        <v>24380</v>
      </c>
      <c r="D20132" s="1">
        <v>22276.583344909999</v>
      </c>
      <c r="E20132" s="1">
        <v>1.5207999999999999E-4</v>
      </c>
      <c r="F20132" s="1" t="s">
        <v>3</v>
      </c>
      <c r="G20132" s="1" t="s">
        <v>24381</v>
      </c>
      <c r="H20132" s="1">
        <v>0</v>
      </c>
      <c r="I20132" s="1">
        <v>9996</v>
      </c>
    </row>
    <row r="20133" spans="1:9" x14ac:dyDescent="0.25">
      <c r="A20133" s="1">
        <v>2</v>
      </c>
      <c r="B20133" s="1">
        <v>52988</v>
      </c>
      <c r="C20133" s="1">
        <v>53.216700000000003</v>
      </c>
      <c r="D20133" s="1">
        <v>319.54489999999998</v>
      </c>
      <c r="E20133" s="1">
        <v>2156</v>
      </c>
      <c r="F20133" s="1">
        <v>34.048499999999997</v>
      </c>
      <c r="G20133" s="1">
        <v>354.56290000000001</v>
      </c>
      <c r="H20133" s="1">
        <v>15.088552160000001</v>
      </c>
      <c r="I20133" s="1">
        <v>1300</v>
      </c>
    </row>
    <row r="20134" spans="1:9" x14ac:dyDescent="0.25">
      <c r="A20134" s="1">
        <v>0</v>
      </c>
      <c r="B20134" s="1" t="s">
        <v>24382</v>
      </c>
    </row>
    <row r="20135" spans="1:9" x14ac:dyDescent="0.25">
      <c r="A20135" s="1">
        <v>1</v>
      </c>
      <c r="B20135" s="1" t="s">
        <v>24383</v>
      </c>
      <c r="C20135" s="1" t="s">
        <v>24384</v>
      </c>
      <c r="D20135" s="1">
        <v>22276.583344909999</v>
      </c>
      <c r="E20135" s="1">
        <v>6.8961999999999995E-4</v>
      </c>
      <c r="F20135" s="1" t="s">
        <v>3</v>
      </c>
      <c r="G20135" s="1" t="s">
        <v>24385</v>
      </c>
      <c r="H20135" s="1">
        <v>0</v>
      </c>
      <c r="I20135" s="1">
        <v>9995</v>
      </c>
    </row>
    <row r="20136" spans="1:9" x14ac:dyDescent="0.25">
      <c r="A20136" s="1">
        <v>2</v>
      </c>
      <c r="B20136" s="1">
        <v>52989</v>
      </c>
      <c r="C20136" s="1">
        <v>53.2181</v>
      </c>
      <c r="D20136" s="1">
        <v>329.5421</v>
      </c>
      <c r="E20136" s="1">
        <v>2473</v>
      </c>
      <c r="F20136" s="1">
        <v>32.283299999999997</v>
      </c>
      <c r="G20136" s="1">
        <v>141.36609999999999</v>
      </c>
      <c r="H20136" s="1">
        <v>15.08824085</v>
      </c>
      <c r="I20136" s="1">
        <v>1305</v>
      </c>
    </row>
    <row r="20137" spans="1:9" x14ac:dyDescent="0.25">
      <c r="A20137" s="1">
        <v>0</v>
      </c>
      <c r="B20137" s="1" t="s">
        <v>24386</v>
      </c>
    </row>
    <row r="20138" spans="1:9" x14ac:dyDescent="0.25">
      <c r="A20138" s="1">
        <v>1</v>
      </c>
      <c r="B20138" s="1" t="s">
        <v>24387</v>
      </c>
      <c r="C20138" s="1" t="s">
        <v>24388</v>
      </c>
      <c r="D20138" s="1">
        <v>22276.583344909999</v>
      </c>
      <c r="E20138" s="1">
        <v>3.1211999999999999E-4</v>
      </c>
      <c r="F20138" s="1" t="s">
        <v>3</v>
      </c>
      <c r="G20138" s="1" t="s">
        <v>24389</v>
      </c>
      <c r="H20138" s="1">
        <v>0</v>
      </c>
      <c r="I20138" s="1">
        <v>9993</v>
      </c>
    </row>
    <row r="20139" spans="1:9" x14ac:dyDescent="0.25">
      <c r="A20139" s="1">
        <v>2</v>
      </c>
      <c r="B20139" s="1">
        <v>52990</v>
      </c>
      <c r="C20139" s="1">
        <v>53.216900000000003</v>
      </c>
      <c r="D20139" s="1">
        <v>329.53910000000002</v>
      </c>
      <c r="E20139" s="1">
        <v>2255</v>
      </c>
      <c r="F20139" s="1">
        <v>34.543100000000003</v>
      </c>
      <c r="G20139" s="1">
        <v>159.15049999999999</v>
      </c>
      <c r="H20139" s="1">
        <v>15.08835311</v>
      </c>
      <c r="I20139" s="1">
        <v>1304</v>
      </c>
    </row>
    <row r="20140" spans="1:9" x14ac:dyDescent="0.25">
      <c r="A20140" s="1">
        <v>0</v>
      </c>
      <c r="B20140" s="1" t="s">
        <v>24390</v>
      </c>
    </row>
    <row r="20141" spans="1:9" x14ac:dyDescent="0.25">
      <c r="A20141" s="1">
        <v>1</v>
      </c>
      <c r="B20141" s="1" t="s">
        <v>24391</v>
      </c>
      <c r="C20141" s="1" t="s">
        <v>24392</v>
      </c>
      <c r="D20141" s="1">
        <v>22276.583344909999</v>
      </c>
      <c r="E20141" s="1">
        <v>1.9228E-4</v>
      </c>
      <c r="F20141" s="1" t="s">
        <v>3</v>
      </c>
      <c r="G20141" s="1" t="s">
        <v>24393</v>
      </c>
      <c r="H20141" s="1">
        <v>0</v>
      </c>
      <c r="I20141" s="1">
        <v>9994</v>
      </c>
    </row>
    <row r="20142" spans="1:9" x14ac:dyDescent="0.25">
      <c r="A20142" s="1">
        <v>2</v>
      </c>
      <c r="B20142" s="1">
        <v>52991</v>
      </c>
      <c r="C20142" s="1">
        <v>53.217700000000001</v>
      </c>
      <c r="D20142" s="1">
        <v>329.5385</v>
      </c>
      <c r="E20142" s="1">
        <v>2168</v>
      </c>
      <c r="F20142" s="1">
        <v>37.695500000000003</v>
      </c>
      <c r="G20142" s="1">
        <v>175.91560000000001</v>
      </c>
      <c r="H20142" s="1">
        <v>15.088546600000001</v>
      </c>
      <c r="I20142" s="1">
        <v>1301</v>
      </c>
    </row>
    <row r="20143" spans="1:9" x14ac:dyDescent="0.25">
      <c r="A20143" s="1">
        <v>0</v>
      </c>
      <c r="B20143" s="1" t="s">
        <v>24394</v>
      </c>
    </row>
    <row r="20144" spans="1:9" x14ac:dyDescent="0.25">
      <c r="A20144" s="1">
        <v>1</v>
      </c>
      <c r="B20144" s="1" t="s">
        <v>24395</v>
      </c>
      <c r="C20144" s="1" t="s">
        <v>24396</v>
      </c>
      <c r="D20144" s="1">
        <v>22276.583344909999</v>
      </c>
      <c r="E20144" s="1">
        <v>3.9870999999999998E-4</v>
      </c>
      <c r="F20144" s="1" t="s">
        <v>3</v>
      </c>
      <c r="G20144" s="1" t="s">
        <v>24397</v>
      </c>
      <c r="H20144" s="1">
        <v>0</v>
      </c>
      <c r="I20144" s="1">
        <v>9993</v>
      </c>
    </row>
    <row r="20145" spans="1:9" x14ac:dyDescent="0.25">
      <c r="A20145" s="1">
        <v>2</v>
      </c>
      <c r="B20145" s="1">
        <v>52992</v>
      </c>
      <c r="C20145" s="1">
        <v>53.218600000000002</v>
      </c>
      <c r="D20145" s="1">
        <v>329.53919999999999</v>
      </c>
      <c r="E20145" s="1">
        <v>2212</v>
      </c>
      <c r="F20145" s="1">
        <v>30.314599999999999</v>
      </c>
      <c r="G20145" s="1">
        <v>203.31780000000001</v>
      </c>
      <c r="H20145" s="1">
        <v>15.08831361</v>
      </c>
      <c r="I20145" s="1">
        <v>1305</v>
      </c>
    </row>
    <row r="20146" spans="1:9" x14ac:dyDescent="0.25">
      <c r="A20146" s="1">
        <v>0</v>
      </c>
      <c r="B20146" s="1" t="s">
        <v>24398</v>
      </c>
    </row>
    <row r="20147" spans="1:9" x14ac:dyDescent="0.25">
      <c r="A20147" s="1">
        <v>1</v>
      </c>
      <c r="B20147" s="1" t="s">
        <v>24399</v>
      </c>
      <c r="C20147" s="1" t="s">
        <v>24400</v>
      </c>
      <c r="D20147" s="1">
        <v>22276.583344909999</v>
      </c>
      <c r="E20147" s="1">
        <v>6.6249999999999998E-5</v>
      </c>
      <c r="F20147" s="1" t="s">
        <v>3</v>
      </c>
      <c r="G20147" s="1" t="s">
        <v>24401</v>
      </c>
      <c r="H20147" s="1">
        <v>0</v>
      </c>
      <c r="I20147" s="1">
        <v>9993</v>
      </c>
    </row>
    <row r="20148" spans="1:9" x14ac:dyDescent="0.25">
      <c r="A20148" s="1">
        <v>2</v>
      </c>
      <c r="B20148" s="1">
        <v>52993</v>
      </c>
      <c r="C20148" s="1">
        <v>53.217199999999998</v>
      </c>
      <c r="D20148" s="1">
        <v>319.54340000000002</v>
      </c>
      <c r="E20148" s="1">
        <v>2173</v>
      </c>
      <c r="F20148" s="1">
        <v>30.6465</v>
      </c>
      <c r="G20148" s="1">
        <v>17.962900000000001</v>
      </c>
      <c r="H20148" s="1">
        <v>15.088522230000001</v>
      </c>
      <c r="I20148" s="1">
        <v>1300</v>
      </c>
    </row>
    <row r="20149" spans="1:9" x14ac:dyDescent="0.25">
      <c r="A20149" s="1">
        <v>0</v>
      </c>
      <c r="B20149" s="1" t="s">
        <v>24402</v>
      </c>
    </row>
    <row r="20150" spans="1:9" x14ac:dyDescent="0.25">
      <c r="A20150" s="1">
        <v>1</v>
      </c>
      <c r="B20150" s="1" t="s">
        <v>24403</v>
      </c>
      <c r="C20150" s="1" t="s">
        <v>24404</v>
      </c>
      <c r="D20150" s="1">
        <v>22276.583344909999</v>
      </c>
      <c r="E20150" s="1">
        <v>2.9096999999999999E-4</v>
      </c>
      <c r="F20150" s="1" t="s">
        <v>3</v>
      </c>
      <c r="G20150" s="1" t="s">
        <v>24405</v>
      </c>
      <c r="H20150" s="1">
        <v>0</v>
      </c>
      <c r="I20150" s="1">
        <v>9995</v>
      </c>
    </row>
    <row r="20151" spans="1:9" x14ac:dyDescent="0.25">
      <c r="A20151" s="1">
        <v>2</v>
      </c>
      <c r="B20151" s="1">
        <v>52994</v>
      </c>
      <c r="C20151" s="1">
        <v>53.216500000000003</v>
      </c>
      <c r="D20151" s="1">
        <v>319.54289999999997</v>
      </c>
      <c r="E20151" s="1">
        <v>2403</v>
      </c>
      <c r="F20151" s="1">
        <v>32.508299999999998</v>
      </c>
      <c r="G20151" s="1">
        <v>36.099499999999999</v>
      </c>
      <c r="H20151" s="1">
        <v>15.0884596</v>
      </c>
      <c r="I20151" s="1">
        <v>1308</v>
      </c>
    </row>
    <row r="20152" spans="1:9" x14ac:dyDescent="0.25">
      <c r="A20152" s="1">
        <v>0</v>
      </c>
      <c r="B20152" s="1" t="s">
        <v>24406</v>
      </c>
    </row>
    <row r="20153" spans="1:9" x14ac:dyDescent="0.25">
      <c r="A20153" s="1">
        <v>1</v>
      </c>
      <c r="B20153" s="1" t="s">
        <v>24407</v>
      </c>
      <c r="C20153" s="1" t="s">
        <v>24408</v>
      </c>
      <c r="D20153" s="1">
        <v>22276.583344909999</v>
      </c>
      <c r="E20153" s="1">
        <v>4.5115999999999998E-4</v>
      </c>
      <c r="F20153" s="1" t="s">
        <v>3</v>
      </c>
      <c r="G20153" s="1" t="s">
        <v>24409</v>
      </c>
      <c r="H20153" s="1">
        <v>0</v>
      </c>
      <c r="I20153" s="1">
        <v>9994</v>
      </c>
    </row>
    <row r="20154" spans="1:9" x14ac:dyDescent="0.25">
      <c r="A20154" s="1">
        <v>2</v>
      </c>
      <c r="B20154" s="1">
        <v>52995</v>
      </c>
      <c r="C20154" s="1">
        <v>53.216099999999997</v>
      </c>
      <c r="D20154" s="1">
        <v>319.53769999999997</v>
      </c>
      <c r="E20154" s="1">
        <v>2501</v>
      </c>
      <c r="F20154" s="1">
        <v>25.7454</v>
      </c>
      <c r="G20154" s="1">
        <v>82.960599999999999</v>
      </c>
      <c r="H20154" s="1">
        <v>15.08818572</v>
      </c>
      <c r="I20154" s="1">
        <v>1300</v>
      </c>
    </row>
    <row r="20155" spans="1:9" x14ac:dyDescent="0.25">
      <c r="A20155" s="1">
        <v>0</v>
      </c>
      <c r="B20155" s="1" t="s">
        <v>24410</v>
      </c>
    </row>
    <row r="20156" spans="1:9" x14ac:dyDescent="0.25">
      <c r="A20156" s="1">
        <v>1</v>
      </c>
      <c r="B20156" s="1" t="s">
        <v>24411</v>
      </c>
      <c r="C20156" s="1" t="s">
        <v>24412</v>
      </c>
      <c r="D20156" s="1">
        <v>22276.583344909999</v>
      </c>
      <c r="E20156" s="1">
        <v>5.0106E-4</v>
      </c>
      <c r="F20156" s="1" t="s">
        <v>3</v>
      </c>
      <c r="G20156" s="1" t="s">
        <v>24413</v>
      </c>
      <c r="H20156" s="1">
        <v>0</v>
      </c>
      <c r="I20156" s="1">
        <v>9996</v>
      </c>
    </row>
    <row r="20157" spans="1:9" x14ac:dyDescent="0.25">
      <c r="A20157" s="1">
        <v>2</v>
      </c>
      <c r="B20157" s="1">
        <v>52996</v>
      </c>
      <c r="C20157" s="1">
        <v>53.216799999999999</v>
      </c>
      <c r="D20157" s="1">
        <v>319.541</v>
      </c>
      <c r="E20157" s="1">
        <v>2285</v>
      </c>
      <c r="F20157" s="1">
        <v>35.886099999999999</v>
      </c>
      <c r="G20157" s="1">
        <v>52.725999999999999</v>
      </c>
      <c r="H20157" s="1">
        <v>15.08843594</v>
      </c>
      <c r="I20157" s="1">
        <v>1302</v>
      </c>
    </row>
    <row r="20158" spans="1:9" x14ac:dyDescent="0.25">
      <c r="A20158" s="1">
        <v>0</v>
      </c>
      <c r="B20158" s="1" t="s">
        <v>24414</v>
      </c>
    </row>
    <row r="20159" spans="1:9" x14ac:dyDescent="0.25">
      <c r="A20159" s="1">
        <v>1</v>
      </c>
      <c r="B20159" s="1" t="s">
        <v>24415</v>
      </c>
      <c r="C20159" s="1" t="s">
        <v>24416</v>
      </c>
      <c r="D20159" s="1">
        <v>22276.583344909999</v>
      </c>
      <c r="E20159" s="1">
        <v>6.1622000000000001E-4</v>
      </c>
      <c r="F20159" s="1" t="s">
        <v>3</v>
      </c>
      <c r="G20159" s="1" t="s">
        <v>24417</v>
      </c>
      <c r="H20159" s="1">
        <v>0</v>
      </c>
      <c r="I20159" s="1">
        <v>9995</v>
      </c>
    </row>
    <row r="20160" spans="1:9" x14ac:dyDescent="0.25">
      <c r="A20160" s="1">
        <v>2</v>
      </c>
      <c r="B20160" s="1">
        <v>52997</v>
      </c>
      <c r="C20160" s="1">
        <v>53.215800000000002</v>
      </c>
      <c r="D20160" s="1">
        <v>319.5342</v>
      </c>
      <c r="E20160" s="1">
        <v>2308</v>
      </c>
      <c r="F20160" s="1">
        <v>33.628300000000003</v>
      </c>
      <c r="G20160" s="1">
        <v>134.90479999999999</v>
      </c>
      <c r="H20160" s="1">
        <v>15.08816425</v>
      </c>
      <c r="I20160" s="1">
        <v>1306</v>
      </c>
    </row>
    <row r="20161" spans="1:9" x14ac:dyDescent="0.25">
      <c r="A20161" s="1">
        <v>0</v>
      </c>
      <c r="B20161" s="1" t="s">
        <v>24418</v>
      </c>
    </row>
    <row r="20162" spans="1:9" x14ac:dyDescent="0.25">
      <c r="A20162" s="1">
        <v>1</v>
      </c>
      <c r="B20162" s="1" t="s">
        <v>24419</v>
      </c>
      <c r="C20162" s="1" t="s">
        <v>24420</v>
      </c>
      <c r="D20162" s="1">
        <v>22276.583344909999</v>
      </c>
      <c r="E20162" s="1">
        <v>3.8099999999999999E-4</v>
      </c>
      <c r="F20162" s="1" t="s">
        <v>3</v>
      </c>
      <c r="G20162" s="1" t="s">
        <v>24421</v>
      </c>
      <c r="H20162" s="1">
        <v>0</v>
      </c>
      <c r="I20162" s="1">
        <v>9990</v>
      </c>
    </row>
    <row r="20163" spans="1:9" x14ac:dyDescent="0.25">
      <c r="A20163" s="1">
        <v>2</v>
      </c>
      <c r="B20163" s="1">
        <v>52998</v>
      </c>
      <c r="C20163" s="1">
        <v>53.2179</v>
      </c>
      <c r="D20163" s="1">
        <v>319.54109999999997</v>
      </c>
      <c r="E20163" s="1">
        <v>1803</v>
      </c>
      <c r="F20163" s="1">
        <v>49.590200000000003</v>
      </c>
      <c r="G20163" s="1">
        <v>73.843800000000002</v>
      </c>
      <c r="H20163" s="1">
        <v>15.08819173</v>
      </c>
      <c r="I20163" s="1">
        <v>1307</v>
      </c>
    </row>
    <row r="20164" spans="1:9" x14ac:dyDescent="0.25">
      <c r="A20164" s="1">
        <v>0</v>
      </c>
      <c r="B20164" s="1" t="s">
        <v>24422</v>
      </c>
    </row>
    <row r="20165" spans="1:9" x14ac:dyDescent="0.25">
      <c r="A20165" s="1">
        <v>1</v>
      </c>
      <c r="B20165" s="1" t="s">
        <v>24423</v>
      </c>
      <c r="C20165" s="1" t="s">
        <v>24424</v>
      </c>
      <c r="D20165" s="1">
        <v>22276.583344909999</v>
      </c>
      <c r="E20165" s="1">
        <v>4.4009000000000002E-4</v>
      </c>
      <c r="F20165" s="1" t="s">
        <v>3</v>
      </c>
      <c r="G20165" s="1" t="s">
        <v>24425</v>
      </c>
      <c r="H20165" s="1">
        <v>0</v>
      </c>
      <c r="I20165" s="1">
        <v>9994</v>
      </c>
    </row>
    <row r="20166" spans="1:9" x14ac:dyDescent="0.25">
      <c r="A20166" s="1">
        <v>2</v>
      </c>
      <c r="B20166" s="1">
        <v>52999</v>
      </c>
      <c r="C20166" s="1">
        <v>53.2164</v>
      </c>
      <c r="D20166" s="1">
        <v>319.52260000000001</v>
      </c>
      <c r="E20166" s="1">
        <v>1718</v>
      </c>
      <c r="F20166" s="1">
        <v>50.671599999999998</v>
      </c>
      <c r="G20166" s="1">
        <v>157.9171</v>
      </c>
      <c r="H20166" s="1">
        <v>15.08843115</v>
      </c>
      <c r="I20166" s="1">
        <v>1308</v>
      </c>
    </row>
    <row r="20167" spans="1:9" x14ac:dyDescent="0.25">
      <c r="A20167" s="1">
        <v>0</v>
      </c>
      <c r="B20167" s="1" t="s">
        <v>24426</v>
      </c>
    </row>
    <row r="20168" spans="1:9" x14ac:dyDescent="0.25">
      <c r="A20168" s="1">
        <v>1</v>
      </c>
      <c r="B20168" s="1" t="s">
        <v>24427</v>
      </c>
      <c r="C20168" s="1" t="s">
        <v>24428</v>
      </c>
      <c r="D20168" s="1">
        <v>22276.583344909999</v>
      </c>
      <c r="E20168" s="1">
        <v>4.7658999999999999E-4</v>
      </c>
      <c r="F20168" s="1" t="s">
        <v>3</v>
      </c>
      <c r="G20168" s="1" t="s">
        <v>24429</v>
      </c>
      <c r="H20168" s="1">
        <v>0</v>
      </c>
      <c r="I20168" s="1">
        <v>9997</v>
      </c>
    </row>
    <row r="20169" spans="1:9" x14ac:dyDescent="0.25">
      <c r="A20169" s="1">
        <v>2</v>
      </c>
      <c r="B20169" s="1">
        <v>53000</v>
      </c>
      <c r="C20169" s="1">
        <v>53.217799999999997</v>
      </c>
      <c r="D20169" s="1">
        <v>319.53949999999998</v>
      </c>
      <c r="E20169" s="1">
        <v>2418</v>
      </c>
      <c r="F20169" s="1">
        <v>28.535900000000002</v>
      </c>
      <c r="G20169" s="1">
        <v>100.12390000000001</v>
      </c>
      <c r="H20169" s="1">
        <v>15.088323600000001</v>
      </c>
      <c r="I20169" s="1">
        <v>1304</v>
      </c>
    </row>
    <row r="20170" spans="1:9" x14ac:dyDescent="0.25">
      <c r="A20170" s="1">
        <v>0</v>
      </c>
      <c r="B20170" s="1" t="s">
        <v>24430</v>
      </c>
    </row>
    <row r="20171" spans="1:9" x14ac:dyDescent="0.25">
      <c r="A20171" s="1">
        <v>1</v>
      </c>
      <c r="B20171" s="1" t="s">
        <v>24431</v>
      </c>
      <c r="C20171" s="1" t="s">
        <v>24432</v>
      </c>
      <c r="D20171" s="1">
        <v>22276.583344909999</v>
      </c>
      <c r="E20171" s="1">
        <v>5.6554000000000001E-4</v>
      </c>
      <c r="F20171" s="1" t="s">
        <v>3</v>
      </c>
      <c r="G20171" s="1" t="s">
        <v>24433</v>
      </c>
      <c r="H20171" s="1">
        <v>0</v>
      </c>
      <c r="I20171" s="1">
        <v>9992</v>
      </c>
    </row>
    <row r="20172" spans="1:9" x14ac:dyDescent="0.25">
      <c r="A20172" s="1">
        <v>2</v>
      </c>
      <c r="B20172" s="1">
        <v>53001</v>
      </c>
      <c r="C20172" s="1">
        <v>53.216200000000001</v>
      </c>
      <c r="D20172" s="1">
        <v>319.51990000000001</v>
      </c>
      <c r="E20172" s="1">
        <v>1707</v>
      </c>
      <c r="F20172" s="1">
        <v>51.514099999999999</v>
      </c>
      <c r="G20172" s="1">
        <v>177.10589999999999</v>
      </c>
      <c r="H20172" s="1">
        <v>15.088334489999999</v>
      </c>
      <c r="I20172" s="1">
        <v>1308</v>
      </c>
    </row>
    <row r="20173" spans="1:9" x14ac:dyDescent="0.25">
      <c r="A20173" s="1">
        <v>0</v>
      </c>
      <c r="B20173" s="1" t="s">
        <v>24434</v>
      </c>
    </row>
    <row r="20174" spans="1:9" x14ac:dyDescent="0.25">
      <c r="A20174" s="1">
        <v>1</v>
      </c>
      <c r="B20174" s="1" t="s">
        <v>24435</v>
      </c>
      <c r="C20174" s="1" t="s">
        <v>24436</v>
      </c>
      <c r="D20174" s="1">
        <v>22276.583344909999</v>
      </c>
      <c r="E20174" s="1">
        <v>4.0278999999999998E-4</v>
      </c>
      <c r="F20174" s="1" t="s">
        <v>3</v>
      </c>
      <c r="G20174" s="1" t="s">
        <v>24437</v>
      </c>
      <c r="H20174" s="1">
        <v>0</v>
      </c>
      <c r="I20174" s="1">
        <v>9999</v>
      </c>
    </row>
    <row r="20175" spans="1:9" x14ac:dyDescent="0.25">
      <c r="A20175" s="1">
        <v>2</v>
      </c>
      <c r="B20175" s="1">
        <v>53002</v>
      </c>
      <c r="C20175" s="1">
        <v>53.217399999999998</v>
      </c>
      <c r="D20175" s="1">
        <v>319.5376</v>
      </c>
      <c r="E20175" s="1">
        <v>2233</v>
      </c>
      <c r="F20175" s="1">
        <v>28.4756</v>
      </c>
      <c r="G20175" s="1">
        <v>120.188</v>
      </c>
      <c r="H20175" s="1">
        <v>15.08834556</v>
      </c>
      <c r="I20175" s="1">
        <v>1309</v>
      </c>
    </row>
    <row r="20176" spans="1:9" x14ac:dyDescent="0.25">
      <c r="A20176" s="1">
        <v>0</v>
      </c>
      <c r="B20176" s="1" t="s">
        <v>24438</v>
      </c>
    </row>
    <row r="20177" spans="1:9" x14ac:dyDescent="0.25">
      <c r="A20177" s="1">
        <v>1</v>
      </c>
      <c r="B20177" s="1" t="s">
        <v>24439</v>
      </c>
      <c r="C20177" s="1" t="s">
        <v>24440</v>
      </c>
      <c r="D20177" s="1">
        <v>22276.583344909999</v>
      </c>
      <c r="E20177" s="1">
        <v>4.8459000000000002E-4</v>
      </c>
      <c r="F20177" s="1" t="s">
        <v>3</v>
      </c>
      <c r="G20177" s="1" t="s">
        <v>24441</v>
      </c>
      <c r="H20177" s="1">
        <v>0</v>
      </c>
      <c r="I20177" s="1">
        <v>9998</v>
      </c>
    </row>
    <row r="20178" spans="1:9" x14ac:dyDescent="0.25">
      <c r="A20178" s="1">
        <v>2</v>
      </c>
      <c r="B20178" s="1">
        <v>53003</v>
      </c>
      <c r="C20178" s="1">
        <v>53.216299999999997</v>
      </c>
      <c r="D20178" s="1">
        <v>319.5179</v>
      </c>
      <c r="E20178" s="1">
        <v>1516</v>
      </c>
      <c r="F20178" s="1">
        <v>51.265099999999997</v>
      </c>
      <c r="G20178" s="1">
        <v>217.39570000000001</v>
      </c>
      <c r="H20178" s="1">
        <v>15.088256060000001</v>
      </c>
      <c r="I20178" s="1">
        <v>1300</v>
      </c>
    </row>
    <row r="20179" spans="1:9" x14ac:dyDescent="0.25">
      <c r="A20179" s="1">
        <v>0</v>
      </c>
      <c r="B20179" s="1" t="s">
        <v>24442</v>
      </c>
    </row>
    <row r="20180" spans="1:9" x14ac:dyDescent="0.25">
      <c r="A20180" s="1">
        <v>1</v>
      </c>
      <c r="B20180" s="1" t="s">
        <v>24443</v>
      </c>
      <c r="C20180" s="1" t="s">
        <v>3506</v>
      </c>
      <c r="D20180" s="1">
        <v>22276.583344909999</v>
      </c>
      <c r="E20180" s="1">
        <v>4.4572999999999998E-4</v>
      </c>
      <c r="F20180" s="1" t="s">
        <v>3</v>
      </c>
      <c r="G20180" s="1" t="s">
        <v>24444</v>
      </c>
      <c r="H20180" s="1">
        <v>0</v>
      </c>
      <c r="I20180" s="1">
        <v>9993</v>
      </c>
    </row>
    <row r="20181" spans="1:9" x14ac:dyDescent="0.25">
      <c r="A20181" s="1">
        <v>2</v>
      </c>
      <c r="B20181" s="1">
        <v>53004</v>
      </c>
      <c r="C20181" s="1">
        <v>53.2166</v>
      </c>
      <c r="D20181" s="1">
        <v>319.5274</v>
      </c>
      <c r="E20181" s="1">
        <v>1646</v>
      </c>
      <c r="F20181" s="1">
        <v>51.617800000000003</v>
      </c>
      <c r="G20181" s="1">
        <v>137.04259999999999</v>
      </c>
      <c r="H20181" s="1">
        <v>15.08825893</v>
      </c>
      <c r="I20181" s="1">
        <v>1309</v>
      </c>
    </row>
    <row r="20182" spans="1:9" x14ac:dyDescent="0.25">
      <c r="A20182" s="1">
        <v>0</v>
      </c>
      <c r="B20182" s="1" t="s">
        <v>24445</v>
      </c>
    </row>
    <row r="20183" spans="1:9" x14ac:dyDescent="0.25">
      <c r="A20183" s="1">
        <v>1</v>
      </c>
      <c r="B20183" s="1" t="s">
        <v>24446</v>
      </c>
      <c r="C20183" s="1" t="s">
        <v>24447</v>
      </c>
      <c r="D20183" s="1">
        <v>22276.583344909999</v>
      </c>
      <c r="E20183" s="1">
        <v>6.8100000000000002E-5</v>
      </c>
      <c r="F20183" s="1" t="s">
        <v>3</v>
      </c>
      <c r="G20183" s="1" t="s">
        <v>24448</v>
      </c>
      <c r="H20183" s="1">
        <v>0</v>
      </c>
      <c r="I20183" s="1">
        <v>9997</v>
      </c>
    </row>
    <row r="20184" spans="1:9" x14ac:dyDescent="0.25">
      <c r="A20184" s="1">
        <v>2</v>
      </c>
      <c r="B20184" s="1">
        <v>53005</v>
      </c>
      <c r="C20184" s="1">
        <v>53.2166</v>
      </c>
      <c r="D20184" s="1">
        <v>319.51909999999998</v>
      </c>
      <c r="E20184" s="1">
        <v>1608</v>
      </c>
      <c r="F20184" s="1">
        <v>49.199800000000003</v>
      </c>
      <c r="G20184" s="1">
        <v>239.38329999999999</v>
      </c>
      <c r="H20184" s="1">
        <v>15.08869842</v>
      </c>
      <c r="I20184" s="1">
        <v>1308</v>
      </c>
    </row>
    <row r="20185" spans="1:9" x14ac:dyDescent="0.25">
      <c r="A20185" s="1">
        <v>0</v>
      </c>
      <c r="B20185" s="1" t="s">
        <v>24449</v>
      </c>
    </row>
    <row r="20186" spans="1:9" x14ac:dyDescent="0.25">
      <c r="A20186" s="1">
        <v>1</v>
      </c>
      <c r="B20186" s="1" t="s">
        <v>24450</v>
      </c>
      <c r="C20186" s="1" t="s">
        <v>24451</v>
      </c>
      <c r="D20186" s="1">
        <v>22276.583344909999</v>
      </c>
      <c r="E20186" s="1">
        <v>3.3457000000000002E-4</v>
      </c>
      <c r="F20186" s="1" t="s">
        <v>3</v>
      </c>
      <c r="G20186" s="1" t="s">
        <v>24452</v>
      </c>
      <c r="H20186" s="1">
        <v>0</v>
      </c>
      <c r="I20186" s="1">
        <v>9997</v>
      </c>
    </row>
    <row r="20187" spans="1:9" x14ac:dyDescent="0.25">
      <c r="A20187" s="1">
        <v>2</v>
      </c>
      <c r="B20187" s="1">
        <v>53006</v>
      </c>
      <c r="C20187" s="1">
        <v>53.2166</v>
      </c>
      <c r="D20187" s="1">
        <v>319.51920000000001</v>
      </c>
      <c r="E20187" s="1">
        <v>1889</v>
      </c>
      <c r="F20187" s="1">
        <v>41.172800000000002</v>
      </c>
      <c r="G20187" s="1">
        <v>207.46369999999999</v>
      </c>
      <c r="H20187" s="1">
        <v>15.088413279999999</v>
      </c>
      <c r="I20187" s="1">
        <v>1301</v>
      </c>
    </row>
    <row r="20188" spans="1:9" x14ac:dyDescent="0.25">
      <c r="A20188" s="1">
        <v>0</v>
      </c>
      <c r="B20188" s="1" t="s">
        <v>24453</v>
      </c>
    </row>
    <row r="20189" spans="1:9" x14ac:dyDescent="0.25">
      <c r="A20189" s="1">
        <v>1</v>
      </c>
      <c r="B20189" s="1" t="s">
        <v>24454</v>
      </c>
      <c r="C20189" s="1" t="s">
        <v>24455</v>
      </c>
      <c r="D20189" s="1">
        <v>22276.583344909999</v>
      </c>
      <c r="E20189" s="1">
        <v>4.3813000000000001E-4</v>
      </c>
      <c r="F20189" s="1" t="s">
        <v>3</v>
      </c>
      <c r="G20189" s="1" t="s">
        <v>24456</v>
      </c>
      <c r="H20189" s="1">
        <v>0</v>
      </c>
      <c r="I20189" s="1">
        <v>9998</v>
      </c>
    </row>
    <row r="20190" spans="1:9" x14ac:dyDescent="0.25">
      <c r="A20190" s="1">
        <v>2</v>
      </c>
      <c r="B20190" s="1">
        <v>53007</v>
      </c>
      <c r="C20190" s="1">
        <v>53.2166</v>
      </c>
      <c r="D20190" s="1">
        <v>319.51920000000001</v>
      </c>
      <c r="E20190" s="1">
        <v>1791</v>
      </c>
      <c r="F20190" s="1">
        <v>42.040100000000002</v>
      </c>
      <c r="G20190" s="1">
        <v>286.61799999999999</v>
      </c>
      <c r="H20190" s="1">
        <v>15.08825088</v>
      </c>
      <c r="I20190" s="1">
        <v>1309</v>
      </c>
    </row>
    <row r="20191" spans="1:9" x14ac:dyDescent="0.25">
      <c r="A20191" s="1">
        <v>0</v>
      </c>
      <c r="B20191" s="1" t="s">
        <v>24457</v>
      </c>
    </row>
    <row r="20192" spans="1:9" x14ac:dyDescent="0.25">
      <c r="A20192" s="1">
        <v>1</v>
      </c>
      <c r="B20192" s="1" t="s">
        <v>24458</v>
      </c>
      <c r="C20192" s="1" t="s">
        <v>24459</v>
      </c>
      <c r="D20192" s="1">
        <v>22276.583344909999</v>
      </c>
      <c r="E20192" s="1">
        <v>1.2660000000000001E-5</v>
      </c>
      <c r="F20192" s="1" t="s">
        <v>3</v>
      </c>
      <c r="G20192" s="1" t="s">
        <v>24460</v>
      </c>
      <c r="H20192" s="1">
        <v>0</v>
      </c>
      <c r="I20192" s="1">
        <v>9990</v>
      </c>
    </row>
    <row r="20193" spans="1:9" x14ac:dyDescent="0.25">
      <c r="A20193" s="1">
        <v>2</v>
      </c>
      <c r="B20193" s="1">
        <v>53008</v>
      </c>
      <c r="C20193" s="1">
        <v>53.217199999999998</v>
      </c>
      <c r="D20193" s="1">
        <v>319.52080000000001</v>
      </c>
      <c r="E20193" s="1">
        <v>1725</v>
      </c>
      <c r="F20193" s="1">
        <v>49.671199999999999</v>
      </c>
      <c r="G20193" s="1">
        <v>253.7552</v>
      </c>
      <c r="H20193" s="1">
        <v>15.0885388</v>
      </c>
      <c r="I20193" s="1">
        <v>1309</v>
      </c>
    </row>
    <row r="20194" spans="1:9" x14ac:dyDescent="0.25">
      <c r="A20194" s="1">
        <v>0</v>
      </c>
      <c r="B20194" s="1" t="s">
        <v>24461</v>
      </c>
    </row>
    <row r="20195" spans="1:9" x14ac:dyDescent="0.25">
      <c r="A20195" s="1">
        <v>1</v>
      </c>
      <c r="B20195" s="1" t="s">
        <v>24462</v>
      </c>
      <c r="C20195" s="1" t="s">
        <v>24463</v>
      </c>
      <c r="D20195" s="1">
        <v>22276.583344909999</v>
      </c>
      <c r="E20195" s="1">
        <v>-1.072826E-2</v>
      </c>
      <c r="F20195" s="1" t="s">
        <v>3</v>
      </c>
      <c r="G20195" s="1">
        <f>-62501-1</f>
        <v>-62502</v>
      </c>
      <c r="H20195" s="1">
        <v>0</v>
      </c>
      <c r="I20195" s="1">
        <v>9993</v>
      </c>
    </row>
    <row r="20196" spans="1:9" x14ac:dyDescent="0.25">
      <c r="A20196" s="1">
        <v>2</v>
      </c>
      <c r="B20196" s="1">
        <v>53009</v>
      </c>
      <c r="C20196" s="1">
        <v>53.217199999999998</v>
      </c>
      <c r="D20196" s="1">
        <v>309.59410000000003</v>
      </c>
      <c r="E20196" s="1">
        <v>1451</v>
      </c>
      <c r="F20196" s="1">
        <v>48.879300000000001</v>
      </c>
      <c r="G20196" s="1">
        <v>330.93340000000001</v>
      </c>
      <c r="H20196" s="1">
        <v>15.143161879999999</v>
      </c>
      <c r="I20196" s="1">
        <v>1307</v>
      </c>
    </row>
    <row r="20197" spans="1:9" x14ac:dyDescent="0.25">
      <c r="A20197" s="1">
        <v>0</v>
      </c>
      <c r="B20197" s="1" t="s">
        <v>24464</v>
      </c>
    </row>
    <row r="20198" spans="1:9" x14ac:dyDescent="0.25">
      <c r="A20198" s="1">
        <v>1</v>
      </c>
      <c r="B20198" s="1" t="s">
        <v>24465</v>
      </c>
      <c r="C20198" s="1" t="s">
        <v>24466</v>
      </c>
      <c r="D20198" s="1">
        <v>22276.583344909999</v>
      </c>
      <c r="E20198" s="1">
        <v>1.2157E-4</v>
      </c>
      <c r="F20198" s="1" t="s">
        <v>3</v>
      </c>
      <c r="G20198" s="1" t="s">
        <v>24467</v>
      </c>
      <c r="H20198" s="1">
        <v>0</v>
      </c>
      <c r="I20198" s="1">
        <v>9998</v>
      </c>
    </row>
    <row r="20199" spans="1:9" x14ac:dyDescent="0.25">
      <c r="A20199" s="1">
        <v>2</v>
      </c>
      <c r="B20199" s="1">
        <v>53010</v>
      </c>
      <c r="C20199" s="1">
        <v>53.216900000000003</v>
      </c>
      <c r="D20199" s="1">
        <v>319.52</v>
      </c>
      <c r="E20199" s="1">
        <v>2193</v>
      </c>
      <c r="F20199" s="1">
        <v>32.706499999999998</v>
      </c>
      <c r="G20199" s="1">
        <v>275.93</v>
      </c>
      <c r="H20199" s="1">
        <v>15.088462249999999</v>
      </c>
      <c r="I20199" s="1">
        <v>1306</v>
      </c>
    </row>
    <row r="20200" spans="1:9" x14ac:dyDescent="0.25">
      <c r="A20200" s="1">
        <v>0</v>
      </c>
      <c r="B20200" s="1" t="s">
        <v>24468</v>
      </c>
    </row>
    <row r="20201" spans="1:9" x14ac:dyDescent="0.25">
      <c r="A20201" s="1">
        <v>1</v>
      </c>
      <c r="B20201" s="1" t="s">
        <v>24469</v>
      </c>
      <c r="C20201" s="1" t="s">
        <v>24470</v>
      </c>
      <c r="D20201" s="1">
        <v>22276.583344909999</v>
      </c>
      <c r="E20201" s="1">
        <v>-1.072854E-2</v>
      </c>
      <c r="F20201" s="1" t="s">
        <v>3</v>
      </c>
      <c r="G20201" s="1">
        <f>-61978-1</f>
        <v>-61979</v>
      </c>
      <c r="H20201" s="1">
        <v>0</v>
      </c>
      <c r="I20201" s="1">
        <v>9994</v>
      </c>
    </row>
    <row r="20202" spans="1:9" x14ac:dyDescent="0.25">
      <c r="A20202" s="1">
        <v>2</v>
      </c>
      <c r="B20202" s="1">
        <v>53011</v>
      </c>
      <c r="C20202" s="1">
        <v>53.217199999999998</v>
      </c>
      <c r="D20202" s="1">
        <v>309.59750000000003</v>
      </c>
      <c r="E20202" s="1">
        <v>1765</v>
      </c>
      <c r="F20202" s="1">
        <v>35.929900000000004</v>
      </c>
      <c r="G20202" s="1">
        <v>1.2582</v>
      </c>
      <c r="H20202" s="1">
        <v>15.146113290000001</v>
      </c>
      <c r="I20202" s="1">
        <v>1301</v>
      </c>
    </row>
    <row r="20203" spans="1:9" x14ac:dyDescent="0.25">
      <c r="A20203" s="1">
        <v>0</v>
      </c>
      <c r="B20203" s="1" t="s">
        <v>24471</v>
      </c>
    </row>
    <row r="20204" spans="1:9" x14ac:dyDescent="0.25">
      <c r="A20204" s="1">
        <v>1</v>
      </c>
      <c r="B20204" s="1" t="s">
        <v>24472</v>
      </c>
      <c r="C20204" s="1" t="s">
        <v>24473</v>
      </c>
      <c r="D20204" s="1">
        <v>22276.583344909999</v>
      </c>
      <c r="E20204" s="1">
        <v>1.3645000000000001E-4</v>
      </c>
      <c r="F20204" s="1" t="s">
        <v>3</v>
      </c>
      <c r="G20204" s="1" t="s">
        <v>24474</v>
      </c>
      <c r="H20204" s="1">
        <v>0</v>
      </c>
      <c r="I20204" s="1">
        <v>9995</v>
      </c>
    </row>
    <row r="20205" spans="1:9" x14ac:dyDescent="0.25">
      <c r="A20205" s="1">
        <v>2</v>
      </c>
      <c r="B20205" s="1">
        <v>53012</v>
      </c>
      <c r="C20205" s="1">
        <v>53.218000000000004</v>
      </c>
      <c r="D20205" s="1">
        <v>319.52269999999999</v>
      </c>
      <c r="E20205" s="1">
        <v>1803</v>
      </c>
      <c r="F20205" s="1">
        <v>49.224899999999998</v>
      </c>
      <c r="G20205" s="1">
        <v>299.37860000000001</v>
      </c>
      <c r="H20205" s="1">
        <v>15.088509480000001</v>
      </c>
      <c r="I20205" s="1">
        <v>1309</v>
      </c>
    </row>
    <row r="20206" spans="1:9" x14ac:dyDescent="0.25">
      <c r="A20206" s="1">
        <v>0</v>
      </c>
      <c r="B20206" s="1" t="s">
        <v>24475</v>
      </c>
    </row>
    <row r="20207" spans="1:9" x14ac:dyDescent="0.25">
      <c r="A20207" s="1">
        <v>1</v>
      </c>
      <c r="B20207" s="1" t="s">
        <v>24476</v>
      </c>
      <c r="C20207" s="1" t="s">
        <v>24477</v>
      </c>
      <c r="D20207" s="1">
        <v>22276.583344909999</v>
      </c>
      <c r="E20207" s="1">
        <v>-1.08822E-2</v>
      </c>
      <c r="F20207" s="1" t="s">
        <v>3</v>
      </c>
      <c r="G20207" s="1">
        <f>-61889-1</f>
        <v>-61890</v>
      </c>
      <c r="H20207" s="1">
        <v>0</v>
      </c>
      <c r="I20207" s="1">
        <v>9991</v>
      </c>
    </row>
    <row r="20208" spans="1:9" x14ac:dyDescent="0.25">
      <c r="A20208" s="1">
        <v>2</v>
      </c>
      <c r="B20208" s="1">
        <v>53013</v>
      </c>
      <c r="C20208" s="1">
        <v>53.217199999999998</v>
      </c>
      <c r="D20208" s="1">
        <v>309.6053</v>
      </c>
      <c r="E20208" s="1">
        <v>1897</v>
      </c>
      <c r="F20208" s="1">
        <v>36.423999999999999</v>
      </c>
      <c r="G20208" s="1">
        <v>35.225499999999997</v>
      </c>
      <c r="H20208" s="1">
        <v>15.15199893</v>
      </c>
      <c r="I20208" s="1">
        <v>1301</v>
      </c>
    </row>
    <row r="20209" spans="1:9" x14ac:dyDescent="0.25">
      <c r="A20209" s="1">
        <v>0</v>
      </c>
      <c r="B20209" s="1" t="s">
        <v>24478</v>
      </c>
    </row>
    <row r="20210" spans="1:9" x14ac:dyDescent="0.25">
      <c r="A20210" s="1">
        <v>1</v>
      </c>
      <c r="B20210" s="1" t="s">
        <v>24479</v>
      </c>
      <c r="C20210" s="1" t="s">
        <v>24480</v>
      </c>
      <c r="D20210" s="1">
        <v>22276.583344909999</v>
      </c>
      <c r="E20210" s="1">
        <v>-1.1279920000000001E-2</v>
      </c>
      <c r="F20210" s="1" t="s">
        <v>3</v>
      </c>
      <c r="G20210" s="1">
        <f>-66459-1</f>
        <v>-66460</v>
      </c>
      <c r="H20210" s="1">
        <v>0</v>
      </c>
      <c r="I20210" s="1">
        <v>9990</v>
      </c>
    </row>
    <row r="20211" spans="1:9" x14ac:dyDescent="0.25">
      <c r="A20211" s="1">
        <v>2</v>
      </c>
      <c r="B20211" s="1">
        <v>53014</v>
      </c>
      <c r="C20211" s="1">
        <v>53.216900000000003</v>
      </c>
      <c r="D20211" s="1">
        <v>309.59269999999998</v>
      </c>
      <c r="E20211" s="1">
        <v>1429</v>
      </c>
      <c r="F20211" s="1">
        <v>43.217799999999997</v>
      </c>
      <c r="G20211" s="1">
        <v>319.06110000000001</v>
      </c>
      <c r="H20211" s="1">
        <v>15.14060763</v>
      </c>
      <c r="I20211" s="1">
        <v>1305</v>
      </c>
    </row>
    <row r="20212" spans="1:9" x14ac:dyDescent="0.25">
      <c r="A20212" s="1">
        <v>0</v>
      </c>
      <c r="B20212" s="1" t="s">
        <v>24481</v>
      </c>
    </row>
    <row r="20213" spans="1:9" x14ac:dyDescent="0.25">
      <c r="A20213" s="1">
        <v>1</v>
      </c>
      <c r="B20213" s="1" t="s">
        <v>24482</v>
      </c>
      <c r="C20213" s="1" t="s">
        <v>24483</v>
      </c>
      <c r="D20213" s="1">
        <v>22276.583344909999</v>
      </c>
      <c r="E20213" s="1">
        <v>-1.071863E-2</v>
      </c>
      <c r="F20213" s="1" t="s">
        <v>3</v>
      </c>
      <c r="G20213" s="1">
        <f>-59889-1</f>
        <v>-59890</v>
      </c>
      <c r="H20213" s="1">
        <v>0</v>
      </c>
      <c r="I20213" s="1">
        <v>9995</v>
      </c>
    </row>
    <row r="20214" spans="1:9" x14ac:dyDescent="0.25">
      <c r="A20214" s="1">
        <v>2</v>
      </c>
      <c r="B20214" s="1">
        <v>53015</v>
      </c>
      <c r="C20214" s="1">
        <v>53.217199999999998</v>
      </c>
      <c r="D20214" s="1">
        <v>309.60969999999998</v>
      </c>
      <c r="E20214" s="1">
        <v>1910</v>
      </c>
      <c r="F20214" s="1">
        <v>36.121299999999998</v>
      </c>
      <c r="G20214" s="1">
        <v>69.334100000000007</v>
      </c>
      <c r="H20214" s="1">
        <v>15.15778429</v>
      </c>
      <c r="I20214" s="1">
        <v>1306</v>
      </c>
    </row>
    <row r="20215" spans="1:9" x14ac:dyDescent="0.25">
      <c r="A20215" s="1">
        <v>0</v>
      </c>
      <c r="B20215" s="1" t="s">
        <v>24484</v>
      </c>
    </row>
    <row r="20216" spans="1:9" x14ac:dyDescent="0.25">
      <c r="A20216" s="1">
        <v>1</v>
      </c>
      <c r="B20216" s="1" t="s">
        <v>24485</v>
      </c>
      <c r="C20216" s="1" t="s">
        <v>24486</v>
      </c>
      <c r="D20216" s="1">
        <v>22276.583344909999</v>
      </c>
      <c r="E20216" s="1">
        <v>-1.0843790000000001E-2</v>
      </c>
      <c r="F20216" s="1" t="s">
        <v>3</v>
      </c>
      <c r="G20216" s="1">
        <f>-62157-1</f>
        <v>-62158</v>
      </c>
      <c r="H20216" s="1">
        <v>0</v>
      </c>
      <c r="I20216" s="1">
        <v>9994</v>
      </c>
    </row>
    <row r="20217" spans="1:9" x14ac:dyDescent="0.25">
      <c r="A20217" s="1">
        <v>2</v>
      </c>
      <c r="B20217" s="1">
        <v>53016</v>
      </c>
      <c r="C20217" s="1">
        <v>53.217199999999998</v>
      </c>
      <c r="D20217" s="1">
        <v>309.60239999999999</v>
      </c>
      <c r="E20217" s="1">
        <v>1770</v>
      </c>
      <c r="F20217" s="1">
        <v>35.714199999999998</v>
      </c>
      <c r="G20217" s="1">
        <v>18.706099999999999</v>
      </c>
      <c r="H20217" s="1">
        <v>15.149150629999999</v>
      </c>
      <c r="I20217" s="1">
        <v>1300</v>
      </c>
    </row>
    <row r="20218" spans="1:9" x14ac:dyDescent="0.25">
      <c r="A20218" s="1">
        <v>0</v>
      </c>
      <c r="B20218" s="1" t="s">
        <v>24487</v>
      </c>
    </row>
    <row r="20219" spans="1:9" x14ac:dyDescent="0.25">
      <c r="A20219" s="1">
        <v>1</v>
      </c>
      <c r="B20219" s="1" t="s">
        <v>24488</v>
      </c>
      <c r="C20219" s="1" t="s">
        <v>24489</v>
      </c>
      <c r="D20219" s="1">
        <v>22276.583344909999</v>
      </c>
      <c r="E20219" s="1">
        <v>-1.126275E-2</v>
      </c>
      <c r="F20219" s="1" t="s">
        <v>3</v>
      </c>
      <c r="G20219" s="1">
        <f>-62575-1</f>
        <v>-62576</v>
      </c>
      <c r="H20219" s="1">
        <v>0</v>
      </c>
      <c r="I20219" s="1">
        <v>9991</v>
      </c>
    </row>
    <row r="20220" spans="1:9" x14ac:dyDescent="0.25">
      <c r="A20220" s="1">
        <v>2</v>
      </c>
      <c r="B20220" s="1">
        <v>53017</v>
      </c>
      <c r="C20220" s="1">
        <v>53.216900000000003</v>
      </c>
      <c r="D20220" s="1">
        <v>309.61399999999998</v>
      </c>
      <c r="E20220" s="1">
        <v>1936</v>
      </c>
      <c r="F20220" s="1">
        <v>35.2727</v>
      </c>
      <c r="G20220" s="1">
        <v>86.855099999999993</v>
      </c>
      <c r="H20220" s="1">
        <v>15.161131129999999</v>
      </c>
      <c r="I20220" s="1">
        <v>1302</v>
      </c>
    </row>
    <row r="20221" spans="1:9" x14ac:dyDescent="0.25">
      <c r="A20221" s="1">
        <v>0</v>
      </c>
      <c r="B20221" s="1" t="s">
        <v>24490</v>
      </c>
    </row>
    <row r="20222" spans="1:9" x14ac:dyDescent="0.25">
      <c r="A20222" s="1">
        <v>1</v>
      </c>
      <c r="B20222" s="1" t="s">
        <v>24491</v>
      </c>
      <c r="C20222" s="1" t="s">
        <v>24492</v>
      </c>
      <c r="D20222" s="1">
        <v>22276.583344909999</v>
      </c>
      <c r="E20222" s="1">
        <v>-1.0724930000000001E-2</v>
      </c>
      <c r="F20222" s="1" t="s">
        <v>3</v>
      </c>
      <c r="G20222" s="1">
        <f>-61063-1</f>
        <v>-61064</v>
      </c>
      <c r="H20222" s="1">
        <v>0</v>
      </c>
      <c r="I20222" s="1">
        <v>9995</v>
      </c>
    </row>
    <row r="20223" spans="1:9" x14ac:dyDescent="0.25">
      <c r="A20223" s="1">
        <v>2</v>
      </c>
      <c r="B20223" s="1">
        <v>53018</v>
      </c>
      <c r="C20223" s="1">
        <v>53.217199999999998</v>
      </c>
      <c r="D20223" s="1">
        <v>309.60309999999998</v>
      </c>
      <c r="E20223" s="1">
        <v>1769</v>
      </c>
      <c r="F20223" s="1">
        <v>37.662199999999999</v>
      </c>
      <c r="G20223" s="1">
        <v>29.464400000000001</v>
      </c>
      <c r="H20223" s="1">
        <v>15.151213350000001</v>
      </c>
      <c r="I20223" s="1">
        <v>1300</v>
      </c>
    </row>
    <row r="20224" spans="1:9" x14ac:dyDescent="0.25">
      <c r="A20224" s="1">
        <v>0</v>
      </c>
      <c r="B20224" s="1" t="s">
        <v>24493</v>
      </c>
    </row>
    <row r="20225" spans="1:9" x14ac:dyDescent="0.25">
      <c r="A20225" s="1">
        <v>1</v>
      </c>
      <c r="B20225" s="1" t="s">
        <v>24494</v>
      </c>
      <c r="C20225" s="1" t="s">
        <v>24495</v>
      </c>
      <c r="D20225" s="1">
        <v>22276.583344909999</v>
      </c>
      <c r="E20225" s="1">
        <v>-1.088399E-2</v>
      </c>
      <c r="F20225" s="1" t="s">
        <v>3</v>
      </c>
      <c r="G20225" s="1">
        <f>-59338-1</f>
        <v>-59339</v>
      </c>
      <c r="H20225" s="1">
        <v>0</v>
      </c>
      <c r="I20225" s="1">
        <v>9990</v>
      </c>
    </row>
    <row r="20226" spans="1:9" x14ac:dyDescent="0.25">
      <c r="A20226" s="1">
        <v>2</v>
      </c>
      <c r="B20226" s="1">
        <v>53019</v>
      </c>
      <c r="C20226" s="1">
        <v>53.216999999999999</v>
      </c>
      <c r="D20226" s="1">
        <v>309.6173</v>
      </c>
      <c r="E20226" s="1">
        <v>2007</v>
      </c>
      <c r="F20226" s="1">
        <v>39.252699999999997</v>
      </c>
      <c r="G20226" s="1">
        <v>115.8631</v>
      </c>
      <c r="H20226" s="1">
        <v>15.16675968</v>
      </c>
      <c r="I20226" s="1">
        <v>1307</v>
      </c>
    </row>
    <row r="20227" spans="1:9" x14ac:dyDescent="0.25">
      <c r="A20227" s="1">
        <v>0</v>
      </c>
      <c r="B20227" s="1" t="s">
        <v>24496</v>
      </c>
    </row>
    <row r="20228" spans="1:9" x14ac:dyDescent="0.25">
      <c r="A20228" s="1">
        <v>1</v>
      </c>
      <c r="B20228" s="1" t="s">
        <v>24497</v>
      </c>
      <c r="C20228" s="1" t="s">
        <v>24498</v>
      </c>
      <c r="D20228" s="1">
        <v>22276.583344909999</v>
      </c>
      <c r="E20228" s="1">
        <v>-1.139976E-2</v>
      </c>
      <c r="F20228" s="1" t="s">
        <v>3</v>
      </c>
      <c r="G20228" s="1">
        <f>-64460-1</f>
        <v>-64461</v>
      </c>
      <c r="H20228" s="1">
        <v>0</v>
      </c>
      <c r="I20228" s="1">
        <v>9992</v>
      </c>
    </row>
    <row r="20229" spans="1:9" x14ac:dyDescent="0.25">
      <c r="A20229" s="1">
        <v>2</v>
      </c>
      <c r="B20229" s="1">
        <v>53020</v>
      </c>
      <c r="C20229" s="1">
        <v>53.216999999999999</v>
      </c>
      <c r="D20229" s="1">
        <v>309.60840000000002</v>
      </c>
      <c r="E20229" s="1">
        <v>1955</v>
      </c>
      <c r="F20229" s="1">
        <v>27.247699999999998</v>
      </c>
      <c r="G20229" s="1">
        <v>61.350900000000003</v>
      </c>
      <c r="H20229" s="1">
        <v>15.155330709999999</v>
      </c>
      <c r="I20229" s="1">
        <v>1308</v>
      </c>
    </row>
    <row r="20230" spans="1:9" x14ac:dyDescent="0.25">
      <c r="A20230" s="1">
        <v>0</v>
      </c>
      <c r="B20230" s="1" t="s">
        <v>24499</v>
      </c>
    </row>
    <row r="20231" spans="1:9" x14ac:dyDescent="0.25">
      <c r="A20231" s="1">
        <v>1</v>
      </c>
      <c r="B20231" s="1" t="s">
        <v>24500</v>
      </c>
      <c r="C20231" s="1" t="s">
        <v>24501</v>
      </c>
      <c r="D20231" s="1">
        <v>22276.583344909999</v>
      </c>
      <c r="E20231" s="1">
        <v>-1.088718E-2</v>
      </c>
      <c r="F20231" s="1" t="s">
        <v>3</v>
      </c>
      <c r="G20231" s="1">
        <f>-58356-1</f>
        <v>-58357</v>
      </c>
      <c r="H20231" s="1">
        <v>0</v>
      </c>
      <c r="I20231" s="1">
        <v>9997</v>
      </c>
    </row>
    <row r="20232" spans="1:9" x14ac:dyDescent="0.25">
      <c r="A20232" s="1">
        <v>2</v>
      </c>
      <c r="B20232" s="1">
        <v>53021</v>
      </c>
      <c r="C20232" s="1">
        <v>53.216999999999999</v>
      </c>
      <c r="D20232" s="1">
        <v>309.62200000000001</v>
      </c>
      <c r="E20232" s="1">
        <v>1932</v>
      </c>
      <c r="F20232" s="1">
        <v>41.279400000000003</v>
      </c>
      <c r="G20232" s="1">
        <v>146.25800000000001</v>
      </c>
      <c r="H20232" s="1">
        <v>15.172670419999999</v>
      </c>
      <c r="I20232" s="1">
        <v>1300</v>
      </c>
    </row>
    <row r="20233" spans="1:9" x14ac:dyDescent="0.25">
      <c r="A20233" s="1">
        <v>0</v>
      </c>
      <c r="B20233" s="1" t="s">
        <v>24502</v>
      </c>
    </row>
    <row r="20234" spans="1:9" x14ac:dyDescent="0.25">
      <c r="A20234" s="1">
        <v>1</v>
      </c>
      <c r="B20234" s="1" t="s">
        <v>24503</v>
      </c>
      <c r="C20234" s="1" t="s">
        <v>24504</v>
      </c>
      <c r="D20234" s="1">
        <v>22276.583344909999</v>
      </c>
      <c r="E20234" s="1">
        <v>-1.071401E-2</v>
      </c>
      <c r="F20234" s="1" t="s">
        <v>3</v>
      </c>
      <c r="G20234" s="1">
        <f>-58859-1</f>
        <v>-58860</v>
      </c>
      <c r="H20234" s="1">
        <v>0</v>
      </c>
      <c r="I20234" s="1">
        <v>9997</v>
      </c>
    </row>
    <row r="20235" spans="1:9" x14ac:dyDescent="0.25">
      <c r="A20235" s="1">
        <v>2</v>
      </c>
      <c r="B20235" s="1">
        <v>53022</v>
      </c>
      <c r="C20235" s="1">
        <v>53.217300000000002</v>
      </c>
      <c r="D20235" s="1">
        <v>309.61540000000002</v>
      </c>
      <c r="E20235" s="1">
        <v>1799</v>
      </c>
      <c r="F20235" s="1">
        <v>42.5152</v>
      </c>
      <c r="G20235" s="1">
        <v>96.188500000000005</v>
      </c>
      <c r="H20235" s="1">
        <v>15.16368553</v>
      </c>
      <c r="I20235" s="1">
        <v>1302</v>
      </c>
    </row>
    <row r="20236" spans="1:9" x14ac:dyDescent="0.25">
      <c r="A20236" s="1">
        <v>0</v>
      </c>
      <c r="B20236" s="1" t="s">
        <v>24505</v>
      </c>
    </row>
    <row r="20237" spans="1:9" x14ac:dyDescent="0.25">
      <c r="A20237" s="1">
        <v>1</v>
      </c>
      <c r="B20237" s="1" t="s">
        <v>24506</v>
      </c>
      <c r="C20237" s="1" t="s">
        <v>24507</v>
      </c>
      <c r="D20237" s="1">
        <v>22276.583344909999</v>
      </c>
      <c r="E20237" s="1">
        <v>-1.0990949999999999E-2</v>
      </c>
      <c r="F20237" s="1" t="s">
        <v>3</v>
      </c>
      <c r="G20237" s="1">
        <f>-58083-1</f>
        <v>-58084</v>
      </c>
      <c r="H20237" s="1">
        <v>0</v>
      </c>
      <c r="I20237" s="1">
        <v>9996</v>
      </c>
    </row>
    <row r="20238" spans="1:9" x14ac:dyDescent="0.25">
      <c r="A20238" s="1">
        <v>2</v>
      </c>
      <c r="B20238" s="1">
        <v>53023</v>
      </c>
      <c r="C20238" s="1">
        <v>53.216900000000003</v>
      </c>
      <c r="D20238" s="1">
        <v>309.62610000000001</v>
      </c>
      <c r="E20238" s="1">
        <v>1837</v>
      </c>
      <c r="F20238" s="1">
        <v>44.987200000000001</v>
      </c>
      <c r="G20238" s="1">
        <v>170.35390000000001</v>
      </c>
      <c r="H20238" s="1">
        <v>15.177844329999999</v>
      </c>
      <c r="I20238" s="1">
        <v>1306</v>
      </c>
    </row>
    <row r="20239" spans="1:9" x14ac:dyDescent="0.25">
      <c r="A20239" s="1">
        <v>0</v>
      </c>
      <c r="B20239" s="1" t="s">
        <v>24508</v>
      </c>
    </row>
    <row r="20240" spans="1:9" x14ac:dyDescent="0.25">
      <c r="A20240" s="1">
        <v>1</v>
      </c>
      <c r="B20240" s="1" t="s">
        <v>24509</v>
      </c>
      <c r="C20240" s="1" t="s">
        <v>24510</v>
      </c>
      <c r="D20240" s="1">
        <v>22276.583344909999</v>
      </c>
      <c r="E20240" s="1">
        <v>-1.1284809999999999E-2</v>
      </c>
      <c r="F20240" s="1" t="s">
        <v>3</v>
      </c>
      <c r="G20240" s="1">
        <f>-60101-1</f>
        <v>-60102</v>
      </c>
      <c r="H20240" s="1">
        <v>0</v>
      </c>
      <c r="I20240" s="1">
        <v>9993</v>
      </c>
    </row>
    <row r="20241" spans="1:9" x14ac:dyDescent="0.25">
      <c r="A20241" s="1">
        <v>2</v>
      </c>
      <c r="B20241" s="1">
        <v>53024</v>
      </c>
      <c r="C20241" s="1">
        <v>53.216900000000003</v>
      </c>
      <c r="D20241" s="1">
        <v>309.62450000000001</v>
      </c>
      <c r="E20241" s="1">
        <v>1668</v>
      </c>
      <c r="F20241" s="1">
        <v>44.483400000000003</v>
      </c>
      <c r="G20241" s="1">
        <v>159.0453</v>
      </c>
      <c r="H20241" s="1">
        <v>15.175901939999999</v>
      </c>
      <c r="I20241" s="1">
        <v>1302</v>
      </c>
    </row>
    <row r="20242" spans="1:9" x14ac:dyDescent="0.25">
      <c r="A20242" s="1">
        <v>0</v>
      </c>
      <c r="B20242" s="1" t="s">
        <v>24511</v>
      </c>
    </row>
    <row r="20243" spans="1:9" x14ac:dyDescent="0.25">
      <c r="A20243" s="1">
        <v>1</v>
      </c>
      <c r="B20243" s="1" t="s">
        <v>24512</v>
      </c>
      <c r="C20243" s="1" t="s">
        <v>24513</v>
      </c>
      <c r="D20243" s="1">
        <v>22276.583344909999</v>
      </c>
      <c r="E20243" s="1">
        <v>-1.071859E-2</v>
      </c>
      <c r="F20243" s="1" t="s">
        <v>3</v>
      </c>
      <c r="G20243" s="1">
        <f>-55974-1</f>
        <v>-55975</v>
      </c>
      <c r="H20243" s="1">
        <v>0</v>
      </c>
      <c r="I20243" s="1">
        <v>9992</v>
      </c>
    </row>
    <row r="20244" spans="1:9" x14ac:dyDescent="0.25">
      <c r="A20244" s="1">
        <v>2</v>
      </c>
      <c r="B20244" s="1">
        <v>53025</v>
      </c>
      <c r="C20244" s="1">
        <v>53.217399999999998</v>
      </c>
      <c r="D20244" s="1">
        <v>309.62990000000002</v>
      </c>
      <c r="E20244" s="1">
        <v>1847</v>
      </c>
      <c r="F20244" s="1">
        <v>40.621000000000002</v>
      </c>
      <c r="G20244" s="1">
        <v>194.7132</v>
      </c>
      <c r="H20244" s="1">
        <v>15.181273729999999</v>
      </c>
      <c r="I20244" s="1">
        <v>1309</v>
      </c>
    </row>
    <row r="20245" spans="1:9" x14ac:dyDescent="0.25">
      <c r="A20245" s="1">
        <v>0</v>
      </c>
      <c r="B20245" s="1" t="s">
        <v>24514</v>
      </c>
    </row>
    <row r="20246" spans="1:9" x14ac:dyDescent="0.25">
      <c r="A20246" s="1">
        <v>1</v>
      </c>
      <c r="B20246" s="1" t="s">
        <v>24515</v>
      </c>
      <c r="C20246" s="1" t="s">
        <v>24516</v>
      </c>
      <c r="D20246" s="1">
        <v>22276.583344909999</v>
      </c>
      <c r="E20246" s="1">
        <v>-1.098562E-2</v>
      </c>
      <c r="F20246" s="1" t="s">
        <v>3</v>
      </c>
      <c r="G20246" s="1">
        <f>-59418-1</f>
        <v>-59419</v>
      </c>
      <c r="H20246" s="1">
        <v>0</v>
      </c>
      <c r="I20246" s="1">
        <v>9990</v>
      </c>
    </row>
    <row r="20247" spans="1:9" x14ac:dyDescent="0.25">
      <c r="A20247" s="1">
        <v>2</v>
      </c>
      <c r="B20247" s="1">
        <v>53026</v>
      </c>
      <c r="C20247" s="1">
        <v>53.217199999999998</v>
      </c>
      <c r="D20247" s="1">
        <v>309.61970000000002</v>
      </c>
      <c r="E20247" s="1">
        <v>1878</v>
      </c>
      <c r="F20247" s="1">
        <v>40.705599999999997</v>
      </c>
      <c r="G20247" s="1">
        <v>130.68639999999999</v>
      </c>
      <c r="H20247" s="1">
        <v>15.16978583</v>
      </c>
      <c r="I20247" s="1">
        <v>1304</v>
      </c>
    </row>
    <row r="20248" spans="1:9" x14ac:dyDescent="0.25">
      <c r="A20248" s="1">
        <v>0</v>
      </c>
      <c r="B20248" s="1" t="s">
        <v>24517</v>
      </c>
    </row>
    <row r="20249" spans="1:9" x14ac:dyDescent="0.25">
      <c r="A20249" s="1">
        <v>1</v>
      </c>
      <c r="B20249" s="1" t="s">
        <v>24518</v>
      </c>
      <c r="C20249" s="1" t="s">
        <v>24519</v>
      </c>
      <c r="D20249" s="1">
        <v>22276.583344909999</v>
      </c>
      <c r="E20249" s="1">
        <v>-1.1333279999999999E-2</v>
      </c>
      <c r="F20249" s="1" t="s">
        <v>3</v>
      </c>
      <c r="G20249" s="1">
        <f>-57865-1</f>
        <v>-57866</v>
      </c>
      <c r="H20249" s="1">
        <v>0</v>
      </c>
      <c r="I20249" s="1">
        <v>9995</v>
      </c>
    </row>
    <row r="20250" spans="1:9" x14ac:dyDescent="0.25">
      <c r="A20250" s="1">
        <v>2</v>
      </c>
      <c r="B20250" s="1">
        <v>53027</v>
      </c>
      <c r="C20250" s="1">
        <v>53.216900000000003</v>
      </c>
      <c r="D20250" s="1">
        <v>309.63249999999999</v>
      </c>
      <c r="E20250" s="1">
        <v>1393</v>
      </c>
      <c r="F20250" s="1">
        <v>69.448700000000002</v>
      </c>
      <c r="G20250" s="1">
        <v>212.244</v>
      </c>
      <c r="H20250" s="1">
        <v>15.19058252</v>
      </c>
      <c r="I20250" s="1">
        <v>1304</v>
      </c>
    </row>
    <row r="20251" spans="1:9" x14ac:dyDescent="0.25">
      <c r="A20251" s="1">
        <v>0</v>
      </c>
      <c r="B20251" s="1" t="s">
        <v>24520</v>
      </c>
    </row>
    <row r="20252" spans="1:9" x14ac:dyDescent="0.25">
      <c r="A20252" s="1">
        <v>1</v>
      </c>
      <c r="B20252" s="1" t="s">
        <v>24521</v>
      </c>
      <c r="C20252" s="1" t="s">
        <v>24522</v>
      </c>
      <c r="D20252" s="1">
        <v>22276.583344909999</v>
      </c>
      <c r="E20252" s="1">
        <v>1.4077199999999999E-3</v>
      </c>
      <c r="F20252" s="1" t="s">
        <v>3</v>
      </c>
      <c r="G20252" s="1" t="s">
        <v>24523</v>
      </c>
      <c r="H20252" s="1">
        <v>0</v>
      </c>
      <c r="I20252" s="1">
        <v>9992</v>
      </c>
    </row>
    <row r="20253" spans="1:9" x14ac:dyDescent="0.25">
      <c r="A20253" s="1">
        <v>2</v>
      </c>
      <c r="B20253" s="1">
        <v>53028</v>
      </c>
      <c r="C20253" s="1">
        <v>53.213700000000003</v>
      </c>
      <c r="D20253" s="1">
        <v>302.75760000000002</v>
      </c>
      <c r="E20253" s="1">
        <v>5471</v>
      </c>
      <c r="F20253" s="1">
        <v>51.741399999999999</v>
      </c>
      <c r="G20253" s="1">
        <v>276.45190000000002</v>
      </c>
      <c r="H20253" s="1">
        <v>15.79982283</v>
      </c>
      <c r="I20253" s="1">
        <v>1302</v>
      </c>
    </row>
    <row r="20254" spans="1:9" x14ac:dyDescent="0.25">
      <c r="A20254" s="1">
        <v>0</v>
      </c>
      <c r="B20254" s="1" t="s">
        <v>24524</v>
      </c>
    </row>
    <row r="20255" spans="1:9" x14ac:dyDescent="0.25">
      <c r="A20255" s="1">
        <v>1</v>
      </c>
      <c r="B20255" s="1" t="s">
        <v>24525</v>
      </c>
      <c r="C20255" s="1" t="s">
        <v>24526</v>
      </c>
      <c r="D20255" s="1">
        <v>22276.583344909999</v>
      </c>
      <c r="E20255" s="1">
        <v>-1.0513639999999999E-2</v>
      </c>
      <c r="F20255" s="1" t="s">
        <v>3</v>
      </c>
      <c r="G20255" s="1">
        <f>-13191-1</f>
        <v>-13192</v>
      </c>
      <c r="H20255" s="1">
        <v>0</v>
      </c>
      <c r="I20255" s="1">
        <v>9990</v>
      </c>
    </row>
    <row r="20256" spans="1:9" x14ac:dyDescent="0.25">
      <c r="A20256" s="1">
        <v>2</v>
      </c>
      <c r="B20256" s="1">
        <v>53029</v>
      </c>
      <c r="C20256" s="1">
        <v>53.216200000000001</v>
      </c>
      <c r="D20256" s="1">
        <v>304.0462</v>
      </c>
      <c r="E20256" s="1">
        <v>1156</v>
      </c>
      <c r="F20256" s="1">
        <v>64.416200000000003</v>
      </c>
      <c r="G20256" s="1">
        <v>317.34339999999997</v>
      </c>
      <c r="H20256" s="1">
        <v>15.61569572</v>
      </c>
      <c r="I20256" s="1">
        <v>1301</v>
      </c>
    </row>
    <row r="20257" spans="1:9" x14ac:dyDescent="0.25">
      <c r="A20257" s="1">
        <v>0</v>
      </c>
      <c r="B20257" s="1" t="s">
        <v>24527</v>
      </c>
    </row>
    <row r="20258" spans="1:9" x14ac:dyDescent="0.25">
      <c r="A20258" s="1">
        <v>1</v>
      </c>
      <c r="B20258" s="1" t="s">
        <v>24528</v>
      </c>
      <c r="C20258" s="1" t="s">
        <v>24529</v>
      </c>
      <c r="D20258" s="1">
        <v>22276.583344909999</v>
      </c>
      <c r="E20258" s="1">
        <v>-1.0901620000000001E-2</v>
      </c>
      <c r="F20258" s="1" t="s">
        <v>3</v>
      </c>
      <c r="G20258" s="1">
        <f>-56502-1</f>
        <v>-56503</v>
      </c>
      <c r="H20258" s="1">
        <v>0</v>
      </c>
      <c r="I20258" s="1">
        <v>9994</v>
      </c>
    </row>
    <row r="20259" spans="1:9" x14ac:dyDescent="0.25">
      <c r="A20259" s="1">
        <v>2</v>
      </c>
      <c r="B20259" s="1">
        <v>53030</v>
      </c>
      <c r="C20259" s="1">
        <v>53.217199999999998</v>
      </c>
      <c r="D20259" s="1">
        <v>309.63080000000002</v>
      </c>
      <c r="E20259" s="1">
        <v>1415</v>
      </c>
      <c r="F20259" s="1">
        <v>64.929699999999997</v>
      </c>
      <c r="G20259" s="1">
        <v>185.9966</v>
      </c>
      <c r="H20259" s="1">
        <v>15.18435526</v>
      </c>
      <c r="I20259" s="1">
        <v>1308</v>
      </c>
    </row>
    <row r="20260" spans="1:9" x14ac:dyDescent="0.25">
      <c r="A20260" s="1">
        <v>0</v>
      </c>
      <c r="B20260" s="1" t="s">
        <v>24530</v>
      </c>
    </row>
    <row r="20261" spans="1:9" x14ac:dyDescent="0.25">
      <c r="A20261" s="1">
        <v>1</v>
      </c>
      <c r="B20261" s="1" t="s">
        <v>24531</v>
      </c>
      <c r="C20261" s="1" t="s">
        <v>24532</v>
      </c>
      <c r="D20261" s="1">
        <v>22276.583344909999</v>
      </c>
      <c r="E20261" s="1">
        <v>-1.1000619999999999E-2</v>
      </c>
      <c r="F20261" s="1" t="s">
        <v>3</v>
      </c>
      <c r="G20261" s="1">
        <f>-13833-1</f>
        <v>-13834</v>
      </c>
      <c r="H20261" s="1">
        <v>0</v>
      </c>
      <c r="I20261" s="1">
        <v>9996</v>
      </c>
    </row>
    <row r="20262" spans="1:9" x14ac:dyDescent="0.25">
      <c r="A20262" s="1">
        <v>2</v>
      </c>
      <c r="B20262" s="1">
        <v>53031</v>
      </c>
      <c r="C20262" s="1">
        <v>53.216299999999997</v>
      </c>
      <c r="D20262" s="1">
        <v>304.06240000000003</v>
      </c>
      <c r="E20262" s="1">
        <v>1002</v>
      </c>
      <c r="F20262" s="1">
        <v>55.181800000000003</v>
      </c>
      <c r="G20262" s="1">
        <v>328.71730000000002</v>
      </c>
      <c r="H20262" s="1">
        <v>15.616268549999999</v>
      </c>
      <c r="I20262" s="1">
        <v>1304</v>
      </c>
    </row>
    <row r="20263" spans="1:9" x14ac:dyDescent="0.25">
      <c r="A20263" s="1">
        <v>0</v>
      </c>
      <c r="B20263" s="1" t="s">
        <v>24533</v>
      </c>
    </row>
    <row r="20264" spans="1:9" x14ac:dyDescent="0.25">
      <c r="A20264" s="1">
        <v>1</v>
      </c>
      <c r="B20264" s="1" t="s">
        <v>24534</v>
      </c>
      <c r="C20264" s="1" t="s">
        <v>24535</v>
      </c>
      <c r="D20264" s="1">
        <v>22276.583344909999</v>
      </c>
      <c r="E20264" s="1">
        <v>-1.083134E-2</v>
      </c>
      <c r="F20264" s="1" t="s">
        <v>3</v>
      </c>
      <c r="G20264" s="1">
        <f>-55638-1</f>
        <v>-55639</v>
      </c>
      <c r="H20264" s="1">
        <v>0</v>
      </c>
      <c r="I20264" s="1">
        <v>9996</v>
      </c>
    </row>
    <row r="20265" spans="1:9" x14ac:dyDescent="0.25">
      <c r="A20265" s="1">
        <v>2</v>
      </c>
      <c r="B20265" s="1">
        <v>53032</v>
      </c>
      <c r="C20265" s="1">
        <v>53.216999999999999</v>
      </c>
      <c r="D20265" s="1">
        <v>309.6327</v>
      </c>
      <c r="E20265" s="1">
        <v>1453</v>
      </c>
      <c r="F20265" s="1">
        <v>55.525500000000001</v>
      </c>
      <c r="G20265" s="1">
        <v>210.8631</v>
      </c>
      <c r="H20265" s="1">
        <v>15.18725682</v>
      </c>
      <c r="I20265" s="1">
        <v>1303</v>
      </c>
    </row>
    <row r="20266" spans="1:9" x14ac:dyDescent="0.25">
      <c r="A20266" s="1">
        <v>0</v>
      </c>
      <c r="B20266" s="1" t="s">
        <v>24536</v>
      </c>
    </row>
    <row r="20267" spans="1:9" x14ac:dyDescent="0.25">
      <c r="A20267" s="1">
        <v>1</v>
      </c>
      <c r="B20267" s="1" t="s">
        <v>24537</v>
      </c>
      <c r="C20267" s="1" t="s">
        <v>24538</v>
      </c>
      <c r="D20267" s="1">
        <v>22276.583344909999</v>
      </c>
      <c r="E20267" s="1">
        <v>-1.0478370000000001E-2</v>
      </c>
      <c r="F20267" s="1" t="s">
        <v>3</v>
      </c>
      <c r="G20267" s="1">
        <f>-13137-1</f>
        <v>-13138</v>
      </c>
      <c r="H20267" s="1">
        <v>0</v>
      </c>
      <c r="I20267" s="1">
        <v>9995</v>
      </c>
    </row>
    <row r="20268" spans="1:9" x14ac:dyDescent="0.25">
      <c r="A20268" s="1">
        <v>2</v>
      </c>
      <c r="B20268" s="1">
        <v>53033</v>
      </c>
      <c r="C20268" s="1">
        <v>53.216000000000001</v>
      </c>
      <c r="D20268" s="1">
        <v>304.0564</v>
      </c>
      <c r="E20268" s="1">
        <v>1093</v>
      </c>
      <c r="F20268" s="1">
        <v>61.3215</v>
      </c>
      <c r="G20268" s="1">
        <v>321.8784</v>
      </c>
      <c r="H20268" s="1">
        <v>15.615808400000001</v>
      </c>
      <c r="I20268" s="1">
        <v>1301</v>
      </c>
    </row>
    <row r="20269" spans="1:9" x14ac:dyDescent="0.25">
      <c r="A20269" s="1">
        <v>0</v>
      </c>
      <c r="B20269" s="1" t="s">
        <v>24539</v>
      </c>
    </row>
    <row r="20270" spans="1:9" x14ac:dyDescent="0.25">
      <c r="A20270" s="1">
        <v>1</v>
      </c>
      <c r="B20270" s="1" t="s">
        <v>24540</v>
      </c>
      <c r="C20270" s="1" t="s">
        <v>24541</v>
      </c>
      <c r="D20270" s="1">
        <v>22276.583344909999</v>
      </c>
      <c r="E20270" s="1">
        <v>-1.0495229999999999E-2</v>
      </c>
      <c r="F20270" s="1" t="s">
        <v>3</v>
      </c>
      <c r="G20270" s="1">
        <f>-13163-1</f>
        <v>-13164</v>
      </c>
      <c r="H20270" s="1">
        <v>0</v>
      </c>
      <c r="I20270" s="1">
        <v>9999</v>
      </c>
    </row>
    <row r="20271" spans="1:9" x14ac:dyDescent="0.25">
      <c r="A20271" s="1">
        <v>2</v>
      </c>
      <c r="B20271" s="1">
        <v>53034</v>
      </c>
      <c r="C20271" s="1">
        <v>53.216000000000001</v>
      </c>
      <c r="D20271" s="1">
        <v>304.05040000000002</v>
      </c>
      <c r="E20271" s="1">
        <v>1078</v>
      </c>
      <c r="F20271" s="1">
        <v>60.567399999999999</v>
      </c>
      <c r="G20271" s="1">
        <v>321.91239999999999</v>
      </c>
      <c r="H20271" s="1">
        <v>15.615754170000001</v>
      </c>
      <c r="I20271" s="1">
        <v>1302</v>
      </c>
    </row>
    <row r="20272" spans="1:9" x14ac:dyDescent="0.25">
      <c r="A20272" s="1">
        <v>0</v>
      </c>
      <c r="B20272" s="1" t="s">
        <v>24542</v>
      </c>
    </row>
    <row r="20273" spans="1:9" x14ac:dyDescent="0.25">
      <c r="A20273" s="1">
        <v>1</v>
      </c>
      <c r="B20273" s="1" t="s">
        <v>24543</v>
      </c>
      <c r="C20273" s="1" t="s">
        <v>24544</v>
      </c>
      <c r="D20273" s="1">
        <v>22276.583344909999</v>
      </c>
      <c r="E20273" s="1">
        <v>-1.0633419999999999E-2</v>
      </c>
      <c r="F20273" s="1" t="s">
        <v>3</v>
      </c>
      <c r="G20273" s="1">
        <f>-13337-1</f>
        <v>-13338</v>
      </c>
      <c r="H20273" s="1">
        <v>0</v>
      </c>
      <c r="I20273" s="1">
        <v>9998</v>
      </c>
    </row>
    <row r="20274" spans="1:9" x14ac:dyDescent="0.25">
      <c r="A20274" s="1">
        <v>2</v>
      </c>
      <c r="B20274" s="1">
        <v>53035</v>
      </c>
      <c r="C20274" s="1">
        <v>53.2164</v>
      </c>
      <c r="D20274" s="1">
        <v>304.06869999999998</v>
      </c>
      <c r="E20274" s="1">
        <v>1089</v>
      </c>
      <c r="F20274" s="1">
        <v>67.338399999999993</v>
      </c>
      <c r="G20274" s="1">
        <v>317.29320000000001</v>
      </c>
      <c r="H20274" s="1">
        <v>15.616061999999999</v>
      </c>
      <c r="I20274" s="1">
        <v>1304</v>
      </c>
    </row>
    <row r="20275" spans="1:9" x14ac:dyDescent="0.25">
      <c r="A20275" s="1">
        <v>0</v>
      </c>
      <c r="B20275" s="1" t="s">
        <v>24545</v>
      </c>
    </row>
    <row r="20276" spans="1:9" x14ac:dyDescent="0.25">
      <c r="A20276" s="1">
        <v>1</v>
      </c>
      <c r="B20276" s="1" t="s">
        <v>24546</v>
      </c>
      <c r="C20276" s="1" t="s">
        <v>24547</v>
      </c>
      <c r="D20276" s="1">
        <v>22276.583344909999</v>
      </c>
      <c r="E20276" s="1">
        <v>-1.0635500000000001E-2</v>
      </c>
      <c r="F20276" s="1" t="s">
        <v>3</v>
      </c>
      <c r="G20276" s="1">
        <f>-13336-1</f>
        <v>-13337</v>
      </c>
      <c r="H20276" s="1">
        <v>0</v>
      </c>
      <c r="I20276" s="1">
        <v>9999</v>
      </c>
    </row>
    <row r="20277" spans="1:9" x14ac:dyDescent="0.25">
      <c r="A20277" s="1">
        <v>2</v>
      </c>
      <c r="B20277" s="1">
        <v>53036</v>
      </c>
      <c r="C20277" s="1">
        <v>53.216299999999997</v>
      </c>
      <c r="D20277" s="1">
        <v>304.07409999999999</v>
      </c>
      <c r="E20277" s="1">
        <v>1108</v>
      </c>
      <c r="F20277" s="1">
        <v>63.883400000000002</v>
      </c>
      <c r="G20277" s="1">
        <v>321.46640000000002</v>
      </c>
      <c r="H20277" s="1">
        <v>15.616134819999999</v>
      </c>
      <c r="I20277" s="1">
        <v>1307</v>
      </c>
    </row>
    <row r="20278" spans="1:9" x14ac:dyDescent="0.25">
      <c r="A20278" s="1">
        <v>0</v>
      </c>
      <c r="B20278" s="1" t="s">
        <v>24548</v>
      </c>
    </row>
    <row r="20279" spans="1:9" x14ac:dyDescent="0.25">
      <c r="A20279" s="1">
        <v>1</v>
      </c>
      <c r="B20279" s="1" t="s">
        <v>24549</v>
      </c>
      <c r="C20279" s="1" t="s">
        <v>24550</v>
      </c>
      <c r="D20279" s="1">
        <v>22276.583344909999</v>
      </c>
      <c r="E20279" s="1">
        <v>-1.0730689999999999E-2</v>
      </c>
      <c r="F20279" s="1" t="s">
        <v>3</v>
      </c>
      <c r="G20279" s="1">
        <f>-13460-1</f>
        <v>-13461</v>
      </c>
      <c r="H20279" s="1">
        <v>0</v>
      </c>
      <c r="I20279" s="1">
        <v>9994</v>
      </c>
    </row>
    <row r="20280" spans="1:9" x14ac:dyDescent="0.25">
      <c r="A20280" s="1">
        <v>2</v>
      </c>
      <c r="B20280" s="1">
        <v>53037</v>
      </c>
      <c r="C20280" s="1">
        <v>53.2164</v>
      </c>
      <c r="D20280" s="1">
        <v>304.08049999999997</v>
      </c>
      <c r="E20280" s="1">
        <v>1042</v>
      </c>
      <c r="F20280" s="1">
        <v>65.188400000000001</v>
      </c>
      <c r="G20280" s="1">
        <v>320.87670000000003</v>
      </c>
      <c r="H20280" s="1">
        <v>15.61627352</v>
      </c>
      <c r="I20280" s="1">
        <v>1305</v>
      </c>
    </row>
    <row r="20281" spans="1:9" x14ac:dyDescent="0.25">
      <c r="A20281" s="1">
        <v>0</v>
      </c>
      <c r="B20281" s="1" t="s">
        <v>24551</v>
      </c>
    </row>
    <row r="20282" spans="1:9" x14ac:dyDescent="0.25">
      <c r="A20282" s="1">
        <v>1</v>
      </c>
      <c r="B20282" s="1" t="s">
        <v>24552</v>
      </c>
      <c r="C20282" s="1" t="s">
        <v>24553</v>
      </c>
      <c r="D20282" s="1">
        <v>22276.583344909999</v>
      </c>
      <c r="E20282" s="1">
        <v>-1.125429E-2</v>
      </c>
      <c r="F20282" s="1" t="s">
        <v>3</v>
      </c>
      <c r="G20282" s="1">
        <f>-14159-1</f>
        <v>-14160</v>
      </c>
      <c r="H20282" s="1">
        <v>0</v>
      </c>
      <c r="I20282" s="1">
        <v>9999</v>
      </c>
    </row>
    <row r="20283" spans="1:9" x14ac:dyDescent="0.25">
      <c r="A20283" s="1">
        <v>2</v>
      </c>
      <c r="B20283" s="1">
        <v>53038</v>
      </c>
      <c r="C20283" s="1">
        <v>53.216099999999997</v>
      </c>
      <c r="D20283" s="1">
        <v>304.08569999999997</v>
      </c>
      <c r="E20283" s="1">
        <v>1030</v>
      </c>
      <c r="F20283" s="1">
        <v>59.438000000000002</v>
      </c>
      <c r="G20283" s="1">
        <v>327.32639999999998</v>
      </c>
      <c r="H20283" s="1">
        <v>15.61673326</v>
      </c>
      <c r="I20283" s="1">
        <v>1300</v>
      </c>
    </row>
    <row r="20284" spans="1:9" x14ac:dyDescent="0.25">
      <c r="A20284" s="1">
        <v>0</v>
      </c>
      <c r="B20284" s="1" t="s">
        <v>24554</v>
      </c>
    </row>
    <row r="20285" spans="1:9" x14ac:dyDescent="0.25">
      <c r="A20285" s="1">
        <v>1</v>
      </c>
      <c r="B20285" s="1" t="s">
        <v>24555</v>
      </c>
      <c r="C20285" s="1" t="s">
        <v>24556</v>
      </c>
      <c r="D20285" s="1">
        <v>22276.511558099999</v>
      </c>
      <c r="E20285" s="1">
        <v>1.2860000000000001E-5</v>
      </c>
      <c r="F20285" s="1" t="s">
        <v>3</v>
      </c>
      <c r="G20285" s="1" t="s">
        <v>24557</v>
      </c>
      <c r="H20285" s="1">
        <v>0</v>
      </c>
      <c r="I20285" s="1">
        <v>9998</v>
      </c>
    </row>
    <row r="20286" spans="1:9" x14ac:dyDescent="0.25">
      <c r="A20286" s="1">
        <v>2</v>
      </c>
      <c r="B20286" s="1">
        <v>53043</v>
      </c>
      <c r="C20286" s="1">
        <v>97.656599999999997</v>
      </c>
      <c r="D20286" s="1">
        <v>96.272199999999998</v>
      </c>
      <c r="E20286" s="1">
        <v>2134</v>
      </c>
      <c r="F20286" s="1">
        <v>43.699800000000003</v>
      </c>
      <c r="G20286" s="1">
        <v>316.43950000000001</v>
      </c>
      <c r="H20286" s="1">
        <v>15.01261575</v>
      </c>
      <c r="I20286" s="1">
        <v>12909</v>
      </c>
    </row>
    <row r="20287" spans="1:9" x14ac:dyDescent="0.25">
      <c r="A20287" s="1">
        <v>0</v>
      </c>
      <c r="B20287" s="1" t="s">
        <v>24558</v>
      </c>
    </row>
    <row r="20288" spans="1:9" x14ac:dyDescent="0.25">
      <c r="A20288" s="1">
        <v>1</v>
      </c>
      <c r="B20288" s="1" t="s">
        <v>24559</v>
      </c>
      <c r="C20288" s="1" t="s">
        <v>24560</v>
      </c>
      <c r="D20288" s="1">
        <v>22276.507868240002</v>
      </c>
      <c r="E20288" s="1">
        <v>4.2599999999999999E-6</v>
      </c>
      <c r="F20288" s="1" t="s">
        <v>3</v>
      </c>
      <c r="G20288" s="1" t="s">
        <v>24561</v>
      </c>
      <c r="H20288" s="1">
        <v>0</v>
      </c>
      <c r="I20288" s="1">
        <v>9996</v>
      </c>
    </row>
    <row r="20289" spans="1:9" x14ac:dyDescent="0.25">
      <c r="A20289" s="1">
        <v>2</v>
      </c>
      <c r="B20289" s="1">
        <v>53044</v>
      </c>
      <c r="C20289" s="1">
        <v>97.655600000000007</v>
      </c>
      <c r="D20289" s="1">
        <v>96.269300000000001</v>
      </c>
      <c r="E20289" s="1">
        <v>2220</v>
      </c>
      <c r="F20289" s="1">
        <v>41.702199999999998</v>
      </c>
      <c r="G20289" s="1">
        <v>318.43709999999999</v>
      </c>
      <c r="H20289" s="1">
        <v>15.01264991</v>
      </c>
      <c r="I20289" s="1">
        <v>13484</v>
      </c>
    </row>
    <row r="20290" spans="1:9" x14ac:dyDescent="0.25">
      <c r="A20290" s="1">
        <v>0</v>
      </c>
      <c r="B20290" s="1" t="s">
        <v>24562</v>
      </c>
    </row>
    <row r="20291" spans="1:9" x14ac:dyDescent="0.25">
      <c r="A20291" s="1">
        <v>1</v>
      </c>
      <c r="B20291" s="1" t="s">
        <v>24563</v>
      </c>
      <c r="C20291" s="1" t="s">
        <v>24564</v>
      </c>
      <c r="D20291" s="1">
        <v>22276.506259860002</v>
      </c>
      <c r="E20291" s="1">
        <v>-1.8E-7</v>
      </c>
      <c r="F20291" s="1" t="s">
        <v>3</v>
      </c>
      <c r="G20291" s="1" t="s">
        <v>24565</v>
      </c>
      <c r="H20291" s="1">
        <v>0</v>
      </c>
      <c r="I20291" s="1">
        <v>9992</v>
      </c>
    </row>
    <row r="20292" spans="1:9" x14ac:dyDescent="0.25">
      <c r="A20292" s="1">
        <v>2</v>
      </c>
      <c r="B20292" s="1">
        <v>53045</v>
      </c>
      <c r="C20292" s="1">
        <v>97.655699999999996</v>
      </c>
      <c r="D20292" s="1">
        <v>96.266000000000005</v>
      </c>
      <c r="E20292" s="1">
        <v>2282</v>
      </c>
      <c r="F20292" s="1">
        <v>50.6511</v>
      </c>
      <c r="G20292" s="1">
        <v>309.49149999999997</v>
      </c>
      <c r="H20292" s="1">
        <v>15.01257691</v>
      </c>
      <c r="I20292" s="1">
        <v>12909</v>
      </c>
    </row>
    <row r="20293" spans="1:9" x14ac:dyDescent="0.25">
      <c r="A20293" s="1">
        <v>0</v>
      </c>
      <c r="B20293" s="1" t="s">
        <v>24566</v>
      </c>
    </row>
    <row r="20294" spans="1:9" x14ac:dyDescent="0.25">
      <c r="A20294" s="1">
        <v>1</v>
      </c>
      <c r="B20294" s="1" t="s">
        <v>24567</v>
      </c>
      <c r="C20294" s="1" t="s">
        <v>24568</v>
      </c>
      <c r="D20294" s="1">
        <v>22276.506017399999</v>
      </c>
      <c r="E20294" s="1">
        <v>5.5400000000000003E-6</v>
      </c>
      <c r="F20294" s="1" t="s">
        <v>3</v>
      </c>
      <c r="G20294" s="1" t="s">
        <v>24569</v>
      </c>
      <c r="H20294" s="1">
        <v>0</v>
      </c>
      <c r="I20294" s="1">
        <v>9990</v>
      </c>
    </row>
    <row r="20295" spans="1:9" x14ac:dyDescent="0.25">
      <c r="A20295" s="1">
        <v>2</v>
      </c>
      <c r="B20295" s="1">
        <v>53046</v>
      </c>
      <c r="C20295" s="1">
        <v>97.656499999999994</v>
      </c>
      <c r="D20295" s="1">
        <v>96.266199999999998</v>
      </c>
      <c r="E20295" s="1">
        <v>2369</v>
      </c>
      <c r="F20295" s="1">
        <v>40.585099999999997</v>
      </c>
      <c r="G20295" s="1">
        <v>319.55500000000001</v>
      </c>
      <c r="H20295" s="1">
        <v>15.012653090000001</v>
      </c>
      <c r="I20295" s="1">
        <v>13488</v>
      </c>
    </row>
    <row r="20296" spans="1:9" x14ac:dyDescent="0.25">
      <c r="A20296" s="1">
        <v>0</v>
      </c>
      <c r="B20296" s="1" t="s">
        <v>24570</v>
      </c>
    </row>
    <row r="20297" spans="1:9" x14ac:dyDescent="0.25">
      <c r="A20297" s="1">
        <v>1</v>
      </c>
      <c r="B20297" s="1" t="s">
        <v>24571</v>
      </c>
      <c r="C20297" s="1" t="s">
        <v>24572</v>
      </c>
      <c r="D20297" s="1">
        <v>22276.504150190001</v>
      </c>
      <c r="E20297" s="1">
        <v>1.3030000000000001E-5</v>
      </c>
      <c r="F20297" s="1" t="s">
        <v>3</v>
      </c>
      <c r="G20297" s="1" t="s">
        <v>24573</v>
      </c>
      <c r="H20297" s="1">
        <v>0</v>
      </c>
      <c r="I20297" s="1">
        <v>9995</v>
      </c>
    </row>
    <row r="20298" spans="1:9" x14ac:dyDescent="0.25">
      <c r="A20298" s="1">
        <v>2</v>
      </c>
      <c r="B20298" s="1">
        <v>53047</v>
      </c>
      <c r="C20298" s="1">
        <v>97.655100000000004</v>
      </c>
      <c r="D20298" s="1">
        <v>96.2654</v>
      </c>
      <c r="E20298" s="1">
        <v>2448</v>
      </c>
      <c r="F20298" s="1">
        <v>40.230499999999999</v>
      </c>
      <c r="G20298" s="1">
        <v>319.91000000000003</v>
      </c>
      <c r="H20298" s="1">
        <v>15.0127518</v>
      </c>
      <c r="I20298" s="1">
        <v>12903</v>
      </c>
    </row>
    <row r="20299" spans="1:9" x14ac:dyDescent="0.25">
      <c r="A20299" s="1">
        <v>0</v>
      </c>
      <c r="B20299" s="1" t="s">
        <v>24574</v>
      </c>
    </row>
    <row r="20300" spans="1:9" x14ac:dyDescent="0.25">
      <c r="A20300" s="1">
        <v>1</v>
      </c>
      <c r="B20300" s="1" t="s">
        <v>24575</v>
      </c>
      <c r="C20300" s="1" t="s">
        <v>24576</v>
      </c>
      <c r="D20300" s="1">
        <v>22276.50439934</v>
      </c>
      <c r="E20300" s="1">
        <v>5.6500000000000001E-6</v>
      </c>
      <c r="F20300" s="1" t="s">
        <v>3</v>
      </c>
      <c r="G20300" s="1" t="s">
        <v>24577</v>
      </c>
      <c r="H20300" s="1">
        <v>0</v>
      </c>
      <c r="I20300" s="1">
        <v>9998</v>
      </c>
    </row>
    <row r="20301" spans="1:9" x14ac:dyDescent="0.25">
      <c r="A20301" s="1">
        <v>2</v>
      </c>
      <c r="B20301" s="1">
        <v>53048</v>
      </c>
      <c r="C20301" s="1">
        <v>97.657600000000002</v>
      </c>
      <c r="D20301" s="1">
        <v>96.2577</v>
      </c>
      <c r="E20301" s="1">
        <v>2327</v>
      </c>
      <c r="F20301" s="1">
        <v>44.581600000000002</v>
      </c>
      <c r="G20301" s="1">
        <v>315.55950000000001</v>
      </c>
      <c r="H20301" s="1">
        <v>15.01269937</v>
      </c>
      <c r="I20301" s="1">
        <v>13471</v>
      </c>
    </row>
    <row r="20302" spans="1:9" x14ac:dyDescent="0.25">
      <c r="A20302" s="1">
        <v>0</v>
      </c>
      <c r="B20302" s="1" t="s">
        <v>24578</v>
      </c>
    </row>
    <row r="20303" spans="1:9" x14ac:dyDescent="0.25">
      <c r="A20303" s="1">
        <v>1</v>
      </c>
      <c r="B20303" s="1" t="s">
        <v>24579</v>
      </c>
      <c r="C20303" s="1" t="s">
        <v>24580</v>
      </c>
      <c r="D20303" s="1">
        <v>22276.498847610001</v>
      </c>
      <c r="E20303" s="1">
        <v>3.0239999999999998E-5</v>
      </c>
      <c r="F20303" s="1" t="s">
        <v>3</v>
      </c>
      <c r="G20303" s="1" t="s">
        <v>24581</v>
      </c>
      <c r="H20303" s="1">
        <v>0</v>
      </c>
      <c r="I20303" s="1">
        <v>9995</v>
      </c>
    </row>
    <row r="20304" spans="1:9" x14ac:dyDescent="0.25">
      <c r="A20304" s="1">
        <v>2</v>
      </c>
      <c r="B20304" s="1">
        <v>53049</v>
      </c>
      <c r="C20304" s="1">
        <v>97.655500000000004</v>
      </c>
      <c r="D20304" s="1">
        <v>96.253399999999999</v>
      </c>
      <c r="E20304" s="1">
        <v>2546</v>
      </c>
      <c r="F20304" s="1">
        <v>50.048699999999997</v>
      </c>
      <c r="G20304" s="1">
        <v>310.09609999999998</v>
      </c>
      <c r="H20304" s="1">
        <v>15.01268645</v>
      </c>
      <c r="I20304" s="1">
        <v>12898</v>
      </c>
    </row>
    <row r="20305" spans="1:9" x14ac:dyDescent="0.25">
      <c r="A20305" s="1">
        <v>0</v>
      </c>
      <c r="B20305" s="1" t="s">
        <v>24582</v>
      </c>
    </row>
    <row r="20306" spans="1:9" x14ac:dyDescent="0.25">
      <c r="A20306" s="1">
        <v>1</v>
      </c>
      <c r="B20306" s="1" t="s">
        <v>24583</v>
      </c>
      <c r="C20306" s="1" t="s">
        <v>24584</v>
      </c>
      <c r="D20306" s="1">
        <v>22276.502308890002</v>
      </c>
      <c r="E20306" s="1">
        <v>2.9799999999999998E-6</v>
      </c>
      <c r="F20306" s="1" t="s">
        <v>3</v>
      </c>
      <c r="G20306" s="1" t="s">
        <v>24585</v>
      </c>
      <c r="H20306" s="1">
        <v>0</v>
      </c>
      <c r="I20306" s="1">
        <v>9996</v>
      </c>
    </row>
    <row r="20307" spans="1:9" x14ac:dyDescent="0.25">
      <c r="A20307" s="1">
        <v>2</v>
      </c>
      <c r="B20307" s="1">
        <v>53050</v>
      </c>
      <c r="C20307" s="1">
        <v>97.656400000000005</v>
      </c>
      <c r="D20307" s="1">
        <v>96.257499999999993</v>
      </c>
      <c r="E20307" s="1">
        <v>2170</v>
      </c>
      <c r="F20307" s="1">
        <v>53.614600000000003</v>
      </c>
      <c r="G20307" s="1">
        <v>306.52780000000001</v>
      </c>
      <c r="H20307" s="1">
        <v>15.01255023</v>
      </c>
      <c r="I20307" s="1">
        <v>13471</v>
      </c>
    </row>
    <row r="20308" spans="1:9" x14ac:dyDescent="0.25">
      <c r="A20308" s="1">
        <v>0</v>
      </c>
      <c r="B20308" s="1" t="s">
        <v>24586</v>
      </c>
    </row>
    <row r="20309" spans="1:9" x14ac:dyDescent="0.25">
      <c r="A20309" s="1">
        <v>1</v>
      </c>
      <c r="B20309" s="1" t="s">
        <v>24587</v>
      </c>
      <c r="C20309" s="1" t="s">
        <v>24588</v>
      </c>
      <c r="D20309" s="1">
        <v>22276.49675083</v>
      </c>
      <c r="E20309" s="1">
        <v>2.3240000000000001E-5</v>
      </c>
      <c r="F20309" s="1" t="s">
        <v>3</v>
      </c>
      <c r="G20309" s="1" t="s">
        <v>24589</v>
      </c>
      <c r="H20309" s="1">
        <v>0</v>
      </c>
      <c r="I20309" s="1">
        <v>9993</v>
      </c>
    </row>
    <row r="20310" spans="1:9" x14ac:dyDescent="0.25">
      <c r="A20310" s="1">
        <v>2</v>
      </c>
      <c r="B20310" s="1">
        <v>53051</v>
      </c>
      <c r="C20310" s="1">
        <v>97.656999999999996</v>
      </c>
      <c r="D20310" s="1">
        <v>96.250100000000003</v>
      </c>
      <c r="E20310" s="1">
        <v>2059</v>
      </c>
      <c r="F20310" s="1">
        <v>54.304900000000004</v>
      </c>
      <c r="G20310" s="1">
        <v>305.83670000000001</v>
      </c>
      <c r="H20310" s="1">
        <v>15.01273992</v>
      </c>
      <c r="I20310" s="1">
        <v>12895</v>
      </c>
    </row>
    <row r="20311" spans="1:9" x14ac:dyDescent="0.25">
      <c r="A20311" s="1">
        <v>0</v>
      </c>
      <c r="B20311" s="1" t="s">
        <v>24590</v>
      </c>
    </row>
    <row r="20312" spans="1:9" x14ac:dyDescent="0.25">
      <c r="A20312" s="1">
        <v>1</v>
      </c>
      <c r="B20312" s="1" t="s">
        <v>24591</v>
      </c>
      <c r="C20312" s="1" t="s">
        <v>24592</v>
      </c>
      <c r="D20312" s="1">
        <v>22276.50044856</v>
      </c>
      <c r="E20312" s="1">
        <v>-6.0460000000000001E-5</v>
      </c>
      <c r="F20312" s="1" t="s">
        <v>3</v>
      </c>
      <c r="G20312" s="1">
        <f>-46619-3</f>
        <v>-46622</v>
      </c>
      <c r="H20312" s="1">
        <v>0</v>
      </c>
      <c r="I20312" s="1">
        <v>9991</v>
      </c>
    </row>
    <row r="20313" spans="1:9" x14ac:dyDescent="0.25">
      <c r="A20313" s="1">
        <v>2</v>
      </c>
      <c r="B20313" s="1">
        <v>53052</v>
      </c>
      <c r="C20313" s="1">
        <v>97.657700000000006</v>
      </c>
      <c r="D20313" s="1">
        <v>96.252300000000005</v>
      </c>
      <c r="E20313" s="1">
        <v>2353</v>
      </c>
      <c r="F20313" s="1">
        <v>40.154000000000003</v>
      </c>
      <c r="G20313" s="1">
        <v>319.98579999999998</v>
      </c>
      <c r="H20313" s="1">
        <v>15.012865980000001</v>
      </c>
      <c r="I20313" s="1">
        <v>13475</v>
      </c>
    </row>
    <row r="20314" spans="1:9" x14ac:dyDescent="0.25">
      <c r="A20314" s="1">
        <v>0</v>
      </c>
      <c r="B20314" s="1" t="s">
        <v>24593</v>
      </c>
    </row>
    <row r="20315" spans="1:9" x14ac:dyDescent="0.25">
      <c r="A20315" s="1">
        <v>1</v>
      </c>
      <c r="B20315" s="1" t="s">
        <v>24594</v>
      </c>
      <c r="C20315" s="1" t="s">
        <v>24595</v>
      </c>
      <c r="D20315" s="1">
        <v>22276.493046790001</v>
      </c>
      <c r="E20315" s="1">
        <v>4.7999999999999998E-6</v>
      </c>
      <c r="F20315" s="1" t="s">
        <v>3</v>
      </c>
      <c r="G20315" s="1" t="s">
        <v>24596</v>
      </c>
      <c r="H20315" s="1">
        <v>0</v>
      </c>
      <c r="I20315" s="1">
        <v>9991</v>
      </c>
    </row>
    <row r="20316" spans="1:9" x14ac:dyDescent="0.25">
      <c r="A20316" s="1">
        <v>2</v>
      </c>
      <c r="B20316" s="1">
        <v>53053</v>
      </c>
      <c r="C20316" s="1">
        <v>97.657300000000006</v>
      </c>
      <c r="D20316" s="1">
        <v>96.245999999999995</v>
      </c>
      <c r="E20316" s="1">
        <v>1766</v>
      </c>
      <c r="F20316" s="1">
        <v>65.144900000000007</v>
      </c>
      <c r="G20316" s="1">
        <v>294.99579999999997</v>
      </c>
      <c r="H20316" s="1">
        <v>15.012581239999999</v>
      </c>
      <c r="I20316" s="1">
        <v>13471</v>
      </c>
    </row>
    <row r="20317" spans="1:9" x14ac:dyDescent="0.25">
      <c r="A20317" s="1">
        <v>0</v>
      </c>
      <c r="B20317" s="1" t="s">
        <v>24597</v>
      </c>
    </row>
    <row r="20318" spans="1:9" x14ac:dyDescent="0.25">
      <c r="A20318" s="1">
        <v>1</v>
      </c>
      <c r="B20318" s="1" t="s">
        <v>24598</v>
      </c>
      <c r="C20318" s="1" t="s">
        <v>24599</v>
      </c>
      <c r="D20318" s="1">
        <v>22276.498602449999</v>
      </c>
      <c r="E20318" s="1">
        <v>1.571E-5</v>
      </c>
      <c r="F20318" s="1" t="s">
        <v>3</v>
      </c>
      <c r="G20318" s="1" t="s">
        <v>24600</v>
      </c>
      <c r="H20318" s="1">
        <v>0</v>
      </c>
      <c r="I20318" s="1">
        <v>9993</v>
      </c>
    </row>
    <row r="20319" spans="1:9" x14ac:dyDescent="0.25">
      <c r="A20319" s="1">
        <v>2</v>
      </c>
      <c r="B20319" s="1">
        <v>53054</v>
      </c>
      <c r="C20319" s="1">
        <v>97.656199999999998</v>
      </c>
      <c r="D20319" s="1">
        <v>96.252899999999997</v>
      </c>
      <c r="E20319" s="1">
        <v>2291</v>
      </c>
      <c r="F20319" s="1">
        <v>42.5809</v>
      </c>
      <c r="G20319" s="1">
        <v>317.55930000000001</v>
      </c>
      <c r="H20319" s="1">
        <v>15.012642939999999</v>
      </c>
      <c r="I20319" s="1">
        <v>13471</v>
      </c>
    </row>
    <row r="20320" spans="1:9" x14ac:dyDescent="0.25">
      <c r="A20320" s="1">
        <v>0</v>
      </c>
      <c r="B20320" s="1" t="s">
        <v>24601</v>
      </c>
    </row>
    <row r="20321" spans="1:9" x14ac:dyDescent="0.25">
      <c r="A20321" s="1">
        <v>1</v>
      </c>
      <c r="B20321" s="1" t="s">
        <v>24602</v>
      </c>
      <c r="C20321" s="1" t="s">
        <v>24603</v>
      </c>
      <c r="D20321" s="1">
        <v>22276.491199349999</v>
      </c>
      <c r="E20321" s="1">
        <v>-6.0999999999999998E-7</v>
      </c>
      <c r="F20321" s="1" t="s">
        <v>3</v>
      </c>
      <c r="G20321" s="1">
        <f>-12765-6</f>
        <v>-12771</v>
      </c>
      <c r="H20321" s="1">
        <v>0</v>
      </c>
      <c r="I20321" s="1">
        <v>9992</v>
      </c>
    </row>
    <row r="20322" spans="1:9" x14ac:dyDescent="0.25">
      <c r="A20322" s="1">
        <v>2</v>
      </c>
      <c r="B20322" s="1">
        <v>53055</v>
      </c>
      <c r="C20322" s="1">
        <v>97.656300000000002</v>
      </c>
      <c r="D20322" s="1">
        <v>96.241699999999994</v>
      </c>
      <c r="E20322" s="1">
        <v>2208</v>
      </c>
      <c r="F20322" s="1">
        <v>58.752000000000002</v>
      </c>
      <c r="G20322" s="1">
        <v>301.392</v>
      </c>
      <c r="H20322" s="1">
        <v>15.01271683</v>
      </c>
      <c r="I20322" s="1">
        <v>13471</v>
      </c>
    </row>
    <row r="20323" spans="1:9" x14ac:dyDescent="0.25">
      <c r="A20323" s="1">
        <v>0</v>
      </c>
      <c r="B20323" s="1" t="s">
        <v>24604</v>
      </c>
    </row>
    <row r="20324" spans="1:9" x14ac:dyDescent="0.25">
      <c r="A20324" s="1">
        <v>1</v>
      </c>
      <c r="B20324" s="1" t="s">
        <v>24605</v>
      </c>
      <c r="C20324" s="1" t="s">
        <v>24606</v>
      </c>
      <c r="D20324" s="1">
        <v>22276.494902850001</v>
      </c>
      <c r="E20324" s="1">
        <v>8.0600000000000008E-6</v>
      </c>
      <c r="F20324" s="1" t="s">
        <v>3</v>
      </c>
      <c r="G20324" s="1" t="s">
        <v>24607</v>
      </c>
      <c r="H20324" s="1">
        <v>0</v>
      </c>
      <c r="I20324" s="1">
        <v>9991</v>
      </c>
    </row>
    <row r="20325" spans="1:9" x14ac:dyDescent="0.25">
      <c r="A20325" s="1">
        <v>2</v>
      </c>
      <c r="B20325" s="1">
        <v>53056</v>
      </c>
      <c r="C20325" s="1">
        <v>97.656400000000005</v>
      </c>
      <c r="D20325" s="1">
        <v>96.247699999999995</v>
      </c>
      <c r="E20325" s="1">
        <v>2001</v>
      </c>
      <c r="F20325" s="1">
        <v>59.792499999999997</v>
      </c>
      <c r="G20325" s="1">
        <v>300.34969999999998</v>
      </c>
      <c r="H20325" s="1">
        <v>15.0126651</v>
      </c>
      <c r="I20325" s="1">
        <v>13471</v>
      </c>
    </row>
    <row r="20326" spans="1:9" x14ac:dyDescent="0.25">
      <c r="A20326" s="1">
        <v>0</v>
      </c>
      <c r="B20326" s="1" t="s">
        <v>24608</v>
      </c>
    </row>
    <row r="20327" spans="1:9" x14ac:dyDescent="0.25">
      <c r="A20327" s="1">
        <v>1</v>
      </c>
      <c r="B20327" s="1" t="s">
        <v>24609</v>
      </c>
      <c r="C20327" s="1" t="s">
        <v>24610</v>
      </c>
      <c r="D20327" s="1">
        <v>22276.487495090001</v>
      </c>
      <c r="E20327" s="1">
        <v>2.3540000000000002E-5</v>
      </c>
      <c r="F20327" s="1" t="s">
        <v>3</v>
      </c>
      <c r="G20327" s="1" t="s">
        <v>24611</v>
      </c>
      <c r="H20327" s="1">
        <v>0</v>
      </c>
      <c r="I20327" s="1">
        <v>9991</v>
      </c>
    </row>
    <row r="20328" spans="1:9" x14ac:dyDescent="0.25">
      <c r="A20328" s="1">
        <v>2</v>
      </c>
      <c r="B20328" s="1">
        <v>53057</v>
      </c>
      <c r="C20328" s="1">
        <v>97.655199999999994</v>
      </c>
      <c r="D20328" s="1">
        <v>96.233900000000006</v>
      </c>
      <c r="E20328" s="1">
        <v>1338</v>
      </c>
      <c r="F20328" s="1">
        <v>91.002200000000002</v>
      </c>
      <c r="G20328" s="1">
        <v>269.13549999999998</v>
      </c>
      <c r="H20328" s="1">
        <v>15.01271066</v>
      </c>
      <c r="I20328" s="1">
        <v>13472</v>
      </c>
    </row>
    <row r="20329" spans="1:9" x14ac:dyDescent="0.25">
      <c r="A20329" s="1">
        <v>0</v>
      </c>
      <c r="B20329" s="1" t="s">
        <v>24612</v>
      </c>
    </row>
    <row r="20330" spans="1:9" x14ac:dyDescent="0.25">
      <c r="A20330" s="1">
        <v>1</v>
      </c>
      <c r="B20330" s="1" t="s">
        <v>24613</v>
      </c>
      <c r="C20330" s="1" t="s">
        <v>24614</v>
      </c>
      <c r="D20330" s="1">
        <v>22276.491446370001</v>
      </c>
      <c r="E20330" s="1">
        <v>1.185E-5</v>
      </c>
      <c r="F20330" s="1" t="s">
        <v>3</v>
      </c>
      <c r="G20330" s="1" t="s">
        <v>24615</v>
      </c>
      <c r="H20330" s="1">
        <v>0</v>
      </c>
      <c r="I20330" s="1">
        <v>9995</v>
      </c>
    </row>
    <row r="20331" spans="1:9" x14ac:dyDescent="0.25">
      <c r="A20331" s="1">
        <v>2</v>
      </c>
      <c r="B20331" s="1">
        <v>53058</v>
      </c>
      <c r="C20331" s="1">
        <v>97.656899999999993</v>
      </c>
      <c r="D20331" s="1">
        <v>96.242500000000007</v>
      </c>
      <c r="E20331" s="1">
        <v>1656</v>
      </c>
      <c r="F20331" s="1">
        <v>57.7928</v>
      </c>
      <c r="G20331" s="1">
        <v>302.34559999999999</v>
      </c>
      <c r="H20331" s="1">
        <v>15.01264044</v>
      </c>
      <c r="I20331" s="1">
        <v>12899</v>
      </c>
    </row>
    <row r="20332" spans="1:9" x14ac:dyDescent="0.25">
      <c r="A20332" s="1">
        <v>0</v>
      </c>
      <c r="B20332" s="1" t="s">
        <v>24616</v>
      </c>
    </row>
    <row r="20333" spans="1:9" x14ac:dyDescent="0.25">
      <c r="A20333" s="1">
        <v>1</v>
      </c>
      <c r="B20333" s="1" t="s">
        <v>24617</v>
      </c>
      <c r="C20333" s="1" t="s">
        <v>24618</v>
      </c>
      <c r="D20333" s="1">
        <v>22276.484027359998</v>
      </c>
      <c r="E20333" s="1">
        <v>1.806E-5</v>
      </c>
      <c r="F20333" s="1" t="s">
        <v>3</v>
      </c>
      <c r="G20333" s="1" t="s">
        <v>17279</v>
      </c>
      <c r="H20333" s="1">
        <v>0</v>
      </c>
      <c r="I20333" s="1">
        <v>9998</v>
      </c>
    </row>
    <row r="20334" spans="1:9" x14ac:dyDescent="0.25">
      <c r="A20334" s="1">
        <v>2</v>
      </c>
      <c r="B20334" s="1">
        <v>53059</v>
      </c>
      <c r="C20334" s="1">
        <v>97.653000000000006</v>
      </c>
      <c r="D20334" s="1">
        <v>96.226900000000001</v>
      </c>
      <c r="E20334" s="1">
        <v>1019</v>
      </c>
      <c r="F20334" s="1">
        <v>137.54320000000001</v>
      </c>
      <c r="G20334" s="1">
        <v>222.58709999999999</v>
      </c>
      <c r="H20334" s="1">
        <v>15.01265789</v>
      </c>
      <c r="I20334" s="1">
        <v>13470</v>
      </c>
    </row>
    <row r="20335" spans="1:9" x14ac:dyDescent="0.25">
      <c r="A20335" s="1">
        <v>0</v>
      </c>
      <c r="B20335" s="1" t="s">
        <v>24619</v>
      </c>
    </row>
    <row r="20336" spans="1:9" x14ac:dyDescent="0.25">
      <c r="A20336" s="1">
        <v>1</v>
      </c>
      <c r="B20336" s="1" t="s">
        <v>24620</v>
      </c>
      <c r="C20336" s="1" t="s">
        <v>24621</v>
      </c>
      <c r="D20336" s="1">
        <v>22276.489356959999</v>
      </c>
      <c r="E20336" s="1">
        <v>1.1250000000000001E-5</v>
      </c>
      <c r="F20336" s="1" t="s">
        <v>3</v>
      </c>
      <c r="G20336" s="1" t="s">
        <v>24622</v>
      </c>
      <c r="H20336" s="1">
        <v>0</v>
      </c>
      <c r="I20336" s="1">
        <v>9992</v>
      </c>
    </row>
    <row r="20337" spans="1:9" x14ac:dyDescent="0.25">
      <c r="A20337" s="1">
        <v>2</v>
      </c>
      <c r="B20337" s="1">
        <v>53060</v>
      </c>
      <c r="C20337" s="1">
        <v>97.655500000000004</v>
      </c>
      <c r="D20337" s="1">
        <v>96.235299999999995</v>
      </c>
      <c r="E20337" s="1">
        <v>1403</v>
      </c>
      <c r="F20337" s="1">
        <v>75.313100000000006</v>
      </c>
      <c r="G20337" s="1">
        <v>284.82490000000001</v>
      </c>
      <c r="H20337" s="1">
        <v>15.012685400000001</v>
      </c>
      <c r="I20337" s="1">
        <v>12898</v>
      </c>
    </row>
    <row r="20338" spans="1:9" x14ac:dyDescent="0.25">
      <c r="A20338" s="1">
        <v>0</v>
      </c>
      <c r="B20338" s="1" t="s">
        <v>24623</v>
      </c>
    </row>
    <row r="20339" spans="1:9" x14ac:dyDescent="0.25">
      <c r="A20339" s="1">
        <v>1</v>
      </c>
      <c r="B20339" s="1" t="s">
        <v>24624</v>
      </c>
      <c r="C20339" s="1" t="s">
        <v>3510</v>
      </c>
      <c r="D20339" s="1">
        <v>22276.4819412</v>
      </c>
      <c r="E20339" s="1">
        <v>6.3099999999999997E-6</v>
      </c>
      <c r="F20339" s="1" t="s">
        <v>3</v>
      </c>
      <c r="G20339" s="1" t="s">
        <v>24625</v>
      </c>
      <c r="H20339" s="1">
        <v>0</v>
      </c>
      <c r="I20339" s="1">
        <v>9998</v>
      </c>
    </row>
    <row r="20340" spans="1:9" x14ac:dyDescent="0.25">
      <c r="A20340" s="1">
        <v>2</v>
      </c>
      <c r="B20340" s="1">
        <v>53061</v>
      </c>
      <c r="C20340" s="1">
        <v>97.652900000000002</v>
      </c>
      <c r="D20340" s="1">
        <v>96.220200000000006</v>
      </c>
      <c r="E20340" s="1">
        <v>1247</v>
      </c>
      <c r="F20340" s="1">
        <v>151.5284</v>
      </c>
      <c r="G20340" s="1">
        <v>208.60079999999999</v>
      </c>
      <c r="H20340" s="1">
        <v>15.01262586</v>
      </c>
      <c r="I20340" s="1">
        <v>13471</v>
      </c>
    </row>
    <row r="20341" spans="1:9" x14ac:dyDescent="0.25">
      <c r="A20341" s="1">
        <v>0</v>
      </c>
      <c r="B20341" s="1" t="s">
        <v>24626</v>
      </c>
    </row>
    <row r="20342" spans="1:9" x14ac:dyDescent="0.25">
      <c r="A20342" s="1">
        <v>1</v>
      </c>
      <c r="B20342" s="1" t="s">
        <v>24627</v>
      </c>
      <c r="C20342" s="1" t="s">
        <v>24628</v>
      </c>
      <c r="D20342" s="1">
        <v>22276.485660630002</v>
      </c>
      <c r="E20342" s="1">
        <v>-9.3999999999999998E-6</v>
      </c>
      <c r="F20342" s="1" t="s">
        <v>3</v>
      </c>
      <c r="G20342" s="1">
        <f>-68588-4</f>
        <v>-68592</v>
      </c>
      <c r="H20342" s="1">
        <v>0</v>
      </c>
      <c r="I20342" s="1">
        <v>9995</v>
      </c>
    </row>
    <row r="20343" spans="1:9" x14ac:dyDescent="0.25">
      <c r="A20343" s="1">
        <v>2</v>
      </c>
      <c r="B20343" s="1">
        <v>53062</v>
      </c>
      <c r="C20343" s="1">
        <v>97.653999999999996</v>
      </c>
      <c r="D20343" s="1">
        <v>96.230199999999996</v>
      </c>
      <c r="E20343" s="1">
        <v>941</v>
      </c>
      <c r="F20343" s="1">
        <v>99.261300000000006</v>
      </c>
      <c r="G20343" s="1">
        <v>260.87169999999998</v>
      </c>
      <c r="H20343" s="1">
        <v>15.01254982</v>
      </c>
      <c r="I20343" s="1">
        <v>13478</v>
      </c>
    </row>
    <row r="20344" spans="1:9" x14ac:dyDescent="0.25">
      <c r="A20344" s="1">
        <v>0</v>
      </c>
      <c r="B20344" s="1" t="s">
        <v>24629</v>
      </c>
    </row>
    <row r="20345" spans="1:9" x14ac:dyDescent="0.25">
      <c r="A20345" s="1">
        <v>1</v>
      </c>
      <c r="B20345" s="1" t="s">
        <v>24630</v>
      </c>
      <c r="C20345" s="1" t="s">
        <v>24631</v>
      </c>
      <c r="D20345" s="1">
        <v>22276.522420220001</v>
      </c>
      <c r="E20345" s="1">
        <v>1.295E-5</v>
      </c>
      <c r="F20345" s="1" t="s">
        <v>3</v>
      </c>
      <c r="G20345" s="1" t="s">
        <v>24632</v>
      </c>
      <c r="H20345" s="1">
        <v>0</v>
      </c>
      <c r="I20345" s="1">
        <v>9990</v>
      </c>
    </row>
    <row r="20346" spans="1:9" x14ac:dyDescent="0.25">
      <c r="A20346" s="1">
        <v>2</v>
      </c>
      <c r="B20346" s="1">
        <v>53063</v>
      </c>
      <c r="C20346" s="1">
        <v>97.655799999999999</v>
      </c>
      <c r="D20346" s="1">
        <v>96.411900000000003</v>
      </c>
      <c r="E20346" s="1">
        <v>2086</v>
      </c>
      <c r="F20346" s="1">
        <v>38.567799999999998</v>
      </c>
      <c r="G20346" s="1">
        <v>321.56950000000001</v>
      </c>
      <c r="H20346" s="1">
        <v>15.004488540000001</v>
      </c>
      <c r="I20346" s="1">
        <v>12915</v>
      </c>
    </row>
    <row r="20347" spans="1:9" x14ac:dyDescent="0.25">
      <c r="A20347" s="1">
        <v>0</v>
      </c>
      <c r="B20347" s="1" t="s">
        <v>24633</v>
      </c>
    </row>
    <row r="20348" spans="1:9" x14ac:dyDescent="0.25">
      <c r="A20348" s="1">
        <v>1</v>
      </c>
      <c r="B20348" s="1" t="s">
        <v>24634</v>
      </c>
      <c r="C20348" s="1" t="s">
        <v>24635</v>
      </c>
      <c r="D20348" s="1">
        <v>22276.483789649999</v>
      </c>
      <c r="E20348" s="1">
        <v>3.0599999999999999E-6</v>
      </c>
      <c r="F20348" s="1" t="s">
        <v>3</v>
      </c>
      <c r="G20348" s="1" t="s">
        <v>24636</v>
      </c>
      <c r="H20348" s="1">
        <v>0</v>
      </c>
      <c r="I20348" s="1">
        <v>9996</v>
      </c>
    </row>
    <row r="20349" spans="1:9" x14ac:dyDescent="0.25">
      <c r="A20349" s="1">
        <v>2</v>
      </c>
      <c r="B20349" s="1">
        <v>53064</v>
      </c>
      <c r="C20349" s="1">
        <v>97.652900000000002</v>
      </c>
      <c r="D20349" s="1">
        <v>96.227400000000003</v>
      </c>
      <c r="E20349" s="1">
        <v>932</v>
      </c>
      <c r="F20349" s="1">
        <v>152.2396</v>
      </c>
      <c r="G20349" s="1">
        <v>207.8878</v>
      </c>
      <c r="H20349" s="1">
        <v>15.012721790000001</v>
      </c>
      <c r="I20349" s="1">
        <v>12895</v>
      </c>
    </row>
    <row r="20350" spans="1:9" x14ac:dyDescent="0.25">
      <c r="A20350" s="1">
        <v>0</v>
      </c>
      <c r="B20350" s="1" t="s">
        <v>24637</v>
      </c>
    </row>
    <row r="20351" spans="1:9" x14ac:dyDescent="0.25">
      <c r="A20351" s="1">
        <v>1</v>
      </c>
      <c r="B20351" s="1" t="s">
        <v>24638</v>
      </c>
      <c r="C20351" s="1" t="s">
        <v>24639</v>
      </c>
      <c r="D20351" s="1">
        <v>22276.478236350002</v>
      </c>
      <c r="E20351" s="1">
        <v>2.0789999999999999E-5</v>
      </c>
      <c r="F20351" s="1" t="s">
        <v>3</v>
      </c>
      <c r="G20351" s="1" t="s">
        <v>24640</v>
      </c>
      <c r="H20351" s="1">
        <v>0</v>
      </c>
      <c r="I20351" s="1">
        <v>9990</v>
      </c>
    </row>
    <row r="20352" spans="1:9" x14ac:dyDescent="0.25">
      <c r="A20352" s="1">
        <v>2</v>
      </c>
      <c r="B20352" s="1">
        <v>53065</v>
      </c>
      <c r="C20352" s="1">
        <v>97.653700000000001</v>
      </c>
      <c r="D20352" s="1">
        <v>96.212599999999995</v>
      </c>
      <c r="E20352" s="1">
        <v>1459</v>
      </c>
      <c r="F20352" s="1">
        <v>186.41050000000001</v>
      </c>
      <c r="G20352" s="1">
        <v>173.71010000000001</v>
      </c>
      <c r="H20352" s="1">
        <v>15.0126583</v>
      </c>
      <c r="I20352" s="1">
        <v>12899</v>
      </c>
    </row>
    <row r="20353" spans="1:9" x14ac:dyDescent="0.25">
      <c r="A20353" s="1">
        <v>0</v>
      </c>
      <c r="B20353" s="1" t="s">
        <v>24641</v>
      </c>
    </row>
    <row r="20354" spans="1:9" x14ac:dyDescent="0.25">
      <c r="A20354" s="1">
        <v>1</v>
      </c>
      <c r="B20354" s="1" t="s">
        <v>24642</v>
      </c>
      <c r="C20354" s="1" t="s">
        <v>24643</v>
      </c>
      <c r="D20354" s="1">
        <v>22276.480112040001</v>
      </c>
      <c r="E20354" s="1">
        <v>1.029E-5</v>
      </c>
      <c r="F20354" s="1" t="s">
        <v>3</v>
      </c>
      <c r="G20354" s="1" t="s">
        <v>24644</v>
      </c>
      <c r="H20354" s="1">
        <v>0</v>
      </c>
      <c r="I20354" s="1">
        <v>9990</v>
      </c>
    </row>
    <row r="20355" spans="1:9" x14ac:dyDescent="0.25">
      <c r="A20355" s="1">
        <v>2</v>
      </c>
      <c r="B20355" s="1">
        <v>53066</v>
      </c>
      <c r="C20355" s="1">
        <v>97.651799999999994</v>
      </c>
      <c r="D20355" s="1">
        <v>96.216700000000003</v>
      </c>
      <c r="E20355" s="1">
        <v>821</v>
      </c>
      <c r="F20355" s="1">
        <v>104.0244</v>
      </c>
      <c r="G20355" s="1">
        <v>256.1071</v>
      </c>
      <c r="H20355" s="1">
        <v>15.01252614</v>
      </c>
      <c r="I20355" s="1">
        <v>12894</v>
      </c>
    </row>
    <row r="20356" spans="1:9" x14ac:dyDescent="0.25">
      <c r="A20356" s="1">
        <v>0</v>
      </c>
      <c r="B20356" s="1" t="s">
        <v>24645</v>
      </c>
    </row>
    <row r="20357" spans="1:9" x14ac:dyDescent="0.25">
      <c r="A20357" s="1">
        <v>1</v>
      </c>
      <c r="B20357" s="1" t="s">
        <v>24646</v>
      </c>
      <c r="C20357" s="1" t="s">
        <v>24647</v>
      </c>
      <c r="D20357" s="1">
        <v>22276.474531110001</v>
      </c>
      <c r="E20357" s="1">
        <v>2.3999999999999999E-6</v>
      </c>
      <c r="F20357" s="1" t="s">
        <v>3</v>
      </c>
      <c r="G20357" s="1" t="s">
        <v>24648</v>
      </c>
      <c r="H20357" s="1">
        <v>0</v>
      </c>
      <c r="I20357" s="1">
        <v>9996</v>
      </c>
    </row>
    <row r="20358" spans="1:9" x14ac:dyDescent="0.25">
      <c r="A20358" s="1">
        <v>2</v>
      </c>
      <c r="B20358" s="1">
        <v>53067</v>
      </c>
      <c r="C20358" s="1">
        <v>97.653099999999995</v>
      </c>
      <c r="D20358" s="1">
        <v>96.207499999999996</v>
      </c>
      <c r="E20358" s="1">
        <v>2263</v>
      </c>
      <c r="F20358" s="1">
        <v>194.83760000000001</v>
      </c>
      <c r="G20358" s="1">
        <v>165.2782</v>
      </c>
      <c r="H20358" s="1">
        <v>15.012658890000001</v>
      </c>
      <c r="I20358" s="1">
        <v>12890</v>
      </c>
    </row>
    <row r="20359" spans="1:9" x14ac:dyDescent="0.25">
      <c r="A20359" s="1">
        <v>0</v>
      </c>
      <c r="B20359" s="1" t="s">
        <v>24649</v>
      </c>
    </row>
    <row r="20360" spans="1:9" x14ac:dyDescent="0.25">
      <c r="A20360" s="1">
        <v>1</v>
      </c>
      <c r="B20360" s="1" t="s">
        <v>24650</v>
      </c>
      <c r="C20360" s="1" t="s">
        <v>24651</v>
      </c>
      <c r="D20360" s="1">
        <v>22276.47662641</v>
      </c>
      <c r="E20360" s="1">
        <v>9.6399999999999992E-6</v>
      </c>
      <c r="F20360" s="1" t="s">
        <v>3</v>
      </c>
      <c r="G20360" s="1" t="s">
        <v>24652</v>
      </c>
      <c r="H20360" s="1">
        <v>0</v>
      </c>
      <c r="I20360" s="1">
        <v>9993</v>
      </c>
    </row>
    <row r="20361" spans="1:9" x14ac:dyDescent="0.25">
      <c r="A20361" s="1">
        <v>2</v>
      </c>
      <c r="B20361" s="1">
        <v>53068</v>
      </c>
      <c r="C20361" s="1">
        <v>97.653199999999998</v>
      </c>
      <c r="D20361" s="1">
        <v>96.211799999999997</v>
      </c>
      <c r="E20361" s="1">
        <v>1968</v>
      </c>
      <c r="F20361" s="1">
        <v>180.66759999999999</v>
      </c>
      <c r="G20361" s="1">
        <v>179.4546</v>
      </c>
      <c r="H20361" s="1">
        <v>15.012716579999999</v>
      </c>
      <c r="I20361" s="1">
        <v>12893</v>
      </c>
    </row>
    <row r="20362" spans="1:9" x14ac:dyDescent="0.25">
      <c r="A20362" s="1">
        <v>0</v>
      </c>
      <c r="B20362" s="1" t="s">
        <v>24653</v>
      </c>
    </row>
    <row r="20363" spans="1:9" x14ac:dyDescent="0.25">
      <c r="A20363" s="1">
        <v>1</v>
      </c>
      <c r="B20363" s="1" t="s">
        <v>24654</v>
      </c>
      <c r="C20363" s="1" t="s">
        <v>24655</v>
      </c>
      <c r="D20363" s="1">
        <v>22276.470805479999</v>
      </c>
      <c r="E20363" s="1">
        <v>-7.8310000000000001E-5</v>
      </c>
      <c r="F20363" s="1" t="s">
        <v>3</v>
      </c>
      <c r="G20363" s="1">
        <f>-60501-3</f>
        <v>-60504</v>
      </c>
      <c r="H20363" s="1">
        <v>0</v>
      </c>
      <c r="I20363" s="1">
        <v>9992</v>
      </c>
    </row>
    <row r="20364" spans="1:9" x14ac:dyDescent="0.25">
      <c r="A20364" s="1">
        <v>2</v>
      </c>
      <c r="B20364" s="1">
        <v>53069</v>
      </c>
      <c r="C20364" s="1">
        <v>97.653599999999997</v>
      </c>
      <c r="D20364" s="1">
        <v>96.204599999999999</v>
      </c>
      <c r="E20364" s="1">
        <v>1214</v>
      </c>
      <c r="F20364" s="1">
        <v>207.3254</v>
      </c>
      <c r="G20364" s="1">
        <v>152.79069999999999</v>
      </c>
      <c r="H20364" s="1">
        <v>15.013072859999999</v>
      </c>
      <c r="I20364" s="1">
        <v>12893</v>
      </c>
    </row>
    <row r="20365" spans="1:9" x14ac:dyDescent="0.25">
      <c r="A20365" s="1">
        <v>0</v>
      </c>
      <c r="B20365" s="1" t="s">
        <v>24656</v>
      </c>
    </row>
    <row r="20366" spans="1:9" x14ac:dyDescent="0.25">
      <c r="A20366" s="1">
        <v>1</v>
      </c>
      <c r="B20366" s="1" t="s">
        <v>24657</v>
      </c>
      <c r="C20366" s="1" t="s">
        <v>24658</v>
      </c>
      <c r="D20366" s="1">
        <v>22276.476382910001</v>
      </c>
      <c r="E20366" s="1">
        <v>-1.0100000000000001E-6</v>
      </c>
      <c r="F20366" s="1" t="s">
        <v>3</v>
      </c>
      <c r="G20366" s="1">
        <f>-32697-5</f>
        <v>-32702</v>
      </c>
      <c r="H20366" s="1">
        <v>0</v>
      </c>
      <c r="I20366" s="1">
        <v>9998</v>
      </c>
    </row>
    <row r="20367" spans="1:9" x14ac:dyDescent="0.25">
      <c r="A20367" s="1">
        <v>2</v>
      </c>
      <c r="B20367" s="1">
        <v>53070</v>
      </c>
      <c r="C20367" s="1">
        <v>97.653099999999995</v>
      </c>
      <c r="D20367" s="1">
        <v>96.211799999999997</v>
      </c>
      <c r="E20367" s="1">
        <v>1840</v>
      </c>
      <c r="F20367" s="1">
        <v>197.3603</v>
      </c>
      <c r="G20367" s="1">
        <v>162.75579999999999</v>
      </c>
      <c r="H20367" s="1">
        <v>15.01264623</v>
      </c>
      <c r="I20367" s="1">
        <v>12891</v>
      </c>
    </row>
    <row r="20368" spans="1:9" x14ac:dyDescent="0.25">
      <c r="A20368" s="1">
        <v>0</v>
      </c>
      <c r="B20368" s="1" t="s">
        <v>24659</v>
      </c>
    </row>
    <row r="20369" spans="1:9" x14ac:dyDescent="0.25">
      <c r="A20369" s="1">
        <v>1</v>
      </c>
      <c r="B20369" s="1" t="s">
        <v>24660</v>
      </c>
      <c r="C20369" s="1" t="s">
        <v>24661</v>
      </c>
      <c r="D20369" s="1">
        <v>22276.535629260001</v>
      </c>
      <c r="E20369" s="1">
        <v>1.8199999999999999E-5</v>
      </c>
      <c r="F20369" s="1" t="s">
        <v>3</v>
      </c>
      <c r="G20369" s="1" t="s">
        <v>24662</v>
      </c>
      <c r="H20369" s="1">
        <v>0</v>
      </c>
      <c r="I20369" s="1">
        <v>9993</v>
      </c>
    </row>
    <row r="20370" spans="1:9" x14ac:dyDescent="0.25">
      <c r="A20370" s="1">
        <v>2</v>
      </c>
      <c r="B20370" s="1">
        <v>53071</v>
      </c>
      <c r="C20370" s="1">
        <v>97.653499999999994</v>
      </c>
      <c r="D20370" s="1">
        <v>96.268000000000001</v>
      </c>
      <c r="E20370" s="1">
        <v>1690</v>
      </c>
      <c r="F20370" s="1">
        <v>188.3921</v>
      </c>
      <c r="G20370" s="1">
        <v>171.7276</v>
      </c>
      <c r="H20370" s="1">
        <v>15.012668769999999</v>
      </c>
      <c r="I20370" s="1">
        <v>12908</v>
      </c>
    </row>
    <row r="20371" spans="1:9" x14ac:dyDescent="0.25">
      <c r="A20371" s="1">
        <v>0</v>
      </c>
      <c r="B20371" s="1" t="s">
        <v>24663</v>
      </c>
    </row>
    <row r="20372" spans="1:9" x14ac:dyDescent="0.25">
      <c r="A20372" s="1">
        <v>1</v>
      </c>
      <c r="B20372" s="1" t="s">
        <v>24664</v>
      </c>
      <c r="C20372" s="1" t="s">
        <v>24665</v>
      </c>
      <c r="D20372" s="1">
        <v>22276.472679390001</v>
      </c>
      <c r="E20372" s="1">
        <v>3.7049999999999999E-5</v>
      </c>
      <c r="F20372" s="1" t="s">
        <v>3</v>
      </c>
      <c r="G20372" s="1" t="s">
        <v>24666</v>
      </c>
      <c r="H20372" s="1">
        <v>0</v>
      </c>
      <c r="I20372" s="1">
        <v>9993</v>
      </c>
    </row>
    <row r="20373" spans="1:9" x14ac:dyDescent="0.25">
      <c r="A20373" s="1">
        <v>2</v>
      </c>
      <c r="B20373" s="1">
        <v>53072</v>
      </c>
      <c r="C20373" s="1">
        <v>97.653400000000005</v>
      </c>
      <c r="D20373" s="1">
        <v>96.206400000000002</v>
      </c>
      <c r="E20373" s="1">
        <v>2290</v>
      </c>
      <c r="F20373" s="1">
        <v>207.55959999999999</v>
      </c>
      <c r="G20373" s="1">
        <v>152.55070000000001</v>
      </c>
      <c r="H20373" s="1">
        <v>15.012687509999999</v>
      </c>
      <c r="I20373" s="1">
        <v>12898</v>
      </c>
    </row>
    <row r="20374" spans="1:9" x14ac:dyDescent="0.25">
      <c r="A20374" s="1">
        <v>0</v>
      </c>
      <c r="B20374" s="1" t="s">
        <v>24667</v>
      </c>
    </row>
    <row r="20375" spans="1:9" x14ac:dyDescent="0.25">
      <c r="A20375" s="1">
        <v>1</v>
      </c>
      <c r="B20375" s="1" t="s">
        <v>24668</v>
      </c>
      <c r="C20375" s="1" t="s">
        <v>24669</v>
      </c>
      <c r="D20375" s="1">
        <v>22276.53192469</v>
      </c>
      <c r="E20375" s="1">
        <v>1.8510000000000001E-5</v>
      </c>
      <c r="F20375" s="1" t="s">
        <v>3</v>
      </c>
      <c r="G20375" s="1" t="s">
        <v>24670</v>
      </c>
      <c r="H20375" s="1">
        <v>0</v>
      </c>
      <c r="I20375" s="1">
        <v>9993</v>
      </c>
    </row>
    <row r="20376" spans="1:9" x14ac:dyDescent="0.25">
      <c r="A20376" s="1">
        <v>2</v>
      </c>
      <c r="B20376" s="1">
        <v>53073</v>
      </c>
      <c r="C20376" s="1">
        <v>97.655100000000004</v>
      </c>
      <c r="D20376" s="1">
        <v>96.265600000000006</v>
      </c>
      <c r="E20376" s="1">
        <v>1453</v>
      </c>
      <c r="F20376" s="1">
        <v>177.4171</v>
      </c>
      <c r="G20376" s="1">
        <v>182.70609999999999</v>
      </c>
      <c r="H20376" s="1">
        <v>15.01272513</v>
      </c>
      <c r="I20376" s="1">
        <v>12902</v>
      </c>
    </row>
    <row r="20377" spans="1:9" x14ac:dyDescent="0.25">
      <c r="A20377" s="1">
        <v>0</v>
      </c>
      <c r="B20377" s="1" t="s">
        <v>24671</v>
      </c>
    </row>
    <row r="20378" spans="1:9" x14ac:dyDescent="0.25">
      <c r="A20378" s="1">
        <v>1</v>
      </c>
      <c r="B20378" s="1" t="s">
        <v>24672</v>
      </c>
      <c r="C20378" s="1" t="s">
        <v>24673</v>
      </c>
      <c r="D20378" s="1">
        <v>22276.469222719999</v>
      </c>
      <c r="E20378" s="1">
        <v>6.0309999999999997E-5</v>
      </c>
      <c r="F20378" s="1" t="s">
        <v>3</v>
      </c>
      <c r="G20378" s="1" t="s">
        <v>24674</v>
      </c>
      <c r="H20378" s="1">
        <v>0</v>
      </c>
      <c r="I20378" s="1">
        <v>9998</v>
      </c>
    </row>
    <row r="20379" spans="1:9" x14ac:dyDescent="0.25">
      <c r="A20379" s="1">
        <v>2</v>
      </c>
      <c r="B20379" s="1">
        <v>53074</v>
      </c>
      <c r="C20379" s="1">
        <v>97.653999999999996</v>
      </c>
      <c r="D20379" s="1">
        <v>96.204700000000003</v>
      </c>
      <c r="E20379" s="1">
        <v>1404</v>
      </c>
      <c r="F20379" s="1">
        <v>195.39439999999999</v>
      </c>
      <c r="G20379" s="1">
        <v>164.72370000000001</v>
      </c>
      <c r="H20379" s="1">
        <v>15.01279124</v>
      </c>
      <c r="I20379" s="1">
        <v>12896</v>
      </c>
    </row>
    <row r="20380" spans="1:9" x14ac:dyDescent="0.25">
      <c r="A20380" s="1">
        <v>0</v>
      </c>
      <c r="B20380" s="1" t="s">
        <v>24675</v>
      </c>
    </row>
    <row r="20381" spans="1:9" x14ac:dyDescent="0.25">
      <c r="A20381" s="1">
        <v>1</v>
      </c>
      <c r="B20381" s="1" t="s">
        <v>24676</v>
      </c>
      <c r="C20381" s="1" t="s">
        <v>24677</v>
      </c>
      <c r="D20381" s="1">
        <v>22276.528475340001</v>
      </c>
      <c r="E20381" s="1">
        <v>1.149E-5</v>
      </c>
      <c r="F20381" s="1" t="s">
        <v>3</v>
      </c>
      <c r="G20381" s="1" t="s">
        <v>24678</v>
      </c>
      <c r="H20381" s="1">
        <v>0</v>
      </c>
      <c r="I20381" s="1">
        <v>9998</v>
      </c>
    </row>
    <row r="20382" spans="1:9" x14ac:dyDescent="0.25">
      <c r="A20382" s="1">
        <v>2</v>
      </c>
      <c r="B20382" s="1">
        <v>53075</v>
      </c>
      <c r="C20382" s="1">
        <v>97.657200000000003</v>
      </c>
      <c r="D20382" s="1">
        <v>96.267700000000005</v>
      </c>
      <c r="E20382" s="1">
        <v>569</v>
      </c>
      <c r="F20382" s="1">
        <v>340.48160000000001</v>
      </c>
      <c r="G20382" s="1">
        <v>19.6386</v>
      </c>
      <c r="H20382" s="1">
        <v>15.012589370000001</v>
      </c>
      <c r="I20382" s="1">
        <v>12907</v>
      </c>
    </row>
    <row r="20383" spans="1:9" x14ac:dyDescent="0.25">
      <c r="A20383" s="1">
        <v>0</v>
      </c>
      <c r="B20383" s="1" t="s">
        <v>24679</v>
      </c>
    </row>
    <row r="20384" spans="1:9" x14ac:dyDescent="0.25">
      <c r="A20384" s="1">
        <v>1</v>
      </c>
      <c r="B20384" s="1" t="s">
        <v>24680</v>
      </c>
      <c r="C20384" s="1" t="s">
        <v>24681</v>
      </c>
      <c r="D20384" s="1">
        <v>22276.53377595</v>
      </c>
      <c r="E20384" s="1">
        <v>2.4110000000000001E-5</v>
      </c>
      <c r="F20384" s="1" t="s">
        <v>3</v>
      </c>
      <c r="G20384" s="1" t="s">
        <v>24682</v>
      </c>
      <c r="H20384" s="1">
        <v>0</v>
      </c>
      <c r="I20384" s="1">
        <v>9998</v>
      </c>
    </row>
    <row r="20385" spans="1:9" x14ac:dyDescent="0.25">
      <c r="A20385" s="1">
        <v>2</v>
      </c>
      <c r="B20385" s="1">
        <v>53076</v>
      </c>
      <c r="C20385" s="1">
        <v>97.6541</v>
      </c>
      <c r="D20385" s="1">
        <v>96.266000000000005</v>
      </c>
      <c r="E20385" s="1">
        <v>1885</v>
      </c>
      <c r="F20385" s="1">
        <v>178.7765</v>
      </c>
      <c r="G20385" s="1">
        <v>181.34639999999999</v>
      </c>
      <c r="H20385" s="1">
        <v>15.012549160000001</v>
      </c>
      <c r="I20385" s="1">
        <v>12900</v>
      </c>
    </row>
    <row r="20386" spans="1:9" x14ac:dyDescent="0.25">
      <c r="A20386" s="1">
        <v>0</v>
      </c>
      <c r="B20386" s="1" t="s">
        <v>24683</v>
      </c>
    </row>
    <row r="20387" spans="1:9" x14ac:dyDescent="0.25">
      <c r="A20387" s="1">
        <v>1</v>
      </c>
      <c r="B20387" s="1" t="s">
        <v>24684</v>
      </c>
      <c r="C20387" s="1" t="s">
        <v>24685</v>
      </c>
      <c r="D20387" s="1">
        <v>22276.52637593</v>
      </c>
      <c r="E20387" s="1">
        <v>5.8200000000000002E-6</v>
      </c>
      <c r="F20387" s="1" t="s">
        <v>3</v>
      </c>
      <c r="G20387" s="1" t="s">
        <v>24686</v>
      </c>
      <c r="H20387" s="1">
        <v>0</v>
      </c>
      <c r="I20387" s="1">
        <v>9998</v>
      </c>
    </row>
    <row r="20388" spans="1:9" x14ac:dyDescent="0.25">
      <c r="A20388" s="1">
        <v>2</v>
      </c>
      <c r="B20388" s="1">
        <v>53077</v>
      </c>
      <c r="C20388" s="1">
        <v>97.658600000000007</v>
      </c>
      <c r="D20388" s="1">
        <v>96.273200000000003</v>
      </c>
      <c r="E20388" s="1">
        <v>601</v>
      </c>
      <c r="F20388" s="1">
        <v>79.434700000000007</v>
      </c>
      <c r="G20388" s="1">
        <v>280.69450000000001</v>
      </c>
      <c r="H20388" s="1">
        <v>15.01262009</v>
      </c>
      <c r="I20388" s="1">
        <v>12907</v>
      </c>
    </row>
    <row r="20389" spans="1:9" x14ac:dyDescent="0.25">
      <c r="A20389" s="1">
        <v>0</v>
      </c>
      <c r="B20389" s="1" t="s">
        <v>24687</v>
      </c>
    </row>
    <row r="20390" spans="1:9" x14ac:dyDescent="0.25">
      <c r="A20390" s="1">
        <v>1</v>
      </c>
      <c r="B20390" s="1" t="s">
        <v>24688</v>
      </c>
      <c r="C20390" s="1" t="s">
        <v>24689</v>
      </c>
      <c r="D20390" s="1">
        <v>22276.463427039998</v>
      </c>
      <c r="E20390" s="1">
        <v>1.6350000000000001E-5</v>
      </c>
      <c r="F20390" s="1" t="s">
        <v>3</v>
      </c>
      <c r="G20390" s="1" t="s">
        <v>24690</v>
      </c>
      <c r="H20390" s="1">
        <v>0</v>
      </c>
      <c r="I20390" s="1">
        <v>9994</v>
      </c>
    </row>
    <row r="20391" spans="1:9" x14ac:dyDescent="0.25">
      <c r="A20391" s="1">
        <v>2</v>
      </c>
      <c r="B20391" s="1">
        <v>53078</v>
      </c>
      <c r="C20391" s="1">
        <v>97.655199999999994</v>
      </c>
      <c r="D20391" s="1">
        <v>96.197900000000004</v>
      </c>
      <c r="E20391" s="1">
        <v>374</v>
      </c>
      <c r="F20391" s="1">
        <v>138.22470000000001</v>
      </c>
      <c r="G20391" s="1">
        <v>221.9006</v>
      </c>
      <c r="H20391" s="1">
        <v>15.012688470000001</v>
      </c>
      <c r="I20391" s="1">
        <v>12893</v>
      </c>
    </row>
    <row r="20392" spans="1:9" x14ac:dyDescent="0.25">
      <c r="A20392" s="1">
        <v>0</v>
      </c>
      <c r="B20392" s="1" t="s">
        <v>24691</v>
      </c>
    </row>
    <row r="20393" spans="1:9" x14ac:dyDescent="0.25">
      <c r="A20393" s="1">
        <v>1</v>
      </c>
      <c r="B20393" s="1" t="s">
        <v>24692</v>
      </c>
      <c r="C20393" s="1" t="s">
        <v>24693</v>
      </c>
      <c r="D20393" s="1">
        <v>22276.457881449998</v>
      </c>
      <c r="E20393" s="1">
        <v>1.15E-5</v>
      </c>
      <c r="F20393" s="1" t="s">
        <v>3</v>
      </c>
      <c r="G20393" s="1" t="s">
        <v>24694</v>
      </c>
      <c r="H20393" s="1">
        <v>0</v>
      </c>
      <c r="I20393" s="1">
        <v>9993</v>
      </c>
    </row>
    <row r="20394" spans="1:9" x14ac:dyDescent="0.25">
      <c r="A20394" s="1">
        <v>2</v>
      </c>
      <c r="B20394" s="1">
        <v>53079</v>
      </c>
      <c r="C20394" s="1">
        <v>97.658299999999997</v>
      </c>
      <c r="D20394" s="1">
        <v>96.212699999999998</v>
      </c>
      <c r="E20394" s="1">
        <v>464</v>
      </c>
      <c r="F20394" s="1">
        <v>58.554900000000004</v>
      </c>
      <c r="G20394" s="1">
        <v>301.57209999999998</v>
      </c>
      <c r="H20394" s="1">
        <v>15.01271498</v>
      </c>
      <c r="I20394" s="1">
        <v>12898</v>
      </c>
    </row>
    <row r="20395" spans="1:9" x14ac:dyDescent="0.25">
      <c r="A20395" s="1">
        <v>0</v>
      </c>
      <c r="B20395" s="1" t="s">
        <v>24695</v>
      </c>
    </row>
    <row r="20396" spans="1:9" x14ac:dyDescent="0.25">
      <c r="A20396" s="1">
        <v>1</v>
      </c>
      <c r="B20396" s="1" t="s">
        <v>24696</v>
      </c>
      <c r="C20396" s="1" t="s">
        <v>24697</v>
      </c>
      <c r="D20396" s="1">
        <v>22276.52822557</v>
      </c>
      <c r="E20396" s="1">
        <v>-3.273E-5</v>
      </c>
      <c r="F20396" s="1" t="s">
        <v>3</v>
      </c>
      <c r="G20396" s="1">
        <f>-25024-3</f>
        <v>-25027</v>
      </c>
      <c r="H20396" s="1">
        <v>0</v>
      </c>
      <c r="I20396" s="1">
        <v>9992</v>
      </c>
    </row>
    <row r="20397" spans="1:9" x14ac:dyDescent="0.25">
      <c r="A20397" s="1">
        <v>2</v>
      </c>
      <c r="B20397" s="1">
        <v>53080</v>
      </c>
      <c r="C20397" s="1">
        <v>97.656800000000004</v>
      </c>
      <c r="D20397" s="1">
        <v>96.267700000000005</v>
      </c>
      <c r="E20397" s="1">
        <v>501</v>
      </c>
      <c r="F20397" s="1">
        <v>204.79150000000001</v>
      </c>
      <c r="G20397" s="1">
        <v>155.32849999999999</v>
      </c>
      <c r="H20397" s="1">
        <v>15.012760030000001</v>
      </c>
      <c r="I20397" s="1">
        <v>12906</v>
      </c>
    </row>
    <row r="20398" spans="1:9" x14ac:dyDescent="0.25">
      <c r="A20398" s="1">
        <v>0</v>
      </c>
      <c r="B20398" s="1" t="s">
        <v>24698</v>
      </c>
    </row>
    <row r="20399" spans="1:9" x14ac:dyDescent="0.25">
      <c r="A20399" s="1">
        <v>1</v>
      </c>
      <c r="B20399" s="1" t="s">
        <v>24699</v>
      </c>
      <c r="C20399" s="1" t="s">
        <v>24700</v>
      </c>
      <c r="D20399" s="1">
        <v>22276.521082039999</v>
      </c>
      <c r="E20399" s="1">
        <v>1.137E-5</v>
      </c>
      <c r="F20399" s="1" t="s">
        <v>3</v>
      </c>
      <c r="G20399" s="1" t="s">
        <v>24701</v>
      </c>
      <c r="H20399" s="1">
        <v>0</v>
      </c>
      <c r="I20399" s="1">
        <v>9993</v>
      </c>
    </row>
    <row r="20400" spans="1:9" x14ac:dyDescent="0.25">
      <c r="A20400" s="1">
        <v>2</v>
      </c>
      <c r="B20400" s="1">
        <v>53081</v>
      </c>
      <c r="C20400" s="1">
        <v>97.656099999999995</v>
      </c>
      <c r="D20400" s="1">
        <v>96.279899999999998</v>
      </c>
      <c r="E20400" s="1">
        <v>1596</v>
      </c>
      <c r="F20400" s="1">
        <v>47.067300000000003</v>
      </c>
      <c r="G20400" s="1">
        <v>313.06849999999997</v>
      </c>
      <c r="H20400" s="1">
        <v>15.01255954</v>
      </c>
      <c r="I20400" s="1">
        <v>12908</v>
      </c>
    </row>
    <row r="20401" spans="1:9" x14ac:dyDescent="0.25">
      <c r="A20401" s="1">
        <v>0</v>
      </c>
      <c r="B20401" s="1" t="s">
        <v>24702</v>
      </c>
    </row>
    <row r="20402" spans="1:9" x14ac:dyDescent="0.25">
      <c r="A20402" s="1">
        <v>1</v>
      </c>
      <c r="B20402" s="1" t="s">
        <v>24703</v>
      </c>
      <c r="C20402" s="1" t="s">
        <v>24704</v>
      </c>
      <c r="D20402" s="1">
        <v>22276.522661340001</v>
      </c>
      <c r="E20402" s="1">
        <v>1.3900000000000001E-5</v>
      </c>
      <c r="F20402" s="1" t="s">
        <v>3</v>
      </c>
      <c r="G20402" s="1" t="s">
        <v>24705</v>
      </c>
      <c r="H20402" s="1">
        <v>0</v>
      </c>
      <c r="I20402" s="1">
        <v>9995</v>
      </c>
    </row>
    <row r="20403" spans="1:9" x14ac:dyDescent="0.25">
      <c r="A20403" s="1">
        <v>2</v>
      </c>
      <c r="B20403" s="1">
        <v>53082</v>
      </c>
      <c r="C20403" s="1">
        <v>97.656400000000005</v>
      </c>
      <c r="D20403" s="1">
        <v>96.283100000000005</v>
      </c>
      <c r="E20403" s="1">
        <v>937</v>
      </c>
      <c r="F20403" s="1">
        <v>54.402799999999999</v>
      </c>
      <c r="G20403" s="1">
        <v>305.72829999999999</v>
      </c>
      <c r="H20403" s="1">
        <v>15.012754709999999</v>
      </c>
      <c r="I20403" s="1">
        <v>12901</v>
      </c>
    </row>
    <row r="20404" spans="1:9" x14ac:dyDescent="0.25">
      <c r="A20404" s="1">
        <v>0</v>
      </c>
      <c r="B20404" s="1" t="s">
        <v>24706</v>
      </c>
    </row>
    <row r="20405" spans="1:9" x14ac:dyDescent="0.25">
      <c r="A20405" s="1">
        <v>1</v>
      </c>
      <c r="B20405" s="1" t="s">
        <v>24707</v>
      </c>
      <c r="C20405" s="1" t="s">
        <v>24708</v>
      </c>
      <c r="D20405" s="1">
        <v>22276.509719149999</v>
      </c>
      <c r="E20405" s="1">
        <v>4.9300000000000002E-6</v>
      </c>
      <c r="F20405" s="1" t="s">
        <v>3</v>
      </c>
      <c r="G20405" s="1" t="s">
        <v>20099</v>
      </c>
      <c r="H20405" s="1">
        <v>0</v>
      </c>
      <c r="I20405" s="1">
        <v>9998</v>
      </c>
    </row>
    <row r="20406" spans="1:9" x14ac:dyDescent="0.25">
      <c r="A20406" s="1">
        <v>2</v>
      </c>
      <c r="B20406" s="1">
        <v>53083</v>
      </c>
      <c r="C20406" s="1">
        <v>97.655900000000003</v>
      </c>
      <c r="D20406" s="1">
        <v>96.269900000000007</v>
      </c>
      <c r="E20406" s="1">
        <v>2454</v>
      </c>
      <c r="F20406" s="1">
        <v>39.2104</v>
      </c>
      <c r="G20406" s="1">
        <v>320.9298</v>
      </c>
      <c r="H20406" s="1">
        <v>15.012616550000001</v>
      </c>
      <c r="I20406" s="1">
        <v>12904</v>
      </c>
    </row>
    <row r="20407" spans="1:9" x14ac:dyDescent="0.25">
      <c r="A20407" s="1">
        <v>0</v>
      </c>
      <c r="B20407" s="1" t="s">
        <v>24709</v>
      </c>
    </row>
    <row r="20408" spans="1:9" x14ac:dyDescent="0.25">
      <c r="A20408" s="1">
        <v>1</v>
      </c>
      <c r="B20408" s="1" t="s">
        <v>24710</v>
      </c>
      <c r="C20408" s="1" t="s">
        <v>24711</v>
      </c>
      <c r="D20408" s="1">
        <v>22276.45416899</v>
      </c>
      <c r="E20408" s="1">
        <v>1.0319999999999999E-5</v>
      </c>
      <c r="F20408" s="1" t="s">
        <v>3</v>
      </c>
      <c r="G20408" s="1" t="s">
        <v>24712</v>
      </c>
      <c r="H20408" s="1">
        <v>0</v>
      </c>
      <c r="I20408" s="1">
        <v>9998</v>
      </c>
    </row>
    <row r="20409" spans="1:9" x14ac:dyDescent="0.25">
      <c r="A20409" s="1">
        <v>2</v>
      </c>
      <c r="B20409" s="1">
        <v>53084</v>
      </c>
      <c r="C20409" s="1">
        <v>97.656999999999996</v>
      </c>
      <c r="D20409" s="1">
        <v>96.215100000000007</v>
      </c>
      <c r="E20409" s="1">
        <v>1634</v>
      </c>
      <c r="F20409" s="1">
        <v>51.4069</v>
      </c>
      <c r="G20409" s="1">
        <v>308.73020000000002</v>
      </c>
      <c r="H20409" s="1">
        <v>15.012685810000001</v>
      </c>
      <c r="I20409" s="1">
        <v>12899</v>
      </c>
    </row>
    <row r="20410" spans="1:9" x14ac:dyDescent="0.25">
      <c r="A20410" s="1">
        <v>0</v>
      </c>
      <c r="B20410" s="1" t="s">
        <v>24713</v>
      </c>
    </row>
    <row r="20411" spans="1:9" x14ac:dyDescent="0.25">
      <c r="A20411" s="1">
        <v>1</v>
      </c>
      <c r="B20411" s="1" t="s">
        <v>24714</v>
      </c>
      <c r="C20411" s="1" t="s">
        <v>24715</v>
      </c>
      <c r="D20411" s="1">
        <v>22276.517113580001</v>
      </c>
      <c r="E20411" s="1">
        <v>2.9859999999999999E-5</v>
      </c>
      <c r="F20411" s="1" t="s">
        <v>3</v>
      </c>
      <c r="G20411" s="1" t="s">
        <v>24716</v>
      </c>
      <c r="H20411" s="1">
        <v>0</v>
      </c>
      <c r="I20411" s="1">
        <v>9991</v>
      </c>
    </row>
    <row r="20412" spans="1:9" x14ac:dyDescent="0.25">
      <c r="A20412" s="1">
        <v>2</v>
      </c>
      <c r="B20412" s="1">
        <v>53085</v>
      </c>
      <c r="C20412" s="1">
        <v>97.656400000000005</v>
      </c>
      <c r="D20412" s="1">
        <v>96.277100000000004</v>
      </c>
      <c r="E20412" s="1">
        <v>1838</v>
      </c>
      <c r="F20412" s="1">
        <v>37.915900000000001</v>
      </c>
      <c r="G20412" s="1">
        <v>322.21940000000001</v>
      </c>
      <c r="H20412" s="1">
        <v>15.012778170000001</v>
      </c>
      <c r="I20412" s="1">
        <v>12900</v>
      </c>
    </row>
    <row r="20413" spans="1:9" x14ac:dyDescent="0.25">
      <c r="A20413" s="1">
        <v>0</v>
      </c>
      <c r="B20413" s="1" t="s">
        <v>24717</v>
      </c>
    </row>
    <row r="20414" spans="1:9" x14ac:dyDescent="0.25">
      <c r="A20414" s="1">
        <v>1</v>
      </c>
      <c r="B20414" s="1" t="s">
        <v>24718</v>
      </c>
      <c r="C20414" s="1" t="s">
        <v>24719</v>
      </c>
      <c r="D20414" s="1">
        <v>22276.452325909999</v>
      </c>
      <c r="E20414" s="1">
        <v>8.4400000000000005E-6</v>
      </c>
      <c r="F20414" s="1" t="s">
        <v>3</v>
      </c>
      <c r="G20414" s="1" t="s">
        <v>24720</v>
      </c>
      <c r="H20414" s="1">
        <v>0</v>
      </c>
      <c r="I20414" s="1">
        <v>9994</v>
      </c>
    </row>
    <row r="20415" spans="1:9" x14ac:dyDescent="0.25">
      <c r="A20415" s="1">
        <v>2</v>
      </c>
      <c r="B20415" s="1">
        <v>53086</v>
      </c>
      <c r="C20415" s="1">
        <v>97.656700000000001</v>
      </c>
      <c r="D20415" s="1">
        <v>96.212900000000005</v>
      </c>
      <c r="E20415" s="1">
        <v>1862</v>
      </c>
      <c r="F20415" s="1">
        <v>48.253700000000002</v>
      </c>
      <c r="G20415" s="1">
        <v>311.88459999999998</v>
      </c>
      <c r="H20415" s="1">
        <v>15.01264516</v>
      </c>
      <c r="I20415" s="1">
        <v>12891</v>
      </c>
    </row>
    <row r="20416" spans="1:9" x14ac:dyDescent="0.25">
      <c r="A20416" s="1">
        <v>0</v>
      </c>
      <c r="B20416" s="1" t="s">
        <v>24721</v>
      </c>
    </row>
    <row r="20417" spans="1:9" x14ac:dyDescent="0.25">
      <c r="A20417" s="1">
        <v>1</v>
      </c>
      <c r="B20417" s="1" t="s">
        <v>24722</v>
      </c>
      <c r="C20417" s="1" t="s">
        <v>24723</v>
      </c>
      <c r="D20417" s="1">
        <v>22276.513656300001</v>
      </c>
      <c r="E20417" s="1">
        <v>2.9119999999999999E-5</v>
      </c>
      <c r="F20417" s="1" t="s">
        <v>3</v>
      </c>
      <c r="G20417" s="1" t="s">
        <v>24724</v>
      </c>
      <c r="H20417" s="1">
        <v>0</v>
      </c>
      <c r="I20417" s="1">
        <v>9994</v>
      </c>
    </row>
    <row r="20418" spans="1:9" x14ac:dyDescent="0.25">
      <c r="A20418" s="1">
        <v>2</v>
      </c>
      <c r="B20418" s="1">
        <v>53087</v>
      </c>
      <c r="C20418" s="1">
        <v>97.656999999999996</v>
      </c>
      <c r="D20418" s="1">
        <v>96.274600000000007</v>
      </c>
      <c r="E20418" s="1">
        <v>2391</v>
      </c>
      <c r="F20418" s="1">
        <v>33.781799999999997</v>
      </c>
      <c r="G20418" s="1">
        <v>326.35579999999999</v>
      </c>
      <c r="H20418" s="1">
        <v>15.012720509999999</v>
      </c>
      <c r="I20418" s="1">
        <v>12906</v>
      </c>
    </row>
    <row r="20419" spans="1:9" x14ac:dyDescent="0.25">
      <c r="A20419" s="1">
        <v>0</v>
      </c>
      <c r="B20419" s="1" t="s">
        <v>24725</v>
      </c>
    </row>
    <row r="20420" spans="1:9" x14ac:dyDescent="0.25">
      <c r="A20420" s="1">
        <v>1</v>
      </c>
      <c r="B20420" s="1" t="s">
        <v>24726</v>
      </c>
      <c r="C20420" s="1" t="s">
        <v>24727</v>
      </c>
      <c r="D20420" s="1">
        <v>22276.515273460001</v>
      </c>
      <c r="E20420" s="1">
        <v>2.482E-5</v>
      </c>
      <c r="F20420" s="1" t="s">
        <v>3</v>
      </c>
      <c r="G20420" s="1" t="s">
        <v>24728</v>
      </c>
      <c r="H20420" s="1">
        <v>0</v>
      </c>
      <c r="I20420" s="1">
        <v>9994</v>
      </c>
    </row>
    <row r="20421" spans="1:9" x14ac:dyDescent="0.25">
      <c r="A20421" s="1">
        <v>2</v>
      </c>
      <c r="B20421" s="1">
        <v>53088</v>
      </c>
      <c r="C20421" s="1">
        <v>97.655799999999999</v>
      </c>
      <c r="D20421" s="1">
        <v>96.275400000000005</v>
      </c>
      <c r="E20421" s="1">
        <v>2299</v>
      </c>
      <c r="F20421" s="1">
        <v>42.991399999999999</v>
      </c>
      <c r="G20421" s="1">
        <v>317.14890000000003</v>
      </c>
      <c r="H20421" s="1">
        <v>15.012596309999999</v>
      </c>
      <c r="I20421" s="1">
        <v>12908</v>
      </c>
    </row>
    <row r="20422" spans="1:9" x14ac:dyDescent="0.25">
      <c r="A20422" s="1">
        <v>0</v>
      </c>
      <c r="B20422" s="1" t="s">
        <v>22729</v>
      </c>
      <c r="C20422" s="1" t="s">
        <v>24729</v>
      </c>
      <c r="D20422" s="1" t="s">
        <v>3725</v>
      </c>
    </row>
    <row r="20423" spans="1:9" x14ac:dyDescent="0.25">
      <c r="A20423" s="1">
        <v>1</v>
      </c>
      <c r="B20423" s="1" t="s">
        <v>24730</v>
      </c>
      <c r="C20423" s="1" t="s">
        <v>24731</v>
      </c>
      <c r="D20423" s="1">
        <v>22276.565236220002</v>
      </c>
      <c r="E20423" s="1">
        <v>6.5419999999999994E-5</v>
      </c>
      <c r="F20423" s="1" t="s">
        <v>3</v>
      </c>
      <c r="G20423" s="1" t="s">
        <v>24732</v>
      </c>
      <c r="H20423" s="1">
        <v>0</v>
      </c>
      <c r="I20423" s="1">
        <v>9997</v>
      </c>
    </row>
    <row r="20424" spans="1:9" x14ac:dyDescent="0.25">
      <c r="A20424" s="1">
        <v>2</v>
      </c>
      <c r="B20424" s="1">
        <v>53128</v>
      </c>
      <c r="C20424" s="1">
        <v>97.386899999999997</v>
      </c>
      <c r="D20424" s="1">
        <v>283.47989999999999</v>
      </c>
      <c r="E20424" s="1">
        <v>12645</v>
      </c>
      <c r="F20424" s="1">
        <v>356.3329</v>
      </c>
      <c r="G20424" s="1">
        <v>160.54820000000001</v>
      </c>
      <c r="H20424" s="1">
        <v>15.251818289999999</v>
      </c>
      <c r="I20424" s="1">
        <v>12139</v>
      </c>
    </row>
    <row r="20425" spans="1:9" x14ac:dyDescent="0.25">
      <c r="A20425" s="1">
        <v>0</v>
      </c>
      <c r="B20425" s="1" t="s">
        <v>22729</v>
      </c>
      <c r="C20425" s="1" t="s">
        <v>24729</v>
      </c>
      <c r="D20425" s="1">
        <v>2</v>
      </c>
    </row>
    <row r="20426" spans="1:9" x14ac:dyDescent="0.25">
      <c r="A20426" s="1">
        <v>1</v>
      </c>
      <c r="B20426" s="1" t="s">
        <v>24733</v>
      </c>
      <c r="C20426" s="1" t="s">
        <v>24734</v>
      </c>
      <c r="D20426" s="1">
        <v>22276.543191019999</v>
      </c>
      <c r="E20426" s="1">
        <v>6.3800000000000006E-5</v>
      </c>
      <c r="F20426" s="1" t="s">
        <v>3</v>
      </c>
      <c r="G20426" s="1" t="s">
        <v>24735</v>
      </c>
      <c r="H20426" s="1">
        <v>0</v>
      </c>
      <c r="I20426" s="1">
        <v>9998</v>
      </c>
    </row>
    <row r="20427" spans="1:9" x14ac:dyDescent="0.25">
      <c r="A20427" s="1">
        <v>2</v>
      </c>
      <c r="B20427" s="1">
        <v>53130</v>
      </c>
      <c r="C20427" s="1">
        <v>97.386799999999994</v>
      </c>
      <c r="D20427" s="1">
        <v>283.48239999999998</v>
      </c>
      <c r="E20427" s="1">
        <v>11557</v>
      </c>
      <c r="F20427" s="1">
        <v>4.2004999999999999</v>
      </c>
      <c r="G20427" s="1">
        <v>95.186499999999995</v>
      </c>
      <c r="H20427" s="1">
        <v>15.251816890000001</v>
      </c>
      <c r="I20427" s="1">
        <v>12133</v>
      </c>
    </row>
    <row r="20428" spans="1:9" x14ac:dyDescent="0.25">
      <c r="A20428" s="1">
        <v>0</v>
      </c>
      <c r="B20428" s="1" t="s">
        <v>24736</v>
      </c>
    </row>
    <row r="20429" spans="1:9" x14ac:dyDescent="0.25">
      <c r="A20429" s="1">
        <v>1</v>
      </c>
      <c r="B20429" s="1" t="s">
        <v>24737</v>
      </c>
      <c r="C20429" s="1" t="s">
        <v>24738</v>
      </c>
      <c r="D20429" s="1">
        <v>22276.583344909999</v>
      </c>
      <c r="E20429" s="1">
        <v>-1.5462000000000001E-4</v>
      </c>
      <c r="F20429" s="1" t="s">
        <v>3</v>
      </c>
      <c r="G20429" s="1">
        <f>-95469-3</f>
        <v>-95472</v>
      </c>
      <c r="H20429" s="1">
        <v>0</v>
      </c>
      <c r="I20429" s="1">
        <v>9991</v>
      </c>
    </row>
    <row r="20430" spans="1:9" x14ac:dyDescent="0.25">
      <c r="A20430" s="1">
        <v>2</v>
      </c>
      <c r="B20430" s="1">
        <v>53132</v>
      </c>
      <c r="C20430" s="1">
        <v>53.217100000000002</v>
      </c>
      <c r="D20430" s="1">
        <v>39.541400000000003</v>
      </c>
      <c r="E20430" s="1">
        <v>1871</v>
      </c>
      <c r="F20430" s="1">
        <v>47.302999999999997</v>
      </c>
      <c r="G20430" s="1">
        <v>201.374</v>
      </c>
      <c r="H20430" s="1">
        <v>15.088690489999999</v>
      </c>
      <c r="I20430" s="1">
        <v>12667</v>
      </c>
    </row>
    <row r="20431" spans="1:9" x14ac:dyDescent="0.25">
      <c r="A20431" s="1">
        <v>0</v>
      </c>
      <c r="B20431" s="1" t="s">
        <v>24739</v>
      </c>
    </row>
    <row r="20432" spans="1:9" x14ac:dyDescent="0.25">
      <c r="A20432" s="1">
        <v>1</v>
      </c>
      <c r="B20432" s="1" t="s">
        <v>24740</v>
      </c>
      <c r="C20432" s="1" t="s">
        <v>24741</v>
      </c>
      <c r="D20432" s="1">
        <v>22276.583344909999</v>
      </c>
      <c r="E20432" s="1">
        <v>-3.8307E-4</v>
      </c>
      <c r="F20432" s="1" t="s">
        <v>3</v>
      </c>
      <c r="G20432" s="1">
        <f>-23988-2</f>
        <v>-23990</v>
      </c>
      <c r="H20432" s="1">
        <v>0</v>
      </c>
      <c r="I20432" s="1">
        <v>9991</v>
      </c>
    </row>
    <row r="20433" spans="1:9" x14ac:dyDescent="0.25">
      <c r="A20433" s="1">
        <v>2</v>
      </c>
      <c r="B20433" s="1">
        <v>53133</v>
      </c>
      <c r="C20433" s="1">
        <v>53.217300000000002</v>
      </c>
      <c r="D20433" s="1">
        <v>39.5473</v>
      </c>
      <c r="E20433" s="1">
        <v>1739</v>
      </c>
      <c r="F20433" s="1">
        <v>47.233199999999997</v>
      </c>
      <c r="G20433" s="1">
        <v>101.4104</v>
      </c>
      <c r="H20433" s="1">
        <v>15.088821769999999</v>
      </c>
      <c r="I20433" s="1">
        <v>1302</v>
      </c>
    </row>
    <row r="20434" spans="1:9" x14ac:dyDescent="0.25">
      <c r="A20434" s="1">
        <v>0</v>
      </c>
      <c r="B20434" s="1" t="s">
        <v>24742</v>
      </c>
    </row>
    <row r="20435" spans="1:9" x14ac:dyDescent="0.25">
      <c r="A20435" s="1">
        <v>1</v>
      </c>
      <c r="B20435" s="1" t="s">
        <v>24743</v>
      </c>
      <c r="C20435" s="1" t="s">
        <v>24744</v>
      </c>
      <c r="D20435" s="1">
        <v>22276.583344909999</v>
      </c>
      <c r="E20435" s="1">
        <v>-2.6018999999999999E-4</v>
      </c>
      <c r="F20435" s="1" t="s">
        <v>3</v>
      </c>
      <c r="G20435" s="1">
        <f>-16213-2</f>
        <v>-16215</v>
      </c>
      <c r="H20435" s="1">
        <v>0</v>
      </c>
      <c r="I20435" s="1">
        <v>9992</v>
      </c>
    </row>
    <row r="20436" spans="1:9" x14ac:dyDescent="0.25">
      <c r="A20436" s="1">
        <v>2</v>
      </c>
      <c r="B20436" s="1">
        <v>53134</v>
      </c>
      <c r="C20436" s="1">
        <v>53.215299999999999</v>
      </c>
      <c r="D20436" s="1">
        <v>39.531599999999997</v>
      </c>
      <c r="E20436" s="1">
        <v>2263</v>
      </c>
      <c r="F20436" s="1">
        <v>40.258400000000002</v>
      </c>
      <c r="G20436" s="1">
        <v>168.36539999999999</v>
      </c>
      <c r="H20436" s="1">
        <v>15.08868161</v>
      </c>
      <c r="I20436" s="1">
        <v>1301</v>
      </c>
    </row>
    <row r="20437" spans="1:9" x14ac:dyDescent="0.25">
      <c r="A20437" s="1">
        <v>0</v>
      </c>
      <c r="B20437" s="1" t="s">
        <v>24745</v>
      </c>
    </row>
    <row r="20438" spans="1:9" x14ac:dyDescent="0.25">
      <c r="A20438" s="1">
        <v>1</v>
      </c>
      <c r="B20438" s="1" t="s">
        <v>24746</v>
      </c>
      <c r="C20438" s="1" t="s">
        <v>24747</v>
      </c>
      <c r="D20438" s="1">
        <v>22276.583344909999</v>
      </c>
      <c r="E20438" s="1">
        <v>-3.3072E-4</v>
      </c>
      <c r="F20438" s="1" t="s">
        <v>3</v>
      </c>
      <c r="G20438" s="1">
        <f>-20675-2</f>
        <v>-20677</v>
      </c>
      <c r="H20438" s="1">
        <v>0</v>
      </c>
      <c r="I20438" s="1">
        <v>9997</v>
      </c>
    </row>
    <row r="20439" spans="1:9" x14ac:dyDescent="0.25">
      <c r="A20439" s="1">
        <v>2</v>
      </c>
      <c r="B20439" s="1">
        <v>53135</v>
      </c>
      <c r="C20439" s="1">
        <v>53.217500000000001</v>
      </c>
      <c r="D20439" s="1">
        <v>39.538899999999998</v>
      </c>
      <c r="E20439" s="1">
        <v>1937</v>
      </c>
      <c r="F20439" s="1">
        <v>37.668999999999997</v>
      </c>
      <c r="G20439" s="1">
        <v>130.99469999999999</v>
      </c>
      <c r="H20439" s="1">
        <v>15.088727779999999</v>
      </c>
      <c r="I20439" s="1">
        <v>1300</v>
      </c>
    </row>
    <row r="20440" spans="1:9" x14ac:dyDescent="0.25">
      <c r="A20440" s="1">
        <v>0</v>
      </c>
      <c r="B20440" s="1" t="s">
        <v>24748</v>
      </c>
    </row>
    <row r="20441" spans="1:9" x14ac:dyDescent="0.25">
      <c r="A20441" s="1">
        <v>1</v>
      </c>
      <c r="B20441" s="1" t="s">
        <v>24749</v>
      </c>
      <c r="C20441" s="1" t="s">
        <v>24750</v>
      </c>
      <c r="D20441" s="1">
        <v>22276.583344909999</v>
      </c>
      <c r="E20441" s="1">
        <v>-2.6213000000000001E-4</v>
      </c>
      <c r="F20441" s="1" t="s">
        <v>3</v>
      </c>
      <c r="G20441" s="1">
        <f>-16336-2</f>
        <v>-16338</v>
      </c>
      <c r="H20441" s="1">
        <v>0</v>
      </c>
      <c r="I20441" s="1">
        <v>9996</v>
      </c>
    </row>
    <row r="20442" spans="1:9" x14ac:dyDescent="0.25">
      <c r="A20442" s="1">
        <v>2</v>
      </c>
      <c r="B20442" s="1">
        <v>53136</v>
      </c>
      <c r="C20442" s="1">
        <v>53.218499999999999</v>
      </c>
      <c r="D20442" s="1">
        <v>39.5411</v>
      </c>
      <c r="E20442" s="1">
        <v>1989</v>
      </c>
      <c r="F20442" s="1">
        <v>43.113999999999997</v>
      </c>
      <c r="G20442" s="1">
        <v>145.54079999999999</v>
      </c>
      <c r="H20442" s="1">
        <v>15.08868193</v>
      </c>
      <c r="I20442" s="1">
        <v>1307</v>
      </c>
    </row>
    <row r="20443" spans="1:9" x14ac:dyDescent="0.25">
      <c r="A20443" s="1">
        <v>0</v>
      </c>
      <c r="B20443" s="1" t="s">
        <v>24751</v>
      </c>
    </row>
    <row r="20444" spans="1:9" x14ac:dyDescent="0.25">
      <c r="A20444" s="1">
        <v>1</v>
      </c>
      <c r="B20444" s="1" t="s">
        <v>24752</v>
      </c>
      <c r="C20444" s="1" t="s">
        <v>24753</v>
      </c>
      <c r="D20444" s="1">
        <v>22276.583344909999</v>
      </c>
      <c r="E20444" s="1">
        <v>-4.1386999999999999E-4</v>
      </c>
      <c r="F20444" s="1" t="s">
        <v>3</v>
      </c>
      <c r="G20444" s="1">
        <f>-25943-2</f>
        <v>-25945</v>
      </c>
      <c r="H20444" s="1">
        <v>0</v>
      </c>
      <c r="I20444" s="1">
        <v>9990</v>
      </c>
    </row>
    <row r="20445" spans="1:9" x14ac:dyDescent="0.25">
      <c r="A20445" s="1">
        <v>2</v>
      </c>
      <c r="B20445" s="1">
        <v>53137</v>
      </c>
      <c r="C20445" s="1">
        <v>53.217700000000001</v>
      </c>
      <c r="D20445" s="1">
        <v>39.542499999999997</v>
      </c>
      <c r="E20445" s="1">
        <v>1857</v>
      </c>
      <c r="F20445" s="1">
        <v>43.152700000000003</v>
      </c>
      <c r="G20445" s="1">
        <v>185.47649999999999</v>
      </c>
      <c r="H20445" s="1">
        <v>15.08881474</v>
      </c>
      <c r="I20445" s="1">
        <v>1303</v>
      </c>
    </row>
    <row r="20446" spans="1:9" x14ac:dyDescent="0.25">
      <c r="A20446" s="1">
        <v>0</v>
      </c>
      <c r="B20446" s="1" t="s">
        <v>24754</v>
      </c>
    </row>
    <row r="20447" spans="1:9" x14ac:dyDescent="0.25">
      <c r="A20447" s="1">
        <v>1</v>
      </c>
      <c r="B20447" s="1" t="s">
        <v>24755</v>
      </c>
      <c r="C20447" s="1" t="s">
        <v>24756</v>
      </c>
      <c r="D20447" s="1">
        <v>22276.583344909999</v>
      </c>
      <c r="E20447" s="1">
        <v>-1.7859000000000001E-4</v>
      </c>
      <c r="F20447" s="1" t="s">
        <v>3</v>
      </c>
      <c r="G20447" s="1">
        <f>-11059-2</f>
        <v>-11061</v>
      </c>
      <c r="H20447" s="1">
        <v>0</v>
      </c>
      <c r="I20447" s="1">
        <v>9991</v>
      </c>
    </row>
    <row r="20448" spans="1:9" x14ac:dyDescent="0.25">
      <c r="A20448" s="1">
        <v>2</v>
      </c>
      <c r="B20448" s="1">
        <v>53138</v>
      </c>
      <c r="C20448" s="1">
        <v>53.217599999999997</v>
      </c>
      <c r="D20448" s="1">
        <v>34.5212</v>
      </c>
      <c r="E20448" s="1">
        <v>2094</v>
      </c>
      <c r="F20448" s="1">
        <v>42.446399999999997</v>
      </c>
      <c r="G20448" s="1">
        <v>288.50069999999999</v>
      </c>
      <c r="H20448" s="1">
        <v>15.08866151</v>
      </c>
      <c r="I20448" s="1">
        <v>1307</v>
      </c>
    </row>
    <row r="20449" spans="1:9" x14ac:dyDescent="0.25">
      <c r="A20449" s="1">
        <v>0</v>
      </c>
      <c r="B20449" s="1" t="s">
        <v>24757</v>
      </c>
    </row>
    <row r="20450" spans="1:9" x14ac:dyDescent="0.25">
      <c r="A20450" s="1">
        <v>1</v>
      </c>
      <c r="B20450" s="1" t="s">
        <v>24758</v>
      </c>
      <c r="C20450" s="1" t="s">
        <v>24759</v>
      </c>
      <c r="D20450" s="1">
        <v>22276.583344909999</v>
      </c>
      <c r="E20450" s="1">
        <v>-1.9385E-4</v>
      </c>
      <c r="F20450" s="1" t="s">
        <v>3</v>
      </c>
      <c r="G20450" s="1">
        <f>-12023-2</f>
        <v>-12025</v>
      </c>
      <c r="H20450" s="1">
        <v>0</v>
      </c>
      <c r="I20450" s="1">
        <v>9990</v>
      </c>
    </row>
    <row r="20451" spans="1:9" x14ac:dyDescent="0.25">
      <c r="A20451" s="1">
        <v>2</v>
      </c>
      <c r="B20451" s="1">
        <v>53139</v>
      </c>
      <c r="C20451" s="1">
        <v>53.217799999999997</v>
      </c>
      <c r="D20451" s="1">
        <v>39.543100000000003</v>
      </c>
      <c r="E20451" s="1">
        <v>2117</v>
      </c>
      <c r="F20451" s="1">
        <v>39.031799999999997</v>
      </c>
      <c r="G20451" s="1">
        <v>249.63040000000001</v>
      </c>
      <c r="H20451" s="1">
        <v>15.08864822</v>
      </c>
      <c r="I20451" s="1">
        <v>1305</v>
      </c>
    </row>
    <row r="20452" spans="1:9" x14ac:dyDescent="0.25">
      <c r="A20452" s="1">
        <v>0</v>
      </c>
      <c r="B20452" s="1" t="s">
        <v>24760</v>
      </c>
    </row>
    <row r="20453" spans="1:9" x14ac:dyDescent="0.25">
      <c r="A20453" s="1">
        <v>1</v>
      </c>
      <c r="B20453" s="1" t="s">
        <v>24761</v>
      </c>
      <c r="C20453" s="1" t="s">
        <v>24762</v>
      </c>
      <c r="D20453" s="1">
        <v>22276.583344909999</v>
      </c>
      <c r="E20453" s="1">
        <v>-1.4102E-4</v>
      </c>
      <c r="F20453" s="1" t="s">
        <v>3</v>
      </c>
      <c r="G20453" s="1">
        <f>-86880-3</f>
        <v>-86883</v>
      </c>
      <c r="H20453" s="1">
        <v>0</v>
      </c>
      <c r="I20453" s="1">
        <v>9997</v>
      </c>
    </row>
    <row r="20454" spans="1:9" x14ac:dyDescent="0.25">
      <c r="A20454" s="1">
        <v>2</v>
      </c>
      <c r="B20454" s="1">
        <v>53140</v>
      </c>
      <c r="C20454" s="1">
        <v>53.217599999999997</v>
      </c>
      <c r="D20454" s="1">
        <v>39.543500000000002</v>
      </c>
      <c r="E20454" s="1">
        <v>2121</v>
      </c>
      <c r="F20454" s="1">
        <v>41.842300000000002</v>
      </c>
      <c r="G20454" s="1">
        <v>226.75360000000001</v>
      </c>
      <c r="H20454" s="1">
        <v>15.088741499999999</v>
      </c>
      <c r="I20454" s="1">
        <v>12661</v>
      </c>
    </row>
    <row r="20455" spans="1:9" x14ac:dyDescent="0.25">
      <c r="A20455" s="1">
        <v>0</v>
      </c>
      <c r="B20455" s="1" t="s">
        <v>24763</v>
      </c>
    </row>
    <row r="20456" spans="1:9" x14ac:dyDescent="0.25">
      <c r="A20456" s="1">
        <v>1</v>
      </c>
      <c r="B20456" s="1" t="s">
        <v>24764</v>
      </c>
      <c r="C20456" s="1" t="s">
        <v>24765</v>
      </c>
      <c r="D20456" s="1">
        <v>22276.583344909999</v>
      </c>
      <c r="E20456" s="1">
        <v>-4.5436000000000001E-4</v>
      </c>
      <c r="F20456" s="1" t="s">
        <v>3</v>
      </c>
      <c r="G20456" s="1">
        <f>-28531-2</f>
        <v>-28533</v>
      </c>
      <c r="H20456" s="1">
        <v>0</v>
      </c>
      <c r="I20456" s="1">
        <v>9990</v>
      </c>
    </row>
    <row r="20457" spans="1:9" x14ac:dyDescent="0.25">
      <c r="A20457" s="1">
        <v>2</v>
      </c>
      <c r="B20457" s="1">
        <v>53141</v>
      </c>
      <c r="C20457" s="1">
        <v>53.2179</v>
      </c>
      <c r="D20457" s="1">
        <v>39.518599999999999</v>
      </c>
      <c r="E20457" s="1">
        <v>2003</v>
      </c>
      <c r="F20457" s="1">
        <v>33.667499999999997</v>
      </c>
      <c r="G20457" s="1">
        <v>335.0308</v>
      </c>
      <c r="H20457" s="1">
        <v>15.08860501</v>
      </c>
      <c r="I20457" s="1">
        <v>1300</v>
      </c>
    </row>
    <row r="20458" spans="1:9" x14ac:dyDescent="0.25">
      <c r="A20458" s="1">
        <v>0</v>
      </c>
      <c r="B20458" s="1" t="s">
        <v>24766</v>
      </c>
    </row>
    <row r="20459" spans="1:9" x14ac:dyDescent="0.25">
      <c r="A20459" s="1">
        <v>1</v>
      </c>
      <c r="B20459" s="1" t="s">
        <v>24767</v>
      </c>
      <c r="C20459" s="1" t="s">
        <v>24768</v>
      </c>
      <c r="D20459" s="1">
        <v>22276.583344909999</v>
      </c>
      <c r="E20459" s="1">
        <v>-1.9799999999999999E-4</v>
      </c>
      <c r="F20459" s="1" t="s">
        <v>3</v>
      </c>
      <c r="G20459" s="1">
        <f>-12283-2</f>
        <v>-12285</v>
      </c>
      <c r="H20459" s="1">
        <v>0</v>
      </c>
      <c r="I20459" s="1">
        <v>9994</v>
      </c>
    </row>
    <row r="20460" spans="1:9" x14ac:dyDescent="0.25">
      <c r="A20460" s="1">
        <v>2</v>
      </c>
      <c r="B20460" s="1">
        <v>53142</v>
      </c>
      <c r="C20460" s="1">
        <v>53.217199999999998</v>
      </c>
      <c r="D20460" s="1">
        <v>39.540199999999999</v>
      </c>
      <c r="E20460" s="1">
        <v>2098</v>
      </c>
      <c r="F20460" s="1">
        <v>41.199300000000001</v>
      </c>
      <c r="G20460" s="1">
        <v>267.45609999999999</v>
      </c>
      <c r="H20460" s="1">
        <v>15.088693770000001</v>
      </c>
      <c r="I20460" s="1">
        <v>12666</v>
      </c>
    </row>
    <row r="20461" spans="1:9" x14ac:dyDescent="0.25">
      <c r="A20461" s="1">
        <v>0</v>
      </c>
      <c r="B20461" s="1" t="s">
        <v>24769</v>
      </c>
    </row>
    <row r="20462" spans="1:9" x14ac:dyDescent="0.25">
      <c r="A20462" s="1">
        <v>1</v>
      </c>
      <c r="B20462" s="1" t="s">
        <v>24770</v>
      </c>
      <c r="C20462" s="1" t="s">
        <v>24771</v>
      </c>
      <c r="D20462" s="1">
        <v>22276.583344909999</v>
      </c>
      <c r="E20462" s="1">
        <v>-3.2972999999999998E-4</v>
      </c>
      <c r="F20462" s="1" t="s">
        <v>3</v>
      </c>
      <c r="G20462" s="1">
        <f>-20613-2</f>
        <v>-20615</v>
      </c>
      <c r="H20462" s="1">
        <v>0</v>
      </c>
      <c r="I20462" s="1">
        <v>9997</v>
      </c>
    </row>
    <row r="20463" spans="1:9" x14ac:dyDescent="0.25">
      <c r="A20463" s="1">
        <v>2</v>
      </c>
      <c r="B20463" s="1">
        <v>53143</v>
      </c>
      <c r="C20463" s="1">
        <v>53.219299999999997</v>
      </c>
      <c r="D20463" s="1">
        <v>39.521799999999999</v>
      </c>
      <c r="E20463" s="1">
        <v>1863</v>
      </c>
      <c r="F20463" s="1">
        <v>40.152999999999999</v>
      </c>
      <c r="G20463" s="1">
        <v>348.49540000000002</v>
      </c>
      <c r="H20463" s="1">
        <v>15.088713500000001</v>
      </c>
      <c r="I20463" s="1">
        <v>1309</v>
      </c>
    </row>
    <row r="20464" spans="1:9" x14ac:dyDescent="0.25">
      <c r="A20464" s="1">
        <v>0</v>
      </c>
      <c r="B20464" s="1" t="s">
        <v>24772</v>
      </c>
    </row>
    <row r="20465" spans="1:9" x14ac:dyDescent="0.25">
      <c r="A20465" s="1">
        <v>1</v>
      </c>
      <c r="B20465" s="1" t="s">
        <v>24773</v>
      </c>
      <c r="C20465" s="1" t="s">
        <v>24774</v>
      </c>
      <c r="D20465" s="1">
        <v>22276.583344909999</v>
      </c>
      <c r="E20465" s="1">
        <v>-4.2251000000000002E-4</v>
      </c>
      <c r="F20465" s="1" t="s">
        <v>3</v>
      </c>
      <c r="G20465" s="1">
        <f>-26493-2</f>
        <v>-26495</v>
      </c>
      <c r="H20465" s="1">
        <v>0</v>
      </c>
      <c r="I20465" s="1">
        <v>9990</v>
      </c>
    </row>
    <row r="20466" spans="1:9" x14ac:dyDescent="0.25">
      <c r="A20466" s="1">
        <v>2</v>
      </c>
      <c r="B20466" s="1">
        <v>53144</v>
      </c>
      <c r="C20466" s="1">
        <v>53.219099999999997</v>
      </c>
      <c r="D20466" s="1">
        <v>39.527700000000003</v>
      </c>
      <c r="E20466" s="1">
        <v>1827</v>
      </c>
      <c r="F20466" s="1">
        <v>43.736699999999999</v>
      </c>
      <c r="G20466" s="1">
        <v>284.88889999999998</v>
      </c>
      <c r="H20466" s="1">
        <v>15.08879479</v>
      </c>
      <c r="I20466" s="1">
        <v>1300</v>
      </c>
    </row>
    <row r="20467" spans="1:9" x14ac:dyDescent="0.25">
      <c r="A20467" s="1">
        <v>0</v>
      </c>
      <c r="B20467" s="1" t="s">
        <v>24775</v>
      </c>
    </row>
    <row r="20468" spans="1:9" x14ac:dyDescent="0.25">
      <c r="A20468" s="1">
        <v>1</v>
      </c>
      <c r="B20468" s="1" t="s">
        <v>24776</v>
      </c>
      <c r="C20468" s="1" t="s">
        <v>24777</v>
      </c>
      <c r="D20468" s="1">
        <v>22276.583344909999</v>
      </c>
      <c r="E20468" s="1">
        <v>-3.6063000000000002E-4</v>
      </c>
      <c r="F20468" s="1" t="s">
        <v>3</v>
      </c>
      <c r="G20468" s="1">
        <f>-22570-2</f>
        <v>-22572</v>
      </c>
      <c r="H20468" s="1">
        <v>0</v>
      </c>
      <c r="I20468" s="1">
        <v>9997</v>
      </c>
    </row>
    <row r="20469" spans="1:9" x14ac:dyDescent="0.25">
      <c r="A20469" s="1">
        <v>2</v>
      </c>
      <c r="B20469" s="1">
        <v>53145</v>
      </c>
      <c r="C20469" s="1">
        <v>53.218400000000003</v>
      </c>
      <c r="D20469" s="1">
        <v>39.518300000000004</v>
      </c>
      <c r="E20469" s="1">
        <v>1940</v>
      </c>
      <c r="F20469" s="1">
        <v>39.610700000000001</v>
      </c>
      <c r="G20469" s="1">
        <v>29.038399999999999</v>
      </c>
      <c r="H20469" s="1">
        <v>15.08874224</v>
      </c>
      <c r="I20469" s="1">
        <v>1303</v>
      </c>
    </row>
    <row r="20470" spans="1:9" x14ac:dyDescent="0.25">
      <c r="A20470" s="1">
        <v>0</v>
      </c>
      <c r="B20470" s="1" t="s">
        <v>24778</v>
      </c>
    </row>
    <row r="20471" spans="1:9" x14ac:dyDescent="0.25">
      <c r="A20471" s="1">
        <v>1</v>
      </c>
      <c r="B20471" s="1" t="s">
        <v>24779</v>
      </c>
      <c r="C20471" s="1" t="s">
        <v>24780</v>
      </c>
      <c r="D20471" s="1">
        <v>22276.583344909999</v>
      </c>
      <c r="E20471" s="1">
        <v>-1.3175E-4</v>
      </c>
      <c r="F20471" s="1" t="s">
        <v>3</v>
      </c>
      <c r="G20471" s="1">
        <f>-81066-3</f>
        <v>-81069</v>
      </c>
      <c r="H20471" s="1">
        <v>0</v>
      </c>
      <c r="I20471" s="1">
        <v>9993</v>
      </c>
    </row>
    <row r="20472" spans="1:9" x14ac:dyDescent="0.25">
      <c r="A20472" s="1">
        <v>2</v>
      </c>
      <c r="B20472" s="1">
        <v>53146</v>
      </c>
      <c r="C20472" s="1">
        <v>53.218800000000002</v>
      </c>
      <c r="D20472" s="1">
        <v>39.523299999999999</v>
      </c>
      <c r="E20472" s="1">
        <v>1710</v>
      </c>
      <c r="F20472" s="1">
        <v>47.7027</v>
      </c>
      <c r="G20472" s="1">
        <v>300.9545</v>
      </c>
      <c r="H20472" s="1">
        <v>15.0886385</v>
      </c>
      <c r="I20472" s="1">
        <v>1303</v>
      </c>
    </row>
    <row r="20473" spans="1:9" x14ac:dyDescent="0.25">
      <c r="A20473" s="1">
        <v>0</v>
      </c>
      <c r="B20473" s="1" t="s">
        <v>24781</v>
      </c>
    </row>
    <row r="20474" spans="1:9" x14ac:dyDescent="0.25">
      <c r="A20474" s="1">
        <v>1</v>
      </c>
      <c r="B20474" s="1" t="s">
        <v>24782</v>
      </c>
      <c r="C20474" s="1" t="s">
        <v>24783</v>
      </c>
      <c r="D20474" s="1">
        <v>22276.583344909999</v>
      </c>
      <c r="E20474" s="1">
        <v>-4.5534999999999998E-4</v>
      </c>
      <c r="F20474" s="1" t="s">
        <v>3</v>
      </c>
      <c r="G20474" s="1">
        <f>-28578-2</f>
        <v>-28580</v>
      </c>
      <c r="H20474" s="1">
        <v>0</v>
      </c>
      <c r="I20474" s="1">
        <v>9997</v>
      </c>
    </row>
    <row r="20475" spans="1:9" x14ac:dyDescent="0.25">
      <c r="A20475" s="1">
        <v>2</v>
      </c>
      <c r="B20475" s="1">
        <v>53147</v>
      </c>
      <c r="C20475" s="1">
        <v>53.2181</v>
      </c>
      <c r="D20475" s="1">
        <v>39.518000000000001</v>
      </c>
      <c r="E20475" s="1">
        <v>1870</v>
      </c>
      <c r="F20475" s="1">
        <v>41.862200000000001</v>
      </c>
      <c r="G20475" s="1">
        <v>46.770600000000002</v>
      </c>
      <c r="H20475" s="1">
        <v>15.088811700000001</v>
      </c>
      <c r="I20475" s="1">
        <v>1300</v>
      </c>
    </row>
    <row r="20476" spans="1:9" x14ac:dyDescent="0.25">
      <c r="A20476" s="1">
        <v>0</v>
      </c>
      <c r="B20476" s="1" t="s">
        <v>24784</v>
      </c>
    </row>
    <row r="20477" spans="1:9" x14ac:dyDescent="0.25">
      <c r="A20477" s="1">
        <v>1</v>
      </c>
      <c r="B20477" s="1" t="s">
        <v>24785</v>
      </c>
      <c r="C20477" s="1" t="s">
        <v>24786</v>
      </c>
      <c r="D20477" s="1">
        <v>22276.583344909999</v>
      </c>
      <c r="E20477" s="1">
        <v>-2.4832000000000001E-4</v>
      </c>
      <c r="F20477" s="1" t="s">
        <v>3</v>
      </c>
      <c r="G20477" s="1">
        <f>-15469-2</f>
        <v>-15471</v>
      </c>
      <c r="H20477" s="1">
        <v>0</v>
      </c>
      <c r="I20477" s="1">
        <v>9990</v>
      </c>
    </row>
    <row r="20478" spans="1:9" x14ac:dyDescent="0.25">
      <c r="A20478" s="1">
        <v>2</v>
      </c>
      <c r="B20478" s="1">
        <v>53148</v>
      </c>
      <c r="C20478" s="1">
        <v>53.218800000000002</v>
      </c>
      <c r="D20478" s="1">
        <v>39.519599999999997</v>
      </c>
      <c r="E20478" s="1">
        <v>1873</v>
      </c>
      <c r="F20478" s="1">
        <v>35.082000000000001</v>
      </c>
      <c r="G20478" s="1">
        <v>13.5321</v>
      </c>
      <c r="H20478" s="1">
        <v>15.08852705</v>
      </c>
      <c r="I20478" s="1">
        <v>1300</v>
      </c>
    </row>
    <row r="20479" spans="1:9" x14ac:dyDescent="0.25">
      <c r="A20479" s="1">
        <v>0</v>
      </c>
      <c r="B20479" s="1" t="s">
        <v>24787</v>
      </c>
    </row>
    <row r="20480" spans="1:9" x14ac:dyDescent="0.25">
      <c r="A20480" s="1">
        <v>1</v>
      </c>
      <c r="B20480" s="1" t="s">
        <v>24788</v>
      </c>
      <c r="C20480" s="1" t="s">
        <v>24789</v>
      </c>
      <c r="D20480" s="1">
        <v>22276.583344909999</v>
      </c>
      <c r="E20480" s="1">
        <v>1.2140000000000001E-5</v>
      </c>
      <c r="F20480" s="1" t="s">
        <v>3</v>
      </c>
      <c r="G20480" s="1" t="s">
        <v>24790</v>
      </c>
      <c r="H20480" s="1">
        <v>0</v>
      </c>
      <c r="I20480" s="1">
        <v>9994</v>
      </c>
    </row>
    <row r="20481" spans="1:9" x14ac:dyDescent="0.25">
      <c r="A20481" s="1">
        <v>2</v>
      </c>
      <c r="B20481" s="1">
        <v>53149</v>
      </c>
      <c r="C20481" s="1">
        <v>53.217199999999998</v>
      </c>
      <c r="D20481" s="1">
        <v>29.518899999999999</v>
      </c>
      <c r="E20481" s="1">
        <v>1636</v>
      </c>
      <c r="F20481" s="1">
        <v>52.811500000000002</v>
      </c>
      <c r="G20481" s="1">
        <v>350.81450000000001</v>
      </c>
      <c r="H20481" s="1">
        <v>15.0884524</v>
      </c>
      <c r="I20481" s="1">
        <v>1303</v>
      </c>
    </row>
    <row r="20482" spans="1:9" x14ac:dyDescent="0.25">
      <c r="A20482" s="1">
        <v>0</v>
      </c>
      <c r="B20482" s="1" t="s">
        <v>24791</v>
      </c>
    </row>
    <row r="20483" spans="1:9" x14ac:dyDescent="0.25">
      <c r="A20483" s="1">
        <v>1</v>
      </c>
      <c r="B20483" s="1" t="s">
        <v>24792</v>
      </c>
      <c r="C20483" s="1" t="s">
        <v>24793</v>
      </c>
      <c r="D20483" s="1">
        <v>22276.583344909999</v>
      </c>
      <c r="E20483" s="1">
        <v>-2.6826999999999998E-4</v>
      </c>
      <c r="F20483" s="1" t="s">
        <v>3</v>
      </c>
      <c r="G20483" s="1">
        <f>-16722-2</f>
        <v>-16724</v>
      </c>
      <c r="H20483" s="1">
        <v>0</v>
      </c>
      <c r="I20483" s="1">
        <v>9992</v>
      </c>
    </row>
    <row r="20484" spans="1:9" x14ac:dyDescent="0.25">
      <c r="A20484" s="1">
        <v>2</v>
      </c>
      <c r="B20484" s="1">
        <v>53150</v>
      </c>
      <c r="C20484" s="1">
        <v>53.212699999999998</v>
      </c>
      <c r="D20484" s="1">
        <v>29.537500000000001</v>
      </c>
      <c r="E20484" s="1">
        <v>1962</v>
      </c>
      <c r="F20484" s="1">
        <v>33.32</v>
      </c>
      <c r="G20484" s="1">
        <v>150.2886</v>
      </c>
      <c r="H20484" s="1">
        <v>15.088728890000001</v>
      </c>
      <c r="I20484" s="1">
        <v>1306</v>
      </c>
    </row>
    <row r="20485" spans="1:9" x14ac:dyDescent="0.25">
      <c r="A20485" s="1">
        <v>0</v>
      </c>
      <c r="B20485" s="1" t="s">
        <v>24794</v>
      </c>
    </row>
    <row r="20486" spans="1:9" x14ac:dyDescent="0.25">
      <c r="A20486" s="1">
        <v>1</v>
      </c>
      <c r="B20486" s="1" t="s">
        <v>24795</v>
      </c>
      <c r="C20486" s="1" t="s">
        <v>24796</v>
      </c>
      <c r="D20486" s="1">
        <v>22276.583344909999</v>
      </c>
      <c r="E20486" s="1">
        <v>-2.3118999999999999E-4</v>
      </c>
      <c r="F20486" s="1" t="s">
        <v>3</v>
      </c>
      <c r="G20486" s="1">
        <f>-14373-2</f>
        <v>-14375</v>
      </c>
      <c r="H20486" s="1">
        <v>0</v>
      </c>
      <c r="I20486" s="1">
        <v>9994</v>
      </c>
    </row>
    <row r="20487" spans="1:9" x14ac:dyDescent="0.25">
      <c r="A20487" s="1">
        <v>2</v>
      </c>
      <c r="B20487" s="1">
        <v>53151</v>
      </c>
      <c r="C20487" s="1">
        <v>53.212200000000003</v>
      </c>
      <c r="D20487" s="1">
        <v>29.534500000000001</v>
      </c>
      <c r="E20487" s="1">
        <v>1842</v>
      </c>
      <c r="F20487" s="1">
        <v>46.302399999999999</v>
      </c>
      <c r="G20487" s="1">
        <v>197.2817</v>
      </c>
      <c r="H20487" s="1">
        <v>15.088853970000001</v>
      </c>
      <c r="I20487" s="1">
        <v>1307</v>
      </c>
    </row>
    <row r="20488" spans="1:9" x14ac:dyDescent="0.25">
      <c r="A20488" s="1">
        <v>0</v>
      </c>
      <c r="B20488" s="1" t="s">
        <v>24797</v>
      </c>
    </row>
    <row r="20489" spans="1:9" x14ac:dyDescent="0.25">
      <c r="A20489" s="1">
        <v>1</v>
      </c>
      <c r="B20489" s="1" t="s">
        <v>24798</v>
      </c>
      <c r="C20489" s="1" t="s">
        <v>24799</v>
      </c>
      <c r="D20489" s="1">
        <v>22276.583344909999</v>
      </c>
      <c r="E20489" s="1">
        <v>-4.8725999999999999E-4</v>
      </c>
      <c r="F20489" s="1" t="s">
        <v>3</v>
      </c>
      <c r="G20489" s="1">
        <f>-30599-2</f>
        <v>-30601</v>
      </c>
      <c r="H20489" s="1">
        <v>0</v>
      </c>
      <c r="I20489" s="1">
        <v>9994</v>
      </c>
    </row>
    <row r="20490" spans="1:9" x14ac:dyDescent="0.25">
      <c r="A20490" s="1">
        <v>2</v>
      </c>
      <c r="B20490" s="1">
        <v>53152</v>
      </c>
      <c r="C20490" s="1">
        <v>53.211799999999997</v>
      </c>
      <c r="D20490" s="1">
        <v>29.536200000000001</v>
      </c>
      <c r="E20490" s="1">
        <v>1762</v>
      </c>
      <c r="F20490" s="1">
        <v>42.358499999999999</v>
      </c>
      <c r="G20490" s="1">
        <v>161.267</v>
      </c>
      <c r="H20490" s="1">
        <v>15.0889097</v>
      </c>
      <c r="I20490" s="1">
        <v>1302</v>
      </c>
    </row>
    <row r="20491" spans="1:9" x14ac:dyDescent="0.25">
      <c r="A20491" s="1">
        <v>0</v>
      </c>
      <c r="B20491" s="1" t="s">
        <v>24800</v>
      </c>
    </row>
    <row r="20492" spans="1:9" x14ac:dyDescent="0.25">
      <c r="A20492" s="1">
        <v>1</v>
      </c>
      <c r="B20492" s="1" t="s">
        <v>24801</v>
      </c>
      <c r="C20492" s="1" t="s">
        <v>24802</v>
      </c>
      <c r="D20492" s="1">
        <v>22276.583344909999</v>
      </c>
      <c r="E20492" s="1">
        <v>-1.7406999999999999E-4</v>
      </c>
      <c r="F20492" s="1" t="s">
        <v>3</v>
      </c>
      <c r="G20492" s="1">
        <f>-10772-2</f>
        <v>-10774</v>
      </c>
      <c r="H20492" s="1">
        <v>0</v>
      </c>
      <c r="I20492" s="1">
        <v>9998</v>
      </c>
    </row>
    <row r="20493" spans="1:9" x14ac:dyDescent="0.25">
      <c r="A20493" s="1">
        <v>2</v>
      </c>
      <c r="B20493" s="1">
        <v>53153</v>
      </c>
      <c r="C20493" s="1">
        <v>53.212299999999999</v>
      </c>
      <c r="D20493" s="1">
        <v>29.5349</v>
      </c>
      <c r="E20493" s="1">
        <v>1713</v>
      </c>
      <c r="F20493" s="1">
        <v>46.3932</v>
      </c>
      <c r="G20493" s="1">
        <v>217.21340000000001</v>
      </c>
      <c r="H20493" s="1">
        <v>15.08873157</v>
      </c>
      <c r="I20493" s="1">
        <v>1305</v>
      </c>
    </row>
    <row r="20494" spans="1:9" x14ac:dyDescent="0.25">
      <c r="A20494" s="1">
        <v>0</v>
      </c>
      <c r="B20494" s="1" t="s">
        <v>24803</v>
      </c>
    </row>
    <row r="20495" spans="1:9" x14ac:dyDescent="0.25">
      <c r="A20495" s="1">
        <v>1</v>
      </c>
      <c r="B20495" s="1" t="s">
        <v>24804</v>
      </c>
      <c r="C20495" s="1" t="s">
        <v>24805</v>
      </c>
      <c r="D20495" s="1">
        <v>22276.583344909999</v>
      </c>
      <c r="E20495" s="1">
        <v>-4.0969999999999998E-4</v>
      </c>
      <c r="F20495" s="1" t="s">
        <v>3</v>
      </c>
      <c r="G20495" s="1">
        <f>-25669-2</f>
        <v>-25671</v>
      </c>
      <c r="H20495" s="1">
        <v>0</v>
      </c>
      <c r="I20495" s="1">
        <v>9991</v>
      </c>
    </row>
    <row r="20496" spans="1:9" x14ac:dyDescent="0.25">
      <c r="A20496" s="1">
        <v>2</v>
      </c>
      <c r="B20496" s="1">
        <v>53154</v>
      </c>
      <c r="C20496" s="1">
        <v>53.213000000000001</v>
      </c>
      <c r="D20496" s="1">
        <v>29.535499999999999</v>
      </c>
      <c r="E20496" s="1">
        <v>1598</v>
      </c>
      <c r="F20496" s="1">
        <v>51.960500000000003</v>
      </c>
      <c r="G20496" s="1">
        <v>171.6216</v>
      </c>
      <c r="H20496" s="1">
        <v>15.08895294</v>
      </c>
      <c r="I20496" s="1">
        <v>1301</v>
      </c>
    </row>
    <row r="20497" spans="1:9" x14ac:dyDescent="0.25">
      <c r="A20497" s="1">
        <v>0</v>
      </c>
      <c r="B20497" s="1" t="s">
        <v>24806</v>
      </c>
    </row>
    <row r="20498" spans="1:9" x14ac:dyDescent="0.25">
      <c r="A20498" s="1">
        <v>1</v>
      </c>
      <c r="B20498" s="1" t="s">
        <v>24807</v>
      </c>
      <c r="C20498" s="1" t="s">
        <v>24808</v>
      </c>
      <c r="D20498" s="1">
        <v>22276.583344909999</v>
      </c>
      <c r="E20498" s="1">
        <v>1.3396E-4</v>
      </c>
      <c r="F20498" s="1" t="s">
        <v>3</v>
      </c>
      <c r="G20498" s="1" t="s">
        <v>24809</v>
      </c>
      <c r="H20498" s="1">
        <v>0</v>
      </c>
      <c r="I20498" s="1">
        <v>9997</v>
      </c>
    </row>
    <row r="20499" spans="1:9" x14ac:dyDescent="0.25">
      <c r="A20499" s="1">
        <v>2</v>
      </c>
      <c r="B20499" s="1">
        <v>53155</v>
      </c>
      <c r="C20499" s="1">
        <v>53.212499999999999</v>
      </c>
      <c r="D20499" s="1">
        <v>29.533300000000001</v>
      </c>
      <c r="E20499" s="1">
        <v>1638</v>
      </c>
      <c r="F20499" s="1">
        <v>63.363999999999997</v>
      </c>
      <c r="G20499" s="1">
        <v>240.36920000000001</v>
      </c>
      <c r="H20499" s="1">
        <v>15.08834534</v>
      </c>
      <c r="I20499" s="1">
        <v>1305</v>
      </c>
    </row>
    <row r="20500" spans="1:9" x14ac:dyDescent="0.25">
      <c r="A20500" s="1">
        <v>0</v>
      </c>
      <c r="B20500" s="1" t="s">
        <v>24810</v>
      </c>
    </row>
    <row r="20501" spans="1:9" x14ac:dyDescent="0.25">
      <c r="A20501" s="1">
        <v>1</v>
      </c>
      <c r="B20501" s="1" t="s">
        <v>24811</v>
      </c>
      <c r="C20501" s="1" t="s">
        <v>24812</v>
      </c>
      <c r="D20501" s="1">
        <v>22276.583344909999</v>
      </c>
      <c r="E20501" s="1">
        <v>-1.7348999999999999E-4</v>
      </c>
      <c r="F20501" s="1" t="s">
        <v>3</v>
      </c>
      <c r="G20501" s="1">
        <f>-10741-2</f>
        <v>-10743</v>
      </c>
      <c r="H20501" s="1">
        <v>0</v>
      </c>
      <c r="I20501" s="1">
        <v>9992</v>
      </c>
    </row>
    <row r="20502" spans="1:9" x14ac:dyDescent="0.25">
      <c r="A20502" s="1">
        <v>2</v>
      </c>
      <c r="B20502" s="1">
        <v>53156</v>
      </c>
      <c r="C20502" s="1">
        <v>53.212400000000002</v>
      </c>
      <c r="D20502" s="1">
        <v>29.533300000000001</v>
      </c>
      <c r="E20502" s="1">
        <v>1447</v>
      </c>
      <c r="F20502" s="1">
        <v>64.165499999999994</v>
      </c>
      <c r="G20502" s="1">
        <v>234.31989999999999</v>
      </c>
      <c r="H20502" s="1">
        <v>15.088562720000001</v>
      </c>
      <c r="I20502" s="1">
        <v>1306</v>
      </c>
    </row>
    <row r="20503" spans="1:9" x14ac:dyDescent="0.25">
      <c r="A20503" s="1">
        <v>0</v>
      </c>
      <c r="B20503" s="1" t="s">
        <v>24813</v>
      </c>
    </row>
    <row r="20504" spans="1:9" x14ac:dyDescent="0.25">
      <c r="A20504" s="1">
        <v>1</v>
      </c>
      <c r="B20504" s="1" t="s">
        <v>24814</v>
      </c>
      <c r="C20504" s="1" t="s">
        <v>24815</v>
      </c>
      <c r="D20504" s="1">
        <v>22276.583344909999</v>
      </c>
      <c r="E20504" s="1">
        <v>-3.4730999999999998E-4</v>
      </c>
      <c r="F20504" s="1" t="s">
        <v>3</v>
      </c>
      <c r="G20504" s="1">
        <f>-21716-2</f>
        <v>-21718</v>
      </c>
      <c r="H20504" s="1">
        <v>0</v>
      </c>
      <c r="I20504" s="1">
        <v>9991</v>
      </c>
    </row>
    <row r="20505" spans="1:9" x14ac:dyDescent="0.25">
      <c r="A20505" s="1">
        <v>2</v>
      </c>
      <c r="B20505" s="1">
        <v>53157</v>
      </c>
      <c r="C20505" s="1">
        <v>53.215400000000002</v>
      </c>
      <c r="D20505" s="1">
        <v>29.520299999999999</v>
      </c>
      <c r="E20505" s="1">
        <v>1413</v>
      </c>
      <c r="F20505" s="1">
        <v>60.281199999999998</v>
      </c>
      <c r="G20505" s="1">
        <v>283.36360000000002</v>
      </c>
      <c r="H20505" s="1">
        <v>15.088915650000001</v>
      </c>
      <c r="I20505" s="1">
        <v>1305</v>
      </c>
    </row>
    <row r="20506" spans="1:9" x14ac:dyDescent="0.25">
      <c r="A20506" s="1">
        <v>0</v>
      </c>
      <c r="B20506" s="1" t="s">
        <v>24816</v>
      </c>
    </row>
    <row r="20507" spans="1:9" x14ac:dyDescent="0.25">
      <c r="A20507" s="1">
        <v>1</v>
      </c>
      <c r="B20507" s="1" t="s">
        <v>24817</v>
      </c>
      <c r="C20507" s="1" t="s">
        <v>24818</v>
      </c>
      <c r="D20507" s="1">
        <v>22276.583344909999</v>
      </c>
      <c r="E20507" s="1">
        <v>-2.3775000000000001E-4</v>
      </c>
      <c r="F20507" s="1" t="s">
        <v>3</v>
      </c>
      <c r="G20507" s="1">
        <f>-14800-2</f>
        <v>-14802</v>
      </c>
      <c r="H20507" s="1">
        <v>0</v>
      </c>
      <c r="I20507" s="1">
        <v>9994</v>
      </c>
    </row>
    <row r="20508" spans="1:9" x14ac:dyDescent="0.25">
      <c r="A20508" s="1">
        <v>2</v>
      </c>
      <c r="B20508" s="1">
        <v>53158</v>
      </c>
      <c r="C20508" s="1">
        <v>53.213999999999999</v>
      </c>
      <c r="D20508" s="1">
        <v>29.534300000000002</v>
      </c>
      <c r="E20508" s="1">
        <v>1412</v>
      </c>
      <c r="F20508" s="1">
        <v>65.722800000000007</v>
      </c>
      <c r="G20508" s="1">
        <v>217.90719999999999</v>
      </c>
      <c r="H20508" s="1">
        <v>15.088560190000001</v>
      </c>
      <c r="I20508" s="1">
        <v>1308</v>
      </c>
    </row>
    <row r="20509" spans="1:9" x14ac:dyDescent="0.25">
      <c r="A20509" s="1">
        <v>0</v>
      </c>
      <c r="B20509" s="1" t="s">
        <v>24819</v>
      </c>
    </row>
    <row r="20510" spans="1:9" x14ac:dyDescent="0.25">
      <c r="A20510" s="1">
        <v>1</v>
      </c>
      <c r="B20510" s="1" t="s">
        <v>24820</v>
      </c>
      <c r="C20510" s="1" t="s">
        <v>24821</v>
      </c>
      <c r="D20510" s="1">
        <v>22276.583344909999</v>
      </c>
      <c r="E20510" s="1">
        <v>-3.6609000000000001E-4</v>
      </c>
      <c r="F20510" s="1" t="s">
        <v>3</v>
      </c>
      <c r="G20510" s="1">
        <f>-22918-2</f>
        <v>-22920</v>
      </c>
      <c r="H20510" s="1">
        <v>0</v>
      </c>
      <c r="I20510" s="1">
        <v>9994</v>
      </c>
    </row>
    <row r="20511" spans="1:9" x14ac:dyDescent="0.25">
      <c r="A20511" s="1">
        <v>2</v>
      </c>
      <c r="B20511" s="1">
        <v>53159</v>
      </c>
      <c r="C20511" s="1">
        <v>53.215499999999999</v>
      </c>
      <c r="D20511" s="1">
        <v>29.519600000000001</v>
      </c>
      <c r="E20511" s="1">
        <v>2104</v>
      </c>
      <c r="F20511" s="1">
        <v>40.024999999999999</v>
      </c>
      <c r="G20511" s="1">
        <v>343.59039999999999</v>
      </c>
      <c r="H20511" s="1">
        <v>15.08870662</v>
      </c>
      <c r="I20511" s="1">
        <v>1301</v>
      </c>
    </row>
    <row r="20512" spans="1:9" x14ac:dyDescent="0.25">
      <c r="A20512" s="1">
        <v>0</v>
      </c>
      <c r="B20512" s="1" t="s">
        <v>24822</v>
      </c>
    </row>
    <row r="20513" spans="1:9" x14ac:dyDescent="0.25">
      <c r="A20513" s="1">
        <v>1</v>
      </c>
      <c r="B20513" s="1" t="s">
        <v>24823</v>
      </c>
      <c r="C20513" s="1" t="s">
        <v>24824</v>
      </c>
      <c r="D20513" s="1">
        <v>22276.583344909999</v>
      </c>
      <c r="E20513" s="1">
        <v>1.4164000000000001E-4</v>
      </c>
      <c r="F20513" s="1" t="s">
        <v>3</v>
      </c>
      <c r="G20513" s="1" t="s">
        <v>24825</v>
      </c>
      <c r="H20513" s="1">
        <v>0</v>
      </c>
      <c r="I20513" s="1">
        <v>9996</v>
      </c>
    </row>
    <row r="20514" spans="1:9" x14ac:dyDescent="0.25">
      <c r="A20514" s="1">
        <v>2</v>
      </c>
      <c r="B20514" s="1">
        <v>53160</v>
      </c>
      <c r="C20514" s="1">
        <v>53.2134</v>
      </c>
      <c r="D20514" s="1">
        <v>29.534400000000002</v>
      </c>
      <c r="E20514" s="1">
        <v>1488</v>
      </c>
      <c r="F20514" s="1">
        <v>61.950299999999999</v>
      </c>
      <c r="G20514" s="1">
        <v>261.57560000000001</v>
      </c>
      <c r="H20514" s="1">
        <v>15.08860114</v>
      </c>
      <c r="I20514" s="1">
        <v>1307</v>
      </c>
    </row>
    <row r="20515" spans="1:9" x14ac:dyDescent="0.25">
      <c r="A20515" s="1">
        <v>0</v>
      </c>
      <c r="B20515" s="1" t="s">
        <v>24826</v>
      </c>
    </row>
    <row r="20516" spans="1:9" x14ac:dyDescent="0.25">
      <c r="A20516" s="1">
        <v>1</v>
      </c>
      <c r="B20516" s="1" t="s">
        <v>24827</v>
      </c>
      <c r="C20516" s="1" t="s">
        <v>24828</v>
      </c>
      <c r="D20516" s="1">
        <v>22276.583344909999</v>
      </c>
      <c r="E20516" s="1">
        <v>3.8591E-4</v>
      </c>
      <c r="F20516" s="1" t="s">
        <v>3</v>
      </c>
      <c r="G20516" s="1" t="s">
        <v>24829</v>
      </c>
      <c r="H20516" s="1">
        <v>0</v>
      </c>
      <c r="I20516" s="1">
        <v>9991</v>
      </c>
    </row>
    <row r="20517" spans="1:9" x14ac:dyDescent="0.25">
      <c r="A20517" s="1">
        <v>2</v>
      </c>
      <c r="B20517" s="1">
        <v>53161</v>
      </c>
      <c r="C20517" s="1">
        <v>53.219700000000003</v>
      </c>
      <c r="D20517" s="1">
        <v>29.518000000000001</v>
      </c>
      <c r="E20517" s="1">
        <v>1633</v>
      </c>
      <c r="F20517" s="1">
        <v>59.165700000000001</v>
      </c>
      <c r="G20517" s="1">
        <v>24.392299999999999</v>
      </c>
      <c r="H20517" s="1">
        <v>15.088350159999999</v>
      </c>
      <c r="I20517" s="1">
        <v>1300</v>
      </c>
    </row>
    <row r="20518" spans="1:9" x14ac:dyDescent="0.25">
      <c r="A20518" s="1">
        <v>0</v>
      </c>
      <c r="B20518" s="1" t="s">
        <v>24830</v>
      </c>
    </row>
    <row r="20519" spans="1:9" x14ac:dyDescent="0.25">
      <c r="A20519" s="1">
        <v>1</v>
      </c>
      <c r="B20519" s="1" t="s">
        <v>24831</v>
      </c>
      <c r="C20519" s="1" t="s">
        <v>24832</v>
      </c>
      <c r="D20519" s="1">
        <v>22276.583344909999</v>
      </c>
      <c r="E20519" s="1">
        <v>-4.1127999999999998E-4</v>
      </c>
      <c r="F20519" s="1" t="s">
        <v>3</v>
      </c>
      <c r="G20519" s="1">
        <f>-25784-2</f>
        <v>-25786</v>
      </c>
      <c r="H20519" s="1">
        <v>0</v>
      </c>
      <c r="I20519" s="1">
        <v>9994</v>
      </c>
    </row>
    <row r="20520" spans="1:9" x14ac:dyDescent="0.25">
      <c r="A20520" s="1">
        <v>2</v>
      </c>
      <c r="B20520" s="1">
        <v>53162</v>
      </c>
      <c r="C20520" s="1">
        <v>53.214399999999998</v>
      </c>
      <c r="D20520" s="1">
        <v>29.5197</v>
      </c>
      <c r="E20520" s="1">
        <v>1357</v>
      </c>
      <c r="F20520" s="1">
        <v>75.7791</v>
      </c>
      <c r="G20520" s="1">
        <v>287.84890000000001</v>
      </c>
      <c r="H20520" s="1">
        <v>15.08875035</v>
      </c>
      <c r="I20520" s="1">
        <v>1305</v>
      </c>
    </row>
    <row r="20521" spans="1:9" x14ac:dyDescent="0.25">
      <c r="A20521" s="1">
        <v>0</v>
      </c>
      <c r="B20521" s="1" t="s">
        <v>24833</v>
      </c>
    </row>
    <row r="20522" spans="1:9" x14ac:dyDescent="0.25">
      <c r="A20522" s="1">
        <v>1</v>
      </c>
      <c r="B20522" s="1" t="s">
        <v>24834</v>
      </c>
      <c r="C20522" s="1" t="s">
        <v>24835</v>
      </c>
      <c r="D20522" s="1">
        <v>22276.583344909999</v>
      </c>
      <c r="E20522" s="1">
        <v>5.9511999999999998E-4</v>
      </c>
      <c r="F20522" s="1" t="s">
        <v>3</v>
      </c>
      <c r="G20522" s="1" t="s">
        <v>24836</v>
      </c>
      <c r="H20522" s="1">
        <v>0</v>
      </c>
      <c r="I20522" s="1">
        <v>9994</v>
      </c>
    </row>
    <row r="20523" spans="1:9" x14ac:dyDescent="0.25">
      <c r="A20523" s="1">
        <v>2</v>
      </c>
      <c r="B20523" s="1">
        <v>53163</v>
      </c>
      <c r="C20523" s="1">
        <v>53.220599999999997</v>
      </c>
      <c r="D20523" s="1">
        <v>29.516500000000001</v>
      </c>
      <c r="E20523" s="1">
        <v>1944</v>
      </c>
      <c r="F20523" s="1">
        <v>61.390999999999998</v>
      </c>
      <c r="G20523" s="1">
        <v>57.127200000000002</v>
      </c>
      <c r="H20523" s="1">
        <v>15.08809973</v>
      </c>
      <c r="I20523" s="1">
        <v>1302</v>
      </c>
    </row>
    <row r="20524" spans="1:9" x14ac:dyDescent="0.25">
      <c r="A20524" s="1">
        <v>0</v>
      </c>
      <c r="B20524" s="1" t="s">
        <v>24837</v>
      </c>
    </row>
    <row r="20525" spans="1:9" x14ac:dyDescent="0.25">
      <c r="A20525" s="1">
        <v>1</v>
      </c>
      <c r="B20525" s="1" t="s">
        <v>24838</v>
      </c>
      <c r="C20525" s="1" t="s">
        <v>24839</v>
      </c>
      <c r="D20525" s="1">
        <v>22276.583344909999</v>
      </c>
      <c r="E20525" s="1">
        <v>5.5217999999999999E-4</v>
      </c>
      <c r="F20525" s="1" t="s">
        <v>3</v>
      </c>
      <c r="G20525" s="1" t="s">
        <v>24840</v>
      </c>
      <c r="H20525" s="1">
        <v>0</v>
      </c>
      <c r="I20525" s="1">
        <v>9998</v>
      </c>
    </row>
    <row r="20526" spans="1:9" x14ac:dyDescent="0.25">
      <c r="A20526" s="1">
        <v>2</v>
      </c>
      <c r="B20526" s="1">
        <v>53164</v>
      </c>
      <c r="C20526" s="1">
        <v>53.2181</v>
      </c>
      <c r="D20526" s="1">
        <v>29.5183</v>
      </c>
      <c r="E20526" s="1">
        <v>1729</v>
      </c>
      <c r="F20526" s="1">
        <v>61.6922</v>
      </c>
      <c r="G20526" s="1">
        <v>1.9616</v>
      </c>
      <c r="H20526" s="1">
        <v>15.087947099999999</v>
      </c>
      <c r="I20526" s="1">
        <v>1303</v>
      </c>
    </row>
    <row r="20527" spans="1:9" x14ac:dyDescent="0.25">
      <c r="A20527" s="1">
        <v>0</v>
      </c>
      <c r="B20527" s="1" t="s">
        <v>24841</v>
      </c>
    </row>
    <row r="20528" spans="1:9" x14ac:dyDescent="0.25">
      <c r="A20528" s="1">
        <v>1</v>
      </c>
      <c r="B20528" s="1" t="s">
        <v>24842</v>
      </c>
      <c r="C20528" s="1" t="s">
        <v>24843</v>
      </c>
      <c r="D20528" s="1">
        <v>22276.583344909999</v>
      </c>
      <c r="E20528" s="1">
        <v>-5.1758000000000001E-4</v>
      </c>
      <c r="F20528" s="1" t="s">
        <v>3</v>
      </c>
      <c r="G20528" s="1">
        <f>-32550-2</f>
        <v>-32552</v>
      </c>
      <c r="H20528" s="1">
        <v>0</v>
      </c>
      <c r="I20528" s="1">
        <v>9996</v>
      </c>
    </row>
    <row r="20529" spans="1:9" x14ac:dyDescent="0.25">
      <c r="A20529" s="1">
        <v>2</v>
      </c>
      <c r="B20529" s="1">
        <v>53165</v>
      </c>
      <c r="C20529" s="1">
        <v>53.221299999999999</v>
      </c>
      <c r="D20529" s="1">
        <v>29.517900000000001</v>
      </c>
      <c r="E20529" s="1">
        <v>1764</v>
      </c>
      <c r="F20529" s="1">
        <v>52.051200000000001</v>
      </c>
      <c r="G20529" s="1">
        <v>91.504999999999995</v>
      </c>
      <c r="H20529" s="1">
        <v>15.088668159999999</v>
      </c>
      <c r="I20529" s="1">
        <v>1307</v>
      </c>
    </row>
    <row r="20530" spans="1:9" x14ac:dyDescent="0.25">
      <c r="A20530" s="1">
        <v>0</v>
      </c>
      <c r="B20530" s="1" t="s">
        <v>24844</v>
      </c>
    </row>
    <row r="20531" spans="1:9" x14ac:dyDescent="0.25">
      <c r="A20531" s="1">
        <v>1</v>
      </c>
      <c r="B20531" s="1" t="s">
        <v>24845</v>
      </c>
      <c r="C20531" s="1" t="s">
        <v>24846</v>
      </c>
      <c r="D20531" s="1">
        <v>22276.583344909999</v>
      </c>
      <c r="E20531" s="1">
        <v>-1.3147000000000001E-4</v>
      </c>
      <c r="F20531" s="1" t="s">
        <v>3</v>
      </c>
      <c r="G20531" s="1">
        <f>-81022-3</f>
        <v>-81025</v>
      </c>
      <c r="H20531" s="1">
        <v>0</v>
      </c>
      <c r="I20531" s="1">
        <v>9996</v>
      </c>
    </row>
    <row r="20532" spans="1:9" x14ac:dyDescent="0.25">
      <c r="A20532" s="1">
        <v>2</v>
      </c>
      <c r="B20532" s="1">
        <v>53166</v>
      </c>
      <c r="C20532" s="1">
        <v>53.220300000000002</v>
      </c>
      <c r="D20532" s="1">
        <v>29.517499999999998</v>
      </c>
      <c r="E20532" s="1">
        <v>1633</v>
      </c>
      <c r="F20532" s="1">
        <v>56.5152</v>
      </c>
      <c r="G20532" s="1">
        <v>47.207500000000003</v>
      </c>
      <c r="H20532" s="1">
        <v>15.08805257</v>
      </c>
      <c r="I20532" s="1">
        <v>1304</v>
      </c>
    </row>
    <row r="20533" spans="1:9" x14ac:dyDescent="0.25">
      <c r="A20533" s="1">
        <v>0</v>
      </c>
      <c r="B20533" s="1" t="s">
        <v>24847</v>
      </c>
    </row>
    <row r="20534" spans="1:9" x14ac:dyDescent="0.25">
      <c r="A20534" s="1">
        <v>1</v>
      </c>
      <c r="B20534" s="1" t="s">
        <v>24848</v>
      </c>
      <c r="C20534" s="1" t="s">
        <v>24849</v>
      </c>
      <c r="D20534" s="1">
        <v>22276.583344909999</v>
      </c>
      <c r="E20534" s="1">
        <v>-9.81193E-3</v>
      </c>
      <c r="F20534" s="1" t="s">
        <v>3</v>
      </c>
      <c r="G20534" s="1">
        <f>-80253-2</f>
        <v>-80255</v>
      </c>
      <c r="H20534" s="1">
        <v>0</v>
      </c>
      <c r="I20534" s="1">
        <v>9996</v>
      </c>
    </row>
    <row r="20535" spans="1:9" x14ac:dyDescent="0.25">
      <c r="A20535" s="1">
        <v>2</v>
      </c>
      <c r="B20535" s="1">
        <v>53167</v>
      </c>
      <c r="C20535" s="1">
        <v>53.2166</v>
      </c>
      <c r="D20535" s="1">
        <v>20.839400000000001</v>
      </c>
      <c r="E20535" s="1">
        <v>6760</v>
      </c>
      <c r="F20535" s="1">
        <v>276.55930000000001</v>
      </c>
      <c r="G20535" s="1">
        <v>85.361999999999995</v>
      </c>
      <c r="H20535" s="1">
        <v>15.721985630000001</v>
      </c>
      <c r="I20535" s="1">
        <v>1304</v>
      </c>
    </row>
    <row r="20536" spans="1:9" x14ac:dyDescent="0.25">
      <c r="A20536" s="1">
        <v>0</v>
      </c>
      <c r="B20536" s="1" t="s">
        <v>24850</v>
      </c>
    </row>
    <row r="20537" spans="1:9" x14ac:dyDescent="0.25">
      <c r="A20537" s="1">
        <v>1</v>
      </c>
      <c r="B20537" s="1" t="s">
        <v>24851</v>
      </c>
      <c r="C20537" s="1" t="s">
        <v>24852</v>
      </c>
      <c r="D20537" s="1">
        <v>22276.583344909999</v>
      </c>
      <c r="E20537" s="1">
        <v>-5.9150000000000001E-4</v>
      </c>
      <c r="F20537" s="1" t="s">
        <v>3</v>
      </c>
      <c r="G20537" s="1">
        <f>-37318-2</f>
        <v>-37320</v>
      </c>
      <c r="H20537" s="1">
        <v>0</v>
      </c>
      <c r="I20537" s="1">
        <v>9990</v>
      </c>
    </row>
    <row r="20538" spans="1:9" x14ac:dyDescent="0.25">
      <c r="A20538" s="1">
        <v>2</v>
      </c>
      <c r="B20538" s="1">
        <v>53168</v>
      </c>
      <c r="C20538" s="1">
        <v>53.220999999999997</v>
      </c>
      <c r="D20538" s="1">
        <v>29.517900000000001</v>
      </c>
      <c r="E20538" s="1">
        <v>1780</v>
      </c>
      <c r="F20538" s="1">
        <v>48.708100000000002</v>
      </c>
      <c r="G20538" s="1">
        <v>74.981200000000001</v>
      </c>
      <c r="H20538" s="1">
        <v>15.08813509</v>
      </c>
      <c r="I20538" s="1">
        <v>1300</v>
      </c>
    </row>
    <row r="20539" spans="1:9" x14ac:dyDescent="0.25">
      <c r="A20539" s="1">
        <v>0</v>
      </c>
      <c r="B20539" s="1" t="s">
        <v>24853</v>
      </c>
    </row>
    <row r="20540" spans="1:9" x14ac:dyDescent="0.25">
      <c r="A20540" s="1">
        <v>1</v>
      </c>
      <c r="B20540" s="1" t="s">
        <v>24854</v>
      </c>
      <c r="C20540" s="1" t="s">
        <v>24855</v>
      </c>
      <c r="D20540" s="1">
        <v>22276.583344909999</v>
      </c>
      <c r="E20540" s="1">
        <v>-1.0464869999999999E-2</v>
      </c>
      <c r="F20540" s="1" t="s">
        <v>3</v>
      </c>
      <c r="G20540" s="1">
        <f>-85989-2</f>
        <v>-85991</v>
      </c>
      <c r="H20540" s="1">
        <v>0</v>
      </c>
      <c r="I20540" s="1">
        <v>9998</v>
      </c>
    </row>
    <row r="20541" spans="1:9" x14ac:dyDescent="0.25">
      <c r="A20541" s="1">
        <v>2</v>
      </c>
      <c r="B20541" s="1">
        <v>53169</v>
      </c>
      <c r="C20541" s="1">
        <v>53.216700000000003</v>
      </c>
      <c r="D20541" s="1">
        <v>20.8367</v>
      </c>
      <c r="E20541" s="1">
        <v>7076</v>
      </c>
      <c r="F20541" s="1">
        <v>274.37329999999997</v>
      </c>
      <c r="G20541" s="1">
        <v>86.915300000000002</v>
      </c>
      <c r="H20541" s="1">
        <v>15.722417869999999</v>
      </c>
      <c r="I20541" s="1">
        <v>1316</v>
      </c>
    </row>
    <row r="20542" spans="1:9" x14ac:dyDescent="0.25">
      <c r="A20542" s="1">
        <v>0</v>
      </c>
      <c r="B20542" s="1" t="s">
        <v>24856</v>
      </c>
    </row>
    <row r="20543" spans="1:9" x14ac:dyDescent="0.25">
      <c r="A20543" s="1">
        <v>1</v>
      </c>
      <c r="B20543" s="1" t="s">
        <v>24857</v>
      </c>
      <c r="C20543" s="1" t="s">
        <v>24858</v>
      </c>
      <c r="D20543" s="1">
        <v>22276.583344909999</v>
      </c>
      <c r="E20543" s="1">
        <v>-1.0752360000000001E-2</v>
      </c>
      <c r="F20543" s="1" t="s">
        <v>3</v>
      </c>
      <c r="G20543" s="1">
        <f>-49599-1</f>
        <v>-49600</v>
      </c>
      <c r="H20543" s="1">
        <v>0</v>
      </c>
      <c r="I20543" s="1">
        <v>9990</v>
      </c>
    </row>
    <row r="20544" spans="1:9" x14ac:dyDescent="0.25">
      <c r="A20544" s="1">
        <v>2</v>
      </c>
      <c r="B20544" s="1">
        <v>53170</v>
      </c>
      <c r="C20544" s="1">
        <v>53.217300000000002</v>
      </c>
      <c r="D20544" s="1">
        <v>24.836300000000001</v>
      </c>
      <c r="E20544" s="1">
        <v>1739</v>
      </c>
      <c r="F20544" s="1">
        <v>49.280700000000003</v>
      </c>
      <c r="G20544" s="1">
        <v>102.1336</v>
      </c>
      <c r="H20544" s="1">
        <v>15.22823019</v>
      </c>
      <c r="I20544" s="1">
        <v>1308</v>
      </c>
    </row>
    <row r="20545" spans="1:9" x14ac:dyDescent="0.25">
      <c r="A20545" s="1">
        <v>0</v>
      </c>
      <c r="B20545" s="1" t="s">
        <v>24859</v>
      </c>
    </row>
    <row r="20546" spans="1:9" x14ac:dyDescent="0.25">
      <c r="A20546" s="1">
        <v>1</v>
      </c>
      <c r="B20546" s="1" t="s">
        <v>24860</v>
      </c>
      <c r="C20546" s="1" t="s">
        <v>24861</v>
      </c>
      <c r="D20546" s="1">
        <v>22276.583344909999</v>
      </c>
      <c r="E20546" s="1">
        <v>-5.6778999999999998E-4</v>
      </c>
      <c r="F20546" s="1" t="s">
        <v>3</v>
      </c>
      <c r="G20546" s="1">
        <f>-40161-3</f>
        <v>-40164</v>
      </c>
      <c r="H20546" s="1">
        <v>0</v>
      </c>
      <c r="I20546" s="1">
        <v>9999</v>
      </c>
    </row>
    <row r="20547" spans="1:9" x14ac:dyDescent="0.25">
      <c r="A20547" s="1">
        <v>2</v>
      </c>
      <c r="B20547" s="1">
        <v>53171</v>
      </c>
      <c r="C20547" s="1">
        <v>53.214700000000001</v>
      </c>
      <c r="D20547" s="1">
        <v>20.838200000000001</v>
      </c>
      <c r="E20547" s="1">
        <v>4304</v>
      </c>
      <c r="F20547" s="1">
        <v>359.01940000000002</v>
      </c>
      <c r="G20547" s="1">
        <v>8.5353999999999992</v>
      </c>
      <c r="H20547" s="1">
        <v>15.73256769</v>
      </c>
      <c r="I20547" s="1">
        <v>1306</v>
      </c>
    </row>
    <row r="20548" spans="1:9" x14ac:dyDescent="0.25">
      <c r="A20548" s="1">
        <v>0</v>
      </c>
      <c r="B20548" s="1" t="s">
        <v>24862</v>
      </c>
    </row>
    <row r="20549" spans="1:9" x14ac:dyDescent="0.25">
      <c r="A20549" s="1">
        <v>1</v>
      </c>
      <c r="B20549" s="1" t="s">
        <v>24863</v>
      </c>
      <c r="C20549" s="1" t="s">
        <v>24864</v>
      </c>
      <c r="D20549" s="1">
        <v>22276.583344909999</v>
      </c>
      <c r="E20549" s="1">
        <v>-1.0772210000000001E-2</v>
      </c>
      <c r="F20549" s="1" t="s">
        <v>3</v>
      </c>
      <c r="G20549" s="1">
        <f>-49262-1</f>
        <v>-49263</v>
      </c>
      <c r="H20549" s="1">
        <v>0</v>
      </c>
      <c r="I20549" s="1">
        <v>9995</v>
      </c>
    </row>
    <row r="20550" spans="1:9" x14ac:dyDescent="0.25">
      <c r="A20550" s="1">
        <v>2</v>
      </c>
      <c r="B20550" s="1">
        <v>53172</v>
      </c>
      <c r="C20550" s="1">
        <v>53.217300000000002</v>
      </c>
      <c r="D20550" s="1">
        <v>24.840900000000001</v>
      </c>
      <c r="E20550" s="1">
        <v>1645</v>
      </c>
      <c r="F20550" s="1">
        <v>52.510800000000003</v>
      </c>
      <c r="G20550" s="1">
        <v>112.31310000000001</v>
      </c>
      <c r="H20550" s="1">
        <v>15.231196990000001</v>
      </c>
      <c r="I20550" s="1">
        <v>1307</v>
      </c>
    </row>
    <row r="20551" spans="1:9" x14ac:dyDescent="0.25">
      <c r="A20551" s="1">
        <v>0</v>
      </c>
      <c r="B20551" s="1" t="s">
        <v>24865</v>
      </c>
    </row>
    <row r="20552" spans="1:9" x14ac:dyDescent="0.25">
      <c r="A20552" s="1">
        <v>1</v>
      </c>
      <c r="B20552" s="1" t="s">
        <v>24866</v>
      </c>
      <c r="C20552" s="1" t="s">
        <v>24867</v>
      </c>
      <c r="D20552" s="1">
        <v>22276.583344909999</v>
      </c>
      <c r="E20552" s="1">
        <v>-1.4980000000000001E-5</v>
      </c>
      <c r="F20552" s="1" t="s">
        <v>3</v>
      </c>
      <c r="G20552" s="1">
        <f>-61985-5</f>
        <v>-61990</v>
      </c>
      <c r="H20552" s="1">
        <v>0</v>
      </c>
      <c r="I20552" s="1">
        <v>9998</v>
      </c>
    </row>
    <row r="20553" spans="1:9" x14ac:dyDescent="0.25">
      <c r="A20553" s="1">
        <v>2</v>
      </c>
      <c r="B20553" s="1">
        <v>53173</v>
      </c>
      <c r="C20553" s="1">
        <v>53.214300000000001</v>
      </c>
      <c r="D20553" s="1">
        <v>20.8446</v>
      </c>
      <c r="E20553" s="1">
        <v>4399</v>
      </c>
      <c r="F20553" s="1">
        <v>351.64580000000001</v>
      </c>
      <c r="G20553" s="1">
        <v>12.9681</v>
      </c>
      <c r="H20553" s="1">
        <v>15.73240934</v>
      </c>
      <c r="I20553" s="1">
        <v>1309</v>
      </c>
    </row>
    <row r="20554" spans="1:9" x14ac:dyDescent="0.25">
      <c r="A20554" s="1">
        <v>0</v>
      </c>
      <c r="B20554" s="1" t="s">
        <v>24868</v>
      </c>
    </row>
    <row r="20555" spans="1:9" x14ac:dyDescent="0.25">
      <c r="A20555" s="1">
        <v>1</v>
      </c>
      <c r="B20555" s="1" t="s">
        <v>24869</v>
      </c>
      <c r="C20555" s="1" t="s">
        <v>24870</v>
      </c>
      <c r="D20555" s="1">
        <v>22276.583344909999</v>
      </c>
      <c r="E20555" s="1">
        <v>-3.3996999999999999E-4</v>
      </c>
      <c r="F20555" s="1" t="s">
        <v>3</v>
      </c>
      <c r="G20555" s="1">
        <f>-21251-2</f>
        <v>-21253</v>
      </c>
      <c r="H20555" s="1">
        <v>0</v>
      </c>
      <c r="I20555" s="1">
        <v>9997</v>
      </c>
    </row>
    <row r="20556" spans="1:9" x14ac:dyDescent="0.25">
      <c r="A20556" s="1">
        <v>2</v>
      </c>
      <c r="B20556" s="1">
        <v>53174</v>
      </c>
      <c r="C20556" s="1">
        <v>53.219499999999996</v>
      </c>
      <c r="D20556" s="1">
        <v>39.5199</v>
      </c>
      <c r="E20556" s="1">
        <v>1636</v>
      </c>
      <c r="F20556" s="1">
        <v>52.593400000000003</v>
      </c>
      <c r="G20556" s="1">
        <v>56.010599999999997</v>
      </c>
      <c r="H20556" s="1">
        <v>15.08890705</v>
      </c>
      <c r="I20556" s="1">
        <v>1302</v>
      </c>
    </row>
    <row r="20557" spans="1:9" x14ac:dyDescent="0.25">
      <c r="A20557" s="1">
        <v>0</v>
      </c>
      <c r="B20557" s="1" t="s">
        <v>24871</v>
      </c>
    </row>
    <row r="20558" spans="1:9" x14ac:dyDescent="0.25">
      <c r="A20558" s="1">
        <v>1</v>
      </c>
      <c r="B20558" s="1" t="s">
        <v>24872</v>
      </c>
      <c r="C20558" s="1" t="s">
        <v>24873</v>
      </c>
      <c r="D20558" s="1">
        <v>22276.583344909999</v>
      </c>
      <c r="E20558" s="1">
        <v>-4.5469999999999999E-4</v>
      </c>
      <c r="F20558" s="1" t="s">
        <v>3</v>
      </c>
      <c r="G20558" s="1">
        <f>-28531-2</f>
        <v>-28533</v>
      </c>
      <c r="H20558" s="1">
        <v>0</v>
      </c>
      <c r="I20558" s="1">
        <v>9995</v>
      </c>
    </row>
    <row r="20559" spans="1:9" x14ac:dyDescent="0.25">
      <c r="A20559" s="1">
        <v>2</v>
      </c>
      <c r="B20559" s="1">
        <v>53175</v>
      </c>
      <c r="C20559" s="1">
        <v>53.219799999999999</v>
      </c>
      <c r="D20559" s="1">
        <v>39.520099999999999</v>
      </c>
      <c r="E20559" s="1">
        <v>1917</v>
      </c>
      <c r="F20559" s="1">
        <v>44.258400000000002</v>
      </c>
      <c r="G20559" s="1">
        <v>84.361000000000004</v>
      </c>
      <c r="H20559" s="1">
        <v>15.08888464</v>
      </c>
      <c r="I20559" s="1">
        <v>1304</v>
      </c>
    </row>
    <row r="20560" spans="1:9" x14ac:dyDescent="0.25">
      <c r="A20560" s="1">
        <v>0</v>
      </c>
      <c r="B20560" s="1" t="s">
        <v>24874</v>
      </c>
    </row>
    <row r="20561" spans="1:9" x14ac:dyDescent="0.25">
      <c r="A20561" s="1">
        <v>1</v>
      </c>
      <c r="B20561" s="1" t="s">
        <v>24875</v>
      </c>
      <c r="C20561" s="1" t="s">
        <v>24876</v>
      </c>
      <c r="D20561" s="1">
        <v>22276.583344909999</v>
      </c>
      <c r="E20561" s="1">
        <v>-9.1795999999999996E-3</v>
      </c>
      <c r="F20561" s="1" t="s">
        <v>3</v>
      </c>
      <c r="G20561" s="1">
        <f>-75953-2</f>
        <v>-75955</v>
      </c>
      <c r="H20561" s="1">
        <v>0</v>
      </c>
      <c r="I20561" s="1">
        <v>9998</v>
      </c>
    </row>
    <row r="20562" spans="1:9" x14ac:dyDescent="0.25">
      <c r="A20562" s="1">
        <v>2</v>
      </c>
      <c r="B20562" s="1">
        <v>53176</v>
      </c>
      <c r="C20562" s="1">
        <v>53.216900000000003</v>
      </c>
      <c r="D20562" s="1">
        <v>20.839500000000001</v>
      </c>
      <c r="E20562" s="1">
        <v>6660</v>
      </c>
      <c r="F20562" s="1">
        <v>277.45060000000001</v>
      </c>
      <c r="G20562" s="1">
        <v>85.095699999999994</v>
      </c>
      <c r="H20562" s="1">
        <v>15.721679119999999</v>
      </c>
      <c r="I20562" s="1">
        <v>1305</v>
      </c>
    </row>
    <row r="20563" spans="1:9" x14ac:dyDescent="0.25">
      <c r="A20563" s="1">
        <v>0</v>
      </c>
      <c r="B20563" s="1" t="s">
        <v>24877</v>
      </c>
    </row>
    <row r="20564" spans="1:9" x14ac:dyDescent="0.25">
      <c r="A20564" s="1">
        <v>1</v>
      </c>
      <c r="B20564" s="1" t="s">
        <v>24878</v>
      </c>
      <c r="C20564" s="1" t="s">
        <v>24879</v>
      </c>
      <c r="D20564" s="1">
        <v>22276.583344909999</v>
      </c>
      <c r="E20564" s="1">
        <v>-4.9030999999999999E-4</v>
      </c>
      <c r="F20564" s="1" t="s">
        <v>3</v>
      </c>
      <c r="G20564" s="1">
        <f>-34574-3</f>
        <v>-34577</v>
      </c>
      <c r="H20564" s="1">
        <v>0</v>
      </c>
      <c r="I20564" s="1">
        <v>9999</v>
      </c>
    </row>
    <row r="20565" spans="1:9" x14ac:dyDescent="0.25">
      <c r="A20565" s="1">
        <v>2</v>
      </c>
      <c r="B20565" s="1">
        <v>53177</v>
      </c>
      <c r="C20565" s="1">
        <v>53.2151</v>
      </c>
      <c r="D20565" s="1">
        <v>20.85</v>
      </c>
      <c r="E20565" s="1">
        <v>5208</v>
      </c>
      <c r="F20565" s="1">
        <v>323.44929999999999</v>
      </c>
      <c r="G20565" s="1">
        <v>42.353499999999997</v>
      </c>
      <c r="H20565" s="1">
        <v>15.732587629999999</v>
      </c>
      <c r="I20565" s="1">
        <v>1303</v>
      </c>
    </row>
    <row r="20566" spans="1:9" x14ac:dyDescent="0.25">
      <c r="A20566" s="1">
        <v>0</v>
      </c>
      <c r="B20566" s="1" t="s">
        <v>24880</v>
      </c>
    </row>
    <row r="20567" spans="1:9" x14ac:dyDescent="0.25">
      <c r="A20567" s="1">
        <v>1</v>
      </c>
      <c r="B20567" s="1" t="s">
        <v>24881</v>
      </c>
      <c r="C20567" s="1" t="s">
        <v>24882</v>
      </c>
      <c r="D20567" s="1">
        <v>22276.583344909999</v>
      </c>
      <c r="E20567" s="1">
        <v>-2.5359999999999998E-4</v>
      </c>
      <c r="F20567" s="1" t="s">
        <v>3</v>
      </c>
      <c r="G20567" s="1">
        <f>-15792-2</f>
        <v>-15794</v>
      </c>
      <c r="H20567" s="1">
        <v>0</v>
      </c>
      <c r="I20567" s="1">
        <v>9999</v>
      </c>
    </row>
    <row r="20568" spans="1:9" x14ac:dyDescent="0.25">
      <c r="A20568" s="1">
        <v>2</v>
      </c>
      <c r="B20568" s="1">
        <v>53178</v>
      </c>
      <c r="C20568" s="1">
        <v>53.212000000000003</v>
      </c>
      <c r="D20568" s="1">
        <v>29.536300000000001</v>
      </c>
      <c r="E20568" s="1">
        <v>2021</v>
      </c>
      <c r="F20568" s="1">
        <v>34.946899999999999</v>
      </c>
      <c r="G20568" s="1">
        <v>128.71019999999999</v>
      </c>
      <c r="H20568" s="1">
        <v>15.08878668</v>
      </c>
      <c r="I20568" s="1">
        <v>1309</v>
      </c>
    </row>
    <row r="20569" spans="1:9" x14ac:dyDescent="0.25">
      <c r="A20569" s="1">
        <v>0</v>
      </c>
      <c r="B20569" s="1" t="s">
        <v>24883</v>
      </c>
    </row>
    <row r="20570" spans="1:9" x14ac:dyDescent="0.25">
      <c r="A20570" s="1">
        <v>1</v>
      </c>
      <c r="B20570" s="1" t="s">
        <v>24884</v>
      </c>
      <c r="C20570" s="1" t="s">
        <v>24885</v>
      </c>
      <c r="D20570" s="1">
        <v>22276.583344909999</v>
      </c>
      <c r="E20570" s="1">
        <v>-5.2983999999999996E-4</v>
      </c>
      <c r="F20570" s="1" t="s">
        <v>3</v>
      </c>
      <c r="G20570" s="1">
        <f>-37400-3</f>
        <v>-37403</v>
      </c>
      <c r="H20570" s="1">
        <v>0</v>
      </c>
      <c r="I20570" s="1">
        <v>9993</v>
      </c>
    </row>
    <row r="20571" spans="1:9" x14ac:dyDescent="0.25">
      <c r="A20571" s="1">
        <v>2</v>
      </c>
      <c r="B20571" s="1">
        <v>53179</v>
      </c>
      <c r="C20571" s="1">
        <v>53.2151</v>
      </c>
      <c r="D20571" s="1">
        <v>20.8383</v>
      </c>
      <c r="E20571" s="1">
        <v>4400</v>
      </c>
      <c r="F20571" s="1">
        <v>337.44880000000001</v>
      </c>
      <c r="G20571" s="1">
        <v>32.482700000000001</v>
      </c>
      <c r="H20571" s="1">
        <v>15.7327435</v>
      </c>
      <c r="I20571" s="1">
        <v>1300</v>
      </c>
    </row>
    <row r="20572" spans="1:9" x14ac:dyDescent="0.25">
      <c r="A20572" s="1">
        <v>0</v>
      </c>
      <c r="B20572" s="1" t="s">
        <v>24886</v>
      </c>
    </row>
    <row r="20573" spans="1:9" x14ac:dyDescent="0.25">
      <c r="A20573" s="1">
        <v>1</v>
      </c>
      <c r="B20573" s="1" t="s">
        <v>24887</v>
      </c>
      <c r="C20573" s="1" t="s">
        <v>24888</v>
      </c>
      <c r="D20573" s="1">
        <v>22276.583344909999</v>
      </c>
      <c r="E20573" s="1">
        <v>2.8152E-4</v>
      </c>
      <c r="F20573" s="1" t="s">
        <v>3</v>
      </c>
      <c r="G20573" s="1" t="s">
        <v>24889</v>
      </c>
      <c r="H20573" s="1">
        <v>0</v>
      </c>
      <c r="I20573" s="1">
        <v>9993</v>
      </c>
    </row>
    <row r="20574" spans="1:9" x14ac:dyDescent="0.25">
      <c r="A20574" s="1">
        <v>2</v>
      </c>
      <c r="B20574" s="1">
        <v>53180</v>
      </c>
      <c r="C20574" s="1">
        <v>53.214700000000001</v>
      </c>
      <c r="D20574" s="1">
        <v>20.845800000000001</v>
      </c>
      <c r="E20574" s="1">
        <v>5327</v>
      </c>
      <c r="F20574" s="1">
        <v>324.07119999999998</v>
      </c>
      <c r="G20574" s="1">
        <v>41.189500000000002</v>
      </c>
      <c r="H20574" s="1">
        <v>15.73194604</v>
      </c>
      <c r="I20574" s="1">
        <v>1306</v>
      </c>
    </row>
    <row r="20575" spans="1:9" x14ac:dyDescent="0.25">
      <c r="A20575" s="1">
        <v>0</v>
      </c>
      <c r="B20575" s="1" t="s">
        <v>24890</v>
      </c>
    </row>
    <row r="20576" spans="1:9" x14ac:dyDescent="0.25">
      <c r="A20576" s="1">
        <v>1</v>
      </c>
      <c r="B20576" s="1" t="s">
        <v>24891</v>
      </c>
      <c r="C20576" s="1" t="s">
        <v>24892</v>
      </c>
      <c r="D20576" s="1">
        <v>22276.583344909999</v>
      </c>
      <c r="E20576" s="1">
        <v>-4.6443999999999999E-4</v>
      </c>
      <c r="F20576" s="1" t="s">
        <v>3</v>
      </c>
      <c r="G20576" s="1">
        <f>-32727-3</f>
        <v>-32730</v>
      </c>
      <c r="H20576" s="1">
        <v>0</v>
      </c>
      <c r="I20576" s="1">
        <v>9997</v>
      </c>
    </row>
    <row r="20577" spans="1:9" x14ac:dyDescent="0.25">
      <c r="A20577" s="1">
        <v>2</v>
      </c>
      <c r="B20577" s="1">
        <v>53181</v>
      </c>
      <c r="C20577" s="1">
        <v>53.2149</v>
      </c>
      <c r="D20577" s="1">
        <v>20.844899999999999</v>
      </c>
      <c r="E20577" s="1">
        <v>4338</v>
      </c>
      <c r="F20577" s="1">
        <v>351.87520000000001</v>
      </c>
      <c r="G20577" s="1">
        <v>15.111700000000001</v>
      </c>
      <c r="H20577" s="1">
        <v>15.7325818</v>
      </c>
      <c r="I20577" s="1">
        <v>1300</v>
      </c>
    </row>
    <row r="20578" spans="1:9" x14ac:dyDescent="0.25">
      <c r="A20578" s="1">
        <v>0</v>
      </c>
      <c r="B20578" s="1" t="s">
        <v>24893</v>
      </c>
    </row>
    <row r="20579" spans="1:9" x14ac:dyDescent="0.25">
      <c r="A20579" s="1">
        <v>1</v>
      </c>
      <c r="B20579" s="1" t="s">
        <v>24894</v>
      </c>
      <c r="C20579" s="1" t="s">
        <v>24895</v>
      </c>
      <c r="D20579" s="1">
        <v>22276.583344909999</v>
      </c>
      <c r="E20579" s="1">
        <v>-6.3066000000000001E-4</v>
      </c>
      <c r="F20579" s="1" t="s">
        <v>3</v>
      </c>
      <c r="G20579" s="1">
        <f>-44677-3</f>
        <v>-44680</v>
      </c>
      <c r="H20579" s="1">
        <v>0</v>
      </c>
      <c r="I20579" s="1">
        <v>9994</v>
      </c>
    </row>
    <row r="20580" spans="1:9" x14ac:dyDescent="0.25">
      <c r="A20580" s="1">
        <v>2</v>
      </c>
      <c r="B20580" s="1">
        <v>53182</v>
      </c>
      <c r="C20580" s="1">
        <v>53.214799999999997</v>
      </c>
      <c r="D20580" s="1">
        <v>20.843499999999999</v>
      </c>
      <c r="E20580" s="1">
        <v>4366</v>
      </c>
      <c r="F20580" s="1">
        <v>358.07029999999997</v>
      </c>
      <c r="G20580" s="1">
        <v>8.3206000000000007</v>
      </c>
      <c r="H20580" s="1">
        <v>15.732629660000001</v>
      </c>
      <c r="I20580" s="1">
        <v>1301</v>
      </c>
    </row>
    <row r="20581" spans="1:9" x14ac:dyDescent="0.25">
      <c r="A20581" s="1">
        <v>0</v>
      </c>
      <c r="B20581" s="1" t="s">
        <v>24896</v>
      </c>
    </row>
    <row r="20582" spans="1:9" x14ac:dyDescent="0.25">
      <c r="A20582" s="1">
        <v>1</v>
      </c>
      <c r="B20582" s="1" t="s">
        <v>24897</v>
      </c>
      <c r="C20582" s="1" t="s">
        <v>24898</v>
      </c>
      <c r="D20582" s="1">
        <v>22276.583344909999</v>
      </c>
      <c r="E20582" s="1">
        <v>-5.7456E-4</v>
      </c>
      <c r="F20582" s="1" t="s">
        <v>3</v>
      </c>
      <c r="G20582" s="1">
        <f>-40664-3</f>
        <v>-40667</v>
      </c>
      <c r="H20582" s="1">
        <v>0</v>
      </c>
      <c r="I20582" s="1">
        <v>9993</v>
      </c>
    </row>
    <row r="20583" spans="1:9" x14ac:dyDescent="0.25">
      <c r="A20583" s="1">
        <v>2</v>
      </c>
      <c r="B20583" s="1">
        <v>53183</v>
      </c>
      <c r="C20583" s="1">
        <v>53.214799999999997</v>
      </c>
      <c r="D20583" s="1">
        <v>20.839600000000001</v>
      </c>
      <c r="E20583" s="1">
        <v>4943</v>
      </c>
      <c r="F20583" s="1">
        <v>328.46769999999998</v>
      </c>
      <c r="G20583" s="1">
        <v>39.703499999999998</v>
      </c>
      <c r="H20583" s="1">
        <v>15.732424829999999</v>
      </c>
      <c r="I20583" s="1">
        <v>1300</v>
      </c>
    </row>
    <row r="20584" spans="1:9" x14ac:dyDescent="0.25">
      <c r="A20584" s="1">
        <v>0</v>
      </c>
      <c r="B20584" s="1" t="s">
        <v>24899</v>
      </c>
    </row>
    <row r="20585" spans="1:9" x14ac:dyDescent="0.25">
      <c r="A20585" s="1">
        <v>1</v>
      </c>
      <c r="B20585" s="1" t="s">
        <v>24900</v>
      </c>
      <c r="C20585" s="1" t="s">
        <v>24901</v>
      </c>
      <c r="D20585" s="1">
        <v>22276.583344909999</v>
      </c>
      <c r="E20585" s="1">
        <v>-4.2820999999999999E-4</v>
      </c>
      <c r="F20585" s="1" t="s">
        <v>3</v>
      </c>
      <c r="G20585" s="1">
        <f>-30155-3</f>
        <v>-30158</v>
      </c>
      <c r="H20585" s="1">
        <v>0</v>
      </c>
      <c r="I20585" s="1">
        <v>9998</v>
      </c>
    </row>
    <row r="20586" spans="1:9" x14ac:dyDescent="0.25">
      <c r="A20586" s="1">
        <v>2</v>
      </c>
      <c r="B20586" s="1">
        <v>53184</v>
      </c>
      <c r="C20586" s="1">
        <v>53.215499999999999</v>
      </c>
      <c r="D20586" s="1">
        <v>20.842700000000001</v>
      </c>
      <c r="E20586" s="1">
        <v>4337</v>
      </c>
      <c r="F20586" s="1">
        <v>354.14080000000001</v>
      </c>
      <c r="G20586" s="1">
        <v>15.250299999999999</v>
      </c>
      <c r="H20586" s="1">
        <v>15.7323621</v>
      </c>
      <c r="I20586" s="1">
        <v>1309</v>
      </c>
    </row>
    <row r="20587" spans="1:9" x14ac:dyDescent="0.25">
      <c r="A20587" s="1">
        <v>0</v>
      </c>
      <c r="B20587" s="1" t="s">
        <v>24902</v>
      </c>
    </row>
    <row r="20588" spans="1:9" x14ac:dyDescent="0.25">
      <c r="A20588" s="1">
        <v>1</v>
      </c>
      <c r="B20588" s="1" t="s">
        <v>24903</v>
      </c>
      <c r="C20588" s="1" t="s">
        <v>24904</v>
      </c>
      <c r="D20588" s="1">
        <v>22276.449852410002</v>
      </c>
      <c r="E20588" s="1">
        <v>3.523E-5</v>
      </c>
      <c r="F20588" s="1" t="s">
        <v>3</v>
      </c>
      <c r="G20588" s="1" t="s">
        <v>10677</v>
      </c>
      <c r="H20588" s="1">
        <v>0</v>
      </c>
      <c r="I20588" s="1">
        <v>9995</v>
      </c>
    </row>
    <row r="20589" spans="1:9" x14ac:dyDescent="0.25">
      <c r="A20589" s="1">
        <v>2</v>
      </c>
      <c r="B20589" s="1">
        <v>53189</v>
      </c>
      <c r="C20589" s="1">
        <v>97.655699999999996</v>
      </c>
      <c r="D20589" s="1">
        <v>336.19560000000001</v>
      </c>
      <c r="E20589" s="1">
        <v>1792</v>
      </c>
      <c r="F20589" s="1">
        <v>74.191299999999998</v>
      </c>
      <c r="G20589" s="1">
        <v>285.95089999999999</v>
      </c>
      <c r="H20589" s="1">
        <v>15.012821369999999</v>
      </c>
      <c r="I20589" s="1">
        <v>11969</v>
      </c>
    </row>
    <row r="20590" spans="1:9" x14ac:dyDescent="0.25">
      <c r="A20590" s="1">
        <v>0</v>
      </c>
      <c r="B20590" s="1" t="s">
        <v>24905</v>
      </c>
    </row>
    <row r="20591" spans="1:9" x14ac:dyDescent="0.25">
      <c r="A20591" s="1">
        <v>1</v>
      </c>
      <c r="B20591" s="1" t="s">
        <v>24906</v>
      </c>
      <c r="C20591" s="1" t="s">
        <v>24907</v>
      </c>
      <c r="D20591" s="1">
        <v>22276.21310216</v>
      </c>
      <c r="E20591" s="1">
        <v>6.3999999999999997E-6</v>
      </c>
      <c r="F20591" s="1" t="s">
        <v>3</v>
      </c>
      <c r="G20591" s="1" t="s">
        <v>24908</v>
      </c>
      <c r="H20591" s="1">
        <v>0</v>
      </c>
      <c r="I20591" s="1">
        <v>9998</v>
      </c>
    </row>
    <row r="20592" spans="1:9" x14ac:dyDescent="0.25">
      <c r="A20592" s="1">
        <v>2</v>
      </c>
      <c r="B20592" s="1">
        <v>53190</v>
      </c>
      <c r="C20592" s="1">
        <v>97.654600000000002</v>
      </c>
      <c r="D20592" s="1">
        <v>335.94970000000001</v>
      </c>
      <c r="E20592" s="1">
        <v>1693</v>
      </c>
      <c r="F20592" s="1">
        <v>134.15790000000001</v>
      </c>
      <c r="G20592" s="1">
        <v>225.9785</v>
      </c>
      <c r="H20592" s="1">
        <v>15.01269061</v>
      </c>
      <c r="I20592" s="1">
        <v>11928</v>
      </c>
    </row>
    <row r="20593" spans="1:9" x14ac:dyDescent="0.25">
      <c r="A20593" s="1">
        <v>0</v>
      </c>
      <c r="B20593" s="1" t="s">
        <v>24909</v>
      </c>
    </row>
    <row r="20594" spans="1:9" x14ac:dyDescent="0.25">
      <c r="A20594" s="1">
        <v>1</v>
      </c>
      <c r="B20594" s="1" t="s">
        <v>24910</v>
      </c>
      <c r="C20594" s="1" t="s">
        <v>24911</v>
      </c>
      <c r="D20594" s="1">
        <v>22276.177686980001</v>
      </c>
      <c r="E20594" s="1">
        <v>1.6330000000000001E-5</v>
      </c>
      <c r="F20594" s="1" t="s">
        <v>3</v>
      </c>
      <c r="G20594" s="1" t="s">
        <v>3955</v>
      </c>
      <c r="H20594" s="1">
        <v>0</v>
      </c>
      <c r="I20594" s="1">
        <v>9994</v>
      </c>
    </row>
    <row r="20595" spans="1:9" x14ac:dyDescent="0.25">
      <c r="A20595" s="1">
        <v>2</v>
      </c>
      <c r="B20595" s="1">
        <v>53191</v>
      </c>
      <c r="C20595" s="1">
        <v>97.656300000000002</v>
      </c>
      <c r="D20595" s="1">
        <v>335.91969999999998</v>
      </c>
      <c r="E20595" s="1">
        <v>1679</v>
      </c>
      <c r="F20595" s="1">
        <v>89.546599999999998</v>
      </c>
      <c r="G20595" s="1">
        <v>270.59500000000003</v>
      </c>
      <c r="H20595" s="1">
        <v>15.012660110000001</v>
      </c>
      <c r="I20595" s="1">
        <v>11244</v>
      </c>
    </row>
    <row r="20596" spans="1:9" x14ac:dyDescent="0.25">
      <c r="A20596" s="1">
        <v>0</v>
      </c>
      <c r="B20596" s="1" t="s">
        <v>24912</v>
      </c>
    </row>
    <row r="20597" spans="1:9" x14ac:dyDescent="0.25">
      <c r="A20597" s="1">
        <v>1</v>
      </c>
      <c r="B20597" s="1" t="s">
        <v>24913</v>
      </c>
      <c r="C20597" s="1" t="s">
        <v>24914</v>
      </c>
      <c r="D20597" s="1">
        <v>22276.442439480001</v>
      </c>
      <c r="E20597" s="1">
        <v>1.1446E-4</v>
      </c>
      <c r="F20597" s="1" t="s">
        <v>3</v>
      </c>
      <c r="G20597" s="1" t="s">
        <v>24915</v>
      </c>
      <c r="H20597" s="1">
        <v>0</v>
      </c>
      <c r="I20597" s="1">
        <v>9999</v>
      </c>
    </row>
    <row r="20598" spans="1:9" x14ac:dyDescent="0.25">
      <c r="A20598" s="1">
        <v>2</v>
      </c>
      <c r="B20598" s="1">
        <v>53192</v>
      </c>
      <c r="C20598" s="1">
        <v>97.655500000000004</v>
      </c>
      <c r="D20598" s="1">
        <v>336.1832</v>
      </c>
      <c r="E20598" s="1">
        <v>2070</v>
      </c>
      <c r="F20598" s="1">
        <v>99.012900000000002</v>
      </c>
      <c r="G20598" s="1">
        <v>261.13299999999998</v>
      </c>
      <c r="H20598" s="1">
        <v>15.012903939999999</v>
      </c>
      <c r="I20598" s="1">
        <v>11950</v>
      </c>
    </row>
    <row r="20599" spans="1:9" x14ac:dyDescent="0.25">
      <c r="A20599" s="1">
        <v>0</v>
      </c>
      <c r="B20599" s="1" t="s">
        <v>24916</v>
      </c>
    </row>
    <row r="20600" spans="1:9" x14ac:dyDescent="0.25">
      <c r="A20600" s="1">
        <v>1</v>
      </c>
      <c r="B20600" s="1" t="s">
        <v>24917</v>
      </c>
      <c r="C20600" s="1" t="s">
        <v>24918</v>
      </c>
      <c r="D20600" s="1">
        <v>22276.447986290001</v>
      </c>
      <c r="E20600" s="1">
        <v>-4.2490000000000001E-5</v>
      </c>
      <c r="F20600" s="1" t="s">
        <v>3</v>
      </c>
      <c r="G20600" s="1">
        <f>-32603-3</f>
        <v>-32606</v>
      </c>
      <c r="H20600" s="1">
        <v>0</v>
      </c>
      <c r="I20600" s="1">
        <v>9993</v>
      </c>
    </row>
    <row r="20601" spans="1:9" x14ac:dyDescent="0.25">
      <c r="A20601" s="1">
        <v>2</v>
      </c>
      <c r="B20601" s="1">
        <v>53193</v>
      </c>
      <c r="C20601" s="1">
        <v>97.654300000000006</v>
      </c>
      <c r="D20601" s="1">
        <v>336.19639999999998</v>
      </c>
      <c r="E20601" s="1">
        <v>1857</v>
      </c>
      <c r="F20601" s="1">
        <v>82.553700000000006</v>
      </c>
      <c r="G20601" s="1">
        <v>277.58980000000003</v>
      </c>
      <c r="H20601" s="1">
        <v>15.01301065</v>
      </c>
      <c r="I20601" s="1">
        <v>12304</v>
      </c>
    </row>
    <row r="20602" spans="1:9" x14ac:dyDescent="0.25">
      <c r="A20602" s="1">
        <v>0</v>
      </c>
      <c r="B20602" s="1" t="s">
        <v>24919</v>
      </c>
    </row>
    <row r="20603" spans="1:9" x14ac:dyDescent="0.25">
      <c r="A20603" s="1">
        <v>1</v>
      </c>
      <c r="B20603" s="1" t="s">
        <v>24920</v>
      </c>
      <c r="C20603" s="1" t="s">
        <v>24921</v>
      </c>
      <c r="D20603" s="1">
        <v>22276.44613416</v>
      </c>
      <c r="E20603" s="1">
        <v>1.078E-5</v>
      </c>
      <c r="F20603" s="1" t="s">
        <v>3</v>
      </c>
      <c r="G20603" s="1" t="s">
        <v>24922</v>
      </c>
      <c r="H20603" s="1">
        <v>0</v>
      </c>
      <c r="I20603" s="1">
        <v>9997</v>
      </c>
    </row>
    <row r="20604" spans="1:9" x14ac:dyDescent="0.25">
      <c r="A20604" s="1">
        <v>2</v>
      </c>
      <c r="B20604" s="1">
        <v>53194</v>
      </c>
      <c r="C20604" s="1">
        <v>97.656199999999998</v>
      </c>
      <c r="D20604" s="1">
        <v>336.18560000000002</v>
      </c>
      <c r="E20604" s="1">
        <v>1763</v>
      </c>
      <c r="F20604" s="1">
        <v>70.418400000000005</v>
      </c>
      <c r="G20604" s="1">
        <v>289.72309999999999</v>
      </c>
      <c r="H20604" s="1">
        <v>15.012773449999999</v>
      </c>
      <c r="I20604" s="1">
        <v>11281</v>
      </c>
    </row>
    <row r="20605" spans="1:9" x14ac:dyDescent="0.25">
      <c r="A20605" s="1">
        <v>0</v>
      </c>
      <c r="B20605" s="1" t="s">
        <v>24923</v>
      </c>
    </row>
    <row r="20606" spans="1:9" x14ac:dyDescent="0.25">
      <c r="A20606" s="1">
        <v>1</v>
      </c>
      <c r="B20606" s="1" t="s">
        <v>24924</v>
      </c>
      <c r="C20606" s="1" t="s">
        <v>24925</v>
      </c>
      <c r="D20606" s="1">
        <v>22276.444738369999</v>
      </c>
      <c r="E20606" s="1">
        <v>3.1569999999999998E-5</v>
      </c>
      <c r="F20606" s="1" t="s">
        <v>3</v>
      </c>
      <c r="G20606" s="1" t="s">
        <v>6420</v>
      </c>
      <c r="H20606" s="1">
        <v>0</v>
      </c>
      <c r="I20606" s="1">
        <v>9996</v>
      </c>
    </row>
    <row r="20607" spans="1:9" x14ac:dyDescent="0.25">
      <c r="A20607" s="1">
        <v>2</v>
      </c>
      <c r="B20607" s="1">
        <v>53195</v>
      </c>
      <c r="C20607" s="1">
        <v>97.654300000000006</v>
      </c>
      <c r="D20607" s="1">
        <v>336.32420000000002</v>
      </c>
      <c r="E20607" s="1">
        <v>2571</v>
      </c>
      <c r="F20607" s="1">
        <v>111.40819999999999</v>
      </c>
      <c r="G20607" s="1">
        <v>248.74160000000001</v>
      </c>
      <c r="H20607" s="1">
        <v>15.00457173</v>
      </c>
      <c r="I20607" s="1">
        <v>11966</v>
      </c>
    </row>
    <row r="20608" spans="1:9" x14ac:dyDescent="0.25">
      <c r="A20608" s="1">
        <v>0</v>
      </c>
      <c r="B20608" s="1" t="s">
        <v>24926</v>
      </c>
    </row>
    <row r="20609" spans="1:9" x14ac:dyDescent="0.25">
      <c r="A20609" s="1">
        <v>1</v>
      </c>
      <c r="B20609" s="1" t="s">
        <v>24927</v>
      </c>
      <c r="C20609" s="1" t="s">
        <v>24928</v>
      </c>
      <c r="D20609" s="1">
        <v>22276.442682460001</v>
      </c>
      <c r="E20609" s="1">
        <v>6.7299999999999999E-6</v>
      </c>
      <c r="F20609" s="1" t="s">
        <v>3</v>
      </c>
      <c r="G20609" s="1" t="s">
        <v>24929</v>
      </c>
      <c r="H20609" s="1">
        <v>0</v>
      </c>
      <c r="I20609" s="1">
        <v>9991</v>
      </c>
    </row>
    <row r="20610" spans="1:9" x14ac:dyDescent="0.25">
      <c r="A20610" s="1">
        <v>2</v>
      </c>
      <c r="B20610" s="1">
        <v>53196</v>
      </c>
      <c r="C20610" s="1">
        <v>97.655000000000001</v>
      </c>
      <c r="D20610" s="1">
        <v>336.1825</v>
      </c>
      <c r="E20610" s="1">
        <v>2122</v>
      </c>
      <c r="F20610" s="1">
        <v>89.029700000000005</v>
      </c>
      <c r="G20610" s="1">
        <v>271.11700000000002</v>
      </c>
      <c r="H20610" s="1">
        <v>15.01268144</v>
      </c>
      <c r="I20610" s="1">
        <v>11944</v>
      </c>
    </row>
    <row r="20611" spans="1:9" x14ac:dyDescent="0.25">
      <c r="A20611" s="1">
        <v>0</v>
      </c>
      <c r="B20611" s="1" t="s">
        <v>24930</v>
      </c>
    </row>
    <row r="20612" spans="1:9" x14ac:dyDescent="0.25">
      <c r="A20612" s="1">
        <v>1</v>
      </c>
      <c r="B20612" s="1" t="s">
        <v>24931</v>
      </c>
      <c r="C20612" s="1" t="s">
        <v>24932</v>
      </c>
      <c r="D20612" s="1">
        <v>22276.170277149999</v>
      </c>
      <c r="E20612" s="1">
        <v>5.1399999999999999E-6</v>
      </c>
      <c r="F20612" s="1" t="s">
        <v>3</v>
      </c>
      <c r="G20612" s="1" t="s">
        <v>24933</v>
      </c>
      <c r="H20612" s="1">
        <v>0</v>
      </c>
      <c r="I20612" s="1">
        <v>9993</v>
      </c>
    </row>
    <row r="20613" spans="1:9" x14ac:dyDescent="0.25">
      <c r="A20613" s="1">
        <v>2</v>
      </c>
      <c r="B20613" s="1">
        <v>53197</v>
      </c>
      <c r="C20613" s="1">
        <v>97.653300000000002</v>
      </c>
      <c r="D20613" s="1">
        <v>335.91109999999998</v>
      </c>
      <c r="E20613" s="1">
        <v>2120</v>
      </c>
      <c r="F20613" s="1">
        <v>95.561499999999995</v>
      </c>
      <c r="G20613" s="1">
        <v>264.58510000000001</v>
      </c>
      <c r="H20613" s="1">
        <v>15.01269226</v>
      </c>
      <c r="I20613" s="1">
        <v>11242</v>
      </c>
    </row>
    <row r="20614" spans="1:9" x14ac:dyDescent="0.25">
      <c r="A20614" s="1">
        <v>0</v>
      </c>
      <c r="B20614" s="1" t="s">
        <v>24934</v>
      </c>
    </row>
    <row r="20615" spans="1:9" x14ac:dyDescent="0.25">
      <c r="A20615" s="1">
        <v>1</v>
      </c>
      <c r="B20615" s="1" t="s">
        <v>24935</v>
      </c>
      <c r="C20615" s="1" t="s">
        <v>24936</v>
      </c>
      <c r="D20615" s="1">
        <v>22276.173982420001</v>
      </c>
      <c r="E20615" s="1">
        <v>1.819E-5</v>
      </c>
      <c r="F20615" s="1" t="s">
        <v>3</v>
      </c>
      <c r="G20615" s="1" t="s">
        <v>24937</v>
      </c>
      <c r="H20615" s="1">
        <v>0</v>
      </c>
      <c r="I20615" s="1">
        <v>9998</v>
      </c>
    </row>
    <row r="20616" spans="1:9" x14ac:dyDescent="0.25">
      <c r="A20616" s="1">
        <v>2</v>
      </c>
      <c r="B20616" s="1">
        <v>53198</v>
      </c>
      <c r="C20616" s="1">
        <v>97.654399999999995</v>
      </c>
      <c r="D20616" s="1">
        <v>335.916</v>
      </c>
      <c r="E20616" s="1">
        <v>1984</v>
      </c>
      <c r="F20616" s="1">
        <v>95.036000000000001</v>
      </c>
      <c r="G20616" s="1">
        <v>265.10910000000001</v>
      </c>
      <c r="H20616" s="1">
        <v>15.01280807</v>
      </c>
      <c r="I20616" s="1">
        <v>11902</v>
      </c>
    </row>
    <row r="20617" spans="1:9" x14ac:dyDescent="0.25">
      <c r="A20617" s="1">
        <v>0</v>
      </c>
      <c r="B20617" s="1" t="s">
        <v>24938</v>
      </c>
    </row>
    <row r="20618" spans="1:9" x14ac:dyDescent="0.25">
      <c r="A20618" s="1">
        <v>1</v>
      </c>
      <c r="B20618" s="1" t="s">
        <v>24939</v>
      </c>
      <c r="C20618" s="1" t="s">
        <v>24940</v>
      </c>
      <c r="D20618" s="1">
        <v>22276.435036769999</v>
      </c>
      <c r="E20618" s="1">
        <v>1.118E-5</v>
      </c>
      <c r="F20618" s="1" t="s">
        <v>3</v>
      </c>
      <c r="G20618" s="1" t="s">
        <v>24941</v>
      </c>
      <c r="H20618" s="1">
        <v>0</v>
      </c>
      <c r="I20618" s="1">
        <v>9995</v>
      </c>
    </row>
    <row r="20619" spans="1:9" x14ac:dyDescent="0.25">
      <c r="A20619" s="1">
        <v>2</v>
      </c>
      <c r="B20619" s="1">
        <v>53199</v>
      </c>
      <c r="C20619" s="1">
        <v>97.654799999999994</v>
      </c>
      <c r="D20619" s="1">
        <v>336.17160000000001</v>
      </c>
      <c r="E20619" s="1">
        <v>1845</v>
      </c>
      <c r="F20619" s="1">
        <v>103.3916</v>
      </c>
      <c r="G20619" s="1">
        <v>256.75139999999999</v>
      </c>
      <c r="H20619" s="1">
        <v>15.01266553</v>
      </c>
      <c r="I20619" s="1">
        <v>11282</v>
      </c>
    </row>
    <row r="20620" spans="1:9" x14ac:dyDescent="0.25">
      <c r="A20620" s="1">
        <v>0</v>
      </c>
      <c r="B20620" s="1" t="s">
        <v>24942</v>
      </c>
    </row>
    <row r="20621" spans="1:9" x14ac:dyDescent="0.25">
      <c r="A20621" s="1">
        <v>1</v>
      </c>
      <c r="B20621" s="1" t="s">
        <v>24943</v>
      </c>
      <c r="C20621" s="1" t="s">
        <v>24944</v>
      </c>
      <c r="D20621" s="1">
        <v>22276.172134230001</v>
      </c>
      <c r="E20621" s="1">
        <v>1.6788E-4</v>
      </c>
      <c r="F20621" s="1" t="s">
        <v>3</v>
      </c>
      <c r="G20621" s="1" t="s">
        <v>24945</v>
      </c>
      <c r="H20621" s="1">
        <v>0</v>
      </c>
      <c r="I20621" s="1">
        <v>9992</v>
      </c>
    </row>
    <row r="20622" spans="1:9" x14ac:dyDescent="0.25">
      <c r="A20622" s="1">
        <v>2</v>
      </c>
      <c r="B20622" s="1">
        <v>53200</v>
      </c>
      <c r="C20622" s="1">
        <v>97.653199999999998</v>
      </c>
      <c r="D20622" s="1">
        <v>335.91230000000002</v>
      </c>
      <c r="E20622" s="1">
        <v>2068</v>
      </c>
      <c r="F20622" s="1">
        <v>91.321100000000001</v>
      </c>
      <c r="G20622" s="1">
        <v>268.82499999999999</v>
      </c>
      <c r="H20622" s="1">
        <v>15.012740020000001</v>
      </c>
      <c r="I20622" s="1">
        <v>11907</v>
      </c>
    </row>
    <row r="20623" spans="1:9" x14ac:dyDescent="0.25">
      <c r="A20623" s="1">
        <v>0</v>
      </c>
      <c r="B20623" s="1" t="s">
        <v>24946</v>
      </c>
    </row>
    <row r="20624" spans="1:9" x14ac:dyDescent="0.25">
      <c r="A20624" s="1">
        <v>1</v>
      </c>
      <c r="B20624" s="1" t="s">
        <v>24947</v>
      </c>
      <c r="C20624" s="1" t="s">
        <v>24948</v>
      </c>
      <c r="D20624" s="1">
        <v>22276.431343249998</v>
      </c>
      <c r="E20624" s="1">
        <v>9.7699999999999996E-6</v>
      </c>
      <c r="F20624" s="1" t="s">
        <v>3</v>
      </c>
      <c r="G20624" s="1" t="s">
        <v>24949</v>
      </c>
      <c r="H20624" s="1">
        <v>0</v>
      </c>
      <c r="I20624" s="1">
        <v>9992</v>
      </c>
    </row>
    <row r="20625" spans="1:9" x14ac:dyDescent="0.25">
      <c r="A20625" s="1">
        <v>2</v>
      </c>
      <c r="B20625" s="1">
        <v>53201</v>
      </c>
      <c r="C20625" s="1">
        <v>97.655100000000004</v>
      </c>
      <c r="D20625" s="1">
        <v>336.16550000000001</v>
      </c>
      <c r="E20625" s="1">
        <v>1947</v>
      </c>
      <c r="F20625" s="1">
        <v>98.193399999999997</v>
      </c>
      <c r="G20625" s="1">
        <v>261.9511</v>
      </c>
      <c r="H20625" s="1">
        <v>15.012753119999999</v>
      </c>
      <c r="I20625" s="1">
        <v>11284</v>
      </c>
    </row>
    <row r="20626" spans="1:9" x14ac:dyDescent="0.25">
      <c r="A20626" s="1">
        <v>0</v>
      </c>
      <c r="B20626" s="1" t="s">
        <v>24950</v>
      </c>
    </row>
    <row r="20627" spans="1:9" x14ac:dyDescent="0.25">
      <c r="A20627" s="1">
        <v>1</v>
      </c>
      <c r="B20627" s="1" t="s">
        <v>24951</v>
      </c>
      <c r="C20627" s="1" t="s">
        <v>24952</v>
      </c>
      <c r="D20627" s="1">
        <v>22276.196262670001</v>
      </c>
      <c r="E20627" s="1">
        <v>9.9779999999999997E-5</v>
      </c>
      <c r="F20627" s="1" t="s">
        <v>3</v>
      </c>
      <c r="G20627" s="1" t="s">
        <v>24953</v>
      </c>
      <c r="H20627" s="1">
        <v>0</v>
      </c>
      <c r="I20627" s="1">
        <v>9993</v>
      </c>
    </row>
    <row r="20628" spans="1:9" x14ac:dyDescent="0.25">
      <c r="A20628" s="1">
        <v>2</v>
      </c>
      <c r="B20628" s="1">
        <v>53202</v>
      </c>
      <c r="C20628" s="1">
        <v>97.656300000000002</v>
      </c>
      <c r="D20628" s="1">
        <v>336.33249999999998</v>
      </c>
      <c r="E20628" s="1">
        <v>1637</v>
      </c>
      <c r="F20628" s="1">
        <v>86.914000000000001</v>
      </c>
      <c r="G20628" s="1">
        <v>273.22710000000001</v>
      </c>
      <c r="H20628" s="1">
        <v>15.00466977</v>
      </c>
      <c r="I20628" s="1">
        <v>11270</v>
      </c>
    </row>
    <row r="20629" spans="1:9" x14ac:dyDescent="0.25">
      <c r="A20629" s="1">
        <v>0</v>
      </c>
      <c r="B20629" s="1" t="s">
        <v>24954</v>
      </c>
    </row>
    <row r="20630" spans="1:9" x14ac:dyDescent="0.25">
      <c r="A20630" s="1">
        <v>1</v>
      </c>
      <c r="B20630" s="1" t="s">
        <v>24955</v>
      </c>
      <c r="C20630" s="1" t="s">
        <v>24956</v>
      </c>
      <c r="D20630" s="1">
        <v>22276.427624799999</v>
      </c>
      <c r="E20630" s="1">
        <v>8.8100000000000004E-6</v>
      </c>
      <c r="F20630" s="1" t="s">
        <v>3</v>
      </c>
      <c r="G20630" s="1" t="s">
        <v>24957</v>
      </c>
      <c r="H20630" s="1">
        <v>0</v>
      </c>
      <c r="I20630" s="1">
        <v>9995</v>
      </c>
    </row>
    <row r="20631" spans="1:9" x14ac:dyDescent="0.25">
      <c r="A20631" s="1">
        <v>2</v>
      </c>
      <c r="B20631" s="1">
        <v>53203</v>
      </c>
      <c r="C20631" s="1">
        <v>97.655299999999997</v>
      </c>
      <c r="D20631" s="1">
        <v>336.161</v>
      </c>
      <c r="E20631" s="1">
        <v>2193</v>
      </c>
      <c r="F20631" s="1">
        <v>131.52279999999999</v>
      </c>
      <c r="G20631" s="1">
        <v>228.61850000000001</v>
      </c>
      <c r="H20631" s="1">
        <v>15.01265997</v>
      </c>
      <c r="I20631" s="1">
        <v>11286</v>
      </c>
    </row>
    <row r="20632" spans="1:9" x14ac:dyDescent="0.25">
      <c r="A20632" s="1">
        <v>0</v>
      </c>
      <c r="B20632" s="1" t="s">
        <v>24958</v>
      </c>
    </row>
    <row r="20633" spans="1:9" x14ac:dyDescent="0.25">
      <c r="A20633" s="1">
        <v>1</v>
      </c>
      <c r="B20633" s="1" t="s">
        <v>24959</v>
      </c>
      <c r="C20633" s="1" t="s">
        <v>24960</v>
      </c>
      <c r="D20633" s="1">
        <v>22276.16656827</v>
      </c>
      <c r="E20633" s="1">
        <v>1.4389999999999999E-5</v>
      </c>
      <c r="F20633" s="1" t="s">
        <v>3</v>
      </c>
      <c r="G20633" s="1" t="s">
        <v>24961</v>
      </c>
      <c r="H20633" s="1">
        <v>0</v>
      </c>
      <c r="I20633" s="1">
        <v>9990</v>
      </c>
    </row>
    <row r="20634" spans="1:9" x14ac:dyDescent="0.25">
      <c r="A20634" s="1">
        <v>2</v>
      </c>
      <c r="B20634" s="1">
        <v>53204</v>
      </c>
      <c r="C20634" s="1">
        <v>97.654700000000005</v>
      </c>
      <c r="D20634" s="1">
        <v>335.90320000000003</v>
      </c>
      <c r="E20634" s="1">
        <v>2200</v>
      </c>
      <c r="F20634" s="1">
        <v>107.8644</v>
      </c>
      <c r="G20634" s="1">
        <v>252.28200000000001</v>
      </c>
      <c r="H20634" s="1">
        <v>15.01274632</v>
      </c>
      <c r="I20634" s="1">
        <v>11906</v>
      </c>
    </row>
    <row r="20635" spans="1:9" x14ac:dyDescent="0.25">
      <c r="A20635" s="1">
        <v>0</v>
      </c>
      <c r="B20635" s="1" t="s">
        <v>24962</v>
      </c>
    </row>
    <row r="20636" spans="1:9" x14ac:dyDescent="0.25">
      <c r="A20636" s="1">
        <v>1</v>
      </c>
      <c r="B20636" s="1" t="s">
        <v>24963</v>
      </c>
      <c r="C20636" s="1" t="s">
        <v>24964</v>
      </c>
      <c r="D20636" s="1">
        <v>22276.42393502</v>
      </c>
      <c r="E20636" s="1">
        <v>-1.3339999999999999E-5</v>
      </c>
      <c r="F20636" s="1" t="s">
        <v>3</v>
      </c>
      <c r="G20636" s="1">
        <f>-99243-4</f>
        <v>-99247</v>
      </c>
      <c r="H20636" s="1">
        <v>0</v>
      </c>
      <c r="I20636" s="1">
        <v>9992</v>
      </c>
    </row>
    <row r="20637" spans="1:9" x14ac:dyDescent="0.25">
      <c r="A20637" s="1">
        <v>2</v>
      </c>
      <c r="B20637" s="1">
        <v>53205</v>
      </c>
      <c r="C20637" s="1">
        <v>97.6541</v>
      </c>
      <c r="D20637" s="1">
        <v>336.15649999999999</v>
      </c>
      <c r="E20637" s="1">
        <v>2327</v>
      </c>
      <c r="F20637" s="1">
        <v>127.2067</v>
      </c>
      <c r="G20637" s="1">
        <v>232.93700000000001</v>
      </c>
      <c r="H20637" s="1">
        <v>15.0126183</v>
      </c>
      <c r="I20637" s="1">
        <v>11282</v>
      </c>
    </row>
    <row r="20638" spans="1:9" x14ac:dyDescent="0.25">
      <c r="A20638" s="1">
        <v>0</v>
      </c>
      <c r="B20638" s="1" t="s">
        <v>24965</v>
      </c>
    </row>
    <row r="20639" spans="1:9" x14ac:dyDescent="0.25">
      <c r="A20639" s="1">
        <v>1</v>
      </c>
      <c r="B20639" s="1" t="s">
        <v>24966</v>
      </c>
      <c r="C20639" s="1" t="s">
        <v>24967</v>
      </c>
      <c r="D20639" s="1">
        <v>22276.161259050001</v>
      </c>
      <c r="E20639" s="1">
        <v>8.3299999999999999E-6</v>
      </c>
      <c r="F20639" s="1" t="s">
        <v>3</v>
      </c>
      <c r="G20639" s="1" t="s">
        <v>24968</v>
      </c>
      <c r="H20639" s="1">
        <v>0</v>
      </c>
      <c r="I20639" s="1">
        <v>9995</v>
      </c>
    </row>
    <row r="20640" spans="1:9" x14ac:dyDescent="0.25">
      <c r="A20640" s="1">
        <v>2</v>
      </c>
      <c r="B20640" s="1">
        <v>53206</v>
      </c>
      <c r="C20640" s="1">
        <v>97.653700000000001</v>
      </c>
      <c r="D20640" s="1">
        <v>335.8981</v>
      </c>
      <c r="E20640" s="1">
        <v>1835</v>
      </c>
      <c r="F20640" s="1">
        <v>112.55119999999999</v>
      </c>
      <c r="G20640" s="1">
        <v>247.5907</v>
      </c>
      <c r="H20640" s="1">
        <v>15.01279328</v>
      </c>
      <c r="I20640" s="1">
        <v>11246</v>
      </c>
    </row>
    <row r="20641" spans="1:9" x14ac:dyDescent="0.25">
      <c r="A20641" s="1">
        <v>0</v>
      </c>
      <c r="B20641" s="1" t="s">
        <v>24969</v>
      </c>
    </row>
    <row r="20642" spans="1:9" x14ac:dyDescent="0.25">
      <c r="A20642" s="1">
        <v>1</v>
      </c>
      <c r="B20642" s="1" t="s">
        <v>24970</v>
      </c>
      <c r="C20642" s="1" t="s">
        <v>24971</v>
      </c>
      <c r="D20642" s="1">
        <v>22276.155465749998</v>
      </c>
      <c r="E20642" s="1">
        <v>1.0041E-4</v>
      </c>
      <c r="F20642" s="1" t="s">
        <v>3</v>
      </c>
      <c r="G20642" s="1" t="s">
        <v>24972</v>
      </c>
      <c r="H20642" s="1">
        <v>0</v>
      </c>
      <c r="I20642" s="1">
        <v>9998</v>
      </c>
    </row>
    <row r="20643" spans="1:9" x14ac:dyDescent="0.25">
      <c r="A20643" s="1">
        <v>2</v>
      </c>
      <c r="B20643" s="1">
        <v>53207</v>
      </c>
      <c r="C20643" s="1">
        <v>97.654799999999994</v>
      </c>
      <c r="D20643" s="1">
        <v>335.89179999999999</v>
      </c>
      <c r="E20643" s="1">
        <v>1671</v>
      </c>
      <c r="F20643" s="1">
        <v>113.6343</v>
      </c>
      <c r="G20643" s="1">
        <v>246.50569999999999</v>
      </c>
      <c r="H20643" s="1">
        <v>15.01282896</v>
      </c>
      <c r="I20643" s="1">
        <v>11240</v>
      </c>
    </row>
    <row r="20644" spans="1:9" x14ac:dyDescent="0.25">
      <c r="A20644" s="1">
        <v>0</v>
      </c>
      <c r="B20644" s="1" t="s">
        <v>24973</v>
      </c>
    </row>
    <row r="20645" spans="1:9" x14ac:dyDescent="0.25">
      <c r="A20645" s="1">
        <v>1</v>
      </c>
      <c r="B20645" s="1" t="s">
        <v>24974</v>
      </c>
      <c r="C20645" s="1" t="s">
        <v>24975</v>
      </c>
      <c r="D20645" s="1">
        <v>22276.429476279998</v>
      </c>
      <c r="E20645" s="1">
        <v>8.1699999999999997E-6</v>
      </c>
      <c r="F20645" s="1" t="s">
        <v>3</v>
      </c>
      <c r="G20645" s="1" t="s">
        <v>24976</v>
      </c>
      <c r="H20645" s="1">
        <v>0</v>
      </c>
      <c r="I20645" s="1">
        <v>9993</v>
      </c>
    </row>
    <row r="20646" spans="1:9" x14ac:dyDescent="0.25">
      <c r="A20646" s="1">
        <v>2</v>
      </c>
      <c r="B20646" s="1">
        <v>53208</v>
      </c>
      <c r="C20646" s="1">
        <v>97.653099999999995</v>
      </c>
      <c r="D20646" s="1">
        <v>336.16390000000001</v>
      </c>
      <c r="E20646" s="1">
        <v>2235</v>
      </c>
      <c r="F20646" s="1">
        <v>114.1812</v>
      </c>
      <c r="G20646" s="1">
        <v>245.96459999999999</v>
      </c>
      <c r="H20646" s="1">
        <v>15.01282269</v>
      </c>
      <c r="I20646" s="1">
        <v>11286</v>
      </c>
    </row>
    <row r="20647" spans="1:9" x14ac:dyDescent="0.25">
      <c r="A20647" s="1">
        <v>0</v>
      </c>
      <c r="B20647" s="1" t="s">
        <v>24977</v>
      </c>
    </row>
    <row r="20648" spans="1:9" x14ac:dyDescent="0.25">
      <c r="A20648" s="1">
        <v>1</v>
      </c>
      <c r="B20648" s="1" t="s">
        <v>24978</v>
      </c>
      <c r="C20648" s="1" t="s">
        <v>24979</v>
      </c>
      <c r="D20648" s="1">
        <v>22276.420472009999</v>
      </c>
      <c r="E20648" s="1">
        <v>1.0030000000000001E-5</v>
      </c>
      <c r="F20648" s="1" t="s">
        <v>3</v>
      </c>
      <c r="G20648" s="1" t="s">
        <v>24980</v>
      </c>
      <c r="H20648" s="1">
        <v>0</v>
      </c>
      <c r="I20648" s="1">
        <v>9991</v>
      </c>
    </row>
    <row r="20649" spans="1:9" x14ac:dyDescent="0.25">
      <c r="A20649" s="1">
        <v>2</v>
      </c>
      <c r="B20649" s="1">
        <v>53209</v>
      </c>
      <c r="C20649" s="1">
        <v>97.653800000000004</v>
      </c>
      <c r="D20649" s="1">
        <v>336.1533</v>
      </c>
      <c r="E20649" s="1">
        <v>1950</v>
      </c>
      <c r="F20649" s="1">
        <v>119.86109999999999</v>
      </c>
      <c r="G20649" s="1">
        <v>240.2807</v>
      </c>
      <c r="H20649" s="1">
        <v>15.01273436</v>
      </c>
      <c r="I20649" s="1">
        <v>11282</v>
      </c>
    </row>
    <row r="20650" spans="1:9" x14ac:dyDescent="0.25">
      <c r="A20650" s="1">
        <v>0</v>
      </c>
      <c r="B20650" s="1" t="s">
        <v>24981</v>
      </c>
    </row>
    <row r="20651" spans="1:9" x14ac:dyDescent="0.25">
      <c r="A20651" s="1">
        <v>1</v>
      </c>
      <c r="B20651" s="1" t="s">
        <v>24982</v>
      </c>
      <c r="C20651" s="1" t="s">
        <v>24983</v>
      </c>
      <c r="D20651" s="1">
        <v>22276.159169940001</v>
      </c>
      <c r="E20651" s="1">
        <v>3.7889999999999998E-5</v>
      </c>
      <c r="F20651" s="1" t="s">
        <v>3</v>
      </c>
      <c r="G20651" s="1" t="s">
        <v>24984</v>
      </c>
      <c r="H20651" s="1">
        <v>0</v>
      </c>
      <c r="I20651" s="1">
        <v>9994</v>
      </c>
    </row>
    <row r="20652" spans="1:9" x14ac:dyDescent="0.25">
      <c r="A20652" s="1">
        <v>2</v>
      </c>
      <c r="B20652" s="1">
        <v>53210</v>
      </c>
      <c r="C20652" s="1">
        <v>97.654200000000003</v>
      </c>
      <c r="D20652" s="1">
        <v>335.89609999999999</v>
      </c>
      <c r="E20652" s="1">
        <v>1559</v>
      </c>
      <c r="F20652" s="1">
        <v>97.236500000000007</v>
      </c>
      <c r="G20652" s="1">
        <v>262.90370000000001</v>
      </c>
      <c r="H20652" s="1">
        <v>15.012746030000001</v>
      </c>
      <c r="I20652" s="1">
        <v>11788</v>
      </c>
    </row>
    <row r="20653" spans="1:9" x14ac:dyDescent="0.25">
      <c r="A20653" s="1">
        <v>0</v>
      </c>
      <c r="B20653" s="1" t="s">
        <v>24985</v>
      </c>
    </row>
    <row r="20654" spans="1:9" x14ac:dyDescent="0.25">
      <c r="A20654" s="1">
        <v>1</v>
      </c>
      <c r="B20654" s="1" t="s">
        <v>24986</v>
      </c>
      <c r="C20654" s="1" t="s">
        <v>24987</v>
      </c>
      <c r="D20654" s="1">
        <v>22276.283224670002</v>
      </c>
      <c r="E20654" s="1">
        <v>2.092E-5</v>
      </c>
      <c r="F20654" s="1" t="s">
        <v>3</v>
      </c>
      <c r="G20654" s="1" t="s">
        <v>24988</v>
      </c>
      <c r="H20654" s="1">
        <v>0</v>
      </c>
      <c r="I20654" s="1">
        <v>9992</v>
      </c>
    </row>
    <row r="20655" spans="1:9" x14ac:dyDescent="0.25">
      <c r="A20655" s="1">
        <v>2</v>
      </c>
      <c r="B20655" s="1">
        <v>53211</v>
      </c>
      <c r="C20655" s="1">
        <v>97.655100000000004</v>
      </c>
      <c r="D20655" s="1">
        <v>336.01819999999998</v>
      </c>
      <c r="E20655" s="1">
        <v>2168</v>
      </c>
      <c r="F20655" s="1">
        <v>131.3981</v>
      </c>
      <c r="G20655" s="1">
        <v>228.74299999999999</v>
      </c>
      <c r="H20655" s="1">
        <v>15.012726130000001</v>
      </c>
      <c r="I20655" s="1">
        <v>11784</v>
      </c>
    </row>
    <row r="20656" spans="1:9" x14ac:dyDescent="0.25">
      <c r="A20656" s="1">
        <v>0</v>
      </c>
      <c r="B20656" s="1" t="s">
        <v>24989</v>
      </c>
    </row>
    <row r="20657" spans="1:9" x14ac:dyDescent="0.25">
      <c r="A20657" s="1">
        <v>1</v>
      </c>
      <c r="B20657" s="1" t="s">
        <v>24990</v>
      </c>
      <c r="C20657" s="1" t="s">
        <v>24991</v>
      </c>
      <c r="D20657" s="1">
        <v>22276.420228880001</v>
      </c>
      <c r="E20657" s="1">
        <v>8.2500000000000006E-6</v>
      </c>
      <c r="F20657" s="1" t="s">
        <v>3</v>
      </c>
      <c r="G20657" s="1" t="s">
        <v>24992</v>
      </c>
      <c r="H20657" s="1">
        <v>0</v>
      </c>
      <c r="I20657" s="1">
        <v>9995</v>
      </c>
    </row>
    <row r="20658" spans="1:9" x14ac:dyDescent="0.25">
      <c r="A20658" s="1">
        <v>2</v>
      </c>
      <c r="B20658" s="1">
        <v>53212</v>
      </c>
      <c r="C20658" s="1">
        <v>97.654200000000003</v>
      </c>
      <c r="D20658" s="1">
        <v>336.15440000000001</v>
      </c>
      <c r="E20658" s="1">
        <v>1595</v>
      </c>
      <c r="F20658" s="1">
        <v>124.3711</v>
      </c>
      <c r="G20658" s="1">
        <v>235.7664</v>
      </c>
      <c r="H20658" s="1">
        <v>15.01265338</v>
      </c>
      <c r="I20658" s="1">
        <v>11282</v>
      </c>
    </row>
    <row r="20659" spans="1:9" x14ac:dyDescent="0.25">
      <c r="A20659" s="1">
        <v>0</v>
      </c>
      <c r="B20659" s="1" t="s">
        <v>24993</v>
      </c>
    </row>
    <row r="20660" spans="1:9" x14ac:dyDescent="0.25">
      <c r="A20660" s="1">
        <v>1</v>
      </c>
      <c r="B20660" s="1" t="s">
        <v>24994</v>
      </c>
      <c r="C20660" s="1" t="s">
        <v>24995</v>
      </c>
      <c r="D20660" s="1">
        <v>22276.144360099999</v>
      </c>
      <c r="E20660" s="1">
        <v>1.022E-5</v>
      </c>
      <c r="F20660" s="1" t="s">
        <v>3</v>
      </c>
      <c r="G20660" s="1" t="s">
        <v>24996</v>
      </c>
      <c r="H20660" s="1">
        <v>0</v>
      </c>
      <c r="I20660" s="1">
        <v>9991</v>
      </c>
    </row>
    <row r="20661" spans="1:9" x14ac:dyDescent="0.25">
      <c r="A20661" s="1">
        <v>2</v>
      </c>
      <c r="B20661" s="1">
        <v>53213</v>
      </c>
      <c r="C20661" s="1">
        <v>97.654200000000003</v>
      </c>
      <c r="D20661" s="1">
        <v>335.88060000000002</v>
      </c>
      <c r="E20661" s="1">
        <v>1427</v>
      </c>
      <c r="F20661" s="1">
        <v>139.749</v>
      </c>
      <c r="G20661" s="1">
        <v>220.38399999999999</v>
      </c>
      <c r="H20661" s="1">
        <v>15.012600279999999</v>
      </c>
      <c r="I20661" s="1">
        <v>11768</v>
      </c>
    </row>
    <row r="20662" spans="1:9" x14ac:dyDescent="0.25">
      <c r="A20662" s="1">
        <v>0</v>
      </c>
      <c r="B20662" s="1" t="s">
        <v>24997</v>
      </c>
    </row>
    <row r="20663" spans="1:9" x14ac:dyDescent="0.25">
      <c r="A20663" s="1">
        <v>1</v>
      </c>
      <c r="B20663" s="1" t="s">
        <v>24998</v>
      </c>
      <c r="C20663" s="1" t="s">
        <v>24999</v>
      </c>
      <c r="D20663" s="1">
        <v>22276.15175415</v>
      </c>
      <c r="E20663" s="1">
        <v>1.15E-6</v>
      </c>
      <c r="F20663" s="1" t="s">
        <v>3</v>
      </c>
      <c r="G20663" s="1" t="s">
        <v>25000</v>
      </c>
      <c r="H20663" s="1">
        <v>0</v>
      </c>
      <c r="I20663" s="1">
        <v>9992</v>
      </c>
    </row>
    <row r="20664" spans="1:9" x14ac:dyDescent="0.25">
      <c r="A20664" s="1">
        <v>2</v>
      </c>
      <c r="B20664" s="1">
        <v>53214</v>
      </c>
      <c r="C20664" s="1">
        <v>97.654899999999998</v>
      </c>
      <c r="D20664" s="1">
        <v>335.88909999999998</v>
      </c>
      <c r="E20664" s="1">
        <v>1746</v>
      </c>
      <c r="F20664" s="1">
        <v>130.02600000000001</v>
      </c>
      <c r="G20664" s="1">
        <v>230.11179999999999</v>
      </c>
      <c r="H20664" s="1">
        <v>15.0127205</v>
      </c>
      <c r="I20664" s="1">
        <v>11241</v>
      </c>
    </row>
    <row r="20665" spans="1:9" x14ac:dyDescent="0.25">
      <c r="A20665" s="1">
        <v>0</v>
      </c>
      <c r="B20665" s="1" t="s">
        <v>25001</v>
      </c>
    </row>
    <row r="20666" spans="1:9" x14ac:dyDescent="0.25">
      <c r="A20666" s="1">
        <v>1</v>
      </c>
      <c r="B20666" s="1" t="s">
        <v>25002</v>
      </c>
      <c r="C20666" s="1" t="s">
        <v>25003</v>
      </c>
      <c r="D20666" s="1">
        <v>22276.142513340001</v>
      </c>
      <c r="E20666" s="1">
        <v>3.324E-5</v>
      </c>
      <c r="F20666" s="1" t="s">
        <v>3</v>
      </c>
      <c r="G20666" s="1" t="s">
        <v>25004</v>
      </c>
      <c r="H20666" s="1">
        <v>0</v>
      </c>
      <c r="I20666" s="1">
        <v>9999</v>
      </c>
    </row>
    <row r="20667" spans="1:9" x14ac:dyDescent="0.25">
      <c r="A20667" s="1">
        <v>2</v>
      </c>
      <c r="B20667" s="1">
        <v>53215</v>
      </c>
      <c r="C20667" s="1">
        <v>97.654300000000006</v>
      </c>
      <c r="D20667" s="1">
        <v>335.87939999999998</v>
      </c>
      <c r="E20667" s="1">
        <v>1801</v>
      </c>
      <c r="F20667" s="1">
        <v>134.96260000000001</v>
      </c>
      <c r="G20667" s="1">
        <v>225.17439999999999</v>
      </c>
      <c r="H20667" s="1">
        <v>15.01271719</v>
      </c>
      <c r="I20667" s="1">
        <v>11766</v>
      </c>
    </row>
    <row r="20668" spans="1:9" x14ac:dyDescent="0.25">
      <c r="A20668" s="1">
        <v>0</v>
      </c>
      <c r="B20668" s="1" t="s">
        <v>25005</v>
      </c>
    </row>
    <row r="20669" spans="1:9" x14ac:dyDescent="0.25">
      <c r="A20669" s="1">
        <v>1</v>
      </c>
      <c r="B20669" s="1" t="s">
        <v>25006</v>
      </c>
      <c r="C20669" s="1" t="s">
        <v>25007</v>
      </c>
      <c r="D20669" s="1">
        <v>22276.14806326</v>
      </c>
      <c r="E20669" s="1">
        <v>-6.3199999999999996E-6</v>
      </c>
      <c r="F20669" s="1" t="s">
        <v>3</v>
      </c>
      <c r="G20669" s="1">
        <f>-44591-4</f>
        <v>-44595</v>
      </c>
      <c r="H20669" s="1">
        <v>0</v>
      </c>
      <c r="I20669" s="1">
        <v>9992</v>
      </c>
    </row>
    <row r="20670" spans="1:9" x14ac:dyDescent="0.25">
      <c r="A20670" s="1">
        <v>2</v>
      </c>
      <c r="B20670" s="1">
        <v>53216</v>
      </c>
      <c r="C20670" s="1">
        <v>97.653999999999996</v>
      </c>
      <c r="D20670" s="1">
        <v>335.88510000000002</v>
      </c>
      <c r="E20670" s="1">
        <v>1717</v>
      </c>
      <c r="F20670" s="1">
        <v>131.4639</v>
      </c>
      <c r="G20670" s="1">
        <v>228.67330000000001</v>
      </c>
      <c r="H20670" s="1">
        <v>15.01261673</v>
      </c>
      <c r="I20670" s="1">
        <v>11247</v>
      </c>
    </row>
    <row r="20671" spans="1:9" x14ac:dyDescent="0.25">
      <c r="A20671" s="1">
        <v>0</v>
      </c>
      <c r="B20671" s="1" t="s">
        <v>25008</v>
      </c>
    </row>
    <row r="20672" spans="1:9" x14ac:dyDescent="0.25">
      <c r="A20672" s="1">
        <v>1</v>
      </c>
      <c r="B20672" s="1" t="s">
        <v>25009</v>
      </c>
      <c r="C20672" s="1" t="s">
        <v>25010</v>
      </c>
      <c r="D20672" s="1">
        <v>22276.13905795</v>
      </c>
      <c r="E20672" s="1">
        <v>-1.6589999999999999E-5</v>
      </c>
      <c r="F20672" s="1" t="s">
        <v>3</v>
      </c>
      <c r="G20672" s="1">
        <f>-12462-3</f>
        <v>-12465</v>
      </c>
      <c r="H20672" s="1">
        <v>0</v>
      </c>
      <c r="I20672" s="1">
        <v>9993</v>
      </c>
    </row>
    <row r="20673" spans="1:9" x14ac:dyDescent="0.25">
      <c r="A20673" s="1">
        <v>2</v>
      </c>
      <c r="B20673" s="1">
        <v>53217</v>
      </c>
      <c r="C20673" s="1">
        <v>97.654499999999999</v>
      </c>
      <c r="D20673" s="1">
        <v>335.87650000000002</v>
      </c>
      <c r="E20673" s="1">
        <v>1260</v>
      </c>
      <c r="F20673" s="1">
        <v>129.7638</v>
      </c>
      <c r="G20673" s="1">
        <v>230.36969999999999</v>
      </c>
      <c r="H20673" s="1">
        <v>15.01263164</v>
      </c>
      <c r="I20673" s="1">
        <v>11245</v>
      </c>
    </row>
    <row r="20674" spans="1:9" x14ac:dyDescent="0.25">
      <c r="A20674" s="1">
        <v>0</v>
      </c>
      <c r="B20674" s="1" t="s">
        <v>25011</v>
      </c>
    </row>
    <row r="20675" spans="1:9" x14ac:dyDescent="0.25">
      <c r="A20675" s="1">
        <v>1</v>
      </c>
      <c r="B20675" s="1" t="s">
        <v>25012</v>
      </c>
      <c r="C20675" s="1" t="s">
        <v>25013</v>
      </c>
      <c r="D20675" s="1">
        <v>22276.279512599998</v>
      </c>
      <c r="E20675" s="1">
        <v>9.8960000000000001E-5</v>
      </c>
      <c r="F20675" s="1" t="s">
        <v>3</v>
      </c>
      <c r="G20675" s="1" t="s">
        <v>25014</v>
      </c>
      <c r="H20675" s="1">
        <v>0</v>
      </c>
      <c r="I20675" s="1">
        <v>9997</v>
      </c>
    </row>
    <row r="20676" spans="1:9" x14ac:dyDescent="0.25">
      <c r="A20676" s="1">
        <v>2</v>
      </c>
      <c r="B20676" s="1">
        <v>53218</v>
      </c>
      <c r="C20676" s="1">
        <v>97.6541</v>
      </c>
      <c r="D20676" s="1">
        <v>336.01459999999997</v>
      </c>
      <c r="E20676" s="1">
        <v>1806</v>
      </c>
      <c r="F20676" s="1">
        <v>134.8759</v>
      </c>
      <c r="G20676" s="1">
        <v>225.2612</v>
      </c>
      <c r="H20676" s="1">
        <v>15.012790069999999</v>
      </c>
      <c r="I20676" s="1">
        <v>11787</v>
      </c>
    </row>
    <row r="20677" spans="1:9" x14ac:dyDescent="0.25">
      <c r="A20677" s="1">
        <v>0</v>
      </c>
      <c r="B20677" s="1" t="s">
        <v>25015</v>
      </c>
    </row>
    <row r="20678" spans="1:9" x14ac:dyDescent="0.25">
      <c r="A20678" s="1">
        <v>1</v>
      </c>
      <c r="B20678" s="1" t="s">
        <v>25016</v>
      </c>
      <c r="C20678" s="1" t="s">
        <v>25017</v>
      </c>
      <c r="D20678" s="1">
        <v>22276.135095909998</v>
      </c>
      <c r="E20678" s="1">
        <v>-8.5699999999999993E-6</v>
      </c>
      <c r="F20678" s="1" t="s">
        <v>3</v>
      </c>
      <c r="G20678" s="1">
        <f>-62115-4</f>
        <v>-62119</v>
      </c>
      <c r="H20678" s="1">
        <v>0</v>
      </c>
      <c r="I20678" s="1">
        <v>9999</v>
      </c>
    </row>
    <row r="20679" spans="1:9" x14ac:dyDescent="0.25">
      <c r="A20679" s="1">
        <v>2</v>
      </c>
      <c r="B20679" s="1">
        <v>53219</v>
      </c>
      <c r="C20679" s="1">
        <v>97.654399999999995</v>
      </c>
      <c r="D20679" s="1">
        <v>335.87329999999997</v>
      </c>
      <c r="E20679" s="1">
        <v>1044</v>
      </c>
      <c r="F20679" s="1">
        <v>132.23599999999999</v>
      </c>
      <c r="G20679" s="1">
        <v>227.89529999999999</v>
      </c>
      <c r="H20679" s="1">
        <v>15.012738779999999</v>
      </c>
      <c r="I20679" s="1">
        <v>11241</v>
      </c>
    </row>
    <row r="20680" spans="1:9" x14ac:dyDescent="0.25">
      <c r="A20680" s="1">
        <v>0</v>
      </c>
      <c r="B20680" s="1" t="s">
        <v>25018</v>
      </c>
    </row>
    <row r="20681" spans="1:9" x14ac:dyDescent="0.25">
      <c r="A20681" s="1">
        <v>1</v>
      </c>
      <c r="B20681" s="1" t="s">
        <v>25019</v>
      </c>
      <c r="C20681" s="1" t="s">
        <v>25020</v>
      </c>
      <c r="D20681" s="1">
        <v>22276.207297069999</v>
      </c>
      <c r="E20681" s="1">
        <v>-3.4800000000000001E-6</v>
      </c>
      <c r="F20681" s="1" t="s">
        <v>3</v>
      </c>
      <c r="G20681" s="1">
        <f>-22480-4</f>
        <v>-22484</v>
      </c>
      <c r="H20681" s="1">
        <v>0</v>
      </c>
      <c r="I20681" s="1">
        <v>9998</v>
      </c>
    </row>
    <row r="20682" spans="1:9" x14ac:dyDescent="0.25">
      <c r="A20682" s="1">
        <v>2</v>
      </c>
      <c r="B20682" s="1">
        <v>53220</v>
      </c>
      <c r="C20682" s="1">
        <v>97.653499999999994</v>
      </c>
      <c r="D20682" s="1">
        <v>335.94319999999999</v>
      </c>
      <c r="E20682" s="1">
        <v>1182</v>
      </c>
      <c r="F20682" s="1">
        <v>152.81010000000001</v>
      </c>
      <c r="G20682" s="1">
        <v>207.3186</v>
      </c>
      <c r="H20682" s="1">
        <v>15.012794830000001</v>
      </c>
      <c r="I20682" s="1">
        <v>11771</v>
      </c>
    </row>
    <row r="20683" spans="1:9" x14ac:dyDescent="0.25">
      <c r="A20683" s="1">
        <v>0</v>
      </c>
      <c r="B20683" s="1" t="s">
        <v>25021</v>
      </c>
    </row>
    <row r="20684" spans="1:9" x14ac:dyDescent="0.25">
      <c r="A20684" s="1">
        <v>1</v>
      </c>
      <c r="B20684" s="1" t="s">
        <v>25022</v>
      </c>
      <c r="C20684" s="1" t="s">
        <v>25023</v>
      </c>
      <c r="D20684" s="1">
        <v>22276.199906639999</v>
      </c>
      <c r="E20684" s="1">
        <v>3.5889999999999997E-5</v>
      </c>
      <c r="F20684" s="1" t="s">
        <v>3</v>
      </c>
      <c r="G20684" s="1" t="s">
        <v>25024</v>
      </c>
      <c r="H20684" s="1">
        <v>0</v>
      </c>
      <c r="I20684" s="1">
        <v>9996</v>
      </c>
    </row>
    <row r="20685" spans="1:9" x14ac:dyDescent="0.25">
      <c r="A20685" s="1">
        <v>2</v>
      </c>
      <c r="B20685" s="1">
        <v>53221</v>
      </c>
      <c r="C20685" s="1">
        <v>97.652799999999999</v>
      </c>
      <c r="D20685" s="1">
        <v>335.94200000000001</v>
      </c>
      <c r="E20685" s="1">
        <v>1204</v>
      </c>
      <c r="F20685" s="1">
        <v>103.4509</v>
      </c>
      <c r="G20685" s="1">
        <v>256.685</v>
      </c>
      <c r="H20685" s="1">
        <v>15.01278407</v>
      </c>
      <c r="I20685" s="1">
        <v>11253</v>
      </c>
    </row>
    <row r="20686" spans="1:9" x14ac:dyDescent="0.25">
      <c r="A20686" s="1">
        <v>0</v>
      </c>
      <c r="B20686" s="1" t="s">
        <v>25025</v>
      </c>
    </row>
    <row r="20687" spans="1:9" x14ac:dyDescent="0.25">
      <c r="A20687" s="1">
        <v>1</v>
      </c>
      <c r="B20687" s="1" t="s">
        <v>25026</v>
      </c>
      <c r="C20687" s="1" t="s">
        <v>25027</v>
      </c>
      <c r="D20687" s="1">
        <v>22276.20545704</v>
      </c>
      <c r="E20687" s="1">
        <v>5.8699999999999997E-5</v>
      </c>
      <c r="F20687" s="1" t="s">
        <v>3</v>
      </c>
      <c r="G20687" s="1" t="s">
        <v>25028</v>
      </c>
      <c r="H20687" s="1">
        <v>0</v>
      </c>
      <c r="I20687" s="1">
        <v>9995</v>
      </c>
    </row>
    <row r="20688" spans="1:9" x14ac:dyDescent="0.25">
      <c r="A20688" s="1">
        <v>2</v>
      </c>
      <c r="B20688" s="1">
        <v>53222</v>
      </c>
      <c r="C20688" s="1">
        <v>97.654899999999998</v>
      </c>
      <c r="D20688" s="1">
        <v>335.94189999999998</v>
      </c>
      <c r="E20688" s="1">
        <v>1380</v>
      </c>
      <c r="F20688" s="1">
        <v>143.95920000000001</v>
      </c>
      <c r="G20688" s="1">
        <v>216.17250000000001</v>
      </c>
      <c r="H20688" s="1">
        <v>15.01279894</v>
      </c>
      <c r="I20688" s="1">
        <v>11254</v>
      </c>
    </row>
    <row r="20689" spans="1:9" x14ac:dyDescent="0.25">
      <c r="A20689" s="1">
        <v>0</v>
      </c>
      <c r="B20689" s="1" t="s">
        <v>25029</v>
      </c>
    </row>
    <row r="20690" spans="1:9" x14ac:dyDescent="0.25">
      <c r="A20690" s="1">
        <v>1</v>
      </c>
      <c r="B20690" s="1" t="s">
        <v>25030</v>
      </c>
      <c r="C20690" s="1" t="s">
        <v>25031</v>
      </c>
      <c r="D20690" s="1">
        <v>22276.131412080002</v>
      </c>
      <c r="E20690" s="1">
        <v>-2.0590000000000001E-5</v>
      </c>
      <c r="F20690" s="1" t="s">
        <v>3</v>
      </c>
      <c r="G20690" s="1">
        <f>-15578-3</f>
        <v>-15581</v>
      </c>
      <c r="H20690" s="1">
        <v>0</v>
      </c>
      <c r="I20690" s="1">
        <v>9997</v>
      </c>
    </row>
    <row r="20691" spans="1:9" x14ac:dyDescent="0.25">
      <c r="A20691" s="1">
        <v>2</v>
      </c>
      <c r="B20691" s="1">
        <v>53223</v>
      </c>
      <c r="C20691" s="1">
        <v>97.654700000000005</v>
      </c>
      <c r="D20691" s="1">
        <v>335.87200000000001</v>
      </c>
      <c r="E20691" s="1">
        <v>1580</v>
      </c>
      <c r="F20691" s="1">
        <v>87.890299999999996</v>
      </c>
      <c r="G20691" s="1">
        <v>272.25020000000001</v>
      </c>
      <c r="H20691" s="1">
        <v>15.01254149</v>
      </c>
      <c r="I20691" s="1">
        <v>11242</v>
      </c>
    </row>
    <row r="20692" spans="1:9" x14ac:dyDescent="0.25">
      <c r="A20692" s="1">
        <v>0</v>
      </c>
      <c r="B20692" s="1" t="s">
        <v>25032</v>
      </c>
    </row>
    <row r="20693" spans="1:9" x14ac:dyDescent="0.25">
      <c r="A20693" s="1">
        <v>1</v>
      </c>
      <c r="B20693" s="1" t="s">
        <v>25033</v>
      </c>
      <c r="C20693" s="1" t="s">
        <v>25034</v>
      </c>
      <c r="D20693" s="1">
        <v>22276.403550989999</v>
      </c>
      <c r="E20693" s="1">
        <v>-4.5900000000000001E-6</v>
      </c>
      <c r="F20693" s="1" t="s">
        <v>3</v>
      </c>
      <c r="G20693" s="1">
        <f>-31111-4</f>
        <v>-31115</v>
      </c>
      <c r="H20693" s="1">
        <v>0</v>
      </c>
      <c r="I20693" s="1">
        <v>9997</v>
      </c>
    </row>
    <row r="20694" spans="1:9" x14ac:dyDescent="0.25">
      <c r="A20694" s="1">
        <v>2</v>
      </c>
      <c r="B20694" s="1">
        <v>53224</v>
      </c>
      <c r="C20694" s="1">
        <v>97.654799999999994</v>
      </c>
      <c r="D20694" s="1">
        <v>336.13709999999998</v>
      </c>
      <c r="E20694" s="1">
        <v>1076</v>
      </c>
      <c r="F20694" s="1">
        <v>148.2088</v>
      </c>
      <c r="G20694" s="1">
        <v>211.92019999999999</v>
      </c>
      <c r="H20694" s="1">
        <v>15.01266206</v>
      </c>
      <c r="I20694" s="1">
        <v>11284</v>
      </c>
    </row>
    <row r="20695" spans="1:9" x14ac:dyDescent="0.25">
      <c r="A20695" s="1">
        <v>0</v>
      </c>
      <c r="B20695" s="1" t="s">
        <v>25035</v>
      </c>
    </row>
    <row r="20696" spans="1:9" x14ac:dyDescent="0.25">
      <c r="A20696" s="1">
        <v>1</v>
      </c>
      <c r="B20696" s="1" t="s">
        <v>25036</v>
      </c>
      <c r="C20696" s="1" t="s">
        <v>25037</v>
      </c>
      <c r="D20696" s="1">
        <v>22276.194348630001</v>
      </c>
      <c r="E20696" s="1">
        <v>6.444E-5</v>
      </c>
      <c r="F20696" s="1" t="s">
        <v>3</v>
      </c>
      <c r="G20696" s="1" t="s">
        <v>25038</v>
      </c>
      <c r="H20696" s="1">
        <v>0</v>
      </c>
      <c r="I20696" s="1">
        <v>9994</v>
      </c>
    </row>
    <row r="20697" spans="1:9" x14ac:dyDescent="0.25">
      <c r="A20697" s="1">
        <v>2</v>
      </c>
      <c r="B20697" s="1">
        <v>53225</v>
      </c>
      <c r="C20697" s="1">
        <v>97.653400000000005</v>
      </c>
      <c r="D20697" s="1">
        <v>335.9366</v>
      </c>
      <c r="E20697" s="1">
        <v>1694</v>
      </c>
      <c r="F20697" s="1">
        <v>90.666399999999996</v>
      </c>
      <c r="G20697" s="1">
        <v>269.47539999999998</v>
      </c>
      <c r="H20697" s="1">
        <v>15.01264042</v>
      </c>
      <c r="I20697" s="1">
        <v>11250</v>
      </c>
    </row>
    <row r="20698" spans="1:9" x14ac:dyDescent="0.25">
      <c r="A20698" s="1">
        <v>0</v>
      </c>
      <c r="B20698" s="1" t="s">
        <v>25039</v>
      </c>
    </row>
    <row r="20699" spans="1:9" x14ac:dyDescent="0.25">
      <c r="A20699" s="1">
        <v>1</v>
      </c>
      <c r="B20699" s="1" t="s">
        <v>25040</v>
      </c>
      <c r="C20699" s="1" t="s">
        <v>25041</v>
      </c>
      <c r="D20699" s="1">
        <v>22276.13163475</v>
      </c>
      <c r="E20699" s="1">
        <v>2.96E-6</v>
      </c>
      <c r="F20699" s="1" t="s">
        <v>3</v>
      </c>
      <c r="G20699" s="1" t="s">
        <v>25042</v>
      </c>
      <c r="H20699" s="1">
        <v>0</v>
      </c>
      <c r="I20699" s="1">
        <v>9997</v>
      </c>
    </row>
    <row r="20700" spans="1:9" x14ac:dyDescent="0.25">
      <c r="A20700" s="1">
        <v>2</v>
      </c>
      <c r="B20700" s="1">
        <v>53226</v>
      </c>
      <c r="C20700" s="1">
        <v>97.653400000000005</v>
      </c>
      <c r="D20700" s="1">
        <v>335.87360000000001</v>
      </c>
      <c r="E20700" s="1">
        <v>1344</v>
      </c>
      <c r="F20700" s="1">
        <v>108.8582</v>
      </c>
      <c r="G20700" s="1">
        <v>251.27879999999999</v>
      </c>
      <c r="H20700" s="1">
        <v>15.012718789999999</v>
      </c>
      <c r="I20700" s="1">
        <v>11245</v>
      </c>
    </row>
    <row r="20701" spans="1:9" x14ac:dyDescent="0.25">
      <c r="A20701" s="1">
        <v>0</v>
      </c>
      <c r="B20701" s="1" t="s">
        <v>25043</v>
      </c>
    </row>
    <row r="20702" spans="1:9" x14ac:dyDescent="0.25">
      <c r="A20702" s="1">
        <v>1</v>
      </c>
      <c r="B20702" s="1" t="s">
        <v>25044</v>
      </c>
      <c r="C20702" s="1" t="s">
        <v>25045</v>
      </c>
      <c r="D20702" s="1">
        <v>22276.124242580001</v>
      </c>
      <c r="E20702" s="1">
        <v>1.6509999999999999E-5</v>
      </c>
      <c r="F20702" s="1" t="s">
        <v>3</v>
      </c>
      <c r="G20702" s="1" t="s">
        <v>25046</v>
      </c>
      <c r="H20702" s="1">
        <v>0</v>
      </c>
      <c r="I20702" s="1">
        <v>9990</v>
      </c>
    </row>
    <row r="20703" spans="1:9" x14ac:dyDescent="0.25">
      <c r="A20703" s="1">
        <v>2</v>
      </c>
      <c r="B20703" s="1">
        <v>53227</v>
      </c>
      <c r="C20703" s="1">
        <v>97.655699999999996</v>
      </c>
      <c r="D20703" s="1">
        <v>335.87279999999998</v>
      </c>
      <c r="E20703" s="1">
        <v>1502</v>
      </c>
      <c r="F20703" s="1">
        <v>94.888800000000003</v>
      </c>
      <c r="G20703" s="1">
        <v>265.25080000000003</v>
      </c>
      <c r="H20703" s="1">
        <v>15.01272116</v>
      </c>
      <c r="I20703" s="1">
        <v>11241</v>
      </c>
    </row>
    <row r="20704" spans="1:9" x14ac:dyDescent="0.25">
      <c r="A20704" s="1">
        <v>0</v>
      </c>
      <c r="B20704" s="1" t="s">
        <v>25047</v>
      </c>
    </row>
    <row r="20705" spans="1:9" x14ac:dyDescent="0.25">
      <c r="A20705" s="1">
        <v>1</v>
      </c>
      <c r="B20705" s="1" t="s">
        <v>25048</v>
      </c>
      <c r="C20705" s="1" t="s">
        <v>25049</v>
      </c>
      <c r="D20705" s="1">
        <v>22276.129550189999</v>
      </c>
      <c r="E20705" s="1">
        <v>2.3099999999999999E-6</v>
      </c>
      <c r="F20705" s="1" t="s">
        <v>3</v>
      </c>
      <c r="G20705" s="1" t="s">
        <v>25050</v>
      </c>
      <c r="H20705" s="1">
        <v>0</v>
      </c>
      <c r="I20705" s="1">
        <v>9990</v>
      </c>
    </row>
    <row r="20706" spans="1:9" x14ac:dyDescent="0.25">
      <c r="A20706" s="1">
        <v>2</v>
      </c>
      <c r="B20706" s="1">
        <v>53228</v>
      </c>
      <c r="C20706" s="1">
        <v>97.654700000000005</v>
      </c>
      <c r="D20706" s="1">
        <v>335.87189999999998</v>
      </c>
      <c r="E20706" s="1">
        <v>1546</v>
      </c>
      <c r="F20706" s="1">
        <v>99.965000000000003</v>
      </c>
      <c r="G20706" s="1">
        <v>260.17489999999998</v>
      </c>
      <c r="H20706" s="1">
        <v>15.01252347</v>
      </c>
      <c r="I20706" s="1">
        <v>11247</v>
      </c>
    </row>
    <row r="20707" spans="1:9" x14ac:dyDescent="0.25">
      <c r="A20707" s="1">
        <v>0</v>
      </c>
      <c r="B20707" s="1" t="s">
        <v>25051</v>
      </c>
    </row>
    <row r="20708" spans="1:9" x14ac:dyDescent="0.25">
      <c r="A20708" s="1">
        <v>1</v>
      </c>
      <c r="B20708" s="1" t="s">
        <v>25052</v>
      </c>
      <c r="C20708" s="1" t="s">
        <v>25053</v>
      </c>
      <c r="D20708" s="1">
        <v>22276.19064203</v>
      </c>
      <c r="E20708" s="1">
        <v>1.3210000000000001E-5</v>
      </c>
      <c r="F20708" s="1" t="s">
        <v>3</v>
      </c>
      <c r="G20708" s="1" t="s">
        <v>25054</v>
      </c>
      <c r="H20708" s="1">
        <v>0</v>
      </c>
      <c r="I20708" s="1">
        <v>9993</v>
      </c>
    </row>
    <row r="20709" spans="1:9" x14ac:dyDescent="0.25">
      <c r="A20709" s="1">
        <v>2</v>
      </c>
      <c r="B20709" s="1">
        <v>53229</v>
      </c>
      <c r="C20709" s="1">
        <v>97.655500000000004</v>
      </c>
      <c r="D20709" s="1">
        <v>335.93650000000002</v>
      </c>
      <c r="E20709" s="1">
        <v>1481</v>
      </c>
      <c r="F20709" s="1">
        <v>94.340100000000007</v>
      </c>
      <c r="G20709" s="1">
        <v>265.79930000000002</v>
      </c>
      <c r="H20709" s="1">
        <v>15.01265046</v>
      </c>
      <c r="I20709" s="1">
        <v>11259</v>
      </c>
    </row>
    <row r="20710" spans="1:9" x14ac:dyDescent="0.25">
      <c r="A20710" s="1">
        <v>0</v>
      </c>
      <c r="B20710" s="1" t="s">
        <v>25055</v>
      </c>
    </row>
    <row r="20711" spans="1:9" x14ac:dyDescent="0.25">
      <c r="A20711" s="1">
        <v>1</v>
      </c>
      <c r="B20711" s="1" t="s">
        <v>25056</v>
      </c>
      <c r="C20711" s="1" t="s">
        <v>25057</v>
      </c>
      <c r="D20711" s="1">
        <v>22276.45909991</v>
      </c>
      <c r="E20711" s="1">
        <v>2.8819999999999999E-5</v>
      </c>
      <c r="F20711" s="1" t="s">
        <v>3</v>
      </c>
      <c r="G20711" s="1" t="s">
        <v>25058</v>
      </c>
      <c r="H20711" s="1">
        <v>0</v>
      </c>
      <c r="I20711" s="1">
        <v>9993</v>
      </c>
    </row>
    <row r="20712" spans="1:9" x14ac:dyDescent="0.25">
      <c r="A20712" s="1">
        <v>2</v>
      </c>
      <c r="B20712" s="1">
        <v>53230</v>
      </c>
      <c r="C20712" s="1">
        <v>97.653199999999998</v>
      </c>
      <c r="D20712" s="1">
        <v>336.1986</v>
      </c>
      <c r="E20712" s="1">
        <v>1836</v>
      </c>
      <c r="F20712" s="1">
        <v>97.462400000000002</v>
      </c>
      <c r="G20712" s="1">
        <v>262.68090000000001</v>
      </c>
      <c r="H20712" s="1">
        <v>15.012838009999999</v>
      </c>
      <c r="I20712" s="1">
        <v>11298</v>
      </c>
    </row>
    <row r="20713" spans="1:9" x14ac:dyDescent="0.25">
      <c r="A20713" s="1">
        <v>0</v>
      </c>
      <c r="B20713" s="1" t="s">
        <v>25059</v>
      </c>
    </row>
    <row r="20714" spans="1:9" x14ac:dyDescent="0.25">
      <c r="A20714" s="1">
        <v>1</v>
      </c>
      <c r="B20714" s="1" t="s">
        <v>25060</v>
      </c>
      <c r="C20714" s="1" t="s">
        <v>25061</v>
      </c>
      <c r="D20714" s="1">
        <v>22276.453558450001</v>
      </c>
      <c r="E20714" s="1">
        <v>4.2150000000000001E-5</v>
      </c>
      <c r="F20714" s="1" t="s">
        <v>3</v>
      </c>
      <c r="G20714" s="1" t="s">
        <v>25062</v>
      </c>
      <c r="H20714" s="1">
        <v>0</v>
      </c>
      <c r="I20714" s="1">
        <v>9996</v>
      </c>
    </row>
    <row r="20715" spans="1:9" x14ac:dyDescent="0.25">
      <c r="A20715" s="1">
        <v>2</v>
      </c>
      <c r="B20715" s="1">
        <v>53231</v>
      </c>
      <c r="C20715" s="1">
        <v>97.654799999999994</v>
      </c>
      <c r="D20715" s="1">
        <v>336.19499999999999</v>
      </c>
      <c r="E20715" s="1">
        <v>1907</v>
      </c>
      <c r="F20715" s="1">
        <v>93.200999999999993</v>
      </c>
      <c r="G20715" s="1">
        <v>266.94319999999999</v>
      </c>
      <c r="H20715" s="1">
        <v>15.012790389999999</v>
      </c>
      <c r="I20715" s="1">
        <v>11296</v>
      </c>
    </row>
    <row r="20716" spans="1:9" x14ac:dyDescent="0.25">
      <c r="A20716" s="1">
        <v>0</v>
      </c>
      <c r="B20716" s="1" t="s">
        <v>25063</v>
      </c>
    </row>
    <row r="20717" spans="1:9" x14ac:dyDescent="0.25">
      <c r="A20717" s="1">
        <v>1</v>
      </c>
      <c r="B20717" s="1" t="s">
        <v>25064</v>
      </c>
      <c r="C20717" s="1" t="s">
        <v>25065</v>
      </c>
      <c r="D20717" s="1">
        <v>22276.455400940002</v>
      </c>
      <c r="E20717" s="1">
        <v>1.455E-5</v>
      </c>
      <c r="F20717" s="1" t="s">
        <v>3</v>
      </c>
      <c r="G20717" s="1" t="s">
        <v>25066</v>
      </c>
      <c r="H20717" s="1">
        <v>0</v>
      </c>
      <c r="I20717" s="1">
        <v>9990</v>
      </c>
    </row>
    <row r="20718" spans="1:9" x14ac:dyDescent="0.25">
      <c r="A20718" s="1">
        <v>2</v>
      </c>
      <c r="B20718" s="1">
        <v>53232</v>
      </c>
      <c r="C20718" s="1">
        <v>97.656300000000002</v>
      </c>
      <c r="D20718" s="1">
        <v>336.20049999999998</v>
      </c>
      <c r="E20718" s="1">
        <v>1751</v>
      </c>
      <c r="F20718" s="1">
        <v>87.479100000000003</v>
      </c>
      <c r="G20718" s="1">
        <v>272.66329999999999</v>
      </c>
      <c r="H20718" s="1">
        <v>15.01268975</v>
      </c>
      <c r="I20718" s="1">
        <v>11298</v>
      </c>
    </row>
    <row r="20719" spans="1:9" x14ac:dyDescent="0.25">
      <c r="A20719" s="1">
        <v>0</v>
      </c>
      <c r="B20719" s="1" t="s">
        <v>25067</v>
      </c>
    </row>
    <row r="20720" spans="1:9" x14ac:dyDescent="0.25">
      <c r="A20720" s="1">
        <v>1</v>
      </c>
      <c r="B20720" s="1" t="s">
        <v>25068</v>
      </c>
      <c r="C20720" s="1" t="s">
        <v>25069</v>
      </c>
      <c r="D20720" s="1">
        <v>22276.449374169999</v>
      </c>
      <c r="E20720" s="1">
        <v>2.9300000000000001E-5</v>
      </c>
      <c r="F20720" s="1" t="s">
        <v>3</v>
      </c>
      <c r="G20720" s="1" t="s">
        <v>25070</v>
      </c>
      <c r="H20720" s="1">
        <v>0</v>
      </c>
      <c r="I20720" s="1">
        <v>9997</v>
      </c>
    </row>
    <row r="20721" spans="1:9" x14ac:dyDescent="0.25">
      <c r="A20721" s="1">
        <v>2</v>
      </c>
      <c r="B20721" s="1">
        <v>53233</v>
      </c>
      <c r="C20721" s="1">
        <v>97.653999999999996</v>
      </c>
      <c r="D20721" s="1">
        <v>336.19670000000002</v>
      </c>
      <c r="E20721" s="1">
        <v>1922</v>
      </c>
      <c r="F20721" s="1">
        <v>84.132599999999996</v>
      </c>
      <c r="G20721" s="1">
        <v>276.01170000000002</v>
      </c>
      <c r="H20721" s="1">
        <v>15.004633630000001</v>
      </c>
      <c r="I20721" s="1">
        <v>11290</v>
      </c>
    </row>
    <row r="20722" spans="1:9" x14ac:dyDescent="0.25">
      <c r="A20722" s="1">
        <v>0</v>
      </c>
      <c r="B20722" s="1" t="s">
        <v>25071</v>
      </c>
    </row>
    <row r="20723" spans="1:9" x14ac:dyDescent="0.25">
      <c r="A20723" s="1">
        <v>1</v>
      </c>
      <c r="B20723" s="1" t="s">
        <v>25072</v>
      </c>
      <c r="C20723" s="1" t="s">
        <v>25073</v>
      </c>
      <c r="D20723" s="1">
        <v>22276.450086590001</v>
      </c>
      <c r="E20723" s="1">
        <v>1.519E-5</v>
      </c>
      <c r="F20723" s="1" t="s">
        <v>3</v>
      </c>
      <c r="G20723" s="1" t="s">
        <v>25074</v>
      </c>
      <c r="H20723" s="1">
        <v>0</v>
      </c>
      <c r="I20723" s="1">
        <v>9998</v>
      </c>
    </row>
    <row r="20724" spans="1:9" x14ac:dyDescent="0.25">
      <c r="A20724" s="1">
        <v>2</v>
      </c>
      <c r="B20724" s="1">
        <v>53234</v>
      </c>
      <c r="C20724" s="1">
        <v>97.655699999999996</v>
      </c>
      <c r="D20724" s="1">
        <v>336.19810000000001</v>
      </c>
      <c r="E20724" s="1">
        <v>1684</v>
      </c>
      <c r="F20724" s="1">
        <v>90.676400000000001</v>
      </c>
      <c r="G20724" s="1">
        <v>269.46530000000001</v>
      </c>
      <c r="H20724" s="1">
        <v>15.01280474</v>
      </c>
      <c r="I20724" s="1">
        <v>12303</v>
      </c>
    </row>
    <row r="20725" spans="1:9" x14ac:dyDescent="0.25">
      <c r="A20725" s="1">
        <v>0</v>
      </c>
      <c r="B20725" s="1" t="s">
        <v>16963</v>
      </c>
      <c r="C20725" s="1" t="s">
        <v>25075</v>
      </c>
    </row>
    <row r="20726" spans="1:9" x14ac:dyDescent="0.25">
      <c r="A20726" s="1">
        <v>1</v>
      </c>
      <c r="B20726" s="1" t="s">
        <v>25076</v>
      </c>
      <c r="C20726" s="1" t="s">
        <v>25077</v>
      </c>
      <c r="D20726" s="1">
        <v>22276.488243749998</v>
      </c>
      <c r="E20726" s="1">
        <v>8.1683999999999999E-4</v>
      </c>
      <c r="F20726" s="1" t="s">
        <v>3</v>
      </c>
      <c r="G20726" s="1" t="s">
        <v>23292</v>
      </c>
      <c r="H20726" s="1">
        <v>0</v>
      </c>
      <c r="I20726" s="1">
        <v>9994</v>
      </c>
    </row>
    <row r="20727" spans="1:9" x14ac:dyDescent="0.25">
      <c r="A20727" s="1">
        <v>2</v>
      </c>
      <c r="B20727" s="1">
        <v>53239</v>
      </c>
      <c r="C20727" s="1">
        <v>41.473500000000001</v>
      </c>
      <c r="D20727" s="1">
        <v>279.0215</v>
      </c>
      <c r="E20727" s="1">
        <v>2398</v>
      </c>
      <c r="F20727" s="1">
        <v>352.29820000000001</v>
      </c>
      <c r="G20727" s="1">
        <v>141.6644</v>
      </c>
      <c r="H20727" s="1">
        <v>15.611333119999999</v>
      </c>
      <c r="I20727" s="1">
        <v>81705</v>
      </c>
    </row>
    <row r="20728" spans="1:9" x14ac:dyDescent="0.25">
      <c r="A20728" s="1">
        <v>0</v>
      </c>
      <c r="B20728" s="1" t="s">
        <v>25078</v>
      </c>
    </row>
    <row r="20729" spans="1:9" x14ac:dyDescent="0.25">
      <c r="A20729" s="1">
        <v>1</v>
      </c>
      <c r="B20729" s="1" t="s">
        <v>25079</v>
      </c>
      <c r="C20729" s="1" t="s">
        <v>25080</v>
      </c>
      <c r="D20729" s="1">
        <v>22276.583344909999</v>
      </c>
      <c r="E20729" s="1">
        <v>-6.0258999999999996E-4</v>
      </c>
      <c r="F20729" s="1" t="s">
        <v>3</v>
      </c>
      <c r="G20729" s="1">
        <f>-37969-2</f>
        <v>-37971</v>
      </c>
      <c r="H20729" s="1">
        <v>0</v>
      </c>
      <c r="I20729" s="1">
        <v>9990</v>
      </c>
    </row>
    <row r="20730" spans="1:9" x14ac:dyDescent="0.25">
      <c r="A20730" s="1">
        <v>2</v>
      </c>
      <c r="B20730" s="1">
        <v>53242</v>
      </c>
      <c r="C20730" s="1">
        <v>53.218000000000004</v>
      </c>
      <c r="D20730" s="1">
        <v>64.537999999999997</v>
      </c>
      <c r="E20730" s="1">
        <v>1455</v>
      </c>
      <c r="F20730" s="1">
        <v>69.3994</v>
      </c>
      <c r="G20730" s="1">
        <v>336.56490000000002</v>
      </c>
      <c r="H20730" s="1">
        <v>15.088698389999999</v>
      </c>
      <c r="I20730" s="1">
        <v>1305</v>
      </c>
    </row>
    <row r="20731" spans="1:9" x14ac:dyDescent="0.25">
      <c r="A20731" s="1">
        <v>0</v>
      </c>
      <c r="B20731" s="1" t="s">
        <v>25081</v>
      </c>
    </row>
    <row r="20732" spans="1:9" x14ac:dyDescent="0.25">
      <c r="A20732" s="1">
        <v>1</v>
      </c>
      <c r="B20732" s="1" t="s">
        <v>25082</v>
      </c>
      <c r="C20732" s="1" t="s">
        <v>25083</v>
      </c>
      <c r="D20732" s="1">
        <v>22276.583344909999</v>
      </c>
      <c r="E20732" s="1">
        <v>-1.3175E-4</v>
      </c>
      <c r="F20732" s="1" t="s">
        <v>3</v>
      </c>
      <c r="G20732" s="1">
        <f>-81074-3</f>
        <v>-81077</v>
      </c>
      <c r="H20732" s="1">
        <v>0</v>
      </c>
      <c r="I20732" s="1">
        <v>9993</v>
      </c>
    </row>
    <row r="20733" spans="1:9" x14ac:dyDescent="0.25">
      <c r="A20733" s="1">
        <v>2</v>
      </c>
      <c r="B20733" s="1">
        <v>53243</v>
      </c>
      <c r="C20733" s="1">
        <v>53.214500000000001</v>
      </c>
      <c r="D20733" s="1">
        <v>69.527600000000007</v>
      </c>
      <c r="E20733" s="1">
        <v>1472</v>
      </c>
      <c r="F20733" s="1">
        <v>56.853900000000003</v>
      </c>
      <c r="G20733" s="1">
        <v>346.78769999999997</v>
      </c>
      <c r="H20733" s="1">
        <v>15.088613090000001</v>
      </c>
      <c r="I20733" s="1">
        <v>1301</v>
      </c>
    </row>
    <row r="20734" spans="1:9" x14ac:dyDescent="0.25">
      <c r="A20734" s="1">
        <v>0</v>
      </c>
      <c r="B20734" s="1" t="s">
        <v>25084</v>
      </c>
    </row>
    <row r="20735" spans="1:9" x14ac:dyDescent="0.25">
      <c r="A20735" s="1">
        <v>1</v>
      </c>
      <c r="B20735" s="1" t="s">
        <v>25085</v>
      </c>
      <c r="C20735" s="1" t="s">
        <v>25086</v>
      </c>
      <c r="D20735" s="1">
        <v>22276.583344909999</v>
      </c>
      <c r="E20735" s="1">
        <v>-3.4759999999999999E-4</v>
      </c>
      <c r="F20735" s="1" t="s">
        <v>3</v>
      </c>
      <c r="G20735" s="1">
        <f>-21747-2</f>
        <v>-21749</v>
      </c>
      <c r="H20735" s="1">
        <v>0</v>
      </c>
      <c r="I20735" s="1">
        <v>9997</v>
      </c>
    </row>
    <row r="20736" spans="1:9" x14ac:dyDescent="0.25">
      <c r="A20736" s="1">
        <v>2</v>
      </c>
      <c r="B20736" s="1">
        <v>53244</v>
      </c>
      <c r="C20736" s="1">
        <v>53.215600000000002</v>
      </c>
      <c r="D20736" s="1">
        <v>69.532300000000006</v>
      </c>
      <c r="E20736" s="1">
        <v>1800</v>
      </c>
      <c r="F20736" s="1">
        <v>53.095100000000002</v>
      </c>
      <c r="G20736" s="1">
        <v>50.5276</v>
      </c>
      <c r="H20736" s="1">
        <v>15.08869163</v>
      </c>
      <c r="I20736" s="1">
        <v>1308</v>
      </c>
    </row>
    <row r="20737" spans="1:9" x14ac:dyDescent="0.25">
      <c r="A20737" s="1">
        <v>0</v>
      </c>
      <c r="B20737" s="1" t="s">
        <v>25087</v>
      </c>
    </row>
    <row r="20738" spans="1:9" x14ac:dyDescent="0.25">
      <c r="A20738" s="1">
        <v>1</v>
      </c>
      <c r="B20738" s="1" t="s">
        <v>25088</v>
      </c>
      <c r="C20738" s="1" t="s">
        <v>25089</v>
      </c>
      <c r="D20738" s="1">
        <v>22276.583344909999</v>
      </c>
      <c r="E20738" s="1">
        <v>-1.4757999999999999E-4</v>
      </c>
      <c r="F20738" s="1" t="s">
        <v>3</v>
      </c>
      <c r="G20738" s="1">
        <f>-91055-3</f>
        <v>-91058</v>
      </c>
      <c r="H20738" s="1">
        <v>0</v>
      </c>
      <c r="I20738" s="1">
        <v>9993</v>
      </c>
    </row>
    <row r="20739" spans="1:9" x14ac:dyDescent="0.25">
      <c r="A20739" s="1">
        <v>2</v>
      </c>
      <c r="B20739" s="1">
        <v>53245</v>
      </c>
      <c r="C20739" s="1">
        <v>53.2151</v>
      </c>
      <c r="D20739" s="1">
        <v>69.53</v>
      </c>
      <c r="E20739" s="1">
        <v>1540</v>
      </c>
      <c r="F20739" s="1">
        <v>59.768999999999998</v>
      </c>
      <c r="G20739" s="1">
        <v>3.8691</v>
      </c>
      <c r="H20739" s="1">
        <v>15.08860445</v>
      </c>
      <c r="I20739" s="1">
        <v>1309</v>
      </c>
    </row>
    <row r="20740" spans="1:9" x14ac:dyDescent="0.25">
      <c r="A20740" s="1">
        <v>0</v>
      </c>
      <c r="B20740" s="1" t="s">
        <v>25090</v>
      </c>
    </row>
    <row r="20741" spans="1:9" x14ac:dyDescent="0.25">
      <c r="A20741" s="1">
        <v>1</v>
      </c>
      <c r="B20741" s="1" t="s">
        <v>25091</v>
      </c>
      <c r="C20741" s="1" t="s">
        <v>25092</v>
      </c>
      <c r="D20741" s="1">
        <v>22276.583344909999</v>
      </c>
      <c r="E20741" s="1">
        <v>-4.6158000000000001E-4</v>
      </c>
      <c r="F20741" s="1" t="s">
        <v>3</v>
      </c>
      <c r="G20741" s="1">
        <f>-28981-2</f>
        <v>-28983</v>
      </c>
      <c r="H20741" s="1">
        <v>0</v>
      </c>
      <c r="I20741" s="1">
        <v>9990</v>
      </c>
    </row>
    <row r="20742" spans="1:9" x14ac:dyDescent="0.25">
      <c r="A20742" s="1">
        <v>2</v>
      </c>
      <c r="B20742" s="1">
        <v>53246</v>
      </c>
      <c r="C20742" s="1">
        <v>53.216000000000001</v>
      </c>
      <c r="D20742" s="1">
        <v>69.529399999999995</v>
      </c>
      <c r="E20742" s="1">
        <v>1910</v>
      </c>
      <c r="F20742" s="1">
        <v>47.398600000000002</v>
      </c>
      <c r="G20742" s="1">
        <v>36.228700000000003</v>
      </c>
      <c r="H20742" s="1">
        <v>15.08872356</v>
      </c>
      <c r="I20742" s="1">
        <v>1309</v>
      </c>
    </row>
    <row r="20743" spans="1:9" x14ac:dyDescent="0.25">
      <c r="A20743" s="1">
        <v>0</v>
      </c>
      <c r="B20743" s="1" t="s">
        <v>25093</v>
      </c>
    </row>
    <row r="20744" spans="1:9" x14ac:dyDescent="0.25">
      <c r="A20744" s="1">
        <v>1</v>
      </c>
      <c r="B20744" s="1" t="s">
        <v>25094</v>
      </c>
      <c r="C20744" s="1" t="s">
        <v>25095</v>
      </c>
      <c r="D20744" s="1">
        <v>22276.583344909999</v>
      </c>
      <c r="E20744" s="1">
        <v>-5.3350999999999995E-4</v>
      </c>
      <c r="F20744" s="1" t="s">
        <v>3</v>
      </c>
      <c r="G20744" s="1">
        <f>-33559-2</f>
        <v>-33561</v>
      </c>
      <c r="H20744" s="1">
        <v>0</v>
      </c>
      <c r="I20744" s="1">
        <v>9991</v>
      </c>
    </row>
    <row r="20745" spans="1:9" x14ac:dyDescent="0.25">
      <c r="A20745" s="1">
        <v>2</v>
      </c>
      <c r="B20745" s="1">
        <v>53247</v>
      </c>
      <c r="C20745" s="1">
        <v>53.219900000000003</v>
      </c>
      <c r="D20745" s="1">
        <v>64.538600000000002</v>
      </c>
      <c r="E20745" s="1">
        <v>1470</v>
      </c>
      <c r="F20745" s="1">
        <v>61.2864</v>
      </c>
      <c r="G20745" s="1">
        <v>4.6417999999999999</v>
      </c>
      <c r="H20745" s="1">
        <v>15.08874183</v>
      </c>
      <c r="I20745" s="1">
        <v>1305</v>
      </c>
    </row>
    <row r="20746" spans="1:9" x14ac:dyDescent="0.25">
      <c r="A20746" s="1">
        <v>0</v>
      </c>
      <c r="B20746" s="1" t="s">
        <v>25096</v>
      </c>
    </row>
    <row r="20747" spans="1:9" x14ac:dyDescent="0.25">
      <c r="A20747" s="1">
        <v>1</v>
      </c>
      <c r="B20747" s="1" t="s">
        <v>25097</v>
      </c>
      <c r="C20747" s="1" t="s">
        <v>25098</v>
      </c>
      <c r="D20747" s="1">
        <v>22276.583344909999</v>
      </c>
      <c r="E20747" s="1">
        <v>-5.6941000000000001E-4</v>
      </c>
      <c r="F20747" s="1" t="s">
        <v>3</v>
      </c>
      <c r="G20747" s="1">
        <f>-35842-2</f>
        <v>-35844</v>
      </c>
      <c r="H20747" s="1">
        <v>0</v>
      </c>
      <c r="I20747" s="1">
        <v>9997</v>
      </c>
    </row>
    <row r="20748" spans="1:9" x14ac:dyDescent="0.25">
      <c r="A20748" s="1">
        <v>2</v>
      </c>
      <c r="B20748" s="1">
        <v>53248</v>
      </c>
      <c r="C20748" s="1">
        <v>53.218800000000002</v>
      </c>
      <c r="D20748" s="1">
        <v>64.538499999999999</v>
      </c>
      <c r="E20748" s="1">
        <v>1388</v>
      </c>
      <c r="F20748" s="1">
        <v>71.054900000000004</v>
      </c>
      <c r="G20748" s="1">
        <v>14.883699999999999</v>
      </c>
      <c r="H20748" s="1">
        <v>15.08879449</v>
      </c>
      <c r="I20748" s="1">
        <v>1308</v>
      </c>
    </row>
    <row r="20749" spans="1:9" x14ac:dyDescent="0.25">
      <c r="A20749" s="1">
        <v>0</v>
      </c>
      <c r="B20749" s="1" t="s">
        <v>25099</v>
      </c>
    </row>
    <row r="20750" spans="1:9" x14ac:dyDescent="0.25">
      <c r="A20750" s="1">
        <v>1</v>
      </c>
      <c r="B20750" s="1" t="s">
        <v>25100</v>
      </c>
      <c r="C20750" s="1" t="s">
        <v>25101</v>
      </c>
      <c r="D20750" s="1">
        <v>22276.583344909999</v>
      </c>
      <c r="E20750" s="1">
        <v>-1.1646000000000001E-4</v>
      </c>
      <c r="F20750" s="1" t="s">
        <v>3</v>
      </c>
      <c r="G20750" s="1">
        <f>-71395-3</f>
        <v>-71398</v>
      </c>
      <c r="H20750" s="1">
        <v>0</v>
      </c>
      <c r="I20750" s="1">
        <v>9995</v>
      </c>
    </row>
    <row r="20751" spans="1:9" x14ac:dyDescent="0.25">
      <c r="A20751" s="1">
        <v>2</v>
      </c>
      <c r="B20751" s="1">
        <v>53249</v>
      </c>
      <c r="C20751" s="1">
        <v>53.217799999999997</v>
      </c>
      <c r="D20751" s="1">
        <v>59.539299999999997</v>
      </c>
      <c r="E20751" s="1">
        <v>1894</v>
      </c>
      <c r="F20751" s="1">
        <v>48.758499999999998</v>
      </c>
      <c r="G20751" s="1">
        <v>329.73180000000002</v>
      </c>
      <c r="H20751" s="1">
        <v>15.0888157</v>
      </c>
      <c r="I20751" s="1">
        <v>1304</v>
      </c>
    </row>
    <row r="20752" spans="1:9" x14ac:dyDescent="0.25">
      <c r="A20752" s="1">
        <v>0</v>
      </c>
      <c r="B20752" s="1" t="s">
        <v>25102</v>
      </c>
    </row>
    <row r="20753" spans="1:9" x14ac:dyDescent="0.25">
      <c r="A20753" s="1">
        <v>1</v>
      </c>
      <c r="B20753" s="1" t="s">
        <v>25103</v>
      </c>
      <c r="C20753" s="1" t="s">
        <v>25104</v>
      </c>
      <c r="D20753" s="1">
        <v>22276.583344909999</v>
      </c>
      <c r="E20753" s="1">
        <v>-2.2169999999999999E-4</v>
      </c>
      <c r="F20753" s="1" t="s">
        <v>3</v>
      </c>
      <c r="G20753" s="1">
        <f>-13774-2</f>
        <v>-13776</v>
      </c>
      <c r="H20753" s="1">
        <v>0</v>
      </c>
      <c r="I20753" s="1">
        <v>9997</v>
      </c>
    </row>
    <row r="20754" spans="1:9" x14ac:dyDescent="0.25">
      <c r="A20754" s="1">
        <v>2</v>
      </c>
      <c r="B20754" s="1">
        <v>53250</v>
      </c>
      <c r="C20754" s="1">
        <v>53.217500000000001</v>
      </c>
      <c r="D20754" s="1">
        <v>59.5398</v>
      </c>
      <c r="E20754" s="1">
        <v>1810</v>
      </c>
      <c r="F20754" s="1">
        <v>48.305900000000001</v>
      </c>
      <c r="G20754" s="1">
        <v>310.22239999999999</v>
      </c>
      <c r="H20754" s="1">
        <v>15.08885267</v>
      </c>
      <c r="I20754" s="1">
        <v>1306</v>
      </c>
    </row>
    <row r="20755" spans="1:9" x14ac:dyDescent="0.25">
      <c r="A20755" s="1">
        <v>0</v>
      </c>
      <c r="B20755" s="1" t="s">
        <v>25105</v>
      </c>
    </row>
    <row r="20756" spans="1:9" x14ac:dyDescent="0.25">
      <c r="A20756" s="1">
        <v>1</v>
      </c>
      <c r="B20756" s="1" t="s">
        <v>25106</v>
      </c>
      <c r="C20756" s="1" t="s">
        <v>25107</v>
      </c>
      <c r="D20756" s="1">
        <v>22276.583344909999</v>
      </c>
      <c r="E20756" s="1">
        <v>-1.206E-4</v>
      </c>
      <c r="F20756" s="1" t="s">
        <v>3</v>
      </c>
      <c r="G20756" s="1">
        <f>-74026-3</f>
        <v>-74029</v>
      </c>
      <c r="H20756" s="1">
        <v>0</v>
      </c>
      <c r="I20756" s="1">
        <v>9993</v>
      </c>
    </row>
    <row r="20757" spans="1:9" x14ac:dyDescent="0.25">
      <c r="A20757" s="1">
        <v>2</v>
      </c>
      <c r="B20757" s="1">
        <v>53251</v>
      </c>
      <c r="C20757" s="1">
        <v>53.218899999999998</v>
      </c>
      <c r="D20757" s="1">
        <v>59.536200000000001</v>
      </c>
      <c r="E20757" s="1">
        <v>1933</v>
      </c>
      <c r="F20757" s="1">
        <v>57.089100000000002</v>
      </c>
      <c r="G20757" s="1">
        <v>1.4080999999999999</v>
      </c>
      <c r="H20757" s="1">
        <v>15.08870194</v>
      </c>
      <c r="I20757" s="1">
        <v>1303</v>
      </c>
    </row>
    <row r="20758" spans="1:9" x14ac:dyDescent="0.25">
      <c r="A20758" s="1">
        <v>0</v>
      </c>
      <c r="B20758" s="1" t="s">
        <v>25108</v>
      </c>
    </row>
    <row r="20759" spans="1:9" x14ac:dyDescent="0.25">
      <c r="A20759" s="1">
        <v>1</v>
      </c>
      <c r="B20759" s="1" t="s">
        <v>25109</v>
      </c>
      <c r="C20759" s="1" t="s">
        <v>25110</v>
      </c>
      <c r="D20759" s="1">
        <v>22276.583344909999</v>
      </c>
      <c r="E20759" s="1">
        <v>-2.1289E-4</v>
      </c>
      <c r="F20759" s="1" t="s">
        <v>3</v>
      </c>
      <c r="G20759" s="1">
        <f>-13218-2</f>
        <v>-13220</v>
      </c>
      <c r="H20759" s="1">
        <v>0</v>
      </c>
      <c r="I20759" s="1">
        <v>9992</v>
      </c>
    </row>
    <row r="20760" spans="1:9" x14ac:dyDescent="0.25">
      <c r="A20760" s="1">
        <v>2</v>
      </c>
      <c r="B20760" s="1">
        <v>53252</v>
      </c>
      <c r="C20760" s="1">
        <v>53.218400000000003</v>
      </c>
      <c r="D20760" s="1">
        <v>59.540300000000002</v>
      </c>
      <c r="E20760" s="1">
        <v>1767</v>
      </c>
      <c r="F20760" s="1">
        <v>51.784799999999997</v>
      </c>
      <c r="G20760" s="1">
        <v>321.5616</v>
      </c>
      <c r="H20760" s="1">
        <v>15.088855540000001</v>
      </c>
      <c r="I20760" s="1">
        <v>1309</v>
      </c>
    </row>
    <row r="20761" spans="1:9" x14ac:dyDescent="0.25">
      <c r="A20761" s="1">
        <v>0</v>
      </c>
      <c r="B20761" s="1" t="s">
        <v>25111</v>
      </c>
    </row>
    <row r="20762" spans="1:9" x14ac:dyDescent="0.25">
      <c r="A20762" s="1">
        <v>1</v>
      </c>
      <c r="B20762" s="1" t="s">
        <v>25112</v>
      </c>
      <c r="C20762" s="1" t="s">
        <v>25113</v>
      </c>
      <c r="D20762" s="1">
        <v>22276.583344909999</v>
      </c>
      <c r="E20762" s="1">
        <v>-6.0218000000000001E-4</v>
      </c>
      <c r="F20762" s="1" t="s">
        <v>3</v>
      </c>
      <c r="G20762" s="1">
        <f>-37908-2</f>
        <v>-37910</v>
      </c>
      <c r="H20762" s="1">
        <v>0</v>
      </c>
      <c r="I20762" s="1">
        <v>9990</v>
      </c>
    </row>
    <row r="20763" spans="1:9" x14ac:dyDescent="0.25">
      <c r="A20763" s="1">
        <v>2</v>
      </c>
      <c r="B20763" s="1">
        <v>53253</v>
      </c>
      <c r="C20763" s="1">
        <v>53.2164</v>
      </c>
      <c r="D20763" s="1">
        <v>59.5364</v>
      </c>
      <c r="E20763" s="1">
        <v>1746</v>
      </c>
      <c r="F20763" s="1">
        <v>46.038899999999998</v>
      </c>
      <c r="G20763" s="1">
        <v>32.470799999999997</v>
      </c>
      <c r="H20763" s="1">
        <v>15.08902479</v>
      </c>
      <c r="I20763" s="1">
        <v>1304</v>
      </c>
    </row>
    <row r="20764" spans="1:9" x14ac:dyDescent="0.25">
      <c r="A20764" s="1">
        <v>0</v>
      </c>
      <c r="B20764" s="1" t="s">
        <v>25114</v>
      </c>
    </row>
    <row r="20765" spans="1:9" x14ac:dyDescent="0.25">
      <c r="A20765" s="1">
        <v>1</v>
      </c>
      <c r="B20765" s="1" t="s">
        <v>25115</v>
      </c>
      <c r="C20765" s="1" t="s">
        <v>25116</v>
      </c>
      <c r="D20765" s="1">
        <v>22276.583344909999</v>
      </c>
      <c r="E20765" s="1">
        <v>-1.2814E-4</v>
      </c>
      <c r="F20765" s="1" t="s">
        <v>3</v>
      </c>
      <c r="G20765" s="1">
        <f>-78761-3</f>
        <v>-78764</v>
      </c>
      <c r="H20765" s="1">
        <v>0</v>
      </c>
      <c r="I20765" s="1">
        <v>9993</v>
      </c>
    </row>
    <row r="20766" spans="1:9" x14ac:dyDescent="0.25">
      <c r="A20766" s="1">
        <v>2</v>
      </c>
      <c r="B20766" s="1">
        <v>53254</v>
      </c>
      <c r="C20766" s="1">
        <v>53.218800000000002</v>
      </c>
      <c r="D20766" s="1">
        <v>59.5366</v>
      </c>
      <c r="E20766" s="1">
        <v>1832</v>
      </c>
      <c r="F20766" s="1">
        <v>43.521099999999997</v>
      </c>
      <c r="G20766" s="1">
        <v>354.93450000000001</v>
      </c>
      <c r="H20766" s="1">
        <v>15.088775330000001</v>
      </c>
      <c r="I20766" s="1">
        <v>1306</v>
      </c>
    </row>
    <row r="20767" spans="1:9" x14ac:dyDescent="0.25">
      <c r="A20767" s="1">
        <v>0</v>
      </c>
      <c r="B20767" s="1" t="s">
        <v>25117</v>
      </c>
    </row>
    <row r="20768" spans="1:9" x14ac:dyDescent="0.25">
      <c r="A20768" s="1">
        <v>1</v>
      </c>
      <c r="B20768" s="1" t="s">
        <v>25118</v>
      </c>
      <c r="C20768" s="1" t="s">
        <v>25119</v>
      </c>
      <c r="D20768" s="1">
        <v>22276.583344909999</v>
      </c>
      <c r="E20768" s="1">
        <v>-1.0645E-4</v>
      </c>
      <c r="F20768" s="1" t="s">
        <v>3</v>
      </c>
      <c r="G20768" s="1">
        <f>-65134-3</f>
        <v>-65137</v>
      </c>
      <c r="H20768" s="1">
        <v>0</v>
      </c>
      <c r="I20768" s="1">
        <v>9994</v>
      </c>
    </row>
    <row r="20769" spans="1:9" x14ac:dyDescent="0.25">
      <c r="A20769" s="1">
        <v>2</v>
      </c>
      <c r="B20769" s="1">
        <v>53255</v>
      </c>
      <c r="C20769" s="1">
        <v>53.216999999999999</v>
      </c>
      <c r="D20769" s="1">
        <v>59.536200000000001</v>
      </c>
      <c r="E20769" s="1">
        <v>1505</v>
      </c>
      <c r="F20769" s="1">
        <v>57.838299999999997</v>
      </c>
      <c r="G20769" s="1">
        <v>60.7883</v>
      </c>
      <c r="H20769" s="1">
        <v>15.088602140000001</v>
      </c>
      <c r="I20769" s="1">
        <v>1306</v>
      </c>
    </row>
    <row r="20770" spans="1:9" x14ac:dyDescent="0.25">
      <c r="A20770" s="1">
        <v>0</v>
      </c>
      <c r="B20770" s="1" t="s">
        <v>25120</v>
      </c>
    </row>
    <row r="20771" spans="1:9" x14ac:dyDescent="0.25">
      <c r="A20771" s="1">
        <v>1</v>
      </c>
      <c r="B20771" s="1" t="s">
        <v>25121</v>
      </c>
      <c r="C20771" s="1" t="s">
        <v>25122</v>
      </c>
      <c r="D20771" s="1">
        <v>22276.583344909999</v>
      </c>
      <c r="E20771" s="1">
        <v>-1.0153999999999999E-4</v>
      </c>
      <c r="F20771" s="1" t="s">
        <v>3</v>
      </c>
      <c r="G20771" s="1">
        <f>-62017-3</f>
        <v>-62020</v>
      </c>
      <c r="H20771" s="1">
        <v>0</v>
      </c>
      <c r="I20771" s="1">
        <v>9997</v>
      </c>
    </row>
    <row r="20772" spans="1:9" x14ac:dyDescent="0.25">
      <c r="A20772" s="1">
        <v>2</v>
      </c>
      <c r="B20772" s="1">
        <v>53256</v>
      </c>
      <c r="C20772" s="1">
        <v>53.218299999999999</v>
      </c>
      <c r="D20772" s="1">
        <v>59.5364</v>
      </c>
      <c r="E20772" s="1">
        <v>1711</v>
      </c>
      <c r="F20772" s="1">
        <v>57.429200000000002</v>
      </c>
      <c r="G20772" s="1">
        <v>41.096499999999999</v>
      </c>
      <c r="H20772" s="1">
        <v>15.088761420000001</v>
      </c>
      <c r="I20772" s="1">
        <v>1307</v>
      </c>
    </row>
    <row r="20773" spans="1:9" x14ac:dyDescent="0.25">
      <c r="A20773" s="1">
        <v>0</v>
      </c>
      <c r="B20773" s="1" t="s">
        <v>25123</v>
      </c>
    </row>
    <row r="20774" spans="1:9" x14ac:dyDescent="0.25">
      <c r="A20774" s="1">
        <v>1</v>
      </c>
      <c r="B20774" s="1" t="s">
        <v>25124</v>
      </c>
      <c r="C20774" s="1" t="s">
        <v>25125</v>
      </c>
      <c r="D20774" s="1">
        <v>22276.583344909999</v>
      </c>
      <c r="E20774" s="1">
        <v>-1.1982E-4</v>
      </c>
      <c r="F20774" s="1" t="s">
        <v>3</v>
      </c>
      <c r="G20774" s="1">
        <f>-73591-3</f>
        <v>-73594</v>
      </c>
      <c r="H20774" s="1">
        <v>0</v>
      </c>
      <c r="I20774" s="1">
        <v>9997</v>
      </c>
    </row>
    <row r="20775" spans="1:9" x14ac:dyDescent="0.25">
      <c r="A20775" s="1">
        <v>2</v>
      </c>
      <c r="B20775" s="1">
        <v>53257</v>
      </c>
      <c r="C20775" s="1">
        <v>53.215499999999999</v>
      </c>
      <c r="D20775" s="1">
        <v>59.520699999999998</v>
      </c>
      <c r="E20775" s="1">
        <v>1536</v>
      </c>
      <c r="F20775" s="1">
        <v>69.2821</v>
      </c>
      <c r="G20775" s="1">
        <v>109.23390000000001</v>
      </c>
      <c r="H20775" s="1">
        <v>15.08842649</v>
      </c>
      <c r="I20775" s="1">
        <v>1304</v>
      </c>
    </row>
    <row r="20776" spans="1:9" x14ac:dyDescent="0.25">
      <c r="A20776" s="1">
        <v>0</v>
      </c>
      <c r="B20776" s="1" t="s">
        <v>25126</v>
      </c>
    </row>
    <row r="20777" spans="1:9" x14ac:dyDescent="0.25">
      <c r="A20777" s="1">
        <v>1</v>
      </c>
      <c r="B20777" s="1" t="s">
        <v>25127</v>
      </c>
      <c r="C20777" s="1" t="s">
        <v>25128</v>
      </c>
      <c r="D20777" s="1">
        <v>22276.583344909999</v>
      </c>
      <c r="E20777" s="1">
        <v>8.4220000000000003E-5</v>
      </c>
      <c r="F20777" s="1" t="s">
        <v>3</v>
      </c>
      <c r="G20777" s="1" t="s">
        <v>25129</v>
      </c>
      <c r="H20777" s="1">
        <v>0</v>
      </c>
      <c r="I20777" s="1">
        <v>9998</v>
      </c>
    </row>
    <row r="20778" spans="1:9" x14ac:dyDescent="0.25">
      <c r="A20778" s="1">
        <v>2</v>
      </c>
      <c r="B20778" s="1">
        <v>53258</v>
      </c>
      <c r="C20778" s="1">
        <v>53.216900000000003</v>
      </c>
      <c r="D20778" s="1">
        <v>59.535600000000002</v>
      </c>
      <c r="E20778" s="1">
        <v>1598</v>
      </c>
      <c r="F20778" s="1">
        <v>60.711199999999998</v>
      </c>
      <c r="G20778" s="1">
        <v>77.940700000000007</v>
      </c>
      <c r="H20778" s="1">
        <v>15.08835603</v>
      </c>
      <c r="I20778" s="1">
        <v>1301</v>
      </c>
    </row>
    <row r="20779" spans="1:9" x14ac:dyDescent="0.25">
      <c r="A20779" s="1">
        <v>0</v>
      </c>
      <c r="B20779" s="1" t="s">
        <v>25130</v>
      </c>
    </row>
    <row r="20780" spans="1:9" x14ac:dyDescent="0.25">
      <c r="A20780" s="1">
        <v>1</v>
      </c>
      <c r="B20780" s="1" t="s">
        <v>25131</v>
      </c>
      <c r="C20780" s="1" t="s">
        <v>25132</v>
      </c>
      <c r="D20780" s="1">
        <v>22276.583344909999</v>
      </c>
      <c r="E20780" s="1">
        <v>3.5942999999999999E-4</v>
      </c>
      <c r="F20780" s="1" t="s">
        <v>3</v>
      </c>
      <c r="G20780" s="1" t="s">
        <v>25133</v>
      </c>
      <c r="H20780" s="1">
        <v>0</v>
      </c>
      <c r="I20780" s="1">
        <v>9993</v>
      </c>
    </row>
    <row r="20781" spans="1:9" x14ac:dyDescent="0.25">
      <c r="A20781" s="1">
        <v>2</v>
      </c>
      <c r="B20781" s="1">
        <v>53259</v>
      </c>
      <c r="C20781" s="1">
        <v>53.215299999999999</v>
      </c>
      <c r="D20781" s="1">
        <v>59.519300000000001</v>
      </c>
      <c r="E20781" s="1">
        <v>1429</v>
      </c>
      <c r="F20781" s="1">
        <v>74.944999999999993</v>
      </c>
      <c r="G20781" s="1">
        <v>118.53100000000001</v>
      </c>
      <c r="H20781" s="1">
        <v>15.087745419999999</v>
      </c>
      <c r="I20781" s="1">
        <v>1308</v>
      </c>
    </row>
    <row r="20782" spans="1:9" x14ac:dyDescent="0.25">
      <c r="A20782" s="1">
        <v>0</v>
      </c>
      <c r="B20782" s="1" t="s">
        <v>25134</v>
      </c>
    </row>
    <row r="20783" spans="1:9" x14ac:dyDescent="0.25">
      <c r="A20783" s="1">
        <v>1</v>
      </c>
      <c r="B20783" s="1" t="s">
        <v>25135</v>
      </c>
      <c r="C20783" s="1" t="s">
        <v>25136</v>
      </c>
      <c r="D20783" s="1">
        <v>22276.583344909999</v>
      </c>
      <c r="E20783" s="1">
        <v>-9.2720000000000007E-5</v>
      </c>
      <c r="F20783" s="1" t="s">
        <v>3</v>
      </c>
      <c r="G20783" s="1">
        <f>-56513-3</f>
        <v>-56516</v>
      </c>
      <c r="H20783" s="1">
        <v>0</v>
      </c>
      <c r="I20783" s="1">
        <v>9995</v>
      </c>
    </row>
    <row r="20784" spans="1:9" x14ac:dyDescent="0.25">
      <c r="A20784" s="1">
        <v>2</v>
      </c>
      <c r="B20784" s="1">
        <v>53260</v>
      </c>
      <c r="C20784" s="1">
        <v>53.216000000000001</v>
      </c>
      <c r="D20784" s="1">
        <v>59.534199999999998</v>
      </c>
      <c r="E20784" s="1">
        <v>1294</v>
      </c>
      <c r="F20784" s="1">
        <v>73.240799999999993</v>
      </c>
      <c r="G20784" s="1">
        <v>85.388900000000007</v>
      </c>
      <c r="H20784" s="1">
        <v>15.088447309999999</v>
      </c>
      <c r="I20784" s="1">
        <v>1309</v>
      </c>
    </row>
    <row r="20785" spans="1:9" x14ac:dyDescent="0.25">
      <c r="A20785" s="1">
        <v>0</v>
      </c>
      <c r="B20785" s="1" t="s">
        <v>25137</v>
      </c>
    </row>
    <row r="20786" spans="1:9" x14ac:dyDescent="0.25">
      <c r="A20786" s="1">
        <v>1</v>
      </c>
      <c r="B20786" s="1" t="s">
        <v>25138</v>
      </c>
      <c r="C20786" s="1" t="s">
        <v>25139</v>
      </c>
      <c r="D20786" s="1">
        <v>22276.583344909999</v>
      </c>
      <c r="E20786" s="1">
        <v>-7.5257000000000004E-4</v>
      </c>
      <c r="F20786" s="1" t="s">
        <v>3</v>
      </c>
      <c r="G20786" s="1">
        <f>-47586-2</f>
        <v>-47588</v>
      </c>
      <c r="H20786" s="1">
        <v>0</v>
      </c>
      <c r="I20786" s="1">
        <v>9991</v>
      </c>
    </row>
    <row r="20787" spans="1:9" x14ac:dyDescent="0.25">
      <c r="A20787" s="1">
        <v>2</v>
      </c>
      <c r="B20787" s="1">
        <v>53261</v>
      </c>
      <c r="C20787" s="1">
        <v>53.214700000000001</v>
      </c>
      <c r="D20787" s="1">
        <v>59.518099999999997</v>
      </c>
      <c r="E20787" s="1">
        <v>1623</v>
      </c>
      <c r="F20787" s="1">
        <v>76.295500000000004</v>
      </c>
      <c r="G20787" s="1">
        <v>162.3921</v>
      </c>
      <c r="H20787" s="1">
        <v>15.08852562</v>
      </c>
      <c r="I20787" s="1">
        <v>1306</v>
      </c>
    </row>
    <row r="20788" spans="1:9" x14ac:dyDescent="0.25">
      <c r="A20788" s="1">
        <v>0</v>
      </c>
      <c r="B20788" s="1" t="s">
        <v>25140</v>
      </c>
    </row>
    <row r="20789" spans="1:9" x14ac:dyDescent="0.25">
      <c r="A20789" s="1">
        <v>1</v>
      </c>
      <c r="B20789" s="1" t="s">
        <v>25141</v>
      </c>
      <c r="C20789" s="1" t="s">
        <v>25142</v>
      </c>
      <c r="D20789" s="1">
        <v>22276.583344909999</v>
      </c>
      <c r="E20789" s="1">
        <v>2.6464000000000001E-4</v>
      </c>
      <c r="F20789" s="1" t="s">
        <v>3</v>
      </c>
      <c r="G20789" s="1" t="s">
        <v>25143</v>
      </c>
      <c r="H20789" s="1">
        <v>0</v>
      </c>
      <c r="I20789" s="1">
        <v>9992</v>
      </c>
    </row>
    <row r="20790" spans="1:9" x14ac:dyDescent="0.25">
      <c r="A20790" s="1">
        <v>2</v>
      </c>
      <c r="B20790" s="1">
        <v>53262</v>
      </c>
      <c r="C20790" s="1">
        <v>53.2166</v>
      </c>
      <c r="D20790" s="1">
        <v>59.518599999999999</v>
      </c>
      <c r="E20790" s="1">
        <v>1359</v>
      </c>
      <c r="F20790" s="1">
        <v>70.052499999999995</v>
      </c>
      <c r="G20790" s="1">
        <v>128.47659999999999</v>
      </c>
      <c r="H20790" s="1">
        <v>15.08816337</v>
      </c>
      <c r="I20790" s="1">
        <v>1304</v>
      </c>
    </row>
    <row r="20791" spans="1:9" x14ac:dyDescent="0.25">
      <c r="A20791" s="1">
        <v>0</v>
      </c>
      <c r="B20791" s="1" t="s">
        <v>25144</v>
      </c>
    </row>
    <row r="20792" spans="1:9" x14ac:dyDescent="0.25">
      <c r="A20792" s="1">
        <v>1</v>
      </c>
      <c r="B20792" s="1" t="s">
        <v>25145</v>
      </c>
      <c r="C20792" s="1" t="s">
        <v>25146</v>
      </c>
      <c r="D20792" s="1">
        <v>22276.583344909999</v>
      </c>
      <c r="E20792" s="1">
        <v>-1.54776E-3</v>
      </c>
      <c r="F20792" s="1" t="s">
        <v>3</v>
      </c>
      <c r="G20792" s="1">
        <f>-99009-2</f>
        <v>-99011</v>
      </c>
      <c r="H20792" s="1">
        <v>0</v>
      </c>
      <c r="I20792" s="1">
        <v>9994</v>
      </c>
    </row>
    <row r="20793" spans="1:9" x14ac:dyDescent="0.25">
      <c r="A20793" s="1">
        <v>2</v>
      </c>
      <c r="B20793" s="1">
        <v>53263</v>
      </c>
      <c r="C20793" s="1">
        <v>53.214700000000001</v>
      </c>
      <c r="D20793" s="1">
        <v>59.518300000000004</v>
      </c>
      <c r="E20793" s="1">
        <v>1487</v>
      </c>
      <c r="F20793" s="1">
        <v>68.223100000000002</v>
      </c>
      <c r="G20793" s="1">
        <v>190.4485</v>
      </c>
      <c r="H20793" s="1">
        <v>15.089064609999999</v>
      </c>
      <c r="I20793" s="1">
        <v>1301</v>
      </c>
    </row>
    <row r="20794" spans="1:9" x14ac:dyDescent="0.25">
      <c r="A20794" s="1">
        <v>0</v>
      </c>
      <c r="B20794" s="1" t="s">
        <v>25147</v>
      </c>
    </row>
    <row r="20795" spans="1:9" x14ac:dyDescent="0.25">
      <c r="A20795" s="1">
        <v>1</v>
      </c>
      <c r="B20795" s="1" t="s">
        <v>25148</v>
      </c>
      <c r="C20795" s="1" t="s">
        <v>25149</v>
      </c>
      <c r="D20795" s="1">
        <v>22276.583344909999</v>
      </c>
      <c r="E20795" s="1">
        <v>-2.1013999999999999E-4</v>
      </c>
      <c r="F20795" s="1" t="s">
        <v>3</v>
      </c>
      <c r="G20795" s="1">
        <f>-13061-2</f>
        <v>-13063</v>
      </c>
      <c r="H20795" s="1">
        <v>0</v>
      </c>
      <c r="I20795" s="1">
        <v>9997</v>
      </c>
    </row>
    <row r="20796" spans="1:9" x14ac:dyDescent="0.25">
      <c r="A20796" s="1">
        <v>2</v>
      </c>
      <c r="B20796" s="1">
        <v>53264</v>
      </c>
      <c r="C20796" s="1">
        <v>53.214799999999997</v>
      </c>
      <c r="D20796" s="1">
        <v>59.518500000000003</v>
      </c>
      <c r="E20796" s="1">
        <v>1602</v>
      </c>
      <c r="F20796" s="1">
        <v>60.920900000000003</v>
      </c>
      <c r="G20796" s="1">
        <v>157.5729</v>
      </c>
      <c r="H20796" s="1">
        <v>15.08839558</v>
      </c>
      <c r="I20796" s="1">
        <v>1305</v>
      </c>
    </row>
    <row r="20797" spans="1:9" x14ac:dyDescent="0.25">
      <c r="A20797" s="1">
        <v>0</v>
      </c>
      <c r="B20797" s="1" t="s">
        <v>25150</v>
      </c>
    </row>
    <row r="20798" spans="1:9" x14ac:dyDescent="0.25">
      <c r="A20798" s="1">
        <v>1</v>
      </c>
      <c r="B20798" s="1" t="s">
        <v>25151</v>
      </c>
      <c r="C20798" s="1" t="s">
        <v>25152</v>
      </c>
      <c r="D20798" s="1">
        <v>22276.583344909999</v>
      </c>
      <c r="E20798" s="1">
        <v>-5.5150999999999996E-4</v>
      </c>
      <c r="F20798" s="1" t="s">
        <v>3</v>
      </c>
      <c r="G20798" s="1">
        <f>-34692-2</f>
        <v>-34694</v>
      </c>
      <c r="H20798" s="1">
        <v>0</v>
      </c>
      <c r="I20798" s="1">
        <v>9990</v>
      </c>
    </row>
    <row r="20799" spans="1:9" x14ac:dyDescent="0.25">
      <c r="A20799" s="1">
        <v>2</v>
      </c>
      <c r="B20799" s="1">
        <v>53265</v>
      </c>
      <c r="C20799" s="1">
        <v>53.214799999999997</v>
      </c>
      <c r="D20799" s="1">
        <v>59.517800000000001</v>
      </c>
      <c r="E20799" s="1">
        <v>1387</v>
      </c>
      <c r="F20799" s="1">
        <v>70.917500000000004</v>
      </c>
      <c r="G20799" s="1">
        <v>227.70490000000001</v>
      </c>
      <c r="H20799" s="1">
        <v>15.08888879</v>
      </c>
      <c r="I20799" s="1">
        <v>1306</v>
      </c>
    </row>
    <row r="20800" spans="1:9" x14ac:dyDescent="0.25">
      <c r="A20800" s="1">
        <v>0</v>
      </c>
      <c r="B20800" s="1" t="s">
        <v>25153</v>
      </c>
    </row>
    <row r="20801" spans="1:9" x14ac:dyDescent="0.25">
      <c r="A20801" s="1">
        <v>1</v>
      </c>
      <c r="B20801" s="1" t="s">
        <v>25154</v>
      </c>
      <c r="C20801" s="1" t="s">
        <v>25155</v>
      </c>
      <c r="D20801" s="1">
        <v>22276.583344909999</v>
      </c>
      <c r="E20801" s="1">
        <v>-1.5510599999999999E-3</v>
      </c>
      <c r="F20801" s="1" t="s">
        <v>3</v>
      </c>
      <c r="G20801" s="1">
        <f>-99227-2</f>
        <v>-99229</v>
      </c>
      <c r="H20801" s="1">
        <v>0</v>
      </c>
      <c r="I20801" s="1">
        <v>9997</v>
      </c>
    </row>
    <row r="20802" spans="1:9" x14ac:dyDescent="0.25">
      <c r="A20802" s="1">
        <v>2</v>
      </c>
      <c r="B20802" s="1">
        <v>53266</v>
      </c>
      <c r="C20802" s="1">
        <v>53.215899999999998</v>
      </c>
      <c r="D20802" s="1">
        <v>59.5182</v>
      </c>
      <c r="E20802" s="1">
        <v>1264</v>
      </c>
      <c r="F20802" s="1">
        <v>75.493899999999996</v>
      </c>
      <c r="G20802" s="1">
        <v>203.14510000000001</v>
      </c>
      <c r="H20802" s="1">
        <v>15.089062970000001</v>
      </c>
      <c r="I20802" s="1">
        <v>1306</v>
      </c>
    </row>
    <row r="20803" spans="1:9" x14ac:dyDescent="0.25">
      <c r="A20803" s="1">
        <v>0</v>
      </c>
      <c r="B20803" s="1" t="s">
        <v>25156</v>
      </c>
    </row>
    <row r="20804" spans="1:9" x14ac:dyDescent="0.25">
      <c r="A20804" s="1">
        <v>1</v>
      </c>
      <c r="B20804" s="1" t="s">
        <v>25157</v>
      </c>
      <c r="C20804" s="1" t="s">
        <v>25158</v>
      </c>
      <c r="D20804" s="1">
        <v>22276.583344909999</v>
      </c>
      <c r="E20804" s="1">
        <v>-6.3670000000000003E-4</v>
      </c>
      <c r="F20804" s="1" t="s">
        <v>3</v>
      </c>
      <c r="G20804" s="1">
        <f>-40111-2</f>
        <v>-40113</v>
      </c>
      <c r="H20804" s="1">
        <v>0</v>
      </c>
      <c r="I20804" s="1">
        <v>9990</v>
      </c>
    </row>
    <row r="20805" spans="1:9" x14ac:dyDescent="0.25">
      <c r="A20805" s="1">
        <v>2</v>
      </c>
      <c r="B20805" s="1">
        <v>53267</v>
      </c>
      <c r="C20805" s="1">
        <v>53.217599999999997</v>
      </c>
      <c r="D20805" s="1">
        <v>59.517200000000003</v>
      </c>
      <c r="E20805" s="1">
        <v>1409</v>
      </c>
      <c r="F20805" s="1">
        <v>72.4863</v>
      </c>
      <c r="G20805" s="1">
        <v>266.12259999999998</v>
      </c>
      <c r="H20805" s="1">
        <v>15.08903014</v>
      </c>
      <c r="I20805" s="1">
        <v>1302</v>
      </c>
    </row>
    <row r="20806" spans="1:9" x14ac:dyDescent="0.25">
      <c r="A20806" s="1">
        <v>0</v>
      </c>
      <c r="B20806" s="1" t="s">
        <v>25159</v>
      </c>
    </row>
    <row r="20807" spans="1:9" x14ac:dyDescent="0.25">
      <c r="A20807" s="1">
        <v>1</v>
      </c>
      <c r="B20807" s="1" t="s">
        <v>25160</v>
      </c>
      <c r="C20807" s="1" t="s">
        <v>25161</v>
      </c>
      <c r="D20807" s="1">
        <v>22276.583344909999</v>
      </c>
      <c r="E20807" s="1">
        <v>-4.0739999999999998E-4</v>
      </c>
      <c r="F20807" s="1" t="s">
        <v>3</v>
      </c>
      <c r="G20807" s="1">
        <f>-25534-2</f>
        <v>-25536</v>
      </c>
      <c r="H20807" s="1">
        <v>0</v>
      </c>
      <c r="I20807" s="1">
        <v>9996</v>
      </c>
    </row>
    <row r="20808" spans="1:9" x14ac:dyDescent="0.25">
      <c r="A20808" s="1">
        <v>2</v>
      </c>
      <c r="B20808" s="1">
        <v>53268</v>
      </c>
      <c r="C20808" s="1">
        <v>53.216799999999999</v>
      </c>
      <c r="D20808" s="1">
        <v>59.517200000000003</v>
      </c>
      <c r="E20808" s="1">
        <v>1364</v>
      </c>
      <c r="F20808" s="1">
        <v>73.297499999999999</v>
      </c>
      <c r="G20808" s="1">
        <v>245.33629999999999</v>
      </c>
      <c r="H20808" s="1">
        <v>15.08880061</v>
      </c>
      <c r="I20808" s="1">
        <v>1304</v>
      </c>
    </row>
    <row r="20809" spans="1:9" x14ac:dyDescent="0.25">
      <c r="A20809" s="1">
        <v>0</v>
      </c>
      <c r="B20809" s="1" t="s">
        <v>25162</v>
      </c>
    </row>
    <row r="20810" spans="1:9" x14ac:dyDescent="0.25">
      <c r="A20810" s="1">
        <v>1</v>
      </c>
      <c r="B20810" s="1" t="s">
        <v>25163</v>
      </c>
      <c r="C20810" s="1" t="s">
        <v>25164</v>
      </c>
      <c r="D20810" s="1">
        <v>22276.583344909999</v>
      </c>
      <c r="E20810" s="1">
        <v>5.8708999999999996E-4</v>
      </c>
      <c r="F20810" s="1" t="s">
        <v>3</v>
      </c>
      <c r="G20810" s="1" t="s">
        <v>18456</v>
      </c>
      <c r="H20810" s="1">
        <v>0</v>
      </c>
      <c r="I20810" s="1">
        <v>9991</v>
      </c>
    </row>
    <row r="20811" spans="1:9" x14ac:dyDescent="0.25">
      <c r="A20811" s="1">
        <v>2</v>
      </c>
      <c r="B20811" s="1">
        <v>53269</v>
      </c>
      <c r="C20811" s="1">
        <v>53.215699999999998</v>
      </c>
      <c r="D20811" s="1">
        <v>52.5792</v>
      </c>
      <c r="E20811" s="1">
        <v>1621</v>
      </c>
      <c r="F20811" s="1">
        <v>38.344000000000001</v>
      </c>
      <c r="G20811" s="1">
        <v>320.65800000000002</v>
      </c>
      <c r="H20811" s="1">
        <v>15.49893082</v>
      </c>
      <c r="I20811" s="1">
        <v>1309</v>
      </c>
    </row>
    <row r="20812" spans="1:9" x14ac:dyDescent="0.25">
      <c r="A20812" s="1">
        <v>0</v>
      </c>
      <c r="B20812" s="1" t="s">
        <v>25165</v>
      </c>
    </row>
    <row r="20813" spans="1:9" x14ac:dyDescent="0.25">
      <c r="A20813" s="1">
        <v>1</v>
      </c>
      <c r="B20813" s="1" t="s">
        <v>25166</v>
      </c>
      <c r="C20813" s="1" t="s">
        <v>25167</v>
      </c>
      <c r="D20813" s="1">
        <v>22276.583344909999</v>
      </c>
      <c r="E20813" s="1">
        <v>-1.8683999999999999E-4</v>
      </c>
      <c r="F20813" s="1" t="s">
        <v>3</v>
      </c>
      <c r="G20813" s="1">
        <f>-32167-3</f>
        <v>-32170</v>
      </c>
      <c r="H20813" s="1">
        <v>0</v>
      </c>
      <c r="I20813" s="1">
        <v>9993</v>
      </c>
    </row>
    <row r="20814" spans="1:9" x14ac:dyDescent="0.25">
      <c r="A20814" s="1">
        <v>2</v>
      </c>
      <c r="B20814" s="1">
        <v>53271</v>
      </c>
      <c r="C20814" s="1">
        <v>53.216999999999999</v>
      </c>
      <c r="D20814" s="1">
        <v>52.597200000000001</v>
      </c>
      <c r="E20814" s="1">
        <v>1824</v>
      </c>
      <c r="F20814" s="1">
        <v>36.2652</v>
      </c>
      <c r="G20814" s="1">
        <v>324.62799999999999</v>
      </c>
      <c r="H20814" s="1">
        <v>15.49913121</v>
      </c>
      <c r="I20814" s="1">
        <v>1313</v>
      </c>
    </row>
    <row r="20815" spans="1:9" x14ac:dyDescent="0.25">
      <c r="A20815" s="1">
        <v>0</v>
      </c>
      <c r="B20815" s="1" t="s">
        <v>25168</v>
      </c>
    </row>
    <row r="20816" spans="1:9" x14ac:dyDescent="0.25">
      <c r="A20816" s="1">
        <v>1</v>
      </c>
      <c r="B20816" s="1" t="s">
        <v>25169</v>
      </c>
      <c r="C20816" s="1" t="s">
        <v>25170</v>
      </c>
      <c r="D20816" s="1">
        <v>22276.583344909999</v>
      </c>
      <c r="E20816" s="1">
        <v>9.9079999999999993E-5</v>
      </c>
      <c r="F20816" s="1" t="s">
        <v>3</v>
      </c>
      <c r="G20816" s="1" t="s">
        <v>25171</v>
      </c>
      <c r="H20816" s="1">
        <v>0</v>
      </c>
      <c r="I20816" s="1">
        <v>9990</v>
      </c>
    </row>
    <row r="20817" spans="1:9" x14ac:dyDescent="0.25">
      <c r="A20817" s="1">
        <v>2</v>
      </c>
      <c r="B20817" s="1">
        <v>53272</v>
      </c>
      <c r="C20817" s="1">
        <v>53.209899999999998</v>
      </c>
      <c r="D20817" s="1">
        <v>52.624200000000002</v>
      </c>
      <c r="E20817" s="1">
        <v>1675</v>
      </c>
      <c r="F20817" s="1">
        <v>19.1113</v>
      </c>
      <c r="G20817" s="1">
        <v>338.96269999999998</v>
      </c>
      <c r="H20817" s="1">
        <v>15.499074780000001</v>
      </c>
      <c r="I20817" s="1">
        <v>1301</v>
      </c>
    </row>
    <row r="20818" spans="1:9" x14ac:dyDescent="0.25">
      <c r="A20818" s="1">
        <v>0</v>
      </c>
      <c r="B20818" s="1" t="s">
        <v>25172</v>
      </c>
    </row>
    <row r="20819" spans="1:9" x14ac:dyDescent="0.25">
      <c r="A20819" s="1">
        <v>1</v>
      </c>
      <c r="B20819" s="1" t="s">
        <v>25173</v>
      </c>
      <c r="C20819" s="1" t="s">
        <v>25174</v>
      </c>
      <c r="D20819" s="1">
        <v>22276.583344909999</v>
      </c>
      <c r="E20819" s="1">
        <v>-1.216E-5</v>
      </c>
      <c r="F20819" s="1" t="s">
        <v>3</v>
      </c>
      <c r="G20819" s="1">
        <f>-13458-4</f>
        <v>-13462</v>
      </c>
      <c r="H20819" s="1">
        <v>0</v>
      </c>
      <c r="I20819" s="1">
        <v>9991</v>
      </c>
    </row>
    <row r="20820" spans="1:9" x14ac:dyDescent="0.25">
      <c r="A20820" s="1">
        <v>2</v>
      </c>
      <c r="B20820" s="1">
        <v>53273</v>
      </c>
      <c r="C20820" s="1">
        <v>53.217500000000001</v>
      </c>
      <c r="D20820" s="1">
        <v>52.613500000000002</v>
      </c>
      <c r="E20820" s="1">
        <v>1714</v>
      </c>
      <c r="F20820" s="1">
        <v>40.483899999999998</v>
      </c>
      <c r="G20820" s="1">
        <v>322.03949999999998</v>
      </c>
      <c r="H20820" s="1">
        <v>15.498860090000001</v>
      </c>
      <c r="I20820" s="1">
        <v>1306</v>
      </c>
    </row>
    <row r="20821" spans="1:9" x14ac:dyDescent="0.25">
      <c r="A20821" s="1">
        <v>0</v>
      </c>
      <c r="B20821" s="1" t="s">
        <v>25175</v>
      </c>
    </row>
    <row r="20822" spans="1:9" x14ac:dyDescent="0.25">
      <c r="A20822" s="1">
        <v>1</v>
      </c>
      <c r="B20822" s="1" t="s">
        <v>25176</v>
      </c>
      <c r="C20822" s="1" t="s">
        <v>25177</v>
      </c>
      <c r="D20822" s="1">
        <v>22276.583344909999</v>
      </c>
      <c r="E20822" s="1">
        <v>-1.099E-5</v>
      </c>
      <c r="F20822" s="1" t="s">
        <v>3</v>
      </c>
      <c r="G20822" s="1">
        <f>-11407-4</f>
        <v>-11411</v>
      </c>
      <c r="H20822" s="1">
        <v>0</v>
      </c>
      <c r="I20822" s="1">
        <v>9993</v>
      </c>
    </row>
    <row r="20823" spans="1:9" x14ac:dyDescent="0.25">
      <c r="A20823" s="1">
        <v>2</v>
      </c>
      <c r="B20823" s="1">
        <v>53274</v>
      </c>
      <c r="C20823" s="1">
        <v>53.217399999999998</v>
      </c>
      <c r="D20823" s="1">
        <v>52.575600000000001</v>
      </c>
      <c r="E20823" s="1">
        <v>1512</v>
      </c>
      <c r="F20823" s="1">
        <v>49.706000000000003</v>
      </c>
      <c r="G20823" s="1">
        <v>310.28879999999998</v>
      </c>
      <c r="H20823" s="1">
        <v>15.498859550000001</v>
      </c>
      <c r="I20823" s="1">
        <v>1303</v>
      </c>
    </row>
    <row r="20824" spans="1:9" x14ac:dyDescent="0.25">
      <c r="A20824" s="1">
        <v>0</v>
      </c>
      <c r="B20824" s="1" t="s">
        <v>25178</v>
      </c>
    </row>
    <row r="20825" spans="1:9" x14ac:dyDescent="0.25">
      <c r="A20825" s="1">
        <v>1</v>
      </c>
      <c r="B20825" s="1" t="s">
        <v>25179</v>
      </c>
      <c r="C20825" s="1" t="s">
        <v>25180</v>
      </c>
      <c r="D20825" s="1">
        <v>22276.583344909999</v>
      </c>
      <c r="E20825" s="1">
        <v>-9.9215999999999996E-4</v>
      </c>
      <c r="F20825" s="1" t="s">
        <v>3</v>
      </c>
      <c r="G20825" s="1">
        <f>-17572-2</f>
        <v>-17574</v>
      </c>
      <c r="H20825" s="1">
        <v>0</v>
      </c>
      <c r="I20825" s="1">
        <v>9999</v>
      </c>
    </row>
    <row r="20826" spans="1:9" x14ac:dyDescent="0.25">
      <c r="A20826" s="1">
        <v>2</v>
      </c>
      <c r="B20826" s="1">
        <v>53275</v>
      </c>
      <c r="C20826" s="1">
        <v>53.216999999999999</v>
      </c>
      <c r="D20826" s="1">
        <v>52.634799999999998</v>
      </c>
      <c r="E20826" s="1">
        <v>1968</v>
      </c>
      <c r="F20826" s="1">
        <v>54.991199999999999</v>
      </c>
      <c r="G20826" s="1">
        <v>308.37110000000001</v>
      </c>
      <c r="H20826" s="1">
        <v>15.49965214</v>
      </c>
      <c r="I20826" s="1">
        <v>1307</v>
      </c>
    </row>
    <row r="20827" spans="1:9" x14ac:dyDescent="0.25">
      <c r="A20827" s="1">
        <v>0</v>
      </c>
      <c r="B20827" s="1" t="s">
        <v>25181</v>
      </c>
    </row>
    <row r="20828" spans="1:9" x14ac:dyDescent="0.25">
      <c r="A20828" s="1">
        <v>1</v>
      </c>
      <c r="B20828" s="1" t="s">
        <v>25182</v>
      </c>
      <c r="C20828" s="1" t="s">
        <v>25183</v>
      </c>
      <c r="D20828" s="1">
        <v>22276.583344909999</v>
      </c>
      <c r="E20828" s="1">
        <v>-6.7341000000000005E-4</v>
      </c>
      <c r="F20828" s="1" t="s">
        <v>3</v>
      </c>
      <c r="G20828" s="1">
        <f>-11865-2</f>
        <v>-11867</v>
      </c>
      <c r="H20828" s="1">
        <v>0</v>
      </c>
      <c r="I20828" s="1">
        <v>9993</v>
      </c>
    </row>
    <row r="20829" spans="1:9" x14ac:dyDescent="0.25">
      <c r="A20829" s="1">
        <v>2</v>
      </c>
      <c r="B20829" s="1">
        <v>53276</v>
      </c>
      <c r="C20829" s="1">
        <v>53.215600000000002</v>
      </c>
      <c r="D20829" s="1">
        <v>52.608800000000002</v>
      </c>
      <c r="E20829" s="1">
        <v>1717</v>
      </c>
      <c r="F20829" s="1">
        <v>42.614400000000003</v>
      </c>
      <c r="G20829" s="1">
        <v>319.13310000000001</v>
      </c>
      <c r="H20829" s="1">
        <v>15.499367489999999</v>
      </c>
      <c r="I20829" s="1">
        <v>1305</v>
      </c>
    </row>
    <row r="20830" spans="1:9" x14ac:dyDescent="0.25">
      <c r="A20830" s="1">
        <v>0</v>
      </c>
      <c r="B20830" s="1" t="s">
        <v>25184</v>
      </c>
    </row>
    <row r="20831" spans="1:9" x14ac:dyDescent="0.25">
      <c r="A20831" s="1">
        <v>1</v>
      </c>
      <c r="B20831" s="1" t="s">
        <v>25185</v>
      </c>
      <c r="C20831" s="1" t="s">
        <v>25186</v>
      </c>
      <c r="D20831" s="1">
        <v>22276.583344909999</v>
      </c>
      <c r="E20831" s="1">
        <v>-4.9639999999999999E-5</v>
      </c>
      <c r="F20831" s="1" t="s">
        <v>3</v>
      </c>
      <c r="G20831" s="1">
        <f>-79422-4</f>
        <v>-79426</v>
      </c>
      <c r="H20831" s="1">
        <v>0</v>
      </c>
      <c r="I20831" s="1">
        <v>9991</v>
      </c>
    </row>
    <row r="20832" spans="1:9" x14ac:dyDescent="0.25">
      <c r="A20832" s="1">
        <v>2</v>
      </c>
      <c r="B20832" s="1">
        <v>53277</v>
      </c>
      <c r="C20832" s="1">
        <v>53.217300000000002</v>
      </c>
      <c r="D20832" s="1">
        <v>52.666699999999999</v>
      </c>
      <c r="E20832" s="1">
        <v>2001</v>
      </c>
      <c r="F20832" s="1">
        <v>45.024700000000003</v>
      </c>
      <c r="G20832" s="1">
        <v>320.67219999999998</v>
      </c>
      <c r="H20832" s="1">
        <v>15.499251190000001</v>
      </c>
      <c r="I20832" s="1">
        <v>1306</v>
      </c>
    </row>
    <row r="20833" spans="1:9" x14ac:dyDescent="0.25">
      <c r="A20833" s="1">
        <v>0</v>
      </c>
      <c r="B20833" s="1" t="s">
        <v>25187</v>
      </c>
    </row>
    <row r="20834" spans="1:9" x14ac:dyDescent="0.25">
      <c r="A20834" s="1">
        <v>1</v>
      </c>
      <c r="B20834" s="1" t="s">
        <v>25188</v>
      </c>
      <c r="C20834" s="1" t="s">
        <v>25189</v>
      </c>
      <c r="D20834" s="1">
        <v>22276.583344909999</v>
      </c>
      <c r="E20834" s="1">
        <v>-6.8700000000000003E-5</v>
      </c>
      <c r="F20834" s="1" t="s">
        <v>3</v>
      </c>
      <c r="G20834" s="1">
        <f>-11314-3</f>
        <v>-11317</v>
      </c>
      <c r="H20834" s="1">
        <v>0</v>
      </c>
      <c r="I20834" s="1">
        <v>9995</v>
      </c>
    </row>
    <row r="20835" spans="1:9" x14ac:dyDescent="0.25">
      <c r="A20835" s="1">
        <v>2</v>
      </c>
      <c r="B20835" s="1">
        <v>53278</v>
      </c>
      <c r="C20835" s="1">
        <v>53.216799999999999</v>
      </c>
      <c r="D20835" s="1">
        <v>52.646900000000002</v>
      </c>
      <c r="E20835" s="1">
        <v>1837</v>
      </c>
      <c r="F20835" s="1">
        <v>33.6374</v>
      </c>
      <c r="G20835" s="1">
        <v>330.41890000000001</v>
      </c>
      <c r="H20835" s="1">
        <v>15.498952790000001</v>
      </c>
      <c r="I20835" s="1">
        <v>1300</v>
      </c>
    </row>
    <row r="20836" spans="1:9" x14ac:dyDescent="0.25">
      <c r="A20836" s="1">
        <v>0</v>
      </c>
      <c r="B20836" s="1" t="s">
        <v>25190</v>
      </c>
    </row>
    <row r="20837" spans="1:9" x14ac:dyDescent="0.25">
      <c r="A20837" s="1">
        <v>1</v>
      </c>
      <c r="B20837" s="1" t="s">
        <v>25191</v>
      </c>
      <c r="C20837" s="1" t="s">
        <v>25192</v>
      </c>
      <c r="D20837" s="1">
        <v>22276.583344909999</v>
      </c>
      <c r="E20837" s="1">
        <v>-6.7829000000000001E-4</v>
      </c>
      <c r="F20837" s="1" t="s">
        <v>3</v>
      </c>
      <c r="G20837" s="1">
        <f>-56474-3</f>
        <v>-56477</v>
      </c>
      <c r="H20837" s="1">
        <v>0</v>
      </c>
      <c r="I20837" s="1">
        <v>9995</v>
      </c>
    </row>
    <row r="20838" spans="1:9" x14ac:dyDescent="0.25">
      <c r="A20838" s="1">
        <v>2</v>
      </c>
      <c r="B20838" s="1">
        <v>53280</v>
      </c>
      <c r="C20838" s="1">
        <v>53.216500000000003</v>
      </c>
      <c r="D20838" s="1">
        <v>51.952599999999997</v>
      </c>
      <c r="E20838" s="1">
        <v>2191</v>
      </c>
      <c r="F20838" s="1">
        <v>26.5413</v>
      </c>
      <c r="G20838" s="1">
        <v>324.13549999999998</v>
      </c>
      <c r="H20838" s="1">
        <v>15.69486893</v>
      </c>
      <c r="I20838" s="1">
        <v>1300</v>
      </c>
    </row>
    <row r="20839" spans="1:9" x14ac:dyDescent="0.25">
      <c r="A20839" s="1">
        <v>0</v>
      </c>
      <c r="B20839" s="1" t="s">
        <v>25193</v>
      </c>
    </row>
    <row r="20840" spans="1:9" x14ac:dyDescent="0.25">
      <c r="A20840" s="1">
        <v>1</v>
      </c>
      <c r="B20840" s="1" t="s">
        <v>25194</v>
      </c>
      <c r="C20840" s="1" t="s">
        <v>25195</v>
      </c>
      <c r="D20840" s="1">
        <v>22276.583344909999</v>
      </c>
      <c r="E20840" s="1">
        <v>-1.0171799999999999E-3</v>
      </c>
      <c r="F20840" s="1" t="s">
        <v>3</v>
      </c>
      <c r="G20840" s="1">
        <f>-18023-2</f>
        <v>-18025</v>
      </c>
      <c r="H20840" s="1">
        <v>0</v>
      </c>
      <c r="I20840" s="1">
        <v>9999</v>
      </c>
    </row>
    <row r="20841" spans="1:9" x14ac:dyDescent="0.25">
      <c r="A20841" s="1">
        <v>2</v>
      </c>
      <c r="B20841" s="1">
        <v>53281</v>
      </c>
      <c r="C20841" s="1">
        <v>53.217700000000001</v>
      </c>
      <c r="D20841" s="1">
        <v>52.678699999999999</v>
      </c>
      <c r="E20841" s="1">
        <v>1463</v>
      </c>
      <c r="F20841" s="1">
        <v>45.423000000000002</v>
      </c>
      <c r="G20841" s="1">
        <v>323.04109999999997</v>
      </c>
      <c r="H20841" s="1">
        <v>15.49966508</v>
      </c>
      <c r="I20841" s="1">
        <v>1304</v>
      </c>
    </row>
    <row r="20842" spans="1:9" x14ac:dyDescent="0.25">
      <c r="A20842" s="1">
        <v>0</v>
      </c>
      <c r="B20842" s="1" t="s">
        <v>25196</v>
      </c>
    </row>
    <row r="20843" spans="1:9" x14ac:dyDescent="0.25">
      <c r="A20843" s="1">
        <v>1</v>
      </c>
      <c r="B20843" s="1" t="s">
        <v>25197</v>
      </c>
      <c r="C20843" s="1" t="s">
        <v>25198</v>
      </c>
      <c r="D20843" s="1">
        <v>22276.583344909999</v>
      </c>
      <c r="E20843" s="1">
        <v>-7.2830000000000006E-5</v>
      </c>
      <c r="F20843" s="1" t="s">
        <v>3</v>
      </c>
      <c r="G20843" s="1">
        <f>-12036-3</f>
        <v>-12039</v>
      </c>
      <c r="H20843" s="1">
        <v>0</v>
      </c>
      <c r="I20843" s="1">
        <v>9991</v>
      </c>
    </row>
    <row r="20844" spans="1:9" x14ac:dyDescent="0.25">
      <c r="A20844" s="1">
        <v>2</v>
      </c>
      <c r="B20844" s="1">
        <v>53282</v>
      </c>
      <c r="C20844" s="1">
        <v>53.215800000000002</v>
      </c>
      <c r="D20844" s="1">
        <v>52.667700000000004</v>
      </c>
      <c r="E20844" s="1">
        <v>1865</v>
      </c>
      <c r="F20844" s="1">
        <v>38.486199999999997</v>
      </c>
      <c r="G20844" s="1">
        <v>328.1259</v>
      </c>
      <c r="H20844" s="1">
        <v>15.49908641</v>
      </c>
      <c r="I20844" s="1">
        <v>1301</v>
      </c>
    </row>
    <row r="20845" spans="1:9" x14ac:dyDescent="0.25">
      <c r="A20845" s="1">
        <v>0</v>
      </c>
      <c r="B20845" s="1" t="s">
        <v>25199</v>
      </c>
    </row>
    <row r="20846" spans="1:9" x14ac:dyDescent="0.25">
      <c r="A20846" s="1">
        <v>1</v>
      </c>
      <c r="B20846" s="1" t="s">
        <v>25200</v>
      </c>
      <c r="C20846" s="1" t="s">
        <v>25201</v>
      </c>
      <c r="D20846" s="1">
        <v>22276.583344909999</v>
      </c>
      <c r="E20846" s="1">
        <v>2.9850999999999999E-4</v>
      </c>
      <c r="F20846" s="1" t="s">
        <v>3</v>
      </c>
      <c r="G20846" s="1" t="s">
        <v>25202</v>
      </c>
      <c r="H20846" s="1">
        <v>0</v>
      </c>
      <c r="I20846" s="1">
        <v>9999</v>
      </c>
    </row>
    <row r="20847" spans="1:9" x14ac:dyDescent="0.25">
      <c r="A20847" s="1">
        <v>2</v>
      </c>
      <c r="B20847" s="1">
        <v>53283</v>
      </c>
      <c r="C20847" s="1">
        <v>53.2166</v>
      </c>
      <c r="D20847" s="1">
        <v>52.690899999999999</v>
      </c>
      <c r="E20847" s="1">
        <v>2111</v>
      </c>
      <c r="F20847" s="1">
        <v>49.446399999999997</v>
      </c>
      <c r="G20847" s="1">
        <v>319.60309999999998</v>
      </c>
      <c r="H20847" s="1">
        <v>15.499038799999999</v>
      </c>
      <c r="I20847" s="1">
        <v>1307</v>
      </c>
    </row>
    <row r="20848" spans="1:9" x14ac:dyDescent="0.25">
      <c r="A20848" s="1">
        <v>0</v>
      </c>
      <c r="B20848" s="1" t="s">
        <v>25203</v>
      </c>
    </row>
    <row r="20849" spans="1:9" x14ac:dyDescent="0.25">
      <c r="A20849" s="1">
        <v>1</v>
      </c>
      <c r="B20849" s="1" t="s">
        <v>25204</v>
      </c>
      <c r="C20849" s="1" t="s">
        <v>25205</v>
      </c>
      <c r="D20849" s="1">
        <v>22276.583344909999</v>
      </c>
      <c r="E20849" s="1">
        <v>-8.3135999999999995E-4</v>
      </c>
      <c r="F20849" s="1" t="s">
        <v>3</v>
      </c>
      <c r="G20849" s="1">
        <f>-14685-2</f>
        <v>-14687</v>
      </c>
      <c r="H20849" s="1">
        <v>0</v>
      </c>
      <c r="I20849" s="1">
        <v>9995</v>
      </c>
    </row>
    <row r="20850" spans="1:9" x14ac:dyDescent="0.25">
      <c r="A20850" s="1">
        <v>2</v>
      </c>
      <c r="B20850" s="1">
        <v>53284</v>
      </c>
      <c r="C20850" s="1">
        <v>53.217599999999997</v>
      </c>
      <c r="D20850" s="1">
        <v>52.671999999999997</v>
      </c>
      <c r="E20850" s="1">
        <v>1787</v>
      </c>
      <c r="F20850" s="1">
        <v>37.800899999999999</v>
      </c>
      <c r="G20850" s="1">
        <v>329.8424</v>
      </c>
      <c r="H20850" s="1">
        <v>15.49958196</v>
      </c>
      <c r="I20850" s="1">
        <v>1303</v>
      </c>
    </row>
    <row r="20851" spans="1:9" x14ac:dyDescent="0.25">
      <c r="A20851" s="1">
        <v>0</v>
      </c>
      <c r="B20851" s="1" t="s">
        <v>25206</v>
      </c>
    </row>
    <row r="20852" spans="1:9" x14ac:dyDescent="0.25">
      <c r="A20852" s="1">
        <v>1</v>
      </c>
      <c r="B20852" s="1" t="s">
        <v>25207</v>
      </c>
      <c r="C20852" s="1" t="s">
        <v>25208</v>
      </c>
      <c r="D20852" s="1">
        <v>22276.583344909999</v>
      </c>
      <c r="E20852" s="1">
        <v>-1.08887E-3</v>
      </c>
      <c r="F20852" s="1" t="s">
        <v>3</v>
      </c>
      <c r="G20852" s="1">
        <f>-19315-2</f>
        <v>-19317</v>
      </c>
      <c r="H20852" s="1">
        <v>0</v>
      </c>
      <c r="I20852" s="1">
        <v>9992</v>
      </c>
    </row>
    <row r="20853" spans="1:9" x14ac:dyDescent="0.25">
      <c r="A20853" s="1">
        <v>2</v>
      </c>
      <c r="B20853" s="1">
        <v>53285</v>
      </c>
      <c r="C20853" s="1">
        <v>53.2166</v>
      </c>
      <c r="D20853" s="1">
        <v>52.727499999999999</v>
      </c>
      <c r="E20853" s="1">
        <v>1829</v>
      </c>
      <c r="F20853" s="1">
        <v>32.1327</v>
      </c>
      <c r="G20853" s="1">
        <v>339.69220000000001</v>
      </c>
      <c r="H20853" s="1">
        <v>15.499676279999999</v>
      </c>
      <c r="I20853" s="1">
        <v>1309</v>
      </c>
    </row>
    <row r="20854" spans="1:9" x14ac:dyDescent="0.25">
      <c r="A20854" s="1">
        <v>0</v>
      </c>
      <c r="B20854" s="1" t="s">
        <v>25209</v>
      </c>
    </row>
    <row r="20855" spans="1:9" x14ac:dyDescent="0.25">
      <c r="A20855" s="1">
        <v>1</v>
      </c>
      <c r="B20855" s="1" t="s">
        <v>25210</v>
      </c>
      <c r="C20855" s="1" t="s">
        <v>25211</v>
      </c>
      <c r="D20855" s="1">
        <v>22276.583344909999</v>
      </c>
      <c r="E20855" s="1">
        <v>-7.7849999999999995E-5</v>
      </c>
      <c r="F20855" s="1" t="s">
        <v>3</v>
      </c>
      <c r="G20855" s="1">
        <f>-12938-3</f>
        <v>-12941</v>
      </c>
      <c r="H20855" s="1">
        <v>0</v>
      </c>
      <c r="I20855" s="1">
        <v>9993</v>
      </c>
    </row>
    <row r="20856" spans="1:9" x14ac:dyDescent="0.25">
      <c r="A20856" s="1">
        <v>2</v>
      </c>
      <c r="B20856" s="1">
        <v>53286</v>
      </c>
      <c r="C20856" s="1">
        <v>53.217599999999997</v>
      </c>
      <c r="D20856" s="1">
        <v>52.702500000000001</v>
      </c>
      <c r="E20856" s="1">
        <v>2426</v>
      </c>
      <c r="F20856" s="1">
        <v>52.934100000000001</v>
      </c>
      <c r="G20856" s="1">
        <v>316.97899999999998</v>
      </c>
      <c r="H20856" s="1">
        <v>15.49868876</v>
      </c>
      <c r="I20856" s="1">
        <v>1300</v>
      </c>
    </row>
    <row r="20857" spans="1:9" x14ac:dyDescent="0.25">
      <c r="A20857" s="1">
        <v>0</v>
      </c>
      <c r="B20857" s="1" t="s">
        <v>25212</v>
      </c>
    </row>
    <row r="20858" spans="1:9" x14ac:dyDescent="0.25">
      <c r="A20858" s="1">
        <v>1</v>
      </c>
      <c r="B20858" s="1" t="s">
        <v>25213</v>
      </c>
      <c r="C20858" s="1" t="s">
        <v>25214</v>
      </c>
      <c r="D20858" s="1">
        <v>22276.583344909999</v>
      </c>
      <c r="E20858" s="1">
        <v>-8.1665000000000004E-4</v>
      </c>
      <c r="F20858" s="1" t="s">
        <v>3</v>
      </c>
      <c r="G20858" s="1">
        <f>-14419-2</f>
        <v>-14421</v>
      </c>
      <c r="H20858" s="1">
        <v>0</v>
      </c>
      <c r="I20858" s="1">
        <v>9998</v>
      </c>
    </row>
    <row r="20859" spans="1:9" x14ac:dyDescent="0.25">
      <c r="A20859" s="1">
        <v>2</v>
      </c>
      <c r="B20859" s="1">
        <v>53287</v>
      </c>
      <c r="C20859" s="1">
        <v>53.2166</v>
      </c>
      <c r="D20859" s="1">
        <v>52.752299999999998</v>
      </c>
      <c r="E20859" s="1">
        <v>1720</v>
      </c>
      <c r="F20859" s="1">
        <v>17.789300000000001</v>
      </c>
      <c r="G20859" s="1">
        <v>355.69959999999998</v>
      </c>
      <c r="H20859" s="1">
        <v>15.49962582</v>
      </c>
      <c r="I20859" s="1">
        <v>1307</v>
      </c>
    </row>
    <row r="20860" spans="1:9" x14ac:dyDescent="0.25">
      <c r="A20860" s="1">
        <v>0</v>
      </c>
      <c r="B20860" s="1" t="s">
        <v>25215</v>
      </c>
    </row>
    <row r="20861" spans="1:9" x14ac:dyDescent="0.25">
      <c r="A20861" s="1">
        <v>1</v>
      </c>
      <c r="B20861" s="1" t="s">
        <v>25216</v>
      </c>
      <c r="C20861" s="1" t="s">
        <v>25217</v>
      </c>
      <c r="D20861" s="1">
        <v>22276.583344909999</v>
      </c>
      <c r="E20861" s="1">
        <v>-7.5649999999999996E-5</v>
      </c>
      <c r="F20861" s="1" t="s">
        <v>3</v>
      </c>
      <c r="G20861" s="1">
        <f>-12518-3</f>
        <v>-12521</v>
      </c>
      <c r="H20861" s="1">
        <v>0</v>
      </c>
      <c r="I20861" s="1">
        <v>9995</v>
      </c>
    </row>
    <row r="20862" spans="1:9" x14ac:dyDescent="0.25">
      <c r="A20862" s="1">
        <v>2</v>
      </c>
      <c r="B20862" s="1">
        <v>53288</v>
      </c>
      <c r="C20862" s="1">
        <v>53.217399999999998</v>
      </c>
      <c r="D20862" s="1">
        <v>52.713999999999999</v>
      </c>
      <c r="E20862" s="1">
        <v>1962</v>
      </c>
      <c r="F20862" s="1">
        <v>318.5299</v>
      </c>
      <c r="G20862" s="1">
        <v>52.325000000000003</v>
      </c>
      <c r="H20862" s="1">
        <v>15.49945129</v>
      </c>
      <c r="I20862" s="1">
        <v>1304</v>
      </c>
    </row>
    <row r="20863" spans="1:9" x14ac:dyDescent="0.25">
      <c r="A20863" s="1">
        <v>0</v>
      </c>
      <c r="B20863" s="1" t="s">
        <v>25218</v>
      </c>
    </row>
    <row r="20864" spans="1:9" x14ac:dyDescent="0.25">
      <c r="A20864" s="1">
        <v>1</v>
      </c>
      <c r="B20864" s="1" t="s">
        <v>25219</v>
      </c>
      <c r="C20864" s="1" t="s">
        <v>25220</v>
      </c>
      <c r="D20864" s="1">
        <v>22276.583344909999</v>
      </c>
      <c r="E20864" s="1">
        <v>-6.2576999999999999E-4</v>
      </c>
      <c r="F20864" s="1" t="s">
        <v>3</v>
      </c>
      <c r="G20864" s="1">
        <f>-44348-3</f>
        <v>-44351</v>
      </c>
      <c r="H20864" s="1">
        <v>0</v>
      </c>
      <c r="I20864" s="1">
        <v>9996</v>
      </c>
    </row>
    <row r="20865" spans="1:9" x14ac:dyDescent="0.25">
      <c r="A20865" s="1">
        <v>2</v>
      </c>
      <c r="B20865" s="1">
        <v>53289</v>
      </c>
      <c r="C20865" s="1">
        <v>53.215000000000003</v>
      </c>
      <c r="D20865" s="1">
        <v>51.713099999999997</v>
      </c>
      <c r="E20865" s="1">
        <v>3632</v>
      </c>
      <c r="F20865" s="1">
        <v>5.9976000000000003</v>
      </c>
      <c r="G20865" s="1">
        <v>124.2433</v>
      </c>
      <c r="H20865" s="1">
        <v>15.7325616</v>
      </c>
      <c r="I20865" s="1">
        <v>1302</v>
      </c>
    </row>
    <row r="20866" spans="1:9" x14ac:dyDescent="0.25">
      <c r="A20866" s="1">
        <v>0</v>
      </c>
      <c r="B20866" s="1" t="s">
        <v>25221</v>
      </c>
    </row>
    <row r="20867" spans="1:9" x14ac:dyDescent="0.25">
      <c r="A20867" s="1">
        <v>1</v>
      </c>
      <c r="B20867" s="1" t="s">
        <v>25222</v>
      </c>
      <c r="C20867" s="1" t="s">
        <v>25223</v>
      </c>
      <c r="D20867" s="1">
        <v>22276.583344909999</v>
      </c>
      <c r="E20867" s="1">
        <v>-8.8230000000000001E-5</v>
      </c>
      <c r="F20867" s="1" t="s">
        <v>3</v>
      </c>
      <c r="G20867" s="1">
        <f>-14745-3</f>
        <v>-14748</v>
      </c>
      <c r="H20867" s="1">
        <v>0</v>
      </c>
      <c r="I20867" s="1">
        <v>9990</v>
      </c>
    </row>
    <row r="20868" spans="1:9" x14ac:dyDescent="0.25">
      <c r="A20868" s="1">
        <v>2</v>
      </c>
      <c r="B20868" s="1">
        <v>53290</v>
      </c>
      <c r="C20868" s="1">
        <v>53.2179</v>
      </c>
      <c r="D20868" s="1">
        <v>52.741999999999997</v>
      </c>
      <c r="E20868" s="1">
        <v>1942</v>
      </c>
      <c r="F20868" s="1">
        <v>37.876800000000003</v>
      </c>
      <c r="G20868" s="1">
        <v>334.80340000000001</v>
      </c>
      <c r="H20868" s="1">
        <v>15.49923134</v>
      </c>
      <c r="I20868" s="1">
        <v>1303</v>
      </c>
    </row>
    <row r="20869" spans="1:9" x14ac:dyDescent="0.25">
      <c r="A20869" s="1">
        <v>0</v>
      </c>
      <c r="B20869" s="1" t="s">
        <v>25224</v>
      </c>
    </row>
    <row r="20870" spans="1:9" x14ac:dyDescent="0.25">
      <c r="A20870" s="1">
        <v>1</v>
      </c>
      <c r="B20870" s="1" t="s">
        <v>25225</v>
      </c>
      <c r="C20870" s="1" t="s">
        <v>25226</v>
      </c>
      <c r="D20870" s="1">
        <v>22276.583344909999</v>
      </c>
      <c r="E20870" s="1">
        <v>-5.5654999999999995E-4</v>
      </c>
      <c r="F20870" s="1" t="s">
        <v>3</v>
      </c>
      <c r="G20870" s="1">
        <f>-39355-3</f>
        <v>-39358</v>
      </c>
      <c r="H20870" s="1">
        <v>0</v>
      </c>
      <c r="I20870" s="1">
        <v>9990</v>
      </c>
    </row>
    <row r="20871" spans="1:9" x14ac:dyDescent="0.25">
      <c r="A20871" s="1">
        <v>2</v>
      </c>
      <c r="B20871" s="1">
        <v>53291</v>
      </c>
      <c r="C20871" s="1">
        <v>53.215400000000002</v>
      </c>
      <c r="D20871" s="1">
        <v>51.7057</v>
      </c>
      <c r="E20871" s="1">
        <v>3595</v>
      </c>
      <c r="F20871" s="1">
        <v>7.9598000000000004</v>
      </c>
      <c r="G20871" s="1">
        <v>122.87</v>
      </c>
      <c r="H20871" s="1">
        <v>15.73259902</v>
      </c>
      <c r="I20871" s="1">
        <v>1304</v>
      </c>
    </row>
    <row r="20872" spans="1:9" x14ac:dyDescent="0.25">
      <c r="A20872" s="1">
        <v>0</v>
      </c>
      <c r="B20872" s="1" t="s">
        <v>25227</v>
      </c>
    </row>
    <row r="20873" spans="1:9" x14ac:dyDescent="0.25">
      <c r="A20873" s="1">
        <v>1</v>
      </c>
      <c r="B20873" s="1" t="s">
        <v>25228</v>
      </c>
      <c r="C20873" s="1" t="s">
        <v>25229</v>
      </c>
      <c r="D20873" s="1">
        <v>22276.583344909999</v>
      </c>
      <c r="E20873" s="1">
        <v>-4.5626E-4</v>
      </c>
      <c r="F20873" s="1" t="s">
        <v>3</v>
      </c>
      <c r="G20873" s="1">
        <f>-79939-3</f>
        <v>-79942</v>
      </c>
      <c r="H20873" s="1">
        <v>0</v>
      </c>
      <c r="I20873" s="1">
        <v>9990</v>
      </c>
    </row>
    <row r="20874" spans="1:9" x14ac:dyDescent="0.25">
      <c r="A20874" s="1">
        <v>2</v>
      </c>
      <c r="B20874" s="1">
        <v>53292</v>
      </c>
      <c r="C20874" s="1">
        <v>53.217799999999997</v>
      </c>
      <c r="D20874" s="1">
        <v>52.757300000000001</v>
      </c>
      <c r="E20874" s="1">
        <v>1739</v>
      </c>
      <c r="F20874" s="1">
        <v>42.204500000000003</v>
      </c>
      <c r="G20874" s="1">
        <v>332.17079999999999</v>
      </c>
      <c r="H20874" s="1">
        <v>15.49926713</v>
      </c>
      <c r="I20874" s="1">
        <v>1300</v>
      </c>
    </row>
    <row r="20875" spans="1:9" x14ac:dyDescent="0.25">
      <c r="A20875" s="1">
        <v>0</v>
      </c>
      <c r="B20875" s="1" t="s">
        <v>25230</v>
      </c>
    </row>
    <row r="20876" spans="1:9" x14ac:dyDescent="0.25">
      <c r="A20876" s="1">
        <v>1</v>
      </c>
      <c r="B20876" s="1" t="s">
        <v>25231</v>
      </c>
      <c r="C20876" s="1" t="s">
        <v>25232</v>
      </c>
      <c r="D20876" s="1">
        <v>22276.583344909999</v>
      </c>
      <c r="E20876" s="1">
        <v>-5.5962000000000004E-4</v>
      </c>
      <c r="F20876" s="1" t="s">
        <v>3</v>
      </c>
      <c r="G20876" s="1">
        <f>-39592-3</f>
        <v>-39595</v>
      </c>
      <c r="H20876" s="1">
        <v>0</v>
      </c>
      <c r="I20876" s="1">
        <v>9996</v>
      </c>
    </row>
    <row r="20877" spans="1:9" x14ac:dyDescent="0.25">
      <c r="A20877" s="1">
        <v>2</v>
      </c>
      <c r="B20877" s="1">
        <v>53293</v>
      </c>
      <c r="C20877" s="1">
        <v>53.215200000000003</v>
      </c>
      <c r="D20877" s="1">
        <v>51.709000000000003</v>
      </c>
      <c r="E20877" s="1">
        <v>3583</v>
      </c>
      <c r="F20877" s="1">
        <v>8.7850999999999999</v>
      </c>
      <c r="G20877" s="1">
        <v>122.6414</v>
      </c>
      <c r="H20877" s="1">
        <v>15.73250498</v>
      </c>
      <c r="I20877" s="1">
        <v>1300</v>
      </c>
    </row>
    <row r="20878" spans="1:9" x14ac:dyDescent="0.25">
      <c r="A20878" s="1">
        <v>0</v>
      </c>
      <c r="B20878" s="1" t="s">
        <v>25233</v>
      </c>
    </row>
    <row r="20879" spans="1:9" x14ac:dyDescent="0.25">
      <c r="A20879" s="1">
        <v>1</v>
      </c>
      <c r="B20879" s="1" t="s">
        <v>25234</v>
      </c>
      <c r="C20879" s="1" t="s">
        <v>25235</v>
      </c>
      <c r="D20879" s="1">
        <v>22276.583344909999</v>
      </c>
      <c r="E20879" s="1">
        <v>1.2365999999999999E-4</v>
      </c>
      <c r="F20879" s="1" t="s">
        <v>3</v>
      </c>
      <c r="G20879" s="1" t="s">
        <v>25236</v>
      </c>
      <c r="H20879" s="1">
        <v>0</v>
      </c>
      <c r="I20879" s="1">
        <v>9993</v>
      </c>
    </row>
    <row r="20880" spans="1:9" x14ac:dyDescent="0.25">
      <c r="A20880" s="1">
        <v>2</v>
      </c>
      <c r="B20880" s="1">
        <v>53294</v>
      </c>
      <c r="C20880" s="1">
        <v>53.216799999999999</v>
      </c>
      <c r="D20880" s="1">
        <v>51.707799999999999</v>
      </c>
      <c r="E20880" s="1">
        <v>3209</v>
      </c>
      <c r="F20880" s="1">
        <v>12.521599999999999</v>
      </c>
      <c r="G20880" s="1">
        <v>119.4614</v>
      </c>
      <c r="H20880" s="1">
        <v>15.73189678</v>
      </c>
      <c r="I20880" s="1">
        <v>1304</v>
      </c>
    </row>
    <row r="20881" spans="1:9" x14ac:dyDescent="0.25">
      <c r="A20881" s="1">
        <v>0</v>
      </c>
      <c r="B20881" s="1" t="s">
        <v>25237</v>
      </c>
      <c r="C20881" s="1">
        <v>8</v>
      </c>
    </row>
    <row r="20882" spans="1:9" x14ac:dyDescent="0.25">
      <c r="A20882" s="1">
        <v>1</v>
      </c>
      <c r="B20882" s="1" t="s">
        <v>25238</v>
      </c>
      <c r="C20882" s="1" t="s">
        <v>25239</v>
      </c>
      <c r="D20882" s="1">
        <v>22276.501495190001</v>
      </c>
      <c r="E20882" s="1">
        <v>8.9780000000000003E-4</v>
      </c>
      <c r="F20882" s="1" t="s">
        <v>3</v>
      </c>
      <c r="G20882" s="1" t="s">
        <v>25240</v>
      </c>
      <c r="H20882" s="1">
        <v>0</v>
      </c>
      <c r="I20882" s="1">
        <v>9996</v>
      </c>
    </row>
    <row r="20883" spans="1:9" x14ac:dyDescent="0.25">
      <c r="A20883" s="1">
        <v>2</v>
      </c>
      <c r="B20883" s="1">
        <v>53306</v>
      </c>
      <c r="C20883" s="1">
        <v>51.6389</v>
      </c>
      <c r="D20883" s="1">
        <v>158.54079999999999</v>
      </c>
      <c r="E20883" s="1">
        <v>2474</v>
      </c>
      <c r="F20883" s="1">
        <v>236.45849999999999</v>
      </c>
      <c r="G20883" s="1">
        <v>123.617</v>
      </c>
      <c r="H20883" s="1">
        <v>15.56354391</v>
      </c>
      <c r="I20883" s="1">
        <v>11488</v>
      </c>
    </row>
    <row r="20884" spans="1:9" x14ac:dyDescent="0.25">
      <c r="A20884" s="1">
        <v>0</v>
      </c>
      <c r="B20884" s="1" t="s">
        <v>25241</v>
      </c>
      <c r="C20884" s="1">
        <v>2</v>
      </c>
    </row>
    <row r="20885" spans="1:9" x14ac:dyDescent="0.25">
      <c r="A20885" s="1">
        <v>1</v>
      </c>
      <c r="B20885" s="1" t="s">
        <v>25242</v>
      </c>
      <c r="C20885" s="1" t="s">
        <v>25243</v>
      </c>
      <c r="D20885" s="1">
        <v>22276.244321450002</v>
      </c>
      <c r="E20885" s="1">
        <v>9.7104000000000005E-4</v>
      </c>
      <c r="F20885" s="1" t="s">
        <v>3</v>
      </c>
      <c r="G20885" s="1" t="s">
        <v>25244</v>
      </c>
      <c r="H20885" s="1">
        <v>0</v>
      </c>
      <c r="I20885" s="1">
        <v>9998</v>
      </c>
    </row>
    <row r="20886" spans="1:9" x14ac:dyDescent="0.25">
      <c r="A20886" s="1">
        <v>2</v>
      </c>
      <c r="B20886" s="1">
        <v>53307</v>
      </c>
      <c r="C20886" s="1">
        <v>51.638800000000003</v>
      </c>
      <c r="D20886" s="1">
        <v>159.81970000000001</v>
      </c>
      <c r="E20886" s="1">
        <v>2999</v>
      </c>
      <c r="F20886" s="1">
        <v>229.2671</v>
      </c>
      <c r="G20886" s="1">
        <v>130.80600000000001</v>
      </c>
      <c r="H20886" s="1">
        <v>15.56289986</v>
      </c>
      <c r="I20886" s="1">
        <v>11479</v>
      </c>
    </row>
    <row r="20887" spans="1:9" x14ac:dyDescent="0.25">
      <c r="A20887" s="1">
        <v>0</v>
      </c>
      <c r="B20887" s="1" t="s">
        <v>25237</v>
      </c>
      <c r="C20887" s="1">
        <v>12</v>
      </c>
    </row>
    <row r="20888" spans="1:9" x14ac:dyDescent="0.25">
      <c r="A20888" s="1">
        <v>1</v>
      </c>
      <c r="B20888" s="1" t="s">
        <v>25245</v>
      </c>
      <c r="C20888" s="1" t="s">
        <v>25246</v>
      </c>
      <c r="D20888" s="1">
        <v>22276.50199999</v>
      </c>
      <c r="E20888" s="1">
        <v>8.4314999999999998E-4</v>
      </c>
      <c r="F20888" s="1" t="s">
        <v>3</v>
      </c>
      <c r="G20888" s="1" t="s">
        <v>25247</v>
      </c>
      <c r="H20888" s="1">
        <v>0</v>
      </c>
      <c r="I20888" s="1">
        <v>9998</v>
      </c>
    </row>
    <row r="20889" spans="1:9" x14ac:dyDescent="0.25">
      <c r="A20889" s="1">
        <v>2</v>
      </c>
      <c r="B20889" s="1">
        <v>53308</v>
      </c>
      <c r="C20889" s="1">
        <v>51.6389</v>
      </c>
      <c r="D20889" s="1">
        <v>158.5437</v>
      </c>
      <c r="E20889" s="1">
        <v>2717</v>
      </c>
      <c r="F20889" s="1">
        <v>230.00309999999999</v>
      </c>
      <c r="G20889" s="1">
        <v>130.07220000000001</v>
      </c>
      <c r="H20889" s="1">
        <v>15.562475579999999</v>
      </c>
      <c r="I20889" s="1">
        <v>11546</v>
      </c>
    </row>
    <row r="20890" spans="1:9" x14ac:dyDescent="0.25">
      <c r="A20890" s="1">
        <v>0</v>
      </c>
      <c r="B20890" s="1" t="s">
        <v>25237</v>
      </c>
      <c r="C20890" s="1">
        <v>5</v>
      </c>
    </row>
    <row r="20891" spans="1:9" x14ac:dyDescent="0.25">
      <c r="A20891" s="1">
        <v>1</v>
      </c>
      <c r="B20891" s="1" t="s">
        <v>25248</v>
      </c>
      <c r="C20891" s="1" t="s">
        <v>25249</v>
      </c>
      <c r="D20891" s="1">
        <v>22276.49796438</v>
      </c>
      <c r="E20891" s="1">
        <v>9.0896E-4</v>
      </c>
      <c r="F20891" s="1" t="s">
        <v>3</v>
      </c>
      <c r="G20891" s="1" t="s">
        <v>25250</v>
      </c>
      <c r="H20891" s="1">
        <v>0</v>
      </c>
      <c r="I20891" s="1">
        <v>9996</v>
      </c>
    </row>
    <row r="20892" spans="1:9" x14ac:dyDescent="0.25">
      <c r="A20892" s="1">
        <v>2</v>
      </c>
      <c r="B20892" s="1">
        <v>53309</v>
      </c>
      <c r="C20892" s="1">
        <v>51.638399999999997</v>
      </c>
      <c r="D20892" s="1">
        <v>158.51419999999999</v>
      </c>
      <c r="E20892" s="1">
        <v>2335</v>
      </c>
      <c r="F20892" s="1">
        <v>245.9384</v>
      </c>
      <c r="G20892" s="1">
        <v>114.13630000000001</v>
      </c>
      <c r="H20892" s="1">
        <v>15.56465874</v>
      </c>
      <c r="I20892" s="1">
        <v>11498</v>
      </c>
    </row>
    <row r="20893" spans="1:9" x14ac:dyDescent="0.25">
      <c r="A20893" s="1">
        <v>0</v>
      </c>
      <c r="B20893" s="1" t="s">
        <v>25237</v>
      </c>
      <c r="C20893" s="1">
        <v>9</v>
      </c>
    </row>
    <row r="20894" spans="1:9" x14ac:dyDescent="0.25">
      <c r="A20894" s="1">
        <v>1</v>
      </c>
      <c r="B20894" s="1" t="s">
        <v>25251</v>
      </c>
      <c r="C20894" s="1" t="s">
        <v>25252</v>
      </c>
      <c r="D20894" s="1">
        <v>22276.501610650001</v>
      </c>
      <c r="E20894" s="1">
        <v>8.7573000000000002E-4</v>
      </c>
      <c r="F20894" s="1" t="s">
        <v>3</v>
      </c>
      <c r="G20894" s="1" t="s">
        <v>25253</v>
      </c>
      <c r="H20894" s="1">
        <v>0</v>
      </c>
      <c r="I20894" s="1">
        <v>9991</v>
      </c>
    </row>
    <row r="20895" spans="1:9" x14ac:dyDescent="0.25">
      <c r="A20895" s="1">
        <v>2</v>
      </c>
      <c r="B20895" s="1">
        <v>53310</v>
      </c>
      <c r="C20895" s="1">
        <v>51.6389</v>
      </c>
      <c r="D20895" s="1">
        <v>158.54220000000001</v>
      </c>
      <c r="E20895" s="1">
        <v>2150</v>
      </c>
      <c r="F20895" s="1">
        <v>242.91419999999999</v>
      </c>
      <c r="G20895" s="1">
        <v>117.163</v>
      </c>
      <c r="H20895" s="1">
        <v>15.562630479999999</v>
      </c>
      <c r="I20895" s="1">
        <v>11523</v>
      </c>
    </row>
    <row r="20896" spans="1:9" x14ac:dyDescent="0.25">
      <c r="A20896" s="1">
        <v>0</v>
      </c>
      <c r="B20896" s="1" t="s">
        <v>25241</v>
      </c>
      <c r="C20896" s="1">
        <v>1</v>
      </c>
    </row>
    <row r="20897" spans="1:9" x14ac:dyDescent="0.25">
      <c r="A20897" s="1">
        <v>1</v>
      </c>
      <c r="B20897" s="1" t="s">
        <v>25254</v>
      </c>
      <c r="C20897" s="1" t="s">
        <v>25255</v>
      </c>
      <c r="D20897" s="1">
        <v>22276.17066086</v>
      </c>
      <c r="E20897" s="1">
        <v>1.06292E-3</v>
      </c>
      <c r="F20897" s="1" t="s">
        <v>3</v>
      </c>
      <c r="G20897" s="1" t="s">
        <v>25256</v>
      </c>
      <c r="H20897" s="1">
        <v>0</v>
      </c>
      <c r="I20897" s="1">
        <v>9999</v>
      </c>
    </row>
    <row r="20898" spans="1:9" x14ac:dyDescent="0.25">
      <c r="A20898" s="1">
        <v>2</v>
      </c>
      <c r="B20898" s="1">
        <v>53311</v>
      </c>
      <c r="C20898" s="1">
        <v>51.638100000000001</v>
      </c>
      <c r="D20898" s="1">
        <v>160.07669999999999</v>
      </c>
      <c r="E20898" s="1">
        <v>3121</v>
      </c>
      <c r="F20898" s="1">
        <v>219.83709999999999</v>
      </c>
      <c r="G20898" s="1">
        <v>140.23920000000001</v>
      </c>
      <c r="H20898" s="1">
        <v>15.566556439999999</v>
      </c>
      <c r="I20898" s="1">
        <v>11497</v>
      </c>
    </row>
    <row r="20899" spans="1:9" x14ac:dyDescent="0.25">
      <c r="A20899" s="1">
        <v>0</v>
      </c>
      <c r="B20899" s="1" t="s">
        <v>25237</v>
      </c>
      <c r="C20899" s="1">
        <v>6</v>
      </c>
    </row>
    <row r="20900" spans="1:9" x14ac:dyDescent="0.25">
      <c r="A20900" s="1">
        <v>1</v>
      </c>
      <c r="B20900" s="1" t="s">
        <v>25257</v>
      </c>
      <c r="C20900" s="1" t="s">
        <v>25258</v>
      </c>
      <c r="D20900" s="1">
        <v>22276.11078658</v>
      </c>
      <c r="E20900" s="1">
        <v>9.935600000000001E-4</v>
      </c>
      <c r="F20900" s="1" t="s">
        <v>3</v>
      </c>
      <c r="G20900" s="1" t="s">
        <v>20551</v>
      </c>
      <c r="H20900" s="1">
        <v>0</v>
      </c>
      <c r="I20900" s="1">
        <v>9995</v>
      </c>
    </row>
    <row r="20901" spans="1:9" x14ac:dyDescent="0.25">
      <c r="A20901" s="1">
        <v>2</v>
      </c>
      <c r="B20901" s="1">
        <v>53312</v>
      </c>
      <c r="C20901" s="1">
        <v>51.638800000000003</v>
      </c>
      <c r="D20901" s="1">
        <v>160.42930000000001</v>
      </c>
      <c r="E20901" s="1">
        <v>2201</v>
      </c>
      <c r="F20901" s="1">
        <v>248.51050000000001</v>
      </c>
      <c r="G20901" s="1">
        <v>111.5652</v>
      </c>
      <c r="H20901" s="1">
        <v>15.564005890000001</v>
      </c>
      <c r="I20901" s="1">
        <v>11424</v>
      </c>
    </row>
    <row r="20902" spans="1:9" x14ac:dyDescent="0.25">
      <c r="A20902" s="1">
        <v>0</v>
      </c>
      <c r="B20902" s="1" t="s">
        <v>25237</v>
      </c>
      <c r="C20902" s="1">
        <v>7</v>
      </c>
    </row>
    <row r="20903" spans="1:9" x14ac:dyDescent="0.25">
      <c r="A20903" s="1">
        <v>1</v>
      </c>
      <c r="B20903" s="1" t="s">
        <v>25259</v>
      </c>
      <c r="C20903" s="1" t="s">
        <v>25260</v>
      </c>
      <c r="D20903" s="1">
        <v>22276.558215810001</v>
      </c>
      <c r="E20903" s="1">
        <v>9.2119000000000001E-4</v>
      </c>
      <c r="F20903" s="1" t="s">
        <v>3</v>
      </c>
      <c r="G20903" s="1" t="s">
        <v>25261</v>
      </c>
      <c r="H20903" s="1">
        <v>0</v>
      </c>
      <c r="I20903" s="1">
        <v>9994</v>
      </c>
    </row>
    <row r="20904" spans="1:9" x14ac:dyDescent="0.25">
      <c r="A20904" s="1">
        <v>2</v>
      </c>
      <c r="B20904" s="1">
        <v>53313</v>
      </c>
      <c r="C20904" s="1">
        <v>51.639000000000003</v>
      </c>
      <c r="D20904" s="1">
        <v>158.16890000000001</v>
      </c>
      <c r="E20904" s="1">
        <v>1870</v>
      </c>
      <c r="F20904" s="1">
        <v>243.96469999999999</v>
      </c>
      <c r="G20904" s="1">
        <v>116.1153</v>
      </c>
      <c r="H20904" s="1">
        <v>15.565150109999999</v>
      </c>
      <c r="I20904" s="1">
        <v>11549</v>
      </c>
    </row>
    <row r="20905" spans="1:9" x14ac:dyDescent="0.25">
      <c r="A20905" s="1">
        <v>0</v>
      </c>
      <c r="B20905" s="1" t="s">
        <v>19576</v>
      </c>
      <c r="C20905" s="1" t="s">
        <v>5429</v>
      </c>
    </row>
    <row r="20906" spans="1:9" x14ac:dyDescent="0.25">
      <c r="A20906" s="1">
        <v>1</v>
      </c>
      <c r="B20906" s="1" t="s">
        <v>25262</v>
      </c>
      <c r="C20906" s="1" t="s">
        <v>25263</v>
      </c>
      <c r="D20906" s="1">
        <v>22276.49034506</v>
      </c>
      <c r="E20906" s="1">
        <v>1.8876E-4</v>
      </c>
      <c r="F20906" s="1" t="s">
        <v>3</v>
      </c>
      <c r="G20906" s="1" t="s">
        <v>25264</v>
      </c>
      <c r="H20906" s="1">
        <v>0</v>
      </c>
      <c r="I20906" s="1">
        <v>9992</v>
      </c>
    </row>
    <row r="20907" spans="1:9" x14ac:dyDescent="0.25">
      <c r="A20907" s="1">
        <v>2</v>
      </c>
      <c r="B20907" s="1">
        <v>53316</v>
      </c>
      <c r="C20907" s="1">
        <v>34.999400000000001</v>
      </c>
      <c r="D20907" s="1">
        <v>70.032200000000003</v>
      </c>
      <c r="E20907" s="1">
        <v>6196</v>
      </c>
      <c r="F20907" s="1">
        <v>143.68129999999999</v>
      </c>
      <c r="G20907" s="1">
        <v>276.3843</v>
      </c>
      <c r="H20907" s="1">
        <v>15.22998351</v>
      </c>
      <c r="I20907" s="1">
        <v>10054</v>
      </c>
    </row>
    <row r="20908" spans="1:9" x14ac:dyDescent="0.25">
      <c r="A20908" s="1">
        <v>0</v>
      </c>
      <c r="B20908" s="1" t="s">
        <v>19576</v>
      </c>
      <c r="C20908" s="1" t="s">
        <v>5434</v>
      </c>
    </row>
    <row r="20909" spans="1:9" x14ac:dyDescent="0.25">
      <c r="A20909" s="1">
        <v>1</v>
      </c>
      <c r="B20909" s="1" t="s">
        <v>25265</v>
      </c>
      <c r="C20909" s="1" t="s">
        <v>25266</v>
      </c>
      <c r="D20909" s="1">
        <v>22276.490159730001</v>
      </c>
      <c r="E20909" s="1">
        <v>9.1639999999999997E-5</v>
      </c>
      <c r="F20909" s="1" t="s">
        <v>3</v>
      </c>
      <c r="G20909" s="1" t="s">
        <v>25267</v>
      </c>
      <c r="H20909" s="1">
        <v>0</v>
      </c>
      <c r="I20909" s="1">
        <v>9990</v>
      </c>
    </row>
    <row r="20910" spans="1:9" x14ac:dyDescent="0.25">
      <c r="A20910" s="1">
        <v>2</v>
      </c>
      <c r="B20910" s="1">
        <v>53318</v>
      </c>
      <c r="C20910" s="1">
        <v>34.996899999999997</v>
      </c>
      <c r="D20910" s="1">
        <v>70.028400000000005</v>
      </c>
      <c r="E20910" s="1">
        <v>3850</v>
      </c>
      <c r="F20910" s="1">
        <v>48.6663</v>
      </c>
      <c r="G20910" s="1">
        <v>11.2418</v>
      </c>
      <c r="H20910" s="1">
        <v>15.23015717</v>
      </c>
      <c r="I20910" s="1">
        <v>10057</v>
      </c>
    </row>
    <row r="20911" spans="1:9" x14ac:dyDescent="0.25">
      <c r="A20911" s="1">
        <v>0</v>
      </c>
      <c r="B20911" s="1" t="s">
        <v>19576</v>
      </c>
      <c r="C20911" s="1" t="s">
        <v>9735</v>
      </c>
    </row>
    <row r="20912" spans="1:9" x14ac:dyDescent="0.25">
      <c r="A20912" s="1">
        <v>1</v>
      </c>
      <c r="B20912" s="1" t="s">
        <v>25268</v>
      </c>
      <c r="C20912" s="1" t="s">
        <v>25269</v>
      </c>
      <c r="D20912" s="1">
        <v>22276.486521719999</v>
      </c>
      <c r="E20912" s="1">
        <v>1.225E-4</v>
      </c>
      <c r="F20912" s="1" t="s">
        <v>3</v>
      </c>
      <c r="G20912" s="1" t="s">
        <v>25270</v>
      </c>
      <c r="H20912" s="1">
        <v>0</v>
      </c>
      <c r="I20912" s="1">
        <v>9993</v>
      </c>
    </row>
    <row r="20913" spans="1:9" x14ac:dyDescent="0.25">
      <c r="A20913" s="1">
        <v>2</v>
      </c>
      <c r="B20913" s="1">
        <v>53320</v>
      </c>
      <c r="C20913" s="1">
        <v>34.997199999999999</v>
      </c>
      <c r="D20913" s="1">
        <v>70.003699999999995</v>
      </c>
      <c r="E20913" s="1">
        <v>3291</v>
      </c>
      <c r="F20913" s="1">
        <v>99.542199999999994</v>
      </c>
      <c r="G20913" s="1">
        <v>319.56569999999999</v>
      </c>
      <c r="H20913" s="1">
        <v>15.23101267</v>
      </c>
      <c r="I20913" s="1">
        <v>10063</v>
      </c>
    </row>
    <row r="20914" spans="1:9" x14ac:dyDescent="0.25">
      <c r="A20914" s="1">
        <v>0</v>
      </c>
      <c r="B20914" s="1" t="s">
        <v>25237</v>
      </c>
      <c r="C20914" s="1">
        <v>10</v>
      </c>
    </row>
    <row r="20915" spans="1:9" x14ac:dyDescent="0.25">
      <c r="A20915" s="1">
        <v>1</v>
      </c>
      <c r="B20915" s="1" t="s">
        <v>25271</v>
      </c>
      <c r="C20915" s="1" t="s">
        <v>25272</v>
      </c>
      <c r="D20915" s="1">
        <v>22276.501485429999</v>
      </c>
      <c r="E20915" s="1">
        <v>8.9141999999999997E-4</v>
      </c>
      <c r="F20915" s="1" t="s">
        <v>3</v>
      </c>
      <c r="G20915" s="1" t="s">
        <v>25273</v>
      </c>
      <c r="H20915" s="1">
        <v>0</v>
      </c>
      <c r="I20915" s="1">
        <v>9996</v>
      </c>
    </row>
    <row r="20916" spans="1:9" x14ac:dyDescent="0.25">
      <c r="A20916" s="1">
        <v>2</v>
      </c>
      <c r="B20916" s="1">
        <v>53321</v>
      </c>
      <c r="C20916" s="1">
        <v>51.639099999999999</v>
      </c>
      <c r="D20916" s="1">
        <v>158.5428</v>
      </c>
      <c r="E20916" s="1">
        <v>2530</v>
      </c>
      <c r="F20916" s="1">
        <v>233.82570000000001</v>
      </c>
      <c r="G20916" s="1">
        <v>126.2501</v>
      </c>
      <c r="H20916" s="1">
        <v>15.563502059999999</v>
      </c>
      <c r="I20916" s="1">
        <v>11534</v>
      </c>
    </row>
    <row r="20917" spans="1:9" x14ac:dyDescent="0.25">
      <c r="A20917" s="1">
        <v>0</v>
      </c>
      <c r="B20917" s="1" t="s">
        <v>25237</v>
      </c>
      <c r="C20917" s="1">
        <v>11</v>
      </c>
    </row>
    <row r="20918" spans="1:9" x14ac:dyDescent="0.25">
      <c r="A20918" s="1">
        <v>1</v>
      </c>
      <c r="B20918" s="1" t="s">
        <v>25274</v>
      </c>
      <c r="C20918" s="1" t="s">
        <v>25275</v>
      </c>
      <c r="D20918" s="1">
        <v>22276.178763119999</v>
      </c>
      <c r="E20918" s="1">
        <v>1.01884E-3</v>
      </c>
      <c r="F20918" s="1" t="s">
        <v>3</v>
      </c>
      <c r="G20918" s="1" t="s">
        <v>25276</v>
      </c>
      <c r="H20918" s="1">
        <v>0</v>
      </c>
      <c r="I20918" s="1">
        <v>9999</v>
      </c>
    </row>
    <row r="20919" spans="1:9" x14ac:dyDescent="0.25">
      <c r="A20919" s="1">
        <v>2</v>
      </c>
      <c r="B20919" s="1">
        <v>53322</v>
      </c>
      <c r="C20919" s="1">
        <v>51.639000000000003</v>
      </c>
      <c r="D20919" s="1">
        <v>160.13399999999999</v>
      </c>
      <c r="E20919" s="1">
        <v>2659</v>
      </c>
      <c r="F20919" s="1">
        <v>227.4649</v>
      </c>
      <c r="G20919" s="1">
        <v>132.61179999999999</v>
      </c>
      <c r="H20919" s="1">
        <v>15.56358363</v>
      </c>
      <c r="I20919" s="1">
        <v>11438</v>
      </c>
    </row>
    <row r="20920" spans="1:9" x14ac:dyDescent="0.25">
      <c r="A20920" s="1">
        <v>0</v>
      </c>
      <c r="B20920" s="1" t="s">
        <v>145</v>
      </c>
      <c r="C20920" s="1">
        <v>2558</v>
      </c>
    </row>
    <row r="20921" spans="1:9" x14ac:dyDescent="0.25">
      <c r="A20921" s="1">
        <v>1</v>
      </c>
      <c r="B20921" s="1" t="s">
        <v>25277</v>
      </c>
      <c r="C20921" s="1" t="s">
        <v>25278</v>
      </c>
      <c r="D20921" s="1">
        <v>22276.563151549999</v>
      </c>
      <c r="E20921" s="1">
        <v>2.8446E-4</v>
      </c>
      <c r="F20921" s="1" t="s">
        <v>3</v>
      </c>
      <c r="G20921" s="1" t="s">
        <v>25279</v>
      </c>
      <c r="H20921" s="1">
        <v>0</v>
      </c>
      <c r="I20921" s="1">
        <v>9997</v>
      </c>
    </row>
    <row r="20922" spans="1:9" x14ac:dyDescent="0.25">
      <c r="A20922" s="1">
        <v>2</v>
      </c>
      <c r="B20922" s="1">
        <v>53323</v>
      </c>
      <c r="C20922" s="1">
        <v>97.193899999999999</v>
      </c>
      <c r="D20922" s="1">
        <v>13.9679</v>
      </c>
      <c r="E20922" s="1">
        <v>15065</v>
      </c>
      <c r="F20922" s="1">
        <v>71.673000000000002</v>
      </c>
      <c r="G20922" s="1">
        <v>288.61540000000002</v>
      </c>
      <c r="H20922" s="1">
        <v>15.40946288</v>
      </c>
      <c r="I20922" s="1">
        <v>9664</v>
      </c>
    </row>
    <row r="20923" spans="1:9" x14ac:dyDescent="0.25">
      <c r="A20923" s="1">
        <v>0</v>
      </c>
      <c r="B20923" s="1" t="s">
        <v>25280</v>
      </c>
      <c r="C20923" s="1" t="s">
        <v>12492</v>
      </c>
      <c r="D20923" s="1" t="s">
        <v>25281</v>
      </c>
    </row>
    <row r="20924" spans="1:9" x14ac:dyDescent="0.25">
      <c r="A20924" s="1">
        <v>1</v>
      </c>
      <c r="B20924" s="1" t="s">
        <v>25282</v>
      </c>
      <c r="C20924" s="1" t="s">
        <v>25283</v>
      </c>
      <c r="D20924" s="1">
        <v>22276.548705770001</v>
      </c>
      <c r="E20924" s="1">
        <v>8.8750000000000002E-5</v>
      </c>
      <c r="F20924" s="1" t="s">
        <v>3</v>
      </c>
      <c r="G20924" s="1" t="s">
        <v>25284</v>
      </c>
      <c r="H20924" s="1">
        <v>0</v>
      </c>
      <c r="I20924" s="1">
        <v>9992</v>
      </c>
    </row>
    <row r="20925" spans="1:9" x14ac:dyDescent="0.25">
      <c r="A20925" s="1">
        <v>2</v>
      </c>
      <c r="B20925" s="1">
        <v>53357</v>
      </c>
      <c r="C20925" s="1">
        <v>49.9893</v>
      </c>
      <c r="D20925" s="1">
        <v>225.3811</v>
      </c>
      <c r="E20925" s="1">
        <v>176629</v>
      </c>
      <c r="F20925" s="1">
        <v>34.365200000000002</v>
      </c>
      <c r="G20925" s="1">
        <v>326.85840000000002</v>
      </c>
      <c r="H20925" s="1">
        <v>15.31252729</v>
      </c>
      <c r="I20925" s="1">
        <v>9184</v>
      </c>
    </row>
    <row r="20926" spans="1:9" x14ac:dyDescent="0.25">
      <c r="A20926" s="1">
        <v>0</v>
      </c>
      <c r="B20926" s="1" t="s">
        <v>25285</v>
      </c>
    </row>
    <row r="20927" spans="1:9" x14ac:dyDescent="0.25">
      <c r="A20927" s="1">
        <v>1</v>
      </c>
      <c r="B20927" s="1" t="s">
        <v>25286</v>
      </c>
      <c r="C20927" s="1" t="s">
        <v>25287</v>
      </c>
      <c r="D20927" s="1">
        <v>22276.476164129999</v>
      </c>
      <c r="E20927" s="1">
        <v>3.985E-5</v>
      </c>
      <c r="F20927" s="1" t="s">
        <v>3</v>
      </c>
      <c r="G20927" s="1" t="s">
        <v>2601</v>
      </c>
      <c r="H20927" s="1">
        <v>0</v>
      </c>
      <c r="I20927" s="1">
        <v>9992</v>
      </c>
    </row>
    <row r="20928" spans="1:9" x14ac:dyDescent="0.25">
      <c r="A20928" s="1">
        <v>2</v>
      </c>
      <c r="B20928" s="1">
        <v>53370</v>
      </c>
      <c r="C20928" s="1">
        <v>97.430099999999996</v>
      </c>
      <c r="D20928" s="1">
        <v>177.50020000000001</v>
      </c>
      <c r="E20928" s="1">
        <v>2032</v>
      </c>
      <c r="F20928" s="1">
        <v>87.137799999999999</v>
      </c>
      <c r="G20928" s="1">
        <v>86.312600000000003</v>
      </c>
      <c r="H20928" s="1">
        <v>15.245663929999999</v>
      </c>
      <c r="I20928" s="1">
        <v>8421</v>
      </c>
    </row>
    <row r="20929" spans="1:9" x14ac:dyDescent="0.25">
      <c r="A20929" s="1">
        <v>0</v>
      </c>
      <c r="B20929" s="1" t="s">
        <v>25288</v>
      </c>
    </row>
    <row r="20930" spans="1:9" x14ac:dyDescent="0.25">
      <c r="A20930" s="1">
        <v>1</v>
      </c>
      <c r="B20930" s="1" t="s">
        <v>25289</v>
      </c>
      <c r="C20930" s="1" t="s">
        <v>25290</v>
      </c>
      <c r="D20930" s="1">
        <v>22276.583344909999</v>
      </c>
      <c r="E20930" s="1">
        <v>-3.89E-6</v>
      </c>
      <c r="F20930" s="1" t="s">
        <v>3</v>
      </c>
      <c r="G20930" s="1">
        <f>-63059-5</f>
        <v>-63064</v>
      </c>
      <c r="H20930" s="1">
        <v>0</v>
      </c>
      <c r="I20930" s="1">
        <v>9993</v>
      </c>
    </row>
    <row r="20931" spans="1:9" x14ac:dyDescent="0.25">
      <c r="A20931" s="1">
        <v>2</v>
      </c>
      <c r="B20931" s="1">
        <v>53388</v>
      </c>
      <c r="C20931" s="1">
        <v>53.2166</v>
      </c>
      <c r="D20931" s="1">
        <v>349.5523</v>
      </c>
      <c r="E20931" s="1">
        <v>2083</v>
      </c>
      <c r="F20931" s="1">
        <v>37.826799999999999</v>
      </c>
      <c r="G20931" s="1">
        <v>265.78809999999999</v>
      </c>
      <c r="H20931" s="1">
        <v>15.08875542</v>
      </c>
      <c r="I20931" s="1">
        <v>1306</v>
      </c>
    </row>
    <row r="20932" spans="1:9" x14ac:dyDescent="0.25">
      <c r="A20932" s="1">
        <v>0</v>
      </c>
      <c r="B20932" s="1" t="s">
        <v>25291</v>
      </c>
    </row>
    <row r="20933" spans="1:9" x14ac:dyDescent="0.25">
      <c r="A20933" s="1">
        <v>1</v>
      </c>
      <c r="B20933" s="1" t="s">
        <v>25292</v>
      </c>
      <c r="C20933" s="1" t="s">
        <v>25293</v>
      </c>
      <c r="D20933" s="1">
        <v>22276.583344909999</v>
      </c>
      <c r="E20933" s="1">
        <v>-1.9443999999999999E-4</v>
      </c>
      <c r="F20933" s="1" t="s">
        <v>3</v>
      </c>
      <c r="G20933" s="1">
        <f>-12054-2</f>
        <v>-12056</v>
      </c>
      <c r="H20933" s="1">
        <v>0</v>
      </c>
      <c r="I20933" s="1">
        <v>9992</v>
      </c>
    </row>
    <row r="20934" spans="1:9" x14ac:dyDescent="0.25">
      <c r="A20934" s="1">
        <v>2</v>
      </c>
      <c r="B20934" s="1">
        <v>53389</v>
      </c>
      <c r="C20934" s="1">
        <v>53.217700000000001</v>
      </c>
      <c r="D20934" s="1">
        <v>349.53820000000002</v>
      </c>
      <c r="E20934" s="1">
        <v>2116</v>
      </c>
      <c r="F20934" s="1">
        <v>36.433900000000001</v>
      </c>
      <c r="G20934" s="1">
        <v>307.22030000000001</v>
      </c>
      <c r="H20934" s="1">
        <v>15.08883299</v>
      </c>
      <c r="I20934" s="1">
        <v>1301</v>
      </c>
    </row>
    <row r="20935" spans="1:9" x14ac:dyDescent="0.25">
      <c r="A20935" s="1">
        <v>0</v>
      </c>
      <c r="B20935" s="1" t="s">
        <v>25294</v>
      </c>
    </row>
    <row r="20936" spans="1:9" x14ac:dyDescent="0.25">
      <c r="A20936" s="1">
        <v>1</v>
      </c>
      <c r="B20936" s="1" t="s">
        <v>25295</v>
      </c>
      <c r="C20936" s="1" t="s">
        <v>25296</v>
      </c>
      <c r="D20936" s="1">
        <v>22276.583344909999</v>
      </c>
      <c r="E20936" s="1">
        <v>-2.04E-6</v>
      </c>
      <c r="F20936" s="1" t="s">
        <v>3</v>
      </c>
      <c r="G20936" s="1" t="s">
        <v>25297</v>
      </c>
      <c r="H20936" s="1">
        <v>0</v>
      </c>
      <c r="I20936" s="1">
        <v>9990</v>
      </c>
    </row>
    <row r="20937" spans="1:9" x14ac:dyDescent="0.25">
      <c r="A20937" s="1">
        <v>2</v>
      </c>
      <c r="B20937" s="1">
        <v>53390</v>
      </c>
      <c r="C20937" s="1">
        <v>53.218299999999999</v>
      </c>
      <c r="D20937" s="1">
        <v>349.54149999999998</v>
      </c>
      <c r="E20937" s="1">
        <v>2279</v>
      </c>
      <c r="F20937" s="1">
        <v>34.708100000000002</v>
      </c>
      <c r="G20937" s="1">
        <v>288.9341</v>
      </c>
      <c r="H20937" s="1">
        <v>15.08865954</v>
      </c>
      <c r="I20937" s="1">
        <v>1308</v>
      </c>
    </row>
    <row r="20938" spans="1:9" x14ac:dyDescent="0.25">
      <c r="A20938" s="1">
        <v>0</v>
      </c>
      <c r="B20938" s="1" t="s">
        <v>25298</v>
      </c>
    </row>
    <row r="20939" spans="1:9" x14ac:dyDescent="0.25">
      <c r="A20939" s="1">
        <v>1</v>
      </c>
      <c r="B20939" s="1" t="s">
        <v>25299</v>
      </c>
      <c r="C20939" s="1" t="s">
        <v>25300</v>
      </c>
      <c r="D20939" s="1">
        <v>22276.583344909999</v>
      </c>
      <c r="E20939" s="1">
        <v>4.3640000000000002E-5</v>
      </c>
      <c r="F20939" s="1" t="s">
        <v>3</v>
      </c>
      <c r="G20939" s="1" t="s">
        <v>25301</v>
      </c>
      <c r="H20939" s="1">
        <v>0</v>
      </c>
      <c r="I20939" s="1">
        <v>9992</v>
      </c>
    </row>
    <row r="20940" spans="1:9" x14ac:dyDescent="0.25">
      <c r="A20940" s="1">
        <v>2</v>
      </c>
      <c r="B20940" s="1">
        <v>53391</v>
      </c>
      <c r="C20940" s="1">
        <v>53.218699999999998</v>
      </c>
      <c r="D20940" s="1">
        <v>349.54169999999999</v>
      </c>
      <c r="E20940" s="1">
        <v>2075</v>
      </c>
      <c r="F20940" s="1">
        <v>46.298499999999997</v>
      </c>
      <c r="G20940" s="1">
        <v>317.38650000000001</v>
      </c>
      <c r="H20940" s="1">
        <v>15.08854434</v>
      </c>
      <c r="I20940" s="1">
        <v>1309</v>
      </c>
    </row>
    <row r="20941" spans="1:9" x14ac:dyDescent="0.25">
      <c r="A20941" s="1">
        <v>0</v>
      </c>
      <c r="B20941" s="1" t="s">
        <v>25302</v>
      </c>
    </row>
    <row r="20942" spans="1:9" x14ac:dyDescent="0.25">
      <c r="A20942" s="1">
        <v>1</v>
      </c>
      <c r="B20942" s="1" t="s">
        <v>25303</v>
      </c>
      <c r="C20942" s="1" t="s">
        <v>25304</v>
      </c>
      <c r="D20942" s="1">
        <v>22276.583344909999</v>
      </c>
      <c r="E20942" s="1">
        <v>3.6310000000000003E-5</v>
      </c>
      <c r="F20942" s="1" t="s">
        <v>3</v>
      </c>
      <c r="G20942" s="1" t="s">
        <v>25305</v>
      </c>
      <c r="H20942" s="1">
        <v>0</v>
      </c>
      <c r="I20942" s="1">
        <v>9997</v>
      </c>
    </row>
    <row r="20943" spans="1:9" x14ac:dyDescent="0.25">
      <c r="A20943" s="1">
        <v>2</v>
      </c>
      <c r="B20943" s="1">
        <v>53392</v>
      </c>
      <c r="C20943" s="1">
        <v>53.218699999999998</v>
      </c>
      <c r="D20943" s="1">
        <v>349.53949999999998</v>
      </c>
      <c r="E20943" s="1">
        <v>2030</v>
      </c>
      <c r="F20943" s="1">
        <v>36.637900000000002</v>
      </c>
      <c r="G20943" s="1">
        <v>7.0185000000000004</v>
      </c>
      <c r="H20943" s="1">
        <v>15.08863957</v>
      </c>
      <c r="I20943" s="1">
        <v>1304</v>
      </c>
    </row>
    <row r="20944" spans="1:9" x14ac:dyDescent="0.25">
      <c r="A20944" s="1">
        <v>0</v>
      </c>
      <c r="B20944" s="1" t="s">
        <v>25306</v>
      </c>
    </row>
    <row r="20945" spans="1:9" x14ac:dyDescent="0.25">
      <c r="A20945" s="1">
        <v>1</v>
      </c>
      <c r="B20945" s="1" t="s">
        <v>25307</v>
      </c>
      <c r="C20945" s="1" t="s">
        <v>25308</v>
      </c>
      <c r="D20945" s="1">
        <v>22276.583344909999</v>
      </c>
      <c r="E20945" s="1">
        <v>-6.5720000000000001E-5</v>
      </c>
      <c r="F20945" s="1" t="s">
        <v>3</v>
      </c>
      <c r="G20945" s="1">
        <f>-39486-3</f>
        <v>-39489</v>
      </c>
      <c r="H20945" s="1">
        <v>0</v>
      </c>
      <c r="I20945" s="1">
        <v>9994</v>
      </c>
    </row>
    <row r="20946" spans="1:9" x14ac:dyDescent="0.25">
      <c r="A20946" s="1">
        <v>2</v>
      </c>
      <c r="B20946" s="1">
        <v>53393</v>
      </c>
      <c r="C20946" s="1">
        <v>53.218299999999999</v>
      </c>
      <c r="D20946" s="1">
        <v>349.53899999999999</v>
      </c>
      <c r="E20946" s="1">
        <v>2011</v>
      </c>
      <c r="F20946" s="1">
        <v>37.445500000000003</v>
      </c>
      <c r="G20946" s="1">
        <v>346.2149</v>
      </c>
      <c r="H20946" s="1">
        <v>15.088658799999999</v>
      </c>
      <c r="I20946" s="1">
        <v>1304</v>
      </c>
    </row>
    <row r="20947" spans="1:9" x14ac:dyDescent="0.25">
      <c r="A20947" s="1">
        <v>0</v>
      </c>
      <c r="B20947" s="1" t="s">
        <v>25309</v>
      </c>
    </row>
    <row r="20948" spans="1:9" x14ac:dyDescent="0.25">
      <c r="A20948" s="1">
        <v>1</v>
      </c>
      <c r="B20948" s="1" t="s">
        <v>25310</v>
      </c>
      <c r="C20948" s="1" t="s">
        <v>25311</v>
      </c>
      <c r="D20948" s="1">
        <v>22276.583344909999</v>
      </c>
      <c r="E20948" s="1">
        <v>-1.1202149999999999E-2</v>
      </c>
      <c r="F20948" s="1" t="s">
        <v>3</v>
      </c>
      <c r="G20948" s="1">
        <f>-32965-1</f>
        <v>-32966</v>
      </c>
      <c r="H20948" s="1">
        <v>0</v>
      </c>
      <c r="I20948" s="1">
        <v>9990</v>
      </c>
    </row>
    <row r="20949" spans="1:9" x14ac:dyDescent="0.25">
      <c r="A20949" s="1">
        <v>2</v>
      </c>
      <c r="B20949" s="1">
        <v>53394</v>
      </c>
      <c r="C20949" s="1">
        <v>53.217500000000001</v>
      </c>
      <c r="D20949" s="1">
        <v>340.5505</v>
      </c>
      <c r="E20949" s="1">
        <v>1513</v>
      </c>
      <c r="F20949" s="1">
        <v>42.7605</v>
      </c>
      <c r="G20949" s="1">
        <v>269.0009</v>
      </c>
      <c r="H20949" s="1">
        <v>15.37366211</v>
      </c>
      <c r="I20949" s="1">
        <v>1300</v>
      </c>
    </row>
    <row r="20950" spans="1:9" x14ac:dyDescent="0.25">
      <c r="A20950" s="1">
        <v>0</v>
      </c>
      <c r="B20950" s="1" t="s">
        <v>25312</v>
      </c>
    </row>
    <row r="20951" spans="1:9" x14ac:dyDescent="0.25">
      <c r="A20951" s="1">
        <v>1</v>
      </c>
      <c r="B20951" s="1" t="s">
        <v>25313</v>
      </c>
      <c r="C20951" s="1" t="s">
        <v>25314</v>
      </c>
      <c r="D20951" s="1">
        <v>22276.583344909999</v>
      </c>
      <c r="E20951" s="1">
        <v>1.5063000000000001E-4</v>
      </c>
      <c r="F20951" s="1" t="s">
        <v>3</v>
      </c>
      <c r="G20951" s="1" t="s">
        <v>25315</v>
      </c>
      <c r="H20951" s="1">
        <v>0</v>
      </c>
      <c r="I20951" s="1">
        <v>9990</v>
      </c>
    </row>
    <row r="20952" spans="1:9" x14ac:dyDescent="0.25">
      <c r="A20952" s="1">
        <v>2</v>
      </c>
      <c r="B20952" s="1">
        <v>53395</v>
      </c>
      <c r="C20952" s="1">
        <v>53.219200000000001</v>
      </c>
      <c r="D20952" s="1">
        <v>349.53859999999997</v>
      </c>
      <c r="E20952" s="1">
        <v>1986</v>
      </c>
      <c r="F20952" s="1">
        <v>35.866999999999997</v>
      </c>
      <c r="G20952" s="1">
        <v>27.8125</v>
      </c>
      <c r="H20952" s="1">
        <v>15.0885345</v>
      </c>
      <c r="I20952" s="1">
        <v>1308</v>
      </c>
    </row>
    <row r="20953" spans="1:9" x14ac:dyDescent="0.25">
      <c r="A20953" s="1">
        <v>0</v>
      </c>
      <c r="B20953" s="1" t="s">
        <v>25316</v>
      </c>
    </row>
    <row r="20954" spans="1:9" x14ac:dyDescent="0.25">
      <c r="A20954" s="1">
        <v>1</v>
      </c>
      <c r="B20954" s="1" t="s">
        <v>25317</v>
      </c>
      <c r="C20954" s="1" t="s">
        <v>25318</v>
      </c>
      <c r="D20954" s="1">
        <v>22276.583344909999</v>
      </c>
      <c r="E20954" s="1">
        <v>1.7419000000000001E-4</v>
      </c>
      <c r="F20954" s="1" t="s">
        <v>3</v>
      </c>
      <c r="G20954" s="1" t="s">
        <v>25319</v>
      </c>
      <c r="H20954" s="1">
        <v>0</v>
      </c>
      <c r="I20954" s="1">
        <v>9992</v>
      </c>
    </row>
    <row r="20955" spans="1:9" x14ac:dyDescent="0.25">
      <c r="A20955" s="1">
        <v>2</v>
      </c>
      <c r="B20955" s="1">
        <v>53396</v>
      </c>
      <c r="C20955" s="1">
        <v>53.219700000000003</v>
      </c>
      <c r="D20955" s="1">
        <v>349.52409999999998</v>
      </c>
      <c r="E20955" s="1">
        <v>2244</v>
      </c>
      <c r="F20955" s="1">
        <v>34.464300000000001</v>
      </c>
      <c r="G20955" s="1">
        <v>109.19589999999999</v>
      </c>
      <c r="H20955" s="1">
        <v>15.0885005</v>
      </c>
      <c r="I20955" s="1">
        <v>1309</v>
      </c>
    </row>
    <row r="20956" spans="1:9" x14ac:dyDescent="0.25">
      <c r="A20956" s="1">
        <v>0</v>
      </c>
      <c r="B20956" s="1" t="s">
        <v>25320</v>
      </c>
    </row>
    <row r="20957" spans="1:9" x14ac:dyDescent="0.25">
      <c r="A20957" s="1">
        <v>1</v>
      </c>
      <c r="B20957" s="1" t="s">
        <v>25321</v>
      </c>
      <c r="C20957" s="1" t="s">
        <v>25322</v>
      </c>
      <c r="D20957" s="1">
        <v>22276.583344909999</v>
      </c>
      <c r="E20957" s="1">
        <v>1.3547E-4</v>
      </c>
      <c r="F20957" s="1" t="s">
        <v>3</v>
      </c>
      <c r="G20957" s="1" t="s">
        <v>25323</v>
      </c>
      <c r="H20957" s="1">
        <v>0</v>
      </c>
      <c r="I20957" s="1">
        <v>9993</v>
      </c>
    </row>
    <row r="20958" spans="1:9" x14ac:dyDescent="0.25">
      <c r="A20958" s="1">
        <v>2</v>
      </c>
      <c r="B20958" s="1">
        <v>53397</v>
      </c>
      <c r="C20958" s="1">
        <v>53.219299999999997</v>
      </c>
      <c r="D20958" s="1">
        <v>349.53870000000001</v>
      </c>
      <c r="E20958" s="1">
        <v>2005</v>
      </c>
      <c r="F20958" s="1">
        <v>45.3748</v>
      </c>
      <c r="G20958" s="1">
        <v>38.287500000000001</v>
      </c>
      <c r="H20958" s="1">
        <v>15.08853107</v>
      </c>
      <c r="I20958" s="1">
        <v>1304</v>
      </c>
    </row>
    <row r="20959" spans="1:9" x14ac:dyDescent="0.25">
      <c r="A20959" s="1">
        <v>0</v>
      </c>
      <c r="B20959" s="1" t="s">
        <v>25324</v>
      </c>
    </row>
    <row r="20960" spans="1:9" x14ac:dyDescent="0.25">
      <c r="A20960" s="1">
        <v>1</v>
      </c>
      <c r="B20960" s="1" t="s">
        <v>25325</v>
      </c>
      <c r="C20960" s="1" t="s">
        <v>25326</v>
      </c>
      <c r="D20960" s="1">
        <v>22276.583344909999</v>
      </c>
      <c r="E20960" s="1">
        <v>-7.3990000000000001E-5</v>
      </c>
      <c r="F20960" s="1" t="s">
        <v>3</v>
      </c>
      <c r="G20960" s="1">
        <f>-44702-3</f>
        <v>-44705</v>
      </c>
      <c r="H20960" s="1">
        <v>0</v>
      </c>
      <c r="I20960" s="1">
        <v>9994</v>
      </c>
    </row>
    <row r="20961" spans="1:9" x14ac:dyDescent="0.25">
      <c r="A20961" s="1">
        <v>2</v>
      </c>
      <c r="B20961" s="1">
        <v>53398</v>
      </c>
      <c r="C20961" s="1">
        <v>53.2181</v>
      </c>
      <c r="D20961" s="1">
        <v>349.52159999999998</v>
      </c>
      <c r="E20961" s="1">
        <v>1833</v>
      </c>
      <c r="F20961" s="1">
        <v>42.930399999999999</v>
      </c>
      <c r="G20961" s="1">
        <v>140.73759999999999</v>
      </c>
      <c r="H20961" s="1">
        <v>15.08859051</v>
      </c>
      <c r="I20961" s="1">
        <v>1301</v>
      </c>
    </row>
    <row r="20962" spans="1:9" x14ac:dyDescent="0.25">
      <c r="A20962" s="1">
        <v>0</v>
      </c>
      <c r="B20962" s="1" t="s">
        <v>25327</v>
      </c>
    </row>
    <row r="20963" spans="1:9" x14ac:dyDescent="0.25">
      <c r="A20963" s="1">
        <v>1</v>
      </c>
      <c r="B20963" s="1" t="s">
        <v>25328</v>
      </c>
      <c r="C20963" s="1" t="s">
        <v>25329</v>
      </c>
      <c r="D20963" s="1">
        <v>22276.583344909999</v>
      </c>
      <c r="E20963" s="1">
        <v>-6.5909999999999997E-5</v>
      </c>
      <c r="F20963" s="1" t="s">
        <v>3</v>
      </c>
      <c r="G20963" s="1">
        <f>-39620-3</f>
        <v>-39623</v>
      </c>
      <c r="H20963" s="1">
        <v>0</v>
      </c>
      <c r="I20963" s="1">
        <v>9991</v>
      </c>
    </row>
    <row r="20964" spans="1:9" x14ac:dyDescent="0.25">
      <c r="A20964" s="1">
        <v>2</v>
      </c>
      <c r="B20964" s="1">
        <v>53399</v>
      </c>
      <c r="C20964" s="1">
        <v>53.2196</v>
      </c>
      <c r="D20964" s="1">
        <v>349.52890000000002</v>
      </c>
      <c r="E20964" s="1">
        <v>1822</v>
      </c>
      <c r="F20964" s="1">
        <v>47.309600000000003</v>
      </c>
      <c r="G20964" s="1">
        <v>76.372799999999998</v>
      </c>
      <c r="H20964" s="1">
        <v>15.088588</v>
      </c>
      <c r="I20964" s="1">
        <v>1309</v>
      </c>
    </row>
    <row r="20965" spans="1:9" x14ac:dyDescent="0.25">
      <c r="A20965" s="1">
        <v>0</v>
      </c>
      <c r="B20965" s="1" t="s">
        <v>25330</v>
      </c>
    </row>
    <row r="20966" spans="1:9" x14ac:dyDescent="0.25">
      <c r="A20966" s="1">
        <v>1</v>
      </c>
      <c r="B20966" s="1" t="s">
        <v>25331</v>
      </c>
      <c r="C20966" s="1" t="s">
        <v>25332</v>
      </c>
      <c r="D20966" s="1">
        <v>22276.583344909999</v>
      </c>
      <c r="E20966" s="1">
        <v>3.2905E-4</v>
      </c>
      <c r="F20966" s="1" t="s">
        <v>3</v>
      </c>
      <c r="G20966" s="1" t="s">
        <v>25333</v>
      </c>
      <c r="H20966" s="1">
        <v>0</v>
      </c>
      <c r="I20966" s="1">
        <v>9990</v>
      </c>
    </row>
    <row r="20967" spans="1:9" x14ac:dyDescent="0.25">
      <c r="A20967" s="1">
        <v>2</v>
      </c>
      <c r="B20967" s="1">
        <v>53400</v>
      </c>
      <c r="C20967" s="1">
        <v>53.217100000000002</v>
      </c>
      <c r="D20967" s="1">
        <v>349.51819999999998</v>
      </c>
      <c r="E20967" s="1">
        <v>1895</v>
      </c>
      <c r="F20967" s="1">
        <v>45.1402</v>
      </c>
      <c r="G20967" s="1">
        <v>198.50729999999999</v>
      </c>
      <c r="H20967" s="1">
        <v>15.08844118</v>
      </c>
      <c r="I20967" s="1">
        <v>1301</v>
      </c>
    </row>
    <row r="20968" spans="1:9" x14ac:dyDescent="0.25">
      <c r="A20968" s="1">
        <v>0</v>
      </c>
      <c r="B20968" s="1" t="s">
        <v>25334</v>
      </c>
    </row>
    <row r="20969" spans="1:9" x14ac:dyDescent="0.25">
      <c r="A20969" s="1">
        <v>1</v>
      </c>
      <c r="B20969" s="1" t="s">
        <v>25335</v>
      </c>
      <c r="C20969" s="1" t="s">
        <v>25336</v>
      </c>
      <c r="D20969" s="1">
        <v>22276.583344909999</v>
      </c>
      <c r="E20969" s="1">
        <v>-1.4129E-4</v>
      </c>
      <c r="F20969" s="1" t="s">
        <v>3</v>
      </c>
      <c r="G20969" s="1">
        <f>-87050-3</f>
        <v>-87053</v>
      </c>
      <c r="H20969" s="1">
        <v>0</v>
      </c>
      <c r="I20969" s="1">
        <v>9991</v>
      </c>
    </row>
    <row r="20970" spans="1:9" x14ac:dyDescent="0.25">
      <c r="A20970" s="1">
        <v>2</v>
      </c>
      <c r="B20970" s="1">
        <v>53401</v>
      </c>
      <c r="C20970" s="1">
        <v>53.219799999999999</v>
      </c>
      <c r="D20970" s="1">
        <v>349.52339999999998</v>
      </c>
      <c r="E20970" s="1">
        <v>1794</v>
      </c>
      <c r="F20970" s="1">
        <v>46.153300000000002</v>
      </c>
      <c r="G20970" s="1">
        <v>117.4954</v>
      </c>
      <c r="H20970" s="1">
        <v>15.0887493</v>
      </c>
      <c r="I20970" s="1">
        <v>1306</v>
      </c>
    </row>
    <row r="20971" spans="1:9" x14ac:dyDescent="0.25">
      <c r="A20971" s="1">
        <v>0</v>
      </c>
      <c r="B20971" s="1" t="s">
        <v>25337</v>
      </c>
    </row>
    <row r="20972" spans="1:9" x14ac:dyDescent="0.25">
      <c r="A20972" s="1">
        <v>1</v>
      </c>
      <c r="B20972" s="1" t="s">
        <v>25338</v>
      </c>
      <c r="C20972" s="1" t="s">
        <v>25339</v>
      </c>
      <c r="D20972" s="1">
        <v>22276.583344909999</v>
      </c>
      <c r="E20972" s="1">
        <v>-8.5909999999999996E-5</v>
      </c>
      <c r="F20972" s="1" t="s">
        <v>3</v>
      </c>
      <c r="G20972" s="1">
        <f>-52198-3</f>
        <v>-52201</v>
      </c>
      <c r="H20972" s="1">
        <v>0</v>
      </c>
      <c r="I20972" s="1">
        <v>9993</v>
      </c>
    </row>
    <row r="20973" spans="1:9" x14ac:dyDescent="0.25">
      <c r="A20973" s="1">
        <v>2</v>
      </c>
      <c r="B20973" s="1">
        <v>53402</v>
      </c>
      <c r="C20973" s="1">
        <v>53.217399999999998</v>
      </c>
      <c r="D20973" s="1">
        <v>349.51839999999999</v>
      </c>
      <c r="E20973" s="1">
        <v>1866</v>
      </c>
      <c r="F20973" s="1">
        <v>48.997300000000003</v>
      </c>
      <c r="G20973" s="1">
        <v>214.6721</v>
      </c>
      <c r="H20973" s="1">
        <v>15.088610109999999</v>
      </c>
      <c r="I20973" s="1">
        <v>1301</v>
      </c>
    </row>
    <row r="20974" spans="1:9" x14ac:dyDescent="0.25">
      <c r="A20974" s="1">
        <v>0</v>
      </c>
      <c r="B20974" s="1" t="s">
        <v>25340</v>
      </c>
    </row>
    <row r="20975" spans="1:9" x14ac:dyDescent="0.25">
      <c r="A20975" s="1">
        <v>1</v>
      </c>
      <c r="B20975" s="1" t="s">
        <v>25341</v>
      </c>
      <c r="C20975" s="1" t="s">
        <v>25342</v>
      </c>
      <c r="D20975" s="1">
        <v>22276.583344909999</v>
      </c>
      <c r="E20975" s="1">
        <v>1.02E-6</v>
      </c>
      <c r="F20975" s="1" t="s">
        <v>3</v>
      </c>
      <c r="G20975" s="1" t="s">
        <v>25343</v>
      </c>
      <c r="H20975" s="1">
        <v>0</v>
      </c>
      <c r="I20975" s="1">
        <v>9992</v>
      </c>
    </row>
    <row r="20976" spans="1:9" x14ac:dyDescent="0.25">
      <c r="A20976" s="1">
        <v>2</v>
      </c>
      <c r="B20976" s="1">
        <v>53403</v>
      </c>
      <c r="C20976" s="1">
        <v>53.2179</v>
      </c>
      <c r="D20976" s="1">
        <v>349.52030000000002</v>
      </c>
      <c r="E20976" s="1">
        <v>1712</v>
      </c>
      <c r="F20976" s="1">
        <v>47.146599999999999</v>
      </c>
      <c r="G20976" s="1">
        <v>151.3021</v>
      </c>
      <c r="H20976" s="1">
        <v>15.08858199</v>
      </c>
      <c r="I20976" s="1">
        <v>1300</v>
      </c>
    </row>
    <row r="20977" spans="1:9" x14ac:dyDescent="0.25">
      <c r="A20977" s="1">
        <v>0</v>
      </c>
      <c r="B20977" s="1" t="s">
        <v>25344</v>
      </c>
    </row>
    <row r="20978" spans="1:9" x14ac:dyDescent="0.25">
      <c r="A20978" s="1">
        <v>1</v>
      </c>
      <c r="B20978" s="1" t="s">
        <v>25345</v>
      </c>
      <c r="C20978" s="1" t="s">
        <v>25346</v>
      </c>
      <c r="D20978" s="1">
        <v>22276.583344909999</v>
      </c>
      <c r="E20978" s="1">
        <v>-1.068495E-2</v>
      </c>
      <c r="F20978" s="1" t="s">
        <v>3</v>
      </c>
      <c r="G20978" s="1">
        <f>-28593-1</f>
        <v>-28594</v>
      </c>
      <c r="H20978" s="1">
        <v>0</v>
      </c>
      <c r="I20978" s="1">
        <v>9995</v>
      </c>
    </row>
    <row r="20979" spans="1:9" x14ac:dyDescent="0.25">
      <c r="A20979" s="1">
        <v>2</v>
      </c>
      <c r="B20979" s="1">
        <v>53404</v>
      </c>
      <c r="C20979" s="1">
        <v>53.216700000000003</v>
      </c>
      <c r="D20979" s="1">
        <v>341.19810000000001</v>
      </c>
      <c r="E20979" s="1">
        <v>1560</v>
      </c>
      <c r="F20979" s="1">
        <v>52.7151</v>
      </c>
      <c r="G20979" s="1">
        <v>211.7988</v>
      </c>
      <c r="H20979" s="1">
        <v>15.40123395</v>
      </c>
      <c r="I20979" s="1">
        <v>1305</v>
      </c>
    </row>
    <row r="20980" spans="1:9" x14ac:dyDescent="0.25">
      <c r="A20980" s="1">
        <v>0</v>
      </c>
      <c r="B20980" s="1" t="s">
        <v>25347</v>
      </c>
    </row>
    <row r="20981" spans="1:9" x14ac:dyDescent="0.25">
      <c r="A20981" s="1">
        <v>1</v>
      </c>
      <c r="B20981" s="1" t="s">
        <v>25348</v>
      </c>
      <c r="C20981" s="1" t="s">
        <v>25349</v>
      </c>
      <c r="D20981" s="1">
        <v>22276.583344909999</v>
      </c>
      <c r="E20981" s="1">
        <v>4.7597999999999998E-4</v>
      </c>
      <c r="F20981" s="1" t="s">
        <v>3</v>
      </c>
      <c r="G20981" s="1" t="s">
        <v>25350</v>
      </c>
      <c r="H20981" s="1">
        <v>0</v>
      </c>
      <c r="I20981" s="1">
        <v>9994</v>
      </c>
    </row>
    <row r="20982" spans="1:9" x14ac:dyDescent="0.25">
      <c r="A20982" s="1">
        <v>2</v>
      </c>
      <c r="B20982" s="1">
        <v>53405</v>
      </c>
      <c r="C20982" s="1">
        <v>53.219200000000001</v>
      </c>
      <c r="D20982" s="1">
        <v>349.52080000000001</v>
      </c>
      <c r="E20982" s="1">
        <v>1653</v>
      </c>
      <c r="F20982" s="1">
        <v>56.368499999999997</v>
      </c>
      <c r="G20982" s="1">
        <v>227.28380000000001</v>
      </c>
      <c r="H20982" s="1">
        <v>15.08837175</v>
      </c>
      <c r="I20982" s="1">
        <v>1301</v>
      </c>
    </row>
    <row r="20983" spans="1:9" x14ac:dyDescent="0.25">
      <c r="A20983" s="1">
        <v>0</v>
      </c>
      <c r="B20983" s="1" t="s">
        <v>25351</v>
      </c>
    </row>
    <row r="20984" spans="1:9" x14ac:dyDescent="0.25">
      <c r="A20984" s="1">
        <v>1</v>
      </c>
      <c r="B20984" s="1" t="s">
        <v>25352</v>
      </c>
      <c r="C20984" s="1" t="s">
        <v>25353</v>
      </c>
      <c r="D20984" s="1">
        <v>22276.583344909999</v>
      </c>
      <c r="E20984" s="1">
        <v>-1.165252E-2</v>
      </c>
      <c r="F20984" s="1" t="s">
        <v>3</v>
      </c>
      <c r="G20984" s="1">
        <f>-29849-1</f>
        <v>-29850</v>
      </c>
      <c r="H20984" s="1">
        <v>0</v>
      </c>
      <c r="I20984" s="1">
        <v>9991</v>
      </c>
    </row>
    <row r="20985" spans="1:9" x14ac:dyDescent="0.25">
      <c r="A20985" s="1">
        <v>2</v>
      </c>
      <c r="B20985" s="1">
        <v>53406</v>
      </c>
      <c r="C20985" s="1">
        <v>53.217399999999998</v>
      </c>
      <c r="D20985" s="1">
        <v>341.25</v>
      </c>
      <c r="E20985" s="1">
        <v>1551</v>
      </c>
      <c r="F20985" s="1">
        <v>46.090899999999998</v>
      </c>
      <c r="G20985" s="1">
        <v>243.9717</v>
      </c>
      <c r="H20985" s="1">
        <v>15.41666406</v>
      </c>
      <c r="I20985" s="1">
        <v>1303</v>
      </c>
    </row>
    <row r="20986" spans="1:9" x14ac:dyDescent="0.25">
      <c r="A20986" s="1">
        <v>0</v>
      </c>
      <c r="B20986" s="1" t="s">
        <v>25354</v>
      </c>
    </row>
    <row r="20987" spans="1:9" x14ac:dyDescent="0.25">
      <c r="A20987" s="1">
        <v>1</v>
      </c>
      <c r="B20987" s="1" t="s">
        <v>25355</v>
      </c>
      <c r="C20987" s="1" t="s">
        <v>25356</v>
      </c>
      <c r="D20987" s="1">
        <v>22276.583344909999</v>
      </c>
      <c r="E20987" s="1">
        <v>1.002E-4</v>
      </c>
      <c r="F20987" s="1" t="s">
        <v>3</v>
      </c>
      <c r="G20987" s="1" t="s">
        <v>25357</v>
      </c>
      <c r="H20987" s="1">
        <v>0</v>
      </c>
      <c r="I20987" s="1">
        <v>9992</v>
      </c>
    </row>
    <row r="20988" spans="1:9" x14ac:dyDescent="0.25">
      <c r="A20988" s="1">
        <v>2</v>
      </c>
      <c r="B20988" s="1">
        <v>53407</v>
      </c>
      <c r="C20988" s="1">
        <v>53.217599999999997</v>
      </c>
      <c r="D20988" s="1">
        <v>338.90910000000002</v>
      </c>
      <c r="E20988" s="1">
        <v>3800</v>
      </c>
      <c r="F20988" s="1">
        <v>14.4719</v>
      </c>
      <c r="G20988" s="1">
        <v>41.653399999999998</v>
      </c>
      <c r="H20988" s="1">
        <v>15.732554370000001</v>
      </c>
      <c r="I20988" s="1">
        <v>1304</v>
      </c>
    </row>
    <row r="20989" spans="1:9" x14ac:dyDescent="0.25">
      <c r="A20989" s="1">
        <v>0</v>
      </c>
      <c r="B20989" s="1" t="s">
        <v>25358</v>
      </c>
    </row>
    <row r="20990" spans="1:9" x14ac:dyDescent="0.25">
      <c r="A20990" s="1">
        <v>1</v>
      </c>
      <c r="B20990" s="1" t="s">
        <v>25359</v>
      </c>
      <c r="C20990" s="1" t="s">
        <v>25360</v>
      </c>
      <c r="D20990" s="1">
        <v>22276.583344909999</v>
      </c>
      <c r="E20990" s="1">
        <v>-1.0757849999999999E-2</v>
      </c>
      <c r="F20990" s="1" t="s">
        <v>3</v>
      </c>
      <c r="G20990" s="1">
        <f>-28245-1</f>
        <v>-28246</v>
      </c>
      <c r="H20990" s="1">
        <v>0</v>
      </c>
      <c r="I20990" s="1">
        <v>9993</v>
      </c>
    </row>
    <row r="20991" spans="1:9" x14ac:dyDescent="0.25">
      <c r="A20991" s="1">
        <v>2</v>
      </c>
      <c r="B20991" s="1">
        <v>53408</v>
      </c>
      <c r="C20991" s="1">
        <v>53.216999999999999</v>
      </c>
      <c r="D20991" s="1">
        <v>341.2167</v>
      </c>
      <c r="E20991" s="1">
        <v>1571</v>
      </c>
      <c r="F20991" s="1">
        <v>47.674999999999997</v>
      </c>
      <c r="G20991" s="1">
        <v>227.6592</v>
      </c>
      <c r="H20991" s="1">
        <v>15.407130779999999</v>
      </c>
      <c r="I20991" s="1">
        <v>1300</v>
      </c>
    </row>
    <row r="20992" spans="1:9" x14ac:dyDescent="0.25">
      <c r="A20992" s="1">
        <v>0</v>
      </c>
      <c r="B20992" s="1" t="s">
        <v>25361</v>
      </c>
    </row>
    <row r="20993" spans="1:9" x14ac:dyDescent="0.25">
      <c r="A20993" s="1">
        <v>1</v>
      </c>
      <c r="B20993" s="1" t="s">
        <v>25362</v>
      </c>
      <c r="C20993" s="1" t="s">
        <v>25363</v>
      </c>
      <c r="D20993" s="1">
        <v>22276.583344909999</v>
      </c>
      <c r="E20993" s="1">
        <v>6.3020000000000003E-5</v>
      </c>
      <c r="F20993" s="1" t="s">
        <v>3</v>
      </c>
      <c r="G20993" s="1" t="s">
        <v>25364</v>
      </c>
      <c r="H20993" s="1">
        <v>0</v>
      </c>
      <c r="I20993" s="1">
        <v>9993</v>
      </c>
    </row>
    <row r="20994" spans="1:9" x14ac:dyDescent="0.25">
      <c r="A20994" s="1">
        <v>2</v>
      </c>
      <c r="B20994" s="1">
        <v>53409</v>
      </c>
      <c r="C20994" s="1">
        <v>53.218299999999999</v>
      </c>
      <c r="D20994" s="1">
        <v>338.90589999999997</v>
      </c>
      <c r="E20994" s="1">
        <v>3228</v>
      </c>
      <c r="F20994" s="1">
        <v>14.236700000000001</v>
      </c>
      <c r="G20994" s="1">
        <v>43.057899999999997</v>
      </c>
      <c r="H20994" s="1">
        <v>15.73251284</v>
      </c>
      <c r="I20994" s="1">
        <v>1300</v>
      </c>
    </row>
    <row r="20995" spans="1:9" x14ac:dyDescent="0.25">
      <c r="A20995" s="1">
        <v>0</v>
      </c>
      <c r="B20995" s="1" t="s">
        <v>25365</v>
      </c>
    </row>
    <row r="20996" spans="1:9" x14ac:dyDescent="0.25">
      <c r="A20996" s="1">
        <v>1</v>
      </c>
      <c r="B20996" s="1" t="s">
        <v>25366</v>
      </c>
      <c r="C20996" s="1" t="s">
        <v>25367</v>
      </c>
      <c r="D20996" s="1">
        <v>22276.583344909999</v>
      </c>
      <c r="E20996" s="1">
        <v>-1.092685E-2</v>
      </c>
      <c r="F20996" s="1" t="s">
        <v>3</v>
      </c>
      <c r="G20996" s="1">
        <f>-28435-1</f>
        <v>-28436</v>
      </c>
      <c r="H20996" s="1">
        <v>0</v>
      </c>
      <c r="I20996" s="1">
        <v>9995</v>
      </c>
    </row>
    <row r="20997" spans="1:9" x14ac:dyDescent="0.25">
      <c r="A20997" s="1">
        <v>2</v>
      </c>
      <c r="B20997" s="1">
        <v>53410</v>
      </c>
      <c r="C20997" s="1">
        <v>53.217100000000002</v>
      </c>
      <c r="D20997" s="1">
        <v>341.22789999999998</v>
      </c>
      <c r="E20997" s="1">
        <v>1506</v>
      </c>
      <c r="F20997" s="1">
        <v>55.224699999999999</v>
      </c>
      <c r="G20997" s="1">
        <v>225.16249999999999</v>
      </c>
      <c r="H20997" s="1">
        <v>15.41020524</v>
      </c>
      <c r="I20997" s="1">
        <v>1300</v>
      </c>
    </row>
    <row r="20998" spans="1:9" x14ac:dyDescent="0.25">
      <c r="A20998" s="1">
        <v>0</v>
      </c>
      <c r="B20998" s="1" t="s">
        <v>25368</v>
      </c>
    </row>
    <row r="20999" spans="1:9" x14ac:dyDescent="0.25">
      <c r="A20999" s="1">
        <v>1</v>
      </c>
      <c r="B20999" s="1" t="s">
        <v>25369</v>
      </c>
      <c r="C20999" s="1" t="s">
        <v>25370</v>
      </c>
      <c r="D20999" s="1">
        <v>22276.583344909999</v>
      </c>
      <c r="E20999" s="1">
        <v>-1.0890439999999999E-2</v>
      </c>
      <c r="F20999" s="1" t="s">
        <v>3</v>
      </c>
      <c r="G20999" s="1">
        <f>-28897-1</f>
        <v>-28898</v>
      </c>
      <c r="H20999" s="1">
        <v>0</v>
      </c>
      <c r="I20999" s="1">
        <v>9993</v>
      </c>
    </row>
    <row r="21000" spans="1:9" x14ac:dyDescent="0.25">
      <c r="A21000" s="1">
        <v>2</v>
      </c>
      <c r="B21000" s="1">
        <v>53411</v>
      </c>
      <c r="C21000" s="1">
        <v>53.216999999999999</v>
      </c>
      <c r="D21000" s="1">
        <v>341.20609999999999</v>
      </c>
      <c r="E21000" s="1">
        <v>1602</v>
      </c>
      <c r="F21000" s="1">
        <v>51.9405</v>
      </c>
      <c r="G21000" s="1">
        <v>218.19130000000001</v>
      </c>
      <c r="H21000" s="1">
        <v>15.404279409999999</v>
      </c>
      <c r="I21000" s="1">
        <v>1300</v>
      </c>
    </row>
    <row r="21001" spans="1:9" x14ac:dyDescent="0.25">
      <c r="A21001" s="1">
        <v>0</v>
      </c>
      <c r="B21001" s="1" t="s">
        <v>25371</v>
      </c>
    </row>
    <row r="21002" spans="1:9" x14ac:dyDescent="0.25">
      <c r="A21002" s="1">
        <v>1</v>
      </c>
      <c r="B21002" s="1" t="s">
        <v>25372</v>
      </c>
      <c r="C21002" s="1" t="s">
        <v>25373</v>
      </c>
      <c r="D21002" s="1">
        <v>22276.583344909999</v>
      </c>
      <c r="E21002" s="1">
        <v>-1.0604550000000001E-2</v>
      </c>
      <c r="F21002" s="1" t="s">
        <v>3</v>
      </c>
      <c r="G21002" s="1">
        <f>-26741-1</f>
        <v>-26742</v>
      </c>
      <c r="H21002" s="1">
        <v>0</v>
      </c>
      <c r="I21002" s="1">
        <v>9995</v>
      </c>
    </row>
    <row r="21003" spans="1:9" x14ac:dyDescent="0.25">
      <c r="A21003" s="1">
        <v>2</v>
      </c>
      <c r="B21003" s="1">
        <v>53412</v>
      </c>
      <c r="C21003" s="1">
        <v>53.217199999999998</v>
      </c>
      <c r="D21003" s="1">
        <v>341.26100000000002</v>
      </c>
      <c r="E21003" s="1">
        <v>1400</v>
      </c>
      <c r="F21003" s="1">
        <v>51.480800000000002</v>
      </c>
      <c r="G21003" s="1">
        <v>243.2687</v>
      </c>
      <c r="H21003" s="1">
        <v>15.418825010000001</v>
      </c>
      <c r="I21003" s="1">
        <v>1306</v>
      </c>
    </row>
    <row r="21004" spans="1:9" x14ac:dyDescent="0.25">
      <c r="A21004" s="1">
        <v>0</v>
      </c>
      <c r="B21004" s="1" t="s">
        <v>25374</v>
      </c>
    </row>
    <row r="21005" spans="1:9" x14ac:dyDescent="0.25">
      <c r="A21005" s="1">
        <v>1</v>
      </c>
      <c r="B21005" s="1" t="s">
        <v>25375</v>
      </c>
      <c r="C21005" s="1" t="s">
        <v>25376</v>
      </c>
      <c r="D21005" s="1">
        <v>22276.583344909999</v>
      </c>
      <c r="E21005" s="1">
        <v>-1.0805210000000001E-2</v>
      </c>
      <c r="F21005" s="1" t="s">
        <v>3</v>
      </c>
      <c r="G21005" s="1">
        <f>-27821-1</f>
        <v>-27822</v>
      </c>
      <c r="H21005" s="1">
        <v>0</v>
      </c>
      <c r="I21005" s="1">
        <v>9992</v>
      </c>
    </row>
    <row r="21006" spans="1:9" x14ac:dyDescent="0.25">
      <c r="A21006" s="1">
        <v>2</v>
      </c>
      <c r="B21006" s="1">
        <v>53413</v>
      </c>
      <c r="C21006" s="1">
        <v>53.217100000000002</v>
      </c>
      <c r="D21006" s="1">
        <v>341.23860000000002</v>
      </c>
      <c r="E21006" s="1">
        <v>1703</v>
      </c>
      <c r="F21006" s="1">
        <v>37.722299999999997</v>
      </c>
      <c r="G21006" s="1">
        <v>247.58969999999999</v>
      </c>
      <c r="H21006" s="1">
        <v>15.413074719999999</v>
      </c>
      <c r="I21006" s="1">
        <v>1309</v>
      </c>
    </row>
    <row r="21007" spans="1:9" x14ac:dyDescent="0.25">
      <c r="A21007" s="1">
        <v>0</v>
      </c>
      <c r="B21007" s="1" t="s">
        <v>25377</v>
      </c>
    </row>
    <row r="21008" spans="1:9" x14ac:dyDescent="0.25">
      <c r="A21008" s="1">
        <v>1</v>
      </c>
      <c r="B21008" s="1" t="s">
        <v>25378</v>
      </c>
      <c r="C21008" s="1" t="s">
        <v>25379</v>
      </c>
      <c r="D21008" s="1">
        <v>22276.583344909999</v>
      </c>
      <c r="E21008" s="1">
        <v>-1.086817E-2</v>
      </c>
      <c r="F21008" s="1" t="s">
        <v>3</v>
      </c>
      <c r="G21008" s="1">
        <f>-27175-1</f>
        <v>-27176</v>
      </c>
      <c r="H21008" s="1">
        <v>0</v>
      </c>
      <c r="I21008" s="1">
        <v>9999</v>
      </c>
    </row>
    <row r="21009" spans="1:9" x14ac:dyDescent="0.25">
      <c r="A21009" s="1">
        <v>2</v>
      </c>
      <c r="B21009" s="1">
        <v>53414</v>
      </c>
      <c r="C21009" s="1">
        <v>53.217500000000001</v>
      </c>
      <c r="D21009" s="1">
        <v>341.27170000000001</v>
      </c>
      <c r="E21009" s="1">
        <v>1398</v>
      </c>
      <c r="F21009" s="1">
        <v>49.9422</v>
      </c>
      <c r="G21009" s="1">
        <v>249.30619999999999</v>
      </c>
      <c r="H21009" s="1">
        <v>15.421969150000001</v>
      </c>
      <c r="I21009" s="1">
        <v>1301</v>
      </c>
    </row>
    <row r="21010" spans="1:9" x14ac:dyDescent="0.25">
      <c r="A21010" s="1">
        <v>0</v>
      </c>
      <c r="B21010" s="1" t="s">
        <v>25380</v>
      </c>
    </row>
    <row r="21011" spans="1:9" x14ac:dyDescent="0.25">
      <c r="A21011" s="1">
        <v>1</v>
      </c>
      <c r="B21011" s="1" t="s">
        <v>25381</v>
      </c>
      <c r="C21011" s="1" t="s">
        <v>25382</v>
      </c>
      <c r="D21011" s="1">
        <v>22276.583344909999</v>
      </c>
      <c r="E21011" s="1">
        <v>-1.091016E-2</v>
      </c>
      <c r="F21011" s="1" t="s">
        <v>3</v>
      </c>
      <c r="G21011" s="1">
        <f>-27016-1</f>
        <v>-27017</v>
      </c>
      <c r="H21011" s="1">
        <v>0</v>
      </c>
      <c r="I21011" s="1">
        <v>9991</v>
      </c>
    </row>
    <row r="21012" spans="1:9" x14ac:dyDescent="0.25">
      <c r="A21012" s="1">
        <v>2</v>
      </c>
      <c r="B21012" s="1">
        <v>53415</v>
      </c>
      <c r="C21012" s="1">
        <v>53.217300000000002</v>
      </c>
      <c r="D21012" s="1">
        <v>341.28210000000001</v>
      </c>
      <c r="E21012" s="1">
        <v>1333</v>
      </c>
      <c r="F21012" s="1">
        <v>62.1066</v>
      </c>
      <c r="G21012" s="1">
        <v>241.51009999999999</v>
      </c>
      <c r="H21012" s="1">
        <v>15.42495647</v>
      </c>
      <c r="I21012" s="1">
        <v>1308</v>
      </c>
    </row>
    <row r="21013" spans="1:9" x14ac:dyDescent="0.25">
      <c r="A21013" s="1">
        <v>0</v>
      </c>
      <c r="B21013" s="1" t="s">
        <v>25383</v>
      </c>
    </row>
    <row r="21014" spans="1:9" x14ac:dyDescent="0.25">
      <c r="A21014" s="1">
        <v>1</v>
      </c>
      <c r="B21014" s="1" t="s">
        <v>25384</v>
      </c>
      <c r="C21014" s="1" t="s">
        <v>25385</v>
      </c>
      <c r="D21014" s="1">
        <v>22276.583344909999</v>
      </c>
      <c r="E21014" s="1">
        <v>-1.1168239999999999E-2</v>
      </c>
      <c r="F21014" s="1" t="s">
        <v>3</v>
      </c>
      <c r="G21014" s="1">
        <f>-26948-1</f>
        <v>-26949</v>
      </c>
      <c r="H21014" s="1">
        <v>0</v>
      </c>
      <c r="I21014" s="1">
        <v>9990</v>
      </c>
    </row>
    <row r="21015" spans="1:9" x14ac:dyDescent="0.25">
      <c r="A21015" s="1">
        <v>2</v>
      </c>
      <c r="B21015" s="1">
        <v>53416</v>
      </c>
      <c r="C21015" s="1">
        <v>53.217500000000001</v>
      </c>
      <c r="D21015" s="1">
        <v>341.30900000000003</v>
      </c>
      <c r="E21015" s="1">
        <v>1513</v>
      </c>
      <c r="F21015" s="1">
        <v>48.394599999999997</v>
      </c>
      <c r="G21015" s="1">
        <v>266.66680000000002</v>
      </c>
      <c r="H21015" s="1">
        <v>15.433204999999999</v>
      </c>
      <c r="I21015" s="1">
        <v>1305</v>
      </c>
    </row>
    <row r="21016" spans="1:9" x14ac:dyDescent="0.25">
      <c r="A21016" s="1">
        <v>0</v>
      </c>
      <c r="B21016" s="1" t="s">
        <v>25386</v>
      </c>
    </row>
    <row r="21017" spans="1:9" x14ac:dyDescent="0.25">
      <c r="A21017" s="1">
        <v>1</v>
      </c>
      <c r="B21017" s="1" t="s">
        <v>25387</v>
      </c>
      <c r="C21017" s="1" t="s">
        <v>25388</v>
      </c>
      <c r="D21017" s="1">
        <v>22276.583344909999</v>
      </c>
      <c r="E21017" s="1">
        <v>-1.1643850000000001E-2</v>
      </c>
      <c r="F21017" s="1" t="s">
        <v>3</v>
      </c>
      <c r="G21017" s="1">
        <f>-28662-1</f>
        <v>-28663</v>
      </c>
      <c r="H21017" s="1">
        <v>0</v>
      </c>
      <c r="I21017" s="1">
        <v>9991</v>
      </c>
    </row>
    <row r="21018" spans="1:9" x14ac:dyDescent="0.25">
      <c r="A21018" s="1">
        <v>2</v>
      </c>
      <c r="B21018" s="1">
        <v>53417</v>
      </c>
      <c r="C21018" s="1">
        <v>53.217300000000002</v>
      </c>
      <c r="D21018" s="1">
        <v>341.29219999999998</v>
      </c>
      <c r="E21018" s="1">
        <v>1448</v>
      </c>
      <c r="F21018" s="1">
        <v>49.542499999999997</v>
      </c>
      <c r="G21018" s="1">
        <v>258.279</v>
      </c>
      <c r="H21018" s="1">
        <v>15.428459419999999</v>
      </c>
      <c r="I21018" s="1">
        <v>1303</v>
      </c>
    </row>
    <row r="21019" spans="1:9" x14ac:dyDescent="0.25">
      <c r="A21019" s="1">
        <v>0</v>
      </c>
      <c r="B21019" s="1" t="s">
        <v>25389</v>
      </c>
    </row>
    <row r="21020" spans="1:9" x14ac:dyDescent="0.25">
      <c r="A21020" s="1">
        <v>1</v>
      </c>
      <c r="B21020" s="1" t="s">
        <v>25390</v>
      </c>
      <c r="C21020" s="1" t="s">
        <v>25391</v>
      </c>
      <c r="D21020" s="1">
        <v>22276.583344909999</v>
      </c>
      <c r="E21020" s="1">
        <v>1.3069000000000001E-4</v>
      </c>
      <c r="F21020" s="1" t="s">
        <v>3</v>
      </c>
      <c r="G21020" s="1" t="s">
        <v>25392</v>
      </c>
      <c r="H21020" s="1">
        <v>0</v>
      </c>
      <c r="I21020" s="1">
        <v>9999</v>
      </c>
    </row>
    <row r="21021" spans="1:9" x14ac:dyDescent="0.25">
      <c r="A21021" s="1">
        <v>2</v>
      </c>
      <c r="B21021" s="1">
        <v>53418</v>
      </c>
      <c r="C21021" s="1">
        <v>53.216900000000003</v>
      </c>
      <c r="D21021" s="1">
        <v>338.78840000000002</v>
      </c>
      <c r="E21021" s="1">
        <v>3650</v>
      </c>
      <c r="F21021" s="1">
        <v>10.4359</v>
      </c>
      <c r="G21021" s="1">
        <v>105.43600000000001</v>
      </c>
      <c r="H21021" s="1">
        <v>15.73237364</v>
      </c>
      <c r="I21021" s="1">
        <v>1300</v>
      </c>
    </row>
    <row r="21022" spans="1:9" x14ac:dyDescent="0.25">
      <c r="A21022" s="1">
        <v>0</v>
      </c>
      <c r="B21022" s="1" t="s">
        <v>25393</v>
      </c>
    </row>
    <row r="21023" spans="1:9" x14ac:dyDescent="0.25">
      <c r="A21023" s="1">
        <v>1</v>
      </c>
      <c r="B21023" s="1" t="s">
        <v>25394</v>
      </c>
      <c r="C21023" s="1" t="s">
        <v>25395</v>
      </c>
      <c r="D21023" s="1">
        <v>22276.583344909999</v>
      </c>
      <c r="E21023" s="1">
        <v>-1.1404569999999999E-2</v>
      </c>
      <c r="F21023" s="1" t="s">
        <v>3</v>
      </c>
      <c r="G21023" s="1">
        <f>-27756-1</f>
        <v>-27757</v>
      </c>
      <c r="H21023" s="1">
        <v>0</v>
      </c>
      <c r="I21023" s="1">
        <v>9990</v>
      </c>
    </row>
    <row r="21024" spans="1:9" x14ac:dyDescent="0.25">
      <c r="A21024" s="1">
        <v>2</v>
      </c>
      <c r="B21024" s="1">
        <v>53419</v>
      </c>
      <c r="C21024" s="1">
        <v>53.217599999999997</v>
      </c>
      <c r="D21024" s="1">
        <v>341.30149999999998</v>
      </c>
      <c r="E21024" s="1">
        <v>1345</v>
      </c>
      <c r="F21024" s="1">
        <v>44.326000000000001</v>
      </c>
      <c r="G21024" s="1">
        <v>267.59879999999998</v>
      </c>
      <c r="H21024" s="1">
        <v>15.43124553</v>
      </c>
      <c r="I21024" s="1">
        <v>1309</v>
      </c>
    </row>
    <row r="21025" spans="1:9" x14ac:dyDescent="0.25">
      <c r="A21025" s="1">
        <v>0</v>
      </c>
      <c r="B21025" s="1" t="s">
        <v>25396</v>
      </c>
    </row>
    <row r="21026" spans="1:9" x14ac:dyDescent="0.25">
      <c r="A21026" s="1">
        <v>1</v>
      </c>
      <c r="B21026" s="1" t="s">
        <v>25397</v>
      </c>
      <c r="C21026" s="1" t="s">
        <v>25398</v>
      </c>
      <c r="D21026" s="1">
        <v>22276.583344909999</v>
      </c>
      <c r="E21026" s="1">
        <v>-1.1063740000000001E-2</v>
      </c>
      <c r="F21026" s="1" t="s">
        <v>3</v>
      </c>
      <c r="G21026" s="1">
        <f>-26094-1</f>
        <v>-26095</v>
      </c>
      <c r="H21026" s="1">
        <v>0</v>
      </c>
      <c r="I21026" s="1">
        <v>9996</v>
      </c>
    </row>
    <row r="21027" spans="1:9" x14ac:dyDescent="0.25">
      <c r="A21027" s="1">
        <v>2</v>
      </c>
      <c r="B21027" s="1">
        <v>53420</v>
      </c>
      <c r="C21027" s="1">
        <v>53.217500000000001</v>
      </c>
      <c r="D21027" s="1">
        <v>341.33080000000001</v>
      </c>
      <c r="E21027" s="1">
        <v>1727</v>
      </c>
      <c r="F21027" s="1">
        <v>34.175699999999999</v>
      </c>
      <c r="G21027" s="1">
        <v>290.2697</v>
      </c>
      <c r="H21027" s="1">
        <v>15.43963967</v>
      </c>
      <c r="I21027" s="1">
        <v>1307</v>
      </c>
    </row>
    <row r="21028" spans="1:9" x14ac:dyDescent="0.25">
      <c r="A21028" s="1">
        <v>0</v>
      </c>
      <c r="B21028" s="1" t="s">
        <v>25399</v>
      </c>
    </row>
    <row r="21029" spans="1:9" x14ac:dyDescent="0.25">
      <c r="A21029" s="1">
        <v>1</v>
      </c>
      <c r="B21029" s="1" t="s">
        <v>25400</v>
      </c>
      <c r="C21029" s="1" t="s">
        <v>25401</v>
      </c>
      <c r="D21029" s="1">
        <v>22276.583344909999</v>
      </c>
      <c r="E21029" s="1">
        <v>-1.104366E-2</v>
      </c>
      <c r="F21029" s="1" t="s">
        <v>3</v>
      </c>
      <c r="G21029" s="1">
        <f>-26568-1</f>
        <v>-26569</v>
      </c>
      <c r="H21029" s="1">
        <v>0</v>
      </c>
      <c r="I21029" s="1">
        <v>9992</v>
      </c>
    </row>
    <row r="21030" spans="1:9" x14ac:dyDescent="0.25">
      <c r="A21030" s="1">
        <v>2</v>
      </c>
      <c r="B21030" s="1">
        <v>53421</v>
      </c>
      <c r="C21030" s="1">
        <v>53.217599999999997</v>
      </c>
      <c r="D21030" s="1">
        <v>341.31049999999999</v>
      </c>
      <c r="E21030" s="1">
        <v>1581</v>
      </c>
      <c r="F21030" s="1">
        <v>43.996200000000002</v>
      </c>
      <c r="G21030" s="1">
        <v>272.61059999999998</v>
      </c>
      <c r="H21030" s="1">
        <v>15.4337827</v>
      </c>
      <c r="I21030" s="1">
        <v>1304</v>
      </c>
    </row>
    <row r="21031" spans="1:9" x14ac:dyDescent="0.25">
      <c r="A21031" s="1">
        <v>0</v>
      </c>
      <c r="B21031" s="1" t="s">
        <v>25402</v>
      </c>
    </row>
    <row r="21032" spans="1:9" x14ac:dyDescent="0.25">
      <c r="A21032" s="1">
        <v>1</v>
      </c>
      <c r="B21032" s="1" t="s">
        <v>25403</v>
      </c>
      <c r="C21032" s="1" t="s">
        <v>25404</v>
      </c>
      <c r="D21032" s="1">
        <v>22276.583344909999</v>
      </c>
      <c r="E21032" s="1">
        <v>-1.1127120000000001E-2</v>
      </c>
      <c r="F21032" s="1" t="s">
        <v>3</v>
      </c>
      <c r="G21032" s="1">
        <f>-25730-1</f>
        <v>-25731</v>
      </c>
      <c r="H21032" s="1">
        <v>0</v>
      </c>
      <c r="I21032" s="1">
        <v>9997</v>
      </c>
    </row>
    <row r="21033" spans="1:9" x14ac:dyDescent="0.25">
      <c r="A21033" s="1">
        <v>2</v>
      </c>
      <c r="B21033" s="1">
        <v>53422</v>
      </c>
      <c r="C21033" s="1">
        <v>53.217599999999997</v>
      </c>
      <c r="D21033" s="1">
        <v>341.35090000000002</v>
      </c>
      <c r="E21033" s="1">
        <v>1389</v>
      </c>
      <c r="F21033" s="1">
        <v>55.4848</v>
      </c>
      <c r="G21033" s="1">
        <v>275.92680000000001</v>
      </c>
      <c r="H21033" s="1">
        <v>15.44559203</v>
      </c>
      <c r="I21033" s="1">
        <v>1303</v>
      </c>
    </row>
    <row r="21034" spans="1:9" x14ac:dyDescent="0.25">
      <c r="A21034" s="1">
        <v>0</v>
      </c>
      <c r="B21034" s="1" t="s">
        <v>25405</v>
      </c>
    </row>
    <row r="21035" spans="1:9" x14ac:dyDescent="0.25">
      <c r="A21035" s="1">
        <v>1</v>
      </c>
      <c r="B21035" s="1" t="s">
        <v>25406</v>
      </c>
      <c r="C21035" s="1" t="s">
        <v>25407</v>
      </c>
      <c r="D21035" s="1">
        <v>22276.583344909999</v>
      </c>
      <c r="E21035" s="1">
        <v>-1.1262019999999999E-2</v>
      </c>
      <c r="F21035" s="1" t="s">
        <v>3</v>
      </c>
      <c r="G21035" s="1">
        <f>-26855-1</f>
        <v>-26856</v>
      </c>
      <c r="H21035" s="1">
        <v>0</v>
      </c>
      <c r="I21035" s="1">
        <v>9996</v>
      </c>
    </row>
    <row r="21036" spans="1:9" x14ac:dyDescent="0.25">
      <c r="A21036" s="1">
        <v>2</v>
      </c>
      <c r="B21036" s="1">
        <v>53423</v>
      </c>
      <c r="C21036" s="1">
        <v>53.217500000000001</v>
      </c>
      <c r="D21036" s="1">
        <v>341.32089999999999</v>
      </c>
      <c r="E21036" s="1">
        <v>1601</v>
      </c>
      <c r="F21036" s="1">
        <v>43.5167</v>
      </c>
      <c r="G21036" s="1">
        <v>276.90780000000001</v>
      </c>
      <c r="H21036" s="1">
        <v>15.43689541</v>
      </c>
      <c r="I21036" s="1">
        <v>1307</v>
      </c>
    </row>
    <row r="21037" spans="1:9" x14ac:dyDescent="0.25">
      <c r="A21037" s="1">
        <v>0</v>
      </c>
      <c r="B21037" s="1" t="s">
        <v>25408</v>
      </c>
    </row>
    <row r="21038" spans="1:9" x14ac:dyDescent="0.25">
      <c r="A21038" s="1">
        <v>1</v>
      </c>
      <c r="B21038" s="1" t="s">
        <v>25409</v>
      </c>
      <c r="C21038" s="1" t="s">
        <v>25410</v>
      </c>
      <c r="D21038" s="1">
        <v>22276.583344909999</v>
      </c>
      <c r="E21038" s="1">
        <v>-1.1343209999999999E-2</v>
      </c>
      <c r="F21038" s="1" t="s">
        <v>3</v>
      </c>
      <c r="G21038" s="1">
        <f>-25734-1</f>
        <v>-25735</v>
      </c>
      <c r="H21038" s="1">
        <v>0</v>
      </c>
      <c r="I21038" s="1">
        <v>9993</v>
      </c>
    </row>
    <row r="21039" spans="1:9" x14ac:dyDescent="0.25">
      <c r="A21039" s="1">
        <v>2</v>
      </c>
      <c r="B21039" s="1">
        <v>53424</v>
      </c>
      <c r="C21039" s="1">
        <v>53.2179</v>
      </c>
      <c r="D21039" s="1">
        <v>341.3689</v>
      </c>
      <c r="E21039" s="1">
        <v>1238</v>
      </c>
      <c r="F21039" s="1">
        <v>52.363300000000002</v>
      </c>
      <c r="G21039" s="1">
        <v>285.45830000000001</v>
      </c>
      <c r="H21039" s="1">
        <v>15.45166459</v>
      </c>
      <c r="I21039" s="1">
        <v>1302</v>
      </c>
    </row>
    <row r="21040" spans="1:9" x14ac:dyDescent="0.25">
      <c r="A21040" s="1">
        <v>0</v>
      </c>
      <c r="B21040" s="1" t="s">
        <v>25411</v>
      </c>
    </row>
    <row r="21041" spans="1:9" x14ac:dyDescent="0.25">
      <c r="A21041" s="1">
        <v>1</v>
      </c>
      <c r="B21041" s="1" t="s">
        <v>25412</v>
      </c>
      <c r="C21041" s="1" t="s">
        <v>25413</v>
      </c>
      <c r="D21041" s="1">
        <v>22276.583344909999</v>
      </c>
      <c r="E21041" s="1">
        <v>-1.105013E-2</v>
      </c>
      <c r="F21041" s="1" t="s">
        <v>3</v>
      </c>
      <c r="G21041" s="1">
        <f>-25800-1</f>
        <v>-25801</v>
      </c>
      <c r="H21041" s="1">
        <v>0</v>
      </c>
      <c r="I21041" s="1">
        <v>9994</v>
      </c>
    </row>
    <row r="21042" spans="1:9" x14ac:dyDescent="0.25">
      <c r="A21042" s="1">
        <v>2</v>
      </c>
      <c r="B21042" s="1">
        <v>53425</v>
      </c>
      <c r="C21042" s="1">
        <v>53.217599999999997</v>
      </c>
      <c r="D21042" s="1">
        <v>341.34070000000003</v>
      </c>
      <c r="E21042" s="1">
        <v>1483</v>
      </c>
      <c r="F21042" s="1">
        <v>45.052199999999999</v>
      </c>
      <c r="G21042" s="1">
        <v>282.94690000000003</v>
      </c>
      <c r="H21042" s="1">
        <v>15.44258232</v>
      </c>
      <c r="I21042" s="1">
        <v>1301</v>
      </c>
    </row>
    <row r="21043" spans="1:9" x14ac:dyDescent="0.25">
      <c r="A21043" s="1">
        <v>0</v>
      </c>
      <c r="B21043" s="1" t="s">
        <v>25414</v>
      </c>
    </row>
    <row r="21044" spans="1:9" x14ac:dyDescent="0.25">
      <c r="A21044" s="1">
        <v>1</v>
      </c>
      <c r="B21044" s="1" t="s">
        <v>25415</v>
      </c>
      <c r="C21044" s="1" t="s">
        <v>25416</v>
      </c>
      <c r="D21044" s="1">
        <v>22276.583344909999</v>
      </c>
      <c r="E21044" s="1">
        <v>3.2207999999999998E-4</v>
      </c>
      <c r="F21044" s="1" t="s">
        <v>3</v>
      </c>
      <c r="G21044" s="1" t="s">
        <v>1000</v>
      </c>
      <c r="H21044" s="1">
        <v>0</v>
      </c>
      <c r="I21044" s="1">
        <v>9997</v>
      </c>
    </row>
    <row r="21045" spans="1:9" x14ac:dyDescent="0.25">
      <c r="A21045" s="1">
        <v>2</v>
      </c>
      <c r="B21045" s="1">
        <v>53426</v>
      </c>
      <c r="C21045" s="1">
        <v>53.216999999999999</v>
      </c>
      <c r="D21045" s="1">
        <v>338.88119999999998</v>
      </c>
      <c r="E21045" s="1">
        <v>3874</v>
      </c>
      <c r="F21045" s="1">
        <v>6.9221000000000004</v>
      </c>
      <c r="G21045" s="1">
        <v>62.301699999999997</v>
      </c>
      <c r="H21045" s="1">
        <v>15.732546960000001</v>
      </c>
      <c r="I21045" s="1">
        <v>1306</v>
      </c>
    </row>
    <row r="21046" spans="1:9" x14ac:dyDescent="0.25">
      <c r="A21046" s="1">
        <v>0</v>
      </c>
      <c r="B21046" s="1" t="s">
        <v>25417</v>
      </c>
    </row>
    <row r="21047" spans="1:9" x14ac:dyDescent="0.25">
      <c r="A21047" s="1">
        <v>1</v>
      </c>
      <c r="B21047" s="1" t="s">
        <v>25418</v>
      </c>
      <c r="C21047" s="1" t="s">
        <v>25419</v>
      </c>
      <c r="D21047" s="1">
        <v>22276.583344909999</v>
      </c>
      <c r="E21047" s="1">
        <v>-1.10031E-2</v>
      </c>
      <c r="F21047" s="1" t="s">
        <v>3</v>
      </c>
      <c r="G21047" s="1">
        <f>-25169-1</f>
        <v>-25170</v>
      </c>
      <c r="H21047" s="1">
        <v>0</v>
      </c>
      <c r="I21047" s="1">
        <v>9999</v>
      </c>
    </row>
    <row r="21048" spans="1:9" x14ac:dyDescent="0.25">
      <c r="A21048" s="1">
        <v>2</v>
      </c>
      <c r="B21048" s="1">
        <v>53427</v>
      </c>
      <c r="C21048" s="1">
        <v>53.217799999999997</v>
      </c>
      <c r="D21048" s="1">
        <v>341.36090000000002</v>
      </c>
      <c r="E21048" s="1">
        <v>1511</v>
      </c>
      <c r="F21048" s="1">
        <v>40.705399999999997</v>
      </c>
      <c r="G21048" s="1">
        <v>293.98860000000002</v>
      </c>
      <c r="H21048" s="1">
        <v>15.44845241</v>
      </c>
      <c r="I21048" s="1">
        <v>1300</v>
      </c>
    </row>
    <row r="21049" spans="1:9" x14ac:dyDescent="0.25">
      <c r="A21049" s="1">
        <v>0</v>
      </c>
      <c r="B21049" s="1" t="s">
        <v>25420</v>
      </c>
    </row>
    <row r="21050" spans="1:9" x14ac:dyDescent="0.25">
      <c r="A21050" s="1">
        <v>1</v>
      </c>
      <c r="B21050" s="1" t="s">
        <v>25421</v>
      </c>
      <c r="C21050" s="1" t="s">
        <v>25422</v>
      </c>
      <c r="D21050" s="1">
        <v>22276.583344909999</v>
      </c>
      <c r="E21050" s="1">
        <v>1.1392500000000001E-3</v>
      </c>
      <c r="F21050" s="1" t="s">
        <v>3</v>
      </c>
      <c r="G21050" s="1" t="s">
        <v>25423</v>
      </c>
      <c r="H21050" s="1">
        <v>0</v>
      </c>
      <c r="I21050" s="1">
        <v>9996</v>
      </c>
    </row>
    <row r="21051" spans="1:9" x14ac:dyDescent="0.25">
      <c r="A21051" s="1">
        <v>2</v>
      </c>
      <c r="B21051" s="1">
        <v>53428</v>
      </c>
      <c r="C21051" s="1">
        <v>53.216700000000003</v>
      </c>
      <c r="D21051" s="1">
        <v>338.87970000000001</v>
      </c>
      <c r="E21051" s="1">
        <v>3725</v>
      </c>
      <c r="F21051" s="1">
        <v>8.0760000000000005</v>
      </c>
      <c r="G21051" s="1">
        <v>62.973700000000001</v>
      </c>
      <c r="H21051" s="1">
        <v>15.73172566</v>
      </c>
      <c r="I21051" s="1">
        <v>1302</v>
      </c>
    </row>
    <row r="21052" spans="1:9" x14ac:dyDescent="0.25">
      <c r="A21052" s="1">
        <v>0</v>
      </c>
      <c r="B21052" s="1" t="s">
        <v>25424</v>
      </c>
    </row>
    <row r="21053" spans="1:9" x14ac:dyDescent="0.25">
      <c r="A21053" s="1">
        <v>1</v>
      </c>
      <c r="B21053" s="1" t="s">
        <v>25425</v>
      </c>
      <c r="C21053" s="1" t="s">
        <v>25426</v>
      </c>
      <c r="D21053" s="1">
        <v>22276.583344909999</v>
      </c>
      <c r="E21053" s="1">
        <v>1.0071699999999999E-3</v>
      </c>
      <c r="F21053" s="1" t="s">
        <v>3</v>
      </c>
      <c r="G21053" s="1" t="s">
        <v>25427</v>
      </c>
      <c r="H21053" s="1">
        <v>0</v>
      </c>
      <c r="I21053" s="1">
        <v>9996</v>
      </c>
    </row>
    <row r="21054" spans="1:9" x14ac:dyDescent="0.25">
      <c r="A21054" s="1">
        <v>2</v>
      </c>
      <c r="B21054" s="1">
        <v>53429</v>
      </c>
      <c r="C21054" s="1">
        <v>53.216799999999999</v>
      </c>
      <c r="D21054" s="1">
        <v>338.88060000000002</v>
      </c>
      <c r="E21054" s="1">
        <v>3623</v>
      </c>
      <c r="F21054" s="1">
        <v>10.683400000000001</v>
      </c>
      <c r="G21054" s="1">
        <v>59.774900000000002</v>
      </c>
      <c r="H21054" s="1">
        <v>15.73209744</v>
      </c>
      <c r="I21054" s="1">
        <v>1309</v>
      </c>
    </row>
    <row r="21055" spans="1:9" x14ac:dyDescent="0.25">
      <c r="A21055" s="1">
        <v>0</v>
      </c>
      <c r="B21055" s="1" t="s">
        <v>25428</v>
      </c>
    </row>
    <row r="21056" spans="1:9" x14ac:dyDescent="0.25">
      <c r="A21056" s="1">
        <v>1</v>
      </c>
      <c r="B21056" s="1" t="s">
        <v>25429</v>
      </c>
      <c r="C21056" s="1" t="s">
        <v>25430</v>
      </c>
      <c r="D21056" s="1">
        <v>22276.583344909999</v>
      </c>
      <c r="E21056" s="1">
        <v>-1.6547E-4</v>
      </c>
      <c r="F21056" s="1" t="s">
        <v>3</v>
      </c>
      <c r="G21056" s="1">
        <f>-11339-3</f>
        <v>-11342</v>
      </c>
      <c r="H21056" s="1">
        <v>0</v>
      </c>
      <c r="I21056" s="1">
        <v>9996</v>
      </c>
    </row>
    <row r="21057" spans="1:9" x14ac:dyDescent="0.25">
      <c r="A21057" s="1">
        <v>2</v>
      </c>
      <c r="B21057" s="1">
        <v>53430</v>
      </c>
      <c r="C21057" s="1">
        <v>53.217700000000001</v>
      </c>
      <c r="D21057" s="1">
        <v>338.87920000000003</v>
      </c>
      <c r="E21057" s="1">
        <v>3602</v>
      </c>
      <c r="F21057" s="1">
        <v>9.3717000000000006</v>
      </c>
      <c r="G21057" s="1">
        <v>62.272300000000001</v>
      </c>
      <c r="H21057" s="1">
        <v>15.732512760000001</v>
      </c>
      <c r="I21057" s="1">
        <v>1305</v>
      </c>
    </row>
    <row r="21058" spans="1:9" x14ac:dyDescent="0.25">
      <c r="A21058" s="1">
        <v>0</v>
      </c>
      <c r="B21058" s="1" t="s">
        <v>25431</v>
      </c>
    </row>
    <row r="21059" spans="1:9" x14ac:dyDescent="0.25">
      <c r="A21059" s="1">
        <v>1</v>
      </c>
      <c r="B21059" s="1" t="s">
        <v>25432</v>
      </c>
      <c r="C21059" s="1" t="s">
        <v>25433</v>
      </c>
      <c r="D21059" s="1">
        <v>22276.583344909999</v>
      </c>
      <c r="E21059" s="1">
        <v>3.2412000000000001E-4</v>
      </c>
      <c r="F21059" s="1" t="s">
        <v>3</v>
      </c>
      <c r="G21059" s="1" t="s">
        <v>25434</v>
      </c>
      <c r="H21059" s="1">
        <v>0</v>
      </c>
      <c r="I21059" s="1">
        <v>9991</v>
      </c>
    </row>
    <row r="21060" spans="1:9" x14ac:dyDescent="0.25">
      <c r="A21060" s="1">
        <v>2</v>
      </c>
      <c r="B21060" s="1">
        <v>53431</v>
      </c>
      <c r="C21060" s="1">
        <v>53.217100000000002</v>
      </c>
      <c r="D21060" s="1">
        <v>338.88010000000003</v>
      </c>
      <c r="E21060" s="1">
        <v>3811</v>
      </c>
      <c r="F21060" s="1">
        <v>7.4710999999999999</v>
      </c>
      <c r="G21060" s="1">
        <v>62.339599999999997</v>
      </c>
      <c r="H21060" s="1">
        <v>15.73243898</v>
      </c>
      <c r="I21060" s="1">
        <v>1304</v>
      </c>
    </row>
    <row r="21061" spans="1:9" x14ac:dyDescent="0.25">
      <c r="A21061" s="1">
        <v>0</v>
      </c>
      <c r="B21061" s="1" t="s">
        <v>25435</v>
      </c>
    </row>
    <row r="21062" spans="1:9" x14ac:dyDescent="0.25">
      <c r="A21062" s="1">
        <v>1</v>
      </c>
      <c r="B21062" s="1" t="s">
        <v>25436</v>
      </c>
      <c r="C21062" s="1" t="s">
        <v>25437</v>
      </c>
      <c r="D21062" s="1">
        <v>22276.583344909999</v>
      </c>
      <c r="E21062" s="1">
        <v>4.706E-5</v>
      </c>
      <c r="F21062" s="1" t="s">
        <v>3</v>
      </c>
      <c r="G21062" s="1" t="s">
        <v>25438</v>
      </c>
      <c r="H21062" s="1">
        <v>0</v>
      </c>
      <c r="I21062" s="1">
        <v>9998</v>
      </c>
    </row>
    <row r="21063" spans="1:9" x14ac:dyDescent="0.25">
      <c r="A21063" s="1">
        <v>2</v>
      </c>
      <c r="B21063" s="1">
        <v>53432</v>
      </c>
      <c r="C21063" s="1">
        <v>53.217500000000001</v>
      </c>
      <c r="D21063" s="1">
        <v>338.87599999999998</v>
      </c>
      <c r="E21063" s="1">
        <v>3816</v>
      </c>
      <c r="F21063" s="1">
        <v>8.4422999999999995</v>
      </c>
      <c r="G21063" s="1">
        <v>64.950400000000002</v>
      </c>
      <c r="H21063" s="1">
        <v>15.73252707</v>
      </c>
      <c r="I21063" s="1">
        <v>1307</v>
      </c>
    </row>
    <row r="21064" spans="1:9" x14ac:dyDescent="0.25">
      <c r="A21064" s="1">
        <v>0</v>
      </c>
      <c r="B21064" s="1" t="s">
        <v>25439</v>
      </c>
    </row>
    <row r="21065" spans="1:9" x14ac:dyDescent="0.25">
      <c r="A21065" s="1">
        <v>1</v>
      </c>
      <c r="B21065" s="1" t="s">
        <v>25440</v>
      </c>
      <c r="C21065" s="1" t="s">
        <v>25441</v>
      </c>
      <c r="D21065" s="1">
        <v>22276.583344909999</v>
      </c>
      <c r="E21065" s="1">
        <v>1.2279999999999999E-5</v>
      </c>
      <c r="F21065" s="1" t="s">
        <v>3</v>
      </c>
      <c r="G21065" s="1" t="s">
        <v>25442</v>
      </c>
      <c r="H21065" s="1">
        <v>0</v>
      </c>
      <c r="I21065" s="1">
        <v>9992</v>
      </c>
    </row>
    <row r="21066" spans="1:9" x14ac:dyDescent="0.25">
      <c r="A21066" s="1">
        <v>2</v>
      </c>
      <c r="B21066" s="1">
        <v>53433</v>
      </c>
      <c r="C21066" s="1">
        <v>53.216799999999999</v>
      </c>
      <c r="D21066" s="1">
        <v>338.87799999999999</v>
      </c>
      <c r="E21066" s="1">
        <v>3531</v>
      </c>
      <c r="F21066" s="1">
        <v>13.345800000000001</v>
      </c>
      <c r="G21066" s="1">
        <v>58.930500000000002</v>
      </c>
      <c r="H21066" s="1">
        <v>15.73221678</v>
      </c>
      <c r="I21066" s="1">
        <v>1304</v>
      </c>
    </row>
    <row r="21067" spans="1:9" x14ac:dyDescent="0.25">
      <c r="A21067" s="1">
        <v>0</v>
      </c>
      <c r="B21067" s="1" t="s">
        <v>25443</v>
      </c>
    </row>
    <row r="21068" spans="1:9" x14ac:dyDescent="0.25">
      <c r="A21068" s="1">
        <v>1</v>
      </c>
      <c r="B21068" s="1" t="s">
        <v>25444</v>
      </c>
      <c r="C21068" s="1" t="s">
        <v>25445</v>
      </c>
      <c r="D21068" s="1">
        <v>22276.583344909999</v>
      </c>
      <c r="E21068" s="1">
        <v>-3.7187000000000001E-3</v>
      </c>
      <c r="F21068" s="1" t="s">
        <v>3</v>
      </c>
      <c r="G21068" s="1">
        <f>-27319-2</f>
        <v>-27321</v>
      </c>
      <c r="H21068" s="1">
        <v>0</v>
      </c>
      <c r="I21068" s="1">
        <v>9997</v>
      </c>
    </row>
    <row r="21069" spans="1:9" x14ac:dyDescent="0.25">
      <c r="A21069" s="1">
        <v>2</v>
      </c>
      <c r="B21069" s="1">
        <v>53434</v>
      </c>
      <c r="C21069" s="1">
        <v>53.217100000000002</v>
      </c>
      <c r="D21069" s="1">
        <v>338.8648</v>
      </c>
      <c r="E21069" s="1">
        <v>4460</v>
      </c>
      <c r="F21069" s="1">
        <v>10.446300000000001</v>
      </c>
      <c r="G21069" s="1">
        <v>64.0261</v>
      </c>
      <c r="H21069" s="1">
        <v>15.73448117</v>
      </c>
      <c r="I21069" s="1">
        <v>1306</v>
      </c>
    </row>
    <row r="21070" spans="1:9" x14ac:dyDescent="0.25">
      <c r="A21070" s="1">
        <v>0</v>
      </c>
      <c r="B21070" s="1" t="s">
        <v>25446</v>
      </c>
    </row>
    <row r="21071" spans="1:9" x14ac:dyDescent="0.25">
      <c r="A21071" s="1">
        <v>1</v>
      </c>
      <c r="B21071" s="1" t="s">
        <v>25447</v>
      </c>
      <c r="C21071" s="1" t="s">
        <v>25448</v>
      </c>
      <c r="D21071" s="1">
        <v>22276.583344909999</v>
      </c>
      <c r="E21071" s="1">
        <v>4.5974999999999998E-4</v>
      </c>
      <c r="F21071" s="1" t="s">
        <v>3</v>
      </c>
      <c r="G21071" s="1" t="s">
        <v>25449</v>
      </c>
      <c r="H21071" s="1">
        <v>0</v>
      </c>
      <c r="I21071" s="1">
        <v>9996</v>
      </c>
    </row>
    <row r="21072" spans="1:9" x14ac:dyDescent="0.25">
      <c r="A21072" s="1">
        <v>2</v>
      </c>
      <c r="B21072" s="1">
        <v>53435</v>
      </c>
      <c r="C21072" s="1">
        <v>53.217399999999998</v>
      </c>
      <c r="D21072" s="1">
        <v>338.87630000000001</v>
      </c>
      <c r="E21072" s="1">
        <v>3801</v>
      </c>
      <c r="F21072" s="1">
        <v>13.0038</v>
      </c>
      <c r="G21072" s="1">
        <v>59.7943</v>
      </c>
      <c r="H21072" s="1">
        <v>15.732379570000001</v>
      </c>
      <c r="I21072" s="1">
        <v>1309</v>
      </c>
    </row>
    <row r="21073" spans="1:9" x14ac:dyDescent="0.25">
      <c r="A21073" s="1">
        <v>0</v>
      </c>
      <c r="B21073" s="1" t="s">
        <v>25450</v>
      </c>
    </row>
    <row r="21074" spans="1:9" x14ac:dyDescent="0.25">
      <c r="A21074" s="1">
        <v>1</v>
      </c>
      <c r="B21074" s="1" t="s">
        <v>25451</v>
      </c>
      <c r="C21074" s="1" t="s">
        <v>25452</v>
      </c>
      <c r="D21074" s="1">
        <v>22276.583344909999</v>
      </c>
      <c r="E21074" s="1">
        <v>8.4900000000000004E-4</v>
      </c>
      <c r="F21074" s="1" t="s">
        <v>3</v>
      </c>
      <c r="G21074" s="1" t="s">
        <v>25453</v>
      </c>
      <c r="H21074" s="1">
        <v>0</v>
      </c>
      <c r="I21074" s="1">
        <v>9998</v>
      </c>
    </row>
    <row r="21075" spans="1:9" x14ac:dyDescent="0.25">
      <c r="A21075" s="1">
        <v>2</v>
      </c>
      <c r="B21075" s="1">
        <v>53436</v>
      </c>
      <c r="C21075" s="1">
        <v>53.216700000000003</v>
      </c>
      <c r="D21075" s="1">
        <v>338.8723</v>
      </c>
      <c r="E21075" s="1">
        <v>4008</v>
      </c>
      <c r="F21075" s="1">
        <v>4.0884</v>
      </c>
      <c r="G21075" s="1">
        <v>71.120900000000006</v>
      </c>
      <c r="H21075" s="1">
        <v>15.73198562</v>
      </c>
      <c r="I21075" s="1">
        <v>1308</v>
      </c>
    </row>
    <row r="21076" spans="1:9" x14ac:dyDescent="0.25">
      <c r="A21076" s="1">
        <v>0</v>
      </c>
      <c r="B21076" s="1" t="s">
        <v>25454</v>
      </c>
    </row>
    <row r="21077" spans="1:9" x14ac:dyDescent="0.25">
      <c r="A21077" s="1">
        <v>1</v>
      </c>
      <c r="B21077" s="1" t="s">
        <v>25455</v>
      </c>
      <c r="C21077" s="1" t="s">
        <v>25456</v>
      </c>
      <c r="D21077" s="1">
        <v>22276.583344909999</v>
      </c>
      <c r="E21077" s="1">
        <v>3.5351000000000002E-4</v>
      </c>
      <c r="F21077" s="1" t="s">
        <v>3</v>
      </c>
      <c r="G21077" s="1" t="s">
        <v>25457</v>
      </c>
      <c r="H21077" s="1">
        <v>0</v>
      </c>
      <c r="I21077" s="1">
        <v>9999</v>
      </c>
    </row>
    <row r="21078" spans="1:9" x14ac:dyDescent="0.25">
      <c r="A21078" s="1">
        <v>2</v>
      </c>
      <c r="B21078" s="1">
        <v>53438</v>
      </c>
      <c r="C21078" s="1">
        <v>53.216900000000003</v>
      </c>
      <c r="D21078" s="1">
        <v>338.8682</v>
      </c>
      <c r="E21078" s="1">
        <v>3749</v>
      </c>
      <c r="F21078" s="1">
        <v>8.1332000000000004</v>
      </c>
      <c r="G21078" s="1">
        <v>67.672899999999998</v>
      </c>
      <c r="H21078" s="1">
        <v>15.73208619</v>
      </c>
      <c r="I21078" s="1">
        <v>1302</v>
      </c>
    </row>
    <row r="21079" spans="1:9" x14ac:dyDescent="0.25">
      <c r="A21079" s="1">
        <v>0</v>
      </c>
      <c r="B21079" s="1" t="s">
        <v>25458</v>
      </c>
    </row>
    <row r="21080" spans="1:9" x14ac:dyDescent="0.25">
      <c r="A21080" s="1">
        <v>1</v>
      </c>
      <c r="B21080" s="1" t="s">
        <v>25459</v>
      </c>
      <c r="C21080" s="1" t="s">
        <v>25460</v>
      </c>
      <c r="D21080" s="1">
        <v>22276.583344909999</v>
      </c>
      <c r="E21080" s="1">
        <v>7.8381000000000002E-4</v>
      </c>
      <c r="F21080" s="1" t="s">
        <v>3</v>
      </c>
      <c r="G21080" s="1" t="s">
        <v>25461</v>
      </c>
      <c r="H21080" s="1">
        <v>0</v>
      </c>
      <c r="I21080" s="1">
        <v>9991</v>
      </c>
    </row>
    <row r="21081" spans="1:9" x14ac:dyDescent="0.25">
      <c r="A21081" s="1">
        <v>2</v>
      </c>
      <c r="B21081" s="1">
        <v>53439</v>
      </c>
      <c r="C21081" s="1">
        <v>53.217100000000002</v>
      </c>
      <c r="D21081" s="1">
        <v>338.86739999999998</v>
      </c>
      <c r="E21081" s="1">
        <v>3855</v>
      </c>
      <c r="F21081" s="1">
        <v>10.2806</v>
      </c>
      <c r="G21081" s="1">
        <v>66.1738</v>
      </c>
      <c r="H21081" s="1">
        <v>15.73213002</v>
      </c>
      <c r="I21081" s="1">
        <v>1301</v>
      </c>
    </row>
    <row r="21082" spans="1:9" x14ac:dyDescent="0.25">
      <c r="A21082" s="1">
        <v>0</v>
      </c>
      <c r="B21082" s="1" t="s">
        <v>25462</v>
      </c>
    </row>
    <row r="21083" spans="1:9" x14ac:dyDescent="0.25">
      <c r="A21083" s="1">
        <v>1</v>
      </c>
      <c r="B21083" s="1" t="s">
        <v>25463</v>
      </c>
      <c r="C21083" s="1" t="s">
        <v>25464</v>
      </c>
      <c r="D21083" s="1">
        <v>22276.097244190001</v>
      </c>
      <c r="E21083" s="1">
        <v>6.5074000000000002E-4</v>
      </c>
      <c r="F21083" s="1" t="s">
        <v>3</v>
      </c>
      <c r="G21083" s="1" t="s">
        <v>25465</v>
      </c>
      <c r="H21083" s="1">
        <v>0</v>
      </c>
      <c r="I21083" s="1">
        <v>9991</v>
      </c>
    </row>
    <row r="21084" spans="1:9" x14ac:dyDescent="0.25">
      <c r="A21084" s="1">
        <v>2</v>
      </c>
      <c r="B21084" s="1">
        <v>53462</v>
      </c>
      <c r="C21084" s="1">
        <v>51.638800000000003</v>
      </c>
      <c r="D21084" s="1">
        <v>161.08449999999999</v>
      </c>
      <c r="E21084" s="1">
        <v>5029</v>
      </c>
      <c r="F21084" s="1">
        <v>315.58699999999999</v>
      </c>
      <c r="G21084" s="1">
        <v>44.471699999999998</v>
      </c>
      <c r="H21084" s="1">
        <v>15.54360604</v>
      </c>
      <c r="I21084" s="1">
        <v>8046</v>
      </c>
    </row>
    <row r="21085" spans="1:9" x14ac:dyDescent="0.25">
      <c r="A21085" s="1">
        <v>0</v>
      </c>
      <c r="B21085" s="1" t="s">
        <v>25466</v>
      </c>
    </row>
    <row r="21086" spans="1:9" x14ac:dyDescent="0.25">
      <c r="A21086" s="1">
        <v>1</v>
      </c>
      <c r="B21086" s="1" t="s">
        <v>25467</v>
      </c>
      <c r="C21086" s="1" t="s">
        <v>25468</v>
      </c>
      <c r="D21086" s="1">
        <v>22275.958530489999</v>
      </c>
      <c r="E21086" s="1">
        <v>7.4145000000000005E-4</v>
      </c>
      <c r="F21086" s="1" t="s">
        <v>3</v>
      </c>
      <c r="G21086" s="1" t="s">
        <v>25469</v>
      </c>
      <c r="H21086" s="1">
        <v>0</v>
      </c>
      <c r="I21086" s="1">
        <v>9999</v>
      </c>
    </row>
    <row r="21087" spans="1:9" x14ac:dyDescent="0.25">
      <c r="A21087" s="1">
        <v>2</v>
      </c>
      <c r="B21087" s="1">
        <v>53463</v>
      </c>
      <c r="C21087" s="1">
        <v>51.6387</v>
      </c>
      <c r="D21087" s="1">
        <v>161.65809999999999</v>
      </c>
      <c r="E21087" s="1">
        <v>4873</v>
      </c>
      <c r="F21087" s="1">
        <v>311.19049999999999</v>
      </c>
      <c r="G21087" s="1">
        <v>48.866500000000002</v>
      </c>
      <c r="H21087" s="1">
        <v>15.55024557</v>
      </c>
      <c r="I21087" s="1">
        <v>8029</v>
      </c>
    </row>
    <row r="21088" spans="1:9" x14ac:dyDescent="0.25">
      <c r="A21088" s="1">
        <v>0</v>
      </c>
      <c r="B21088" s="1" t="s">
        <v>25470</v>
      </c>
    </row>
    <row r="21089" spans="1:9" x14ac:dyDescent="0.25">
      <c r="A21089" s="1">
        <v>1</v>
      </c>
      <c r="B21089" s="1" t="s">
        <v>25471</v>
      </c>
      <c r="C21089" s="1" t="s">
        <v>25472</v>
      </c>
      <c r="D21089" s="1">
        <v>22276.398336959999</v>
      </c>
      <c r="E21089" s="1">
        <v>9.9565999999999999E-4</v>
      </c>
      <c r="F21089" s="1" t="s">
        <v>3</v>
      </c>
      <c r="G21089" s="1" t="s">
        <v>25473</v>
      </c>
      <c r="H21089" s="1">
        <v>0</v>
      </c>
      <c r="I21089" s="1">
        <v>9995</v>
      </c>
    </row>
    <row r="21090" spans="1:9" x14ac:dyDescent="0.25">
      <c r="A21090" s="1">
        <v>2</v>
      </c>
      <c r="B21090" s="1">
        <v>53464</v>
      </c>
      <c r="C21090" s="1">
        <v>51.6387</v>
      </c>
      <c r="D21090" s="1">
        <v>159.34559999999999</v>
      </c>
      <c r="E21090" s="1">
        <v>4738</v>
      </c>
      <c r="F21090" s="1">
        <v>309.76369999999997</v>
      </c>
      <c r="G21090" s="1">
        <v>50.293700000000001</v>
      </c>
      <c r="H21090" s="1">
        <v>15.557682789999999</v>
      </c>
      <c r="I21090" s="1">
        <v>8092</v>
      </c>
    </row>
    <row r="21091" spans="1:9" x14ac:dyDescent="0.25">
      <c r="A21091" s="1">
        <v>0</v>
      </c>
      <c r="B21091" s="1" t="s">
        <v>25474</v>
      </c>
    </row>
    <row r="21092" spans="1:9" x14ac:dyDescent="0.25">
      <c r="A21092" s="1">
        <v>1</v>
      </c>
      <c r="B21092" s="1" t="s">
        <v>25475</v>
      </c>
      <c r="C21092" s="1" t="s">
        <v>25476</v>
      </c>
      <c r="D21092" s="1">
        <v>22276.583344909999</v>
      </c>
      <c r="E21092" s="1">
        <v>1.1192999999999999E-4</v>
      </c>
      <c r="F21092" s="1" t="s">
        <v>3</v>
      </c>
      <c r="G21092" s="1" t="s">
        <v>25477</v>
      </c>
      <c r="H21092" s="1">
        <v>0</v>
      </c>
      <c r="I21092" s="1">
        <v>9997</v>
      </c>
    </row>
    <row r="21093" spans="1:9" x14ac:dyDescent="0.25">
      <c r="A21093" s="1">
        <v>2</v>
      </c>
      <c r="B21093" s="1">
        <v>53465</v>
      </c>
      <c r="C21093" s="1">
        <v>97.656300000000002</v>
      </c>
      <c r="D21093" s="1">
        <v>36.335299999999997</v>
      </c>
      <c r="E21093" s="1">
        <v>1858</v>
      </c>
      <c r="F21093" s="1">
        <v>44.2669</v>
      </c>
      <c r="G21093" s="1">
        <v>245.1746</v>
      </c>
      <c r="H21093" s="1">
        <v>15.01255744</v>
      </c>
      <c r="I21093" s="1">
        <v>1304</v>
      </c>
    </row>
    <row r="21094" spans="1:9" x14ac:dyDescent="0.25">
      <c r="A21094" s="1">
        <v>0</v>
      </c>
      <c r="B21094" s="1" t="s">
        <v>25478</v>
      </c>
    </row>
    <row r="21095" spans="1:9" x14ac:dyDescent="0.25">
      <c r="A21095" s="1">
        <v>1</v>
      </c>
      <c r="B21095" s="1" t="s">
        <v>25479</v>
      </c>
      <c r="C21095" s="1" t="s">
        <v>25480</v>
      </c>
      <c r="D21095" s="1">
        <v>22276.583344909999</v>
      </c>
      <c r="E21095" s="1">
        <v>-1.9487000000000001E-4</v>
      </c>
      <c r="F21095" s="1" t="s">
        <v>3</v>
      </c>
      <c r="G21095" s="1">
        <f>-15158-2</f>
        <v>-15160</v>
      </c>
      <c r="H21095" s="1">
        <v>0</v>
      </c>
      <c r="I21095" s="1">
        <v>9995</v>
      </c>
    </row>
    <row r="21096" spans="1:9" x14ac:dyDescent="0.25">
      <c r="A21096" s="1">
        <v>2</v>
      </c>
      <c r="B21096" s="1">
        <v>53466</v>
      </c>
      <c r="C21096" s="1">
        <v>97.658600000000007</v>
      </c>
      <c r="D21096" s="1">
        <v>36.321599999999997</v>
      </c>
      <c r="E21096" s="1">
        <v>2078</v>
      </c>
      <c r="F21096" s="1">
        <v>49.497100000000003</v>
      </c>
      <c r="G21096" s="1">
        <v>250.01</v>
      </c>
      <c r="H21096" s="1">
        <v>15.01282765</v>
      </c>
      <c r="I21096" s="1">
        <v>1308</v>
      </c>
    </row>
    <row r="21097" spans="1:9" x14ac:dyDescent="0.25">
      <c r="A21097" s="1">
        <v>0</v>
      </c>
      <c r="B21097" s="1" t="s">
        <v>25481</v>
      </c>
    </row>
    <row r="21098" spans="1:9" x14ac:dyDescent="0.25">
      <c r="A21098" s="1">
        <v>1</v>
      </c>
      <c r="B21098" s="1" t="s">
        <v>25482</v>
      </c>
      <c r="C21098" s="1" t="s">
        <v>25483</v>
      </c>
      <c r="D21098" s="1">
        <v>22276.583344909999</v>
      </c>
      <c r="E21098" s="1">
        <v>1.2648E-4</v>
      </c>
      <c r="F21098" s="1" t="s">
        <v>3</v>
      </c>
      <c r="G21098" s="1" t="s">
        <v>25484</v>
      </c>
      <c r="H21098" s="1">
        <v>0</v>
      </c>
      <c r="I21098" s="1">
        <v>9990</v>
      </c>
    </row>
    <row r="21099" spans="1:9" x14ac:dyDescent="0.25">
      <c r="A21099" s="1">
        <v>2</v>
      </c>
      <c r="B21099" s="1">
        <v>53467</v>
      </c>
      <c r="C21099" s="1">
        <v>97.658600000000007</v>
      </c>
      <c r="D21099" s="1">
        <v>36.322899999999997</v>
      </c>
      <c r="E21099" s="1">
        <v>1613</v>
      </c>
      <c r="F21099" s="1">
        <v>69.721500000000006</v>
      </c>
      <c r="G21099" s="1">
        <v>239.67089999999999</v>
      </c>
      <c r="H21099" s="1">
        <v>15.01260645</v>
      </c>
      <c r="I21099" s="1">
        <v>1304</v>
      </c>
    </row>
    <row r="21100" spans="1:9" x14ac:dyDescent="0.25">
      <c r="A21100" s="1">
        <v>0</v>
      </c>
      <c r="B21100" s="1" t="s">
        <v>25485</v>
      </c>
    </row>
    <row r="21101" spans="1:9" x14ac:dyDescent="0.25">
      <c r="A21101" s="1">
        <v>1</v>
      </c>
      <c r="B21101" s="1" t="s">
        <v>25486</v>
      </c>
      <c r="C21101" s="1" t="s">
        <v>25487</v>
      </c>
      <c r="D21101" s="1">
        <v>22276.583344909999</v>
      </c>
      <c r="E21101" s="1">
        <v>5.1320999999999995E-4</v>
      </c>
      <c r="F21101" s="1" t="s">
        <v>3</v>
      </c>
      <c r="G21101" s="1" t="s">
        <v>25488</v>
      </c>
      <c r="H21101" s="1">
        <v>0</v>
      </c>
      <c r="I21101" s="1">
        <v>9994</v>
      </c>
    </row>
    <row r="21102" spans="1:9" x14ac:dyDescent="0.25">
      <c r="A21102" s="1">
        <v>2</v>
      </c>
      <c r="B21102" s="1">
        <v>53468</v>
      </c>
      <c r="C21102" s="1">
        <v>97.657899999999998</v>
      </c>
      <c r="D21102" s="1">
        <v>36.335999999999999</v>
      </c>
      <c r="E21102" s="1">
        <v>2190</v>
      </c>
      <c r="F21102" s="1">
        <v>44.467199999999998</v>
      </c>
      <c r="G21102" s="1">
        <v>307.67599999999999</v>
      </c>
      <c r="H21102" s="1">
        <v>15.003990099999999</v>
      </c>
      <c r="I21102" s="1">
        <v>1302</v>
      </c>
    </row>
    <row r="21103" spans="1:9" x14ac:dyDescent="0.25">
      <c r="A21103" s="1">
        <v>0</v>
      </c>
      <c r="B21103" s="1" t="s">
        <v>25489</v>
      </c>
    </row>
    <row r="21104" spans="1:9" x14ac:dyDescent="0.25">
      <c r="A21104" s="1">
        <v>1</v>
      </c>
      <c r="B21104" s="1" t="s">
        <v>25490</v>
      </c>
      <c r="C21104" s="1" t="s">
        <v>25491</v>
      </c>
      <c r="D21104" s="1">
        <v>22276.583344909999</v>
      </c>
      <c r="E21104" s="1">
        <v>-1.7646E-4</v>
      </c>
      <c r="F21104" s="1" t="s">
        <v>3</v>
      </c>
      <c r="G21104" s="1">
        <f>-13716-2</f>
        <v>-13718</v>
      </c>
      <c r="H21104" s="1">
        <v>0</v>
      </c>
      <c r="I21104" s="1">
        <v>9991</v>
      </c>
    </row>
    <row r="21105" spans="1:9" x14ac:dyDescent="0.25">
      <c r="A21105" s="1">
        <v>2</v>
      </c>
      <c r="B21105" s="1">
        <v>53469</v>
      </c>
      <c r="C21105" s="1">
        <v>97.656499999999994</v>
      </c>
      <c r="D21105" s="1">
        <v>36.322099999999999</v>
      </c>
      <c r="E21105" s="1">
        <v>1733</v>
      </c>
      <c r="F21105" s="1">
        <v>46.155000000000001</v>
      </c>
      <c r="G21105" s="1">
        <v>283.34039999999999</v>
      </c>
      <c r="H21105" s="1">
        <v>15.012894660000001</v>
      </c>
      <c r="I21105" s="1">
        <v>1309</v>
      </c>
    </row>
    <row r="21106" spans="1:9" x14ac:dyDescent="0.25">
      <c r="A21106" s="1">
        <v>0</v>
      </c>
      <c r="B21106" s="1" t="s">
        <v>25492</v>
      </c>
    </row>
    <row r="21107" spans="1:9" x14ac:dyDescent="0.25">
      <c r="A21107" s="1">
        <v>1</v>
      </c>
      <c r="B21107" s="1" t="s">
        <v>25493</v>
      </c>
      <c r="C21107" s="1" t="s">
        <v>25494</v>
      </c>
      <c r="D21107" s="1">
        <v>22276.583344909999</v>
      </c>
      <c r="E21107" s="1">
        <v>6.3449999999999997E-5</v>
      </c>
      <c r="F21107" s="1" t="s">
        <v>3</v>
      </c>
      <c r="G21107" s="1" t="s">
        <v>25495</v>
      </c>
      <c r="H21107" s="1">
        <v>0</v>
      </c>
      <c r="I21107" s="1">
        <v>9998</v>
      </c>
    </row>
    <row r="21108" spans="1:9" x14ac:dyDescent="0.25">
      <c r="A21108" s="1">
        <v>2</v>
      </c>
      <c r="B21108" s="1">
        <v>53470</v>
      </c>
      <c r="C21108" s="1">
        <v>97.658799999999999</v>
      </c>
      <c r="D21108" s="1">
        <v>36.323099999999997</v>
      </c>
      <c r="E21108" s="1">
        <v>2250</v>
      </c>
      <c r="F21108" s="1">
        <v>54.782299999999999</v>
      </c>
      <c r="G21108" s="1">
        <v>273.28649999999999</v>
      </c>
      <c r="H21108" s="1">
        <v>15.012955870000001</v>
      </c>
      <c r="I21108" s="1">
        <v>1300</v>
      </c>
    </row>
    <row r="21109" spans="1:9" x14ac:dyDescent="0.25">
      <c r="A21109" s="1">
        <v>0</v>
      </c>
      <c r="B21109" s="1" t="s">
        <v>25496</v>
      </c>
    </row>
    <row r="21110" spans="1:9" x14ac:dyDescent="0.25">
      <c r="A21110" s="1">
        <v>1</v>
      </c>
      <c r="B21110" s="1" t="s">
        <v>25497</v>
      </c>
      <c r="C21110" s="1" t="s">
        <v>25498</v>
      </c>
      <c r="D21110" s="1">
        <v>22276.583344909999</v>
      </c>
      <c r="E21110" s="1">
        <v>-4.0199999999999996E-6</v>
      </c>
      <c r="F21110" s="1" t="s">
        <v>3</v>
      </c>
      <c r="G21110" s="1">
        <f>-26682-4</f>
        <v>-26686</v>
      </c>
      <c r="H21110" s="1">
        <v>0</v>
      </c>
      <c r="I21110" s="1">
        <v>9994</v>
      </c>
    </row>
    <row r="21111" spans="1:9" x14ac:dyDescent="0.25">
      <c r="A21111" s="1">
        <v>2</v>
      </c>
      <c r="B21111" s="1">
        <v>53471</v>
      </c>
      <c r="C21111" s="1">
        <v>97.656599999999997</v>
      </c>
      <c r="D21111" s="1">
        <v>36.322699999999998</v>
      </c>
      <c r="E21111" s="1">
        <v>1907</v>
      </c>
      <c r="F21111" s="1">
        <v>40.372599999999998</v>
      </c>
      <c r="G21111" s="1">
        <v>309.17009999999999</v>
      </c>
      <c r="H21111" s="1">
        <v>15.012733539999999</v>
      </c>
      <c r="I21111" s="1">
        <v>1309</v>
      </c>
    </row>
    <row r="21112" spans="1:9" x14ac:dyDescent="0.25">
      <c r="A21112" s="1">
        <v>0</v>
      </c>
      <c r="B21112" s="1" t="s">
        <v>25499</v>
      </c>
    </row>
    <row r="21113" spans="1:9" x14ac:dyDescent="0.25">
      <c r="A21113" s="1">
        <v>1</v>
      </c>
      <c r="B21113" s="1" t="s">
        <v>25500</v>
      </c>
      <c r="C21113" s="1" t="s">
        <v>25501</v>
      </c>
      <c r="D21113" s="1">
        <v>22276.583344909999</v>
      </c>
      <c r="E21113" s="1">
        <v>-1.8169E-4</v>
      </c>
      <c r="F21113" s="1" t="s">
        <v>3</v>
      </c>
      <c r="G21113" s="1">
        <f>-14126-2</f>
        <v>-14128</v>
      </c>
      <c r="H21113" s="1">
        <v>0</v>
      </c>
      <c r="I21113" s="1">
        <v>9992</v>
      </c>
    </row>
    <row r="21114" spans="1:9" x14ac:dyDescent="0.25">
      <c r="A21114" s="1">
        <v>2</v>
      </c>
      <c r="B21114" s="1">
        <v>53472</v>
      </c>
      <c r="C21114" s="1">
        <v>97.657300000000006</v>
      </c>
      <c r="D21114" s="1">
        <v>36.323099999999997</v>
      </c>
      <c r="E21114" s="1">
        <v>1776</v>
      </c>
      <c r="F21114" s="1">
        <v>52.116599999999998</v>
      </c>
      <c r="G21114" s="1">
        <v>287.3725</v>
      </c>
      <c r="H21114" s="1">
        <v>15.012870270000001</v>
      </c>
      <c r="I21114" s="1">
        <v>1301</v>
      </c>
    </row>
    <row r="21115" spans="1:9" x14ac:dyDescent="0.25">
      <c r="A21115" s="1">
        <v>0</v>
      </c>
      <c r="B21115" s="1" t="s">
        <v>25502</v>
      </c>
    </row>
    <row r="21116" spans="1:9" x14ac:dyDescent="0.25">
      <c r="A21116" s="1">
        <v>1</v>
      </c>
      <c r="B21116" s="1" t="s">
        <v>25503</v>
      </c>
      <c r="C21116" s="1" t="s">
        <v>25504</v>
      </c>
      <c r="D21116" s="1">
        <v>22276.583344909999</v>
      </c>
      <c r="E21116" s="1">
        <v>-6.0359999999999998E-5</v>
      </c>
      <c r="F21116" s="1" t="s">
        <v>3</v>
      </c>
      <c r="G21116" s="1">
        <f>-46554-3</f>
        <v>-46557</v>
      </c>
      <c r="H21116" s="1">
        <v>0</v>
      </c>
      <c r="I21116" s="1">
        <v>9994</v>
      </c>
    </row>
    <row r="21117" spans="1:9" x14ac:dyDescent="0.25">
      <c r="A21117" s="1">
        <v>2</v>
      </c>
      <c r="B21117" s="1">
        <v>53473</v>
      </c>
      <c r="C21117" s="1">
        <v>97.655799999999999</v>
      </c>
      <c r="D21117" s="1">
        <v>36.322400000000002</v>
      </c>
      <c r="E21117" s="1">
        <v>1582</v>
      </c>
      <c r="F21117" s="1">
        <v>42.297499999999999</v>
      </c>
      <c r="G21117" s="1">
        <v>327.20260000000002</v>
      </c>
      <c r="H21117" s="1">
        <v>15.0127671</v>
      </c>
      <c r="I21117" s="1">
        <v>1305</v>
      </c>
    </row>
    <row r="21118" spans="1:9" x14ac:dyDescent="0.25">
      <c r="A21118" s="1">
        <v>0</v>
      </c>
      <c r="B21118" s="1" t="s">
        <v>25505</v>
      </c>
    </row>
    <row r="21119" spans="1:9" x14ac:dyDescent="0.25">
      <c r="A21119" s="1">
        <v>1</v>
      </c>
      <c r="B21119" s="1" t="s">
        <v>25506</v>
      </c>
      <c r="C21119" s="1" t="s">
        <v>25507</v>
      </c>
      <c r="D21119" s="1">
        <v>22276.583344909999</v>
      </c>
      <c r="E21119" s="1">
        <v>1.1899E-4</v>
      </c>
      <c r="F21119" s="1" t="s">
        <v>3</v>
      </c>
      <c r="G21119" s="1" t="s">
        <v>25508</v>
      </c>
      <c r="H21119" s="1">
        <v>0</v>
      </c>
      <c r="I21119" s="1">
        <v>9998</v>
      </c>
    </row>
    <row r="21120" spans="1:9" x14ac:dyDescent="0.25">
      <c r="A21120" s="1">
        <v>2</v>
      </c>
      <c r="B21120" s="1">
        <v>53474</v>
      </c>
      <c r="C21120" s="1">
        <v>97.653499999999994</v>
      </c>
      <c r="D21120" s="1">
        <v>36.320599999999999</v>
      </c>
      <c r="E21120" s="1">
        <v>1204</v>
      </c>
      <c r="F21120" s="1">
        <v>35.906500000000001</v>
      </c>
      <c r="G21120" s="1">
        <v>12.248699999999999</v>
      </c>
      <c r="H21120" s="1">
        <v>15.01279516</v>
      </c>
      <c r="I21120" s="1">
        <v>1300</v>
      </c>
    </row>
    <row r="21121" spans="1:9" x14ac:dyDescent="0.25">
      <c r="A21121" s="1">
        <v>0</v>
      </c>
      <c r="B21121" s="1" t="s">
        <v>25509</v>
      </c>
    </row>
    <row r="21122" spans="1:9" x14ac:dyDescent="0.25">
      <c r="A21122" s="1">
        <v>1</v>
      </c>
      <c r="B21122" s="1" t="s">
        <v>25510</v>
      </c>
      <c r="C21122" s="1" t="s">
        <v>25511</v>
      </c>
      <c r="D21122" s="1">
        <v>22276.583344909999</v>
      </c>
      <c r="E21122" s="1">
        <v>8.0820000000000002E-5</v>
      </c>
      <c r="F21122" s="1" t="s">
        <v>3</v>
      </c>
      <c r="G21122" s="1" t="s">
        <v>25512</v>
      </c>
      <c r="H21122" s="1">
        <v>0</v>
      </c>
      <c r="I21122" s="1">
        <v>9991</v>
      </c>
    </row>
    <row r="21123" spans="1:9" x14ac:dyDescent="0.25">
      <c r="A21123" s="1">
        <v>2</v>
      </c>
      <c r="B21123" s="1">
        <v>53475</v>
      </c>
      <c r="C21123" s="1">
        <v>97.654600000000002</v>
      </c>
      <c r="D21123" s="1">
        <v>36.322099999999999</v>
      </c>
      <c r="E21123" s="1">
        <v>1474</v>
      </c>
      <c r="F21123" s="1">
        <v>45.303800000000003</v>
      </c>
      <c r="G21123" s="1">
        <v>334.21839999999997</v>
      </c>
      <c r="H21123" s="1">
        <v>15.01269332</v>
      </c>
      <c r="I21123" s="1">
        <v>1300</v>
      </c>
    </row>
    <row r="21124" spans="1:9" x14ac:dyDescent="0.25">
      <c r="A21124" s="1">
        <v>0</v>
      </c>
      <c r="B21124" s="1" t="s">
        <v>25513</v>
      </c>
    </row>
    <row r="21125" spans="1:9" x14ac:dyDescent="0.25">
      <c r="A21125" s="1">
        <v>1</v>
      </c>
      <c r="B21125" s="1" t="s">
        <v>25514</v>
      </c>
      <c r="C21125" s="1" t="s">
        <v>25515</v>
      </c>
      <c r="D21125" s="1">
        <v>22276.583344909999</v>
      </c>
      <c r="E21125" s="1">
        <v>5.6610000000000002E-5</v>
      </c>
      <c r="F21125" s="1" t="s">
        <v>3</v>
      </c>
      <c r="G21125" s="1" t="s">
        <v>25516</v>
      </c>
      <c r="H21125" s="1">
        <v>0</v>
      </c>
      <c r="I21125" s="1">
        <v>9996</v>
      </c>
    </row>
    <row r="21126" spans="1:9" x14ac:dyDescent="0.25">
      <c r="A21126" s="1">
        <v>2</v>
      </c>
      <c r="B21126" s="1">
        <v>53476</v>
      </c>
      <c r="C21126" s="1">
        <v>97.656800000000004</v>
      </c>
      <c r="D21126" s="1">
        <v>36.323500000000003</v>
      </c>
      <c r="E21126" s="1">
        <v>1871</v>
      </c>
      <c r="F21126" s="1">
        <v>47.4071</v>
      </c>
      <c r="G21126" s="1">
        <v>312.09410000000003</v>
      </c>
      <c r="H21126" s="1">
        <v>15.012676969999999</v>
      </c>
      <c r="I21126" s="1">
        <v>1308</v>
      </c>
    </row>
    <row r="21127" spans="1:9" x14ac:dyDescent="0.25">
      <c r="A21127" s="1">
        <v>0</v>
      </c>
      <c r="B21127" s="1" t="s">
        <v>25517</v>
      </c>
    </row>
    <row r="21128" spans="1:9" x14ac:dyDescent="0.25">
      <c r="A21128" s="1">
        <v>1</v>
      </c>
      <c r="B21128" s="1" t="s">
        <v>25518</v>
      </c>
      <c r="C21128" s="1" t="s">
        <v>25519</v>
      </c>
      <c r="D21128" s="1">
        <v>22276.583344909999</v>
      </c>
      <c r="E21128" s="1">
        <v>1.7629000000000001E-4</v>
      </c>
      <c r="F21128" s="1" t="s">
        <v>3</v>
      </c>
      <c r="G21128" s="1" t="s">
        <v>25520</v>
      </c>
      <c r="H21128" s="1">
        <v>0</v>
      </c>
      <c r="I21128" s="1">
        <v>9999</v>
      </c>
    </row>
    <row r="21129" spans="1:9" x14ac:dyDescent="0.25">
      <c r="A21129" s="1">
        <v>2</v>
      </c>
      <c r="B21129" s="1">
        <v>53477</v>
      </c>
      <c r="C21129" s="1">
        <v>97.654200000000003</v>
      </c>
      <c r="D21129" s="1">
        <v>36.321399999999997</v>
      </c>
      <c r="E21129" s="1">
        <v>1334</v>
      </c>
      <c r="F21129" s="1">
        <v>41.340400000000002</v>
      </c>
      <c r="G21129" s="1">
        <v>358.10199999999998</v>
      </c>
      <c r="H21129" s="1">
        <v>15.012669089999999</v>
      </c>
      <c r="I21129" s="1">
        <v>1309</v>
      </c>
    </row>
    <row r="21130" spans="1:9" x14ac:dyDescent="0.25">
      <c r="A21130" s="1">
        <v>0</v>
      </c>
      <c r="B21130" s="1" t="s">
        <v>25521</v>
      </c>
    </row>
    <row r="21131" spans="1:9" x14ac:dyDescent="0.25">
      <c r="A21131" s="1">
        <v>1</v>
      </c>
      <c r="B21131" s="1" t="s">
        <v>25522</v>
      </c>
      <c r="C21131" s="1" t="s">
        <v>25523</v>
      </c>
      <c r="D21131" s="1">
        <v>22276.583344909999</v>
      </c>
      <c r="E21131" s="1">
        <v>-2.9019000000000001E-4</v>
      </c>
      <c r="F21131" s="1" t="s">
        <v>3</v>
      </c>
      <c r="G21131" s="1">
        <f>-22624-2</f>
        <v>-22626</v>
      </c>
      <c r="H21131" s="1">
        <v>0</v>
      </c>
      <c r="I21131" s="1">
        <v>9996</v>
      </c>
    </row>
    <row r="21132" spans="1:9" x14ac:dyDescent="0.25">
      <c r="A21132" s="1">
        <v>2</v>
      </c>
      <c r="B21132" s="1">
        <v>53478</v>
      </c>
      <c r="C21132" s="1">
        <v>97.654899999999998</v>
      </c>
      <c r="D21132" s="1">
        <v>36.321100000000001</v>
      </c>
      <c r="E21132" s="1">
        <v>1450</v>
      </c>
      <c r="F21132" s="1">
        <v>52.930599999999998</v>
      </c>
      <c r="G21132" s="1">
        <v>315.2647</v>
      </c>
      <c r="H21132" s="1">
        <v>15.01287204</v>
      </c>
      <c r="I21132" s="1">
        <v>1302</v>
      </c>
    </row>
    <row r="21133" spans="1:9" x14ac:dyDescent="0.25">
      <c r="A21133" s="1">
        <v>0</v>
      </c>
      <c r="B21133" s="1" t="s">
        <v>25524</v>
      </c>
    </row>
    <row r="21134" spans="1:9" x14ac:dyDescent="0.25">
      <c r="A21134" s="1">
        <v>1</v>
      </c>
      <c r="B21134" s="1" t="s">
        <v>25525</v>
      </c>
      <c r="C21134" s="1" t="s">
        <v>25526</v>
      </c>
      <c r="D21134" s="1">
        <v>22276.583344909999</v>
      </c>
      <c r="E21134" s="1">
        <v>-1.8539000000000001E-4</v>
      </c>
      <c r="F21134" s="1" t="s">
        <v>3</v>
      </c>
      <c r="G21134" s="1">
        <f>-14415-2</f>
        <v>-14417</v>
      </c>
      <c r="H21134" s="1">
        <v>0</v>
      </c>
      <c r="I21134" s="1">
        <v>9991</v>
      </c>
    </row>
    <row r="21135" spans="1:9" x14ac:dyDescent="0.25">
      <c r="A21135" s="1">
        <v>2</v>
      </c>
      <c r="B21135" s="1">
        <v>53479</v>
      </c>
      <c r="C21135" s="1">
        <v>97.654399999999995</v>
      </c>
      <c r="D21135" s="1">
        <v>36.321800000000003</v>
      </c>
      <c r="E21135" s="1">
        <v>1619</v>
      </c>
      <c r="F21135" s="1">
        <v>32.681899999999999</v>
      </c>
      <c r="G21135" s="1">
        <v>16.808599999999998</v>
      </c>
      <c r="H21135" s="1">
        <v>15.012871909999999</v>
      </c>
      <c r="I21135" s="1">
        <v>1302</v>
      </c>
    </row>
    <row r="21136" spans="1:9" x14ac:dyDescent="0.25">
      <c r="A21136" s="1">
        <v>0</v>
      </c>
      <c r="B21136" s="1" t="s">
        <v>25527</v>
      </c>
    </row>
    <row r="21137" spans="1:9" x14ac:dyDescent="0.25">
      <c r="A21137" s="1">
        <v>1</v>
      </c>
      <c r="B21137" s="1" t="s">
        <v>25528</v>
      </c>
      <c r="C21137" s="1" t="s">
        <v>25529</v>
      </c>
      <c r="D21137" s="1">
        <v>22276.583344909999</v>
      </c>
      <c r="E21137" s="1">
        <v>-1.7284000000000001E-4</v>
      </c>
      <c r="F21137" s="1" t="s">
        <v>3</v>
      </c>
      <c r="G21137" s="1">
        <f>-13433-2</f>
        <v>-13435</v>
      </c>
      <c r="H21137" s="1">
        <v>0</v>
      </c>
      <c r="I21137" s="1">
        <v>9998</v>
      </c>
    </row>
    <row r="21138" spans="1:9" x14ac:dyDescent="0.25">
      <c r="A21138" s="1">
        <v>2</v>
      </c>
      <c r="B21138" s="1">
        <v>53480</v>
      </c>
      <c r="C21138" s="1">
        <v>97.655199999999994</v>
      </c>
      <c r="D21138" s="1">
        <v>36.321800000000003</v>
      </c>
      <c r="E21138" s="1">
        <v>1586</v>
      </c>
      <c r="F21138" s="1">
        <v>23.185500000000001</v>
      </c>
      <c r="G21138" s="1">
        <v>6.3215000000000003</v>
      </c>
      <c r="H21138" s="1">
        <v>15.01290728</v>
      </c>
      <c r="I21138" s="1">
        <v>1309</v>
      </c>
    </row>
    <row r="21139" spans="1:9" x14ac:dyDescent="0.25">
      <c r="A21139" s="1">
        <v>0</v>
      </c>
      <c r="B21139" s="1" t="s">
        <v>25530</v>
      </c>
    </row>
    <row r="21140" spans="1:9" x14ac:dyDescent="0.25">
      <c r="A21140" s="1">
        <v>1</v>
      </c>
      <c r="B21140" s="1" t="s">
        <v>25531</v>
      </c>
      <c r="C21140" s="1" t="s">
        <v>25532</v>
      </c>
      <c r="D21140" s="1">
        <v>22276.583344909999</v>
      </c>
      <c r="E21140" s="1">
        <v>1.1429000000000001E-4</v>
      </c>
      <c r="F21140" s="1" t="s">
        <v>3</v>
      </c>
      <c r="G21140" s="1" t="s">
        <v>25533</v>
      </c>
      <c r="H21140" s="1">
        <v>0</v>
      </c>
      <c r="I21140" s="1">
        <v>9991</v>
      </c>
    </row>
    <row r="21141" spans="1:9" x14ac:dyDescent="0.25">
      <c r="A21141" s="1">
        <v>2</v>
      </c>
      <c r="B21141" s="1">
        <v>53481</v>
      </c>
      <c r="C21141" s="1">
        <v>97.654200000000003</v>
      </c>
      <c r="D21141" s="1">
        <v>36.320999999999998</v>
      </c>
      <c r="E21141" s="1">
        <v>1524</v>
      </c>
      <c r="F21141" s="1">
        <v>46.721899999999998</v>
      </c>
      <c r="G21141" s="1">
        <v>12.7446</v>
      </c>
      <c r="H21141" s="1">
        <v>15.01276985</v>
      </c>
      <c r="I21141" s="1">
        <v>1304</v>
      </c>
    </row>
    <row r="21142" spans="1:9" x14ac:dyDescent="0.25">
      <c r="A21142" s="1">
        <v>0</v>
      </c>
      <c r="B21142" s="1" t="s">
        <v>25534</v>
      </c>
    </row>
    <row r="21143" spans="1:9" x14ac:dyDescent="0.25">
      <c r="A21143" s="1">
        <v>1</v>
      </c>
      <c r="B21143" s="1" t="s">
        <v>25535</v>
      </c>
      <c r="C21143" s="1" t="s">
        <v>25536</v>
      </c>
      <c r="D21143" s="1">
        <v>22276.583344909999</v>
      </c>
      <c r="E21143" s="1">
        <v>1.0598E-4</v>
      </c>
      <c r="F21143" s="1" t="s">
        <v>3</v>
      </c>
      <c r="G21143" s="1" t="s">
        <v>25537</v>
      </c>
      <c r="H21143" s="1">
        <v>0</v>
      </c>
      <c r="I21143" s="1">
        <v>9993</v>
      </c>
    </row>
    <row r="21144" spans="1:9" x14ac:dyDescent="0.25">
      <c r="A21144" s="1">
        <v>2</v>
      </c>
      <c r="B21144" s="1">
        <v>53482</v>
      </c>
      <c r="C21144" s="1">
        <v>97.6541</v>
      </c>
      <c r="D21144" s="1">
        <v>36.321399999999997</v>
      </c>
      <c r="E21144" s="1">
        <v>1716</v>
      </c>
      <c r="F21144" s="1">
        <v>33.138399999999997</v>
      </c>
      <c r="G21144" s="1">
        <v>25.004100000000001</v>
      </c>
      <c r="H21144" s="1">
        <v>15.01277264</v>
      </c>
      <c r="I21144" s="1">
        <v>1303</v>
      </c>
    </row>
    <row r="21145" spans="1:9" x14ac:dyDescent="0.25">
      <c r="A21145" s="1">
        <v>0</v>
      </c>
      <c r="B21145" s="1" t="s">
        <v>25538</v>
      </c>
    </row>
    <row r="21146" spans="1:9" x14ac:dyDescent="0.25">
      <c r="A21146" s="1">
        <v>1</v>
      </c>
      <c r="B21146" s="1" t="s">
        <v>25539</v>
      </c>
      <c r="C21146" s="1" t="s">
        <v>25540</v>
      </c>
      <c r="D21146" s="1">
        <v>22276.583344909999</v>
      </c>
      <c r="E21146" s="1">
        <v>-1.7511999999999999E-4</v>
      </c>
      <c r="F21146" s="1" t="s">
        <v>3</v>
      </c>
      <c r="G21146" s="1">
        <f>-13614-2</f>
        <v>-13616</v>
      </c>
      <c r="H21146" s="1">
        <v>0</v>
      </c>
      <c r="I21146" s="1">
        <v>9996</v>
      </c>
    </row>
    <row r="21147" spans="1:9" x14ac:dyDescent="0.25">
      <c r="A21147" s="1">
        <v>2</v>
      </c>
      <c r="B21147" s="1">
        <v>53483</v>
      </c>
      <c r="C21147" s="1">
        <v>97.656199999999998</v>
      </c>
      <c r="D21147" s="1">
        <v>36.323500000000003</v>
      </c>
      <c r="E21147" s="1">
        <v>1882</v>
      </c>
      <c r="F21147" s="1">
        <v>38.908000000000001</v>
      </c>
      <c r="G21147" s="1">
        <v>49.294600000000003</v>
      </c>
      <c r="H21147" s="1">
        <v>15.01281852</v>
      </c>
      <c r="I21147" s="1">
        <v>1300</v>
      </c>
    </row>
    <row r="21148" spans="1:9" x14ac:dyDescent="0.25">
      <c r="A21148" s="1">
        <v>0</v>
      </c>
      <c r="B21148" s="1" t="s">
        <v>25541</v>
      </c>
    </row>
    <row r="21149" spans="1:9" x14ac:dyDescent="0.25">
      <c r="A21149" s="1">
        <v>1</v>
      </c>
      <c r="B21149" s="1" t="s">
        <v>25542</v>
      </c>
      <c r="C21149" s="1" t="s">
        <v>25543</v>
      </c>
      <c r="D21149" s="1">
        <v>22276.583344909999</v>
      </c>
      <c r="E21149" s="1">
        <v>7.8100000000000001E-5</v>
      </c>
      <c r="F21149" s="1" t="s">
        <v>3</v>
      </c>
      <c r="G21149" s="1" t="s">
        <v>25544</v>
      </c>
      <c r="H21149" s="1">
        <v>0</v>
      </c>
      <c r="I21149" s="1">
        <v>9995</v>
      </c>
    </row>
    <row r="21150" spans="1:9" x14ac:dyDescent="0.25">
      <c r="A21150" s="1">
        <v>2</v>
      </c>
      <c r="B21150" s="1">
        <v>53484</v>
      </c>
      <c r="C21150" s="1">
        <v>97.6554</v>
      </c>
      <c r="D21150" s="1">
        <v>36.322899999999997</v>
      </c>
      <c r="E21150" s="1">
        <v>1370</v>
      </c>
      <c r="F21150" s="1">
        <v>42.7654</v>
      </c>
      <c r="G21150" s="1">
        <v>26.756699999999999</v>
      </c>
      <c r="H21150" s="1">
        <v>15.01268089</v>
      </c>
      <c r="I21150" s="1">
        <v>1303</v>
      </c>
    </row>
    <row r="21151" spans="1:9" x14ac:dyDescent="0.25">
      <c r="A21151" s="1">
        <v>0</v>
      </c>
      <c r="B21151" s="1" t="s">
        <v>25545</v>
      </c>
    </row>
    <row r="21152" spans="1:9" x14ac:dyDescent="0.25">
      <c r="A21152" s="1">
        <v>1</v>
      </c>
      <c r="B21152" s="1" t="s">
        <v>25546</v>
      </c>
      <c r="C21152" s="1" t="s">
        <v>25547</v>
      </c>
      <c r="D21152" s="1">
        <v>22276.583344909999</v>
      </c>
      <c r="E21152" s="1">
        <v>-1.1252E-4</v>
      </c>
      <c r="F21152" s="1" t="s">
        <v>3</v>
      </c>
      <c r="G21152" s="1">
        <f>-87244-3</f>
        <v>-87247</v>
      </c>
      <c r="H21152" s="1">
        <v>0</v>
      </c>
      <c r="I21152" s="1">
        <v>9994</v>
      </c>
    </row>
    <row r="21153" spans="1:9" x14ac:dyDescent="0.25">
      <c r="A21153" s="1">
        <v>2</v>
      </c>
      <c r="B21153" s="1">
        <v>53485</v>
      </c>
      <c r="C21153" s="1">
        <v>97.656599999999997</v>
      </c>
      <c r="D21153" s="1">
        <v>36.323900000000002</v>
      </c>
      <c r="E21153" s="1">
        <v>1910</v>
      </c>
      <c r="F21153" s="1">
        <v>39.328899999999997</v>
      </c>
      <c r="G21153" s="1">
        <v>60.1736</v>
      </c>
      <c r="H21153" s="1">
        <v>15.012756789999999</v>
      </c>
      <c r="I21153" s="1">
        <v>1307</v>
      </c>
    </row>
    <row r="21154" spans="1:9" x14ac:dyDescent="0.25">
      <c r="A21154" s="1">
        <v>0</v>
      </c>
      <c r="B21154" s="1" t="s">
        <v>25548</v>
      </c>
    </row>
    <row r="21155" spans="1:9" x14ac:dyDescent="0.25">
      <c r="A21155" s="1">
        <v>1</v>
      </c>
      <c r="B21155" s="1" t="s">
        <v>25549</v>
      </c>
      <c r="C21155" s="1" t="s">
        <v>25550</v>
      </c>
      <c r="D21155" s="1">
        <v>22276.583344909999</v>
      </c>
      <c r="E21155" s="1">
        <v>4.0769999999999998E-5</v>
      </c>
      <c r="F21155" s="1" t="s">
        <v>3</v>
      </c>
      <c r="G21155" s="1" t="s">
        <v>25551</v>
      </c>
      <c r="H21155" s="1">
        <v>0</v>
      </c>
      <c r="I21155" s="1">
        <v>9992</v>
      </c>
    </row>
    <row r="21156" spans="1:9" x14ac:dyDescent="0.25">
      <c r="A21156" s="1">
        <v>2</v>
      </c>
      <c r="B21156" s="1">
        <v>53486</v>
      </c>
      <c r="C21156" s="1">
        <v>97.654700000000005</v>
      </c>
      <c r="D21156" s="1">
        <v>36.321399999999997</v>
      </c>
      <c r="E21156" s="1">
        <v>1799</v>
      </c>
      <c r="F21156" s="1">
        <v>47.463900000000002</v>
      </c>
      <c r="G21156" s="1">
        <v>32.06</v>
      </c>
      <c r="H21156" s="1">
        <v>15.01265944</v>
      </c>
      <c r="I21156" s="1">
        <v>1306</v>
      </c>
    </row>
    <row r="21157" spans="1:9" x14ac:dyDescent="0.25">
      <c r="A21157" s="1">
        <v>0</v>
      </c>
      <c r="B21157" s="1" t="s">
        <v>25552</v>
      </c>
    </row>
    <row r="21158" spans="1:9" x14ac:dyDescent="0.25">
      <c r="A21158" s="1">
        <v>1</v>
      </c>
      <c r="B21158" s="1" t="s">
        <v>25553</v>
      </c>
      <c r="C21158" s="1" t="s">
        <v>25554</v>
      </c>
      <c r="D21158" s="1">
        <v>22276.583344909999</v>
      </c>
      <c r="E21158" s="1">
        <v>-2.6769000000000001E-4</v>
      </c>
      <c r="F21158" s="1" t="s">
        <v>3</v>
      </c>
      <c r="G21158" s="1">
        <f>-20861-2</f>
        <v>-20863</v>
      </c>
      <c r="H21158" s="1">
        <v>0</v>
      </c>
      <c r="I21158" s="1">
        <v>9996</v>
      </c>
    </row>
    <row r="21159" spans="1:9" x14ac:dyDescent="0.25">
      <c r="A21159" s="1">
        <v>2</v>
      </c>
      <c r="B21159" s="1">
        <v>53487</v>
      </c>
      <c r="C21159" s="1">
        <v>97.656999999999996</v>
      </c>
      <c r="D21159" s="1">
        <v>36.328299999999999</v>
      </c>
      <c r="E21159" s="1">
        <v>1801</v>
      </c>
      <c r="F21159" s="1">
        <v>47.440199999999997</v>
      </c>
      <c r="G21159" s="1">
        <v>72.084100000000007</v>
      </c>
      <c r="H21159" s="1">
        <v>15.012835600000001</v>
      </c>
      <c r="I21159" s="1">
        <v>1306</v>
      </c>
    </row>
    <row r="21160" spans="1:9" x14ac:dyDescent="0.25">
      <c r="A21160" s="1">
        <v>0</v>
      </c>
      <c r="B21160" s="1" t="s">
        <v>25555</v>
      </c>
    </row>
    <row r="21161" spans="1:9" x14ac:dyDescent="0.25">
      <c r="A21161" s="1">
        <v>1</v>
      </c>
      <c r="B21161" s="1" t="s">
        <v>25556</v>
      </c>
      <c r="C21161" s="1" t="s">
        <v>25557</v>
      </c>
      <c r="D21161" s="1">
        <v>22276.583344909999</v>
      </c>
      <c r="E21161" s="1">
        <v>1.1722000000000001E-4</v>
      </c>
      <c r="F21161" s="1" t="s">
        <v>3</v>
      </c>
      <c r="G21161" s="1" t="s">
        <v>25558</v>
      </c>
      <c r="H21161" s="1">
        <v>0</v>
      </c>
      <c r="I21161" s="1">
        <v>9995</v>
      </c>
    </row>
    <row r="21162" spans="1:9" x14ac:dyDescent="0.25">
      <c r="A21162" s="1">
        <v>2</v>
      </c>
      <c r="B21162" s="1">
        <v>53488</v>
      </c>
      <c r="C21162" s="1">
        <v>97.655699999999996</v>
      </c>
      <c r="D21162" s="1">
        <v>36.321899999999999</v>
      </c>
      <c r="E21162" s="1">
        <v>1823</v>
      </c>
      <c r="F21162" s="1">
        <v>39.185600000000001</v>
      </c>
      <c r="G21162" s="1">
        <v>50.2804</v>
      </c>
      <c r="H21162" s="1">
        <v>15.012792900000001</v>
      </c>
      <c r="I21162" s="1">
        <v>1308</v>
      </c>
    </row>
    <row r="21163" spans="1:9" x14ac:dyDescent="0.25">
      <c r="A21163" s="1">
        <v>0</v>
      </c>
      <c r="B21163" s="1" t="s">
        <v>25559</v>
      </c>
    </row>
    <row r="21164" spans="1:9" x14ac:dyDescent="0.25">
      <c r="A21164" s="1">
        <v>1</v>
      </c>
      <c r="B21164" s="1" t="s">
        <v>25560</v>
      </c>
      <c r="C21164" s="1" t="s">
        <v>25561</v>
      </c>
      <c r="D21164" s="1">
        <v>22276.583344909999</v>
      </c>
      <c r="E21164" s="1">
        <v>-3.1712999999999999E-4</v>
      </c>
      <c r="F21164" s="1" t="s">
        <v>3</v>
      </c>
      <c r="G21164" s="1">
        <f>-24734-2</f>
        <v>-24736</v>
      </c>
      <c r="H21164" s="1">
        <v>0</v>
      </c>
      <c r="I21164" s="1">
        <v>9996</v>
      </c>
    </row>
    <row r="21165" spans="1:9" x14ac:dyDescent="0.25">
      <c r="A21165" s="1">
        <v>2</v>
      </c>
      <c r="B21165" s="1">
        <v>53489</v>
      </c>
      <c r="C21165" s="1">
        <v>97.657899999999998</v>
      </c>
      <c r="D21165" s="1">
        <v>36.334099999999999</v>
      </c>
      <c r="E21165" s="1">
        <v>2118</v>
      </c>
      <c r="F21165" s="1">
        <v>34.823300000000003</v>
      </c>
      <c r="G21165" s="1">
        <v>94.682199999999995</v>
      </c>
      <c r="H21165" s="1">
        <v>15.01291982</v>
      </c>
      <c r="I21165" s="1">
        <v>1302</v>
      </c>
    </row>
    <row r="21166" spans="1:9" x14ac:dyDescent="0.25">
      <c r="A21166" s="1">
        <v>0</v>
      </c>
      <c r="B21166" s="1" t="s">
        <v>25562</v>
      </c>
    </row>
    <row r="21167" spans="1:9" x14ac:dyDescent="0.25">
      <c r="A21167" s="1">
        <v>1</v>
      </c>
      <c r="B21167" s="1" t="s">
        <v>25563</v>
      </c>
      <c r="C21167" s="1" t="s">
        <v>25564</v>
      </c>
      <c r="D21167" s="1">
        <v>22276.583344909999</v>
      </c>
      <c r="E21167" s="1">
        <v>-1.0409E-4</v>
      </c>
      <c r="F21167" s="1" t="s">
        <v>3</v>
      </c>
      <c r="G21167" s="1">
        <f>-80663-3</f>
        <v>-80666</v>
      </c>
      <c r="H21167" s="1">
        <v>0</v>
      </c>
      <c r="I21167" s="1">
        <v>9991</v>
      </c>
    </row>
    <row r="21168" spans="1:9" x14ac:dyDescent="0.25">
      <c r="A21168" s="1">
        <v>2</v>
      </c>
      <c r="B21168" s="1">
        <v>53490</v>
      </c>
      <c r="C21168" s="1">
        <v>97.656999999999996</v>
      </c>
      <c r="D21168" s="1">
        <v>36.327199999999998</v>
      </c>
      <c r="E21168" s="1">
        <v>1882</v>
      </c>
      <c r="F21168" s="1">
        <v>42.519599999999997</v>
      </c>
      <c r="G21168" s="1">
        <v>66.976500000000001</v>
      </c>
      <c r="H21168" s="1">
        <v>15.01278224</v>
      </c>
      <c r="I21168" s="1">
        <v>1301</v>
      </c>
    </row>
    <row r="21169" spans="1:9" x14ac:dyDescent="0.25">
      <c r="A21169" s="1">
        <v>0</v>
      </c>
      <c r="B21169" s="1" t="s">
        <v>25565</v>
      </c>
    </row>
    <row r="21170" spans="1:9" x14ac:dyDescent="0.25">
      <c r="A21170" s="1">
        <v>1</v>
      </c>
      <c r="B21170" s="1" t="s">
        <v>25566</v>
      </c>
      <c r="C21170" s="1" t="s">
        <v>25567</v>
      </c>
      <c r="D21170" s="1">
        <v>22276.583344909999</v>
      </c>
      <c r="E21170" s="1">
        <v>8.1710000000000002E-5</v>
      </c>
      <c r="F21170" s="1" t="s">
        <v>3</v>
      </c>
      <c r="G21170" s="1" t="s">
        <v>25568</v>
      </c>
      <c r="H21170" s="1">
        <v>0</v>
      </c>
      <c r="I21170" s="1">
        <v>9992</v>
      </c>
    </row>
    <row r="21171" spans="1:9" x14ac:dyDescent="0.25">
      <c r="A21171" s="1">
        <v>2</v>
      </c>
      <c r="B21171" s="1">
        <v>53491</v>
      </c>
      <c r="C21171" s="1">
        <v>97.657899999999998</v>
      </c>
      <c r="D21171" s="1">
        <v>36.3352</v>
      </c>
      <c r="E21171" s="1">
        <v>2201</v>
      </c>
      <c r="F21171" s="1">
        <v>39.635800000000003</v>
      </c>
      <c r="G21171" s="1">
        <v>109.8382</v>
      </c>
      <c r="H21171" s="1">
        <v>15.01278836</v>
      </c>
      <c r="I21171" s="1">
        <v>1304</v>
      </c>
    </row>
    <row r="21172" spans="1:9" x14ac:dyDescent="0.25">
      <c r="A21172" s="1">
        <v>0</v>
      </c>
      <c r="B21172" s="1" t="s">
        <v>25569</v>
      </c>
    </row>
    <row r="21173" spans="1:9" x14ac:dyDescent="0.25">
      <c r="A21173" s="1">
        <v>1</v>
      </c>
      <c r="B21173" s="1" t="s">
        <v>25570</v>
      </c>
      <c r="C21173" s="1" t="s">
        <v>25571</v>
      </c>
      <c r="D21173" s="1">
        <v>22276.583344909999</v>
      </c>
      <c r="E21173" s="1">
        <v>-1.0749E-4</v>
      </c>
      <c r="F21173" s="1" t="s">
        <v>3</v>
      </c>
      <c r="G21173" s="1">
        <f>-83317-3</f>
        <v>-83320</v>
      </c>
      <c r="H21173" s="1">
        <v>0</v>
      </c>
      <c r="I21173" s="1">
        <v>9999</v>
      </c>
    </row>
    <row r="21174" spans="1:9" x14ac:dyDescent="0.25">
      <c r="A21174" s="1">
        <v>2</v>
      </c>
      <c r="B21174" s="1">
        <v>53492</v>
      </c>
      <c r="C21174" s="1">
        <v>97.658299999999997</v>
      </c>
      <c r="D21174" s="1">
        <v>36.3352</v>
      </c>
      <c r="E21174" s="1">
        <v>2070</v>
      </c>
      <c r="F21174" s="1">
        <v>34.117699999999999</v>
      </c>
      <c r="G21174" s="1">
        <v>94.0749</v>
      </c>
      <c r="H21174" s="1">
        <v>15.01277646</v>
      </c>
      <c r="I21174" s="1">
        <v>1303</v>
      </c>
    </row>
    <row r="21175" spans="1:9" x14ac:dyDescent="0.25">
      <c r="A21175" s="1">
        <v>0</v>
      </c>
      <c r="B21175" s="1" t="s">
        <v>25572</v>
      </c>
    </row>
    <row r="21176" spans="1:9" x14ac:dyDescent="0.25">
      <c r="A21176" s="1">
        <v>1</v>
      </c>
      <c r="B21176" s="1" t="s">
        <v>25573</v>
      </c>
      <c r="C21176" s="1" t="s">
        <v>25574</v>
      </c>
      <c r="D21176" s="1">
        <v>22276.583344909999</v>
      </c>
      <c r="E21176" s="1">
        <v>-3.5171999999999997E-4</v>
      </c>
      <c r="F21176" s="1" t="s">
        <v>3</v>
      </c>
      <c r="G21176" s="1">
        <f>-27453-2</f>
        <v>-27455</v>
      </c>
      <c r="H21176" s="1">
        <v>0</v>
      </c>
      <c r="I21176" s="1">
        <v>9995</v>
      </c>
    </row>
    <row r="21177" spans="1:9" x14ac:dyDescent="0.25">
      <c r="A21177" s="1">
        <v>2</v>
      </c>
      <c r="B21177" s="1">
        <v>53493</v>
      </c>
      <c r="C21177" s="1">
        <v>97.656999999999996</v>
      </c>
      <c r="D21177" s="1">
        <v>36.335799999999999</v>
      </c>
      <c r="E21177" s="1">
        <v>1950</v>
      </c>
      <c r="F21177" s="1">
        <v>52.811500000000002</v>
      </c>
      <c r="G21177" s="1">
        <v>115.38639999999999</v>
      </c>
      <c r="H21177" s="1">
        <v>15.012883670000001</v>
      </c>
      <c r="I21177" s="1">
        <v>1308</v>
      </c>
    </row>
    <row r="21178" spans="1:9" x14ac:dyDescent="0.25">
      <c r="A21178" s="1">
        <v>0</v>
      </c>
      <c r="B21178" s="1" t="s">
        <v>25575</v>
      </c>
    </row>
    <row r="21179" spans="1:9" x14ac:dyDescent="0.25">
      <c r="A21179" s="1">
        <v>1</v>
      </c>
      <c r="B21179" s="1" t="s">
        <v>25576</v>
      </c>
      <c r="C21179" s="1" t="s">
        <v>25577</v>
      </c>
      <c r="D21179" s="1">
        <v>22276.583344909999</v>
      </c>
      <c r="E21179" s="1">
        <v>1.7118999999999999E-4</v>
      </c>
      <c r="F21179" s="1" t="s">
        <v>3</v>
      </c>
      <c r="G21179" s="1" t="s">
        <v>25578</v>
      </c>
      <c r="H21179" s="1">
        <v>0</v>
      </c>
      <c r="I21179" s="1">
        <v>9997</v>
      </c>
    </row>
    <row r="21180" spans="1:9" x14ac:dyDescent="0.25">
      <c r="A21180" s="1">
        <v>2</v>
      </c>
      <c r="B21180" s="1">
        <v>53494</v>
      </c>
      <c r="C21180" s="1">
        <v>97.658000000000001</v>
      </c>
      <c r="D21180" s="1">
        <v>36.335099999999997</v>
      </c>
      <c r="E21180" s="1">
        <v>1994</v>
      </c>
      <c r="F21180" s="1">
        <v>42.633200000000002</v>
      </c>
      <c r="G21180" s="1">
        <v>96.795299999999997</v>
      </c>
      <c r="H21180" s="1">
        <v>15.012591949999999</v>
      </c>
      <c r="I21180" s="1">
        <v>1307</v>
      </c>
    </row>
    <row r="21181" spans="1:9" x14ac:dyDescent="0.25">
      <c r="A21181" s="1">
        <v>0</v>
      </c>
      <c r="B21181" s="1" t="s">
        <v>25579</v>
      </c>
    </row>
    <row r="21182" spans="1:9" x14ac:dyDescent="0.25">
      <c r="A21182" s="1">
        <v>1</v>
      </c>
      <c r="B21182" s="1" t="s">
        <v>25580</v>
      </c>
      <c r="C21182" s="1" t="s">
        <v>25581</v>
      </c>
      <c r="D21182" s="1">
        <v>22276.583344909999</v>
      </c>
      <c r="E21182" s="1">
        <v>-1.5263000000000001E-4</v>
      </c>
      <c r="F21182" s="1" t="s">
        <v>3</v>
      </c>
      <c r="G21182" s="1">
        <f>-11857-2</f>
        <v>-11859</v>
      </c>
      <c r="H21182" s="1">
        <v>0</v>
      </c>
      <c r="I21182" s="1">
        <v>9997</v>
      </c>
    </row>
    <row r="21183" spans="1:9" x14ac:dyDescent="0.25">
      <c r="A21183" s="1">
        <v>2</v>
      </c>
      <c r="B21183" s="1">
        <v>53495</v>
      </c>
      <c r="C21183" s="1">
        <v>97.656599999999997</v>
      </c>
      <c r="D21183" s="1">
        <v>36.335799999999999</v>
      </c>
      <c r="E21183" s="1">
        <v>1993</v>
      </c>
      <c r="F21183" s="1">
        <v>45.552900000000001</v>
      </c>
      <c r="G21183" s="1">
        <v>133.9744</v>
      </c>
      <c r="H21183" s="1">
        <v>15.01277661</v>
      </c>
      <c r="I21183" s="1">
        <v>1308</v>
      </c>
    </row>
    <row r="21184" spans="1:9" x14ac:dyDescent="0.25">
      <c r="A21184" s="1">
        <v>0</v>
      </c>
      <c r="B21184" s="1" t="s">
        <v>25582</v>
      </c>
    </row>
    <row r="21185" spans="1:9" x14ac:dyDescent="0.25">
      <c r="A21185" s="1">
        <v>1</v>
      </c>
      <c r="B21185" s="1" t="s">
        <v>25583</v>
      </c>
      <c r="C21185" s="1" t="s">
        <v>25584</v>
      </c>
      <c r="D21185" s="1">
        <v>22276.583344909999</v>
      </c>
      <c r="E21185" s="1">
        <v>-3.3836000000000001E-4</v>
      </c>
      <c r="F21185" s="1" t="s">
        <v>3</v>
      </c>
      <c r="G21185" s="1">
        <f>-26397-2</f>
        <v>-26399</v>
      </c>
      <c r="H21185" s="1">
        <v>0</v>
      </c>
      <c r="I21185" s="1">
        <v>9999</v>
      </c>
    </row>
    <row r="21186" spans="1:9" x14ac:dyDescent="0.25">
      <c r="A21186" s="1">
        <v>2</v>
      </c>
      <c r="B21186" s="1">
        <v>53496</v>
      </c>
      <c r="C21186" s="1">
        <v>97.657600000000002</v>
      </c>
      <c r="D21186" s="1">
        <v>36.334499999999998</v>
      </c>
      <c r="E21186" s="1">
        <v>1827</v>
      </c>
      <c r="F21186" s="1">
        <v>52.591200000000001</v>
      </c>
      <c r="G21186" s="1">
        <v>106.90940000000001</v>
      </c>
      <c r="H21186" s="1">
        <v>15.012975369999999</v>
      </c>
      <c r="I21186" s="1">
        <v>1308</v>
      </c>
    </row>
    <row r="21187" spans="1:9" x14ac:dyDescent="0.25">
      <c r="A21187" s="1">
        <v>0</v>
      </c>
      <c r="B21187" s="1" t="s">
        <v>25585</v>
      </c>
    </row>
    <row r="21188" spans="1:9" x14ac:dyDescent="0.25">
      <c r="A21188" s="1">
        <v>1</v>
      </c>
      <c r="B21188" s="1" t="s">
        <v>25586</v>
      </c>
      <c r="C21188" s="1" t="s">
        <v>25587</v>
      </c>
      <c r="D21188" s="1">
        <v>22276.583344909999</v>
      </c>
      <c r="E21188" s="1">
        <v>-3.1201999999999998E-4</v>
      </c>
      <c r="F21188" s="1" t="s">
        <v>3</v>
      </c>
      <c r="G21188" s="1">
        <f>-24339-2</f>
        <v>-24341</v>
      </c>
      <c r="H21188" s="1">
        <v>0</v>
      </c>
      <c r="I21188" s="1">
        <v>9999</v>
      </c>
    </row>
    <row r="21189" spans="1:9" x14ac:dyDescent="0.25">
      <c r="A21189" s="1">
        <v>2</v>
      </c>
      <c r="B21189" s="1">
        <v>53497</v>
      </c>
      <c r="C21189" s="1">
        <v>97.658000000000001</v>
      </c>
      <c r="D21189" s="1">
        <v>36.335799999999999</v>
      </c>
      <c r="E21189" s="1">
        <v>2327</v>
      </c>
      <c r="F21189" s="1">
        <v>35.941200000000002</v>
      </c>
      <c r="G21189" s="1">
        <v>163.60419999999999</v>
      </c>
      <c r="H21189" s="1">
        <v>15.012818060000001</v>
      </c>
      <c r="I21189" s="1">
        <v>1309</v>
      </c>
    </row>
    <row r="21190" spans="1:9" x14ac:dyDescent="0.25">
      <c r="A21190" s="1">
        <v>0</v>
      </c>
      <c r="B21190" s="1" t="s">
        <v>25588</v>
      </c>
    </row>
    <row r="21191" spans="1:9" x14ac:dyDescent="0.25">
      <c r="A21191" s="1">
        <v>1</v>
      </c>
      <c r="B21191" s="1" t="s">
        <v>25589</v>
      </c>
      <c r="C21191" s="1" t="s">
        <v>25590</v>
      </c>
      <c r="D21191" s="1">
        <v>22276.583344909999</v>
      </c>
      <c r="E21191" s="1">
        <v>7.4410000000000001E-5</v>
      </c>
      <c r="F21191" s="1" t="s">
        <v>3</v>
      </c>
      <c r="G21191" s="1" t="s">
        <v>25591</v>
      </c>
      <c r="H21191" s="1">
        <v>0</v>
      </c>
      <c r="I21191" s="1">
        <v>9993</v>
      </c>
    </row>
    <row r="21192" spans="1:9" x14ac:dyDescent="0.25">
      <c r="A21192" s="1">
        <v>2</v>
      </c>
      <c r="B21192" s="1">
        <v>53498</v>
      </c>
      <c r="C21192" s="1">
        <v>97.6571</v>
      </c>
      <c r="D21192" s="1">
        <v>36.334600000000002</v>
      </c>
      <c r="E21192" s="1">
        <v>2113</v>
      </c>
      <c r="F21192" s="1">
        <v>45.735199999999999</v>
      </c>
      <c r="G21192" s="1">
        <v>123.7814</v>
      </c>
      <c r="H21192" s="1">
        <v>15.012771040000001</v>
      </c>
      <c r="I21192" s="1">
        <v>1302</v>
      </c>
    </row>
    <row r="21193" spans="1:9" x14ac:dyDescent="0.25">
      <c r="A21193" s="1">
        <v>0</v>
      </c>
      <c r="B21193" s="1" t="s">
        <v>25592</v>
      </c>
    </row>
    <row r="21194" spans="1:9" x14ac:dyDescent="0.25">
      <c r="A21194" s="1">
        <v>1</v>
      </c>
      <c r="B21194" s="1" t="s">
        <v>25593</v>
      </c>
      <c r="C21194" s="1" t="s">
        <v>25594</v>
      </c>
      <c r="D21194" s="1">
        <v>22276.583344909999</v>
      </c>
      <c r="E21194" s="1">
        <v>2.457E-5</v>
      </c>
      <c r="F21194" s="1" t="s">
        <v>3</v>
      </c>
      <c r="G21194" s="1" t="s">
        <v>25595</v>
      </c>
      <c r="H21194" s="1">
        <v>0</v>
      </c>
      <c r="I21194" s="1">
        <v>9997</v>
      </c>
    </row>
    <row r="21195" spans="1:9" x14ac:dyDescent="0.25">
      <c r="A21195" s="1">
        <v>2</v>
      </c>
      <c r="B21195" s="1">
        <v>53499</v>
      </c>
      <c r="C21195" s="1">
        <v>97.657799999999995</v>
      </c>
      <c r="D21195" s="1">
        <v>36.336399999999998</v>
      </c>
      <c r="E21195" s="1">
        <v>2000</v>
      </c>
      <c r="F21195" s="1">
        <v>43.210099999999997</v>
      </c>
      <c r="G21195" s="1">
        <v>164.99629999999999</v>
      </c>
      <c r="H21195" s="1">
        <v>15.01274647</v>
      </c>
      <c r="I21195" s="1">
        <v>1301</v>
      </c>
    </row>
    <row r="21196" spans="1:9" x14ac:dyDescent="0.25">
      <c r="A21196" s="1">
        <v>0</v>
      </c>
      <c r="B21196" s="1" t="s">
        <v>25596</v>
      </c>
    </row>
    <row r="21197" spans="1:9" x14ac:dyDescent="0.25">
      <c r="A21197" s="1">
        <v>1</v>
      </c>
      <c r="B21197" s="1" t="s">
        <v>25597</v>
      </c>
      <c r="C21197" s="1" t="s">
        <v>25598</v>
      </c>
      <c r="D21197" s="1">
        <v>22276.583344909999</v>
      </c>
      <c r="E21197" s="1">
        <v>8.6230000000000006E-5</v>
      </c>
      <c r="F21197" s="1" t="s">
        <v>3</v>
      </c>
      <c r="G21197" s="1" t="s">
        <v>25599</v>
      </c>
      <c r="H21197" s="1">
        <v>0</v>
      </c>
      <c r="I21197" s="1">
        <v>9992</v>
      </c>
    </row>
    <row r="21198" spans="1:9" x14ac:dyDescent="0.25">
      <c r="A21198" s="1">
        <v>2</v>
      </c>
      <c r="B21198" s="1">
        <v>53500</v>
      </c>
      <c r="C21198" s="1">
        <v>97.656899999999993</v>
      </c>
      <c r="D21198" s="1">
        <v>36.335599999999999</v>
      </c>
      <c r="E21198" s="1">
        <v>2519</v>
      </c>
      <c r="F21198" s="1">
        <v>37.663699999999999</v>
      </c>
      <c r="G21198" s="1">
        <v>151.86609999999999</v>
      </c>
      <c r="H21198" s="1">
        <v>15.012656249999999</v>
      </c>
      <c r="I21198" s="1">
        <v>1307</v>
      </c>
    </row>
    <row r="21199" spans="1:9" x14ac:dyDescent="0.25">
      <c r="A21199" s="1">
        <v>0</v>
      </c>
      <c r="B21199" s="1" t="s">
        <v>25600</v>
      </c>
    </row>
    <row r="21200" spans="1:9" x14ac:dyDescent="0.25">
      <c r="A21200" s="1">
        <v>1</v>
      </c>
      <c r="B21200" s="1" t="s">
        <v>25601</v>
      </c>
      <c r="C21200" s="1" t="s">
        <v>25602</v>
      </c>
      <c r="D21200" s="1">
        <v>22276.583344909999</v>
      </c>
      <c r="E21200" s="1">
        <v>6.5840000000000007E-5</v>
      </c>
      <c r="F21200" s="1" t="s">
        <v>3</v>
      </c>
      <c r="G21200" s="1" t="s">
        <v>4022</v>
      </c>
      <c r="H21200" s="1">
        <v>0</v>
      </c>
      <c r="I21200" s="1">
        <v>9998</v>
      </c>
    </row>
    <row r="21201" spans="1:9" x14ac:dyDescent="0.25">
      <c r="A21201" s="1">
        <v>2</v>
      </c>
      <c r="B21201" s="1">
        <v>53501</v>
      </c>
      <c r="C21201" s="1">
        <v>97.657600000000002</v>
      </c>
      <c r="D21201" s="1">
        <v>36.336399999999998</v>
      </c>
      <c r="E21201" s="1">
        <v>2040</v>
      </c>
      <c r="F21201" s="1">
        <v>46.349600000000002</v>
      </c>
      <c r="G21201" s="1">
        <v>183.19040000000001</v>
      </c>
      <c r="H21201" s="1">
        <v>15.01266599</v>
      </c>
      <c r="I21201" s="1">
        <v>1303</v>
      </c>
    </row>
    <row r="21202" spans="1:9" x14ac:dyDescent="0.25">
      <c r="A21202" s="1">
        <v>0</v>
      </c>
      <c r="B21202" s="1" t="s">
        <v>25603</v>
      </c>
    </row>
    <row r="21203" spans="1:9" x14ac:dyDescent="0.25">
      <c r="A21203" s="1">
        <v>1</v>
      </c>
      <c r="B21203" s="1" t="s">
        <v>25604</v>
      </c>
      <c r="C21203" s="1" t="s">
        <v>25605</v>
      </c>
      <c r="D21203" s="1">
        <v>22276.583344909999</v>
      </c>
      <c r="E21203" s="1">
        <v>1.5109999999999999E-4</v>
      </c>
      <c r="F21203" s="1" t="s">
        <v>3</v>
      </c>
      <c r="G21203" s="1" t="s">
        <v>25606</v>
      </c>
      <c r="H21203" s="1">
        <v>0</v>
      </c>
      <c r="I21203" s="1">
        <v>9995</v>
      </c>
    </row>
    <row r="21204" spans="1:9" x14ac:dyDescent="0.25">
      <c r="A21204" s="1">
        <v>2</v>
      </c>
      <c r="B21204" s="1">
        <v>53502</v>
      </c>
      <c r="C21204" s="1">
        <v>97.657799999999995</v>
      </c>
      <c r="D21204" s="1">
        <v>36.336300000000001</v>
      </c>
      <c r="E21204" s="1">
        <v>1842</v>
      </c>
      <c r="F21204" s="1">
        <v>45.671900000000001</v>
      </c>
      <c r="G21204" s="1">
        <v>163.71600000000001</v>
      </c>
      <c r="H21204" s="1">
        <v>15.01257927</v>
      </c>
      <c r="I21204" s="1">
        <v>1307</v>
      </c>
    </row>
    <row r="21205" spans="1:9" x14ac:dyDescent="0.25">
      <c r="A21205" s="1">
        <v>0</v>
      </c>
      <c r="B21205" s="1" t="s">
        <v>25607</v>
      </c>
    </row>
    <row r="21206" spans="1:9" x14ac:dyDescent="0.25">
      <c r="A21206" s="1">
        <v>1</v>
      </c>
      <c r="B21206" s="1" t="s">
        <v>25608</v>
      </c>
      <c r="C21206" s="1" t="s">
        <v>25609</v>
      </c>
      <c r="D21206" s="1">
        <v>22276.583344909999</v>
      </c>
      <c r="E21206" s="1">
        <v>-8.5530000000000003E-5</v>
      </c>
      <c r="F21206" s="1" t="s">
        <v>3</v>
      </c>
      <c r="G21206" s="1">
        <f>-66187-3</f>
        <v>-66190</v>
      </c>
      <c r="H21206" s="1">
        <v>0</v>
      </c>
      <c r="I21206" s="1">
        <v>9998</v>
      </c>
    </row>
    <row r="21207" spans="1:9" x14ac:dyDescent="0.25">
      <c r="A21207" s="1">
        <v>2</v>
      </c>
      <c r="B21207" s="1">
        <v>53503</v>
      </c>
      <c r="C21207" s="1">
        <v>97.656300000000002</v>
      </c>
      <c r="D21207" s="1">
        <v>36.335500000000003</v>
      </c>
      <c r="E21207" s="1">
        <v>1968</v>
      </c>
      <c r="F21207" s="1">
        <v>53.3217</v>
      </c>
      <c r="G21207" s="1">
        <v>186.1944</v>
      </c>
      <c r="H21207" s="1">
        <v>15.01273606</v>
      </c>
      <c r="I21207" s="1">
        <v>1302</v>
      </c>
    </row>
    <row r="21208" spans="1:9" x14ac:dyDescent="0.25">
      <c r="A21208" s="1">
        <v>0</v>
      </c>
      <c r="B21208" s="1" t="s">
        <v>25610</v>
      </c>
    </row>
    <row r="21209" spans="1:9" x14ac:dyDescent="0.25">
      <c r="A21209" s="1">
        <v>1</v>
      </c>
      <c r="B21209" s="1" t="s">
        <v>25611</v>
      </c>
      <c r="C21209" s="1" t="s">
        <v>25612</v>
      </c>
      <c r="D21209" s="1">
        <v>22276.583344909999</v>
      </c>
      <c r="E21209" s="1">
        <v>-3.4193E-4</v>
      </c>
      <c r="F21209" s="1" t="s">
        <v>3</v>
      </c>
      <c r="G21209" s="1">
        <f>-26683-2</f>
        <v>-26685</v>
      </c>
      <c r="H21209" s="1">
        <v>0</v>
      </c>
      <c r="I21209" s="1">
        <v>9994</v>
      </c>
    </row>
    <row r="21210" spans="1:9" x14ac:dyDescent="0.25">
      <c r="A21210" s="1">
        <v>2</v>
      </c>
      <c r="B21210" s="1">
        <v>53504</v>
      </c>
      <c r="C21210" s="1">
        <v>97.657700000000006</v>
      </c>
      <c r="D21210" s="1">
        <v>36.335900000000002</v>
      </c>
      <c r="E21210" s="1">
        <v>2176</v>
      </c>
      <c r="F21210" s="1">
        <v>48.489600000000003</v>
      </c>
      <c r="G21210" s="1">
        <v>171.0136</v>
      </c>
      <c r="H21210" s="1">
        <v>15.01289313</v>
      </c>
      <c r="I21210" s="1">
        <v>1300</v>
      </c>
    </row>
    <row r="21211" spans="1:9" x14ac:dyDescent="0.25">
      <c r="A21211" s="1">
        <v>0</v>
      </c>
      <c r="B21211" s="1" t="s">
        <v>25613</v>
      </c>
    </row>
    <row r="21212" spans="1:9" x14ac:dyDescent="0.25">
      <c r="A21212" s="1">
        <v>1</v>
      </c>
      <c r="B21212" s="1" t="s">
        <v>25614</v>
      </c>
      <c r="C21212" s="1" t="s">
        <v>25615</v>
      </c>
      <c r="D21212" s="1">
        <v>22276.583344909999</v>
      </c>
      <c r="E21212" s="1">
        <v>-2.6600000000000001E-4</v>
      </c>
      <c r="F21212" s="1" t="s">
        <v>3</v>
      </c>
      <c r="G21212" s="1">
        <f>-20728-2</f>
        <v>-20730</v>
      </c>
      <c r="H21212" s="1">
        <v>0</v>
      </c>
      <c r="I21212" s="1">
        <v>9993</v>
      </c>
    </row>
    <row r="21213" spans="1:9" x14ac:dyDescent="0.25">
      <c r="A21213" s="1">
        <v>2</v>
      </c>
      <c r="B21213" s="1">
        <v>53505</v>
      </c>
      <c r="C21213" s="1">
        <v>97.656400000000005</v>
      </c>
      <c r="D21213" s="1">
        <v>36.334699999999998</v>
      </c>
      <c r="E21213" s="1">
        <v>1987</v>
      </c>
      <c r="F21213" s="1">
        <v>62.130200000000002</v>
      </c>
      <c r="G21213" s="1">
        <v>197.3809</v>
      </c>
      <c r="H21213" s="1">
        <v>15.012847949999999</v>
      </c>
      <c r="I21213" s="1">
        <v>1305</v>
      </c>
    </row>
    <row r="21214" spans="1:9" x14ac:dyDescent="0.25">
      <c r="A21214" s="1">
        <v>0</v>
      </c>
      <c r="B21214" s="1" t="s">
        <v>25616</v>
      </c>
    </row>
    <row r="21215" spans="1:9" x14ac:dyDescent="0.25">
      <c r="A21215" s="1">
        <v>1</v>
      </c>
      <c r="B21215" s="1" t="s">
        <v>25617</v>
      </c>
      <c r="C21215" s="1" t="s">
        <v>25618</v>
      </c>
      <c r="D21215" s="1">
        <v>22276.583344909999</v>
      </c>
      <c r="E21215" s="1">
        <v>-4.0068999999999999E-4</v>
      </c>
      <c r="F21215" s="1" t="s">
        <v>3</v>
      </c>
      <c r="G21215" s="1">
        <f>-31294-2</f>
        <v>-31296</v>
      </c>
      <c r="H21215" s="1">
        <v>0</v>
      </c>
      <c r="I21215" s="1">
        <v>9999</v>
      </c>
    </row>
    <row r="21216" spans="1:9" x14ac:dyDescent="0.25">
      <c r="A21216" s="1">
        <v>2</v>
      </c>
      <c r="B21216" s="1">
        <v>53506</v>
      </c>
      <c r="C21216" s="1">
        <v>97.655900000000003</v>
      </c>
      <c r="D21216" s="1">
        <v>36.338900000000002</v>
      </c>
      <c r="E21216" s="1">
        <v>2205</v>
      </c>
      <c r="F21216" s="1">
        <v>54.785899999999998</v>
      </c>
      <c r="G21216" s="1">
        <v>193.4101</v>
      </c>
      <c r="H21216" s="1">
        <v>15.01298841</v>
      </c>
      <c r="I21216" s="1">
        <v>1303</v>
      </c>
    </row>
    <row r="21217" spans="1:9" x14ac:dyDescent="0.25">
      <c r="A21217" s="1">
        <v>0</v>
      </c>
      <c r="B21217" s="1" t="s">
        <v>25619</v>
      </c>
    </row>
    <row r="21218" spans="1:9" x14ac:dyDescent="0.25">
      <c r="A21218" s="1">
        <v>1</v>
      </c>
      <c r="B21218" s="1" t="s">
        <v>25620</v>
      </c>
      <c r="C21218" s="1" t="s">
        <v>25621</v>
      </c>
      <c r="D21218" s="1">
        <v>22276.583344909999</v>
      </c>
      <c r="E21218" s="1">
        <v>-1.643E-5</v>
      </c>
      <c r="F21218" s="1" t="s">
        <v>3</v>
      </c>
      <c r="G21218" s="1">
        <f>-12332-3</f>
        <v>-12335</v>
      </c>
      <c r="H21218" s="1">
        <v>0</v>
      </c>
      <c r="I21218" s="1">
        <v>9998</v>
      </c>
    </row>
    <row r="21219" spans="1:9" x14ac:dyDescent="0.25">
      <c r="A21219" s="1">
        <v>2</v>
      </c>
      <c r="B21219" s="1">
        <v>53507</v>
      </c>
      <c r="C21219" s="1">
        <v>97.655299999999997</v>
      </c>
      <c r="D21219" s="1">
        <v>36.335000000000001</v>
      </c>
      <c r="E21219" s="1">
        <v>1875</v>
      </c>
      <c r="F21219" s="1">
        <v>58.531500000000001</v>
      </c>
      <c r="G21219" s="1">
        <v>210.9863</v>
      </c>
      <c r="H21219" s="1">
        <v>15.01273905</v>
      </c>
      <c r="I21219" s="1">
        <v>1301</v>
      </c>
    </row>
    <row r="21220" spans="1:9" x14ac:dyDescent="0.25">
      <c r="A21220" s="1">
        <v>0</v>
      </c>
      <c r="B21220" s="1" t="s">
        <v>25622</v>
      </c>
    </row>
    <row r="21221" spans="1:9" x14ac:dyDescent="0.25">
      <c r="A21221" s="1">
        <v>1</v>
      </c>
      <c r="B21221" s="1" t="s">
        <v>25623</v>
      </c>
      <c r="C21221" s="1" t="s">
        <v>25624</v>
      </c>
      <c r="D21221" s="1">
        <v>22276.583344909999</v>
      </c>
      <c r="E21221" s="1">
        <v>-4.2070999999999998E-4</v>
      </c>
      <c r="F21221" s="1" t="s">
        <v>3</v>
      </c>
      <c r="G21221" s="1">
        <f>-32883-2</f>
        <v>-32885</v>
      </c>
      <c r="H21221" s="1">
        <v>0</v>
      </c>
      <c r="I21221" s="1">
        <v>9991</v>
      </c>
    </row>
    <row r="21222" spans="1:9" x14ac:dyDescent="0.25">
      <c r="A21222" s="1">
        <v>2</v>
      </c>
      <c r="B21222" s="1">
        <v>53508</v>
      </c>
      <c r="C21222" s="1">
        <v>97.657200000000003</v>
      </c>
      <c r="D21222" s="1">
        <v>36.336300000000001</v>
      </c>
      <c r="E21222" s="1">
        <v>2017</v>
      </c>
      <c r="F21222" s="1">
        <v>53.046500000000002</v>
      </c>
      <c r="G21222" s="1">
        <v>196.48699999999999</v>
      </c>
      <c r="H21222" s="1">
        <v>15.01283272</v>
      </c>
      <c r="I21222" s="1">
        <v>1306</v>
      </c>
    </row>
    <row r="21223" spans="1:9" x14ac:dyDescent="0.25">
      <c r="A21223" s="1">
        <v>0</v>
      </c>
      <c r="B21223" s="1" t="s">
        <v>25625</v>
      </c>
    </row>
    <row r="21224" spans="1:9" x14ac:dyDescent="0.25">
      <c r="A21224" s="1">
        <v>1</v>
      </c>
      <c r="B21224" s="1" t="s">
        <v>25626</v>
      </c>
      <c r="C21224" s="1" t="s">
        <v>25627</v>
      </c>
      <c r="D21224" s="1">
        <v>22276.583344909999</v>
      </c>
      <c r="E21224" s="1">
        <v>-2.7355000000000001E-4</v>
      </c>
      <c r="F21224" s="1" t="s">
        <v>3</v>
      </c>
      <c r="G21224" s="1">
        <f>-21319-2</f>
        <v>-21321</v>
      </c>
      <c r="H21224" s="1">
        <v>0</v>
      </c>
      <c r="I21224" s="1">
        <v>9992</v>
      </c>
    </row>
    <row r="21225" spans="1:9" x14ac:dyDescent="0.25">
      <c r="A21225" s="1">
        <v>2</v>
      </c>
      <c r="B21225" s="1">
        <v>53509</v>
      </c>
      <c r="C21225" s="1">
        <v>97.6554</v>
      </c>
      <c r="D21225" s="1">
        <v>36.335000000000001</v>
      </c>
      <c r="E21225" s="1">
        <v>1694</v>
      </c>
      <c r="F21225" s="1">
        <v>55.600999999999999</v>
      </c>
      <c r="G21225" s="1">
        <v>232.5856</v>
      </c>
      <c r="H21225" s="1">
        <v>15.01286195</v>
      </c>
      <c r="I21225" s="1">
        <v>1300</v>
      </c>
    </row>
    <row r="21226" spans="1:9" x14ac:dyDescent="0.25">
      <c r="A21226" s="1">
        <v>0</v>
      </c>
      <c r="B21226" s="1" t="s">
        <v>25628</v>
      </c>
    </row>
    <row r="21227" spans="1:9" x14ac:dyDescent="0.25">
      <c r="A21227" s="1">
        <v>1</v>
      </c>
      <c r="B21227" s="1" t="s">
        <v>25629</v>
      </c>
      <c r="C21227" s="1" t="s">
        <v>25630</v>
      </c>
      <c r="D21227" s="1">
        <v>22276.583344909999</v>
      </c>
      <c r="E21227" s="1">
        <v>-1.2099999999999999E-5</v>
      </c>
      <c r="F21227" s="1" t="s">
        <v>3</v>
      </c>
      <c r="G21227" s="1">
        <f>-89559-4</f>
        <v>-89563</v>
      </c>
      <c r="H21227" s="1">
        <v>0</v>
      </c>
      <c r="I21227" s="1">
        <v>9998</v>
      </c>
    </row>
    <row r="21228" spans="1:9" x14ac:dyDescent="0.25">
      <c r="A21228" s="1">
        <v>2</v>
      </c>
      <c r="B21228" s="1">
        <v>53510</v>
      </c>
      <c r="C21228" s="1">
        <v>97.655799999999999</v>
      </c>
      <c r="D21228" s="1">
        <v>36.334499999999998</v>
      </c>
      <c r="E21228" s="1">
        <v>1785</v>
      </c>
      <c r="F21228" s="1">
        <v>56.132100000000001</v>
      </c>
      <c r="G21228" s="1">
        <v>223.39689999999999</v>
      </c>
      <c r="H21228" s="1">
        <v>15.012779569999999</v>
      </c>
      <c r="I21228" s="1">
        <v>1301</v>
      </c>
    </row>
    <row r="21229" spans="1:9" x14ac:dyDescent="0.25">
      <c r="A21229" s="1">
        <v>0</v>
      </c>
      <c r="B21229" s="1" t="s">
        <v>19576</v>
      </c>
      <c r="C21229" s="1" t="s">
        <v>5716</v>
      </c>
    </row>
    <row r="21230" spans="1:9" x14ac:dyDescent="0.25">
      <c r="A21230" s="1">
        <v>1</v>
      </c>
      <c r="B21230" s="1" t="s">
        <v>25631</v>
      </c>
      <c r="C21230" s="1" t="s">
        <v>25632</v>
      </c>
      <c r="D21230" s="1">
        <v>22276.48814949</v>
      </c>
      <c r="E21230" s="1">
        <v>1.0438999999999999E-4</v>
      </c>
      <c r="F21230" s="1" t="s">
        <v>3</v>
      </c>
      <c r="G21230" s="1" t="s">
        <v>25633</v>
      </c>
      <c r="H21230" s="1">
        <v>0</v>
      </c>
      <c r="I21230" s="1">
        <v>9990</v>
      </c>
    </row>
    <row r="21231" spans="1:9" x14ac:dyDescent="0.25">
      <c r="A21231" s="1">
        <v>2</v>
      </c>
      <c r="B21231" s="1">
        <v>53522</v>
      </c>
      <c r="C21231" s="1">
        <v>34.999899999999997</v>
      </c>
      <c r="D21231" s="1">
        <v>286.3057</v>
      </c>
      <c r="E21231" s="1">
        <v>7632</v>
      </c>
      <c r="F21231" s="1">
        <v>297.21850000000001</v>
      </c>
      <c r="G21231" s="1">
        <v>62.774900000000002</v>
      </c>
      <c r="H21231" s="1">
        <v>15.23028541</v>
      </c>
      <c r="I21231" s="1">
        <v>6838</v>
      </c>
    </row>
    <row r="21232" spans="1:9" x14ac:dyDescent="0.25">
      <c r="A21232" s="1">
        <v>0</v>
      </c>
      <c r="B21232" s="1" t="s">
        <v>19576</v>
      </c>
      <c r="C21232" s="1" t="s">
        <v>5721</v>
      </c>
    </row>
    <row r="21233" spans="1:9" x14ac:dyDescent="0.25">
      <c r="A21233" s="1">
        <v>1</v>
      </c>
      <c r="B21233" s="1" t="s">
        <v>25634</v>
      </c>
      <c r="C21233" s="1" t="s">
        <v>25635</v>
      </c>
      <c r="D21233" s="1">
        <v>22276.484846169998</v>
      </c>
      <c r="E21233" s="1">
        <v>1.4286E-4</v>
      </c>
      <c r="F21233" s="1" t="s">
        <v>3</v>
      </c>
      <c r="G21233" s="1" t="s">
        <v>25636</v>
      </c>
      <c r="H21233" s="1">
        <v>0</v>
      </c>
      <c r="I21233" s="1">
        <v>9999</v>
      </c>
    </row>
    <row r="21234" spans="1:9" x14ac:dyDescent="0.25">
      <c r="A21234" s="1">
        <v>2</v>
      </c>
      <c r="B21234" s="1">
        <v>53524</v>
      </c>
      <c r="C21234" s="1">
        <v>35</v>
      </c>
      <c r="D21234" s="1">
        <v>286.2747</v>
      </c>
      <c r="E21234" s="1">
        <v>8206</v>
      </c>
      <c r="F21234" s="1">
        <v>299.72820000000002</v>
      </c>
      <c r="G21234" s="1">
        <v>60.261699999999998</v>
      </c>
      <c r="H21234" s="1">
        <v>15.22916081</v>
      </c>
      <c r="I21234" s="1">
        <v>6788</v>
      </c>
    </row>
    <row r="21235" spans="1:9" x14ac:dyDescent="0.25">
      <c r="A21235" s="1">
        <v>0</v>
      </c>
      <c r="B21235" s="1" t="s">
        <v>19576</v>
      </c>
      <c r="C21235" s="1" t="s">
        <v>25637</v>
      </c>
    </row>
    <row r="21236" spans="1:9" x14ac:dyDescent="0.25">
      <c r="A21236" s="1">
        <v>1</v>
      </c>
      <c r="B21236" s="1" t="s">
        <v>25638</v>
      </c>
      <c r="C21236" s="1" t="s">
        <v>25639</v>
      </c>
      <c r="D21236" s="1">
        <v>22276.487709360001</v>
      </c>
      <c r="E21236" s="1">
        <v>1.0284E-4</v>
      </c>
      <c r="F21236" s="1" t="s">
        <v>3</v>
      </c>
      <c r="G21236" s="1" t="s">
        <v>25640</v>
      </c>
      <c r="H21236" s="1">
        <v>0</v>
      </c>
      <c r="I21236" s="1">
        <v>9992</v>
      </c>
    </row>
    <row r="21237" spans="1:9" x14ac:dyDescent="0.25">
      <c r="A21237" s="1">
        <v>2</v>
      </c>
      <c r="B21237" s="1">
        <v>53526</v>
      </c>
      <c r="C21237" s="1">
        <v>35.0002</v>
      </c>
      <c r="D21237" s="1">
        <v>286.30020000000002</v>
      </c>
      <c r="E21237" s="1">
        <v>5560</v>
      </c>
      <c r="F21237" s="1">
        <v>332.35469999999998</v>
      </c>
      <c r="G21237" s="1">
        <v>27.6874</v>
      </c>
      <c r="H21237" s="1">
        <v>15.229445889999999</v>
      </c>
      <c r="I21237" s="1">
        <v>6781</v>
      </c>
    </row>
    <row r="21238" spans="1:9" x14ac:dyDescent="0.25">
      <c r="A21238" s="1">
        <v>0</v>
      </c>
      <c r="B21238" s="1" t="s">
        <v>25641</v>
      </c>
    </row>
    <row r="21239" spans="1:9" x14ac:dyDescent="0.25">
      <c r="A21239" s="1">
        <v>1</v>
      </c>
      <c r="B21239" s="1" t="s">
        <v>25642</v>
      </c>
      <c r="C21239" s="1" t="s">
        <v>25643</v>
      </c>
      <c r="D21239" s="1">
        <v>22276.583344909999</v>
      </c>
      <c r="E21239" s="1">
        <v>3.4037E-4</v>
      </c>
      <c r="F21239" s="1" t="s">
        <v>3</v>
      </c>
      <c r="G21239" s="1" t="s">
        <v>25644</v>
      </c>
      <c r="H21239" s="1">
        <v>0</v>
      </c>
      <c r="I21239" s="1">
        <v>9991</v>
      </c>
    </row>
    <row r="21240" spans="1:9" x14ac:dyDescent="0.25">
      <c r="A21240" s="1">
        <v>2</v>
      </c>
      <c r="B21240" s="1">
        <v>53527</v>
      </c>
      <c r="C21240" s="1">
        <v>53.211799999999997</v>
      </c>
      <c r="D21240" s="1">
        <v>299.5385</v>
      </c>
      <c r="E21240" s="1">
        <v>1448</v>
      </c>
      <c r="F21240" s="1">
        <v>47.038899999999998</v>
      </c>
      <c r="G21240" s="1">
        <v>331.39859999999999</v>
      </c>
      <c r="H21240" s="1">
        <v>15.08868281</v>
      </c>
      <c r="I21240" s="1">
        <v>1307</v>
      </c>
    </row>
    <row r="21241" spans="1:9" x14ac:dyDescent="0.25">
      <c r="A21241" s="1">
        <v>0</v>
      </c>
      <c r="B21241" s="1" t="s">
        <v>25645</v>
      </c>
    </row>
    <row r="21242" spans="1:9" x14ac:dyDescent="0.25">
      <c r="A21242" s="1">
        <v>1</v>
      </c>
      <c r="B21242" s="1" t="s">
        <v>25646</v>
      </c>
      <c r="C21242" s="1" t="s">
        <v>25647</v>
      </c>
      <c r="D21242" s="1">
        <v>22276.583344909999</v>
      </c>
      <c r="E21242" s="1">
        <v>-1.1572E-4</v>
      </c>
      <c r="F21242" s="1" t="s">
        <v>3</v>
      </c>
      <c r="G21242" s="1">
        <f>-70921-3</f>
        <v>-70924</v>
      </c>
      <c r="H21242" s="1">
        <v>0</v>
      </c>
      <c r="I21242" s="1">
        <v>9995</v>
      </c>
    </row>
    <row r="21243" spans="1:9" x14ac:dyDescent="0.25">
      <c r="A21243" s="1">
        <v>2</v>
      </c>
      <c r="B21243" s="1">
        <v>53528</v>
      </c>
      <c r="C21243" s="1">
        <v>53.211799999999997</v>
      </c>
      <c r="D21243" s="1">
        <v>299.53989999999999</v>
      </c>
      <c r="E21243" s="1">
        <v>1650</v>
      </c>
      <c r="F21243" s="1">
        <v>37.673499999999997</v>
      </c>
      <c r="G21243" s="1">
        <v>320.94740000000002</v>
      </c>
      <c r="H21243" s="1">
        <v>15.08885886</v>
      </c>
      <c r="I21243" s="1">
        <v>1304</v>
      </c>
    </row>
    <row r="21244" spans="1:9" x14ac:dyDescent="0.25">
      <c r="A21244" s="1">
        <v>0</v>
      </c>
      <c r="B21244" s="1" t="s">
        <v>25648</v>
      </c>
    </row>
    <row r="21245" spans="1:9" x14ac:dyDescent="0.25">
      <c r="A21245" s="1">
        <v>1</v>
      </c>
      <c r="B21245" s="1" t="s">
        <v>25649</v>
      </c>
      <c r="C21245" s="1" t="s">
        <v>25650</v>
      </c>
      <c r="D21245" s="1">
        <v>22276.583344909999</v>
      </c>
      <c r="E21245" s="1">
        <v>-2.0800000000000001E-5</v>
      </c>
      <c r="F21245" s="1" t="s">
        <v>3</v>
      </c>
      <c r="G21245" s="1">
        <f>-11251-3</f>
        <v>-11254</v>
      </c>
      <c r="H21245" s="1">
        <v>0</v>
      </c>
      <c r="I21245" s="1">
        <v>9991</v>
      </c>
    </row>
    <row r="21246" spans="1:9" x14ac:dyDescent="0.25">
      <c r="A21246" s="1">
        <v>2</v>
      </c>
      <c r="B21246" s="1">
        <v>53529</v>
      </c>
      <c r="C21246" s="1">
        <v>53.212499999999999</v>
      </c>
      <c r="D21246" s="1">
        <v>299.53829999999999</v>
      </c>
      <c r="E21246" s="1">
        <v>1766</v>
      </c>
      <c r="F21246" s="1">
        <v>44.541400000000003</v>
      </c>
      <c r="G21246" s="1">
        <v>354.0471</v>
      </c>
      <c r="H21246" s="1">
        <v>15.08878777</v>
      </c>
      <c r="I21246" s="1">
        <v>1301</v>
      </c>
    </row>
    <row r="21247" spans="1:9" x14ac:dyDescent="0.25">
      <c r="A21247" s="1">
        <v>0</v>
      </c>
      <c r="B21247" s="1" t="s">
        <v>25651</v>
      </c>
    </row>
    <row r="21248" spans="1:9" x14ac:dyDescent="0.25">
      <c r="A21248" s="1">
        <v>1</v>
      </c>
      <c r="B21248" s="1" t="s">
        <v>25652</v>
      </c>
      <c r="C21248" s="1" t="s">
        <v>25653</v>
      </c>
      <c r="D21248" s="1">
        <v>22276.583344909999</v>
      </c>
      <c r="E21248" s="1">
        <v>1.5081199999999999E-3</v>
      </c>
      <c r="F21248" s="1" t="s">
        <v>3</v>
      </c>
      <c r="G21248" s="1" t="s">
        <v>25654</v>
      </c>
      <c r="H21248" s="1">
        <v>0</v>
      </c>
      <c r="I21248" s="1">
        <v>9994</v>
      </c>
    </row>
    <row r="21249" spans="1:9" x14ac:dyDescent="0.25">
      <c r="A21249" s="1">
        <v>2</v>
      </c>
      <c r="B21249" s="1">
        <v>53530</v>
      </c>
      <c r="C21249" s="1">
        <v>53.215200000000003</v>
      </c>
      <c r="D21249" s="1">
        <v>299.53719999999998</v>
      </c>
      <c r="E21249" s="1">
        <v>1954</v>
      </c>
      <c r="F21249" s="1">
        <v>43.112900000000003</v>
      </c>
      <c r="G21249" s="1">
        <v>30.1525</v>
      </c>
      <c r="H21249" s="1">
        <v>15.087652970000001</v>
      </c>
      <c r="I21249" s="1">
        <v>1302</v>
      </c>
    </row>
    <row r="21250" spans="1:9" x14ac:dyDescent="0.25">
      <c r="A21250" s="1">
        <v>0</v>
      </c>
      <c r="B21250" s="1" t="s">
        <v>25655</v>
      </c>
    </row>
    <row r="21251" spans="1:9" x14ac:dyDescent="0.25">
      <c r="A21251" s="1">
        <v>1</v>
      </c>
      <c r="B21251" s="1" t="s">
        <v>25656</v>
      </c>
      <c r="C21251" s="1" t="s">
        <v>25657</v>
      </c>
      <c r="D21251" s="1">
        <v>22276.583344909999</v>
      </c>
      <c r="E21251" s="1">
        <v>2.9702999999999999E-4</v>
      </c>
      <c r="F21251" s="1" t="s">
        <v>3</v>
      </c>
      <c r="G21251" s="1" t="s">
        <v>25658</v>
      </c>
      <c r="H21251" s="1">
        <v>0</v>
      </c>
      <c r="I21251" s="1">
        <v>9998</v>
      </c>
    </row>
    <row r="21252" spans="1:9" x14ac:dyDescent="0.25">
      <c r="A21252" s="1">
        <v>2</v>
      </c>
      <c r="B21252" s="1">
        <v>53531</v>
      </c>
      <c r="C21252" s="1">
        <v>53.215000000000003</v>
      </c>
      <c r="D21252" s="1">
        <v>299.53769999999997</v>
      </c>
      <c r="E21252" s="1">
        <v>1946</v>
      </c>
      <c r="F21252" s="1">
        <v>39.703499999999998</v>
      </c>
      <c r="G21252" s="1">
        <v>18.866399999999999</v>
      </c>
      <c r="H21252" s="1">
        <v>15.08859595</v>
      </c>
      <c r="I21252" s="1">
        <v>1306</v>
      </c>
    </row>
    <row r="21253" spans="1:9" x14ac:dyDescent="0.25">
      <c r="A21253" s="1">
        <v>0</v>
      </c>
      <c r="B21253" s="1" t="s">
        <v>25659</v>
      </c>
    </row>
    <row r="21254" spans="1:9" x14ac:dyDescent="0.25">
      <c r="A21254" s="1">
        <v>1</v>
      </c>
      <c r="B21254" s="1" t="s">
        <v>25660</v>
      </c>
      <c r="C21254" s="1" t="s">
        <v>25661</v>
      </c>
      <c r="D21254" s="1">
        <v>22276.583344909999</v>
      </c>
      <c r="E21254" s="1">
        <v>-1.1870179999999999E-2</v>
      </c>
      <c r="F21254" s="1" t="s">
        <v>3</v>
      </c>
      <c r="G21254" s="1">
        <f>-75995-1</f>
        <v>-75996</v>
      </c>
      <c r="H21254" s="1">
        <v>0</v>
      </c>
      <c r="I21254" s="1">
        <v>9994</v>
      </c>
    </row>
    <row r="21255" spans="1:9" x14ac:dyDescent="0.25">
      <c r="A21255" s="1">
        <v>2</v>
      </c>
      <c r="B21255" s="1">
        <v>53532</v>
      </c>
      <c r="C21255" s="1">
        <v>53.217399999999998</v>
      </c>
      <c r="D21255" s="1">
        <v>299.5317</v>
      </c>
      <c r="E21255" s="1">
        <v>1996</v>
      </c>
      <c r="F21255" s="1">
        <v>37.7819</v>
      </c>
      <c r="G21255" s="1">
        <v>196.51750000000001</v>
      </c>
      <c r="H21255" s="1">
        <v>15.112565979999999</v>
      </c>
      <c r="I21255" s="1">
        <v>1309</v>
      </c>
    </row>
    <row r="21256" spans="1:9" x14ac:dyDescent="0.25">
      <c r="A21256" s="1">
        <v>0</v>
      </c>
      <c r="B21256" s="1" t="s">
        <v>25662</v>
      </c>
    </row>
    <row r="21257" spans="1:9" x14ac:dyDescent="0.25">
      <c r="A21257" s="1">
        <v>1</v>
      </c>
      <c r="B21257" s="1" t="s">
        <v>25663</v>
      </c>
      <c r="C21257" s="1" t="s">
        <v>25664</v>
      </c>
      <c r="D21257" s="1">
        <v>22276.583344909999</v>
      </c>
      <c r="E21257" s="1">
        <v>-1.1862839999999999E-2</v>
      </c>
      <c r="F21257" s="1" t="s">
        <v>3</v>
      </c>
      <c r="G21257" s="1">
        <f>-75465-1</f>
        <v>-75466</v>
      </c>
      <c r="H21257" s="1">
        <v>0</v>
      </c>
      <c r="I21257" s="1">
        <v>9991</v>
      </c>
    </row>
    <row r="21258" spans="1:9" x14ac:dyDescent="0.25">
      <c r="A21258" s="1">
        <v>2</v>
      </c>
      <c r="B21258" s="1">
        <v>53533</v>
      </c>
      <c r="C21258" s="1">
        <v>53.216900000000003</v>
      </c>
      <c r="D21258" s="1">
        <v>299.53199999999998</v>
      </c>
      <c r="E21258" s="1">
        <v>1972</v>
      </c>
      <c r="F21258" s="1">
        <v>37.700400000000002</v>
      </c>
      <c r="G21258" s="1">
        <v>210.55459999999999</v>
      </c>
      <c r="H21258" s="1">
        <v>15.11483241</v>
      </c>
      <c r="I21258" s="1">
        <v>1304</v>
      </c>
    </row>
    <row r="21259" spans="1:9" x14ac:dyDescent="0.25">
      <c r="A21259" s="1">
        <v>0</v>
      </c>
      <c r="B21259" s="1" t="s">
        <v>25665</v>
      </c>
    </row>
    <row r="21260" spans="1:9" x14ac:dyDescent="0.25">
      <c r="A21260" s="1">
        <v>1</v>
      </c>
      <c r="B21260" s="1" t="s">
        <v>25666</v>
      </c>
      <c r="C21260" s="1" t="s">
        <v>25667</v>
      </c>
      <c r="D21260" s="1">
        <v>22276.583344909999</v>
      </c>
      <c r="E21260" s="1">
        <v>-1.1944750000000001E-2</v>
      </c>
      <c r="F21260" s="1" t="s">
        <v>3</v>
      </c>
      <c r="G21260" s="1">
        <f>-73903-1</f>
        <v>-73904</v>
      </c>
      <c r="H21260" s="1">
        <v>0</v>
      </c>
      <c r="I21260" s="1">
        <v>9998</v>
      </c>
    </row>
    <row r="21261" spans="1:9" x14ac:dyDescent="0.25">
      <c r="A21261" s="1">
        <v>2</v>
      </c>
      <c r="B21261" s="1">
        <v>53534</v>
      </c>
      <c r="C21261" s="1">
        <v>53.216900000000003</v>
      </c>
      <c r="D21261" s="1">
        <v>299.53289999999998</v>
      </c>
      <c r="E21261" s="1">
        <v>1864</v>
      </c>
      <c r="F21261" s="1">
        <v>36.422499999999999</v>
      </c>
      <c r="G21261" s="1">
        <v>272.35599999999999</v>
      </c>
      <c r="H21261" s="1">
        <v>15.12497263</v>
      </c>
      <c r="I21261" s="1">
        <v>1307</v>
      </c>
    </row>
    <row r="21262" spans="1:9" x14ac:dyDescent="0.25">
      <c r="A21262" s="1">
        <v>0</v>
      </c>
      <c r="B21262" s="1" t="s">
        <v>25668</v>
      </c>
    </row>
    <row r="21263" spans="1:9" x14ac:dyDescent="0.25">
      <c r="A21263" s="1">
        <v>1</v>
      </c>
      <c r="B21263" s="1" t="s">
        <v>25669</v>
      </c>
      <c r="C21263" s="1" t="s">
        <v>25670</v>
      </c>
      <c r="D21263" s="1">
        <v>22276.583344909999</v>
      </c>
      <c r="E21263" s="1">
        <v>-1.158292E-2</v>
      </c>
      <c r="F21263" s="1" t="s">
        <v>3</v>
      </c>
      <c r="G21263" s="1">
        <f>-72794-1</f>
        <v>-72795</v>
      </c>
      <c r="H21263" s="1">
        <v>0</v>
      </c>
      <c r="I21263" s="1">
        <v>9993</v>
      </c>
    </row>
    <row r="21264" spans="1:9" x14ac:dyDescent="0.25">
      <c r="A21264" s="1">
        <v>2</v>
      </c>
      <c r="B21264" s="1">
        <v>53535</v>
      </c>
      <c r="C21264" s="1">
        <v>53.216900000000003</v>
      </c>
      <c r="D21264" s="1">
        <v>299.53250000000003</v>
      </c>
      <c r="E21264" s="1">
        <v>1858</v>
      </c>
      <c r="F21264" s="1">
        <v>36.644300000000001</v>
      </c>
      <c r="G21264" s="1">
        <v>235.2234</v>
      </c>
      <c r="H21264" s="1">
        <v>15.118451390000001</v>
      </c>
      <c r="I21264" s="1">
        <v>1305</v>
      </c>
    </row>
    <row r="21265" spans="1:9" x14ac:dyDescent="0.25">
      <c r="A21265" s="1">
        <v>0</v>
      </c>
      <c r="B21265" s="1" t="s">
        <v>25671</v>
      </c>
    </row>
    <row r="21266" spans="1:9" x14ac:dyDescent="0.25">
      <c r="A21266" s="1">
        <v>1</v>
      </c>
      <c r="B21266" s="1" t="s">
        <v>25672</v>
      </c>
      <c r="C21266" s="1" t="s">
        <v>25673</v>
      </c>
      <c r="D21266" s="1">
        <v>22276.583344909999</v>
      </c>
      <c r="E21266" s="1">
        <v>-1.060549E-2</v>
      </c>
      <c r="F21266" s="1" t="s">
        <v>3</v>
      </c>
      <c r="G21266" s="1">
        <f>-18852-1</f>
        <v>-18853</v>
      </c>
      <c r="H21266" s="1">
        <v>0</v>
      </c>
      <c r="I21266" s="1">
        <v>9996</v>
      </c>
    </row>
    <row r="21267" spans="1:9" x14ac:dyDescent="0.25">
      <c r="A21267" s="1">
        <v>2</v>
      </c>
      <c r="B21267" s="1">
        <v>53536</v>
      </c>
      <c r="C21267" s="1">
        <v>53.217100000000002</v>
      </c>
      <c r="D21267" s="1">
        <v>293.6533</v>
      </c>
      <c r="E21267" s="1">
        <v>1508</v>
      </c>
      <c r="F21267" s="1">
        <v>49.768799999999999</v>
      </c>
      <c r="G21267" s="1">
        <v>123.0483</v>
      </c>
      <c r="H21267" s="1">
        <v>15.52325574</v>
      </c>
      <c r="I21267" s="1">
        <v>1304</v>
      </c>
    </row>
    <row r="21268" spans="1:9" x14ac:dyDescent="0.25">
      <c r="A21268" s="1">
        <v>0</v>
      </c>
      <c r="B21268" s="1" t="s">
        <v>25674</v>
      </c>
    </row>
    <row r="21269" spans="1:9" x14ac:dyDescent="0.25">
      <c r="A21269" s="1">
        <v>1</v>
      </c>
      <c r="B21269" s="1" t="s">
        <v>25675</v>
      </c>
      <c r="C21269" s="1" t="s">
        <v>25676</v>
      </c>
      <c r="D21269" s="1">
        <v>22276.583344909999</v>
      </c>
      <c r="E21269" s="1">
        <v>-1.162874E-2</v>
      </c>
      <c r="F21269" s="1" t="s">
        <v>3</v>
      </c>
      <c r="G21269" s="1">
        <f>-73739-1</f>
        <v>-73740</v>
      </c>
      <c r="H21269" s="1">
        <v>0</v>
      </c>
      <c r="I21269" s="1">
        <v>9996</v>
      </c>
    </row>
    <row r="21270" spans="1:9" x14ac:dyDescent="0.25">
      <c r="A21270" s="1">
        <v>2</v>
      </c>
      <c r="B21270" s="1">
        <v>53537</v>
      </c>
      <c r="C21270" s="1">
        <v>53.216900000000003</v>
      </c>
      <c r="D21270" s="1">
        <v>299.53210000000001</v>
      </c>
      <c r="E21270" s="1">
        <v>1900</v>
      </c>
      <c r="F21270" s="1">
        <v>38.516599999999997</v>
      </c>
      <c r="G21270" s="1">
        <v>214.66739999999999</v>
      </c>
      <c r="H21270" s="1">
        <v>15.11536937</v>
      </c>
      <c r="I21270" s="1">
        <v>1306</v>
      </c>
    </row>
    <row r="21271" spans="1:9" x14ac:dyDescent="0.25">
      <c r="A21271" s="1">
        <v>0</v>
      </c>
      <c r="B21271" s="1" t="s">
        <v>25677</v>
      </c>
    </row>
    <row r="21272" spans="1:9" x14ac:dyDescent="0.25">
      <c r="A21272" s="1">
        <v>1</v>
      </c>
      <c r="B21272" s="1" t="s">
        <v>25678</v>
      </c>
      <c r="C21272" s="1" t="s">
        <v>25679</v>
      </c>
      <c r="D21272" s="1">
        <v>22276.583344909999</v>
      </c>
      <c r="E21272" s="1">
        <v>-1.0722310000000001E-2</v>
      </c>
      <c r="F21272" s="1" t="s">
        <v>3</v>
      </c>
      <c r="G21272" s="1">
        <f>-19071-1</f>
        <v>-19072</v>
      </c>
      <c r="H21272" s="1">
        <v>0</v>
      </c>
      <c r="I21272" s="1">
        <v>9993</v>
      </c>
    </row>
    <row r="21273" spans="1:9" x14ac:dyDescent="0.25">
      <c r="A21273" s="1">
        <v>2</v>
      </c>
      <c r="B21273" s="1">
        <v>53538</v>
      </c>
      <c r="C21273" s="1">
        <v>53.216299999999997</v>
      </c>
      <c r="D21273" s="1">
        <v>293.66719999999998</v>
      </c>
      <c r="E21273" s="1">
        <v>1316</v>
      </c>
      <c r="F21273" s="1">
        <v>58.380299999999998</v>
      </c>
      <c r="G21273" s="1">
        <v>115.2483</v>
      </c>
      <c r="H21273" s="1">
        <v>15.523408379999999</v>
      </c>
      <c r="I21273" s="1">
        <v>1306</v>
      </c>
    </row>
    <row r="21274" spans="1:9" x14ac:dyDescent="0.25">
      <c r="A21274" s="1">
        <v>0</v>
      </c>
      <c r="B21274" s="1" t="s">
        <v>25680</v>
      </c>
    </row>
    <row r="21275" spans="1:9" x14ac:dyDescent="0.25">
      <c r="A21275" s="1">
        <v>1</v>
      </c>
      <c r="B21275" s="1" t="s">
        <v>25681</v>
      </c>
      <c r="C21275" s="1" t="s">
        <v>25682</v>
      </c>
      <c r="D21275" s="1">
        <v>22276.583344909999</v>
      </c>
      <c r="E21275" s="1">
        <v>-1.1776160000000001E-2</v>
      </c>
      <c r="F21275" s="1" t="s">
        <v>3</v>
      </c>
      <c r="G21275" s="1">
        <f>-73442-1</f>
        <v>-73443</v>
      </c>
      <c r="H21275" s="1">
        <v>0</v>
      </c>
      <c r="I21275" s="1">
        <v>9999</v>
      </c>
    </row>
    <row r="21276" spans="1:9" x14ac:dyDescent="0.25">
      <c r="A21276" s="1">
        <v>2</v>
      </c>
      <c r="B21276" s="1">
        <v>53539</v>
      </c>
      <c r="C21276" s="1">
        <v>53.2166</v>
      </c>
      <c r="D21276" s="1">
        <v>299.53269999999998</v>
      </c>
      <c r="E21276" s="1">
        <v>1629</v>
      </c>
      <c r="F21276" s="1">
        <v>43.038499999999999</v>
      </c>
      <c r="G21276" s="1">
        <v>247.3579</v>
      </c>
      <c r="H21276" s="1">
        <v>15.121713570000001</v>
      </c>
      <c r="I21276" s="1">
        <v>1302</v>
      </c>
    </row>
    <row r="21277" spans="1:9" x14ac:dyDescent="0.25">
      <c r="A21277" s="1">
        <v>0</v>
      </c>
      <c r="B21277" s="1" t="s">
        <v>25683</v>
      </c>
    </row>
    <row r="21278" spans="1:9" x14ac:dyDescent="0.25">
      <c r="A21278" s="1">
        <v>1</v>
      </c>
      <c r="B21278" s="1" t="s">
        <v>25684</v>
      </c>
      <c r="C21278" s="1" t="s">
        <v>25685</v>
      </c>
      <c r="D21278" s="1">
        <v>22276.583344909999</v>
      </c>
      <c r="E21278" s="1">
        <v>-1.0435730000000001E-2</v>
      </c>
      <c r="F21278" s="1" t="s">
        <v>3</v>
      </c>
      <c r="G21278" s="1">
        <f>-18516-1</f>
        <v>-18517</v>
      </c>
      <c r="H21278" s="1">
        <v>0</v>
      </c>
      <c r="I21278" s="1">
        <v>9996</v>
      </c>
    </row>
    <row r="21279" spans="1:9" x14ac:dyDescent="0.25">
      <c r="A21279" s="1">
        <v>2</v>
      </c>
      <c r="B21279" s="1">
        <v>53540</v>
      </c>
      <c r="C21279" s="1">
        <v>53.216500000000003</v>
      </c>
      <c r="D21279" s="1">
        <v>293.67669999999998</v>
      </c>
      <c r="E21279" s="1">
        <v>1410</v>
      </c>
      <c r="F21279" s="1">
        <v>59.475700000000003</v>
      </c>
      <c r="G21279" s="1">
        <v>115.7967</v>
      </c>
      <c r="H21279" s="1">
        <v>15.52333574</v>
      </c>
      <c r="I21279" s="1">
        <v>1302</v>
      </c>
    </row>
    <row r="21280" spans="1:9" x14ac:dyDescent="0.25">
      <c r="A21280" s="1">
        <v>0</v>
      </c>
      <c r="B21280" s="1" t="s">
        <v>25686</v>
      </c>
    </row>
    <row r="21281" spans="1:9" x14ac:dyDescent="0.25">
      <c r="A21281" s="1">
        <v>1</v>
      </c>
      <c r="B21281" s="1" t="s">
        <v>25687</v>
      </c>
      <c r="C21281" s="1" t="s">
        <v>25688</v>
      </c>
      <c r="D21281" s="1">
        <v>22276.583344909999</v>
      </c>
      <c r="E21281" s="1">
        <v>-1.181456E-2</v>
      </c>
      <c r="F21281" s="1" t="s">
        <v>3</v>
      </c>
      <c r="G21281" s="1">
        <f>-72411-1</f>
        <v>-72412</v>
      </c>
      <c r="H21281" s="1">
        <v>0</v>
      </c>
      <c r="I21281" s="1">
        <v>9994</v>
      </c>
    </row>
    <row r="21282" spans="1:9" x14ac:dyDescent="0.25">
      <c r="A21282" s="1">
        <v>2</v>
      </c>
      <c r="B21282" s="1">
        <v>53541</v>
      </c>
      <c r="C21282" s="1">
        <v>53.216799999999999</v>
      </c>
      <c r="D21282" s="1">
        <v>299.53219999999999</v>
      </c>
      <c r="E21282" s="1">
        <v>1713</v>
      </c>
      <c r="F21282" s="1">
        <v>37.059399999999997</v>
      </c>
      <c r="G21282" s="1">
        <v>289.96879999999999</v>
      </c>
      <c r="H21282" s="1">
        <v>15.127998290000001</v>
      </c>
      <c r="I21282" s="1">
        <v>1304</v>
      </c>
    </row>
    <row r="21283" spans="1:9" x14ac:dyDescent="0.25">
      <c r="A21283" s="1">
        <v>0</v>
      </c>
      <c r="B21283" s="1" t="s">
        <v>25689</v>
      </c>
    </row>
    <row r="21284" spans="1:9" x14ac:dyDescent="0.25">
      <c r="A21284" s="1">
        <v>1</v>
      </c>
      <c r="B21284" s="1" t="s">
        <v>25690</v>
      </c>
      <c r="C21284" s="1" t="s">
        <v>25691</v>
      </c>
      <c r="D21284" s="1">
        <v>22276.583344909999</v>
      </c>
      <c r="E21284" s="1">
        <v>-1.0438040000000001E-2</v>
      </c>
      <c r="F21284" s="1" t="s">
        <v>3</v>
      </c>
      <c r="G21284" s="1">
        <f>-18511-1</f>
        <v>-18512</v>
      </c>
      <c r="H21284" s="1">
        <v>0</v>
      </c>
      <c r="I21284" s="1">
        <v>9990</v>
      </c>
    </row>
    <row r="21285" spans="1:9" x14ac:dyDescent="0.25">
      <c r="A21285" s="1">
        <v>2</v>
      </c>
      <c r="B21285" s="1">
        <v>53542</v>
      </c>
      <c r="C21285" s="1">
        <v>53.2164</v>
      </c>
      <c r="D21285" s="1">
        <v>293.69990000000001</v>
      </c>
      <c r="E21285" s="1">
        <v>1400</v>
      </c>
      <c r="F21285" s="1">
        <v>58.402700000000003</v>
      </c>
      <c r="G21285" s="1">
        <v>118.50239999999999</v>
      </c>
      <c r="H21285" s="1">
        <v>15.52347767</v>
      </c>
      <c r="I21285" s="1">
        <v>1302</v>
      </c>
    </row>
    <row r="21286" spans="1:9" x14ac:dyDescent="0.25">
      <c r="A21286" s="1">
        <v>0</v>
      </c>
      <c r="B21286" s="1" t="s">
        <v>25692</v>
      </c>
    </row>
    <row r="21287" spans="1:9" x14ac:dyDescent="0.25">
      <c r="A21287" s="1">
        <v>1</v>
      </c>
      <c r="B21287" s="1" t="s">
        <v>25693</v>
      </c>
      <c r="C21287" s="1" t="s">
        <v>25694</v>
      </c>
      <c r="D21287" s="1">
        <v>22276.583344909999</v>
      </c>
      <c r="E21287" s="1">
        <v>-1.054424E-2</v>
      </c>
      <c r="F21287" s="1" t="s">
        <v>3</v>
      </c>
      <c r="G21287" s="1">
        <f>-18727-1</f>
        <v>-18728</v>
      </c>
      <c r="H21287" s="1">
        <v>0</v>
      </c>
      <c r="I21287" s="1">
        <v>9990</v>
      </c>
    </row>
    <row r="21288" spans="1:9" x14ac:dyDescent="0.25">
      <c r="A21288" s="1">
        <v>2</v>
      </c>
      <c r="B21288" s="1">
        <v>53543</v>
      </c>
      <c r="C21288" s="1">
        <v>53.2164</v>
      </c>
      <c r="D21288" s="1">
        <v>293.6748</v>
      </c>
      <c r="E21288" s="1">
        <v>1355</v>
      </c>
      <c r="F21288" s="1">
        <v>59.692999999999998</v>
      </c>
      <c r="G21288" s="1">
        <v>114.7587</v>
      </c>
      <c r="H21288" s="1">
        <v>15.52334739</v>
      </c>
      <c r="I21288" s="1">
        <v>1307</v>
      </c>
    </row>
    <row r="21289" spans="1:9" x14ac:dyDescent="0.25">
      <c r="A21289" s="1">
        <v>0</v>
      </c>
      <c r="B21289" s="1" t="s">
        <v>25695</v>
      </c>
    </row>
    <row r="21290" spans="1:9" x14ac:dyDescent="0.25">
      <c r="A21290" s="1">
        <v>1</v>
      </c>
      <c r="B21290" s="1" t="s">
        <v>25696</v>
      </c>
      <c r="C21290" s="1" t="s">
        <v>25697</v>
      </c>
      <c r="D21290" s="1">
        <v>22276.583344909999</v>
      </c>
      <c r="E21290" s="1">
        <v>-1.0551039999999999E-2</v>
      </c>
      <c r="F21290" s="1" t="s">
        <v>3</v>
      </c>
      <c r="G21290" s="1">
        <f>-18716-1</f>
        <v>-18717</v>
      </c>
      <c r="H21290" s="1">
        <v>0</v>
      </c>
      <c r="I21290" s="1">
        <v>9995</v>
      </c>
    </row>
    <row r="21291" spans="1:9" x14ac:dyDescent="0.25">
      <c r="A21291" s="1">
        <v>2</v>
      </c>
      <c r="B21291" s="1">
        <v>53544</v>
      </c>
      <c r="C21291" s="1">
        <v>53.216500000000003</v>
      </c>
      <c r="D21291" s="1">
        <v>293.72309999999999</v>
      </c>
      <c r="E21291" s="1">
        <v>1411</v>
      </c>
      <c r="F21291" s="1">
        <v>60.639400000000002</v>
      </c>
      <c r="G21291" s="1">
        <v>117.8942</v>
      </c>
      <c r="H21291" s="1">
        <v>15.523700079999999</v>
      </c>
      <c r="I21291" s="1">
        <v>1304</v>
      </c>
    </row>
    <row r="21292" spans="1:9" x14ac:dyDescent="0.25">
      <c r="A21292" s="1">
        <v>0</v>
      </c>
      <c r="B21292" s="1" t="s">
        <v>25698</v>
      </c>
    </row>
    <row r="21293" spans="1:9" x14ac:dyDescent="0.25">
      <c r="A21293" s="1">
        <v>1</v>
      </c>
      <c r="B21293" s="1" t="s">
        <v>25699</v>
      </c>
      <c r="C21293" s="1" t="s">
        <v>25700</v>
      </c>
      <c r="D21293" s="1">
        <v>22276.583344909999</v>
      </c>
      <c r="E21293" s="1">
        <v>-1.048691E-2</v>
      </c>
      <c r="F21293" s="1" t="s">
        <v>3</v>
      </c>
      <c r="G21293" s="1">
        <f>-18608-1</f>
        <v>-18609</v>
      </c>
      <c r="H21293" s="1">
        <v>0</v>
      </c>
      <c r="I21293" s="1">
        <v>9999</v>
      </c>
    </row>
    <row r="21294" spans="1:9" x14ac:dyDescent="0.25">
      <c r="A21294" s="1">
        <v>2</v>
      </c>
      <c r="B21294" s="1">
        <v>53545</v>
      </c>
      <c r="C21294" s="1">
        <v>53.2164</v>
      </c>
      <c r="D21294" s="1">
        <v>293.68819999999999</v>
      </c>
      <c r="E21294" s="1">
        <v>1495</v>
      </c>
      <c r="F21294" s="1">
        <v>54.282600000000002</v>
      </c>
      <c r="G21294" s="1">
        <v>121.8045</v>
      </c>
      <c r="H21294" s="1">
        <v>15.52344293</v>
      </c>
      <c r="I21294" s="1">
        <v>1302</v>
      </c>
    </row>
    <row r="21295" spans="1:9" x14ac:dyDescent="0.25">
      <c r="A21295" s="1">
        <v>0</v>
      </c>
      <c r="B21295" s="1" t="s">
        <v>25701</v>
      </c>
    </row>
    <row r="21296" spans="1:9" x14ac:dyDescent="0.25">
      <c r="A21296" s="1">
        <v>1</v>
      </c>
      <c r="B21296" s="1" t="s">
        <v>25702</v>
      </c>
      <c r="C21296" s="1" t="s">
        <v>25703</v>
      </c>
      <c r="D21296" s="1">
        <v>22276.583344909999</v>
      </c>
      <c r="E21296" s="1">
        <v>-4.816E-5</v>
      </c>
      <c r="F21296" s="1" t="s">
        <v>3</v>
      </c>
      <c r="G21296" s="1">
        <f>-29759-4</f>
        <v>-29763</v>
      </c>
      <c r="H21296" s="1">
        <v>0</v>
      </c>
      <c r="I21296" s="1">
        <v>9992</v>
      </c>
    </row>
    <row r="21297" spans="1:9" x14ac:dyDescent="0.25">
      <c r="A21297" s="1">
        <v>2</v>
      </c>
      <c r="B21297" s="1">
        <v>53546</v>
      </c>
      <c r="C21297" s="1">
        <v>53.214799999999997</v>
      </c>
      <c r="D21297" s="1">
        <v>291.9966</v>
      </c>
      <c r="E21297" s="1">
        <v>7334</v>
      </c>
      <c r="F21297" s="1">
        <v>286.15559999999999</v>
      </c>
      <c r="G21297" s="1">
        <v>37.588000000000001</v>
      </c>
      <c r="H21297" s="1">
        <v>15.732248179999999</v>
      </c>
      <c r="I21297" s="1">
        <v>1306</v>
      </c>
    </row>
    <row r="21298" spans="1:9" x14ac:dyDescent="0.25">
      <c r="A21298" s="1">
        <v>0</v>
      </c>
      <c r="B21298" s="1" t="s">
        <v>25704</v>
      </c>
    </row>
    <row r="21299" spans="1:9" x14ac:dyDescent="0.25">
      <c r="A21299" s="1">
        <v>1</v>
      </c>
      <c r="B21299" s="1" t="s">
        <v>25705</v>
      </c>
      <c r="C21299" s="1" t="s">
        <v>25706</v>
      </c>
      <c r="D21299" s="1">
        <v>22276.583344909999</v>
      </c>
      <c r="E21299" s="1">
        <v>-1.0981919999999999E-2</v>
      </c>
      <c r="F21299" s="1" t="s">
        <v>3</v>
      </c>
      <c r="G21299" s="1">
        <f>-19541-1</f>
        <v>-19542</v>
      </c>
      <c r="H21299" s="1">
        <v>0</v>
      </c>
      <c r="I21299" s="1">
        <v>9999</v>
      </c>
    </row>
    <row r="21300" spans="1:9" x14ac:dyDescent="0.25">
      <c r="A21300" s="1">
        <v>2</v>
      </c>
      <c r="B21300" s="1">
        <v>53547</v>
      </c>
      <c r="C21300" s="1">
        <v>53.216500000000003</v>
      </c>
      <c r="D21300" s="1">
        <v>293.71140000000003</v>
      </c>
      <c r="E21300" s="1">
        <v>1371</v>
      </c>
      <c r="F21300" s="1">
        <v>55.927799999999998</v>
      </c>
      <c r="G21300" s="1">
        <v>121.7728</v>
      </c>
      <c r="H21300" s="1">
        <v>15.523958289999999</v>
      </c>
      <c r="I21300" s="1">
        <v>1304</v>
      </c>
    </row>
    <row r="21301" spans="1:9" x14ac:dyDescent="0.25">
      <c r="A21301" s="1">
        <v>0</v>
      </c>
      <c r="B21301" s="1" t="s">
        <v>25707</v>
      </c>
    </row>
    <row r="21302" spans="1:9" x14ac:dyDescent="0.25">
      <c r="A21302" s="1">
        <v>1</v>
      </c>
      <c r="B21302" s="1" t="s">
        <v>25708</v>
      </c>
      <c r="C21302" s="1" t="s">
        <v>25709</v>
      </c>
      <c r="D21302" s="1">
        <v>22276.583344909999</v>
      </c>
      <c r="E21302" s="1">
        <v>-1.0904870000000001E-2</v>
      </c>
      <c r="F21302" s="1" t="s">
        <v>3</v>
      </c>
      <c r="G21302" s="1">
        <f>-19378-1</f>
        <v>-19379</v>
      </c>
      <c r="H21302" s="1">
        <v>0</v>
      </c>
      <c r="I21302" s="1">
        <v>9997</v>
      </c>
    </row>
    <row r="21303" spans="1:9" x14ac:dyDescent="0.25">
      <c r="A21303" s="1">
        <v>2</v>
      </c>
      <c r="B21303" s="1">
        <v>53548</v>
      </c>
      <c r="C21303" s="1">
        <v>53.2166</v>
      </c>
      <c r="D21303" s="1">
        <v>293.75599999999997</v>
      </c>
      <c r="E21303" s="1">
        <v>1443</v>
      </c>
      <c r="F21303" s="1">
        <v>53.483400000000003</v>
      </c>
      <c r="G21303" s="1">
        <v>127.88849999999999</v>
      </c>
      <c r="H21303" s="1">
        <v>15.52412108</v>
      </c>
      <c r="I21303" s="1">
        <v>1303</v>
      </c>
    </row>
    <row r="21304" spans="1:9" x14ac:dyDescent="0.25">
      <c r="A21304" s="1">
        <v>0</v>
      </c>
      <c r="B21304" s="1" t="s">
        <v>25710</v>
      </c>
    </row>
    <row r="21305" spans="1:9" x14ac:dyDescent="0.25">
      <c r="A21305" s="1">
        <v>1</v>
      </c>
      <c r="B21305" s="1" t="s">
        <v>25711</v>
      </c>
      <c r="C21305" s="1" t="s">
        <v>25712</v>
      </c>
      <c r="D21305" s="1">
        <v>22276.583344909999</v>
      </c>
      <c r="E21305" s="1">
        <v>-1.076596E-2</v>
      </c>
      <c r="F21305" s="1" t="s">
        <v>3</v>
      </c>
      <c r="G21305" s="1">
        <f>-19119-1</f>
        <v>-19120</v>
      </c>
      <c r="H21305" s="1">
        <v>0</v>
      </c>
      <c r="I21305" s="1">
        <v>9996</v>
      </c>
    </row>
    <row r="21306" spans="1:9" x14ac:dyDescent="0.25">
      <c r="A21306" s="1">
        <v>2</v>
      </c>
      <c r="B21306" s="1">
        <v>53549</v>
      </c>
      <c r="C21306" s="1">
        <v>53.2164</v>
      </c>
      <c r="D21306" s="1">
        <v>293.73439999999999</v>
      </c>
      <c r="E21306" s="1">
        <v>1508</v>
      </c>
      <c r="F21306" s="1">
        <v>55.349699999999999</v>
      </c>
      <c r="G21306" s="1">
        <v>123.9919</v>
      </c>
      <c r="H21306" s="1">
        <v>15.52393225</v>
      </c>
      <c r="I21306" s="1">
        <v>1303</v>
      </c>
    </row>
    <row r="21307" spans="1:9" x14ac:dyDescent="0.25">
      <c r="A21307" s="1">
        <v>0</v>
      </c>
      <c r="B21307" s="1" t="s">
        <v>25713</v>
      </c>
    </row>
    <row r="21308" spans="1:9" x14ac:dyDescent="0.25">
      <c r="A21308" s="1">
        <v>1</v>
      </c>
      <c r="B21308" s="1" t="s">
        <v>25714</v>
      </c>
      <c r="C21308" s="1" t="s">
        <v>25715</v>
      </c>
      <c r="D21308" s="1">
        <v>22276.583344909999</v>
      </c>
      <c r="E21308" s="1">
        <v>-1.1034759999999999E-2</v>
      </c>
      <c r="F21308" s="1" t="s">
        <v>3</v>
      </c>
      <c r="G21308" s="1">
        <f>-19620-1</f>
        <v>-19621</v>
      </c>
      <c r="H21308" s="1">
        <v>0</v>
      </c>
      <c r="I21308" s="1">
        <v>9993</v>
      </c>
    </row>
    <row r="21309" spans="1:9" x14ac:dyDescent="0.25">
      <c r="A21309" s="1">
        <v>2</v>
      </c>
      <c r="B21309" s="1">
        <v>53550</v>
      </c>
      <c r="C21309" s="1">
        <v>53.2166</v>
      </c>
      <c r="D21309" s="1">
        <v>293.76620000000003</v>
      </c>
      <c r="E21309" s="1">
        <v>1555</v>
      </c>
      <c r="F21309" s="1">
        <v>47.3553</v>
      </c>
      <c r="G21309" s="1">
        <v>134.82830000000001</v>
      </c>
      <c r="H21309" s="1">
        <v>15.524290669999999</v>
      </c>
      <c r="I21309" s="1">
        <v>1305</v>
      </c>
    </row>
    <row r="21310" spans="1:9" x14ac:dyDescent="0.25">
      <c r="A21310" s="1">
        <v>0</v>
      </c>
      <c r="B21310" s="1" t="s">
        <v>25716</v>
      </c>
    </row>
    <row r="21311" spans="1:9" x14ac:dyDescent="0.25">
      <c r="A21311" s="1">
        <v>1</v>
      </c>
      <c r="B21311" s="1" t="s">
        <v>25717</v>
      </c>
      <c r="C21311" s="1" t="s">
        <v>25718</v>
      </c>
      <c r="D21311" s="1">
        <v>22276.583344909999</v>
      </c>
      <c r="E21311" s="1">
        <v>-1.0811019999999999E-2</v>
      </c>
      <c r="F21311" s="1" t="s">
        <v>3</v>
      </c>
      <c r="G21311" s="1">
        <f>-19200-1</f>
        <v>-19201</v>
      </c>
      <c r="H21311" s="1">
        <v>0</v>
      </c>
      <c r="I21311" s="1">
        <v>9999</v>
      </c>
    </row>
    <row r="21312" spans="1:9" x14ac:dyDescent="0.25">
      <c r="A21312" s="1">
        <v>2</v>
      </c>
      <c r="B21312" s="1">
        <v>53551</v>
      </c>
      <c r="C21312" s="1">
        <v>53.2166</v>
      </c>
      <c r="D21312" s="1">
        <v>293.74579999999997</v>
      </c>
      <c r="E21312" s="1">
        <v>1465</v>
      </c>
      <c r="F21312" s="1">
        <v>56.026299999999999</v>
      </c>
      <c r="G21312" s="1">
        <v>124.1296</v>
      </c>
      <c r="H21312" s="1">
        <v>15.52403797</v>
      </c>
      <c r="I21312" s="1">
        <v>1302</v>
      </c>
    </row>
    <row r="21313" spans="1:9" x14ac:dyDescent="0.25">
      <c r="A21313" s="1">
        <v>0</v>
      </c>
      <c r="B21313" s="1" t="s">
        <v>25719</v>
      </c>
    </row>
    <row r="21314" spans="1:9" x14ac:dyDescent="0.25">
      <c r="A21314" s="1">
        <v>1</v>
      </c>
      <c r="B21314" s="1" t="s">
        <v>25720</v>
      </c>
      <c r="C21314" s="1" t="s">
        <v>25721</v>
      </c>
      <c r="D21314" s="1">
        <v>22276.583344909999</v>
      </c>
      <c r="E21314" s="1">
        <v>-1.1122780000000001E-2</v>
      </c>
      <c r="F21314" s="1" t="s">
        <v>3</v>
      </c>
      <c r="G21314" s="1">
        <f>-19773-1</f>
        <v>-19774</v>
      </c>
      <c r="H21314" s="1">
        <v>0</v>
      </c>
      <c r="I21314" s="1">
        <v>9994</v>
      </c>
    </row>
    <row r="21315" spans="1:9" x14ac:dyDescent="0.25">
      <c r="A21315" s="1">
        <v>2</v>
      </c>
      <c r="B21315" s="1">
        <v>53552</v>
      </c>
      <c r="C21315" s="1">
        <v>53.216799999999999</v>
      </c>
      <c r="D21315" s="1">
        <v>293.78739999999999</v>
      </c>
      <c r="E21315" s="1">
        <v>1526</v>
      </c>
      <c r="F21315" s="1">
        <v>55.466500000000003</v>
      </c>
      <c r="G21315" s="1">
        <v>129.1611</v>
      </c>
      <c r="H21315" s="1">
        <v>15.524569469999999</v>
      </c>
      <c r="I21315" s="1">
        <v>1305</v>
      </c>
    </row>
    <row r="21316" spans="1:9" x14ac:dyDescent="0.25">
      <c r="A21316" s="1">
        <v>0</v>
      </c>
      <c r="B21316" s="1" t="s">
        <v>25722</v>
      </c>
    </row>
    <row r="21317" spans="1:9" x14ac:dyDescent="0.25">
      <c r="A21317" s="1">
        <v>1</v>
      </c>
      <c r="B21317" s="1" t="s">
        <v>25723</v>
      </c>
      <c r="C21317" s="1" t="s">
        <v>25724</v>
      </c>
      <c r="D21317" s="1">
        <v>22276.583344909999</v>
      </c>
      <c r="E21317" s="1">
        <v>-1.117113E-2</v>
      </c>
      <c r="F21317" s="1" t="s">
        <v>3</v>
      </c>
      <c r="G21317" s="1">
        <f>-19876-1</f>
        <v>-19877</v>
      </c>
      <c r="H21317" s="1">
        <v>0</v>
      </c>
      <c r="I21317" s="1">
        <v>9992</v>
      </c>
    </row>
    <row r="21318" spans="1:9" x14ac:dyDescent="0.25">
      <c r="A21318" s="1">
        <v>2</v>
      </c>
      <c r="B21318" s="1">
        <v>53553</v>
      </c>
      <c r="C21318" s="1">
        <v>53.216700000000003</v>
      </c>
      <c r="D21318" s="1">
        <v>293.774</v>
      </c>
      <c r="E21318" s="1">
        <v>1428</v>
      </c>
      <c r="F21318" s="1">
        <v>57.528799999999997</v>
      </c>
      <c r="G21318" s="1">
        <v>125.4652</v>
      </c>
      <c r="H21318" s="1">
        <v>15.524466779999999</v>
      </c>
      <c r="I21318" s="1">
        <v>1306</v>
      </c>
    </row>
    <row r="21319" spans="1:9" x14ac:dyDescent="0.25">
      <c r="A21319" s="1">
        <v>0</v>
      </c>
      <c r="B21319" s="1" t="s">
        <v>25725</v>
      </c>
    </row>
    <row r="21320" spans="1:9" x14ac:dyDescent="0.25">
      <c r="A21320" s="1">
        <v>1</v>
      </c>
      <c r="B21320" s="1" t="s">
        <v>25726</v>
      </c>
      <c r="C21320" s="1" t="s">
        <v>25727</v>
      </c>
      <c r="D21320" s="1">
        <v>22276.583344909999</v>
      </c>
      <c r="E21320" s="1">
        <v>-1.138075E-2</v>
      </c>
      <c r="F21320" s="1" t="s">
        <v>3</v>
      </c>
      <c r="G21320" s="1">
        <f>-20257-1</f>
        <v>-20258</v>
      </c>
      <c r="H21320" s="1">
        <v>0</v>
      </c>
      <c r="I21320" s="1">
        <v>9998</v>
      </c>
    </row>
    <row r="21321" spans="1:9" x14ac:dyDescent="0.25">
      <c r="A21321" s="1">
        <v>2</v>
      </c>
      <c r="B21321" s="1">
        <v>53554</v>
      </c>
      <c r="C21321" s="1">
        <v>53.216700000000003</v>
      </c>
      <c r="D21321" s="1">
        <v>293.81040000000002</v>
      </c>
      <c r="E21321" s="1">
        <v>1354</v>
      </c>
      <c r="F21321" s="1">
        <v>57.367199999999997</v>
      </c>
      <c r="G21321" s="1">
        <v>128.88159999999999</v>
      </c>
      <c r="H21321" s="1">
        <v>15.524907560000001</v>
      </c>
      <c r="I21321" s="1">
        <v>1300</v>
      </c>
    </row>
    <row r="21322" spans="1:9" x14ac:dyDescent="0.25">
      <c r="A21322" s="1">
        <v>0</v>
      </c>
      <c r="B21322" s="1" t="s">
        <v>25728</v>
      </c>
    </row>
    <row r="21323" spans="1:9" x14ac:dyDescent="0.25">
      <c r="A21323" s="1">
        <v>1</v>
      </c>
      <c r="B21323" s="1" t="s">
        <v>25729</v>
      </c>
      <c r="C21323" s="1" t="s">
        <v>25730</v>
      </c>
      <c r="D21323" s="1">
        <v>22276.583344909999</v>
      </c>
      <c r="E21323" s="1">
        <v>-1.116666E-2</v>
      </c>
      <c r="F21323" s="1" t="s">
        <v>3</v>
      </c>
      <c r="G21323" s="1">
        <f>-19862-1</f>
        <v>-19863</v>
      </c>
      <c r="H21323" s="1">
        <v>0</v>
      </c>
      <c r="I21323" s="1">
        <v>9991</v>
      </c>
    </row>
    <row r="21324" spans="1:9" x14ac:dyDescent="0.25">
      <c r="A21324" s="1">
        <v>2</v>
      </c>
      <c r="B21324" s="1">
        <v>53555</v>
      </c>
      <c r="C21324" s="1">
        <v>53.216700000000003</v>
      </c>
      <c r="D21324" s="1">
        <v>293.77569999999997</v>
      </c>
      <c r="E21324" s="1">
        <v>1496</v>
      </c>
      <c r="F21324" s="1">
        <v>57.388599999999997</v>
      </c>
      <c r="G21324" s="1">
        <v>126.42149999999999</v>
      </c>
      <c r="H21324" s="1">
        <v>15.5245332</v>
      </c>
      <c r="I21324" s="1">
        <v>1301</v>
      </c>
    </row>
    <row r="21325" spans="1:9" x14ac:dyDescent="0.25">
      <c r="A21325" s="1">
        <v>0</v>
      </c>
      <c r="B21325" s="1" t="s">
        <v>25731</v>
      </c>
    </row>
    <row r="21326" spans="1:9" x14ac:dyDescent="0.25">
      <c r="A21326" s="1">
        <v>1</v>
      </c>
      <c r="B21326" s="1" t="s">
        <v>25732</v>
      </c>
      <c r="C21326" s="1" t="s">
        <v>25733</v>
      </c>
      <c r="D21326" s="1">
        <v>22276.583344909999</v>
      </c>
      <c r="E21326" s="1">
        <v>-1.205737E-2</v>
      </c>
      <c r="F21326" s="1" t="s">
        <v>3</v>
      </c>
      <c r="G21326" s="1">
        <f>-21195-1</f>
        <v>-21196</v>
      </c>
      <c r="H21326" s="1">
        <v>0</v>
      </c>
      <c r="I21326" s="1">
        <v>9992</v>
      </c>
    </row>
    <row r="21327" spans="1:9" x14ac:dyDescent="0.25">
      <c r="A21327" s="1">
        <v>2</v>
      </c>
      <c r="B21327" s="1">
        <v>53556</v>
      </c>
      <c r="C21327" s="1">
        <v>53.216799999999999</v>
      </c>
      <c r="D21327" s="1">
        <v>293.8329</v>
      </c>
      <c r="E21327" s="1">
        <v>1396</v>
      </c>
      <c r="F21327" s="1">
        <v>49.228299999999997</v>
      </c>
      <c r="G21327" s="1">
        <v>138.63339999999999</v>
      </c>
      <c r="H21327" s="1">
        <v>15.52542133</v>
      </c>
      <c r="I21327" s="1">
        <v>1307</v>
      </c>
    </row>
    <row r="21328" spans="1:9" x14ac:dyDescent="0.25">
      <c r="A21328" s="1">
        <v>0</v>
      </c>
      <c r="B21328" s="1" t="s">
        <v>25734</v>
      </c>
    </row>
    <row r="21329" spans="1:9" x14ac:dyDescent="0.25">
      <c r="A21329" s="1">
        <v>1</v>
      </c>
      <c r="B21329" s="1" t="s">
        <v>25735</v>
      </c>
      <c r="C21329" s="1" t="s">
        <v>25736</v>
      </c>
      <c r="D21329" s="1">
        <v>22276.583344909999</v>
      </c>
      <c r="E21329" s="1">
        <v>-1.1482869999999999E-2</v>
      </c>
      <c r="F21329" s="1" t="s">
        <v>3</v>
      </c>
      <c r="G21329" s="1">
        <f>-20457-1</f>
        <v>-20458</v>
      </c>
      <c r="H21329" s="1">
        <v>0</v>
      </c>
      <c r="I21329" s="1">
        <v>9999</v>
      </c>
    </row>
    <row r="21330" spans="1:9" x14ac:dyDescent="0.25">
      <c r="A21330" s="1">
        <v>2</v>
      </c>
      <c r="B21330" s="1">
        <v>53557</v>
      </c>
      <c r="C21330" s="1">
        <v>53.216700000000003</v>
      </c>
      <c r="D21330" s="1">
        <v>293.7987</v>
      </c>
      <c r="E21330" s="1">
        <v>1554</v>
      </c>
      <c r="F21330" s="1">
        <v>51.960099999999997</v>
      </c>
      <c r="G21330" s="1">
        <v>133.46979999999999</v>
      </c>
      <c r="H21330" s="1">
        <v>15.524910459999999</v>
      </c>
      <c r="I21330" s="1">
        <v>1308</v>
      </c>
    </row>
    <row r="21331" spans="1:9" x14ac:dyDescent="0.25">
      <c r="A21331" s="1">
        <v>0</v>
      </c>
      <c r="B21331" s="1" t="s">
        <v>25737</v>
      </c>
    </row>
    <row r="21332" spans="1:9" x14ac:dyDescent="0.25">
      <c r="A21332" s="1">
        <v>1</v>
      </c>
      <c r="B21332" s="1" t="s">
        <v>25738</v>
      </c>
      <c r="C21332" s="1" t="s">
        <v>25739</v>
      </c>
      <c r="D21332" s="1">
        <v>22276.583344909999</v>
      </c>
      <c r="E21332" s="1">
        <v>-2.9788999999999998E-4</v>
      </c>
      <c r="F21332" s="1" t="s">
        <v>3</v>
      </c>
      <c r="G21332" s="1">
        <f>-20783-3</f>
        <v>-20786</v>
      </c>
      <c r="H21332" s="1">
        <v>0</v>
      </c>
      <c r="I21332" s="1">
        <v>9998</v>
      </c>
    </row>
    <row r="21333" spans="1:9" x14ac:dyDescent="0.25">
      <c r="A21333" s="1">
        <v>2</v>
      </c>
      <c r="B21333" s="1">
        <v>53558</v>
      </c>
      <c r="C21333" s="1">
        <v>53.214399999999998</v>
      </c>
      <c r="D21333" s="1">
        <v>293.05489999999998</v>
      </c>
      <c r="E21333" s="1">
        <v>4286</v>
      </c>
      <c r="F21333" s="1">
        <v>2.4885000000000002</v>
      </c>
      <c r="G21333" s="1">
        <v>168.006</v>
      </c>
      <c r="H21333" s="1">
        <v>15.732662169999999</v>
      </c>
      <c r="I21333" s="1">
        <v>1301</v>
      </c>
    </row>
    <row r="21334" spans="1:9" x14ac:dyDescent="0.25">
      <c r="A21334" s="1">
        <v>0</v>
      </c>
      <c r="B21334" s="1" t="s">
        <v>25740</v>
      </c>
    </row>
    <row r="21335" spans="1:9" x14ac:dyDescent="0.25">
      <c r="A21335" s="1">
        <v>1</v>
      </c>
      <c r="B21335" s="1" t="s">
        <v>25741</v>
      </c>
      <c r="C21335" s="1" t="s">
        <v>25742</v>
      </c>
      <c r="D21335" s="1">
        <v>22276.583344909999</v>
      </c>
      <c r="E21335" s="1">
        <v>-1.1919900000000001E-2</v>
      </c>
      <c r="F21335" s="1" t="s">
        <v>3</v>
      </c>
      <c r="G21335" s="1">
        <f>-20944-1</f>
        <v>-20945</v>
      </c>
      <c r="H21335" s="1">
        <v>0</v>
      </c>
      <c r="I21335" s="1">
        <v>9991</v>
      </c>
    </row>
    <row r="21336" spans="1:9" x14ac:dyDescent="0.25">
      <c r="A21336" s="1">
        <v>2</v>
      </c>
      <c r="B21336" s="1">
        <v>53559</v>
      </c>
      <c r="C21336" s="1">
        <v>53.216799999999999</v>
      </c>
      <c r="D21336" s="1">
        <v>293.82170000000002</v>
      </c>
      <c r="E21336" s="1">
        <v>1360</v>
      </c>
      <c r="F21336" s="1">
        <v>52.801099999999998</v>
      </c>
      <c r="G21336" s="1">
        <v>134.25020000000001</v>
      </c>
      <c r="H21336" s="1">
        <v>15.525247609999999</v>
      </c>
      <c r="I21336" s="1">
        <v>1302</v>
      </c>
    </row>
    <row r="21337" spans="1:9" x14ac:dyDescent="0.25">
      <c r="A21337" s="1">
        <v>0</v>
      </c>
      <c r="B21337" s="1" t="s">
        <v>25743</v>
      </c>
    </row>
    <row r="21338" spans="1:9" x14ac:dyDescent="0.25">
      <c r="A21338" s="1">
        <v>1</v>
      </c>
      <c r="B21338" s="1" t="s">
        <v>25744</v>
      </c>
      <c r="C21338" s="1" t="s">
        <v>25745</v>
      </c>
      <c r="D21338" s="1">
        <v>22276.583344909999</v>
      </c>
      <c r="E21338" s="1">
        <v>-1.8075E-4</v>
      </c>
      <c r="F21338" s="1" t="s">
        <v>3</v>
      </c>
      <c r="G21338" s="1">
        <f>-12435-3</f>
        <v>-12438</v>
      </c>
      <c r="H21338" s="1">
        <v>0</v>
      </c>
      <c r="I21338" s="1">
        <v>9992</v>
      </c>
    </row>
    <row r="21339" spans="1:9" x14ac:dyDescent="0.25">
      <c r="A21339" s="1">
        <v>2</v>
      </c>
      <c r="B21339" s="1">
        <v>53560</v>
      </c>
      <c r="C21339" s="1">
        <v>53.213999999999999</v>
      </c>
      <c r="D21339" s="1">
        <v>293.04969999999997</v>
      </c>
      <c r="E21339" s="1">
        <v>4366</v>
      </c>
      <c r="F21339" s="1">
        <v>3.2675000000000001</v>
      </c>
      <c r="G21339" s="1">
        <v>168.48519999999999</v>
      </c>
      <c r="H21339" s="1">
        <v>15.73233632</v>
      </c>
      <c r="I21339" s="1">
        <v>1305</v>
      </c>
    </row>
    <row r="21340" spans="1:9" x14ac:dyDescent="0.25">
      <c r="A21340" s="1">
        <v>0</v>
      </c>
      <c r="B21340" s="1" t="s">
        <v>25746</v>
      </c>
    </row>
    <row r="21341" spans="1:9" x14ac:dyDescent="0.25">
      <c r="A21341" s="1">
        <v>1</v>
      </c>
      <c r="B21341" s="1" t="s">
        <v>25747</v>
      </c>
      <c r="C21341" s="1" t="s">
        <v>25748</v>
      </c>
      <c r="D21341" s="1">
        <v>22276.583344909999</v>
      </c>
      <c r="E21341" s="1">
        <v>-1.0907679999999999E-2</v>
      </c>
      <c r="F21341" s="1" t="s">
        <v>3</v>
      </c>
      <c r="G21341" s="1">
        <f>-19340-1</f>
        <v>-19341</v>
      </c>
      <c r="H21341" s="1">
        <v>0</v>
      </c>
      <c r="I21341" s="1">
        <v>9993</v>
      </c>
    </row>
    <row r="21342" spans="1:9" x14ac:dyDescent="0.25">
      <c r="A21342" s="1">
        <v>2</v>
      </c>
      <c r="B21342" s="1">
        <v>53561</v>
      </c>
      <c r="C21342" s="1">
        <v>53.216900000000003</v>
      </c>
      <c r="D21342" s="1">
        <v>293.84390000000002</v>
      </c>
      <c r="E21342" s="1">
        <v>1402</v>
      </c>
      <c r="F21342" s="1">
        <v>59.417200000000001</v>
      </c>
      <c r="G21342" s="1">
        <v>129.2988</v>
      </c>
      <c r="H21342" s="1">
        <v>15.52474312</v>
      </c>
      <c r="I21342" s="1">
        <v>1308</v>
      </c>
    </row>
    <row r="21343" spans="1:9" x14ac:dyDescent="0.25">
      <c r="A21343" s="1">
        <v>0</v>
      </c>
      <c r="B21343" s="1" t="s">
        <v>25749</v>
      </c>
    </row>
    <row r="21344" spans="1:9" x14ac:dyDescent="0.25">
      <c r="A21344" s="1">
        <v>1</v>
      </c>
      <c r="B21344" s="1" t="s">
        <v>25750</v>
      </c>
      <c r="C21344" s="1" t="s">
        <v>25751</v>
      </c>
      <c r="D21344" s="1">
        <v>22276.583344909999</v>
      </c>
      <c r="E21344" s="1">
        <v>7.1524999999999996E-4</v>
      </c>
      <c r="F21344" s="1" t="s">
        <v>3</v>
      </c>
      <c r="G21344" s="1" t="s">
        <v>25752</v>
      </c>
      <c r="H21344" s="1">
        <v>0</v>
      </c>
      <c r="I21344" s="1">
        <v>9991</v>
      </c>
    </row>
    <row r="21345" spans="1:9" x14ac:dyDescent="0.25">
      <c r="A21345" s="1">
        <v>2</v>
      </c>
      <c r="B21345" s="1">
        <v>53562</v>
      </c>
      <c r="C21345" s="1">
        <v>53.213999999999999</v>
      </c>
      <c r="D21345" s="1">
        <v>293.04719999999998</v>
      </c>
      <c r="E21345" s="1">
        <v>4296</v>
      </c>
      <c r="F21345" s="1">
        <v>3.9068000000000001</v>
      </c>
      <c r="G21345" s="1">
        <v>168.98050000000001</v>
      </c>
      <c r="H21345" s="1">
        <v>15.732187529999999</v>
      </c>
      <c r="I21345" s="1">
        <v>1305</v>
      </c>
    </row>
    <row r="21346" spans="1:9" x14ac:dyDescent="0.25">
      <c r="A21346" s="1">
        <v>0</v>
      </c>
      <c r="B21346" s="1" t="s">
        <v>25753</v>
      </c>
    </row>
    <row r="21347" spans="1:9" x14ac:dyDescent="0.25">
      <c r="A21347" s="1">
        <v>1</v>
      </c>
      <c r="B21347" s="1" t="s">
        <v>25754</v>
      </c>
      <c r="C21347" s="1" t="s">
        <v>25755</v>
      </c>
      <c r="D21347" s="1">
        <v>22276.583344909999</v>
      </c>
      <c r="E21347" s="1">
        <v>-1.6784999999999999E-4</v>
      </c>
      <c r="F21347" s="1" t="s">
        <v>3</v>
      </c>
      <c r="G21347" s="1">
        <f>-11511-3</f>
        <v>-11514</v>
      </c>
      <c r="H21347" s="1">
        <v>0</v>
      </c>
      <c r="I21347" s="1">
        <v>9995</v>
      </c>
    </row>
    <row r="21348" spans="1:9" x14ac:dyDescent="0.25">
      <c r="A21348" s="1">
        <v>2</v>
      </c>
      <c r="B21348" s="1">
        <v>53563</v>
      </c>
      <c r="C21348" s="1">
        <v>53.214100000000002</v>
      </c>
      <c r="D21348" s="1">
        <v>293.05149999999998</v>
      </c>
      <c r="E21348" s="1">
        <v>4136</v>
      </c>
      <c r="F21348" s="1">
        <v>356.78899999999999</v>
      </c>
      <c r="G21348" s="1">
        <v>174.35589999999999</v>
      </c>
      <c r="H21348" s="1">
        <v>15.73241254</v>
      </c>
      <c r="I21348" s="1">
        <v>1309</v>
      </c>
    </row>
    <row r="21349" spans="1:9" x14ac:dyDescent="0.25">
      <c r="A21349" s="1">
        <v>0</v>
      </c>
      <c r="B21349" s="1" t="s">
        <v>25756</v>
      </c>
    </row>
    <row r="21350" spans="1:9" x14ac:dyDescent="0.25">
      <c r="A21350" s="1">
        <v>1</v>
      </c>
      <c r="B21350" s="1" t="s">
        <v>25757</v>
      </c>
      <c r="C21350" s="1" t="s">
        <v>25758</v>
      </c>
      <c r="D21350" s="1">
        <v>22276.583344909999</v>
      </c>
      <c r="E21350" s="1">
        <v>-3.3488000000000002E-4</v>
      </c>
      <c r="F21350" s="1" t="s">
        <v>3</v>
      </c>
      <c r="G21350" s="1">
        <f>-23429-3</f>
        <v>-23432</v>
      </c>
      <c r="H21350" s="1">
        <v>0</v>
      </c>
      <c r="I21350" s="1">
        <v>9996</v>
      </c>
    </row>
    <row r="21351" spans="1:9" x14ac:dyDescent="0.25">
      <c r="A21351" s="1">
        <v>2</v>
      </c>
      <c r="B21351" s="1">
        <v>53564</v>
      </c>
      <c r="C21351" s="1">
        <v>53.213900000000002</v>
      </c>
      <c r="D21351" s="1">
        <v>293.04320000000001</v>
      </c>
      <c r="E21351" s="1">
        <v>4184</v>
      </c>
      <c r="F21351" s="1">
        <v>358.79230000000001</v>
      </c>
      <c r="G21351" s="1">
        <v>175.30969999999999</v>
      </c>
      <c r="H21351" s="1">
        <v>15.73267472</v>
      </c>
      <c r="I21351" s="1">
        <v>1305</v>
      </c>
    </row>
    <row r="21352" spans="1:9" x14ac:dyDescent="0.25">
      <c r="A21352" s="1">
        <v>0</v>
      </c>
      <c r="B21352" s="1" t="s">
        <v>25759</v>
      </c>
    </row>
    <row r="21353" spans="1:9" x14ac:dyDescent="0.25">
      <c r="A21353" s="1">
        <v>1</v>
      </c>
      <c r="B21353" s="1" t="s">
        <v>25760</v>
      </c>
      <c r="C21353" s="1" t="s">
        <v>25761</v>
      </c>
      <c r="D21353" s="1">
        <v>22276.583344909999</v>
      </c>
      <c r="E21353" s="1">
        <v>-3.0787000000000002E-4</v>
      </c>
      <c r="F21353" s="1" t="s">
        <v>3</v>
      </c>
      <c r="G21353" s="1">
        <f>-21475-3</f>
        <v>-21478</v>
      </c>
      <c r="H21353" s="1">
        <v>0</v>
      </c>
      <c r="I21353" s="1">
        <v>9995</v>
      </c>
    </row>
    <row r="21354" spans="1:9" x14ac:dyDescent="0.25">
      <c r="A21354" s="1">
        <v>2</v>
      </c>
      <c r="B21354" s="1">
        <v>53565</v>
      </c>
      <c r="C21354" s="1">
        <v>53.214100000000002</v>
      </c>
      <c r="D21354" s="1">
        <v>293.04820000000001</v>
      </c>
      <c r="E21354" s="1">
        <v>4329</v>
      </c>
      <c r="F21354" s="1">
        <v>4.5814000000000004</v>
      </c>
      <c r="G21354" s="1">
        <v>167.64660000000001</v>
      </c>
      <c r="H21354" s="1">
        <v>15.73289314</v>
      </c>
      <c r="I21354" s="1">
        <v>1303</v>
      </c>
    </row>
    <row r="21355" spans="1:9" x14ac:dyDescent="0.25">
      <c r="A21355" s="1">
        <v>0</v>
      </c>
      <c r="B21355" s="1" t="s">
        <v>25762</v>
      </c>
    </row>
    <row r="21356" spans="1:9" x14ac:dyDescent="0.25">
      <c r="A21356" s="1">
        <v>1</v>
      </c>
      <c r="B21356" s="1" t="s">
        <v>25763</v>
      </c>
      <c r="C21356" s="1" t="s">
        <v>25764</v>
      </c>
      <c r="D21356" s="1">
        <v>22276.583344909999</v>
      </c>
      <c r="E21356" s="1">
        <v>-2.1950999999999999E-4</v>
      </c>
      <c r="F21356" s="1" t="s">
        <v>3</v>
      </c>
      <c r="G21356" s="1">
        <f>-15196-3</f>
        <v>-15199</v>
      </c>
      <c r="H21356" s="1">
        <v>0</v>
      </c>
      <c r="I21356" s="1">
        <v>9992</v>
      </c>
    </row>
    <row r="21357" spans="1:9" x14ac:dyDescent="0.25">
      <c r="A21357" s="1">
        <v>2</v>
      </c>
      <c r="B21357" s="1">
        <v>53566</v>
      </c>
      <c r="C21357" s="1">
        <v>53.214100000000002</v>
      </c>
      <c r="D21357" s="1">
        <v>293.04300000000001</v>
      </c>
      <c r="E21357" s="1">
        <v>4293</v>
      </c>
      <c r="F21357" s="1">
        <v>0.191</v>
      </c>
      <c r="G21357" s="1">
        <v>175.143</v>
      </c>
      <c r="H21357" s="1">
        <v>15.7324719</v>
      </c>
      <c r="I21357" s="1">
        <v>1307</v>
      </c>
    </row>
    <row r="21358" spans="1:9" x14ac:dyDescent="0.25">
      <c r="A21358" s="1">
        <v>0</v>
      </c>
      <c r="B21358" s="1" t="s">
        <v>25765</v>
      </c>
    </row>
    <row r="21359" spans="1:9" x14ac:dyDescent="0.25">
      <c r="A21359" s="1">
        <v>1</v>
      </c>
      <c r="B21359" s="1" t="s">
        <v>25766</v>
      </c>
      <c r="C21359" s="1" t="s">
        <v>25767</v>
      </c>
      <c r="D21359" s="1">
        <v>22276.583344909999</v>
      </c>
      <c r="E21359" s="1">
        <v>-1.4192E-4</v>
      </c>
      <c r="F21359" s="1" t="s">
        <v>3</v>
      </c>
      <c r="G21359" s="1">
        <f>-96550-4</f>
        <v>-96554</v>
      </c>
      <c r="H21359" s="1">
        <v>0</v>
      </c>
      <c r="I21359" s="1">
        <v>9996</v>
      </c>
    </row>
    <row r="21360" spans="1:9" x14ac:dyDescent="0.25">
      <c r="A21360" s="1">
        <v>2</v>
      </c>
      <c r="B21360" s="1">
        <v>53567</v>
      </c>
      <c r="C21360" s="1">
        <v>53.214300000000001</v>
      </c>
      <c r="D21360" s="1">
        <v>293.04750000000001</v>
      </c>
      <c r="E21360" s="1">
        <v>4233</v>
      </c>
      <c r="F21360" s="1">
        <v>2.0137</v>
      </c>
      <c r="G21360" s="1">
        <v>171.47239999999999</v>
      </c>
      <c r="H21360" s="1">
        <v>15.732543509999999</v>
      </c>
      <c r="I21360" s="1">
        <v>1307</v>
      </c>
    </row>
    <row r="21361" spans="1:9" x14ac:dyDescent="0.25">
      <c r="A21361" s="1">
        <v>0</v>
      </c>
      <c r="B21361" s="1" t="s">
        <v>25768</v>
      </c>
    </row>
    <row r="21362" spans="1:9" x14ac:dyDescent="0.25">
      <c r="A21362" s="1">
        <v>1</v>
      </c>
      <c r="B21362" s="1" t="s">
        <v>25769</v>
      </c>
      <c r="C21362" s="1" t="s">
        <v>25770</v>
      </c>
      <c r="D21362" s="1">
        <v>22276.583344909999</v>
      </c>
      <c r="E21362" s="1">
        <v>7.4417999999999999E-4</v>
      </c>
      <c r="F21362" s="1" t="s">
        <v>3</v>
      </c>
      <c r="G21362" s="1" t="s">
        <v>25771</v>
      </c>
      <c r="H21362" s="1">
        <v>0</v>
      </c>
      <c r="I21362" s="1">
        <v>9996</v>
      </c>
    </row>
    <row r="21363" spans="1:9" x14ac:dyDescent="0.25">
      <c r="A21363" s="1">
        <v>2</v>
      </c>
      <c r="B21363" s="1">
        <v>53568</v>
      </c>
      <c r="C21363" s="1">
        <v>53.214100000000002</v>
      </c>
      <c r="D21363" s="1">
        <v>293.03890000000001</v>
      </c>
      <c r="E21363" s="1">
        <v>4378</v>
      </c>
      <c r="F21363" s="1">
        <v>5.9428999999999998</v>
      </c>
      <c r="G21363" s="1">
        <v>171.0677</v>
      </c>
      <c r="H21363" s="1">
        <v>15.73227279</v>
      </c>
      <c r="I21363" s="1">
        <v>1308</v>
      </c>
    </row>
    <row r="21364" spans="1:9" x14ac:dyDescent="0.25">
      <c r="A21364" s="1">
        <v>0</v>
      </c>
      <c r="B21364" s="1" t="s">
        <v>25772</v>
      </c>
    </row>
    <row r="21365" spans="1:9" x14ac:dyDescent="0.25">
      <c r="A21365" s="1">
        <v>1</v>
      </c>
      <c r="B21365" s="1" t="s">
        <v>25773</v>
      </c>
      <c r="C21365" s="1" t="s">
        <v>25774</v>
      </c>
      <c r="D21365" s="1">
        <v>22276.583344909999</v>
      </c>
      <c r="E21365" s="1">
        <v>-1.4138000000000001E-4</v>
      </c>
      <c r="F21365" s="1" t="s">
        <v>3</v>
      </c>
      <c r="G21365" s="1">
        <f>-96142-4</f>
        <v>-96146</v>
      </c>
      <c r="H21365" s="1">
        <v>0</v>
      </c>
      <c r="I21365" s="1">
        <v>9995</v>
      </c>
    </row>
    <row r="21366" spans="1:9" x14ac:dyDescent="0.25">
      <c r="A21366" s="1">
        <v>2</v>
      </c>
      <c r="B21366" s="1">
        <v>53569</v>
      </c>
      <c r="C21366" s="1">
        <v>53.214100000000002</v>
      </c>
      <c r="D21366" s="1">
        <v>293.04340000000002</v>
      </c>
      <c r="E21366" s="1">
        <v>4213</v>
      </c>
      <c r="F21366" s="1">
        <v>7.2302999999999997</v>
      </c>
      <c r="G21366" s="1">
        <v>167.41759999999999</v>
      </c>
      <c r="H21366" s="1">
        <v>15.73260026</v>
      </c>
      <c r="I21366" s="1">
        <v>1304</v>
      </c>
    </row>
    <row r="21367" spans="1:9" x14ac:dyDescent="0.25">
      <c r="A21367" s="1">
        <v>0</v>
      </c>
      <c r="B21367" s="1" t="s">
        <v>25775</v>
      </c>
    </row>
    <row r="21368" spans="1:9" x14ac:dyDescent="0.25">
      <c r="A21368" s="1">
        <v>1</v>
      </c>
      <c r="B21368" s="1" t="s">
        <v>25776</v>
      </c>
      <c r="C21368" s="1" t="s">
        <v>25777</v>
      </c>
      <c r="D21368" s="1">
        <v>22276.583344909999</v>
      </c>
      <c r="E21368" s="1">
        <v>-2.5636000000000002E-4</v>
      </c>
      <c r="F21368" s="1" t="s">
        <v>3</v>
      </c>
      <c r="G21368" s="1">
        <f>-17792-3</f>
        <v>-17795</v>
      </c>
      <c r="H21368" s="1">
        <v>0</v>
      </c>
      <c r="I21368" s="1">
        <v>9995</v>
      </c>
    </row>
    <row r="21369" spans="1:9" x14ac:dyDescent="0.25">
      <c r="A21369" s="1">
        <v>2</v>
      </c>
      <c r="B21369" s="1">
        <v>53570</v>
      </c>
      <c r="C21369" s="1">
        <v>53.214199999999998</v>
      </c>
      <c r="D21369" s="1">
        <v>293.04070000000002</v>
      </c>
      <c r="E21369" s="1">
        <v>4359</v>
      </c>
      <c r="F21369" s="1">
        <v>5.1265000000000001</v>
      </c>
      <c r="G21369" s="1">
        <v>171.25139999999999</v>
      </c>
      <c r="H21369" s="1">
        <v>15.732950150000001</v>
      </c>
      <c r="I21369" s="1">
        <v>1307</v>
      </c>
    </row>
    <row r="21370" spans="1:9" x14ac:dyDescent="0.25">
      <c r="A21370" s="1">
        <v>0</v>
      </c>
      <c r="B21370" s="1" t="s">
        <v>25778</v>
      </c>
    </row>
    <row r="21371" spans="1:9" x14ac:dyDescent="0.25">
      <c r="A21371" s="1">
        <v>1</v>
      </c>
      <c r="B21371" s="1" t="s">
        <v>25779</v>
      </c>
      <c r="C21371" s="1" t="s">
        <v>25780</v>
      </c>
      <c r="D21371" s="1">
        <v>22276.583344909999</v>
      </c>
      <c r="E21371" s="1">
        <v>8.0066000000000002E-4</v>
      </c>
      <c r="F21371" s="1" t="s">
        <v>3</v>
      </c>
      <c r="G21371" s="1" t="s">
        <v>25781</v>
      </c>
      <c r="H21371" s="1">
        <v>0</v>
      </c>
      <c r="I21371" s="1">
        <v>9997</v>
      </c>
    </row>
    <row r="21372" spans="1:9" x14ac:dyDescent="0.25">
      <c r="A21372" s="1">
        <v>2</v>
      </c>
      <c r="B21372" s="1">
        <v>53571</v>
      </c>
      <c r="C21372" s="1">
        <v>53.214199999999998</v>
      </c>
      <c r="D21372" s="1">
        <v>293.04039999999998</v>
      </c>
      <c r="E21372" s="1">
        <v>4297</v>
      </c>
      <c r="F21372" s="1">
        <v>4.1265999999999998</v>
      </c>
      <c r="G21372" s="1">
        <v>171.76499999999999</v>
      </c>
      <c r="H21372" s="1">
        <v>15.73209997</v>
      </c>
      <c r="I21372" s="1">
        <v>1306</v>
      </c>
    </row>
    <row r="21373" spans="1:9" x14ac:dyDescent="0.25">
      <c r="A21373" s="1">
        <v>0</v>
      </c>
      <c r="B21373" s="1" t="s">
        <v>25782</v>
      </c>
    </row>
    <row r="21374" spans="1:9" x14ac:dyDescent="0.25">
      <c r="A21374" s="1">
        <v>1</v>
      </c>
      <c r="B21374" s="1" t="s">
        <v>25783</v>
      </c>
      <c r="C21374" s="1" t="s">
        <v>25784</v>
      </c>
      <c r="D21374" s="1">
        <v>22276.583344909999</v>
      </c>
      <c r="E21374" s="1">
        <v>4.5671999999999998E-4</v>
      </c>
      <c r="F21374" s="1" t="s">
        <v>3</v>
      </c>
      <c r="G21374" s="1" t="s">
        <v>25785</v>
      </c>
      <c r="H21374" s="1">
        <v>0</v>
      </c>
      <c r="I21374" s="1">
        <v>9996</v>
      </c>
    </row>
    <row r="21375" spans="1:9" x14ac:dyDescent="0.25">
      <c r="A21375" s="1">
        <v>2</v>
      </c>
      <c r="B21375" s="1">
        <v>53572</v>
      </c>
      <c r="C21375" s="1">
        <v>53.214399999999998</v>
      </c>
      <c r="D21375" s="1">
        <v>293.03609999999998</v>
      </c>
      <c r="E21375" s="1">
        <v>4147</v>
      </c>
      <c r="F21375" s="1">
        <v>2.1818</v>
      </c>
      <c r="G21375" s="1">
        <v>176.63730000000001</v>
      </c>
      <c r="H21375" s="1">
        <v>15.732531209999999</v>
      </c>
      <c r="I21375" s="1">
        <v>1300</v>
      </c>
    </row>
    <row r="21376" spans="1:9" x14ac:dyDescent="0.25">
      <c r="A21376" s="1">
        <v>0</v>
      </c>
      <c r="B21376" s="1" t="s">
        <v>25786</v>
      </c>
    </row>
    <row r="21377" spans="1:9" x14ac:dyDescent="0.25">
      <c r="A21377" s="1">
        <v>1</v>
      </c>
      <c r="B21377" s="1" t="s">
        <v>25787</v>
      </c>
      <c r="C21377" s="1" t="s">
        <v>25788</v>
      </c>
      <c r="D21377" s="1">
        <v>22276.583344909999</v>
      </c>
      <c r="E21377" s="1">
        <v>7.9462000000000001E-4</v>
      </c>
      <c r="F21377" s="1" t="s">
        <v>3</v>
      </c>
      <c r="G21377" s="1" t="s">
        <v>25789</v>
      </c>
      <c r="H21377" s="1">
        <v>0</v>
      </c>
      <c r="I21377" s="1">
        <v>9996</v>
      </c>
    </row>
    <row r="21378" spans="1:9" x14ac:dyDescent="0.25">
      <c r="A21378" s="1">
        <v>2</v>
      </c>
      <c r="B21378" s="1">
        <v>53573</v>
      </c>
      <c r="C21378" s="1">
        <v>53.214100000000002</v>
      </c>
      <c r="D21378" s="1">
        <v>293.03719999999998</v>
      </c>
      <c r="E21378" s="1">
        <v>4322</v>
      </c>
      <c r="F21378" s="1">
        <v>4.5735999999999999</v>
      </c>
      <c r="G21378" s="1">
        <v>173.12200000000001</v>
      </c>
      <c r="H21378" s="1">
        <v>15.732140279999999</v>
      </c>
      <c r="I21378" s="1">
        <v>1306</v>
      </c>
    </row>
    <row r="21379" spans="1:9" x14ac:dyDescent="0.25">
      <c r="A21379" s="1">
        <v>0</v>
      </c>
      <c r="B21379" s="1" t="s">
        <v>25790</v>
      </c>
    </row>
    <row r="21380" spans="1:9" x14ac:dyDescent="0.25">
      <c r="A21380" s="1">
        <v>1</v>
      </c>
      <c r="B21380" s="1" t="s">
        <v>25791</v>
      </c>
      <c r="C21380" s="1" t="s">
        <v>25792</v>
      </c>
      <c r="D21380" s="1">
        <v>22276.583344909999</v>
      </c>
      <c r="E21380" s="1">
        <v>7.2464000000000003E-4</v>
      </c>
      <c r="F21380" s="1" t="s">
        <v>3</v>
      </c>
      <c r="G21380" s="1" t="s">
        <v>25793</v>
      </c>
      <c r="H21380" s="1">
        <v>0</v>
      </c>
      <c r="I21380" s="1">
        <v>9990</v>
      </c>
    </row>
    <row r="21381" spans="1:9" x14ac:dyDescent="0.25">
      <c r="A21381" s="1">
        <v>2</v>
      </c>
      <c r="B21381" s="1">
        <v>53574</v>
      </c>
      <c r="C21381" s="1">
        <v>53.214599999999997</v>
      </c>
      <c r="D21381" s="1">
        <v>293.03559999999999</v>
      </c>
      <c r="E21381" s="1">
        <v>4376</v>
      </c>
      <c r="F21381" s="1">
        <v>359.42590000000001</v>
      </c>
      <c r="G21381" s="1">
        <v>180.6523</v>
      </c>
      <c r="H21381" s="1">
        <v>15.73200819</v>
      </c>
      <c r="I21381" s="1">
        <v>1307</v>
      </c>
    </row>
    <row r="21382" spans="1:9" x14ac:dyDescent="0.25">
      <c r="A21382" s="1">
        <v>0</v>
      </c>
      <c r="B21382" s="1" t="s">
        <v>25794</v>
      </c>
    </row>
    <row r="21383" spans="1:9" x14ac:dyDescent="0.25">
      <c r="A21383" s="1">
        <v>1</v>
      </c>
      <c r="B21383" s="1" t="s">
        <v>25795</v>
      </c>
      <c r="C21383" s="1" t="s">
        <v>25796</v>
      </c>
      <c r="D21383" s="1">
        <v>22276.583344909999</v>
      </c>
      <c r="E21383" s="1">
        <v>4.0035E-4</v>
      </c>
      <c r="F21383" s="1" t="s">
        <v>3</v>
      </c>
      <c r="G21383" s="1" t="s">
        <v>25797</v>
      </c>
      <c r="H21383" s="1">
        <v>0</v>
      </c>
      <c r="I21383" s="1">
        <v>9998</v>
      </c>
    </row>
    <row r="21384" spans="1:9" x14ac:dyDescent="0.25">
      <c r="A21384" s="1">
        <v>2</v>
      </c>
      <c r="B21384" s="1">
        <v>53575</v>
      </c>
      <c r="C21384" s="1">
        <v>53.214199999999998</v>
      </c>
      <c r="D21384" s="1">
        <v>293.03649999999999</v>
      </c>
      <c r="E21384" s="1">
        <v>4365</v>
      </c>
      <c r="F21384" s="1">
        <v>4.2389999999999999</v>
      </c>
      <c r="G21384" s="1">
        <v>174.08009999999999</v>
      </c>
      <c r="H21384" s="1">
        <v>15.732243670000001</v>
      </c>
      <c r="I21384" s="1">
        <v>1303</v>
      </c>
    </row>
    <row r="21385" spans="1:9" x14ac:dyDescent="0.25">
      <c r="A21385" s="1">
        <v>0</v>
      </c>
      <c r="B21385" s="1" t="s">
        <v>25798</v>
      </c>
    </row>
    <row r="21386" spans="1:9" x14ac:dyDescent="0.25">
      <c r="A21386" s="1">
        <v>1</v>
      </c>
      <c r="B21386" s="1" t="s">
        <v>25799</v>
      </c>
      <c r="C21386" s="1" t="s">
        <v>25800</v>
      </c>
      <c r="D21386" s="1">
        <v>22276.583344909999</v>
      </c>
      <c r="E21386" s="1">
        <v>2.491E-5</v>
      </c>
      <c r="F21386" s="1" t="s">
        <v>3</v>
      </c>
      <c r="G21386" s="1" t="s">
        <v>25801</v>
      </c>
      <c r="H21386" s="1">
        <v>0</v>
      </c>
      <c r="I21386" s="1">
        <v>9992</v>
      </c>
    </row>
    <row r="21387" spans="1:9" x14ac:dyDescent="0.25">
      <c r="A21387" s="1">
        <v>2</v>
      </c>
      <c r="B21387" s="1">
        <v>53576</v>
      </c>
      <c r="C21387" s="1">
        <v>53.213799999999999</v>
      </c>
      <c r="D21387" s="1">
        <v>293.02949999999998</v>
      </c>
      <c r="E21387" s="1">
        <v>4225</v>
      </c>
      <c r="F21387" s="1">
        <v>3.4329999999999998</v>
      </c>
      <c r="G21387" s="1">
        <v>177.25829999999999</v>
      </c>
      <c r="H21387" s="1">
        <v>15.73245511</v>
      </c>
      <c r="I21387" s="1">
        <v>1307</v>
      </c>
    </row>
    <row r="21388" spans="1:9" x14ac:dyDescent="0.25">
      <c r="A21388" s="1">
        <v>0</v>
      </c>
      <c r="B21388" s="1" t="s">
        <v>25802</v>
      </c>
    </row>
    <row r="21389" spans="1:9" x14ac:dyDescent="0.25">
      <c r="A21389" s="1">
        <v>1</v>
      </c>
      <c r="B21389" s="1" t="s">
        <v>25803</v>
      </c>
      <c r="C21389" s="1" t="s">
        <v>25804</v>
      </c>
      <c r="D21389" s="1">
        <v>22276.583344909999</v>
      </c>
      <c r="E21389" s="1">
        <v>-1.403E-4</v>
      </c>
      <c r="F21389" s="1" t="s">
        <v>3</v>
      </c>
      <c r="G21389" s="1">
        <f>-95370-4</f>
        <v>-95374</v>
      </c>
      <c r="H21389" s="1">
        <v>0</v>
      </c>
      <c r="I21389" s="1">
        <v>9997</v>
      </c>
    </row>
    <row r="21390" spans="1:9" x14ac:dyDescent="0.25">
      <c r="A21390" s="1">
        <v>2</v>
      </c>
      <c r="B21390" s="1">
        <v>53577</v>
      </c>
      <c r="C21390" s="1">
        <v>53.214199999999998</v>
      </c>
      <c r="D21390" s="1">
        <v>293.0333</v>
      </c>
      <c r="E21390" s="1">
        <v>4277</v>
      </c>
      <c r="F21390" s="1">
        <v>3.4874999999999998</v>
      </c>
      <c r="G21390" s="1">
        <v>175.94059999999999</v>
      </c>
      <c r="H21390" s="1">
        <v>15.732610899999999</v>
      </c>
      <c r="I21390" s="1">
        <v>1306</v>
      </c>
    </row>
    <row r="21391" spans="1:9" x14ac:dyDescent="0.25">
      <c r="A21391" s="1">
        <v>0</v>
      </c>
      <c r="B21391" s="1" t="s">
        <v>25805</v>
      </c>
    </row>
    <row r="21392" spans="1:9" x14ac:dyDescent="0.25">
      <c r="A21392" s="1">
        <v>1</v>
      </c>
      <c r="B21392" s="1" t="s">
        <v>25806</v>
      </c>
      <c r="C21392" s="1" t="s">
        <v>25807</v>
      </c>
      <c r="D21392" s="1">
        <v>22276.583344909999</v>
      </c>
      <c r="E21392" s="1">
        <v>7.2227000000000001E-4</v>
      </c>
      <c r="F21392" s="1" t="s">
        <v>3</v>
      </c>
      <c r="G21392" s="1" t="s">
        <v>25808</v>
      </c>
      <c r="H21392" s="1">
        <v>0</v>
      </c>
      <c r="I21392" s="1">
        <v>9991</v>
      </c>
    </row>
    <row r="21393" spans="1:9" x14ac:dyDescent="0.25">
      <c r="A21393" s="1">
        <v>2</v>
      </c>
      <c r="B21393" s="1">
        <v>53578</v>
      </c>
      <c r="C21393" s="1">
        <v>53.214300000000001</v>
      </c>
      <c r="D21393" s="1">
        <v>293.03109999999998</v>
      </c>
      <c r="E21393" s="1">
        <v>4374</v>
      </c>
      <c r="F21393" s="1">
        <v>4.0918999999999999</v>
      </c>
      <c r="G21393" s="1">
        <v>177.17250000000001</v>
      </c>
      <c r="H21393" s="1">
        <v>15.73211309</v>
      </c>
      <c r="I21393" s="1">
        <v>1304</v>
      </c>
    </row>
    <row r="21394" spans="1:9" x14ac:dyDescent="0.25">
      <c r="A21394" s="1">
        <v>0</v>
      </c>
      <c r="B21394" s="1" t="s">
        <v>25809</v>
      </c>
    </row>
    <row r="21395" spans="1:9" x14ac:dyDescent="0.25">
      <c r="A21395" s="1">
        <v>1</v>
      </c>
      <c r="B21395" s="1" t="s">
        <v>25810</v>
      </c>
      <c r="C21395" s="1" t="s">
        <v>25811</v>
      </c>
      <c r="D21395" s="1">
        <v>22276.583344909999</v>
      </c>
      <c r="E21395" s="1">
        <v>4.6161999999999999E-4</v>
      </c>
      <c r="F21395" s="1" t="s">
        <v>3</v>
      </c>
      <c r="G21395" s="1" t="s">
        <v>25812</v>
      </c>
      <c r="H21395" s="1">
        <v>0</v>
      </c>
      <c r="I21395" s="1">
        <v>9996</v>
      </c>
    </row>
    <row r="21396" spans="1:9" x14ac:dyDescent="0.25">
      <c r="A21396" s="1">
        <v>2</v>
      </c>
      <c r="B21396" s="1">
        <v>53579</v>
      </c>
      <c r="C21396" s="1">
        <v>53.214300000000001</v>
      </c>
      <c r="D21396" s="1">
        <v>293.02910000000003</v>
      </c>
      <c r="E21396" s="1">
        <v>4313</v>
      </c>
      <c r="F21396" s="1">
        <v>5.6886000000000001</v>
      </c>
      <c r="G21396" s="1">
        <v>176.19220000000001</v>
      </c>
      <c r="H21396" s="1">
        <v>15.7322921</v>
      </c>
      <c r="I21396" s="1">
        <v>1303</v>
      </c>
    </row>
    <row r="21397" spans="1:9" x14ac:dyDescent="0.25">
      <c r="A21397" s="1">
        <v>0</v>
      </c>
      <c r="B21397" s="1" t="s">
        <v>4860</v>
      </c>
      <c r="C21397" s="1" t="s">
        <v>4861</v>
      </c>
      <c r="D21397" s="1" t="s">
        <v>6042</v>
      </c>
      <c r="E21397" s="1" t="s">
        <v>25813</v>
      </c>
    </row>
    <row r="21398" spans="1:9" x14ac:dyDescent="0.25">
      <c r="A21398" s="1">
        <v>1</v>
      </c>
      <c r="B21398" s="1" t="s">
        <v>25814</v>
      </c>
      <c r="C21398" s="1" t="s">
        <v>25815</v>
      </c>
      <c r="D21398" s="1">
        <v>22276.575236280001</v>
      </c>
      <c r="E21398" s="1">
        <v>1.5590000000000002E-5</v>
      </c>
      <c r="F21398" s="1" t="s">
        <v>3</v>
      </c>
      <c r="G21398" s="1" t="s">
        <v>25816</v>
      </c>
      <c r="H21398" s="1">
        <v>0</v>
      </c>
      <c r="I21398" s="1">
        <v>9995</v>
      </c>
    </row>
    <row r="21399" spans="1:9" x14ac:dyDescent="0.25">
      <c r="A21399" s="1">
        <v>2</v>
      </c>
      <c r="B21399" s="1">
        <v>53586</v>
      </c>
      <c r="C21399" s="1">
        <v>28.997699999999998</v>
      </c>
      <c r="D21399" s="1">
        <v>102.30719999999999</v>
      </c>
      <c r="E21399" s="1">
        <v>4894</v>
      </c>
      <c r="F21399" s="1">
        <v>319.78440000000001</v>
      </c>
      <c r="G21399" s="1">
        <v>40.238900000000001</v>
      </c>
      <c r="H21399" s="1">
        <v>14.91826539</v>
      </c>
      <c r="I21399" s="1">
        <v>6209</v>
      </c>
    </row>
    <row r="21400" spans="1:9" x14ac:dyDescent="0.25">
      <c r="A21400" s="1">
        <v>0</v>
      </c>
      <c r="B21400" s="1" t="s">
        <v>5008</v>
      </c>
      <c r="C21400" s="1" t="s">
        <v>5072</v>
      </c>
    </row>
    <row r="21401" spans="1:9" x14ac:dyDescent="0.25">
      <c r="A21401" s="1">
        <v>1</v>
      </c>
      <c r="B21401" s="1" t="s">
        <v>25817</v>
      </c>
      <c r="C21401" s="1" t="s">
        <v>25818</v>
      </c>
      <c r="D21401" s="1">
        <v>22276.467443130001</v>
      </c>
      <c r="E21401" s="1">
        <v>1.1790000000000001E-5</v>
      </c>
      <c r="F21401" s="1" t="s">
        <v>3</v>
      </c>
      <c r="G21401" s="1" t="s">
        <v>25819</v>
      </c>
      <c r="H21401" s="1">
        <v>0</v>
      </c>
      <c r="I21401" s="1">
        <v>9997</v>
      </c>
    </row>
    <row r="21402" spans="1:9" x14ac:dyDescent="0.25">
      <c r="A21402" s="1">
        <v>2</v>
      </c>
      <c r="B21402" s="1">
        <v>53587</v>
      </c>
      <c r="C21402" s="1">
        <v>97.937200000000004</v>
      </c>
      <c r="D21402" s="1">
        <v>345.08980000000003</v>
      </c>
      <c r="E21402" s="1">
        <v>15435</v>
      </c>
      <c r="F21402" s="1">
        <v>128.09100000000001</v>
      </c>
      <c r="G21402" s="1">
        <v>232.1695</v>
      </c>
      <c r="H21402" s="1">
        <v>14.8735328</v>
      </c>
      <c r="I21402" s="1">
        <v>6008</v>
      </c>
    </row>
    <row r="21403" spans="1:9" x14ac:dyDescent="0.25">
      <c r="A21403" s="1">
        <v>0</v>
      </c>
      <c r="B21403" s="1" t="s">
        <v>25820</v>
      </c>
    </row>
    <row r="21404" spans="1:9" x14ac:dyDescent="0.25">
      <c r="A21404" s="1">
        <v>1</v>
      </c>
      <c r="B21404" s="1" t="s">
        <v>25821</v>
      </c>
      <c r="C21404" s="1" t="s">
        <v>25822</v>
      </c>
      <c r="D21404" s="1">
        <v>22276.583344909999</v>
      </c>
      <c r="E21404" s="1">
        <v>-1.1767400000000001E-2</v>
      </c>
      <c r="F21404" s="1" t="s">
        <v>3</v>
      </c>
      <c r="G21404" s="1">
        <f>-40340-1</f>
        <v>-40341</v>
      </c>
      <c r="H21404" s="1">
        <v>0</v>
      </c>
      <c r="I21404" s="1">
        <v>9994</v>
      </c>
    </row>
    <row r="21405" spans="1:9" x14ac:dyDescent="0.25">
      <c r="A21405" s="1">
        <v>2</v>
      </c>
      <c r="B21405" s="1">
        <v>53588</v>
      </c>
      <c r="C21405" s="1">
        <v>53.217100000000002</v>
      </c>
      <c r="D21405" s="1">
        <v>110.6026</v>
      </c>
      <c r="E21405" s="1">
        <v>1087</v>
      </c>
      <c r="F21405" s="1">
        <v>90.126400000000004</v>
      </c>
      <c r="G21405" s="1">
        <v>246.50409999999999</v>
      </c>
      <c r="H21405" s="1">
        <v>15.327666450000001</v>
      </c>
      <c r="I21405" s="1">
        <v>1305</v>
      </c>
    </row>
    <row r="21406" spans="1:9" x14ac:dyDescent="0.25">
      <c r="A21406" s="1">
        <v>0</v>
      </c>
      <c r="B21406" s="1" t="s">
        <v>25823</v>
      </c>
    </row>
    <row r="21407" spans="1:9" x14ac:dyDescent="0.25">
      <c r="A21407" s="1">
        <v>1</v>
      </c>
      <c r="B21407" s="1" t="s">
        <v>25824</v>
      </c>
      <c r="C21407" s="1" t="s">
        <v>25825</v>
      </c>
      <c r="D21407" s="1">
        <v>22276.583344909999</v>
      </c>
      <c r="E21407" s="1">
        <v>-1.19031E-2</v>
      </c>
      <c r="F21407" s="1" t="s">
        <v>3</v>
      </c>
      <c r="G21407" s="1">
        <f>-38901-1</f>
        <v>-38902</v>
      </c>
      <c r="H21407" s="1">
        <v>0</v>
      </c>
      <c r="I21407" s="1">
        <v>9994</v>
      </c>
    </row>
    <row r="21408" spans="1:9" x14ac:dyDescent="0.25">
      <c r="A21408" s="1">
        <v>2</v>
      </c>
      <c r="B21408" s="1">
        <v>53589</v>
      </c>
      <c r="C21408" s="1">
        <v>53.216799999999999</v>
      </c>
      <c r="D21408" s="1">
        <v>110.51479999999999</v>
      </c>
      <c r="E21408" s="1">
        <v>1222</v>
      </c>
      <c r="F21408" s="1">
        <v>72.304100000000005</v>
      </c>
      <c r="G21408" s="1">
        <v>308.1705</v>
      </c>
      <c r="H21408" s="1">
        <v>15.34301889</v>
      </c>
      <c r="I21408" s="1">
        <v>1301</v>
      </c>
    </row>
    <row r="21409" spans="1:9" x14ac:dyDescent="0.25">
      <c r="A21409" s="1">
        <v>0</v>
      </c>
      <c r="B21409" s="1" t="s">
        <v>25826</v>
      </c>
    </row>
    <row r="21410" spans="1:9" x14ac:dyDescent="0.25">
      <c r="A21410" s="1">
        <v>1</v>
      </c>
      <c r="B21410" s="1" t="s">
        <v>25827</v>
      </c>
      <c r="C21410" s="1" t="s">
        <v>25828</v>
      </c>
      <c r="D21410" s="1">
        <v>22276.583344909999</v>
      </c>
      <c r="E21410" s="1">
        <v>-1.1407789999999999E-2</v>
      </c>
      <c r="F21410" s="1" t="s">
        <v>3</v>
      </c>
      <c r="G21410" s="1">
        <f>-38648-1</f>
        <v>-38649</v>
      </c>
      <c r="H21410" s="1">
        <v>0</v>
      </c>
      <c r="I21410" s="1">
        <v>9998</v>
      </c>
    </row>
    <row r="21411" spans="1:9" x14ac:dyDescent="0.25">
      <c r="A21411" s="1">
        <v>2</v>
      </c>
      <c r="B21411" s="1">
        <v>53590</v>
      </c>
      <c r="C21411" s="1">
        <v>53.216999999999999</v>
      </c>
      <c r="D21411" s="1">
        <v>110.5843</v>
      </c>
      <c r="E21411" s="1">
        <v>1193</v>
      </c>
      <c r="F21411" s="1">
        <v>100.6712</v>
      </c>
      <c r="G21411" s="1">
        <v>245.02260000000001</v>
      </c>
      <c r="H21411" s="1">
        <v>15.330439739999999</v>
      </c>
      <c r="I21411" s="1">
        <v>1309</v>
      </c>
    </row>
    <row r="21412" spans="1:9" x14ac:dyDescent="0.25">
      <c r="A21412" s="1">
        <v>0</v>
      </c>
      <c r="B21412" s="1" t="s">
        <v>25829</v>
      </c>
    </row>
    <row r="21413" spans="1:9" x14ac:dyDescent="0.25">
      <c r="A21413" s="1">
        <v>1</v>
      </c>
      <c r="B21413" s="1" t="s">
        <v>25830</v>
      </c>
      <c r="C21413" s="1" t="s">
        <v>25831</v>
      </c>
      <c r="D21413" s="1">
        <v>22276.583344909999</v>
      </c>
      <c r="E21413" s="1">
        <v>-1.1347869999999999E-2</v>
      </c>
      <c r="F21413" s="1" t="s">
        <v>3</v>
      </c>
      <c r="G21413" s="1">
        <f>-38061-1</f>
        <v>-38062</v>
      </c>
      <c r="H21413" s="1">
        <v>0</v>
      </c>
      <c r="I21413" s="1">
        <v>9990</v>
      </c>
    </row>
    <row r="21414" spans="1:9" x14ac:dyDescent="0.25">
      <c r="A21414" s="1">
        <v>2</v>
      </c>
      <c r="B21414" s="1">
        <v>53591</v>
      </c>
      <c r="C21414" s="1">
        <v>53.216999999999999</v>
      </c>
      <c r="D21414" s="1">
        <v>110.56610000000001</v>
      </c>
      <c r="E21414" s="1">
        <v>1150</v>
      </c>
      <c r="F21414" s="1">
        <v>100.0014</v>
      </c>
      <c r="G21414" s="1">
        <v>254.60390000000001</v>
      </c>
      <c r="H21414" s="1">
        <v>15.33344636</v>
      </c>
      <c r="I21414" s="1">
        <v>1307</v>
      </c>
    </row>
    <row r="21415" spans="1:9" x14ac:dyDescent="0.25">
      <c r="A21415" s="1">
        <v>0</v>
      </c>
      <c r="B21415" s="1" t="s">
        <v>25832</v>
      </c>
    </row>
    <row r="21416" spans="1:9" x14ac:dyDescent="0.25">
      <c r="A21416" s="1">
        <v>1</v>
      </c>
      <c r="B21416" s="1" t="s">
        <v>25833</v>
      </c>
      <c r="C21416" s="1" t="s">
        <v>25834</v>
      </c>
      <c r="D21416" s="1">
        <v>22276.583344909999</v>
      </c>
      <c r="E21416" s="1">
        <v>-1.1231130000000001E-2</v>
      </c>
      <c r="F21416" s="1" t="s">
        <v>3</v>
      </c>
      <c r="G21416" s="1">
        <f>-37280-1</f>
        <v>-37281</v>
      </c>
      <c r="H21416" s="1">
        <v>0</v>
      </c>
      <c r="I21416" s="1">
        <v>9994</v>
      </c>
    </row>
    <row r="21417" spans="1:9" x14ac:dyDescent="0.25">
      <c r="A21417" s="1">
        <v>2</v>
      </c>
      <c r="B21417" s="1">
        <v>53592</v>
      </c>
      <c r="C21417" s="1">
        <v>53.217700000000001</v>
      </c>
      <c r="D21417" s="1">
        <v>110.54940000000001</v>
      </c>
      <c r="E21417" s="1">
        <v>1133</v>
      </c>
      <c r="F21417" s="1">
        <v>96.055300000000003</v>
      </c>
      <c r="G21417" s="1">
        <v>267.32420000000002</v>
      </c>
      <c r="H21417" s="1">
        <v>15.3364089</v>
      </c>
      <c r="I21417" s="1">
        <v>1300</v>
      </c>
    </row>
    <row r="21418" spans="1:9" x14ac:dyDescent="0.25">
      <c r="A21418" s="1">
        <v>0</v>
      </c>
      <c r="B21418" s="1" t="s">
        <v>25835</v>
      </c>
    </row>
    <row r="21419" spans="1:9" x14ac:dyDescent="0.25">
      <c r="A21419" s="1">
        <v>1</v>
      </c>
      <c r="B21419" s="1" t="s">
        <v>25836</v>
      </c>
      <c r="C21419" s="1" t="s">
        <v>25837</v>
      </c>
      <c r="D21419" s="1">
        <v>22276.583344909999</v>
      </c>
      <c r="E21419" s="1">
        <v>-1.136587E-2</v>
      </c>
      <c r="F21419" s="1" t="s">
        <v>3</v>
      </c>
      <c r="G21419" s="1">
        <f>-37391-1</f>
        <v>-37392</v>
      </c>
      <c r="H21419" s="1">
        <v>0</v>
      </c>
      <c r="I21419" s="1">
        <v>9997</v>
      </c>
    </row>
    <row r="21420" spans="1:9" x14ac:dyDescent="0.25">
      <c r="A21420" s="1">
        <v>2</v>
      </c>
      <c r="B21420" s="1">
        <v>53593</v>
      </c>
      <c r="C21420" s="1">
        <v>53.216799999999999</v>
      </c>
      <c r="D21420" s="1">
        <v>110.53149999999999</v>
      </c>
      <c r="E21420" s="1">
        <v>1180</v>
      </c>
      <c r="F21420" s="1">
        <v>101.4524</v>
      </c>
      <c r="G21420" s="1">
        <v>270.5521</v>
      </c>
      <c r="H21420" s="1">
        <v>15.33956315</v>
      </c>
      <c r="I21420" s="1">
        <v>1302</v>
      </c>
    </row>
    <row r="21421" spans="1:9" x14ac:dyDescent="0.25">
      <c r="A21421" s="1">
        <v>0</v>
      </c>
      <c r="B21421" s="1" t="s">
        <v>25838</v>
      </c>
    </row>
    <row r="21422" spans="1:9" x14ac:dyDescent="0.25">
      <c r="A21422" s="1">
        <v>1</v>
      </c>
      <c r="B21422" s="1" t="s">
        <v>25839</v>
      </c>
      <c r="C21422" s="1" t="s">
        <v>25840</v>
      </c>
      <c r="D21422" s="1">
        <v>22276.583344909999</v>
      </c>
      <c r="E21422" s="1">
        <v>-1.1343539999999999E-2</v>
      </c>
      <c r="F21422" s="1" t="s">
        <v>3</v>
      </c>
      <c r="G21422" s="1">
        <f>-36235-1</f>
        <v>-36236</v>
      </c>
      <c r="H21422" s="1">
        <v>0</v>
      </c>
      <c r="I21422" s="1">
        <v>9994</v>
      </c>
    </row>
    <row r="21423" spans="1:9" x14ac:dyDescent="0.25">
      <c r="A21423" s="1">
        <v>2</v>
      </c>
      <c r="B21423" s="1">
        <v>53594</v>
      </c>
      <c r="C21423" s="1">
        <v>53.216700000000003</v>
      </c>
      <c r="D21423" s="1">
        <v>110.48269999999999</v>
      </c>
      <c r="E21423" s="1">
        <v>1168</v>
      </c>
      <c r="F21423" s="1">
        <v>85.9041</v>
      </c>
      <c r="G21423" s="1">
        <v>311.15499999999997</v>
      </c>
      <c r="H21423" s="1">
        <v>15.34870156</v>
      </c>
      <c r="I21423" s="1">
        <v>1308</v>
      </c>
    </row>
    <row r="21424" spans="1:9" x14ac:dyDescent="0.25">
      <c r="A21424" s="1">
        <v>0</v>
      </c>
      <c r="B21424" s="1" t="s">
        <v>25841</v>
      </c>
    </row>
    <row r="21425" spans="1:9" x14ac:dyDescent="0.25">
      <c r="A21425" s="1">
        <v>1</v>
      </c>
      <c r="B21425" s="1" t="s">
        <v>25842</v>
      </c>
      <c r="C21425" s="1" t="s">
        <v>25843</v>
      </c>
      <c r="D21425" s="1">
        <v>22276.583344909999</v>
      </c>
      <c r="E21425" s="1">
        <v>-1.1866669999999999E-2</v>
      </c>
      <c r="F21425" s="1" t="s">
        <v>3</v>
      </c>
      <c r="G21425" s="1">
        <f>-38397-1</f>
        <v>-38398</v>
      </c>
      <c r="H21425" s="1">
        <v>0</v>
      </c>
      <c r="I21425" s="1">
        <v>9990</v>
      </c>
    </row>
    <row r="21426" spans="1:9" x14ac:dyDescent="0.25">
      <c r="A21426" s="1">
        <v>2</v>
      </c>
      <c r="B21426" s="1">
        <v>53595</v>
      </c>
      <c r="C21426" s="1">
        <v>53.216799999999999</v>
      </c>
      <c r="D21426" s="1">
        <v>110.4982</v>
      </c>
      <c r="E21426" s="1">
        <v>1051</v>
      </c>
      <c r="F21426" s="1">
        <v>96.414599999999993</v>
      </c>
      <c r="G21426" s="1">
        <v>292.41199999999998</v>
      </c>
      <c r="H21426" s="1">
        <v>15.346050529999999</v>
      </c>
      <c r="I21426" s="1">
        <v>1302</v>
      </c>
    </row>
    <row r="21427" spans="1:9" x14ac:dyDescent="0.25">
      <c r="A21427" s="1">
        <v>0</v>
      </c>
      <c r="B21427" s="1" t="s">
        <v>25844</v>
      </c>
    </row>
    <row r="21428" spans="1:9" x14ac:dyDescent="0.25">
      <c r="A21428" s="1">
        <v>1</v>
      </c>
      <c r="B21428" s="1" t="s">
        <v>25845</v>
      </c>
      <c r="C21428" s="1" t="s">
        <v>25846</v>
      </c>
      <c r="D21428" s="1">
        <v>22276.583344909999</v>
      </c>
      <c r="E21428" s="1">
        <v>-1.156477E-2</v>
      </c>
      <c r="F21428" s="1" t="s">
        <v>3</v>
      </c>
      <c r="G21428" s="1">
        <f>-36270-1</f>
        <v>-36271</v>
      </c>
      <c r="H21428" s="1">
        <v>0</v>
      </c>
      <c r="I21428" s="1">
        <v>9995</v>
      </c>
    </row>
    <row r="21429" spans="1:9" x14ac:dyDescent="0.25">
      <c r="A21429" s="1">
        <v>2</v>
      </c>
      <c r="B21429" s="1">
        <v>53596</v>
      </c>
      <c r="C21429" s="1">
        <v>53.2166</v>
      </c>
      <c r="D21429" s="1">
        <v>110.45010000000001</v>
      </c>
      <c r="E21429" s="1">
        <v>1185</v>
      </c>
      <c r="F21429" s="1">
        <v>111.10299999999999</v>
      </c>
      <c r="G21429" s="1">
        <v>301.9538</v>
      </c>
      <c r="H21429" s="1">
        <v>15.354971709999999</v>
      </c>
      <c r="I21429" s="1">
        <v>1303</v>
      </c>
    </row>
    <row r="21430" spans="1:9" x14ac:dyDescent="0.25">
      <c r="A21430" s="1">
        <v>0</v>
      </c>
      <c r="B21430" s="1" t="s">
        <v>25847</v>
      </c>
    </row>
    <row r="21431" spans="1:9" x14ac:dyDescent="0.25">
      <c r="A21431" s="1">
        <v>1</v>
      </c>
      <c r="B21431" s="1" t="s">
        <v>25848</v>
      </c>
      <c r="C21431" s="1" t="s">
        <v>25849</v>
      </c>
      <c r="D21431" s="1">
        <v>22276.583344909999</v>
      </c>
      <c r="E21431" s="1">
        <v>-1.170852E-2</v>
      </c>
      <c r="F21431" s="1" t="s">
        <v>3</v>
      </c>
      <c r="G21431" s="1">
        <f>-37115-1</f>
        <v>-37116</v>
      </c>
      <c r="H21431" s="1">
        <v>0</v>
      </c>
      <c r="I21431" s="1">
        <v>9998</v>
      </c>
    </row>
    <row r="21432" spans="1:9" x14ac:dyDescent="0.25">
      <c r="A21432" s="1">
        <v>2</v>
      </c>
      <c r="B21432" s="1">
        <v>53597</v>
      </c>
      <c r="C21432" s="1">
        <v>53.216700000000003</v>
      </c>
      <c r="D21432" s="1">
        <v>110.46559999999999</v>
      </c>
      <c r="E21432" s="1">
        <v>1144</v>
      </c>
      <c r="F21432" s="1">
        <v>91.034700000000001</v>
      </c>
      <c r="G21432" s="1">
        <v>314.08319999999998</v>
      </c>
      <c r="H21432" s="1">
        <v>15.35202943</v>
      </c>
      <c r="I21432" s="1">
        <v>1301</v>
      </c>
    </row>
    <row r="21433" spans="1:9" x14ac:dyDescent="0.25">
      <c r="A21433" s="1">
        <v>0</v>
      </c>
      <c r="B21433" s="1" t="s">
        <v>25850</v>
      </c>
    </row>
    <row r="21434" spans="1:9" x14ac:dyDescent="0.25">
      <c r="A21434" s="1">
        <v>1</v>
      </c>
      <c r="B21434" s="1" t="s">
        <v>25851</v>
      </c>
      <c r="C21434" s="1" t="s">
        <v>25852</v>
      </c>
      <c r="D21434" s="1">
        <v>22276.583344909999</v>
      </c>
      <c r="E21434" s="1">
        <v>-1.157566E-2</v>
      </c>
      <c r="F21434" s="1" t="s">
        <v>3</v>
      </c>
      <c r="G21434" s="1">
        <f>-35598-1</f>
        <v>-35599</v>
      </c>
      <c r="H21434" s="1">
        <v>0</v>
      </c>
      <c r="I21434" s="1">
        <v>9999</v>
      </c>
    </row>
    <row r="21435" spans="1:9" x14ac:dyDescent="0.25">
      <c r="A21435" s="1">
        <v>2</v>
      </c>
      <c r="B21435" s="1">
        <v>53598</v>
      </c>
      <c r="C21435" s="1">
        <v>53.216700000000003</v>
      </c>
      <c r="D21435" s="1">
        <v>110.4205</v>
      </c>
      <c r="E21435" s="1">
        <v>1164</v>
      </c>
      <c r="F21435" s="1">
        <v>97.7761</v>
      </c>
      <c r="G21435" s="1">
        <v>330.72800000000001</v>
      </c>
      <c r="H21435" s="1">
        <v>15.36108086</v>
      </c>
      <c r="I21435" s="1">
        <v>1303</v>
      </c>
    </row>
    <row r="21436" spans="1:9" x14ac:dyDescent="0.25">
      <c r="A21436" s="1">
        <v>0</v>
      </c>
      <c r="B21436" s="1" t="s">
        <v>25853</v>
      </c>
    </row>
    <row r="21437" spans="1:9" x14ac:dyDescent="0.25">
      <c r="A21437" s="1">
        <v>1</v>
      </c>
      <c r="B21437" s="1" t="s">
        <v>25854</v>
      </c>
      <c r="C21437" s="1" t="s">
        <v>25855</v>
      </c>
      <c r="D21437" s="1">
        <v>22276.583344909999</v>
      </c>
      <c r="E21437" s="1">
        <v>1.6875900000000001E-3</v>
      </c>
      <c r="F21437" s="1" t="s">
        <v>3</v>
      </c>
      <c r="G21437" s="1" t="s">
        <v>25856</v>
      </c>
      <c r="H21437" s="1">
        <v>0</v>
      </c>
      <c r="I21437" s="1">
        <v>9991</v>
      </c>
    </row>
    <row r="21438" spans="1:9" x14ac:dyDescent="0.25">
      <c r="A21438" s="1">
        <v>2</v>
      </c>
      <c r="B21438" s="1">
        <v>53599</v>
      </c>
      <c r="C21438" s="1">
        <v>53.214399999999998</v>
      </c>
      <c r="D21438" s="1">
        <v>105.2069</v>
      </c>
      <c r="E21438" s="1">
        <v>1615</v>
      </c>
      <c r="F21438" s="1">
        <v>324.00819999999999</v>
      </c>
      <c r="G21438" s="1">
        <v>156.17570000000001</v>
      </c>
      <c r="H21438" s="1">
        <v>15.86403309</v>
      </c>
      <c r="I21438" s="1">
        <v>1302</v>
      </c>
    </row>
    <row r="21439" spans="1:9" x14ac:dyDescent="0.25">
      <c r="A21439" s="1">
        <v>0</v>
      </c>
      <c r="B21439" s="1" t="s">
        <v>25857</v>
      </c>
    </row>
    <row r="21440" spans="1:9" x14ac:dyDescent="0.25">
      <c r="A21440" s="1">
        <v>1</v>
      </c>
      <c r="B21440" s="1" t="s">
        <v>25858</v>
      </c>
      <c r="C21440" s="1" t="s">
        <v>25859</v>
      </c>
      <c r="D21440" s="1">
        <v>22276.583344909999</v>
      </c>
      <c r="E21440" s="1">
        <v>-1.164859E-2</v>
      </c>
      <c r="F21440" s="1" t="s">
        <v>3</v>
      </c>
      <c r="G21440" s="1">
        <f>-35135-1</f>
        <v>-35136</v>
      </c>
      <c r="H21440" s="1">
        <v>0</v>
      </c>
      <c r="I21440" s="1">
        <v>9993</v>
      </c>
    </row>
    <row r="21441" spans="1:9" x14ac:dyDescent="0.25">
      <c r="A21441" s="1">
        <v>2</v>
      </c>
      <c r="B21441" s="1">
        <v>53600</v>
      </c>
      <c r="C21441" s="1">
        <v>53.2166</v>
      </c>
      <c r="D21441" s="1">
        <v>110.38979999999999</v>
      </c>
      <c r="E21441" s="1">
        <v>1163</v>
      </c>
      <c r="F21441" s="1">
        <v>96.772199999999998</v>
      </c>
      <c r="G21441" s="1">
        <v>346.62020000000001</v>
      </c>
      <c r="H21441" s="1">
        <v>15.367238459999999</v>
      </c>
      <c r="I21441" s="1">
        <v>1305</v>
      </c>
    </row>
    <row r="21442" spans="1:9" x14ac:dyDescent="0.25">
      <c r="A21442" s="1">
        <v>0</v>
      </c>
      <c r="B21442" s="1" t="s">
        <v>25860</v>
      </c>
    </row>
    <row r="21443" spans="1:9" x14ac:dyDescent="0.25">
      <c r="A21443" s="1">
        <v>1</v>
      </c>
      <c r="B21443" s="1" t="s">
        <v>25861</v>
      </c>
      <c r="C21443" s="1" t="s">
        <v>25862</v>
      </c>
      <c r="D21443" s="1">
        <v>22276.583344909999</v>
      </c>
      <c r="E21443" s="1">
        <v>-1.1552E-2</v>
      </c>
      <c r="F21443" s="1" t="s">
        <v>3</v>
      </c>
      <c r="G21443" s="1">
        <f>-35872-1</f>
        <v>-35873</v>
      </c>
      <c r="H21443" s="1">
        <v>0</v>
      </c>
      <c r="I21443" s="1">
        <v>9992</v>
      </c>
    </row>
    <row r="21444" spans="1:9" x14ac:dyDescent="0.25">
      <c r="A21444" s="1">
        <v>2</v>
      </c>
      <c r="B21444" s="1">
        <v>53601</v>
      </c>
      <c r="C21444" s="1">
        <v>53.2166</v>
      </c>
      <c r="D21444" s="1">
        <v>110.4345</v>
      </c>
      <c r="E21444" s="1">
        <v>1222</v>
      </c>
      <c r="F21444" s="1">
        <v>92.644499999999994</v>
      </c>
      <c r="G21444" s="1">
        <v>328.20650000000001</v>
      </c>
      <c r="H21444" s="1">
        <v>15.358012739999999</v>
      </c>
      <c r="I21444" s="1">
        <v>1301</v>
      </c>
    </row>
    <row r="21445" spans="1:9" x14ac:dyDescent="0.25">
      <c r="A21445" s="1">
        <v>0</v>
      </c>
      <c r="B21445" s="1" t="s">
        <v>25863</v>
      </c>
    </row>
    <row r="21446" spans="1:9" x14ac:dyDescent="0.25">
      <c r="A21446" s="1">
        <v>1</v>
      </c>
      <c r="B21446" s="1" t="s">
        <v>25864</v>
      </c>
      <c r="C21446" s="1" t="s">
        <v>25865</v>
      </c>
      <c r="D21446" s="1">
        <v>22276.583344909999</v>
      </c>
      <c r="E21446" s="1">
        <v>-6.1695000000000001E-4</v>
      </c>
      <c r="F21446" s="1" t="s">
        <v>3</v>
      </c>
      <c r="G21446" s="1">
        <f>-10847-2</f>
        <v>-10849</v>
      </c>
      <c r="H21446" s="1">
        <v>0</v>
      </c>
      <c r="I21446" s="1">
        <v>9992</v>
      </c>
    </row>
    <row r="21447" spans="1:9" x14ac:dyDescent="0.25">
      <c r="A21447" s="1">
        <v>2</v>
      </c>
      <c r="B21447" s="1">
        <v>53602</v>
      </c>
      <c r="C21447" s="1">
        <v>53.215000000000003</v>
      </c>
      <c r="D21447" s="1">
        <v>108.533</v>
      </c>
      <c r="E21447" s="1">
        <v>1371</v>
      </c>
      <c r="F21447" s="1">
        <v>104.1837</v>
      </c>
      <c r="G21447" s="1">
        <v>183.17310000000001</v>
      </c>
      <c r="H21447" s="1">
        <v>15.49960622</v>
      </c>
      <c r="I21447" s="1">
        <v>1302</v>
      </c>
    </row>
    <row r="21448" spans="1:9" x14ac:dyDescent="0.25">
      <c r="A21448" s="1">
        <v>0</v>
      </c>
      <c r="B21448" s="1" t="s">
        <v>25866</v>
      </c>
    </row>
    <row r="21449" spans="1:9" x14ac:dyDescent="0.25">
      <c r="A21449" s="1">
        <v>1</v>
      </c>
      <c r="B21449" s="1" t="s">
        <v>25867</v>
      </c>
      <c r="C21449" s="1" t="s">
        <v>25868</v>
      </c>
      <c r="D21449" s="1">
        <v>22276.583344909999</v>
      </c>
      <c r="E21449" s="1">
        <v>-2.1677999999999999E-4</v>
      </c>
      <c r="F21449" s="1" t="s">
        <v>3</v>
      </c>
      <c r="G21449" s="1">
        <f>-37449-3</f>
        <v>-37452</v>
      </c>
      <c r="H21449" s="1">
        <v>0</v>
      </c>
      <c r="I21449" s="1">
        <v>9998</v>
      </c>
    </row>
    <row r="21450" spans="1:9" x14ac:dyDescent="0.25">
      <c r="A21450" s="1">
        <v>2</v>
      </c>
      <c r="B21450" s="1">
        <v>53603</v>
      </c>
      <c r="C21450" s="1">
        <v>53.2151</v>
      </c>
      <c r="D21450" s="1">
        <v>108.5365</v>
      </c>
      <c r="E21450" s="1">
        <v>1459</v>
      </c>
      <c r="F21450" s="1">
        <v>101.5753</v>
      </c>
      <c r="G21450" s="1">
        <v>183.92359999999999</v>
      </c>
      <c r="H21450" s="1">
        <v>15.49925895</v>
      </c>
      <c r="I21450" s="1">
        <v>1308</v>
      </c>
    </row>
    <row r="21451" spans="1:9" x14ac:dyDescent="0.25">
      <c r="A21451" s="1">
        <v>0</v>
      </c>
      <c r="B21451" s="1" t="s">
        <v>25869</v>
      </c>
    </row>
    <row r="21452" spans="1:9" x14ac:dyDescent="0.25">
      <c r="A21452" s="1">
        <v>1</v>
      </c>
      <c r="B21452" s="1" t="s">
        <v>25870</v>
      </c>
      <c r="C21452" s="1" t="s">
        <v>25871</v>
      </c>
      <c r="D21452" s="1">
        <v>22276.583344909999</v>
      </c>
      <c r="E21452" s="1">
        <v>2.5994000000000001E-4</v>
      </c>
      <c r="F21452" s="1" t="s">
        <v>3</v>
      </c>
      <c r="G21452" s="1" t="s">
        <v>25872</v>
      </c>
      <c r="H21452" s="1">
        <v>0</v>
      </c>
      <c r="I21452" s="1">
        <v>9991</v>
      </c>
    </row>
    <row r="21453" spans="1:9" x14ac:dyDescent="0.25">
      <c r="A21453" s="1">
        <v>2</v>
      </c>
      <c r="B21453" s="1">
        <v>53604</v>
      </c>
      <c r="C21453" s="1">
        <v>53.216000000000001</v>
      </c>
      <c r="D21453" s="1">
        <v>108.53100000000001</v>
      </c>
      <c r="E21453" s="1">
        <v>1652</v>
      </c>
      <c r="F21453" s="1">
        <v>113.07040000000001</v>
      </c>
      <c r="G21453" s="1">
        <v>177.70949999999999</v>
      </c>
      <c r="H21453" s="1">
        <v>15.49881272</v>
      </c>
      <c r="I21453" s="1">
        <v>1302</v>
      </c>
    </row>
    <row r="21454" spans="1:9" x14ac:dyDescent="0.25">
      <c r="A21454" s="1">
        <v>0</v>
      </c>
      <c r="B21454" s="1" t="s">
        <v>25873</v>
      </c>
    </row>
    <row r="21455" spans="1:9" x14ac:dyDescent="0.25">
      <c r="A21455" s="1">
        <v>1</v>
      </c>
      <c r="B21455" s="1" t="s">
        <v>25874</v>
      </c>
      <c r="C21455" s="1" t="s">
        <v>25875</v>
      </c>
      <c r="D21455" s="1">
        <v>22276.583344909999</v>
      </c>
      <c r="E21455" s="1">
        <v>-1.1636779999999999E-2</v>
      </c>
      <c r="F21455" s="1" t="s">
        <v>3</v>
      </c>
      <c r="G21455" s="1">
        <f>-35446-1</f>
        <v>-35447</v>
      </c>
      <c r="H21455" s="1">
        <v>0</v>
      </c>
      <c r="I21455" s="1">
        <v>9991</v>
      </c>
    </row>
    <row r="21456" spans="1:9" x14ac:dyDescent="0.25">
      <c r="A21456" s="1">
        <v>2</v>
      </c>
      <c r="B21456" s="1">
        <v>53605</v>
      </c>
      <c r="C21456" s="1">
        <v>53.2166</v>
      </c>
      <c r="D21456" s="1">
        <v>110.40430000000001</v>
      </c>
      <c r="E21456" s="1">
        <v>1152</v>
      </c>
      <c r="F21456" s="1">
        <v>90.346299999999999</v>
      </c>
      <c r="G21456" s="1">
        <v>345.6705</v>
      </c>
      <c r="H21456" s="1">
        <v>15.36418282</v>
      </c>
      <c r="I21456" s="1">
        <v>1305</v>
      </c>
    </row>
    <row r="21457" spans="1:9" x14ac:dyDescent="0.25">
      <c r="A21457" s="1">
        <v>0</v>
      </c>
      <c r="B21457" s="1" t="s">
        <v>25876</v>
      </c>
    </row>
    <row r="21458" spans="1:9" x14ac:dyDescent="0.25">
      <c r="A21458" s="1">
        <v>1</v>
      </c>
      <c r="B21458" s="1" t="s">
        <v>25877</v>
      </c>
      <c r="C21458" s="1" t="s">
        <v>25878</v>
      </c>
      <c r="D21458" s="1">
        <v>22276.583344909999</v>
      </c>
      <c r="E21458" s="1">
        <v>5.8622999999999998E-4</v>
      </c>
      <c r="F21458" s="1" t="s">
        <v>3</v>
      </c>
      <c r="G21458" s="1" t="s">
        <v>25879</v>
      </c>
      <c r="H21458" s="1">
        <v>0</v>
      </c>
      <c r="I21458" s="1">
        <v>9994</v>
      </c>
    </row>
    <row r="21459" spans="1:9" x14ac:dyDescent="0.25">
      <c r="A21459" s="1">
        <v>2</v>
      </c>
      <c r="B21459" s="1">
        <v>53606</v>
      </c>
      <c r="C21459" s="1">
        <v>53.214799999999997</v>
      </c>
      <c r="D21459" s="1">
        <v>107.5813</v>
      </c>
      <c r="E21459" s="1">
        <v>1179</v>
      </c>
      <c r="F21459" s="1">
        <v>111.31489999999999</v>
      </c>
      <c r="G21459" s="1">
        <v>288.9624</v>
      </c>
      <c r="H21459" s="1">
        <v>15.732065499999999</v>
      </c>
      <c r="I21459" s="1">
        <v>1305</v>
      </c>
    </row>
    <row r="21460" spans="1:9" x14ac:dyDescent="0.25">
      <c r="A21460" s="1">
        <v>0</v>
      </c>
      <c r="B21460" s="1" t="s">
        <v>25880</v>
      </c>
    </row>
    <row r="21461" spans="1:9" x14ac:dyDescent="0.25">
      <c r="A21461" s="1">
        <v>1</v>
      </c>
      <c r="B21461" s="1" t="s">
        <v>25881</v>
      </c>
      <c r="C21461" s="1" t="s">
        <v>25882</v>
      </c>
      <c r="D21461" s="1">
        <v>22276.583344909999</v>
      </c>
      <c r="E21461" s="1">
        <v>-8.4747000000000002E-4</v>
      </c>
      <c r="F21461" s="1" t="s">
        <v>3</v>
      </c>
      <c r="G21461" s="1">
        <f>-14969-2</f>
        <v>-14971</v>
      </c>
      <c r="H21461" s="1">
        <v>0</v>
      </c>
      <c r="I21461" s="1">
        <v>9999</v>
      </c>
    </row>
    <row r="21462" spans="1:9" x14ac:dyDescent="0.25">
      <c r="A21462" s="1">
        <v>2</v>
      </c>
      <c r="B21462" s="1">
        <v>53607</v>
      </c>
      <c r="C21462" s="1">
        <v>53.2149</v>
      </c>
      <c r="D21462" s="1">
        <v>108.53149999999999</v>
      </c>
      <c r="E21462" s="1">
        <v>1343</v>
      </c>
      <c r="F21462" s="1">
        <v>100.95959999999999</v>
      </c>
      <c r="G21462" s="1">
        <v>188.08609999999999</v>
      </c>
      <c r="H21462" s="1">
        <v>15.49969226</v>
      </c>
      <c r="I21462" s="1">
        <v>1300</v>
      </c>
    </row>
    <row r="21463" spans="1:9" x14ac:dyDescent="0.25">
      <c r="A21463" s="1">
        <v>0</v>
      </c>
      <c r="B21463" s="1" t="s">
        <v>25883</v>
      </c>
    </row>
    <row r="21464" spans="1:9" x14ac:dyDescent="0.25">
      <c r="A21464" s="1">
        <v>1</v>
      </c>
      <c r="B21464" s="1" t="s">
        <v>25884</v>
      </c>
      <c r="C21464" s="1" t="s">
        <v>25885</v>
      </c>
      <c r="D21464" s="1">
        <v>22276.583344909999</v>
      </c>
      <c r="E21464" s="1">
        <v>-3.0946000000000001E-4</v>
      </c>
      <c r="F21464" s="1" t="s">
        <v>3</v>
      </c>
      <c r="G21464" s="1">
        <f>-21652-3</f>
        <v>-21655</v>
      </c>
      <c r="H21464" s="1">
        <v>0</v>
      </c>
      <c r="I21464" s="1">
        <v>9990</v>
      </c>
    </row>
    <row r="21465" spans="1:9" x14ac:dyDescent="0.25">
      <c r="A21465" s="1">
        <v>2</v>
      </c>
      <c r="B21465" s="1">
        <v>53608</v>
      </c>
      <c r="C21465" s="1">
        <v>53.2151</v>
      </c>
      <c r="D21465" s="1">
        <v>107.5804</v>
      </c>
      <c r="E21465" s="1">
        <v>1187</v>
      </c>
      <c r="F21465" s="1">
        <v>114.8282</v>
      </c>
      <c r="G21465" s="1">
        <v>283.6551</v>
      </c>
      <c r="H21465" s="1">
        <v>15.732393760000001</v>
      </c>
      <c r="I21465" s="1">
        <v>1309</v>
      </c>
    </row>
    <row r="21466" spans="1:9" x14ac:dyDescent="0.25">
      <c r="A21466" s="1">
        <v>0</v>
      </c>
      <c r="B21466" s="1" t="s">
        <v>25886</v>
      </c>
    </row>
    <row r="21467" spans="1:9" x14ac:dyDescent="0.25">
      <c r="A21467" s="1">
        <v>1</v>
      </c>
      <c r="B21467" s="1" t="s">
        <v>25887</v>
      </c>
      <c r="C21467" s="1" t="s">
        <v>25888</v>
      </c>
      <c r="D21467" s="1">
        <v>22276.583344909999</v>
      </c>
      <c r="E21467" s="1">
        <v>-6.5806999999999997E-4</v>
      </c>
      <c r="F21467" s="1" t="s">
        <v>3</v>
      </c>
      <c r="G21467" s="1">
        <f>-11585-2</f>
        <v>-11587</v>
      </c>
      <c r="H21467" s="1">
        <v>0</v>
      </c>
      <c r="I21467" s="1">
        <v>9998</v>
      </c>
    </row>
    <row r="21468" spans="1:9" x14ac:dyDescent="0.25">
      <c r="A21468" s="1">
        <v>2</v>
      </c>
      <c r="B21468" s="1">
        <v>53609</v>
      </c>
      <c r="C21468" s="1">
        <v>53.215000000000003</v>
      </c>
      <c r="D21468" s="1">
        <v>108.5218</v>
      </c>
      <c r="E21468" s="1">
        <v>1443</v>
      </c>
      <c r="F21468" s="1">
        <v>119.2042</v>
      </c>
      <c r="G21468" s="1">
        <v>173.6035</v>
      </c>
      <c r="H21468" s="1">
        <v>15.499512319999999</v>
      </c>
      <c r="I21468" s="1">
        <v>1307</v>
      </c>
    </row>
    <row r="21469" spans="1:9" x14ac:dyDescent="0.25">
      <c r="A21469" s="1">
        <v>0</v>
      </c>
      <c r="B21469" s="1" t="s">
        <v>25889</v>
      </c>
    </row>
    <row r="21470" spans="1:9" x14ac:dyDescent="0.25">
      <c r="A21470" s="1">
        <v>1</v>
      </c>
      <c r="B21470" s="1" t="s">
        <v>25890</v>
      </c>
      <c r="C21470" s="1" t="s">
        <v>25891</v>
      </c>
      <c r="D21470" s="1">
        <v>22276.583344909999</v>
      </c>
      <c r="E21470" s="1">
        <v>1.398E-5</v>
      </c>
      <c r="F21470" s="1" t="s">
        <v>3</v>
      </c>
      <c r="G21470" s="1" t="s">
        <v>25892</v>
      </c>
      <c r="H21470" s="1">
        <v>0</v>
      </c>
      <c r="I21470" s="1">
        <v>9991</v>
      </c>
    </row>
    <row r="21471" spans="1:9" x14ac:dyDescent="0.25">
      <c r="A21471" s="1">
        <v>2</v>
      </c>
      <c r="B21471" s="1">
        <v>53610</v>
      </c>
      <c r="C21471" s="1">
        <v>53.215299999999999</v>
      </c>
      <c r="D21471" s="1">
        <v>107.5789</v>
      </c>
      <c r="E21471" s="1">
        <v>1258</v>
      </c>
      <c r="F21471" s="1">
        <v>115.271</v>
      </c>
      <c r="G21471" s="1">
        <v>284.36989999999997</v>
      </c>
      <c r="H21471" s="1">
        <v>15.73243411</v>
      </c>
      <c r="I21471" s="1">
        <v>1302</v>
      </c>
    </row>
    <row r="21472" spans="1:9" x14ac:dyDescent="0.25">
      <c r="A21472" s="1">
        <v>0</v>
      </c>
      <c r="B21472" s="1" t="s">
        <v>25893</v>
      </c>
    </row>
    <row r="21473" spans="1:9" x14ac:dyDescent="0.25">
      <c r="A21473" s="1">
        <v>1</v>
      </c>
      <c r="B21473" s="1" t="s">
        <v>25894</v>
      </c>
      <c r="C21473" s="1" t="s">
        <v>25895</v>
      </c>
      <c r="D21473" s="1">
        <v>22276.583344909999</v>
      </c>
      <c r="E21473" s="1">
        <v>-3.3170999999999998E-4</v>
      </c>
      <c r="F21473" s="1" t="s">
        <v>3</v>
      </c>
      <c r="G21473" s="1">
        <f>-23216-3</f>
        <v>-23219</v>
      </c>
      <c r="H21473" s="1">
        <v>0</v>
      </c>
      <c r="I21473" s="1">
        <v>9995</v>
      </c>
    </row>
    <row r="21474" spans="1:9" x14ac:dyDescent="0.25">
      <c r="A21474" s="1">
        <v>2</v>
      </c>
      <c r="B21474" s="1">
        <v>53611</v>
      </c>
      <c r="C21474" s="1">
        <v>53.215000000000003</v>
      </c>
      <c r="D21474" s="1">
        <v>107.5805</v>
      </c>
      <c r="E21474" s="1">
        <v>1194</v>
      </c>
      <c r="F21474" s="1">
        <v>111.89919999999999</v>
      </c>
      <c r="G21474" s="1">
        <v>285.93920000000003</v>
      </c>
      <c r="H21474" s="1">
        <v>15.73269925</v>
      </c>
      <c r="I21474" s="1">
        <v>1307</v>
      </c>
    </row>
    <row r="21475" spans="1:9" x14ac:dyDescent="0.25">
      <c r="A21475" s="1">
        <v>0</v>
      </c>
      <c r="B21475" s="1" t="s">
        <v>25896</v>
      </c>
    </row>
    <row r="21476" spans="1:9" x14ac:dyDescent="0.25">
      <c r="A21476" s="1">
        <v>1</v>
      </c>
      <c r="B21476" s="1" t="s">
        <v>25897</v>
      </c>
      <c r="C21476" s="1" t="s">
        <v>25898</v>
      </c>
      <c r="D21476" s="1">
        <v>22276.583344909999</v>
      </c>
      <c r="E21476" s="1">
        <v>-3.7357999999999998E-4</v>
      </c>
      <c r="F21476" s="1" t="s">
        <v>3</v>
      </c>
      <c r="G21476" s="1">
        <f>-26215-3</f>
        <v>-26218</v>
      </c>
      <c r="H21476" s="1">
        <v>0</v>
      </c>
      <c r="I21476" s="1">
        <v>9999</v>
      </c>
    </row>
    <row r="21477" spans="1:9" x14ac:dyDescent="0.25">
      <c r="A21477" s="1">
        <v>2</v>
      </c>
      <c r="B21477" s="1">
        <v>53612</v>
      </c>
      <c r="C21477" s="1">
        <v>53.215200000000003</v>
      </c>
      <c r="D21477" s="1">
        <v>107.5752</v>
      </c>
      <c r="E21477" s="1">
        <v>1673</v>
      </c>
      <c r="F21477" s="1">
        <v>125.25879999999999</v>
      </c>
      <c r="G21477" s="1">
        <v>276.1635</v>
      </c>
      <c r="H21477" s="1">
        <v>15.73268403</v>
      </c>
      <c r="I21477" s="1">
        <v>1305</v>
      </c>
    </row>
    <row r="21478" spans="1:9" x14ac:dyDescent="0.25">
      <c r="A21478" s="1">
        <v>0</v>
      </c>
      <c r="B21478" s="1" t="s">
        <v>25899</v>
      </c>
    </row>
    <row r="21479" spans="1:9" x14ac:dyDescent="0.25">
      <c r="A21479" s="1">
        <v>1</v>
      </c>
      <c r="B21479" s="1" t="s">
        <v>25900</v>
      </c>
      <c r="C21479" s="1" t="s">
        <v>25901</v>
      </c>
      <c r="D21479" s="1">
        <v>22276.583344909999</v>
      </c>
      <c r="E21479" s="1">
        <v>-1.1921000000000001E-4</v>
      </c>
      <c r="F21479" s="1" t="s">
        <v>3</v>
      </c>
      <c r="G21479" s="1">
        <f>-80484-4</f>
        <v>-80488</v>
      </c>
      <c r="H21479" s="1">
        <v>0</v>
      </c>
      <c r="I21479" s="1">
        <v>9997</v>
      </c>
    </row>
    <row r="21480" spans="1:9" x14ac:dyDescent="0.25">
      <c r="A21480" s="1">
        <v>2</v>
      </c>
      <c r="B21480" s="1">
        <v>53613</v>
      </c>
      <c r="C21480" s="1">
        <v>53.215000000000003</v>
      </c>
      <c r="D21480" s="1">
        <v>107.57899999999999</v>
      </c>
      <c r="E21480" s="1">
        <v>1179</v>
      </c>
      <c r="F21480" s="1">
        <v>101.5629</v>
      </c>
      <c r="G21480" s="1">
        <v>297.52080000000001</v>
      </c>
      <c r="H21480" s="1">
        <v>15.73245069</v>
      </c>
      <c r="I21480" s="1">
        <v>1306</v>
      </c>
    </row>
    <row r="21481" spans="1:9" x14ac:dyDescent="0.25">
      <c r="A21481" s="1">
        <v>0</v>
      </c>
      <c r="B21481" s="1" t="s">
        <v>25902</v>
      </c>
    </row>
    <row r="21482" spans="1:9" x14ac:dyDescent="0.25">
      <c r="A21482" s="1">
        <v>1</v>
      </c>
      <c r="B21482" s="1" t="s">
        <v>25903</v>
      </c>
      <c r="C21482" s="1" t="s">
        <v>25904</v>
      </c>
      <c r="D21482" s="1">
        <v>22258.128365609999</v>
      </c>
      <c r="E21482" s="1">
        <v>0.19379524000000001</v>
      </c>
      <c r="F21482" s="1" t="s">
        <v>25905</v>
      </c>
      <c r="G21482" s="1" t="s">
        <v>24080</v>
      </c>
      <c r="H21482" s="1">
        <v>0</v>
      </c>
      <c r="I21482" s="1">
        <v>9995</v>
      </c>
    </row>
    <row r="21483" spans="1:9" x14ac:dyDescent="0.25">
      <c r="A21483" s="1">
        <v>2</v>
      </c>
      <c r="B21483" s="1">
        <v>53614</v>
      </c>
      <c r="C21483" s="1">
        <v>53.214199999999998</v>
      </c>
      <c r="D21483" s="1">
        <v>195.416</v>
      </c>
      <c r="E21483" s="1">
        <v>5051</v>
      </c>
      <c r="F21483" s="1">
        <v>113.4006</v>
      </c>
      <c r="G21483" s="1">
        <v>347.16969999999998</v>
      </c>
      <c r="H21483" s="1">
        <v>16.47651389</v>
      </c>
      <c r="I21483" s="1">
        <v>2908</v>
      </c>
    </row>
    <row r="21484" spans="1:9" x14ac:dyDescent="0.25">
      <c r="A21484" s="1">
        <v>0</v>
      </c>
      <c r="B21484" s="1" t="s">
        <v>25906</v>
      </c>
    </row>
    <row r="21485" spans="1:9" x14ac:dyDescent="0.25">
      <c r="A21485" s="1">
        <v>1</v>
      </c>
      <c r="B21485" s="1" t="s">
        <v>25907</v>
      </c>
      <c r="C21485" s="1" t="s">
        <v>25908</v>
      </c>
      <c r="D21485" s="1">
        <v>22256.86116362</v>
      </c>
      <c r="E21485" s="1">
        <v>0.15877752000000001</v>
      </c>
      <c r="F21485" s="1" t="s">
        <v>25909</v>
      </c>
      <c r="G21485" s="1" t="s">
        <v>25910</v>
      </c>
      <c r="H21485" s="1">
        <v>0</v>
      </c>
      <c r="I21485" s="1">
        <v>9994</v>
      </c>
    </row>
    <row r="21486" spans="1:9" x14ac:dyDescent="0.25">
      <c r="A21486" s="1">
        <v>2</v>
      </c>
      <c r="B21486" s="1">
        <v>53615</v>
      </c>
      <c r="C21486" s="1">
        <v>53.207599999999999</v>
      </c>
      <c r="D21486" s="1">
        <v>202.60810000000001</v>
      </c>
      <c r="E21486" s="1">
        <v>18184</v>
      </c>
      <c r="F21486" s="1">
        <v>112.8601</v>
      </c>
      <c r="G21486" s="1">
        <v>276.6062</v>
      </c>
      <c r="H21486" s="1">
        <v>16.333146330000002</v>
      </c>
      <c r="I21486" s="1">
        <v>2706</v>
      </c>
    </row>
    <row r="21487" spans="1:9" x14ac:dyDescent="0.25">
      <c r="A21487" s="1">
        <v>0</v>
      </c>
      <c r="B21487" s="1" t="s">
        <v>25911</v>
      </c>
    </row>
    <row r="21488" spans="1:9" x14ac:dyDescent="0.25">
      <c r="A21488" s="1">
        <v>1</v>
      </c>
      <c r="B21488" s="1" t="s">
        <v>25912</v>
      </c>
      <c r="C21488" s="1" t="s">
        <v>25913</v>
      </c>
      <c r="D21488" s="1">
        <v>22276.583344909999</v>
      </c>
      <c r="E21488" s="1">
        <v>1.2070000000000001E-4</v>
      </c>
      <c r="F21488" s="1" t="s">
        <v>3</v>
      </c>
      <c r="G21488" s="1" t="s">
        <v>25914</v>
      </c>
      <c r="H21488" s="1">
        <v>0</v>
      </c>
      <c r="I21488" s="1">
        <v>9990</v>
      </c>
    </row>
    <row r="21489" spans="1:9" x14ac:dyDescent="0.25">
      <c r="A21489" s="1">
        <v>2</v>
      </c>
      <c r="B21489" s="1">
        <v>53616</v>
      </c>
      <c r="C21489" s="1">
        <v>53.216299999999997</v>
      </c>
      <c r="D21489" s="1">
        <v>106.8694</v>
      </c>
      <c r="E21489" s="1">
        <v>1036</v>
      </c>
      <c r="F21489" s="1">
        <v>77.633600000000001</v>
      </c>
      <c r="G21489" s="1">
        <v>307.7022</v>
      </c>
      <c r="H21489" s="1">
        <v>15.73243517</v>
      </c>
      <c r="I21489" s="1">
        <v>1302</v>
      </c>
    </row>
    <row r="21490" spans="1:9" x14ac:dyDescent="0.25">
      <c r="A21490" s="1">
        <v>0</v>
      </c>
      <c r="B21490" s="1" t="s">
        <v>25915</v>
      </c>
    </row>
    <row r="21491" spans="1:9" x14ac:dyDescent="0.25">
      <c r="A21491" s="1">
        <v>1</v>
      </c>
      <c r="B21491" s="1" t="s">
        <v>25916</v>
      </c>
      <c r="C21491" s="1" t="s">
        <v>25917</v>
      </c>
      <c r="D21491" s="1">
        <v>22276.583344909999</v>
      </c>
      <c r="E21491" s="1">
        <v>-4.0664999999999999E-4</v>
      </c>
      <c r="F21491" s="1" t="s">
        <v>3</v>
      </c>
      <c r="G21491" s="1">
        <f>-28594-3</f>
        <v>-28597</v>
      </c>
      <c r="H21491" s="1">
        <v>0</v>
      </c>
      <c r="I21491" s="1">
        <v>9991</v>
      </c>
    </row>
    <row r="21492" spans="1:9" x14ac:dyDescent="0.25">
      <c r="A21492" s="1">
        <v>2</v>
      </c>
      <c r="B21492" s="1">
        <v>53617</v>
      </c>
      <c r="C21492" s="1">
        <v>53.215499999999999</v>
      </c>
      <c r="D21492" s="1">
        <v>107.5762</v>
      </c>
      <c r="E21492" s="1">
        <v>1404</v>
      </c>
      <c r="F21492" s="1">
        <v>108.8691</v>
      </c>
      <c r="G21492" s="1">
        <v>293.12389999999999</v>
      </c>
      <c r="H21492" s="1">
        <v>15.73262766</v>
      </c>
      <c r="I21492" s="1">
        <v>1303</v>
      </c>
    </row>
    <row r="21493" spans="1:9" x14ac:dyDescent="0.25">
      <c r="A21493" s="1">
        <v>0</v>
      </c>
      <c r="B21493" s="1" t="s">
        <v>25918</v>
      </c>
    </row>
    <row r="21494" spans="1:9" x14ac:dyDescent="0.25">
      <c r="A21494" s="1">
        <v>1</v>
      </c>
      <c r="B21494" s="1" t="s">
        <v>25919</v>
      </c>
      <c r="C21494" s="1" t="s">
        <v>25920</v>
      </c>
      <c r="D21494" s="1">
        <v>22276.583344909999</v>
      </c>
      <c r="E21494" s="1">
        <v>4.5491999999999999E-4</v>
      </c>
      <c r="F21494" s="1" t="s">
        <v>3</v>
      </c>
      <c r="G21494" s="1" t="s">
        <v>25921</v>
      </c>
      <c r="H21494" s="1">
        <v>0</v>
      </c>
      <c r="I21494" s="1">
        <v>9990</v>
      </c>
    </row>
    <row r="21495" spans="1:9" x14ac:dyDescent="0.25">
      <c r="A21495" s="1">
        <v>2</v>
      </c>
      <c r="B21495" s="1">
        <v>53618</v>
      </c>
      <c r="C21495" s="1">
        <v>53.215600000000002</v>
      </c>
      <c r="D21495" s="1">
        <v>107.5724</v>
      </c>
      <c r="E21495" s="1">
        <v>901</v>
      </c>
      <c r="F21495" s="1">
        <v>112.2782</v>
      </c>
      <c r="G21495" s="1">
        <v>292.16609999999997</v>
      </c>
      <c r="H21495" s="1">
        <v>15.73208166</v>
      </c>
      <c r="I21495" s="1">
        <v>1306</v>
      </c>
    </row>
    <row r="21496" spans="1:9" x14ac:dyDescent="0.25">
      <c r="A21496" s="1">
        <v>0</v>
      </c>
      <c r="B21496" s="1" t="s">
        <v>25922</v>
      </c>
    </row>
    <row r="21497" spans="1:9" x14ac:dyDescent="0.25">
      <c r="A21497" s="1">
        <v>1</v>
      </c>
      <c r="B21497" s="1" t="s">
        <v>25923</v>
      </c>
      <c r="C21497" s="1" t="s">
        <v>25924</v>
      </c>
      <c r="D21497" s="1">
        <v>22276.583344909999</v>
      </c>
      <c r="E21497" s="1">
        <v>-3.9355E-4</v>
      </c>
      <c r="F21497" s="1" t="s">
        <v>3</v>
      </c>
      <c r="G21497" s="1">
        <f>-27669-3</f>
        <v>-27672</v>
      </c>
      <c r="H21497" s="1">
        <v>0</v>
      </c>
      <c r="I21497" s="1">
        <v>9999</v>
      </c>
    </row>
    <row r="21498" spans="1:9" x14ac:dyDescent="0.25">
      <c r="A21498" s="1">
        <v>2</v>
      </c>
      <c r="B21498" s="1">
        <v>53619</v>
      </c>
      <c r="C21498" s="1">
        <v>53.215000000000003</v>
      </c>
      <c r="D21498" s="1">
        <v>107.5718</v>
      </c>
      <c r="E21498" s="1">
        <v>1086</v>
      </c>
      <c r="F21498" s="1">
        <v>100.6931</v>
      </c>
      <c r="G21498" s="1">
        <v>301.90750000000003</v>
      </c>
      <c r="H21498" s="1">
        <v>15.732519310000001</v>
      </c>
      <c r="I21498" s="1">
        <v>1302</v>
      </c>
    </row>
    <row r="21499" spans="1:9" x14ac:dyDescent="0.25">
      <c r="A21499" s="1">
        <v>0</v>
      </c>
      <c r="B21499" s="1" t="s">
        <v>25925</v>
      </c>
    </row>
    <row r="21500" spans="1:9" x14ac:dyDescent="0.25">
      <c r="A21500" s="1">
        <v>1</v>
      </c>
      <c r="B21500" s="1" t="s">
        <v>25926</v>
      </c>
      <c r="C21500" s="1" t="s">
        <v>25927</v>
      </c>
      <c r="D21500" s="1">
        <v>22276.583344909999</v>
      </c>
      <c r="E21500" s="1">
        <v>-3.1766999999999999E-4</v>
      </c>
      <c r="F21500" s="1" t="s">
        <v>3</v>
      </c>
      <c r="G21500" s="1">
        <f>-22237-3</f>
        <v>-22240</v>
      </c>
      <c r="H21500" s="1">
        <v>0</v>
      </c>
      <c r="I21500" s="1">
        <v>9996</v>
      </c>
    </row>
    <row r="21501" spans="1:9" x14ac:dyDescent="0.25">
      <c r="A21501" s="1">
        <v>2</v>
      </c>
      <c r="B21501" s="1">
        <v>53620</v>
      </c>
      <c r="C21501" s="1">
        <v>53.215000000000003</v>
      </c>
      <c r="D21501" s="1">
        <v>107.5663</v>
      </c>
      <c r="E21501" s="1">
        <v>1172</v>
      </c>
      <c r="F21501" s="1">
        <v>107.8599</v>
      </c>
      <c r="G21501" s="1">
        <v>297.75970000000001</v>
      </c>
      <c r="H21501" s="1">
        <v>15.73242525</v>
      </c>
      <c r="I21501" s="1">
        <v>1308</v>
      </c>
    </row>
    <row r="21502" spans="1:9" x14ac:dyDescent="0.25">
      <c r="A21502" s="1">
        <v>0</v>
      </c>
      <c r="B21502" s="1" t="s">
        <v>25928</v>
      </c>
    </row>
    <row r="21503" spans="1:9" x14ac:dyDescent="0.25">
      <c r="A21503" s="1">
        <v>1</v>
      </c>
      <c r="B21503" s="1" t="s">
        <v>25929</v>
      </c>
      <c r="C21503" s="1" t="s">
        <v>25930</v>
      </c>
      <c r="D21503" s="1">
        <v>22276.583344909999</v>
      </c>
      <c r="E21503" s="1">
        <v>-4.8946999999999999E-4</v>
      </c>
      <c r="F21503" s="1" t="s">
        <v>3</v>
      </c>
      <c r="G21503" s="1">
        <f>-34516-3</f>
        <v>-34519</v>
      </c>
      <c r="H21503" s="1">
        <v>0</v>
      </c>
      <c r="I21503" s="1">
        <v>9998</v>
      </c>
    </row>
    <row r="21504" spans="1:9" x14ac:dyDescent="0.25">
      <c r="A21504" s="1">
        <v>2</v>
      </c>
      <c r="B21504" s="1">
        <v>53621</v>
      </c>
      <c r="C21504" s="1">
        <v>53.215299999999999</v>
      </c>
      <c r="D21504" s="1">
        <v>107.57170000000001</v>
      </c>
      <c r="E21504" s="1">
        <v>1259</v>
      </c>
      <c r="F21504" s="1">
        <v>128.84790000000001</v>
      </c>
      <c r="G21504" s="1">
        <v>274.94229999999999</v>
      </c>
      <c r="H21504" s="1">
        <v>15.732808540000001</v>
      </c>
      <c r="I21504" s="1">
        <v>1300</v>
      </c>
    </row>
    <row r="21505" spans="1:9" x14ac:dyDescent="0.25">
      <c r="A21505" s="1">
        <v>0</v>
      </c>
      <c r="B21505" s="1" t="s">
        <v>25931</v>
      </c>
    </row>
    <row r="21506" spans="1:9" x14ac:dyDescent="0.25">
      <c r="A21506" s="1">
        <v>1</v>
      </c>
      <c r="B21506" s="1" t="s">
        <v>25932</v>
      </c>
      <c r="C21506" s="1" t="s">
        <v>25933</v>
      </c>
      <c r="D21506" s="1">
        <v>22276.583344909999</v>
      </c>
      <c r="E21506" s="1">
        <v>-5.4737000000000004E-4</v>
      </c>
      <c r="F21506" s="1" t="s">
        <v>3</v>
      </c>
      <c r="G21506" s="1">
        <f>-38742-3</f>
        <v>-38745</v>
      </c>
      <c r="H21506" s="1">
        <v>0</v>
      </c>
      <c r="I21506" s="1">
        <v>9998</v>
      </c>
    </row>
    <row r="21507" spans="1:9" x14ac:dyDescent="0.25">
      <c r="A21507" s="1">
        <v>2</v>
      </c>
      <c r="B21507" s="1">
        <v>53622</v>
      </c>
      <c r="C21507" s="1">
        <v>53.216700000000003</v>
      </c>
      <c r="D21507" s="1">
        <v>107.56270000000001</v>
      </c>
      <c r="E21507" s="1">
        <v>1066</v>
      </c>
      <c r="F21507" s="1">
        <v>106.20180000000001</v>
      </c>
      <c r="G21507" s="1">
        <v>300.58280000000002</v>
      </c>
      <c r="H21507" s="1">
        <v>15.73243087</v>
      </c>
      <c r="I21507" s="1">
        <v>1303</v>
      </c>
    </row>
    <row r="21508" spans="1:9" x14ac:dyDescent="0.25">
      <c r="A21508" s="1">
        <v>0</v>
      </c>
      <c r="B21508" s="1" t="s">
        <v>25934</v>
      </c>
    </row>
    <row r="21509" spans="1:9" x14ac:dyDescent="0.25">
      <c r="A21509" s="1">
        <v>1</v>
      </c>
      <c r="B21509" s="1" t="s">
        <v>25935</v>
      </c>
      <c r="C21509" s="1" t="s">
        <v>25936</v>
      </c>
      <c r="D21509" s="1">
        <v>22276.583344909999</v>
      </c>
      <c r="E21509" s="1">
        <v>-2.4665000000000001E-4</v>
      </c>
      <c r="F21509" s="1" t="s">
        <v>3</v>
      </c>
      <c r="G21509" s="1">
        <f>-17152-3</f>
        <v>-17155</v>
      </c>
      <c r="H21509" s="1">
        <v>0</v>
      </c>
      <c r="I21509" s="1">
        <v>9998</v>
      </c>
    </row>
    <row r="21510" spans="1:9" x14ac:dyDescent="0.25">
      <c r="A21510" s="1">
        <v>2</v>
      </c>
      <c r="B21510" s="1">
        <v>53623</v>
      </c>
      <c r="C21510" s="1">
        <v>53.215000000000003</v>
      </c>
      <c r="D21510" s="1">
        <v>107.568</v>
      </c>
      <c r="E21510" s="1">
        <v>1402</v>
      </c>
      <c r="F21510" s="1">
        <v>114.1641</v>
      </c>
      <c r="G21510" s="1">
        <v>290.8843</v>
      </c>
      <c r="H21510" s="1">
        <v>15.7324187</v>
      </c>
      <c r="I21510" s="1">
        <v>1305</v>
      </c>
    </row>
    <row r="21511" spans="1:9" x14ac:dyDescent="0.25">
      <c r="A21511" s="1">
        <v>0</v>
      </c>
      <c r="B21511" s="1" t="s">
        <v>25937</v>
      </c>
    </row>
    <row r="21512" spans="1:9" x14ac:dyDescent="0.25">
      <c r="A21512" s="1">
        <v>1</v>
      </c>
      <c r="B21512" s="1" t="s">
        <v>25938</v>
      </c>
      <c r="C21512" s="1" t="s">
        <v>25939</v>
      </c>
      <c r="D21512" s="1">
        <v>22276.583344909999</v>
      </c>
      <c r="E21512" s="1">
        <v>7.9330000000000001E-5</v>
      </c>
      <c r="F21512" s="1" t="s">
        <v>3</v>
      </c>
      <c r="G21512" s="1" t="s">
        <v>25940</v>
      </c>
      <c r="H21512" s="1">
        <v>0</v>
      </c>
      <c r="I21512" s="1">
        <v>9991</v>
      </c>
    </row>
    <row r="21513" spans="1:9" x14ac:dyDescent="0.25">
      <c r="A21513" s="1">
        <v>2</v>
      </c>
      <c r="B21513" s="1">
        <v>53624</v>
      </c>
      <c r="C21513" s="1">
        <v>53.215299999999999</v>
      </c>
      <c r="D21513" s="1">
        <v>107.5655</v>
      </c>
      <c r="E21513" s="1">
        <v>1051</v>
      </c>
      <c r="F21513" s="1">
        <v>120.16249999999999</v>
      </c>
      <c r="G21513" s="1">
        <v>287.16449999999998</v>
      </c>
      <c r="H21513" s="1">
        <v>15.732550679999999</v>
      </c>
      <c r="I21513" s="1">
        <v>1303</v>
      </c>
    </row>
    <row r="21514" spans="1:9" x14ac:dyDescent="0.25">
      <c r="A21514" s="1">
        <v>0</v>
      </c>
      <c r="B21514" s="1" t="s">
        <v>25941</v>
      </c>
    </row>
    <row r="21515" spans="1:9" x14ac:dyDescent="0.25">
      <c r="A21515" s="1">
        <v>1</v>
      </c>
      <c r="B21515" s="1" t="s">
        <v>25942</v>
      </c>
      <c r="C21515" s="1" t="s">
        <v>25943</v>
      </c>
      <c r="D21515" s="1">
        <v>22276.583344909999</v>
      </c>
      <c r="E21515" s="1">
        <v>9.0660000000000003E-5</v>
      </c>
      <c r="F21515" s="1" t="s">
        <v>3</v>
      </c>
      <c r="G21515" s="1" t="s">
        <v>25944</v>
      </c>
      <c r="H21515" s="1">
        <v>0</v>
      </c>
      <c r="I21515" s="1">
        <v>9992</v>
      </c>
    </row>
    <row r="21516" spans="1:9" x14ac:dyDescent="0.25">
      <c r="A21516" s="1">
        <v>2</v>
      </c>
      <c r="B21516" s="1">
        <v>53625</v>
      </c>
      <c r="C21516" s="1">
        <v>53.215200000000003</v>
      </c>
      <c r="D21516" s="1">
        <v>107.5665</v>
      </c>
      <c r="E21516" s="1">
        <v>1399</v>
      </c>
      <c r="F21516" s="1">
        <v>118.1403</v>
      </c>
      <c r="G21516" s="1">
        <v>288.05090000000001</v>
      </c>
      <c r="H21516" s="1">
        <v>15.73229793</v>
      </c>
      <c r="I21516" s="1">
        <v>1305</v>
      </c>
    </row>
    <row r="21517" spans="1:9" x14ac:dyDescent="0.25">
      <c r="A21517" s="1">
        <v>0</v>
      </c>
      <c r="B21517" s="1" t="s">
        <v>25945</v>
      </c>
    </row>
    <row r="21518" spans="1:9" x14ac:dyDescent="0.25">
      <c r="A21518" s="1">
        <v>1</v>
      </c>
      <c r="B21518" s="1" t="s">
        <v>25946</v>
      </c>
      <c r="C21518" s="1" t="s">
        <v>25947</v>
      </c>
      <c r="D21518" s="1">
        <v>22276.583344909999</v>
      </c>
      <c r="E21518" s="1">
        <v>-8.8609999999999994E-5</v>
      </c>
      <c r="F21518" s="1" t="s">
        <v>3</v>
      </c>
      <c r="G21518" s="1">
        <f>-58725-4</f>
        <v>-58729</v>
      </c>
      <c r="H21518" s="1">
        <v>0</v>
      </c>
      <c r="I21518" s="1">
        <v>9993</v>
      </c>
    </row>
    <row r="21519" spans="1:9" x14ac:dyDescent="0.25">
      <c r="A21519" s="1">
        <v>2</v>
      </c>
      <c r="B21519" s="1">
        <v>53626</v>
      </c>
      <c r="C21519" s="1">
        <v>53.215299999999999</v>
      </c>
      <c r="D21519" s="1">
        <v>107.56229999999999</v>
      </c>
      <c r="E21519" s="1">
        <v>1311</v>
      </c>
      <c r="F21519" s="1">
        <v>111.1544</v>
      </c>
      <c r="G21519" s="1">
        <v>298.03219999999999</v>
      </c>
      <c r="H21519" s="1">
        <v>15.73223636</v>
      </c>
      <c r="I21519" s="1">
        <v>1308</v>
      </c>
    </row>
    <row r="21520" spans="1:9" x14ac:dyDescent="0.25">
      <c r="A21520" s="1">
        <v>0</v>
      </c>
      <c r="B21520" s="1" t="s">
        <v>25948</v>
      </c>
    </row>
    <row r="21521" spans="1:9" x14ac:dyDescent="0.25">
      <c r="A21521" s="1">
        <v>1</v>
      </c>
      <c r="B21521" s="1" t="s">
        <v>25949</v>
      </c>
      <c r="C21521" s="1" t="s">
        <v>25950</v>
      </c>
      <c r="D21521" s="1">
        <v>22276.583344909999</v>
      </c>
      <c r="E21521" s="1">
        <v>-4.1669E-4</v>
      </c>
      <c r="F21521" s="1" t="s">
        <v>3</v>
      </c>
      <c r="G21521" s="1">
        <f>-29298-3</f>
        <v>-29301</v>
      </c>
      <c r="H21521" s="1">
        <v>0</v>
      </c>
      <c r="I21521" s="1">
        <v>9999</v>
      </c>
    </row>
    <row r="21522" spans="1:9" x14ac:dyDescent="0.25">
      <c r="A21522" s="1">
        <v>2</v>
      </c>
      <c r="B21522" s="1">
        <v>53627</v>
      </c>
      <c r="C21522" s="1">
        <v>53.2151</v>
      </c>
      <c r="D21522" s="1">
        <v>107.56310000000001</v>
      </c>
      <c r="E21522" s="1">
        <v>1365</v>
      </c>
      <c r="F21522" s="1">
        <v>114.4772</v>
      </c>
      <c r="G21522" s="1">
        <v>293.4941</v>
      </c>
      <c r="H21522" s="1">
        <v>15.73276394</v>
      </c>
      <c r="I21522" s="1">
        <v>1309</v>
      </c>
    </row>
    <row r="21523" spans="1:9" x14ac:dyDescent="0.25">
      <c r="A21523" s="1">
        <v>0</v>
      </c>
      <c r="B21523" s="1" t="s">
        <v>25951</v>
      </c>
    </row>
    <row r="21524" spans="1:9" x14ac:dyDescent="0.25">
      <c r="A21524" s="1">
        <v>1</v>
      </c>
      <c r="B21524" s="1" t="s">
        <v>25952</v>
      </c>
      <c r="C21524" s="1" t="s">
        <v>25953</v>
      </c>
      <c r="D21524" s="1">
        <v>22276.583344909999</v>
      </c>
      <c r="E21524" s="1">
        <v>-2.6643000000000001E-4</v>
      </c>
      <c r="F21524" s="1" t="s">
        <v>3</v>
      </c>
      <c r="G21524" s="1">
        <f>-18556-3</f>
        <v>-18559</v>
      </c>
      <c r="H21524" s="1">
        <v>0</v>
      </c>
      <c r="I21524" s="1">
        <v>9990</v>
      </c>
    </row>
    <row r="21525" spans="1:9" x14ac:dyDescent="0.25">
      <c r="A21525" s="1">
        <v>2</v>
      </c>
      <c r="B21525" s="1">
        <v>53628</v>
      </c>
      <c r="C21525" s="1">
        <v>53.215200000000003</v>
      </c>
      <c r="D21525" s="1">
        <v>107.56010000000001</v>
      </c>
      <c r="E21525" s="1">
        <v>1380</v>
      </c>
      <c r="F21525" s="1">
        <v>111.0183</v>
      </c>
      <c r="G21525" s="1">
        <v>299.32909999999998</v>
      </c>
      <c r="H21525" s="1">
        <v>15.73256069</v>
      </c>
      <c r="I21525" s="1">
        <v>1304</v>
      </c>
    </row>
    <row r="21526" spans="1:9" x14ac:dyDescent="0.25">
      <c r="A21526" s="1">
        <v>0</v>
      </c>
      <c r="B21526" s="1" t="s">
        <v>25954</v>
      </c>
    </row>
    <row r="21527" spans="1:9" x14ac:dyDescent="0.25">
      <c r="A21527" s="1">
        <v>1</v>
      </c>
      <c r="B21527" s="1" t="s">
        <v>25955</v>
      </c>
      <c r="C21527" s="1" t="s">
        <v>25956</v>
      </c>
      <c r="D21527" s="1">
        <v>22276.583344909999</v>
      </c>
      <c r="E21527" s="1">
        <v>4.2948999999999998E-4</v>
      </c>
      <c r="F21527" s="1" t="s">
        <v>3</v>
      </c>
      <c r="G21527" s="1" t="s">
        <v>25957</v>
      </c>
      <c r="H21527" s="1">
        <v>0</v>
      </c>
      <c r="I21527" s="1">
        <v>9994</v>
      </c>
    </row>
    <row r="21528" spans="1:9" x14ac:dyDescent="0.25">
      <c r="A21528" s="1">
        <v>2</v>
      </c>
      <c r="B21528" s="1">
        <v>53629</v>
      </c>
      <c r="C21528" s="1">
        <v>53.215200000000003</v>
      </c>
      <c r="D21528" s="1">
        <v>107.5624</v>
      </c>
      <c r="E21528" s="1">
        <v>955</v>
      </c>
      <c r="F21528" s="1">
        <v>116.57980000000001</v>
      </c>
      <c r="G21528" s="1">
        <v>292.03230000000002</v>
      </c>
      <c r="H21528" s="1">
        <v>15.73208779</v>
      </c>
      <c r="I21528" s="1">
        <v>1300</v>
      </c>
    </row>
    <row r="21529" spans="1:9" x14ac:dyDescent="0.25">
      <c r="A21529" s="1">
        <v>0</v>
      </c>
      <c r="B21529" s="1" t="s">
        <v>25958</v>
      </c>
    </row>
    <row r="21530" spans="1:9" x14ac:dyDescent="0.25">
      <c r="A21530" s="1">
        <v>1</v>
      </c>
      <c r="B21530" s="1" t="s">
        <v>25959</v>
      </c>
      <c r="C21530" s="1" t="s">
        <v>25960</v>
      </c>
      <c r="D21530" s="1">
        <v>22276.583344909999</v>
      </c>
      <c r="E21530" s="1">
        <v>4.0072000000000003E-4</v>
      </c>
      <c r="F21530" s="1" t="s">
        <v>3</v>
      </c>
      <c r="G21530" s="1" t="s">
        <v>25961</v>
      </c>
      <c r="H21530" s="1">
        <v>0</v>
      </c>
      <c r="I21530" s="1">
        <v>9990</v>
      </c>
    </row>
    <row r="21531" spans="1:9" x14ac:dyDescent="0.25">
      <c r="A21531" s="1">
        <v>2</v>
      </c>
      <c r="B21531" s="1">
        <v>53630</v>
      </c>
      <c r="C21531" s="1">
        <v>53.2151</v>
      </c>
      <c r="D21531" s="1">
        <v>107.5575</v>
      </c>
      <c r="E21531" s="1">
        <v>1019</v>
      </c>
      <c r="F21531" s="1">
        <v>118.9091</v>
      </c>
      <c r="G21531" s="1">
        <v>292.09039999999999</v>
      </c>
      <c r="H21531" s="1">
        <v>15.732141479999999</v>
      </c>
      <c r="I21531" s="1">
        <v>1302</v>
      </c>
    </row>
    <row r="21532" spans="1:9" x14ac:dyDescent="0.25">
      <c r="A21532" s="1">
        <v>0</v>
      </c>
      <c r="B21532" s="1" t="s">
        <v>25962</v>
      </c>
    </row>
    <row r="21533" spans="1:9" x14ac:dyDescent="0.25">
      <c r="A21533" s="1">
        <v>1</v>
      </c>
      <c r="B21533" s="1" t="s">
        <v>25963</v>
      </c>
      <c r="C21533" s="1" t="s">
        <v>25964</v>
      </c>
      <c r="D21533" s="1">
        <v>22276.583344909999</v>
      </c>
      <c r="E21533" s="1">
        <v>6.3789000000000001E-4</v>
      </c>
      <c r="F21533" s="1" t="s">
        <v>3</v>
      </c>
      <c r="G21533" s="1" t="s">
        <v>25965</v>
      </c>
      <c r="H21533" s="1">
        <v>0</v>
      </c>
      <c r="I21533" s="1">
        <v>9995</v>
      </c>
    </row>
    <row r="21534" spans="1:9" x14ac:dyDescent="0.25">
      <c r="A21534" s="1">
        <v>2</v>
      </c>
      <c r="B21534" s="1">
        <v>53631</v>
      </c>
      <c r="C21534" s="1">
        <v>53.2149</v>
      </c>
      <c r="D21534" s="1">
        <v>107.5587</v>
      </c>
      <c r="E21534" s="1">
        <v>1179</v>
      </c>
      <c r="F21534" s="1">
        <v>121.9093</v>
      </c>
      <c r="G21534" s="1">
        <v>287.90100000000001</v>
      </c>
      <c r="H21534" s="1">
        <v>15.731904159999999</v>
      </c>
      <c r="I21534" s="1">
        <v>1308</v>
      </c>
    </row>
    <row r="21535" spans="1:9" x14ac:dyDescent="0.25">
      <c r="A21535" s="1">
        <v>0</v>
      </c>
      <c r="B21535" s="1" t="s">
        <v>25966</v>
      </c>
    </row>
    <row r="21536" spans="1:9" x14ac:dyDescent="0.25">
      <c r="A21536" s="1">
        <v>1</v>
      </c>
      <c r="B21536" s="1" t="s">
        <v>25967</v>
      </c>
      <c r="C21536" s="1" t="s">
        <v>25968</v>
      </c>
      <c r="D21536" s="1">
        <v>22276.583344909999</v>
      </c>
      <c r="E21536" s="1">
        <v>-2.8383E-4</v>
      </c>
      <c r="F21536" s="1" t="s">
        <v>3</v>
      </c>
      <c r="G21536" s="1">
        <f>-19808-3</f>
        <v>-19811</v>
      </c>
      <c r="H21536" s="1">
        <v>0</v>
      </c>
      <c r="I21536" s="1">
        <v>9999</v>
      </c>
    </row>
    <row r="21537" spans="1:9" x14ac:dyDescent="0.25">
      <c r="A21537" s="1">
        <v>2</v>
      </c>
      <c r="B21537" s="1">
        <v>53632</v>
      </c>
      <c r="C21537" s="1">
        <v>53.2151</v>
      </c>
      <c r="D21537" s="1">
        <v>107.55549999999999</v>
      </c>
      <c r="E21537" s="1">
        <v>993</v>
      </c>
      <c r="F21537" s="1">
        <v>121.42019999999999</v>
      </c>
      <c r="G21537" s="1">
        <v>290.75</v>
      </c>
      <c r="H21537" s="1">
        <v>15.73249418</v>
      </c>
      <c r="I21537" s="1">
        <v>1300</v>
      </c>
    </row>
    <row r="21538" spans="1:9" x14ac:dyDescent="0.25">
      <c r="A21538" s="1">
        <v>0</v>
      </c>
      <c r="B21538" s="1" t="s">
        <v>25969</v>
      </c>
    </row>
    <row r="21539" spans="1:9" x14ac:dyDescent="0.25">
      <c r="A21539" s="1">
        <v>1</v>
      </c>
      <c r="B21539" s="1" t="s">
        <v>25970</v>
      </c>
      <c r="C21539" s="1" t="s">
        <v>25971</v>
      </c>
      <c r="D21539" s="1">
        <v>22276.583344909999</v>
      </c>
      <c r="E21539" s="1">
        <v>-5.9471000000000003E-4</v>
      </c>
      <c r="F21539" s="1" t="s">
        <v>3</v>
      </c>
      <c r="G21539" s="1">
        <f>-42151-3</f>
        <v>-42154</v>
      </c>
      <c r="H21539" s="1">
        <v>0</v>
      </c>
      <c r="I21539" s="1">
        <v>9999</v>
      </c>
    </row>
    <row r="21540" spans="1:9" x14ac:dyDescent="0.25">
      <c r="A21540" s="1">
        <v>2</v>
      </c>
      <c r="B21540" s="1">
        <v>53633</v>
      </c>
      <c r="C21540" s="1">
        <v>53.215000000000003</v>
      </c>
      <c r="D21540" s="1">
        <v>107.556</v>
      </c>
      <c r="E21540" s="1">
        <v>1475</v>
      </c>
      <c r="F21540" s="1">
        <v>119.57689999999999</v>
      </c>
      <c r="G21540" s="1">
        <v>292.01960000000003</v>
      </c>
      <c r="H21540" s="1">
        <v>15.73243566</v>
      </c>
      <c r="I21540" s="1">
        <v>1302</v>
      </c>
    </row>
    <row r="21541" spans="1:9" x14ac:dyDescent="0.25">
      <c r="A21541" s="1">
        <v>0</v>
      </c>
      <c r="B21541" s="1" t="s">
        <v>25972</v>
      </c>
    </row>
    <row r="21542" spans="1:9" x14ac:dyDescent="0.25">
      <c r="A21542" s="1">
        <v>1</v>
      </c>
      <c r="B21542" s="1" t="s">
        <v>25973</v>
      </c>
      <c r="C21542" s="1" t="s">
        <v>25974</v>
      </c>
      <c r="D21542" s="1">
        <v>22276.583344909999</v>
      </c>
      <c r="E21542" s="1">
        <v>-6.8629999999999999E-5</v>
      </c>
      <c r="F21542" s="1" t="s">
        <v>3</v>
      </c>
      <c r="G21542" s="1">
        <f>-44424-4</f>
        <v>-44428</v>
      </c>
      <c r="H21542" s="1">
        <v>0</v>
      </c>
      <c r="I21542" s="1">
        <v>9993</v>
      </c>
    </row>
    <row r="21543" spans="1:9" x14ac:dyDescent="0.25">
      <c r="A21543" s="1">
        <v>2</v>
      </c>
      <c r="B21543" s="1">
        <v>53634</v>
      </c>
      <c r="C21543" s="1">
        <v>53.214799999999997</v>
      </c>
      <c r="D21543" s="1">
        <v>107.55110000000001</v>
      </c>
      <c r="E21543" s="1">
        <v>1348</v>
      </c>
      <c r="F21543" s="1">
        <v>109.4316</v>
      </c>
      <c r="G21543" s="1">
        <v>303.93610000000001</v>
      </c>
      <c r="H21543" s="1">
        <v>15.73247873</v>
      </c>
      <c r="I21543" s="1">
        <v>1302</v>
      </c>
    </row>
    <row r="21544" spans="1:9" x14ac:dyDescent="0.25">
      <c r="A21544" s="1">
        <v>0</v>
      </c>
      <c r="B21544" s="1" t="s">
        <v>25975</v>
      </c>
    </row>
    <row r="21545" spans="1:9" x14ac:dyDescent="0.25">
      <c r="A21545" s="1">
        <v>1</v>
      </c>
      <c r="B21545" s="1" t="s">
        <v>25976</v>
      </c>
      <c r="C21545" s="1" t="s">
        <v>25977</v>
      </c>
      <c r="D21545" s="1">
        <v>22276.583344909999</v>
      </c>
      <c r="E21545" s="1">
        <v>5.2900000000000002E-6</v>
      </c>
      <c r="F21545" s="1" t="s">
        <v>3</v>
      </c>
      <c r="G21545" s="1" t="s">
        <v>25978</v>
      </c>
      <c r="H21545" s="1">
        <v>0</v>
      </c>
      <c r="I21545" s="1">
        <v>9992</v>
      </c>
    </row>
    <row r="21546" spans="1:9" x14ac:dyDescent="0.25">
      <c r="A21546" s="1">
        <v>2</v>
      </c>
      <c r="B21546" s="1">
        <v>53635</v>
      </c>
      <c r="C21546" s="1">
        <v>53.216299999999997</v>
      </c>
      <c r="D21546" s="1">
        <v>107.5508</v>
      </c>
      <c r="E21546" s="1">
        <v>1225</v>
      </c>
      <c r="F21546" s="1">
        <v>115.7957</v>
      </c>
      <c r="G21546" s="1">
        <v>296.99329999999998</v>
      </c>
      <c r="H21546" s="1">
        <v>15.73231786</v>
      </c>
      <c r="I21546" s="1">
        <v>1303</v>
      </c>
    </row>
    <row r="21547" spans="1:9" x14ac:dyDescent="0.25">
      <c r="A21547" s="1">
        <v>0</v>
      </c>
      <c r="B21547" s="1" t="s">
        <v>25979</v>
      </c>
    </row>
    <row r="21548" spans="1:9" x14ac:dyDescent="0.25">
      <c r="A21548" s="1">
        <v>1</v>
      </c>
      <c r="B21548" s="1" t="s">
        <v>25980</v>
      </c>
      <c r="C21548" s="1" t="s">
        <v>25981</v>
      </c>
      <c r="D21548" s="1">
        <v>22276.583344909999</v>
      </c>
      <c r="E21548" s="1">
        <v>-4.4555000000000002E-4</v>
      </c>
      <c r="F21548" s="1" t="s">
        <v>3</v>
      </c>
      <c r="G21548" s="1">
        <f>-31416-3</f>
        <v>-31419</v>
      </c>
      <c r="H21548" s="1">
        <v>0</v>
      </c>
      <c r="I21548" s="1">
        <v>9991</v>
      </c>
    </row>
    <row r="21549" spans="1:9" x14ac:dyDescent="0.25">
      <c r="A21549" s="1">
        <v>2</v>
      </c>
      <c r="B21549" s="1">
        <v>53636</v>
      </c>
      <c r="C21549" s="1">
        <v>53.2149</v>
      </c>
      <c r="D21549" s="1">
        <v>107.5502</v>
      </c>
      <c r="E21549" s="1">
        <v>1327</v>
      </c>
      <c r="F21549" s="1">
        <v>104.1317</v>
      </c>
      <c r="G21549" s="1">
        <v>310.46120000000002</v>
      </c>
      <c r="H21549" s="1">
        <v>15.732410140000001</v>
      </c>
      <c r="I21549" s="1">
        <v>1308</v>
      </c>
    </row>
    <row r="21550" spans="1:9" x14ac:dyDescent="0.25">
      <c r="A21550" s="1">
        <v>0</v>
      </c>
      <c r="B21550" s="1" t="s">
        <v>25982</v>
      </c>
    </row>
    <row r="21551" spans="1:9" x14ac:dyDescent="0.25">
      <c r="A21551" s="1">
        <v>1</v>
      </c>
      <c r="B21551" s="1" t="s">
        <v>25983</v>
      </c>
      <c r="C21551" s="1" t="s">
        <v>25984</v>
      </c>
      <c r="D21551" s="1">
        <v>22276.583344909999</v>
      </c>
      <c r="E21551" s="1">
        <v>-2.9652999999999998E-4</v>
      </c>
      <c r="F21551" s="1" t="s">
        <v>3</v>
      </c>
      <c r="G21551" s="1">
        <f>-20710-3</f>
        <v>-20713</v>
      </c>
      <c r="H21551" s="1">
        <v>0</v>
      </c>
      <c r="I21551" s="1">
        <v>9999</v>
      </c>
    </row>
    <row r="21552" spans="1:9" x14ac:dyDescent="0.25">
      <c r="A21552" s="1">
        <v>2</v>
      </c>
      <c r="B21552" s="1">
        <v>53637</v>
      </c>
      <c r="C21552" s="1">
        <v>53.215200000000003</v>
      </c>
      <c r="D21552" s="1">
        <v>107.5528</v>
      </c>
      <c r="E21552" s="1">
        <v>1211</v>
      </c>
      <c r="F21552" s="1">
        <v>115.5514</v>
      </c>
      <c r="G21552" s="1">
        <v>298.3528</v>
      </c>
      <c r="H21552" s="1">
        <v>15.73257064</v>
      </c>
      <c r="I21552" s="1">
        <v>1300</v>
      </c>
    </row>
    <row r="21553" spans="1:9" x14ac:dyDescent="0.25">
      <c r="A21553" s="1">
        <v>0</v>
      </c>
      <c r="B21553" s="1" t="s">
        <v>25985</v>
      </c>
    </row>
    <row r="21554" spans="1:9" x14ac:dyDescent="0.25">
      <c r="A21554" s="1">
        <v>1</v>
      </c>
      <c r="B21554" s="1" t="s">
        <v>25986</v>
      </c>
      <c r="C21554" s="1" t="s">
        <v>25987</v>
      </c>
      <c r="D21554" s="1">
        <v>22276.583344909999</v>
      </c>
      <c r="E21554" s="1">
        <v>3.9446000000000001E-4</v>
      </c>
      <c r="F21554" s="1" t="s">
        <v>3</v>
      </c>
      <c r="G21554" s="1" t="s">
        <v>25988</v>
      </c>
      <c r="H21554" s="1">
        <v>0</v>
      </c>
      <c r="I21554" s="1">
        <v>9992</v>
      </c>
    </row>
    <row r="21555" spans="1:9" x14ac:dyDescent="0.25">
      <c r="A21555" s="1">
        <v>2</v>
      </c>
      <c r="B21555" s="1">
        <v>53638</v>
      </c>
      <c r="C21555" s="1">
        <v>53.214799999999997</v>
      </c>
      <c r="D21555" s="1">
        <v>107.5474</v>
      </c>
      <c r="E21555" s="1">
        <v>1242</v>
      </c>
      <c r="F21555" s="1">
        <v>118.1849</v>
      </c>
      <c r="G21555" s="1">
        <v>297.57900000000001</v>
      </c>
      <c r="H21555" s="1">
        <v>15.732202089999999</v>
      </c>
      <c r="I21555" s="1">
        <v>1303</v>
      </c>
    </row>
    <row r="21556" spans="1:9" x14ac:dyDescent="0.25">
      <c r="A21556" s="1">
        <v>0</v>
      </c>
      <c r="B21556" s="1" t="s">
        <v>25989</v>
      </c>
    </row>
    <row r="21557" spans="1:9" x14ac:dyDescent="0.25">
      <c r="A21557" s="1">
        <v>1</v>
      </c>
      <c r="B21557" s="1" t="s">
        <v>25990</v>
      </c>
      <c r="C21557" s="1" t="s">
        <v>25991</v>
      </c>
      <c r="D21557" s="1">
        <v>22276.583344909999</v>
      </c>
      <c r="E21557" s="1">
        <v>-2.9275999999999998E-4</v>
      </c>
      <c r="F21557" s="1" t="s">
        <v>3</v>
      </c>
      <c r="G21557" s="1">
        <f>-20467-3</f>
        <v>-20470</v>
      </c>
      <c r="H21557" s="1">
        <v>0</v>
      </c>
      <c r="I21557" s="1">
        <v>9991</v>
      </c>
    </row>
    <row r="21558" spans="1:9" x14ac:dyDescent="0.25">
      <c r="A21558" s="1">
        <v>2</v>
      </c>
      <c r="B21558" s="1">
        <v>53639</v>
      </c>
      <c r="C21558" s="1">
        <v>53.2151</v>
      </c>
      <c r="D21558" s="1">
        <v>107.55</v>
      </c>
      <c r="E21558" s="1">
        <v>1318</v>
      </c>
      <c r="F21558" s="1">
        <v>114.74290000000001</v>
      </c>
      <c r="G21558" s="1">
        <v>300.42660000000001</v>
      </c>
      <c r="H21558" s="1">
        <v>15.73226039</v>
      </c>
      <c r="I21558" s="1">
        <v>1307</v>
      </c>
    </row>
    <row r="21559" spans="1:9" x14ac:dyDescent="0.25">
      <c r="A21559" s="1">
        <v>0</v>
      </c>
      <c r="B21559" s="1" t="s">
        <v>25992</v>
      </c>
    </row>
    <row r="21560" spans="1:9" x14ac:dyDescent="0.25">
      <c r="A21560" s="1">
        <v>1</v>
      </c>
      <c r="B21560" s="1" t="s">
        <v>25993</v>
      </c>
      <c r="C21560" s="1" t="s">
        <v>25994</v>
      </c>
      <c r="D21560" s="1">
        <v>22276.583344909999</v>
      </c>
      <c r="E21560" s="1">
        <v>-4.6101999999999997E-4</v>
      </c>
      <c r="F21560" s="1" t="s">
        <v>3</v>
      </c>
      <c r="G21560" s="1">
        <f>-32490-3</f>
        <v>-32493</v>
      </c>
      <c r="H21560" s="1">
        <v>0</v>
      </c>
      <c r="I21560" s="1">
        <v>9999</v>
      </c>
    </row>
    <row r="21561" spans="1:9" x14ac:dyDescent="0.25">
      <c r="A21561" s="1">
        <v>2</v>
      </c>
      <c r="B21561" s="1">
        <v>53640</v>
      </c>
      <c r="C21561" s="1">
        <v>53.214599999999997</v>
      </c>
      <c r="D21561" s="1">
        <v>107.5449</v>
      </c>
      <c r="E21561" s="1">
        <v>1390</v>
      </c>
      <c r="F21561" s="1">
        <v>119.88339999999999</v>
      </c>
      <c r="G21561" s="1">
        <v>296.45080000000002</v>
      </c>
      <c r="H21561" s="1">
        <v>15.73268309</v>
      </c>
      <c r="I21561" s="1">
        <v>1300</v>
      </c>
    </row>
    <row r="21562" spans="1:9" x14ac:dyDescent="0.25">
      <c r="A21562" s="1">
        <v>0</v>
      </c>
      <c r="B21562" s="1" t="s">
        <v>25995</v>
      </c>
    </row>
    <row r="21563" spans="1:9" x14ac:dyDescent="0.25">
      <c r="A21563" s="1">
        <v>1</v>
      </c>
      <c r="B21563" s="1" t="s">
        <v>25996</v>
      </c>
      <c r="C21563" s="1" t="s">
        <v>25997</v>
      </c>
      <c r="D21563" s="1">
        <v>22276.583344909999</v>
      </c>
      <c r="E21563" s="1">
        <v>-3.7092000000000001E-4</v>
      </c>
      <c r="F21563" s="1" t="s">
        <v>3</v>
      </c>
      <c r="G21563" s="1">
        <f>-26028-3</f>
        <v>-26031</v>
      </c>
      <c r="H21563" s="1">
        <v>0</v>
      </c>
      <c r="I21563" s="1">
        <v>9998</v>
      </c>
    </row>
    <row r="21564" spans="1:9" x14ac:dyDescent="0.25">
      <c r="A21564" s="1">
        <v>2</v>
      </c>
      <c r="B21564" s="1">
        <v>53641</v>
      </c>
      <c r="C21564" s="1">
        <v>53.2149</v>
      </c>
      <c r="D21564" s="1">
        <v>107.5462</v>
      </c>
      <c r="E21564" s="1">
        <v>1250</v>
      </c>
      <c r="F21564" s="1">
        <v>120.44410000000001</v>
      </c>
      <c r="G21564" s="1">
        <v>296.48309999999998</v>
      </c>
      <c r="H21564" s="1">
        <v>15.73266999</v>
      </c>
      <c r="I21564" s="1">
        <v>1308</v>
      </c>
    </row>
    <row r="21565" spans="1:9" x14ac:dyDescent="0.25">
      <c r="A21565" s="1">
        <v>0</v>
      </c>
      <c r="B21565" s="1" t="s">
        <v>25998</v>
      </c>
    </row>
    <row r="21566" spans="1:9" x14ac:dyDescent="0.25">
      <c r="A21566" s="1">
        <v>1</v>
      </c>
      <c r="B21566" s="1" t="s">
        <v>25999</v>
      </c>
      <c r="C21566" s="1" t="s">
        <v>26000</v>
      </c>
      <c r="D21566" s="1">
        <v>22276.583344909999</v>
      </c>
      <c r="E21566" s="1">
        <v>-1.208157E-2</v>
      </c>
      <c r="F21566" s="1" t="s">
        <v>3</v>
      </c>
      <c r="G21566" s="1">
        <f>-43158-1</f>
        <v>-43159</v>
      </c>
      <c r="H21566" s="1">
        <v>0</v>
      </c>
      <c r="I21566" s="1">
        <v>9990</v>
      </c>
    </row>
    <row r="21567" spans="1:9" x14ac:dyDescent="0.25">
      <c r="A21567" s="1">
        <v>2</v>
      </c>
      <c r="B21567" s="1">
        <v>53648</v>
      </c>
      <c r="C21567" s="1">
        <v>97.655500000000004</v>
      </c>
      <c r="D21567" s="1">
        <v>156.06659999999999</v>
      </c>
      <c r="E21567" s="1">
        <v>1996</v>
      </c>
      <c r="F21567" s="1">
        <v>130.8553</v>
      </c>
      <c r="G21567" s="1">
        <v>275.5675</v>
      </c>
      <c r="H21567" s="1">
        <v>15.31997999</v>
      </c>
      <c r="I21567" s="1">
        <v>1308</v>
      </c>
    </row>
    <row r="21568" spans="1:9" x14ac:dyDescent="0.25">
      <c r="A21568" s="1">
        <v>0</v>
      </c>
      <c r="B21568" s="1" t="s">
        <v>26001</v>
      </c>
    </row>
    <row r="21569" spans="1:9" x14ac:dyDescent="0.25">
      <c r="A21569" s="1">
        <v>1</v>
      </c>
      <c r="B21569" s="1" t="s">
        <v>26002</v>
      </c>
      <c r="C21569" s="1" t="s">
        <v>26003</v>
      </c>
      <c r="D21569" s="1">
        <v>22276.583344909999</v>
      </c>
      <c r="E21569" s="1">
        <v>-1.2256299999999999E-2</v>
      </c>
      <c r="F21569" s="1" t="s">
        <v>3</v>
      </c>
      <c r="G21569" s="1">
        <f>-50250-1</f>
        <v>-50251</v>
      </c>
      <c r="H21569" s="1">
        <v>0</v>
      </c>
      <c r="I21569" s="1">
        <v>9997</v>
      </c>
    </row>
    <row r="21570" spans="1:9" x14ac:dyDescent="0.25">
      <c r="A21570" s="1">
        <v>2</v>
      </c>
      <c r="B21570" s="1">
        <v>53649</v>
      </c>
      <c r="C21570" s="1">
        <v>97.6554</v>
      </c>
      <c r="D21570" s="1">
        <v>156.0498</v>
      </c>
      <c r="E21570" s="1">
        <v>2553</v>
      </c>
      <c r="F21570" s="1">
        <v>139.92339999999999</v>
      </c>
      <c r="G21570" s="1">
        <v>20.2986</v>
      </c>
      <c r="H21570" s="1">
        <v>15.27089784</v>
      </c>
      <c r="I21570" s="1">
        <v>1306</v>
      </c>
    </row>
    <row r="21571" spans="1:9" x14ac:dyDescent="0.25">
      <c r="A21571" s="1">
        <v>0</v>
      </c>
      <c r="B21571" s="1" t="s">
        <v>26004</v>
      </c>
    </row>
    <row r="21572" spans="1:9" x14ac:dyDescent="0.25">
      <c r="A21572" s="1">
        <v>1</v>
      </c>
      <c r="B21572" s="1" t="s">
        <v>26005</v>
      </c>
      <c r="C21572" s="1" t="s">
        <v>26006</v>
      </c>
      <c r="D21572" s="1">
        <v>22276.583344909999</v>
      </c>
      <c r="E21572" s="1">
        <v>-1.2317059999999999E-2</v>
      </c>
      <c r="F21572" s="1" t="s">
        <v>3</v>
      </c>
      <c r="G21572" s="1">
        <f>-50357-1</f>
        <v>-50358</v>
      </c>
      <c r="H21572" s="1">
        <v>0</v>
      </c>
      <c r="I21572" s="1">
        <v>9998</v>
      </c>
    </row>
    <row r="21573" spans="1:9" x14ac:dyDescent="0.25">
      <c r="A21573" s="1">
        <v>2</v>
      </c>
      <c r="B21573" s="1">
        <v>53650</v>
      </c>
      <c r="C21573" s="1">
        <v>97.655299999999997</v>
      </c>
      <c r="D21573" s="1">
        <v>156.04859999999999</v>
      </c>
      <c r="E21573" s="1">
        <v>2422</v>
      </c>
      <c r="F21573" s="1">
        <v>135.18809999999999</v>
      </c>
      <c r="G21573" s="1">
        <v>29.1144</v>
      </c>
      <c r="H21573" s="1">
        <v>15.271973819999999</v>
      </c>
      <c r="I21573" s="1">
        <v>1303</v>
      </c>
    </row>
    <row r="21574" spans="1:9" x14ac:dyDescent="0.25">
      <c r="A21574" s="1">
        <v>0</v>
      </c>
      <c r="B21574" s="1" t="s">
        <v>26007</v>
      </c>
    </row>
    <row r="21575" spans="1:9" x14ac:dyDescent="0.25">
      <c r="A21575" s="1">
        <v>1</v>
      </c>
      <c r="B21575" s="1" t="s">
        <v>26008</v>
      </c>
      <c r="C21575" s="1" t="s">
        <v>26009</v>
      </c>
      <c r="D21575" s="1">
        <v>22276.583344909999</v>
      </c>
      <c r="E21575" s="1">
        <v>-1.214521E-2</v>
      </c>
      <c r="F21575" s="1" t="s">
        <v>3</v>
      </c>
      <c r="G21575" s="1">
        <f>-49527-1</f>
        <v>-49528</v>
      </c>
      <c r="H21575" s="1">
        <v>0</v>
      </c>
      <c r="I21575" s="1">
        <v>9992</v>
      </c>
    </row>
    <row r="21576" spans="1:9" x14ac:dyDescent="0.25">
      <c r="A21576" s="1">
        <v>2</v>
      </c>
      <c r="B21576" s="1">
        <v>53651</v>
      </c>
      <c r="C21576" s="1">
        <v>97.655100000000004</v>
      </c>
      <c r="D21576" s="1">
        <v>156.04669999999999</v>
      </c>
      <c r="E21576" s="1">
        <v>2528</v>
      </c>
      <c r="F21576" s="1">
        <v>139.0461</v>
      </c>
      <c r="G21576" s="1">
        <v>27.760200000000001</v>
      </c>
      <c r="H21576" s="1">
        <v>15.27241472</v>
      </c>
      <c r="I21576" s="1">
        <v>1308</v>
      </c>
    </row>
    <row r="21577" spans="1:9" x14ac:dyDescent="0.25">
      <c r="A21577" s="1">
        <v>0</v>
      </c>
      <c r="B21577" s="1" t="s">
        <v>26010</v>
      </c>
    </row>
    <row r="21578" spans="1:9" x14ac:dyDescent="0.25">
      <c r="A21578" s="1">
        <v>1</v>
      </c>
      <c r="B21578" s="1" t="s">
        <v>26011</v>
      </c>
      <c r="C21578" s="1" t="s">
        <v>26012</v>
      </c>
      <c r="D21578" s="1">
        <v>22276.583344909999</v>
      </c>
      <c r="E21578" s="1">
        <v>-1.222901E-2</v>
      </c>
      <c r="F21578" s="1" t="s">
        <v>3</v>
      </c>
      <c r="G21578" s="1">
        <f>-47850-1</f>
        <v>-47851</v>
      </c>
      <c r="H21578" s="1">
        <v>0</v>
      </c>
      <c r="I21578" s="1">
        <v>9991</v>
      </c>
    </row>
    <row r="21579" spans="1:9" x14ac:dyDescent="0.25">
      <c r="A21579" s="1">
        <v>2</v>
      </c>
      <c r="B21579" s="1">
        <v>53652</v>
      </c>
      <c r="C21579" s="1">
        <v>97.6554</v>
      </c>
      <c r="D21579" s="1">
        <v>156.06299999999999</v>
      </c>
      <c r="E21579" s="1">
        <v>2307</v>
      </c>
      <c r="F21579" s="1">
        <v>131.91990000000001</v>
      </c>
      <c r="G21579" s="1">
        <v>80.370800000000003</v>
      </c>
      <c r="H21579" s="1">
        <v>15.28613975</v>
      </c>
      <c r="I21579" s="1">
        <v>1302</v>
      </c>
    </row>
    <row r="21580" spans="1:9" x14ac:dyDescent="0.25">
      <c r="A21580" s="1">
        <v>0</v>
      </c>
      <c r="B21580" s="1" t="s">
        <v>26013</v>
      </c>
    </row>
    <row r="21581" spans="1:9" x14ac:dyDescent="0.25">
      <c r="A21581" s="1">
        <v>1</v>
      </c>
      <c r="B21581" s="1" t="s">
        <v>26014</v>
      </c>
      <c r="C21581" s="1" t="s">
        <v>26015</v>
      </c>
      <c r="D21581" s="1">
        <v>22276.583344909999</v>
      </c>
      <c r="E21581" s="1">
        <v>-1.2243250000000001E-2</v>
      </c>
      <c r="F21581" s="1" t="s">
        <v>3</v>
      </c>
      <c r="G21581" s="1">
        <f>-47660-1</f>
        <v>-47661</v>
      </c>
      <c r="H21581" s="1">
        <v>0</v>
      </c>
      <c r="I21581" s="1">
        <v>9993</v>
      </c>
    </row>
    <row r="21582" spans="1:9" x14ac:dyDescent="0.25">
      <c r="A21582" s="1">
        <v>2</v>
      </c>
      <c r="B21582" s="1">
        <v>53653</v>
      </c>
      <c r="C21582" s="1">
        <v>97.6554</v>
      </c>
      <c r="D21582" s="1">
        <v>156.06299999999999</v>
      </c>
      <c r="E21582" s="1">
        <v>2525</v>
      </c>
      <c r="F21582" s="1">
        <v>138.12119999999999</v>
      </c>
      <c r="G21582" s="1">
        <v>80.096800000000002</v>
      </c>
      <c r="H21582" s="1">
        <v>15.287829820000001</v>
      </c>
      <c r="I21582" s="1">
        <v>1300</v>
      </c>
    </row>
    <row r="21583" spans="1:9" x14ac:dyDescent="0.25">
      <c r="A21583" s="1">
        <v>0</v>
      </c>
      <c r="B21583" s="1" t="s">
        <v>26016</v>
      </c>
    </row>
    <row r="21584" spans="1:9" x14ac:dyDescent="0.25">
      <c r="A21584" s="1">
        <v>1</v>
      </c>
      <c r="B21584" s="1" t="s">
        <v>26017</v>
      </c>
      <c r="C21584" s="1" t="s">
        <v>26018</v>
      </c>
      <c r="D21584" s="1">
        <v>22276.583344909999</v>
      </c>
      <c r="E21584" s="1">
        <v>-1.2818899999999999E-2</v>
      </c>
      <c r="F21584" s="1" t="s">
        <v>3</v>
      </c>
      <c r="G21584" s="1">
        <f>-49509-1</f>
        <v>-49510</v>
      </c>
      <c r="H21584" s="1">
        <v>0</v>
      </c>
      <c r="I21584" s="1">
        <v>9998</v>
      </c>
    </row>
    <row r="21585" spans="1:9" x14ac:dyDescent="0.25">
      <c r="A21585" s="1">
        <v>2</v>
      </c>
      <c r="B21585" s="1">
        <v>53654</v>
      </c>
      <c r="C21585" s="1">
        <v>97.655199999999994</v>
      </c>
      <c r="D21585" s="1">
        <v>156.06229999999999</v>
      </c>
      <c r="E21585" s="1">
        <v>2610</v>
      </c>
      <c r="F21585" s="1">
        <v>143.27209999999999</v>
      </c>
      <c r="G21585" s="1">
        <v>87.5334</v>
      </c>
      <c r="H21585" s="1">
        <v>15.29169059</v>
      </c>
      <c r="I21585" s="1">
        <v>1302</v>
      </c>
    </row>
    <row r="21586" spans="1:9" x14ac:dyDescent="0.25">
      <c r="A21586" s="1">
        <v>0</v>
      </c>
      <c r="B21586" s="1" t="s">
        <v>26019</v>
      </c>
    </row>
    <row r="21587" spans="1:9" x14ac:dyDescent="0.25">
      <c r="A21587" s="1">
        <v>1</v>
      </c>
      <c r="B21587" s="1" t="s">
        <v>26020</v>
      </c>
      <c r="C21587" s="1" t="s">
        <v>26021</v>
      </c>
      <c r="D21587" s="1">
        <v>22276.583344909999</v>
      </c>
      <c r="E21587" s="1">
        <v>-1.2206649999999999E-2</v>
      </c>
      <c r="F21587" s="1" t="s">
        <v>3</v>
      </c>
      <c r="G21587" s="1">
        <f>-47490-1</f>
        <v>-47491</v>
      </c>
      <c r="H21587" s="1">
        <v>0</v>
      </c>
      <c r="I21587" s="1">
        <v>9999</v>
      </c>
    </row>
    <row r="21588" spans="1:9" x14ac:dyDescent="0.25">
      <c r="A21588" s="1">
        <v>2</v>
      </c>
      <c r="B21588" s="1">
        <v>53655</v>
      </c>
      <c r="C21588" s="1">
        <v>97.6554</v>
      </c>
      <c r="D21588" s="1">
        <v>156.06309999999999</v>
      </c>
      <c r="E21588" s="1">
        <v>2658</v>
      </c>
      <c r="F21588" s="1">
        <v>140.7518</v>
      </c>
      <c r="G21588" s="1">
        <v>78.437799999999996</v>
      </c>
      <c r="H21588" s="1">
        <v>15.287925019999999</v>
      </c>
      <c r="I21588" s="1">
        <v>1303</v>
      </c>
    </row>
    <row r="21589" spans="1:9" x14ac:dyDescent="0.25">
      <c r="A21589" s="1">
        <v>0</v>
      </c>
      <c r="B21589" s="1" t="s">
        <v>26022</v>
      </c>
    </row>
    <row r="21590" spans="1:9" x14ac:dyDescent="0.25">
      <c r="A21590" s="1">
        <v>1</v>
      </c>
      <c r="B21590" s="1" t="s">
        <v>26023</v>
      </c>
      <c r="C21590" s="1" t="s">
        <v>26024</v>
      </c>
      <c r="D21590" s="1">
        <v>22276.583344909999</v>
      </c>
      <c r="E21590" s="1">
        <v>-1.223195E-2</v>
      </c>
      <c r="F21590" s="1" t="s">
        <v>3</v>
      </c>
      <c r="G21590" s="1">
        <f>-46518-1</f>
        <v>-46519</v>
      </c>
      <c r="H21590" s="1">
        <v>0</v>
      </c>
      <c r="I21590" s="1">
        <v>9991</v>
      </c>
    </row>
    <row r="21591" spans="1:9" x14ac:dyDescent="0.25">
      <c r="A21591" s="1">
        <v>2</v>
      </c>
      <c r="B21591" s="1">
        <v>53656</v>
      </c>
      <c r="C21591" s="1">
        <v>97.6554</v>
      </c>
      <c r="D21591" s="1">
        <v>156.0635</v>
      </c>
      <c r="E21591" s="1">
        <v>2533</v>
      </c>
      <c r="F21591" s="1">
        <v>138.29419999999999</v>
      </c>
      <c r="G21591" s="1">
        <v>106.4085</v>
      </c>
      <c r="H21591" s="1">
        <v>15.29537732</v>
      </c>
      <c r="I21591" s="1">
        <v>1303</v>
      </c>
    </row>
    <row r="21592" spans="1:9" x14ac:dyDescent="0.25">
      <c r="A21592" s="1">
        <v>0</v>
      </c>
      <c r="B21592" s="1" t="s">
        <v>26025</v>
      </c>
    </row>
    <row r="21593" spans="1:9" x14ac:dyDescent="0.25">
      <c r="A21593" s="1">
        <v>1</v>
      </c>
      <c r="B21593" s="1" t="s">
        <v>26026</v>
      </c>
      <c r="C21593" s="1" t="s">
        <v>26027</v>
      </c>
      <c r="D21593" s="1">
        <v>22276.583344909999</v>
      </c>
      <c r="E21593" s="1">
        <v>-1.2232069999999999E-2</v>
      </c>
      <c r="F21593" s="1" t="s">
        <v>3</v>
      </c>
      <c r="G21593" s="1">
        <f>-47424-1</f>
        <v>-47425</v>
      </c>
      <c r="H21593" s="1">
        <v>0</v>
      </c>
      <c r="I21593" s="1">
        <v>9993</v>
      </c>
    </row>
    <row r="21594" spans="1:9" x14ac:dyDescent="0.25">
      <c r="A21594" s="1">
        <v>2</v>
      </c>
      <c r="B21594" s="1">
        <v>53657</v>
      </c>
      <c r="C21594" s="1">
        <v>97.655500000000004</v>
      </c>
      <c r="D21594" s="1">
        <v>156.06219999999999</v>
      </c>
      <c r="E21594" s="1">
        <v>2658</v>
      </c>
      <c r="F21594" s="1">
        <v>142.10050000000001</v>
      </c>
      <c r="G21594" s="1">
        <v>81.376900000000006</v>
      </c>
      <c r="H21594" s="1">
        <v>15.289111549999999</v>
      </c>
      <c r="I21594" s="1">
        <v>1307</v>
      </c>
    </row>
    <row r="21595" spans="1:9" x14ac:dyDescent="0.25">
      <c r="A21595" s="1">
        <v>0</v>
      </c>
      <c r="B21595" s="1" t="s">
        <v>26028</v>
      </c>
    </row>
    <row r="21596" spans="1:9" x14ac:dyDescent="0.25">
      <c r="A21596" s="1">
        <v>1</v>
      </c>
      <c r="B21596" s="1" t="s">
        <v>26029</v>
      </c>
      <c r="C21596" s="1" t="s">
        <v>26030</v>
      </c>
      <c r="D21596" s="1">
        <v>22276.583344909999</v>
      </c>
      <c r="E21596" s="1">
        <v>-1.23251E-2</v>
      </c>
      <c r="F21596" s="1" t="s">
        <v>3</v>
      </c>
      <c r="G21596" s="1">
        <f>-46768-1</f>
        <v>-46769</v>
      </c>
      <c r="H21596" s="1">
        <v>0</v>
      </c>
      <c r="I21596" s="1">
        <v>9991</v>
      </c>
    </row>
    <row r="21597" spans="1:9" x14ac:dyDescent="0.25">
      <c r="A21597" s="1">
        <v>2</v>
      </c>
      <c r="B21597" s="1">
        <v>53658</v>
      </c>
      <c r="C21597" s="1">
        <v>97.655199999999994</v>
      </c>
      <c r="D21597" s="1">
        <v>156.0641</v>
      </c>
      <c r="E21597" s="1">
        <v>2536</v>
      </c>
      <c r="F21597" s="1">
        <v>141.52680000000001</v>
      </c>
      <c r="G21597" s="1">
        <v>106.40179999999999</v>
      </c>
      <c r="H21597" s="1">
        <v>15.296307970000001</v>
      </c>
      <c r="I21597" s="1">
        <v>1302</v>
      </c>
    </row>
    <row r="21598" spans="1:9" x14ac:dyDescent="0.25">
      <c r="A21598" s="1">
        <v>0</v>
      </c>
      <c r="B21598" s="1" t="s">
        <v>26031</v>
      </c>
    </row>
    <row r="21599" spans="1:9" x14ac:dyDescent="0.25">
      <c r="A21599" s="1">
        <v>1</v>
      </c>
      <c r="B21599" s="1" t="s">
        <v>26032</v>
      </c>
      <c r="C21599" s="1" t="s">
        <v>26033</v>
      </c>
      <c r="D21599" s="1">
        <v>22276.583344909999</v>
      </c>
      <c r="E21599" s="1">
        <v>-1.2332259999999999E-2</v>
      </c>
      <c r="F21599" s="1" t="s">
        <v>3</v>
      </c>
      <c r="G21599" s="1">
        <f>-47189-1</f>
        <v>-47190</v>
      </c>
      <c r="H21599" s="1">
        <v>0</v>
      </c>
      <c r="I21599" s="1">
        <v>9995</v>
      </c>
    </row>
    <row r="21600" spans="1:9" x14ac:dyDescent="0.25">
      <c r="A21600" s="1">
        <v>2</v>
      </c>
      <c r="B21600" s="1">
        <v>53659</v>
      </c>
      <c r="C21600" s="1">
        <v>97.655100000000004</v>
      </c>
      <c r="D21600" s="1">
        <v>156.06270000000001</v>
      </c>
      <c r="E21600" s="1">
        <v>2528</v>
      </c>
      <c r="F21600" s="1">
        <v>140.92310000000001</v>
      </c>
      <c r="G21600" s="1">
        <v>97.528800000000004</v>
      </c>
      <c r="H21600" s="1">
        <v>15.29360966</v>
      </c>
      <c r="I21600" s="1">
        <v>1307</v>
      </c>
    </row>
    <row r="21601" spans="1:9" x14ac:dyDescent="0.25">
      <c r="A21601" s="1">
        <v>0</v>
      </c>
      <c r="B21601" s="1" t="s">
        <v>26034</v>
      </c>
    </row>
    <row r="21602" spans="1:9" x14ac:dyDescent="0.25">
      <c r="A21602" s="1">
        <v>1</v>
      </c>
      <c r="B21602" s="1" t="s">
        <v>26035</v>
      </c>
      <c r="C21602" s="1" t="s">
        <v>26036</v>
      </c>
      <c r="D21602" s="1">
        <v>22276.583344909999</v>
      </c>
      <c r="E21602" s="1">
        <v>-1.2369130000000001E-2</v>
      </c>
      <c r="F21602" s="1" t="s">
        <v>3</v>
      </c>
      <c r="G21602" s="1">
        <f>-46051-1</f>
        <v>-46052</v>
      </c>
      <c r="H21602" s="1">
        <v>0</v>
      </c>
      <c r="I21602" s="1">
        <v>9990</v>
      </c>
    </row>
    <row r="21603" spans="1:9" x14ac:dyDescent="0.25">
      <c r="A21603" s="1">
        <v>2</v>
      </c>
      <c r="B21603" s="1">
        <v>53660</v>
      </c>
      <c r="C21603" s="1">
        <v>97.6554</v>
      </c>
      <c r="D21603" s="1">
        <v>156.065</v>
      </c>
      <c r="E21603" s="1">
        <v>2521</v>
      </c>
      <c r="F21603" s="1">
        <v>142.18450000000001</v>
      </c>
      <c r="G21603" s="1">
        <v>126.1996</v>
      </c>
      <c r="H21603" s="1">
        <v>15.30255152</v>
      </c>
      <c r="I21603" s="1">
        <v>1303</v>
      </c>
    </row>
    <row r="21604" spans="1:9" x14ac:dyDescent="0.25">
      <c r="A21604" s="1">
        <v>0</v>
      </c>
      <c r="B21604" s="1" t="s">
        <v>26037</v>
      </c>
    </row>
    <row r="21605" spans="1:9" x14ac:dyDescent="0.25">
      <c r="A21605" s="1">
        <v>1</v>
      </c>
      <c r="B21605" s="1" t="s">
        <v>26038</v>
      </c>
      <c r="C21605" s="1" t="s">
        <v>26039</v>
      </c>
      <c r="D21605" s="1">
        <v>22276.583344909999</v>
      </c>
      <c r="E21605" s="1">
        <v>-1.22513E-2</v>
      </c>
      <c r="F21605" s="1" t="s">
        <v>3</v>
      </c>
      <c r="G21605" s="1">
        <f>-46435-1</f>
        <v>-46436</v>
      </c>
      <c r="H21605" s="1">
        <v>0</v>
      </c>
      <c r="I21605" s="1">
        <v>9996</v>
      </c>
    </row>
    <row r="21606" spans="1:9" x14ac:dyDescent="0.25">
      <c r="A21606" s="1">
        <v>2</v>
      </c>
      <c r="B21606" s="1">
        <v>53661</v>
      </c>
      <c r="C21606" s="1">
        <v>97.655299999999997</v>
      </c>
      <c r="D21606" s="1">
        <v>156.06209999999999</v>
      </c>
      <c r="E21606" s="1">
        <v>2527</v>
      </c>
      <c r="F21606" s="1">
        <v>141.4367</v>
      </c>
      <c r="G21606" s="1">
        <v>107.8648</v>
      </c>
      <c r="H21606" s="1">
        <v>15.29651166</v>
      </c>
      <c r="I21606" s="1">
        <v>1301</v>
      </c>
    </row>
    <row r="21607" spans="1:9" x14ac:dyDescent="0.25">
      <c r="A21607" s="1">
        <v>0</v>
      </c>
      <c r="B21607" s="1" t="s">
        <v>26040</v>
      </c>
    </row>
    <row r="21608" spans="1:9" x14ac:dyDescent="0.25">
      <c r="A21608" s="1">
        <v>1</v>
      </c>
      <c r="B21608" s="1" t="s">
        <v>26041</v>
      </c>
      <c r="C21608" s="1" t="s">
        <v>26042</v>
      </c>
      <c r="D21608" s="1">
        <v>22276.583344909999</v>
      </c>
      <c r="E21608" s="1">
        <v>-1.278352E-2</v>
      </c>
      <c r="F21608" s="1" t="s">
        <v>3</v>
      </c>
      <c r="G21608" s="1">
        <f>-47330-1</f>
        <v>-47331</v>
      </c>
      <c r="H21608" s="1">
        <v>0</v>
      </c>
      <c r="I21608" s="1">
        <v>9996</v>
      </c>
    </row>
    <row r="21609" spans="1:9" x14ac:dyDescent="0.25">
      <c r="A21609" s="1">
        <v>2</v>
      </c>
      <c r="B21609" s="1">
        <v>53662</v>
      </c>
      <c r="C21609" s="1">
        <v>97.655299999999997</v>
      </c>
      <c r="D21609" s="1">
        <v>156.06370000000001</v>
      </c>
      <c r="E21609" s="1">
        <v>2508</v>
      </c>
      <c r="F21609" s="1">
        <v>148.97989999999999</v>
      </c>
      <c r="G21609" s="1">
        <v>128.30779999999999</v>
      </c>
      <c r="H21609" s="1">
        <v>15.305271680000001</v>
      </c>
      <c r="I21609" s="1">
        <v>1300</v>
      </c>
    </row>
    <row r="21610" spans="1:9" x14ac:dyDescent="0.25">
      <c r="A21610" s="1">
        <v>0</v>
      </c>
      <c r="B21610" s="1" t="s">
        <v>26043</v>
      </c>
    </row>
    <row r="21611" spans="1:9" x14ac:dyDescent="0.25">
      <c r="A21611" s="1">
        <v>1</v>
      </c>
      <c r="B21611" s="1" t="s">
        <v>26044</v>
      </c>
      <c r="C21611" s="1" t="s">
        <v>26045</v>
      </c>
      <c r="D21611" s="1">
        <v>22276.583344909999</v>
      </c>
      <c r="E21611" s="1">
        <v>-1.227934E-2</v>
      </c>
      <c r="F21611" s="1" t="s">
        <v>3</v>
      </c>
      <c r="G21611" s="1">
        <f>-46405-1</f>
        <v>-46406</v>
      </c>
      <c r="H21611" s="1">
        <v>0</v>
      </c>
      <c r="I21611" s="1">
        <v>9999</v>
      </c>
    </row>
    <row r="21612" spans="1:9" x14ac:dyDescent="0.25">
      <c r="A21612" s="1">
        <v>2</v>
      </c>
      <c r="B21612" s="1">
        <v>53663</v>
      </c>
      <c r="C21612" s="1">
        <v>97.655500000000004</v>
      </c>
      <c r="D21612" s="1">
        <v>156.06139999999999</v>
      </c>
      <c r="E21612" s="1">
        <v>2666</v>
      </c>
      <c r="F21612" s="1">
        <v>144.59559999999999</v>
      </c>
      <c r="G21612" s="1">
        <v>108.2972</v>
      </c>
      <c r="H21612" s="1">
        <v>15.297512709999999</v>
      </c>
      <c r="I21612" s="1">
        <v>1302</v>
      </c>
    </row>
    <row r="21613" spans="1:9" x14ac:dyDescent="0.25">
      <c r="A21613" s="1">
        <v>0</v>
      </c>
      <c r="B21613" s="1" t="s">
        <v>26046</v>
      </c>
    </row>
    <row r="21614" spans="1:9" x14ac:dyDescent="0.25">
      <c r="A21614" s="1">
        <v>1</v>
      </c>
      <c r="B21614" s="1" t="s">
        <v>26047</v>
      </c>
      <c r="C21614" s="1" t="s">
        <v>26048</v>
      </c>
      <c r="D21614" s="1">
        <v>22276.583344909999</v>
      </c>
      <c r="E21614" s="1">
        <v>-1.2587859999999999E-2</v>
      </c>
      <c r="F21614" s="1" t="s">
        <v>3</v>
      </c>
      <c r="G21614" s="1">
        <f>-46547-1</f>
        <v>-46548</v>
      </c>
      <c r="H21614" s="1">
        <v>0</v>
      </c>
      <c r="I21614" s="1">
        <v>9996</v>
      </c>
    </row>
    <row r="21615" spans="1:9" x14ac:dyDescent="0.25">
      <c r="A21615" s="1">
        <v>2</v>
      </c>
      <c r="B21615" s="1">
        <v>53664</v>
      </c>
      <c r="C21615" s="1">
        <v>97.655199999999994</v>
      </c>
      <c r="D21615" s="1">
        <v>156.0615</v>
      </c>
      <c r="E21615" s="1">
        <v>2487</v>
      </c>
      <c r="F21615" s="1">
        <v>146.98830000000001</v>
      </c>
      <c r="G21615" s="1">
        <v>131.22149999999999</v>
      </c>
      <c r="H21615" s="1">
        <v>15.305240120000001</v>
      </c>
      <c r="I21615" s="1">
        <v>1306</v>
      </c>
    </row>
    <row r="21616" spans="1:9" x14ac:dyDescent="0.25">
      <c r="A21616" s="1">
        <v>0</v>
      </c>
      <c r="B21616" s="1" t="s">
        <v>26049</v>
      </c>
    </row>
    <row r="21617" spans="1:9" x14ac:dyDescent="0.25">
      <c r="A21617" s="1">
        <v>1</v>
      </c>
      <c r="B21617" s="1" t="s">
        <v>26050</v>
      </c>
      <c r="C21617" s="1" t="s">
        <v>26051</v>
      </c>
      <c r="D21617" s="1">
        <v>22276.583344909999</v>
      </c>
      <c r="E21617" s="1">
        <v>-1.230027E-2</v>
      </c>
      <c r="F21617" s="1" t="s">
        <v>3</v>
      </c>
      <c r="G21617" s="1">
        <f>-45761-1</f>
        <v>-45762</v>
      </c>
      <c r="H21617" s="1">
        <v>0</v>
      </c>
      <c r="I21617" s="1">
        <v>9992</v>
      </c>
    </row>
    <row r="21618" spans="1:9" x14ac:dyDescent="0.25">
      <c r="A21618" s="1">
        <v>2</v>
      </c>
      <c r="B21618" s="1">
        <v>53665</v>
      </c>
      <c r="C21618" s="1">
        <v>97.655199999999994</v>
      </c>
      <c r="D21618" s="1">
        <v>156.06319999999999</v>
      </c>
      <c r="E21618" s="1">
        <v>2439</v>
      </c>
      <c r="F21618" s="1">
        <v>137.88040000000001</v>
      </c>
      <c r="G21618" s="1">
        <v>131.4974</v>
      </c>
      <c r="H21618" s="1">
        <v>15.302640589999999</v>
      </c>
      <c r="I21618" s="1">
        <v>1301</v>
      </c>
    </row>
    <row r="21619" spans="1:9" x14ac:dyDescent="0.25">
      <c r="A21619" s="1">
        <v>0</v>
      </c>
      <c r="B21619" s="1" t="s">
        <v>26052</v>
      </c>
    </row>
    <row r="21620" spans="1:9" x14ac:dyDescent="0.25">
      <c r="A21620" s="1">
        <v>1</v>
      </c>
      <c r="B21620" s="1" t="s">
        <v>26053</v>
      </c>
      <c r="C21620" s="1" t="s">
        <v>26054</v>
      </c>
      <c r="D21620" s="1">
        <v>22276.583344909999</v>
      </c>
      <c r="E21620" s="1">
        <v>-1.2334670000000001E-2</v>
      </c>
      <c r="F21620" s="1" t="s">
        <v>3</v>
      </c>
      <c r="G21620" s="1">
        <f>-45184-1</f>
        <v>-45185</v>
      </c>
      <c r="H21620" s="1">
        <v>0</v>
      </c>
      <c r="I21620" s="1">
        <v>9993</v>
      </c>
    </row>
    <row r="21621" spans="1:9" x14ac:dyDescent="0.25">
      <c r="A21621" s="1">
        <v>2</v>
      </c>
      <c r="B21621" s="1">
        <v>53666</v>
      </c>
      <c r="C21621" s="1">
        <v>97.655299999999997</v>
      </c>
      <c r="D21621" s="1">
        <v>156.06120000000001</v>
      </c>
      <c r="E21621" s="1">
        <v>2483</v>
      </c>
      <c r="F21621" s="1">
        <v>139.66929999999999</v>
      </c>
      <c r="G21621" s="1">
        <v>147.39699999999999</v>
      </c>
      <c r="H21621" s="1">
        <v>15.30769812</v>
      </c>
      <c r="I21621" s="1">
        <v>1305</v>
      </c>
    </row>
    <row r="21622" spans="1:9" x14ac:dyDescent="0.25">
      <c r="A21622" s="1">
        <v>0</v>
      </c>
      <c r="B21622" s="1" t="s">
        <v>26055</v>
      </c>
    </row>
    <row r="21623" spans="1:9" x14ac:dyDescent="0.25">
      <c r="A21623" s="1">
        <v>1</v>
      </c>
      <c r="B21623" s="1" t="s">
        <v>26056</v>
      </c>
      <c r="C21623" s="1" t="s">
        <v>26057</v>
      </c>
      <c r="D21623" s="1">
        <v>22276.583344909999</v>
      </c>
      <c r="E21623" s="1">
        <v>-1.276789E-2</v>
      </c>
      <c r="F21623" s="1" t="s">
        <v>3</v>
      </c>
      <c r="G21623" s="1">
        <f>-47441-1</f>
        <v>-47442</v>
      </c>
      <c r="H21623" s="1">
        <v>0</v>
      </c>
      <c r="I21623" s="1">
        <v>9996</v>
      </c>
    </row>
    <row r="21624" spans="1:9" x14ac:dyDescent="0.25">
      <c r="A21624" s="1">
        <v>2</v>
      </c>
      <c r="B21624" s="1">
        <v>53667</v>
      </c>
      <c r="C21624" s="1">
        <v>97.655199999999994</v>
      </c>
      <c r="D21624" s="1">
        <v>156.06440000000001</v>
      </c>
      <c r="E21624" s="1">
        <v>2561</v>
      </c>
      <c r="F21624" s="1">
        <v>149.2895</v>
      </c>
      <c r="G21624" s="1">
        <v>123.95610000000001</v>
      </c>
      <c r="H21624" s="1">
        <v>15.304084530000001</v>
      </c>
      <c r="I21624" s="1">
        <v>1305</v>
      </c>
    </row>
    <row r="21625" spans="1:9" x14ac:dyDescent="0.25">
      <c r="A21625" s="1">
        <v>0</v>
      </c>
      <c r="B21625" s="1" t="s">
        <v>26058</v>
      </c>
    </row>
    <row r="21626" spans="1:9" x14ac:dyDescent="0.25">
      <c r="A21626" s="1">
        <v>1</v>
      </c>
      <c r="B21626" s="1" t="s">
        <v>26059</v>
      </c>
      <c r="C21626" s="1" t="s">
        <v>26060</v>
      </c>
      <c r="D21626" s="1">
        <v>22276.583344909999</v>
      </c>
      <c r="E21626" s="1">
        <v>-1.232223E-2</v>
      </c>
      <c r="F21626" s="1" t="s">
        <v>3</v>
      </c>
      <c r="G21626" s="1">
        <f>-45121-1</f>
        <v>-45122</v>
      </c>
      <c r="H21626" s="1">
        <v>0</v>
      </c>
      <c r="I21626" s="1">
        <v>9995</v>
      </c>
    </row>
    <row r="21627" spans="1:9" x14ac:dyDescent="0.25">
      <c r="A21627" s="1">
        <v>2</v>
      </c>
      <c r="B21627" s="1">
        <v>53668</v>
      </c>
      <c r="C21627" s="1">
        <v>97.655199999999994</v>
      </c>
      <c r="D21627" s="1">
        <v>156.06139999999999</v>
      </c>
      <c r="E21627" s="1">
        <v>2442</v>
      </c>
      <c r="F21627" s="1">
        <v>140.94669999999999</v>
      </c>
      <c r="G21627" s="1">
        <v>147.02269999999999</v>
      </c>
      <c r="H21627" s="1">
        <v>15.307797649999999</v>
      </c>
      <c r="I21627" s="1">
        <v>1307</v>
      </c>
    </row>
    <row r="21628" spans="1:9" x14ac:dyDescent="0.25">
      <c r="A21628" s="1">
        <v>0</v>
      </c>
      <c r="B21628" s="1" t="s">
        <v>26061</v>
      </c>
    </row>
    <row r="21629" spans="1:9" x14ac:dyDescent="0.25">
      <c r="A21629" s="1">
        <v>1</v>
      </c>
      <c r="B21629" s="1" t="s">
        <v>26062</v>
      </c>
      <c r="C21629" s="1" t="s">
        <v>26063</v>
      </c>
      <c r="D21629" s="1">
        <v>22276.583344909999</v>
      </c>
      <c r="E21629" s="1">
        <v>-1.2336410000000001E-2</v>
      </c>
      <c r="F21629" s="1" t="s">
        <v>3</v>
      </c>
      <c r="G21629" s="1">
        <f>-45524-1</f>
        <v>-45525</v>
      </c>
      <c r="H21629" s="1">
        <v>0</v>
      </c>
      <c r="I21629" s="1">
        <v>9998</v>
      </c>
    </row>
    <row r="21630" spans="1:9" x14ac:dyDescent="0.25">
      <c r="A21630" s="1">
        <v>2</v>
      </c>
      <c r="B21630" s="1">
        <v>53669</v>
      </c>
      <c r="C21630" s="1">
        <v>97.6554</v>
      </c>
      <c r="D21630" s="1">
        <v>156.06020000000001</v>
      </c>
      <c r="E21630" s="1">
        <v>2610</v>
      </c>
      <c r="F21630" s="1">
        <v>142.30099999999999</v>
      </c>
      <c r="G21630" s="1">
        <v>137.2741</v>
      </c>
      <c r="H21630" s="1">
        <v>15.305326170000001</v>
      </c>
      <c r="I21630" s="1">
        <v>1309</v>
      </c>
    </row>
    <row r="21631" spans="1:9" x14ac:dyDescent="0.25">
      <c r="A21631" s="1">
        <v>0</v>
      </c>
      <c r="B21631" s="1" t="s">
        <v>26064</v>
      </c>
    </row>
    <row r="21632" spans="1:9" x14ac:dyDescent="0.25">
      <c r="A21632" s="1">
        <v>1</v>
      </c>
      <c r="B21632" s="1" t="s">
        <v>26065</v>
      </c>
      <c r="C21632" s="1" t="s">
        <v>26066</v>
      </c>
      <c r="D21632" s="1">
        <v>22276.583344909999</v>
      </c>
      <c r="E21632" s="1">
        <v>-1.270729E-2</v>
      </c>
      <c r="F21632" s="1" t="s">
        <v>3</v>
      </c>
      <c r="G21632" s="1">
        <f>-46203-1</f>
        <v>-46204</v>
      </c>
      <c r="H21632" s="1">
        <v>0</v>
      </c>
      <c r="I21632" s="1">
        <v>9993</v>
      </c>
    </row>
    <row r="21633" spans="1:9" x14ac:dyDescent="0.25">
      <c r="A21633" s="1">
        <v>2</v>
      </c>
      <c r="B21633" s="1">
        <v>53670</v>
      </c>
      <c r="C21633" s="1">
        <v>97.655100000000004</v>
      </c>
      <c r="D21633" s="1">
        <v>156.0607</v>
      </c>
      <c r="E21633" s="1">
        <v>2625</v>
      </c>
      <c r="F21633" s="1">
        <v>152.3168</v>
      </c>
      <c r="G21633" s="1">
        <v>144.97380000000001</v>
      </c>
      <c r="H21633" s="1">
        <v>15.31091305</v>
      </c>
      <c r="I21633" s="1">
        <v>1300</v>
      </c>
    </row>
    <row r="21634" spans="1:9" x14ac:dyDescent="0.25">
      <c r="A21634" s="1">
        <v>0</v>
      </c>
      <c r="B21634" s="1" t="s">
        <v>26067</v>
      </c>
    </row>
    <row r="21635" spans="1:9" x14ac:dyDescent="0.25">
      <c r="A21635" s="1">
        <v>1</v>
      </c>
      <c r="B21635" s="1" t="s">
        <v>26068</v>
      </c>
      <c r="C21635" s="1" t="s">
        <v>26069</v>
      </c>
      <c r="D21635" s="1">
        <v>22276.583344909999</v>
      </c>
      <c r="E21635" s="1">
        <v>-1.208888E-2</v>
      </c>
      <c r="F21635" s="1" t="s">
        <v>3</v>
      </c>
      <c r="G21635" s="1">
        <f>-44672-1</f>
        <v>-44673</v>
      </c>
      <c r="H21635" s="1">
        <v>0</v>
      </c>
      <c r="I21635" s="1">
        <v>9999</v>
      </c>
    </row>
    <row r="21636" spans="1:9" x14ac:dyDescent="0.25">
      <c r="A21636" s="1">
        <v>2</v>
      </c>
      <c r="B21636" s="1">
        <v>53671</v>
      </c>
      <c r="C21636" s="1">
        <v>97.655699999999996</v>
      </c>
      <c r="D21636" s="1">
        <v>156.06100000000001</v>
      </c>
      <c r="E21636" s="1">
        <v>2403</v>
      </c>
      <c r="F21636" s="1">
        <v>139.24440000000001</v>
      </c>
      <c r="G21636" s="1">
        <v>153.31309999999999</v>
      </c>
      <c r="H21636" s="1">
        <v>15.309135550000001</v>
      </c>
      <c r="I21636" s="1">
        <v>1306</v>
      </c>
    </row>
    <row r="21637" spans="1:9" x14ac:dyDescent="0.25">
      <c r="A21637" s="1">
        <v>0</v>
      </c>
      <c r="B21637" s="1" t="s">
        <v>26070</v>
      </c>
    </row>
    <row r="21638" spans="1:9" x14ac:dyDescent="0.25">
      <c r="A21638" s="1">
        <v>1</v>
      </c>
      <c r="B21638" s="1" t="s">
        <v>26071</v>
      </c>
      <c r="C21638" s="1" t="s">
        <v>26072</v>
      </c>
      <c r="D21638" s="1">
        <v>22276.583344909999</v>
      </c>
      <c r="E21638" s="1">
        <v>-1.215511E-2</v>
      </c>
      <c r="F21638" s="1" t="s">
        <v>3</v>
      </c>
      <c r="G21638" s="1">
        <f>-44433-1</f>
        <v>-44434</v>
      </c>
      <c r="H21638" s="1">
        <v>0</v>
      </c>
      <c r="I21638" s="1">
        <v>9996</v>
      </c>
    </row>
    <row r="21639" spans="1:9" x14ac:dyDescent="0.25">
      <c r="A21639" s="1">
        <v>2</v>
      </c>
      <c r="B21639" s="1">
        <v>53672</v>
      </c>
      <c r="C21639" s="1">
        <v>97.655199999999994</v>
      </c>
      <c r="D21639" s="1">
        <v>156.06</v>
      </c>
      <c r="E21639" s="1">
        <v>2410</v>
      </c>
      <c r="F21639" s="1">
        <v>139.31960000000001</v>
      </c>
      <c r="G21639" s="1">
        <v>165.67949999999999</v>
      </c>
      <c r="H21639" s="1">
        <v>15.3127803</v>
      </c>
      <c r="I21639" s="1">
        <v>1309</v>
      </c>
    </row>
    <row r="21640" spans="1:9" x14ac:dyDescent="0.25">
      <c r="A21640" s="1">
        <v>0</v>
      </c>
      <c r="B21640" s="1" t="s">
        <v>26073</v>
      </c>
    </row>
    <row r="21641" spans="1:9" x14ac:dyDescent="0.25">
      <c r="A21641" s="1">
        <v>1</v>
      </c>
      <c r="B21641" s="1" t="s">
        <v>26074</v>
      </c>
      <c r="C21641" s="1" t="s">
        <v>26075</v>
      </c>
      <c r="D21641" s="1">
        <v>22276.583344909999</v>
      </c>
      <c r="E21641" s="1">
        <v>-8.2805099999999996E-3</v>
      </c>
      <c r="F21641" s="1" t="s">
        <v>3</v>
      </c>
      <c r="G21641" s="1">
        <f>-21659-1</f>
        <v>-21660</v>
      </c>
      <c r="H21641" s="1">
        <v>0</v>
      </c>
      <c r="I21641" s="1">
        <v>9990</v>
      </c>
    </row>
    <row r="21642" spans="1:9" x14ac:dyDescent="0.25">
      <c r="A21642" s="1">
        <v>2</v>
      </c>
      <c r="B21642" s="1">
        <v>53673</v>
      </c>
      <c r="C21642" s="1">
        <v>97.655000000000001</v>
      </c>
      <c r="D21642" s="1">
        <v>156.28899999999999</v>
      </c>
      <c r="E21642" s="1">
        <v>2327</v>
      </c>
      <c r="F21642" s="1">
        <v>143.88149999999999</v>
      </c>
      <c r="G21642" s="1">
        <v>269.89150000000001</v>
      </c>
      <c r="H21642" s="1">
        <v>15.414731550000001</v>
      </c>
      <c r="I21642" s="1">
        <v>1303</v>
      </c>
    </row>
    <row r="21643" spans="1:9" x14ac:dyDescent="0.25">
      <c r="A21643" s="1">
        <v>0</v>
      </c>
      <c r="B21643" s="1" t="s">
        <v>26076</v>
      </c>
    </row>
    <row r="21644" spans="1:9" x14ac:dyDescent="0.25">
      <c r="A21644" s="1">
        <v>1</v>
      </c>
      <c r="B21644" s="1" t="s">
        <v>26077</v>
      </c>
      <c r="C21644" s="1" t="s">
        <v>26078</v>
      </c>
      <c r="D21644" s="1">
        <v>22276.583344909999</v>
      </c>
      <c r="E21644" s="1">
        <v>-1.209551E-2</v>
      </c>
      <c r="F21644" s="1" t="s">
        <v>3</v>
      </c>
      <c r="G21644" s="1">
        <f>-43912-1</f>
        <v>-43913</v>
      </c>
      <c r="H21644" s="1">
        <v>0</v>
      </c>
      <c r="I21644" s="1">
        <v>9996</v>
      </c>
    </row>
    <row r="21645" spans="1:9" x14ac:dyDescent="0.25">
      <c r="A21645" s="1">
        <v>2</v>
      </c>
      <c r="B21645" s="1">
        <v>53674</v>
      </c>
      <c r="C21645" s="1">
        <v>97.655699999999996</v>
      </c>
      <c r="D21645" s="1">
        <v>156.05959999999999</v>
      </c>
      <c r="E21645" s="1">
        <v>2414</v>
      </c>
      <c r="F21645" s="1">
        <v>141.4462</v>
      </c>
      <c r="G21645" s="1">
        <v>170.59610000000001</v>
      </c>
      <c r="H21645" s="1">
        <v>15.3148225</v>
      </c>
      <c r="I21645" s="1">
        <v>1305</v>
      </c>
    </row>
    <row r="21646" spans="1:9" x14ac:dyDescent="0.25">
      <c r="A21646" s="1">
        <v>0</v>
      </c>
      <c r="B21646" s="1" t="s">
        <v>26079</v>
      </c>
    </row>
    <row r="21647" spans="1:9" x14ac:dyDescent="0.25">
      <c r="A21647" s="1">
        <v>1</v>
      </c>
      <c r="B21647" s="1" t="s">
        <v>26080</v>
      </c>
      <c r="C21647" s="1" t="s">
        <v>26081</v>
      </c>
      <c r="D21647" s="1">
        <v>22276.583344909999</v>
      </c>
      <c r="E21647" s="1">
        <v>-1.209206E-2</v>
      </c>
      <c r="F21647" s="1" t="s">
        <v>3</v>
      </c>
      <c r="G21647" s="1">
        <f>-44308-1</f>
        <v>-44309</v>
      </c>
      <c r="H21647" s="1">
        <v>0</v>
      </c>
      <c r="I21647" s="1">
        <v>9994</v>
      </c>
    </row>
    <row r="21648" spans="1:9" x14ac:dyDescent="0.25">
      <c r="A21648" s="1">
        <v>2</v>
      </c>
      <c r="B21648" s="1">
        <v>53675</v>
      </c>
      <c r="C21648" s="1">
        <v>97.655699999999996</v>
      </c>
      <c r="D21648" s="1">
        <v>156.06010000000001</v>
      </c>
      <c r="E21648" s="1">
        <v>2401</v>
      </c>
      <c r="F21648" s="1">
        <v>140.07419999999999</v>
      </c>
      <c r="G21648" s="1">
        <v>161.8417</v>
      </c>
      <c r="H21648" s="1">
        <v>15.311850939999999</v>
      </c>
      <c r="I21648" s="1">
        <v>1300</v>
      </c>
    </row>
    <row r="21649" spans="1:9" x14ac:dyDescent="0.25">
      <c r="A21649" s="1">
        <v>0</v>
      </c>
      <c r="B21649" s="1" t="s">
        <v>26082</v>
      </c>
    </row>
    <row r="21650" spans="1:9" x14ac:dyDescent="0.25">
      <c r="A21650" s="1">
        <v>1</v>
      </c>
      <c r="B21650" s="1" t="s">
        <v>26083</v>
      </c>
      <c r="C21650" s="1" t="s">
        <v>26084</v>
      </c>
      <c r="D21650" s="1">
        <v>22276.583344909999</v>
      </c>
      <c r="E21650" s="1">
        <v>-1.209325E-2</v>
      </c>
      <c r="F21650" s="1" t="s">
        <v>3</v>
      </c>
      <c r="G21650" s="1">
        <f>-43616-1</f>
        <v>-43617</v>
      </c>
      <c r="H21650" s="1">
        <v>0</v>
      </c>
      <c r="I21650" s="1">
        <v>9998</v>
      </c>
    </row>
    <row r="21651" spans="1:9" x14ac:dyDescent="0.25">
      <c r="A21651" s="1">
        <v>2</v>
      </c>
      <c r="B21651" s="1">
        <v>53676</v>
      </c>
      <c r="C21651" s="1">
        <v>97.655699999999996</v>
      </c>
      <c r="D21651" s="1">
        <v>156.05779999999999</v>
      </c>
      <c r="E21651" s="1">
        <v>2158</v>
      </c>
      <c r="F21651" s="1">
        <v>133.3622</v>
      </c>
      <c r="G21651" s="1">
        <v>185.74449999999999</v>
      </c>
      <c r="H21651" s="1">
        <v>15.31693902</v>
      </c>
      <c r="I21651" s="1">
        <v>1303</v>
      </c>
    </row>
    <row r="21652" spans="1:9" x14ac:dyDescent="0.25">
      <c r="A21652" s="1">
        <v>0</v>
      </c>
      <c r="B21652" s="1" t="s">
        <v>26085</v>
      </c>
    </row>
    <row r="21653" spans="1:9" x14ac:dyDescent="0.25">
      <c r="A21653" s="1">
        <v>1</v>
      </c>
      <c r="B21653" s="1" t="s">
        <v>26086</v>
      </c>
      <c r="C21653" s="1" t="s">
        <v>26087</v>
      </c>
      <c r="D21653" s="1">
        <v>22276.583344909999</v>
      </c>
      <c r="E21653" s="1">
        <v>-1.2954810000000001E-2</v>
      </c>
      <c r="F21653" s="1" t="s">
        <v>3</v>
      </c>
      <c r="G21653" s="1">
        <f>-46718-1</f>
        <v>-46719</v>
      </c>
      <c r="H21653" s="1">
        <v>0</v>
      </c>
      <c r="I21653" s="1">
        <v>9993</v>
      </c>
    </row>
    <row r="21654" spans="1:9" x14ac:dyDescent="0.25">
      <c r="A21654" s="1">
        <v>2</v>
      </c>
      <c r="B21654" s="1">
        <v>53677</v>
      </c>
      <c r="C21654" s="1">
        <v>97.655100000000004</v>
      </c>
      <c r="D21654" s="1">
        <v>156.06100000000001</v>
      </c>
      <c r="E21654" s="1">
        <v>2696</v>
      </c>
      <c r="F21654" s="1">
        <v>148.02250000000001</v>
      </c>
      <c r="G21654" s="1">
        <v>159.9614</v>
      </c>
      <c r="H21654" s="1">
        <v>15.3140877</v>
      </c>
      <c r="I21654" s="1">
        <v>1302</v>
      </c>
    </row>
    <row r="21655" spans="1:9" x14ac:dyDescent="0.25">
      <c r="A21655" s="1">
        <v>0</v>
      </c>
      <c r="B21655" s="1" t="s">
        <v>26088</v>
      </c>
    </row>
    <row r="21656" spans="1:9" x14ac:dyDescent="0.25">
      <c r="A21656" s="1">
        <v>1</v>
      </c>
      <c r="B21656" s="1" t="s">
        <v>26089</v>
      </c>
      <c r="C21656" s="1" t="s">
        <v>26090</v>
      </c>
      <c r="D21656" s="1">
        <v>22276.583344909999</v>
      </c>
      <c r="E21656" s="1">
        <v>-1.2126960000000001E-2</v>
      </c>
      <c r="F21656" s="1" t="s">
        <v>3</v>
      </c>
      <c r="G21656" s="1">
        <f>-43379-1</f>
        <v>-43380</v>
      </c>
      <c r="H21656" s="1">
        <v>0</v>
      </c>
      <c r="I21656" s="1">
        <v>9991</v>
      </c>
    </row>
    <row r="21657" spans="1:9" x14ac:dyDescent="0.25">
      <c r="A21657" s="1">
        <v>2</v>
      </c>
      <c r="B21657" s="1">
        <v>53678</v>
      </c>
      <c r="C21657" s="1">
        <v>97.655199999999994</v>
      </c>
      <c r="D21657" s="1">
        <v>156.0598</v>
      </c>
      <c r="E21657" s="1">
        <v>2437</v>
      </c>
      <c r="F21657" s="1">
        <v>143.02549999999999</v>
      </c>
      <c r="G21657" s="1">
        <v>184.5872</v>
      </c>
      <c r="H21657" s="1">
        <v>15.31963023</v>
      </c>
      <c r="I21657" s="1">
        <v>1307</v>
      </c>
    </row>
    <row r="21658" spans="1:9" x14ac:dyDescent="0.25">
      <c r="A21658" s="1">
        <v>0</v>
      </c>
      <c r="B21658" s="1" t="s">
        <v>26091</v>
      </c>
    </row>
    <row r="21659" spans="1:9" x14ac:dyDescent="0.25">
      <c r="A21659" s="1">
        <v>1</v>
      </c>
      <c r="B21659" s="1" t="s">
        <v>26092</v>
      </c>
      <c r="C21659" s="1" t="s">
        <v>26093</v>
      </c>
      <c r="D21659" s="1">
        <v>22276.583344909999</v>
      </c>
      <c r="E21659" s="1">
        <v>-1.203657E-2</v>
      </c>
      <c r="F21659" s="1" t="s">
        <v>3</v>
      </c>
      <c r="G21659" s="1">
        <f>-43603-1</f>
        <v>-43604</v>
      </c>
      <c r="H21659" s="1">
        <v>0</v>
      </c>
      <c r="I21659" s="1">
        <v>9999</v>
      </c>
    </row>
    <row r="21660" spans="1:9" x14ac:dyDescent="0.25">
      <c r="A21660" s="1">
        <v>2</v>
      </c>
      <c r="B21660" s="1">
        <v>53679</v>
      </c>
      <c r="C21660" s="1">
        <v>97.655100000000004</v>
      </c>
      <c r="D21660" s="1">
        <v>156.05889999999999</v>
      </c>
      <c r="E21660" s="1">
        <v>2380</v>
      </c>
      <c r="F21660" s="1">
        <v>140.86099999999999</v>
      </c>
      <c r="G21660" s="1">
        <v>173.40700000000001</v>
      </c>
      <c r="H21660" s="1">
        <v>15.315365359999999</v>
      </c>
      <c r="I21660" s="1">
        <v>1306</v>
      </c>
    </row>
    <row r="21661" spans="1:9" x14ac:dyDescent="0.25">
      <c r="A21661" s="1">
        <v>0</v>
      </c>
      <c r="B21661" s="1" t="s">
        <v>26094</v>
      </c>
    </row>
    <row r="21662" spans="1:9" x14ac:dyDescent="0.25">
      <c r="A21662" s="1">
        <v>1</v>
      </c>
      <c r="B21662" s="1" t="s">
        <v>26095</v>
      </c>
      <c r="C21662" s="1" t="s">
        <v>26096</v>
      </c>
      <c r="D21662" s="1">
        <v>22276.583344909999</v>
      </c>
      <c r="E21662" s="1">
        <v>-1.2159140000000001E-2</v>
      </c>
      <c r="F21662" s="1" t="s">
        <v>3</v>
      </c>
      <c r="G21662" s="1">
        <f>-43502-1</f>
        <v>-43503</v>
      </c>
      <c r="H21662" s="1">
        <v>0</v>
      </c>
      <c r="I21662" s="1">
        <v>9998</v>
      </c>
    </row>
    <row r="21663" spans="1:9" x14ac:dyDescent="0.25">
      <c r="A21663" s="1">
        <v>2</v>
      </c>
      <c r="B21663" s="1">
        <v>53680</v>
      </c>
      <c r="C21663" s="1">
        <v>97.655199999999994</v>
      </c>
      <c r="D21663" s="1">
        <v>156.05549999999999</v>
      </c>
      <c r="E21663" s="1">
        <v>2427</v>
      </c>
      <c r="F21663" s="1">
        <v>142.82419999999999</v>
      </c>
      <c r="G21663" s="1">
        <v>185.97909999999999</v>
      </c>
      <c r="H21663" s="1">
        <v>15.319658</v>
      </c>
      <c r="I21663" s="1">
        <v>1305</v>
      </c>
    </row>
    <row r="21664" spans="1:9" x14ac:dyDescent="0.25">
      <c r="A21664" s="1">
        <v>0</v>
      </c>
      <c r="B21664" s="1" t="s">
        <v>26097</v>
      </c>
    </row>
    <row r="21665" spans="1:9" x14ac:dyDescent="0.25">
      <c r="A21665" s="1">
        <v>1</v>
      </c>
      <c r="B21665" s="1" t="s">
        <v>26098</v>
      </c>
      <c r="C21665" s="1" t="s">
        <v>26099</v>
      </c>
      <c r="D21665" s="1">
        <v>22276.583344909999</v>
      </c>
      <c r="E21665" s="1">
        <v>-1.2201780000000001E-2</v>
      </c>
      <c r="F21665" s="1" t="s">
        <v>3</v>
      </c>
      <c r="G21665" s="1">
        <f>-43797-1</f>
        <v>-43798</v>
      </c>
      <c r="H21665" s="1">
        <v>0</v>
      </c>
      <c r="I21665" s="1">
        <v>9993</v>
      </c>
    </row>
    <row r="21666" spans="1:9" x14ac:dyDescent="0.25">
      <c r="A21666" s="1">
        <v>2</v>
      </c>
      <c r="B21666" s="1">
        <v>53681</v>
      </c>
      <c r="C21666" s="1">
        <v>97.655100000000004</v>
      </c>
      <c r="D21666" s="1">
        <v>156.05869999999999</v>
      </c>
      <c r="E21666" s="1">
        <v>2137</v>
      </c>
      <c r="F21666" s="1">
        <v>131.94470000000001</v>
      </c>
      <c r="G21666" s="1">
        <v>192.53149999999999</v>
      </c>
      <c r="H21666" s="1">
        <v>15.318756390000001</v>
      </c>
      <c r="I21666" s="1">
        <v>1300</v>
      </c>
    </row>
    <row r="21667" spans="1:9" x14ac:dyDescent="0.25">
      <c r="A21667" s="1">
        <v>0</v>
      </c>
      <c r="B21667" s="1" t="s">
        <v>26100</v>
      </c>
    </row>
    <row r="21668" spans="1:9" x14ac:dyDescent="0.25">
      <c r="A21668" s="1">
        <v>1</v>
      </c>
      <c r="B21668" s="1" t="s">
        <v>26101</v>
      </c>
      <c r="C21668" s="1" t="s">
        <v>26102</v>
      </c>
      <c r="D21668" s="1">
        <v>22276.583344909999</v>
      </c>
      <c r="E21668" s="1">
        <v>-1.2099270000000001E-2</v>
      </c>
      <c r="F21668" s="1" t="s">
        <v>3</v>
      </c>
      <c r="G21668" s="1">
        <f>-43082-1</f>
        <v>-43083</v>
      </c>
      <c r="H21668" s="1">
        <v>0</v>
      </c>
      <c r="I21668" s="1">
        <v>9990</v>
      </c>
    </row>
    <row r="21669" spans="1:9" x14ac:dyDescent="0.25">
      <c r="A21669" s="1">
        <v>2</v>
      </c>
      <c r="B21669" s="1">
        <v>53682</v>
      </c>
      <c r="C21669" s="1">
        <v>97.655699999999996</v>
      </c>
      <c r="D21669" s="1">
        <v>156.05260000000001</v>
      </c>
      <c r="E21669" s="1">
        <v>2340</v>
      </c>
      <c r="F21669" s="1">
        <v>141.2689</v>
      </c>
      <c r="G21669" s="1">
        <v>192.5496</v>
      </c>
      <c r="H21669" s="1">
        <v>15.321025730000001</v>
      </c>
      <c r="I21669" s="1">
        <v>1309</v>
      </c>
    </row>
    <row r="21670" spans="1:9" x14ac:dyDescent="0.25">
      <c r="A21670" s="1">
        <v>0</v>
      </c>
      <c r="B21670" s="1" t="s">
        <v>26103</v>
      </c>
    </row>
    <row r="21671" spans="1:9" x14ac:dyDescent="0.25">
      <c r="A21671" s="1">
        <v>1</v>
      </c>
      <c r="B21671" s="1" t="s">
        <v>26104</v>
      </c>
      <c r="C21671" s="1" t="s">
        <v>26105</v>
      </c>
      <c r="D21671" s="1">
        <v>22276.583344909999</v>
      </c>
      <c r="E21671" s="1">
        <v>-1.2098350000000001E-2</v>
      </c>
      <c r="F21671" s="1" t="s">
        <v>3</v>
      </c>
      <c r="G21671" s="1">
        <f>-43270-1</f>
        <v>-43271</v>
      </c>
      <c r="H21671" s="1">
        <v>0</v>
      </c>
      <c r="I21671" s="1">
        <v>9998</v>
      </c>
    </row>
    <row r="21672" spans="1:9" x14ac:dyDescent="0.25">
      <c r="A21672" s="1">
        <v>2</v>
      </c>
      <c r="B21672" s="1">
        <v>53683</v>
      </c>
      <c r="C21672" s="1">
        <v>97.655699999999996</v>
      </c>
      <c r="D21672" s="1">
        <v>156.05690000000001</v>
      </c>
      <c r="E21672" s="1">
        <v>2338</v>
      </c>
      <c r="F21672" s="1">
        <v>140.70169999999999</v>
      </c>
      <c r="G21672" s="1">
        <v>187.5077</v>
      </c>
      <c r="H21672" s="1">
        <v>15.3196122</v>
      </c>
      <c r="I21672" s="1">
        <v>1303</v>
      </c>
    </row>
    <row r="21673" spans="1:9" x14ac:dyDescent="0.25">
      <c r="A21673" s="1">
        <v>0</v>
      </c>
      <c r="B21673" s="1" t="s">
        <v>26106</v>
      </c>
    </row>
    <row r="21674" spans="1:9" x14ac:dyDescent="0.25">
      <c r="A21674" s="1">
        <v>1</v>
      </c>
      <c r="B21674" s="1" t="s">
        <v>26107</v>
      </c>
      <c r="C21674" s="1" t="s">
        <v>26108</v>
      </c>
      <c r="D21674" s="1">
        <v>22276.583344909999</v>
      </c>
      <c r="E21674" s="1">
        <v>-1.193313E-2</v>
      </c>
      <c r="F21674" s="1" t="s">
        <v>3</v>
      </c>
      <c r="G21674" s="1">
        <f>-51677-1</f>
        <v>-51678</v>
      </c>
      <c r="H21674" s="1">
        <v>0</v>
      </c>
      <c r="I21674" s="1">
        <v>9992</v>
      </c>
    </row>
    <row r="21675" spans="1:9" x14ac:dyDescent="0.25">
      <c r="A21675" s="1">
        <v>2</v>
      </c>
      <c r="B21675" s="1">
        <v>53684</v>
      </c>
      <c r="C21675" s="1">
        <v>97.655600000000007</v>
      </c>
      <c r="D21675" s="1">
        <v>156.09360000000001</v>
      </c>
      <c r="E21675" s="1">
        <v>2313</v>
      </c>
      <c r="F21675" s="1">
        <v>131.50659999999999</v>
      </c>
      <c r="G21675" s="1">
        <v>118.6384</v>
      </c>
      <c r="H21675" s="1">
        <v>15.25207253</v>
      </c>
      <c r="I21675" s="1">
        <v>1304</v>
      </c>
    </row>
    <row r="21676" spans="1:9" x14ac:dyDescent="0.25">
      <c r="A21676" s="1">
        <v>0</v>
      </c>
      <c r="B21676" s="1" t="s">
        <v>26109</v>
      </c>
    </row>
    <row r="21677" spans="1:9" x14ac:dyDescent="0.25">
      <c r="A21677" s="1">
        <v>1</v>
      </c>
      <c r="B21677" s="1" t="s">
        <v>26110</v>
      </c>
      <c r="C21677" s="1" t="s">
        <v>26111</v>
      </c>
      <c r="D21677" s="1">
        <v>22276.583344909999</v>
      </c>
      <c r="E21677" s="1">
        <v>-1.209898E-2</v>
      </c>
      <c r="F21677" s="1" t="s">
        <v>3</v>
      </c>
      <c r="G21677" s="1">
        <f>-43255-1</f>
        <v>-43256</v>
      </c>
      <c r="H21677" s="1">
        <v>0</v>
      </c>
      <c r="I21677" s="1">
        <v>9992</v>
      </c>
    </row>
    <row r="21678" spans="1:9" x14ac:dyDescent="0.25">
      <c r="A21678" s="1">
        <v>2</v>
      </c>
      <c r="B21678" s="1">
        <v>53685</v>
      </c>
      <c r="C21678" s="1">
        <v>97.655699999999996</v>
      </c>
      <c r="D21678" s="1">
        <v>156.05279999999999</v>
      </c>
      <c r="E21678" s="1">
        <v>2371</v>
      </c>
      <c r="F21678" s="1">
        <v>141.81100000000001</v>
      </c>
      <c r="G21678" s="1">
        <v>187.91970000000001</v>
      </c>
      <c r="H21678" s="1">
        <v>15.31973818</v>
      </c>
      <c r="I21678" s="1">
        <v>1306</v>
      </c>
    </row>
    <row r="21679" spans="1:9" x14ac:dyDescent="0.25">
      <c r="A21679" s="1">
        <v>0</v>
      </c>
      <c r="B21679" s="1" t="s">
        <v>26112</v>
      </c>
    </row>
    <row r="21680" spans="1:9" x14ac:dyDescent="0.25">
      <c r="A21680" s="1">
        <v>1</v>
      </c>
      <c r="B21680" s="1" t="s">
        <v>26113</v>
      </c>
      <c r="C21680" s="1" t="s">
        <v>26114</v>
      </c>
      <c r="D21680" s="1">
        <v>22276.583344909999</v>
      </c>
      <c r="E21680" s="1">
        <v>-1.2128999999999999E-2</v>
      </c>
      <c r="F21680" s="1" t="s">
        <v>3</v>
      </c>
      <c r="G21680" s="1">
        <f>-43001-1</f>
        <v>-43002</v>
      </c>
      <c r="H21680" s="1">
        <v>0</v>
      </c>
      <c r="I21680" s="1">
        <v>9990</v>
      </c>
    </row>
    <row r="21681" spans="1:9" x14ac:dyDescent="0.25">
      <c r="A21681" s="1">
        <v>2</v>
      </c>
      <c r="B21681" s="1">
        <v>53686</v>
      </c>
      <c r="C21681" s="1">
        <v>97.655199999999994</v>
      </c>
      <c r="D21681" s="1">
        <v>156.05279999999999</v>
      </c>
      <c r="E21681" s="1">
        <v>2112</v>
      </c>
      <c r="F21681" s="1">
        <v>133.22409999999999</v>
      </c>
      <c r="G21681" s="1">
        <v>205.70089999999999</v>
      </c>
      <c r="H21681" s="1">
        <v>15.32250292</v>
      </c>
      <c r="I21681" s="1">
        <v>1301</v>
      </c>
    </row>
    <row r="21682" spans="1:9" x14ac:dyDescent="0.25">
      <c r="A21682" s="1">
        <v>0</v>
      </c>
      <c r="B21682" s="1" t="s">
        <v>26115</v>
      </c>
    </row>
    <row r="21683" spans="1:9" x14ac:dyDescent="0.25">
      <c r="A21683" s="1">
        <v>1</v>
      </c>
      <c r="B21683" s="1" t="s">
        <v>26116</v>
      </c>
      <c r="C21683" s="1" t="s">
        <v>26117</v>
      </c>
      <c r="D21683" s="1">
        <v>22276.583344909999</v>
      </c>
      <c r="E21683" s="1">
        <v>-1.211375E-2</v>
      </c>
      <c r="F21683" s="1" t="s">
        <v>3</v>
      </c>
      <c r="G21683" s="1">
        <f>-42941-1</f>
        <v>-42942</v>
      </c>
      <c r="H21683" s="1">
        <v>0</v>
      </c>
      <c r="I21683" s="1">
        <v>9998</v>
      </c>
    </row>
    <row r="21684" spans="1:9" x14ac:dyDescent="0.25">
      <c r="A21684" s="1">
        <v>2</v>
      </c>
      <c r="B21684" s="1">
        <v>53687</v>
      </c>
      <c r="C21684" s="1">
        <v>97.655199999999994</v>
      </c>
      <c r="D21684" s="1">
        <v>156.0549</v>
      </c>
      <c r="E21684" s="1">
        <v>2324</v>
      </c>
      <c r="F21684" s="1">
        <v>141.12569999999999</v>
      </c>
      <c r="G21684" s="1">
        <v>197.20400000000001</v>
      </c>
      <c r="H21684" s="1">
        <v>15.32248927</v>
      </c>
      <c r="I21684" s="1">
        <v>1307</v>
      </c>
    </row>
    <row r="21685" spans="1:9" x14ac:dyDescent="0.25">
      <c r="A21685" s="1">
        <v>0</v>
      </c>
      <c r="B21685" s="1" t="s">
        <v>26118</v>
      </c>
    </row>
    <row r="21686" spans="1:9" x14ac:dyDescent="0.25">
      <c r="A21686" s="1">
        <v>1</v>
      </c>
      <c r="B21686" s="1" t="s">
        <v>26119</v>
      </c>
      <c r="C21686" s="1" t="s">
        <v>26120</v>
      </c>
      <c r="D21686" s="1">
        <v>22276.583344909999</v>
      </c>
      <c r="E21686" s="1">
        <v>-1.2166059999999999E-2</v>
      </c>
      <c r="F21686" s="1" t="s">
        <v>3</v>
      </c>
      <c r="G21686" s="1">
        <f>-42715-1</f>
        <v>-42716</v>
      </c>
      <c r="H21686" s="1">
        <v>0</v>
      </c>
      <c r="I21686" s="1">
        <v>9990</v>
      </c>
    </row>
    <row r="21687" spans="1:9" x14ac:dyDescent="0.25">
      <c r="A21687" s="1">
        <v>2</v>
      </c>
      <c r="B21687" s="1">
        <v>53688</v>
      </c>
      <c r="C21687" s="1">
        <v>97.655100000000004</v>
      </c>
      <c r="D21687" s="1">
        <v>156.05240000000001</v>
      </c>
      <c r="E21687" s="1">
        <v>2255</v>
      </c>
      <c r="F21687" s="1">
        <v>139.16650000000001</v>
      </c>
      <c r="G21687" s="1">
        <v>209.3321</v>
      </c>
      <c r="H21687" s="1">
        <v>15.325678679999999</v>
      </c>
      <c r="I21687" s="1">
        <v>1308</v>
      </c>
    </row>
    <row r="21688" spans="1:9" x14ac:dyDescent="0.25">
      <c r="A21688" s="1">
        <v>0</v>
      </c>
      <c r="B21688" s="1" t="s">
        <v>26121</v>
      </c>
    </row>
    <row r="21689" spans="1:9" x14ac:dyDescent="0.25">
      <c r="A21689" s="1">
        <v>1</v>
      </c>
      <c r="B21689" s="1" t="s">
        <v>26122</v>
      </c>
      <c r="C21689" s="1" t="s">
        <v>26123</v>
      </c>
      <c r="D21689" s="1">
        <v>22276.583344909999</v>
      </c>
      <c r="E21689" s="1">
        <v>-1.21379E-2</v>
      </c>
      <c r="F21689" s="1" t="s">
        <v>3</v>
      </c>
      <c r="G21689" s="1">
        <f>-42715-1</f>
        <v>-42716</v>
      </c>
      <c r="H21689" s="1">
        <v>0</v>
      </c>
      <c r="I21689" s="1">
        <v>9992</v>
      </c>
    </row>
    <row r="21690" spans="1:9" x14ac:dyDescent="0.25">
      <c r="A21690" s="1">
        <v>2</v>
      </c>
      <c r="B21690" s="1">
        <v>53689</v>
      </c>
      <c r="C21690" s="1">
        <v>97.655199999999994</v>
      </c>
      <c r="D21690" s="1">
        <v>156.05350000000001</v>
      </c>
      <c r="E21690" s="1">
        <v>2366</v>
      </c>
      <c r="F21690" s="1">
        <v>141.7097</v>
      </c>
      <c r="G21690" s="1">
        <v>204.08709999999999</v>
      </c>
      <c r="H21690" s="1">
        <v>15.32485971</v>
      </c>
      <c r="I21690" s="1">
        <v>1309</v>
      </c>
    </row>
    <row r="21691" spans="1:9" x14ac:dyDescent="0.25">
      <c r="A21691" s="1">
        <v>0</v>
      </c>
      <c r="B21691" s="1" t="s">
        <v>26124</v>
      </c>
    </row>
    <row r="21692" spans="1:9" x14ac:dyDescent="0.25">
      <c r="A21692" s="1">
        <v>1</v>
      </c>
      <c r="B21692" s="1" t="s">
        <v>26125</v>
      </c>
      <c r="C21692" s="1" t="s">
        <v>26126</v>
      </c>
      <c r="D21692" s="1">
        <v>22276.583344909999</v>
      </c>
      <c r="E21692" s="1">
        <v>-1.2149419999999999E-2</v>
      </c>
      <c r="F21692" s="1" t="s">
        <v>3</v>
      </c>
      <c r="G21692" s="1">
        <f>-42183-1</f>
        <v>-42184</v>
      </c>
      <c r="H21692" s="1">
        <v>0</v>
      </c>
      <c r="I21692" s="1">
        <v>9993</v>
      </c>
    </row>
    <row r="21693" spans="1:9" x14ac:dyDescent="0.25">
      <c r="A21693" s="1">
        <v>2</v>
      </c>
      <c r="B21693" s="1">
        <v>53690</v>
      </c>
      <c r="C21693" s="1">
        <v>97.655100000000004</v>
      </c>
      <c r="D21693" s="1">
        <v>156.0549</v>
      </c>
      <c r="E21693" s="1">
        <v>2427</v>
      </c>
      <c r="F21693" s="1">
        <v>142.9171</v>
      </c>
      <c r="G21693" s="1">
        <v>215.92580000000001</v>
      </c>
      <c r="H21693" s="1">
        <v>15.32916114</v>
      </c>
      <c r="I21693" s="1">
        <v>1307</v>
      </c>
    </row>
    <row r="21694" spans="1:9" x14ac:dyDescent="0.25">
      <c r="A21694" s="1">
        <v>0</v>
      </c>
      <c r="B21694" s="1" t="s">
        <v>26127</v>
      </c>
    </row>
    <row r="21695" spans="1:9" x14ac:dyDescent="0.25">
      <c r="A21695" s="1">
        <v>1</v>
      </c>
      <c r="B21695" s="1" t="s">
        <v>26128</v>
      </c>
      <c r="C21695" s="1" t="s">
        <v>26129</v>
      </c>
      <c r="D21695" s="1">
        <v>22276.583344909999</v>
      </c>
      <c r="E21695" s="1">
        <v>-1.215186E-2</v>
      </c>
      <c r="F21695" s="1" t="s">
        <v>3</v>
      </c>
      <c r="G21695" s="1">
        <f>-42515-1</f>
        <v>-42516</v>
      </c>
      <c r="H21695" s="1">
        <v>0</v>
      </c>
      <c r="I21695" s="1">
        <v>9994</v>
      </c>
    </row>
    <row r="21696" spans="1:9" x14ac:dyDescent="0.25">
      <c r="A21696" s="1">
        <v>2</v>
      </c>
      <c r="B21696" s="1">
        <v>53691</v>
      </c>
      <c r="C21696" s="1">
        <v>97.655100000000004</v>
      </c>
      <c r="D21696" s="1">
        <v>156.05189999999999</v>
      </c>
      <c r="E21696" s="1">
        <v>2320</v>
      </c>
      <c r="F21696" s="1">
        <v>141.3691</v>
      </c>
      <c r="G21696" s="1">
        <v>210.5891</v>
      </c>
      <c r="H21696" s="1">
        <v>15.32675498</v>
      </c>
      <c r="I21696" s="1">
        <v>1308</v>
      </c>
    </row>
    <row r="21697" spans="1:9" x14ac:dyDescent="0.25">
      <c r="A21697" s="1">
        <v>0</v>
      </c>
      <c r="B21697" s="1" t="s">
        <v>26130</v>
      </c>
    </row>
    <row r="21698" spans="1:9" x14ac:dyDescent="0.25">
      <c r="A21698" s="1">
        <v>1</v>
      </c>
      <c r="B21698" s="1" t="s">
        <v>26131</v>
      </c>
      <c r="C21698" s="1" t="s">
        <v>26132</v>
      </c>
      <c r="D21698" s="1">
        <v>22276.583344909999</v>
      </c>
      <c r="E21698" s="1">
        <v>-1.210631E-2</v>
      </c>
      <c r="F21698" s="1" t="s">
        <v>3</v>
      </c>
      <c r="G21698" s="1">
        <f>-41772-1</f>
        <v>-41773</v>
      </c>
      <c r="H21698" s="1">
        <v>0</v>
      </c>
      <c r="I21698" s="1">
        <v>9999</v>
      </c>
    </row>
    <row r="21699" spans="1:9" x14ac:dyDescent="0.25">
      <c r="A21699" s="1">
        <v>2</v>
      </c>
      <c r="B21699" s="1">
        <v>53692</v>
      </c>
      <c r="C21699" s="1">
        <v>97.655000000000001</v>
      </c>
      <c r="D21699" s="1">
        <v>156.05510000000001</v>
      </c>
      <c r="E21699" s="1">
        <v>2362</v>
      </c>
      <c r="F21699" s="1">
        <v>143.58850000000001</v>
      </c>
      <c r="G21699" s="1">
        <v>220.74860000000001</v>
      </c>
      <c r="H21699" s="1">
        <v>15.33102867</v>
      </c>
      <c r="I21699" s="1">
        <v>1308</v>
      </c>
    </row>
    <row r="21700" spans="1:9" x14ac:dyDescent="0.25">
      <c r="A21700" s="1">
        <v>0</v>
      </c>
      <c r="B21700" s="1" t="s">
        <v>26133</v>
      </c>
    </row>
    <row r="21701" spans="1:9" x14ac:dyDescent="0.25">
      <c r="A21701" s="1">
        <v>1</v>
      </c>
      <c r="B21701" s="1" t="s">
        <v>26134</v>
      </c>
      <c r="C21701" s="1" t="s">
        <v>26135</v>
      </c>
      <c r="D21701" s="1">
        <v>22276.583344909999</v>
      </c>
      <c r="E21701" s="1">
        <v>-1.213115E-2</v>
      </c>
      <c r="F21701" s="1" t="s">
        <v>3</v>
      </c>
      <c r="G21701" s="1">
        <f>-41721-1</f>
        <v>-41722</v>
      </c>
      <c r="H21701" s="1">
        <v>0</v>
      </c>
      <c r="I21701" s="1">
        <v>9994</v>
      </c>
    </row>
    <row r="21702" spans="1:9" x14ac:dyDescent="0.25">
      <c r="A21702" s="1">
        <v>2</v>
      </c>
      <c r="B21702" s="1">
        <v>53693</v>
      </c>
      <c r="C21702" s="1">
        <v>97.655100000000004</v>
      </c>
      <c r="D21702" s="1">
        <v>156.05420000000001</v>
      </c>
      <c r="E21702" s="1">
        <v>2403</v>
      </c>
      <c r="F21702" s="1">
        <v>144.1104</v>
      </c>
      <c r="G21702" s="1">
        <v>223.57990000000001</v>
      </c>
      <c r="H21702" s="1">
        <v>15.332124439999999</v>
      </c>
      <c r="I21702" s="1">
        <v>1308</v>
      </c>
    </row>
    <row r="21703" spans="1:9" x14ac:dyDescent="0.25">
      <c r="A21703" s="1">
        <v>0</v>
      </c>
      <c r="B21703" s="1" t="s">
        <v>14243</v>
      </c>
      <c r="C21703" s="1">
        <v>2</v>
      </c>
    </row>
    <row r="21704" spans="1:9" x14ac:dyDescent="0.25">
      <c r="A21704" s="1">
        <v>1</v>
      </c>
      <c r="B21704" s="1" t="s">
        <v>26136</v>
      </c>
      <c r="C21704" s="1" t="s">
        <v>26137</v>
      </c>
      <c r="D21704" s="1">
        <v>22276.515713100001</v>
      </c>
      <c r="E21704" s="1">
        <v>1.35E-6</v>
      </c>
      <c r="F21704" s="1" t="s">
        <v>3</v>
      </c>
      <c r="G21704" s="1" t="s">
        <v>26138</v>
      </c>
      <c r="H21704" s="1">
        <v>0</v>
      </c>
      <c r="I21704" s="1">
        <v>9993</v>
      </c>
    </row>
    <row r="21705" spans="1:9" x14ac:dyDescent="0.25">
      <c r="A21705" s="1">
        <v>2</v>
      </c>
      <c r="B21705" s="1">
        <v>53698</v>
      </c>
      <c r="C21705" s="1">
        <v>98.188100000000006</v>
      </c>
      <c r="D21705" s="1">
        <v>282.29579999999999</v>
      </c>
      <c r="E21705" s="1">
        <v>915</v>
      </c>
      <c r="F21705" s="1">
        <v>114.40349999999999</v>
      </c>
      <c r="G21705" s="1">
        <v>245.72649999999999</v>
      </c>
      <c r="H21705" s="1">
        <v>14.59140176</v>
      </c>
      <c r="I21705" s="1">
        <v>4460</v>
      </c>
    </row>
    <row r="21706" spans="1:9" x14ac:dyDescent="0.25">
      <c r="A21706" s="1">
        <v>0</v>
      </c>
      <c r="B21706" s="1" t="s">
        <v>26139</v>
      </c>
    </row>
    <row r="21707" spans="1:9" x14ac:dyDescent="0.25">
      <c r="A21707" s="1">
        <v>1</v>
      </c>
      <c r="B21707" s="1" t="s">
        <v>26140</v>
      </c>
      <c r="C21707" s="1" t="s">
        <v>26141</v>
      </c>
      <c r="D21707" s="1">
        <v>22276.583344909999</v>
      </c>
      <c r="E21707" s="1">
        <v>-1.2542E-4</v>
      </c>
      <c r="F21707" s="1" t="s">
        <v>3</v>
      </c>
      <c r="G21707" s="1">
        <f>-84852-4</f>
        <v>-84856</v>
      </c>
      <c r="H21707" s="1">
        <v>0</v>
      </c>
      <c r="I21707" s="1">
        <v>9990</v>
      </c>
    </row>
    <row r="21708" spans="1:9" x14ac:dyDescent="0.25">
      <c r="A21708" s="1">
        <v>2</v>
      </c>
      <c r="B21708" s="1">
        <v>53700</v>
      </c>
      <c r="C21708" s="1">
        <v>53.214500000000001</v>
      </c>
      <c r="D21708" s="1">
        <v>132.1208</v>
      </c>
      <c r="E21708" s="1">
        <v>1687</v>
      </c>
      <c r="F21708" s="1">
        <v>139.12729999999999</v>
      </c>
      <c r="G21708" s="1">
        <v>78.078800000000001</v>
      </c>
      <c r="H21708" s="1">
        <v>15.7325824</v>
      </c>
      <c r="I21708" s="1">
        <v>1301</v>
      </c>
    </row>
    <row r="21709" spans="1:9" x14ac:dyDescent="0.25">
      <c r="A21709" s="1">
        <v>0</v>
      </c>
      <c r="B21709" s="1" t="s">
        <v>26142</v>
      </c>
    </row>
    <row r="21710" spans="1:9" x14ac:dyDescent="0.25">
      <c r="A21710" s="1">
        <v>1</v>
      </c>
      <c r="B21710" s="1" t="s">
        <v>26143</v>
      </c>
      <c r="C21710" s="1" t="s">
        <v>26144</v>
      </c>
      <c r="D21710" s="1">
        <v>22276.583344909999</v>
      </c>
      <c r="E21710" s="1">
        <v>-2.2269999999999999E-5</v>
      </c>
      <c r="F21710" s="1" t="s">
        <v>3</v>
      </c>
      <c r="G21710" s="1">
        <f>-11431-4</f>
        <v>-11435</v>
      </c>
      <c r="H21710" s="1">
        <v>0</v>
      </c>
      <c r="I21710" s="1">
        <v>9993</v>
      </c>
    </row>
    <row r="21711" spans="1:9" x14ac:dyDescent="0.25">
      <c r="A21711" s="1">
        <v>2</v>
      </c>
      <c r="B21711" s="1">
        <v>53701</v>
      </c>
      <c r="C21711" s="1">
        <v>53.214300000000001</v>
      </c>
      <c r="D21711" s="1">
        <v>132.11920000000001</v>
      </c>
      <c r="E21711" s="1">
        <v>1611</v>
      </c>
      <c r="F21711" s="1">
        <v>135.96690000000001</v>
      </c>
      <c r="G21711" s="1">
        <v>81.824799999999996</v>
      </c>
      <c r="H21711" s="1">
        <v>15.73237282</v>
      </c>
      <c r="I21711" s="1">
        <v>1308</v>
      </c>
    </row>
    <row r="21712" spans="1:9" x14ac:dyDescent="0.25">
      <c r="A21712" s="1">
        <v>0</v>
      </c>
      <c r="B21712" s="1" t="s">
        <v>26145</v>
      </c>
    </row>
    <row r="21713" spans="1:9" x14ac:dyDescent="0.25">
      <c r="A21713" s="1">
        <v>1</v>
      </c>
      <c r="B21713" s="1" t="s">
        <v>26146</v>
      </c>
      <c r="C21713" s="1" t="s">
        <v>26147</v>
      </c>
      <c r="D21713" s="1">
        <v>22276.583344909999</v>
      </c>
      <c r="E21713" s="1">
        <v>2.0001E-4</v>
      </c>
      <c r="F21713" s="1" t="s">
        <v>3</v>
      </c>
      <c r="G21713" s="1" t="s">
        <v>26148</v>
      </c>
      <c r="H21713" s="1">
        <v>0</v>
      </c>
      <c r="I21713" s="1">
        <v>9995</v>
      </c>
    </row>
    <row r="21714" spans="1:9" x14ac:dyDescent="0.25">
      <c r="A21714" s="1">
        <v>2</v>
      </c>
      <c r="B21714" s="1">
        <v>53702</v>
      </c>
      <c r="C21714" s="1">
        <v>53.214399999999998</v>
      </c>
      <c r="D21714" s="1">
        <v>132.11689999999999</v>
      </c>
      <c r="E21714" s="1">
        <v>1908</v>
      </c>
      <c r="F21714" s="1">
        <v>144.62479999999999</v>
      </c>
      <c r="G21714" s="1">
        <v>74.357200000000006</v>
      </c>
      <c r="H21714" s="1">
        <v>15.732150539999999</v>
      </c>
      <c r="I21714" s="1">
        <v>1303</v>
      </c>
    </row>
    <row r="21715" spans="1:9" x14ac:dyDescent="0.25">
      <c r="A21715" s="1">
        <v>0</v>
      </c>
      <c r="B21715" s="1" t="s">
        <v>26149</v>
      </c>
    </row>
    <row r="21716" spans="1:9" x14ac:dyDescent="0.25">
      <c r="A21716" s="1">
        <v>1</v>
      </c>
      <c r="B21716" s="1" t="s">
        <v>26150</v>
      </c>
      <c r="C21716" s="1" t="s">
        <v>26151</v>
      </c>
      <c r="D21716" s="1">
        <v>22276.583344909999</v>
      </c>
      <c r="E21716" s="1">
        <v>-5.134E-5</v>
      </c>
      <c r="F21716" s="1" t="s">
        <v>3</v>
      </c>
      <c r="G21716" s="1">
        <f>-32133-4</f>
        <v>-32137</v>
      </c>
      <c r="H21716" s="1">
        <v>0</v>
      </c>
      <c r="I21716" s="1">
        <v>9997</v>
      </c>
    </row>
    <row r="21717" spans="1:9" x14ac:dyDescent="0.25">
      <c r="A21717" s="1">
        <v>2</v>
      </c>
      <c r="B21717" s="1">
        <v>53703</v>
      </c>
      <c r="C21717" s="1">
        <v>53.214199999999998</v>
      </c>
      <c r="D21717" s="1">
        <v>132.12139999999999</v>
      </c>
      <c r="E21717" s="1">
        <v>1528</v>
      </c>
      <c r="F21717" s="1">
        <v>141.3665</v>
      </c>
      <c r="G21717" s="1">
        <v>75.238500000000002</v>
      </c>
      <c r="H21717" s="1">
        <v>15.732341699999999</v>
      </c>
      <c r="I21717" s="1">
        <v>1300</v>
      </c>
    </row>
    <row r="21718" spans="1:9" x14ac:dyDescent="0.25">
      <c r="A21718" s="1">
        <v>0</v>
      </c>
      <c r="B21718" s="1" t="s">
        <v>26152</v>
      </c>
    </row>
    <row r="21719" spans="1:9" x14ac:dyDescent="0.25">
      <c r="A21719" s="1">
        <v>1</v>
      </c>
      <c r="B21719" s="1" t="s">
        <v>26153</v>
      </c>
      <c r="C21719" s="1" t="s">
        <v>26154</v>
      </c>
      <c r="D21719" s="1">
        <v>22276.583344909999</v>
      </c>
      <c r="E21719" s="1">
        <v>-5.6660000000000003E-5</v>
      </c>
      <c r="F21719" s="1" t="s">
        <v>3</v>
      </c>
      <c r="G21719" s="1">
        <f>-35924-4</f>
        <v>-35928</v>
      </c>
      <c r="H21719" s="1">
        <v>0</v>
      </c>
      <c r="I21719" s="1">
        <v>9999</v>
      </c>
    </row>
    <row r="21720" spans="1:9" x14ac:dyDescent="0.25">
      <c r="A21720" s="1">
        <v>2</v>
      </c>
      <c r="B21720" s="1">
        <v>53704</v>
      </c>
      <c r="C21720" s="1">
        <v>53.214500000000001</v>
      </c>
      <c r="D21720" s="1">
        <v>132.1259</v>
      </c>
      <c r="E21720" s="1">
        <v>1658</v>
      </c>
      <c r="F21720" s="1">
        <v>133.22389999999999</v>
      </c>
      <c r="G21720" s="1">
        <v>81.5458</v>
      </c>
      <c r="H21720" s="1">
        <v>15.7323044</v>
      </c>
      <c r="I21720" s="1">
        <v>1301</v>
      </c>
    </row>
    <row r="21721" spans="1:9" x14ac:dyDescent="0.25">
      <c r="A21721" s="1">
        <v>0</v>
      </c>
      <c r="B21721" s="1" t="s">
        <v>26155</v>
      </c>
    </row>
    <row r="21722" spans="1:9" x14ac:dyDescent="0.25">
      <c r="A21722" s="1">
        <v>1</v>
      </c>
      <c r="B21722" s="1" t="s">
        <v>26156</v>
      </c>
      <c r="C21722" s="1" t="s">
        <v>26157</v>
      </c>
      <c r="D21722" s="1">
        <v>22276.583344909999</v>
      </c>
      <c r="E21722" s="1">
        <v>-2.4593999999999999E-4</v>
      </c>
      <c r="F21722" s="1" t="s">
        <v>3</v>
      </c>
      <c r="G21722" s="1">
        <f>-17108-3</f>
        <v>-17111</v>
      </c>
      <c r="H21722" s="1">
        <v>0</v>
      </c>
      <c r="I21722" s="1">
        <v>9994</v>
      </c>
    </row>
    <row r="21723" spans="1:9" x14ac:dyDescent="0.25">
      <c r="A21723" s="1">
        <v>2</v>
      </c>
      <c r="B21723" s="1">
        <v>53705</v>
      </c>
      <c r="C21723" s="1">
        <v>53.214300000000001</v>
      </c>
      <c r="D21723" s="1">
        <v>132.1242</v>
      </c>
      <c r="E21723" s="1">
        <v>1632</v>
      </c>
      <c r="F21723" s="1">
        <v>143.1891</v>
      </c>
      <c r="G21723" s="1">
        <v>72.171099999999996</v>
      </c>
      <c r="H21723" s="1">
        <v>15.73231848</v>
      </c>
      <c r="I21723" s="1">
        <v>1309</v>
      </c>
    </row>
    <row r="21724" spans="1:9" x14ac:dyDescent="0.25">
      <c r="A21724" s="1">
        <v>0</v>
      </c>
      <c r="B21724" s="1" t="s">
        <v>26158</v>
      </c>
    </row>
    <row r="21725" spans="1:9" x14ac:dyDescent="0.25">
      <c r="A21725" s="1">
        <v>1</v>
      </c>
      <c r="B21725" s="1" t="s">
        <v>26159</v>
      </c>
      <c r="C21725" s="1" t="s">
        <v>26160</v>
      </c>
      <c r="D21725" s="1">
        <v>22276.583344909999</v>
      </c>
      <c r="E21725" s="1">
        <v>-2.5030000000000001E-4</v>
      </c>
      <c r="F21725" s="1" t="s">
        <v>3</v>
      </c>
      <c r="G21725" s="1">
        <f>-17418-3</f>
        <v>-17421</v>
      </c>
      <c r="H21725" s="1">
        <v>0</v>
      </c>
      <c r="I21725" s="1">
        <v>9995</v>
      </c>
    </row>
    <row r="21726" spans="1:9" x14ac:dyDescent="0.25">
      <c r="A21726" s="1">
        <v>2</v>
      </c>
      <c r="B21726" s="1">
        <v>53706</v>
      </c>
      <c r="C21726" s="1">
        <v>53.214300000000001</v>
      </c>
      <c r="D21726" s="1">
        <v>132.12289999999999</v>
      </c>
      <c r="E21726" s="1">
        <v>1675</v>
      </c>
      <c r="F21726" s="1">
        <v>135.6336</v>
      </c>
      <c r="G21726" s="1">
        <v>80.385499999999993</v>
      </c>
      <c r="H21726" s="1">
        <v>15.732345889999999</v>
      </c>
      <c r="I21726" s="1">
        <v>1307</v>
      </c>
    </row>
    <row r="21727" spans="1:9" x14ac:dyDescent="0.25">
      <c r="A21727" s="1">
        <v>0</v>
      </c>
      <c r="B21727" s="1" t="s">
        <v>26161</v>
      </c>
    </row>
    <row r="21728" spans="1:9" x14ac:dyDescent="0.25">
      <c r="A21728" s="1">
        <v>1</v>
      </c>
      <c r="B21728" s="1" t="s">
        <v>26162</v>
      </c>
      <c r="C21728" s="1" t="s">
        <v>26163</v>
      </c>
      <c r="D21728" s="1">
        <v>22276.583344909999</v>
      </c>
      <c r="E21728" s="1">
        <v>7.9579999999999994E-5</v>
      </c>
      <c r="F21728" s="1" t="s">
        <v>3</v>
      </c>
      <c r="G21728" s="1" t="s">
        <v>26164</v>
      </c>
      <c r="H21728" s="1">
        <v>0</v>
      </c>
      <c r="I21728" s="1">
        <v>9997</v>
      </c>
    </row>
    <row r="21729" spans="1:9" x14ac:dyDescent="0.25">
      <c r="A21729" s="1">
        <v>2</v>
      </c>
      <c r="B21729" s="1">
        <v>53707</v>
      </c>
      <c r="C21729" s="1">
        <v>53.214199999999998</v>
      </c>
      <c r="D21729" s="1">
        <v>132.11429999999999</v>
      </c>
      <c r="E21729" s="1">
        <v>1567</v>
      </c>
      <c r="F21729" s="1">
        <v>140.23650000000001</v>
      </c>
      <c r="G21729" s="1">
        <v>79.928899999999999</v>
      </c>
      <c r="H21729" s="1">
        <v>15.732330259999999</v>
      </c>
      <c r="I21729" s="1">
        <v>1306</v>
      </c>
    </row>
    <row r="21730" spans="1:9" x14ac:dyDescent="0.25">
      <c r="A21730" s="1">
        <v>0</v>
      </c>
      <c r="B21730" s="1" t="s">
        <v>26165</v>
      </c>
    </row>
    <row r="21731" spans="1:9" x14ac:dyDescent="0.25">
      <c r="A21731" s="1">
        <v>1</v>
      </c>
      <c r="B21731" s="1" t="s">
        <v>26166</v>
      </c>
      <c r="C21731" s="1" t="s">
        <v>26167</v>
      </c>
      <c r="D21731" s="1">
        <v>22276.583344909999</v>
      </c>
      <c r="E21731" s="1">
        <v>-1.327E-5</v>
      </c>
      <c r="F21731" s="1" t="s">
        <v>3</v>
      </c>
      <c r="G21731" s="1">
        <f>-50191-5</f>
        <v>-50196</v>
      </c>
      <c r="H21731" s="1">
        <v>0</v>
      </c>
      <c r="I21731" s="1">
        <v>9997</v>
      </c>
    </row>
    <row r="21732" spans="1:9" x14ac:dyDescent="0.25">
      <c r="A21732" s="1">
        <v>2</v>
      </c>
      <c r="B21732" s="1">
        <v>53708</v>
      </c>
      <c r="C21732" s="1">
        <v>53.213999999999999</v>
      </c>
      <c r="D21732" s="1">
        <v>132.11779999999999</v>
      </c>
      <c r="E21732" s="1">
        <v>1451</v>
      </c>
      <c r="F21732" s="1">
        <v>135.4545</v>
      </c>
      <c r="G21732" s="1">
        <v>82.937899999999999</v>
      </c>
      <c r="H21732" s="1">
        <v>15.732600339999999</v>
      </c>
      <c r="I21732" s="1">
        <v>1304</v>
      </c>
    </row>
    <row r="21733" spans="1:9" x14ac:dyDescent="0.25">
      <c r="A21733" s="1">
        <v>0</v>
      </c>
      <c r="B21733" s="1" t="s">
        <v>26168</v>
      </c>
    </row>
    <row r="21734" spans="1:9" x14ac:dyDescent="0.25">
      <c r="A21734" s="1">
        <v>1</v>
      </c>
      <c r="B21734" s="1" t="s">
        <v>26169</v>
      </c>
      <c r="C21734" s="1" t="s">
        <v>26170</v>
      </c>
      <c r="D21734" s="1">
        <v>22276.583344909999</v>
      </c>
      <c r="E21734" s="1">
        <v>4.3449999999999999E-5</v>
      </c>
      <c r="F21734" s="1" t="s">
        <v>3</v>
      </c>
      <c r="G21734" s="1" t="s">
        <v>26171</v>
      </c>
      <c r="H21734" s="1">
        <v>0</v>
      </c>
      <c r="I21734" s="1">
        <v>9996</v>
      </c>
    </row>
    <row r="21735" spans="1:9" x14ac:dyDescent="0.25">
      <c r="A21735" s="1">
        <v>2</v>
      </c>
      <c r="B21735" s="1">
        <v>53709</v>
      </c>
      <c r="C21735" s="1">
        <v>53.214399999999998</v>
      </c>
      <c r="D21735" s="1">
        <v>132.1293</v>
      </c>
      <c r="E21735" s="1">
        <v>1647</v>
      </c>
      <c r="F21735" s="1">
        <v>142.75890000000001</v>
      </c>
      <c r="G21735" s="1">
        <v>70.278999999999996</v>
      </c>
      <c r="H21735" s="1">
        <v>15.732488289999999</v>
      </c>
      <c r="I21735" s="1">
        <v>1308</v>
      </c>
    </row>
    <row r="21736" spans="1:9" x14ac:dyDescent="0.25">
      <c r="A21736" s="1">
        <v>0</v>
      </c>
      <c r="B21736" s="1" t="s">
        <v>26172</v>
      </c>
    </row>
    <row r="21737" spans="1:9" x14ac:dyDescent="0.25">
      <c r="A21737" s="1">
        <v>1</v>
      </c>
      <c r="B21737" s="1" t="s">
        <v>26173</v>
      </c>
      <c r="C21737" s="1" t="s">
        <v>26174</v>
      </c>
      <c r="D21737" s="1">
        <v>22276.583344909999</v>
      </c>
      <c r="E21737" s="1">
        <v>3.56018E-3</v>
      </c>
      <c r="F21737" s="1" t="s">
        <v>26175</v>
      </c>
      <c r="G21737" s="1" t="s">
        <v>26176</v>
      </c>
      <c r="H21737" s="1">
        <v>0</v>
      </c>
      <c r="I21737" s="1">
        <v>9991</v>
      </c>
    </row>
    <row r="21738" spans="1:9" x14ac:dyDescent="0.25">
      <c r="A21738" s="1">
        <v>2</v>
      </c>
      <c r="B21738" s="1">
        <v>53710</v>
      </c>
      <c r="C21738" s="1">
        <v>53.210500000000003</v>
      </c>
      <c r="D21738" s="1">
        <v>129.0318</v>
      </c>
      <c r="E21738" s="1">
        <v>7112</v>
      </c>
      <c r="F21738" s="1">
        <v>353.4477</v>
      </c>
      <c r="G21738" s="1">
        <v>286.27800000000002</v>
      </c>
      <c r="H21738" s="1">
        <v>15.96074795</v>
      </c>
      <c r="I21738" s="1">
        <v>1302</v>
      </c>
    </row>
    <row r="21739" spans="1:9" x14ac:dyDescent="0.25">
      <c r="A21739" s="1">
        <v>0</v>
      </c>
      <c r="B21739" s="1" t="s">
        <v>26177</v>
      </c>
    </row>
    <row r="21740" spans="1:9" x14ac:dyDescent="0.25">
      <c r="A21740" s="1">
        <v>1</v>
      </c>
      <c r="B21740" s="1" t="s">
        <v>26178</v>
      </c>
      <c r="C21740" s="1" t="s">
        <v>26179</v>
      </c>
      <c r="D21740" s="1">
        <v>22276.583344909999</v>
      </c>
      <c r="E21740" s="1">
        <v>2.4130000000000001E-5</v>
      </c>
      <c r="F21740" s="1" t="s">
        <v>3</v>
      </c>
      <c r="G21740" s="1" t="s">
        <v>26180</v>
      </c>
      <c r="H21740" s="1">
        <v>0</v>
      </c>
      <c r="I21740" s="1">
        <v>9992</v>
      </c>
    </row>
    <row r="21741" spans="1:9" x14ac:dyDescent="0.25">
      <c r="A21741" s="1">
        <v>2</v>
      </c>
      <c r="B21741" s="1">
        <v>53711</v>
      </c>
      <c r="C21741" s="1">
        <v>53.214399999999998</v>
      </c>
      <c r="D21741" s="1">
        <v>132.13050000000001</v>
      </c>
      <c r="E21741" s="1">
        <v>1634</v>
      </c>
      <c r="F21741" s="1">
        <v>135.03</v>
      </c>
      <c r="G21741" s="1">
        <v>77.354600000000005</v>
      </c>
      <c r="H21741" s="1">
        <v>15.73227599</v>
      </c>
      <c r="I21741" s="1">
        <v>1305</v>
      </c>
    </row>
    <row r="21742" spans="1:9" x14ac:dyDescent="0.25">
      <c r="A21742" s="1">
        <v>0</v>
      </c>
      <c r="B21742" s="1" t="s">
        <v>26181</v>
      </c>
    </row>
    <row r="21743" spans="1:9" x14ac:dyDescent="0.25">
      <c r="A21743" s="1">
        <v>1</v>
      </c>
      <c r="B21743" s="1" t="s">
        <v>26182</v>
      </c>
      <c r="C21743" s="1" t="s">
        <v>26183</v>
      </c>
      <c r="D21743" s="1">
        <v>22276.583344909999</v>
      </c>
      <c r="E21743" s="1">
        <v>2.722E-4</v>
      </c>
      <c r="F21743" s="1" t="s">
        <v>3</v>
      </c>
      <c r="G21743" s="1" t="s">
        <v>26184</v>
      </c>
      <c r="H21743" s="1">
        <v>0</v>
      </c>
      <c r="I21743" s="1">
        <v>9994</v>
      </c>
    </row>
    <row r="21744" spans="1:9" x14ac:dyDescent="0.25">
      <c r="A21744" s="1">
        <v>2</v>
      </c>
      <c r="B21744" s="1">
        <v>53712</v>
      </c>
      <c r="C21744" s="1">
        <v>53.214399999999998</v>
      </c>
      <c r="D21744" s="1">
        <v>132.12819999999999</v>
      </c>
      <c r="E21744" s="1">
        <v>1717</v>
      </c>
      <c r="F21744" s="1">
        <v>140.1867</v>
      </c>
      <c r="G21744" s="1">
        <v>73.413399999999996</v>
      </c>
      <c r="H21744" s="1">
        <v>15.732382400000001</v>
      </c>
      <c r="I21744" s="1">
        <v>1302</v>
      </c>
    </row>
    <row r="21745" spans="1:9" x14ac:dyDescent="0.25">
      <c r="A21745" s="1">
        <v>0</v>
      </c>
      <c r="B21745" s="1" t="s">
        <v>26185</v>
      </c>
    </row>
    <row r="21746" spans="1:9" x14ac:dyDescent="0.25">
      <c r="A21746" s="1">
        <v>1</v>
      </c>
      <c r="B21746" s="1" t="s">
        <v>26186</v>
      </c>
      <c r="C21746" s="1" t="s">
        <v>26187</v>
      </c>
      <c r="D21746" s="1">
        <v>22276.583344909999</v>
      </c>
      <c r="E21746" s="1">
        <v>-7.0170000000000001E-5</v>
      </c>
      <c r="F21746" s="1" t="s">
        <v>3</v>
      </c>
      <c r="G21746" s="1">
        <f>-45570-4</f>
        <v>-45574</v>
      </c>
      <c r="H21746" s="1">
        <v>0</v>
      </c>
      <c r="I21746" s="1">
        <v>9999</v>
      </c>
    </row>
    <row r="21747" spans="1:9" x14ac:dyDescent="0.25">
      <c r="A21747" s="1">
        <v>2</v>
      </c>
      <c r="B21747" s="1">
        <v>53713</v>
      </c>
      <c r="C21747" s="1">
        <v>53.214199999999998</v>
      </c>
      <c r="D21747" s="1">
        <v>132.13290000000001</v>
      </c>
      <c r="E21747" s="1">
        <v>1714</v>
      </c>
      <c r="F21747" s="1">
        <v>137.12479999999999</v>
      </c>
      <c r="G21747" s="1">
        <v>74.068600000000004</v>
      </c>
      <c r="H21747" s="1">
        <v>15.732220979999999</v>
      </c>
      <c r="I21747" s="1">
        <v>1302</v>
      </c>
    </row>
    <row r="21748" spans="1:9" x14ac:dyDescent="0.25">
      <c r="A21748" s="1">
        <v>0</v>
      </c>
      <c r="B21748" s="1" t="s">
        <v>26188</v>
      </c>
    </row>
    <row r="21749" spans="1:9" x14ac:dyDescent="0.25">
      <c r="A21749" s="1">
        <v>1</v>
      </c>
      <c r="B21749" s="1" t="s">
        <v>26189</v>
      </c>
      <c r="C21749" s="1" t="s">
        <v>26190</v>
      </c>
      <c r="D21749" s="1">
        <v>22276.583344909999</v>
      </c>
      <c r="E21749" s="1">
        <v>-1.7186999999999999E-4</v>
      </c>
      <c r="F21749" s="1" t="s">
        <v>3</v>
      </c>
      <c r="G21749" s="1">
        <f>-11815-3</f>
        <v>-11818</v>
      </c>
      <c r="H21749" s="1">
        <v>0</v>
      </c>
      <c r="I21749" s="1">
        <v>9993</v>
      </c>
    </row>
    <row r="21750" spans="1:9" x14ac:dyDescent="0.25">
      <c r="A21750" s="1">
        <v>2</v>
      </c>
      <c r="B21750" s="1">
        <v>53714</v>
      </c>
      <c r="C21750" s="1">
        <v>53.214399999999998</v>
      </c>
      <c r="D21750" s="1">
        <v>132.1318</v>
      </c>
      <c r="E21750" s="1">
        <v>1573</v>
      </c>
      <c r="F21750" s="1">
        <v>131.00059999999999</v>
      </c>
      <c r="G21750" s="1">
        <v>80.792299999999997</v>
      </c>
      <c r="H21750" s="1">
        <v>15.732260869999999</v>
      </c>
      <c r="I21750" s="1">
        <v>1301</v>
      </c>
    </row>
    <row r="21751" spans="1:9" x14ac:dyDescent="0.25">
      <c r="A21751" s="1">
        <v>0</v>
      </c>
      <c r="B21751" s="1" t="s">
        <v>26191</v>
      </c>
    </row>
    <row r="21752" spans="1:9" x14ac:dyDescent="0.25">
      <c r="A21752" s="1">
        <v>1</v>
      </c>
      <c r="B21752" s="1" t="s">
        <v>26192</v>
      </c>
      <c r="C21752" s="1" t="s">
        <v>26193</v>
      </c>
      <c r="D21752" s="1">
        <v>22276.583344909999</v>
      </c>
      <c r="E21752" s="1">
        <v>1.5051999999999999E-4</v>
      </c>
      <c r="F21752" s="1" t="s">
        <v>3</v>
      </c>
      <c r="G21752" s="1" t="s">
        <v>26194</v>
      </c>
      <c r="H21752" s="1">
        <v>0</v>
      </c>
      <c r="I21752" s="1">
        <v>9996</v>
      </c>
    </row>
    <row r="21753" spans="1:9" x14ac:dyDescent="0.25">
      <c r="A21753" s="1">
        <v>2</v>
      </c>
      <c r="B21753" s="1">
        <v>53715</v>
      </c>
      <c r="C21753" s="1">
        <v>53.214300000000001</v>
      </c>
      <c r="D21753" s="1">
        <v>132.1362</v>
      </c>
      <c r="E21753" s="1">
        <v>1689</v>
      </c>
      <c r="F21753" s="1">
        <v>136.78319999999999</v>
      </c>
      <c r="G21753" s="1">
        <v>72.674899999999994</v>
      </c>
      <c r="H21753" s="1">
        <v>15.73245455</v>
      </c>
      <c r="I21753" s="1">
        <v>1303</v>
      </c>
    </row>
    <row r="21754" spans="1:9" x14ac:dyDescent="0.25">
      <c r="A21754" s="1">
        <v>0</v>
      </c>
      <c r="B21754" s="1" t="s">
        <v>26195</v>
      </c>
    </row>
    <row r="21755" spans="1:9" x14ac:dyDescent="0.25">
      <c r="A21755" s="1">
        <v>1</v>
      </c>
      <c r="B21755" s="1" t="s">
        <v>26196</v>
      </c>
      <c r="C21755" s="1" t="s">
        <v>26197</v>
      </c>
      <c r="D21755" s="1">
        <v>22276.583344909999</v>
      </c>
      <c r="E21755" s="1">
        <v>-4.5341000000000001E-4</v>
      </c>
      <c r="F21755" s="1" t="s">
        <v>3</v>
      </c>
      <c r="G21755" s="1">
        <f>-31938-3</f>
        <v>-31941</v>
      </c>
      <c r="H21755" s="1">
        <v>0</v>
      </c>
      <c r="I21755" s="1">
        <v>9996</v>
      </c>
    </row>
    <row r="21756" spans="1:9" x14ac:dyDescent="0.25">
      <c r="A21756" s="1">
        <v>2</v>
      </c>
      <c r="B21756" s="1">
        <v>53716</v>
      </c>
      <c r="C21756" s="1">
        <v>53.214500000000001</v>
      </c>
      <c r="D21756" s="1">
        <v>132.13550000000001</v>
      </c>
      <c r="E21756" s="1">
        <v>1438</v>
      </c>
      <c r="F21756" s="1">
        <v>142.1251</v>
      </c>
      <c r="G21756" s="1">
        <v>67.943799999999996</v>
      </c>
      <c r="H21756" s="1">
        <v>15.73272208</v>
      </c>
      <c r="I21756" s="1">
        <v>1304</v>
      </c>
    </row>
    <row r="21757" spans="1:9" x14ac:dyDescent="0.25">
      <c r="A21757" s="1">
        <v>0</v>
      </c>
      <c r="B21757" s="1" t="s">
        <v>26198</v>
      </c>
    </row>
    <row r="21758" spans="1:9" x14ac:dyDescent="0.25">
      <c r="A21758" s="1">
        <v>1</v>
      </c>
      <c r="B21758" s="1" t="s">
        <v>26199</v>
      </c>
      <c r="C21758" s="1" t="s">
        <v>26200</v>
      </c>
      <c r="D21758" s="1">
        <v>22276.458145969998</v>
      </c>
      <c r="E21758" s="1">
        <v>3.1038099999999998E-3</v>
      </c>
      <c r="F21758" s="1" t="s">
        <v>26201</v>
      </c>
      <c r="G21758" s="1" t="s">
        <v>26202</v>
      </c>
      <c r="H21758" s="1">
        <v>0</v>
      </c>
      <c r="I21758" s="1">
        <v>9998</v>
      </c>
    </row>
    <row r="21759" spans="1:9" x14ac:dyDescent="0.25">
      <c r="A21759" s="1">
        <v>2</v>
      </c>
      <c r="B21759" s="1">
        <v>53717</v>
      </c>
      <c r="C21759" s="1">
        <v>53.209800000000001</v>
      </c>
      <c r="D21759" s="1">
        <v>129.5068</v>
      </c>
      <c r="E21759" s="1">
        <v>6855</v>
      </c>
      <c r="F21759" s="1">
        <v>341.21789999999999</v>
      </c>
      <c r="G21759" s="1">
        <v>18.8598</v>
      </c>
      <c r="H21759" s="1">
        <v>15.983141030000001</v>
      </c>
      <c r="I21759" s="1">
        <v>5081</v>
      </c>
    </row>
    <row r="21760" spans="1:9" x14ac:dyDescent="0.25">
      <c r="A21760" s="1">
        <v>0</v>
      </c>
      <c r="B21760" s="1" t="s">
        <v>26203</v>
      </c>
    </row>
    <row r="21761" spans="1:9" x14ac:dyDescent="0.25">
      <c r="A21761" s="1">
        <v>1</v>
      </c>
      <c r="B21761" s="1" t="s">
        <v>26204</v>
      </c>
      <c r="C21761" s="1" t="s">
        <v>26205</v>
      </c>
      <c r="D21761" s="1">
        <v>22276.583344909999</v>
      </c>
      <c r="E21761" s="1">
        <v>-3.3605000000000001E-4</v>
      </c>
      <c r="F21761" s="1" t="s">
        <v>3</v>
      </c>
      <c r="G21761" s="1">
        <f>-23532-3</f>
        <v>-23535</v>
      </c>
      <c r="H21761" s="1">
        <v>0</v>
      </c>
      <c r="I21761" s="1">
        <v>9999</v>
      </c>
    </row>
    <row r="21762" spans="1:9" x14ac:dyDescent="0.25">
      <c r="A21762" s="1">
        <v>2</v>
      </c>
      <c r="B21762" s="1">
        <v>53718</v>
      </c>
      <c r="C21762" s="1">
        <v>53.214300000000001</v>
      </c>
      <c r="D21762" s="1">
        <v>132.13390000000001</v>
      </c>
      <c r="E21762" s="1">
        <v>1649</v>
      </c>
      <c r="F21762" s="1">
        <v>132.56620000000001</v>
      </c>
      <c r="G21762" s="1">
        <v>78.087000000000003</v>
      </c>
      <c r="H21762" s="1">
        <v>15.732629530000001</v>
      </c>
      <c r="I21762" s="1">
        <v>1308</v>
      </c>
    </row>
    <row r="21763" spans="1:9" x14ac:dyDescent="0.25">
      <c r="A21763" s="1">
        <v>0</v>
      </c>
      <c r="B21763" s="1" t="s">
        <v>26206</v>
      </c>
    </row>
    <row r="21764" spans="1:9" x14ac:dyDescent="0.25">
      <c r="A21764" s="1">
        <v>1</v>
      </c>
      <c r="B21764" s="1" t="s">
        <v>26207</v>
      </c>
      <c r="C21764" s="1" t="s">
        <v>26208</v>
      </c>
      <c r="D21764" s="1">
        <v>22276.583344909999</v>
      </c>
      <c r="E21764" s="1">
        <v>-1.221302E-2</v>
      </c>
      <c r="F21764" s="1" t="s">
        <v>3</v>
      </c>
      <c r="G21764" s="1">
        <f>-59436-2</f>
        <v>-59438</v>
      </c>
      <c r="H21764" s="1">
        <v>0</v>
      </c>
      <c r="I21764" s="1">
        <v>9995</v>
      </c>
    </row>
    <row r="21765" spans="1:9" x14ac:dyDescent="0.25">
      <c r="A21765" s="1">
        <v>2</v>
      </c>
      <c r="B21765" s="1">
        <v>53719</v>
      </c>
      <c r="C21765" s="1">
        <v>53.215899999999998</v>
      </c>
      <c r="D21765" s="1">
        <v>129.3828</v>
      </c>
      <c r="E21765" s="1">
        <v>1313</v>
      </c>
      <c r="F21765" s="1">
        <v>50.9</v>
      </c>
      <c r="G21765" s="1">
        <v>61.898400000000002</v>
      </c>
      <c r="H21765" s="1">
        <v>15.8424099</v>
      </c>
      <c r="I21765" s="1">
        <v>1309</v>
      </c>
    </row>
    <row r="21766" spans="1:9" x14ac:dyDescent="0.25">
      <c r="A21766" s="1">
        <v>0</v>
      </c>
      <c r="B21766" s="1" t="s">
        <v>26209</v>
      </c>
    </row>
    <row r="21767" spans="1:9" x14ac:dyDescent="0.25">
      <c r="A21767" s="1">
        <v>1</v>
      </c>
      <c r="B21767" s="1" t="s">
        <v>26210</v>
      </c>
      <c r="C21767" s="1" t="s">
        <v>26211</v>
      </c>
      <c r="D21767" s="1">
        <v>22276.583344909999</v>
      </c>
      <c r="E21767" s="1">
        <v>-7.6108000000000002E-4</v>
      </c>
      <c r="F21767" s="1" t="s">
        <v>3</v>
      </c>
      <c r="G21767" s="1">
        <f>-54115-3</f>
        <v>-54118</v>
      </c>
      <c r="H21767" s="1">
        <v>0</v>
      </c>
      <c r="I21767" s="1">
        <v>9998</v>
      </c>
    </row>
    <row r="21768" spans="1:9" x14ac:dyDescent="0.25">
      <c r="A21768" s="1">
        <v>2</v>
      </c>
      <c r="B21768" s="1">
        <v>53720</v>
      </c>
      <c r="C21768" s="1">
        <v>53.214399999999998</v>
      </c>
      <c r="D21768" s="1">
        <v>132.1377</v>
      </c>
      <c r="E21768" s="1">
        <v>1638</v>
      </c>
      <c r="F21768" s="1">
        <v>135.63380000000001</v>
      </c>
      <c r="G21768" s="1">
        <v>73.244100000000003</v>
      </c>
      <c r="H21768" s="1">
        <v>15.732682649999999</v>
      </c>
      <c r="I21768" s="1">
        <v>1309</v>
      </c>
    </row>
    <row r="21769" spans="1:9" x14ac:dyDescent="0.25">
      <c r="A21769" s="1">
        <v>0</v>
      </c>
      <c r="B21769" s="1" t="s">
        <v>26212</v>
      </c>
    </row>
    <row r="21770" spans="1:9" x14ac:dyDescent="0.25">
      <c r="A21770" s="1">
        <v>1</v>
      </c>
      <c r="B21770" s="1" t="s">
        <v>26213</v>
      </c>
      <c r="C21770" s="1" t="s">
        <v>26214</v>
      </c>
      <c r="D21770" s="1">
        <v>22276.583344909999</v>
      </c>
      <c r="E21770" s="1">
        <v>3.4650000000000002E-4</v>
      </c>
      <c r="F21770" s="1" t="s">
        <v>3</v>
      </c>
      <c r="G21770" s="1" t="s">
        <v>26215</v>
      </c>
      <c r="H21770" s="1">
        <v>0</v>
      </c>
      <c r="I21770" s="1">
        <v>9998</v>
      </c>
    </row>
    <row r="21771" spans="1:9" x14ac:dyDescent="0.25">
      <c r="A21771" s="1">
        <v>2</v>
      </c>
      <c r="B21771" s="1">
        <v>53721</v>
      </c>
      <c r="C21771" s="1">
        <v>53.214500000000001</v>
      </c>
      <c r="D21771" s="1">
        <v>132.14429999999999</v>
      </c>
      <c r="E21771" s="1">
        <v>1719</v>
      </c>
      <c r="F21771" s="1">
        <v>141.8989</v>
      </c>
      <c r="G21771" s="1">
        <v>63.9621</v>
      </c>
      <c r="H21771" s="1">
        <v>15.73228739</v>
      </c>
      <c r="I21771" s="1">
        <v>1304</v>
      </c>
    </row>
    <row r="21772" spans="1:9" x14ac:dyDescent="0.25">
      <c r="A21772" s="1">
        <v>0</v>
      </c>
      <c r="B21772" s="1" t="s">
        <v>26216</v>
      </c>
    </row>
    <row r="21773" spans="1:9" x14ac:dyDescent="0.25">
      <c r="A21773" s="1">
        <v>1</v>
      </c>
      <c r="B21773" s="1" t="s">
        <v>26217</v>
      </c>
      <c r="C21773" s="1" t="s">
        <v>26218</v>
      </c>
      <c r="D21773" s="1">
        <v>22276.583344909999</v>
      </c>
      <c r="E21773" s="1">
        <v>-1.7459999999999999E-5</v>
      </c>
      <c r="F21773" s="1" t="s">
        <v>3</v>
      </c>
      <c r="G21773" s="1">
        <f>-80173-5</f>
        <v>-80178</v>
      </c>
      <c r="H21773" s="1">
        <v>0</v>
      </c>
      <c r="I21773" s="1">
        <v>9991</v>
      </c>
    </row>
    <row r="21774" spans="1:9" x14ac:dyDescent="0.25">
      <c r="A21774" s="1">
        <v>2</v>
      </c>
      <c r="B21774" s="1">
        <v>53722</v>
      </c>
      <c r="C21774" s="1">
        <v>53.214399999999998</v>
      </c>
      <c r="D21774" s="1">
        <v>132.14160000000001</v>
      </c>
      <c r="E21774" s="1">
        <v>1636</v>
      </c>
      <c r="F21774" s="1">
        <v>139.6053</v>
      </c>
      <c r="G21774" s="1">
        <v>67.539599999999993</v>
      </c>
      <c r="H21774" s="1">
        <v>15.732057279999999</v>
      </c>
      <c r="I21774" s="1">
        <v>1301</v>
      </c>
    </row>
    <row r="21775" spans="1:9" x14ac:dyDescent="0.25">
      <c r="A21775" s="1">
        <v>0</v>
      </c>
      <c r="B21775" s="1" t="s">
        <v>26219</v>
      </c>
    </row>
    <row r="21776" spans="1:9" x14ac:dyDescent="0.25">
      <c r="A21776" s="1">
        <v>1</v>
      </c>
      <c r="B21776" s="1" t="s">
        <v>26220</v>
      </c>
      <c r="C21776" s="1" t="s">
        <v>26221</v>
      </c>
      <c r="D21776" s="1">
        <v>22276.583344909999</v>
      </c>
      <c r="E21776" s="1">
        <v>7.7940000000000003E-5</v>
      </c>
      <c r="F21776" s="1" t="s">
        <v>3</v>
      </c>
      <c r="G21776" s="1" t="s">
        <v>26222</v>
      </c>
      <c r="H21776" s="1">
        <v>0</v>
      </c>
      <c r="I21776" s="1">
        <v>9996</v>
      </c>
    </row>
    <row r="21777" spans="1:9" x14ac:dyDescent="0.25">
      <c r="A21777" s="1">
        <v>2</v>
      </c>
      <c r="B21777" s="1">
        <v>53723</v>
      </c>
      <c r="C21777" s="1">
        <v>53.214399999999998</v>
      </c>
      <c r="D21777" s="1">
        <v>132.1465</v>
      </c>
      <c r="E21777" s="1">
        <v>1742</v>
      </c>
      <c r="F21777" s="1">
        <v>136.95580000000001</v>
      </c>
      <c r="G21777" s="1">
        <v>67.695999999999998</v>
      </c>
      <c r="H21777" s="1">
        <v>15.73228314</v>
      </c>
      <c r="I21777" s="1">
        <v>1308</v>
      </c>
    </row>
    <row r="21778" spans="1:9" x14ac:dyDescent="0.25">
      <c r="A21778" s="1">
        <v>0</v>
      </c>
      <c r="B21778" s="1" t="s">
        <v>26223</v>
      </c>
    </row>
    <row r="21779" spans="1:9" x14ac:dyDescent="0.25">
      <c r="A21779" s="1">
        <v>1</v>
      </c>
      <c r="B21779" s="1" t="s">
        <v>26224</v>
      </c>
      <c r="C21779" s="1" t="s">
        <v>26225</v>
      </c>
      <c r="D21779" s="1">
        <v>22276.583344909999</v>
      </c>
      <c r="E21779" s="1">
        <v>-1.5123E-4</v>
      </c>
      <c r="F21779" s="1" t="s">
        <v>3</v>
      </c>
      <c r="G21779" s="1">
        <f>-10326-3</f>
        <v>-10329</v>
      </c>
      <c r="H21779" s="1">
        <v>0</v>
      </c>
      <c r="I21779" s="1">
        <v>9998</v>
      </c>
    </row>
    <row r="21780" spans="1:9" x14ac:dyDescent="0.25">
      <c r="A21780" s="1">
        <v>2</v>
      </c>
      <c r="B21780" s="1">
        <v>53724</v>
      </c>
      <c r="C21780" s="1">
        <v>53.214199999999998</v>
      </c>
      <c r="D21780" s="1">
        <v>132.14250000000001</v>
      </c>
      <c r="E21780" s="1">
        <v>1623</v>
      </c>
      <c r="F21780" s="1">
        <v>142.51329999999999</v>
      </c>
      <c r="G21780" s="1">
        <v>63.929600000000001</v>
      </c>
      <c r="H21780" s="1">
        <v>15.732580779999999</v>
      </c>
      <c r="I21780" s="1">
        <v>1304</v>
      </c>
    </row>
    <row r="21781" spans="1:9" x14ac:dyDescent="0.25">
      <c r="A21781" s="1">
        <v>0</v>
      </c>
      <c r="B21781" s="1" t="s">
        <v>26226</v>
      </c>
    </row>
    <row r="21782" spans="1:9" x14ac:dyDescent="0.25">
      <c r="A21782" s="1">
        <v>1</v>
      </c>
      <c r="B21782" s="1" t="s">
        <v>26227</v>
      </c>
      <c r="C21782" s="1" t="s">
        <v>26228</v>
      </c>
      <c r="D21782" s="1">
        <v>22276.460125189999</v>
      </c>
      <c r="E21782" s="1">
        <v>1.7088400000000001E-3</v>
      </c>
      <c r="F21782" s="1" t="s">
        <v>26229</v>
      </c>
      <c r="G21782" s="1" t="s">
        <v>26230</v>
      </c>
      <c r="H21782" s="1">
        <v>0</v>
      </c>
      <c r="I21782" s="1">
        <v>9996</v>
      </c>
    </row>
    <row r="21783" spans="1:9" x14ac:dyDescent="0.25">
      <c r="A21783" s="1">
        <v>2</v>
      </c>
      <c r="B21783" s="1">
        <v>53725</v>
      </c>
      <c r="C21783" s="1">
        <v>53.209400000000002</v>
      </c>
      <c r="D21783" s="1">
        <v>129.52029999999999</v>
      </c>
      <c r="E21783" s="1">
        <v>6968</v>
      </c>
      <c r="F21783" s="1">
        <v>344.5933</v>
      </c>
      <c r="G21783" s="1">
        <v>15.4885</v>
      </c>
      <c r="H21783" s="1">
        <v>15.976033129999999</v>
      </c>
      <c r="I21783" s="1">
        <v>5227</v>
      </c>
    </row>
    <row r="21784" spans="1:9" x14ac:dyDescent="0.25">
      <c r="A21784" s="1">
        <v>0</v>
      </c>
      <c r="B21784" s="1" t="s">
        <v>26231</v>
      </c>
    </row>
    <row r="21785" spans="1:9" x14ac:dyDescent="0.25">
      <c r="A21785" s="1">
        <v>1</v>
      </c>
      <c r="B21785" s="1" t="s">
        <v>26232</v>
      </c>
      <c r="C21785" s="1" t="s">
        <v>26233</v>
      </c>
      <c r="D21785" s="1">
        <v>22276.583344909999</v>
      </c>
      <c r="E21785" s="1">
        <v>-1.3564E-4</v>
      </c>
      <c r="F21785" s="1" t="s">
        <v>3</v>
      </c>
      <c r="G21785" s="1">
        <f>-92268-4</f>
        <v>-92272</v>
      </c>
      <c r="H21785" s="1">
        <v>0</v>
      </c>
      <c r="I21785" s="1">
        <v>9993</v>
      </c>
    </row>
    <row r="21786" spans="1:9" x14ac:dyDescent="0.25">
      <c r="A21786" s="1">
        <v>2</v>
      </c>
      <c r="B21786" s="1">
        <v>53726</v>
      </c>
      <c r="C21786" s="1">
        <v>53.214399999999998</v>
      </c>
      <c r="D21786" s="1">
        <v>132.14519999999999</v>
      </c>
      <c r="E21786" s="1">
        <v>1365</v>
      </c>
      <c r="F21786" s="1">
        <v>130.61179999999999</v>
      </c>
      <c r="G21786" s="1">
        <v>74.655799999999999</v>
      </c>
      <c r="H21786" s="1">
        <v>15.732270420000001</v>
      </c>
      <c r="I21786" s="1">
        <v>1309</v>
      </c>
    </row>
    <row r="21787" spans="1:9" x14ac:dyDescent="0.25">
      <c r="A21787" s="1">
        <v>0</v>
      </c>
      <c r="B21787" s="1" t="s">
        <v>26234</v>
      </c>
    </row>
    <row r="21788" spans="1:9" x14ac:dyDescent="0.25">
      <c r="A21788" s="1">
        <v>1</v>
      </c>
      <c r="B21788" s="1" t="s">
        <v>26235</v>
      </c>
      <c r="C21788" s="1" t="s">
        <v>26236</v>
      </c>
      <c r="D21788" s="1">
        <v>22276.583344909999</v>
      </c>
      <c r="E21788" s="1">
        <v>3.2190000000000002E-5</v>
      </c>
      <c r="F21788" s="1" t="s">
        <v>3</v>
      </c>
      <c r="G21788" s="1" t="s">
        <v>26237</v>
      </c>
      <c r="H21788" s="1">
        <v>0</v>
      </c>
      <c r="I21788" s="1">
        <v>9992</v>
      </c>
    </row>
    <row r="21789" spans="1:9" x14ac:dyDescent="0.25">
      <c r="A21789" s="1">
        <v>2</v>
      </c>
      <c r="B21789" s="1">
        <v>53727</v>
      </c>
      <c r="C21789" s="1">
        <v>53.214500000000001</v>
      </c>
      <c r="D21789" s="1">
        <v>132.15020000000001</v>
      </c>
      <c r="E21789" s="1">
        <v>1329</v>
      </c>
      <c r="F21789" s="1">
        <v>132.53139999999999</v>
      </c>
      <c r="G21789" s="1">
        <v>70.345799999999997</v>
      </c>
      <c r="H21789" s="1">
        <v>15.732318250000001</v>
      </c>
      <c r="I21789" s="1">
        <v>1302</v>
      </c>
    </row>
    <row r="21790" spans="1:9" x14ac:dyDescent="0.25">
      <c r="A21790" s="1">
        <v>0</v>
      </c>
      <c r="B21790" s="1" t="s">
        <v>26238</v>
      </c>
    </row>
    <row r="21791" spans="1:9" x14ac:dyDescent="0.25">
      <c r="A21791" s="1">
        <v>1</v>
      </c>
      <c r="B21791" s="1" t="s">
        <v>26239</v>
      </c>
      <c r="C21791" s="1" t="s">
        <v>26240</v>
      </c>
      <c r="D21791" s="1">
        <v>22276.583344909999</v>
      </c>
      <c r="E21791" s="1">
        <v>-2.9872999999999998E-4</v>
      </c>
      <c r="F21791" s="1" t="s">
        <v>3</v>
      </c>
      <c r="G21791" s="1">
        <f>-20869-3</f>
        <v>-20872</v>
      </c>
      <c r="H21791" s="1">
        <v>0</v>
      </c>
      <c r="I21791" s="1">
        <v>9992</v>
      </c>
    </row>
    <row r="21792" spans="1:9" x14ac:dyDescent="0.25">
      <c r="A21792" s="1">
        <v>2</v>
      </c>
      <c r="B21792" s="1">
        <v>53728</v>
      </c>
      <c r="C21792" s="1">
        <v>53.214500000000001</v>
      </c>
      <c r="D21792" s="1">
        <v>132.1489</v>
      </c>
      <c r="E21792" s="1">
        <v>1724</v>
      </c>
      <c r="F21792" s="1">
        <v>139.52860000000001</v>
      </c>
      <c r="G21792" s="1">
        <v>63.973199999999999</v>
      </c>
      <c r="H21792" s="1">
        <v>15.732533330000001</v>
      </c>
      <c r="I21792" s="1">
        <v>1302</v>
      </c>
    </row>
    <row r="21793" spans="1:9" x14ac:dyDescent="0.25">
      <c r="A21793" s="1">
        <v>0</v>
      </c>
      <c r="B21793" s="1" t="s">
        <v>26241</v>
      </c>
    </row>
    <row r="21794" spans="1:9" x14ac:dyDescent="0.25">
      <c r="A21794" s="1">
        <v>1</v>
      </c>
      <c r="B21794" s="1" t="s">
        <v>26242</v>
      </c>
      <c r="C21794" s="1" t="s">
        <v>26243</v>
      </c>
      <c r="D21794" s="1">
        <v>22276.583344909999</v>
      </c>
      <c r="E21794" s="1">
        <v>6.3609999999999996E-5</v>
      </c>
      <c r="F21794" s="1" t="s">
        <v>3</v>
      </c>
      <c r="G21794" s="1" t="s">
        <v>26244</v>
      </c>
      <c r="H21794" s="1">
        <v>0</v>
      </c>
      <c r="I21794" s="1">
        <v>9992</v>
      </c>
    </row>
    <row r="21795" spans="1:9" x14ac:dyDescent="0.25">
      <c r="A21795" s="1">
        <v>2</v>
      </c>
      <c r="B21795" s="1">
        <v>53729</v>
      </c>
      <c r="C21795" s="1">
        <v>53.214399999999998</v>
      </c>
      <c r="D21795" s="1">
        <v>132.15369999999999</v>
      </c>
      <c r="E21795" s="1">
        <v>1656</v>
      </c>
      <c r="F21795" s="1">
        <v>140.26509999999999</v>
      </c>
      <c r="G21795" s="1">
        <v>60.814700000000002</v>
      </c>
      <c r="H21795" s="1">
        <v>15.732345159999999</v>
      </c>
      <c r="I21795" s="1">
        <v>1303</v>
      </c>
    </row>
    <row r="21796" spans="1:9" x14ac:dyDescent="0.25">
      <c r="A21796" s="1">
        <v>0</v>
      </c>
      <c r="B21796" s="1" t="s">
        <v>26245</v>
      </c>
    </row>
    <row r="21797" spans="1:9" x14ac:dyDescent="0.25">
      <c r="A21797" s="1">
        <v>1</v>
      </c>
      <c r="B21797" s="1" t="s">
        <v>26246</v>
      </c>
      <c r="C21797" s="1" t="s">
        <v>26247</v>
      </c>
      <c r="D21797" s="1">
        <v>22276.583344909999</v>
      </c>
      <c r="E21797" s="1">
        <v>9.1559999999999998E-5</v>
      </c>
      <c r="F21797" s="1" t="s">
        <v>3</v>
      </c>
      <c r="G21797" s="1" t="s">
        <v>3877</v>
      </c>
      <c r="H21797" s="1">
        <v>0</v>
      </c>
      <c r="I21797" s="1">
        <v>9993</v>
      </c>
    </row>
    <row r="21798" spans="1:9" x14ac:dyDescent="0.25">
      <c r="A21798" s="1">
        <v>2</v>
      </c>
      <c r="B21798" s="1">
        <v>53730</v>
      </c>
      <c r="C21798" s="1">
        <v>53.214399999999998</v>
      </c>
      <c r="D21798" s="1">
        <v>132.15129999999999</v>
      </c>
      <c r="E21798" s="1">
        <v>1670</v>
      </c>
      <c r="F21798" s="1">
        <v>133.86320000000001</v>
      </c>
      <c r="G21798" s="1">
        <v>68.419300000000007</v>
      </c>
      <c r="H21798" s="1">
        <v>15.732439960000001</v>
      </c>
      <c r="I21798" s="1">
        <v>1309</v>
      </c>
    </row>
    <row r="21799" spans="1:9" x14ac:dyDescent="0.25">
      <c r="A21799" s="1">
        <v>0</v>
      </c>
      <c r="B21799" s="1" t="s">
        <v>26248</v>
      </c>
    </row>
    <row r="21800" spans="1:9" x14ac:dyDescent="0.25">
      <c r="A21800" s="1">
        <v>1</v>
      </c>
      <c r="B21800" s="1" t="s">
        <v>26249</v>
      </c>
      <c r="C21800" s="1" t="s">
        <v>26250</v>
      </c>
      <c r="D21800" s="1">
        <v>22276.583344909999</v>
      </c>
      <c r="E21800" s="1">
        <v>1.6388000000000001E-4</v>
      </c>
      <c r="F21800" s="1" t="s">
        <v>3</v>
      </c>
      <c r="G21800" s="1" t="s">
        <v>26251</v>
      </c>
      <c r="H21800" s="1">
        <v>0</v>
      </c>
      <c r="I21800" s="1">
        <v>9998</v>
      </c>
    </row>
    <row r="21801" spans="1:9" x14ac:dyDescent="0.25">
      <c r="A21801" s="1">
        <v>2</v>
      </c>
      <c r="B21801" s="1">
        <v>53731</v>
      </c>
      <c r="C21801" s="1">
        <v>53.214500000000001</v>
      </c>
      <c r="D21801" s="1">
        <v>132.15639999999999</v>
      </c>
      <c r="E21801" s="1">
        <v>1654</v>
      </c>
      <c r="F21801" s="1">
        <v>136.10069999999999</v>
      </c>
      <c r="G21801" s="1">
        <v>63.818600000000004</v>
      </c>
      <c r="H21801" s="1">
        <v>15.73245232</v>
      </c>
      <c r="I21801" s="1">
        <v>1307</v>
      </c>
    </row>
    <row r="21802" spans="1:9" x14ac:dyDescent="0.25">
      <c r="A21802" s="1">
        <v>0</v>
      </c>
      <c r="B21802" s="1" t="s">
        <v>26252</v>
      </c>
    </row>
    <row r="21803" spans="1:9" x14ac:dyDescent="0.25">
      <c r="A21803" s="1">
        <v>1</v>
      </c>
      <c r="B21803" s="1" t="s">
        <v>26253</v>
      </c>
      <c r="C21803" s="1" t="s">
        <v>26254</v>
      </c>
      <c r="D21803" s="1">
        <v>22276.583344909999</v>
      </c>
      <c r="E21803" s="1">
        <v>-2.3902E-4</v>
      </c>
      <c r="F21803" s="1" t="s">
        <v>3</v>
      </c>
      <c r="G21803" s="1">
        <f>-16595-3</f>
        <v>-16598</v>
      </c>
      <c r="H21803" s="1">
        <v>0</v>
      </c>
      <c r="I21803" s="1">
        <v>9995</v>
      </c>
    </row>
    <row r="21804" spans="1:9" x14ac:dyDescent="0.25">
      <c r="A21804" s="1">
        <v>2</v>
      </c>
      <c r="B21804" s="1">
        <v>53732</v>
      </c>
      <c r="C21804" s="1">
        <v>53.214500000000001</v>
      </c>
      <c r="D21804" s="1">
        <v>132.15289999999999</v>
      </c>
      <c r="E21804" s="1">
        <v>1572</v>
      </c>
      <c r="F21804" s="1">
        <v>139.93219999999999</v>
      </c>
      <c r="G21804" s="1">
        <v>61.765500000000003</v>
      </c>
      <c r="H21804" s="1">
        <v>15.732574850000001</v>
      </c>
      <c r="I21804" s="1">
        <v>1300</v>
      </c>
    </row>
    <row r="21805" spans="1:9" x14ac:dyDescent="0.25">
      <c r="A21805" s="1">
        <v>0</v>
      </c>
      <c r="B21805" s="1" t="s">
        <v>26255</v>
      </c>
    </row>
    <row r="21806" spans="1:9" x14ac:dyDescent="0.25">
      <c r="A21806" s="1">
        <v>1</v>
      </c>
      <c r="B21806" s="1" t="s">
        <v>26256</v>
      </c>
      <c r="C21806" s="1" t="s">
        <v>26257</v>
      </c>
      <c r="D21806" s="1">
        <v>22276.583344909999</v>
      </c>
      <c r="E21806" s="1">
        <v>1.3002000000000001E-4</v>
      </c>
      <c r="F21806" s="1" t="s">
        <v>3</v>
      </c>
      <c r="G21806" s="1" t="s">
        <v>26258</v>
      </c>
      <c r="H21806" s="1">
        <v>0</v>
      </c>
      <c r="I21806" s="1">
        <v>9994</v>
      </c>
    </row>
    <row r="21807" spans="1:9" x14ac:dyDescent="0.25">
      <c r="A21807" s="1">
        <v>2</v>
      </c>
      <c r="B21807" s="1">
        <v>53733</v>
      </c>
      <c r="C21807" s="1">
        <v>53.214300000000001</v>
      </c>
      <c r="D21807" s="1">
        <v>132.15870000000001</v>
      </c>
      <c r="E21807" s="1">
        <v>1394</v>
      </c>
      <c r="F21807" s="1">
        <v>130.94</v>
      </c>
      <c r="G21807" s="1">
        <v>67.776399999999995</v>
      </c>
      <c r="H21807" s="1">
        <v>15.73251482</v>
      </c>
      <c r="I21807" s="1">
        <v>1301</v>
      </c>
    </row>
    <row r="21808" spans="1:9" x14ac:dyDescent="0.25">
      <c r="A21808" s="1">
        <v>0</v>
      </c>
      <c r="B21808" s="1" t="s">
        <v>26259</v>
      </c>
    </row>
    <row r="21809" spans="1:9" x14ac:dyDescent="0.25">
      <c r="A21809" s="1">
        <v>1</v>
      </c>
      <c r="B21809" s="1" t="s">
        <v>26260</v>
      </c>
      <c r="C21809" s="1" t="s">
        <v>26261</v>
      </c>
      <c r="D21809" s="1">
        <v>22276.583344909999</v>
      </c>
      <c r="E21809" s="1">
        <v>2.9539999999999998E-5</v>
      </c>
      <c r="F21809" s="1" t="s">
        <v>3</v>
      </c>
      <c r="G21809" s="1" t="s">
        <v>26262</v>
      </c>
      <c r="H21809" s="1">
        <v>0</v>
      </c>
      <c r="I21809" s="1">
        <v>9994</v>
      </c>
    </row>
    <row r="21810" spans="1:9" x14ac:dyDescent="0.25">
      <c r="A21810" s="1">
        <v>2</v>
      </c>
      <c r="B21810" s="1">
        <v>53734</v>
      </c>
      <c r="C21810" s="1">
        <v>53.214399999999998</v>
      </c>
      <c r="D21810" s="1">
        <v>132.15520000000001</v>
      </c>
      <c r="E21810" s="1">
        <v>1556</v>
      </c>
      <c r="F21810" s="1">
        <v>135.87610000000001</v>
      </c>
      <c r="G21810" s="1">
        <v>64.607100000000003</v>
      </c>
      <c r="H21810" s="1">
        <v>15.73240745</v>
      </c>
      <c r="I21810" s="1">
        <v>1306</v>
      </c>
    </row>
    <row r="21811" spans="1:9" x14ac:dyDescent="0.25">
      <c r="A21811" s="1">
        <v>0</v>
      </c>
      <c r="B21811" s="1" t="s">
        <v>26263</v>
      </c>
    </row>
    <row r="21812" spans="1:9" x14ac:dyDescent="0.25">
      <c r="A21812" s="1">
        <v>1</v>
      </c>
      <c r="B21812" s="1" t="s">
        <v>26264</v>
      </c>
      <c r="C21812" s="1" t="s">
        <v>26265</v>
      </c>
      <c r="D21812" s="1">
        <v>22276.583344909999</v>
      </c>
      <c r="E21812" s="1">
        <v>-1.2025279999999999E-2</v>
      </c>
      <c r="F21812" s="1" t="s">
        <v>3</v>
      </c>
      <c r="G21812" s="1">
        <f>-21408-1</f>
        <v>-21409</v>
      </c>
      <c r="H21812" s="1">
        <v>0</v>
      </c>
      <c r="I21812" s="1">
        <v>9999</v>
      </c>
    </row>
    <row r="21813" spans="1:9" x14ac:dyDescent="0.25">
      <c r="A21813" s="1">
        <v>2</v>
      </c>
      <c r="B21813" s="1">
        <v>53735</v>
      </c>
      <c r="C21813" s="1">
        <v>53.217399999999998</v>
      </c>
      <c r="D21813" s="1">
        <v>132.78829999999999</v>
      </c>
      <c r="E21813" s="1">
        <v>1693</v>
      </c>
      <c r="F21813" s="1">
        <v>135.95259999999999</v>
      </c>
      <c r="G21813" s="1">
        <v>111.43049999999999</v>
      </c>
      <c r="H21813" s="1">
        <v>15.521837659999999</v>
      </c>
      <c r="I21813" s="1">
        <v>1302</v>
      </c>
    </row>
    <row r="21814" spans="1:9" x14ac:dyDescent="0.25">
      <c r="A21814" s="1">
        <v>0</v>
      </c>
      <c r="B21814" s="1" t="s">
        <v>26266</v>
      </c>
    </row>
    <row r="21815" spans="1:9" x14ac:dyDescent="0.25">
      <c r="A21815" s="1">
        <v>1</v>
      </c>
      <c r="B21815" s="1" t="s">
        <v>26267</v>
      </c>
      <c r="C21815" s="1" t="s">
        <v>26268</v>
      </c>
      <c r="D21815" s="1">
        <v>22276.583344909999</v>
      </c>
      <c r="E21815" s="1">
        <v>1.8968000000000001E-4</v>
      </c>
      <c r="F21815" s="1" t="s">
        <v>3</v>
      </c>
      <c r="G21815" s="1" t="s">
        <v>8131</v>
      </c>
      <c r="H21815" s="1">
        <v>0</v>
      </c>
      <c r="I21815" s="1">
        <v>9992</v>
      </c>
    </row>
    <row r="21816" spans="1:9" x14ac:dyDescent="0.25">
      <c r="A21816" s="1">
        <v>2</v>
      </c>
      <c r="B21816" s="1">
        <v>53736</v>
      </c>
      <c r="C21816" s="1">
        <v>53.214500000000001</v>
      </c>
      <c r="D21816" s="1">
        <v>132.15780000000001</v>
      </c>
      <c r="E21816" s="1">
        <v>1635</v>
      </c>
      <c r="F21816" s="1">
        <v>135.77959999999999</v>
      </c>
      <c r="G21816" s="1">
        <v>63.536200000000001</v>
      </c>
      <c r="H21816" s="1">
        <v>15.73240858</v>
      </c>
      <c r="I21816" s="1">
        <v>1308</v>
      </c>
    </row>
    <row r="21817" spans="1:9" x14ac:dyDescent="0.25">
      <c r="A21817" s="1">
        <v>0</v>
      </c>
      <c r="B21817" s="1" t="s">
        <v>26269</v>
      </c>
    </row>
    <row r="21818" spans="1:9" x14ac:dyDescent="0.25">
      <c r="A21818" s="1">
        <v>1</v>
      </c>
      <c r="B21818" s="1" t="s">
        <v>26270</v>
      </c>
      <c r="C21818" s="1" t="s">
        <v>26271</v>
      </c>
      <c r="D21818" s="1">
        <v>22276.583344909999</v>
      </c>
      <c r="E21818" s="1">
        <v>-1.2191499999999999E-2</v>
      </c>
      <c r="F21818" s="1" t="s">
        <v>3</v>
      </c>
      <c r="G21818" s="1">
        <f>-21740-1</f>
        <v>-21741</v>
      </c>
      <c r="H21818" s="1">
        <v>0</v>
      </c>
      <c r="I21818" s="1">
        <v>9999</v>
      </c>
    </row>
    <row r="21819" spans="1:9" x14ac:dyDescent="0.25">
      <c r="A21819" s="1">
        <v>2</v>
      </c>
      <c r="B21819" s="1">
        <v>53737</v>
      </c>
      <c r="C21819" s="1">
        <v>53.216700000000003</v>
      </c>
      <c r="D21819" s="1">
        <v>132.7911</v>
      </c>
      <c r="E21819" s="1">
        <v>1553</v>
      </c>
      <c r="F21819" s="1">
        <v>134.6241</v>
      </c>
      <c r="G21819" s="1">
        <v>111.542</v>
      </c>
      <c r="H21819" s="1">
        <v>15.521753479999999</v>
      </c>
      <c r="I21819" s="1">
        <v>1309</v>
      </c>
    </row>
    <row r="21820" spans="1:9" x14ac:dyDescent="0.25">
      <c r="A21820" s="1">
        <v>0</v>
      </c>
      <c r="B21820" s="1" t="s">
        <v>26272</v>
      </c>
    </row>
    <row r="21821" spans="1:9" x14ac:dyDescent="0.25">
      <c r="A21821" s="1">
        <v>1</v>
      </c>
      <c r="B21821" s="1" t="s">
        <v>26273</v>
      </c>
      <c r="C21821" s="1" t="s">
        <v>26274</v>
      </c>
      <c r="D21821" s="1">
        <v>22276.583344909999</v>
      </c>
      <c r="E21821" s="1">
        <v>-1.206831E-2</v>
      </c>
      <c r="F21821" s="1" t="s">
        <v>3</v>
      </c>
      <c r="G21821" s="1">
        <f>-21475-1</f>
        <v>-21476</v>
      </c>
      <c r="H21821" s="1">
        <v>0</v>
      </c>
      <c r="I21821" s="1">
        <v>9997</v>
      </c>
    </row>
    <row r="21822" spans="1:9" x14ac:dyDescent="0.25">
      <c r="A21822" s="1">
        <v>2</v>
      </c>
      <c r="B21822" s="1">
        <v>53738</v>
      </c>
      <c r="C21822" s="1">
        <v>53.216799999999999</v>
      </c>
      <c r="D21822" s="1">
        <v>132.7859</v>
      </c>
      <c r="E21822" s="1">
        <v>1365</v>
      </c>
      <c r="F21822" s="1">
        <v>123.1979</v>
      </c>
      <c r="G21822" s="1">
        <v>125.3929</v>
      </c>
      <c r="H21822" s="1">
        <v>15.522080580000001</v>
      </c>
      <c r="I21822" s="1">
        <v>1306</v>
      </c>
    </row>
    <row r="21823" spans="1:9" x14ac:dyDescent="0.25">
      <c r="A21823" s="1">
        <v>0</v>
      </c>
      <c r="B21823" s="1" t="s">
        <v>26275</v>
      </c>
    </row>
    <row r="21824" spans="1:9" x14ac:dyDescent="0.25">
      <c r="A21824" s="1">
        <v>1</v>
      </c>
      <c r="B21824" s="1" t="s">
        <v>26276</v>
      </c>
      <c r="C21824" s="1" t="s">
        <v>26277</v>
      </c>
      <c r="D21824" s="1">
        <v>22276.577773419998</v>
      </c>
      <c r="E21824" s="1">
        <v>4.5009799999999999E-3</v>
      </c>
      <c r="F21824" s="1" t="s">
        <v>26278</v>
      </c>
      <c r="G21824" s="1" t="s">
        <v>26279</v>
      </c>
      <c r="H21824" s="1">
        <v>0</v>
      </c>
      <c r="I21824" s="1">
        <v>9990</v>
      </c>
    </row>
    <row r="21825" spans="1:9" x14ac:dyDescent="0.25">
      <c r="A21825" s="1">
        <v>2</v>
      </c>
      <c r="B21825" s="1">
        <v>53739</v>
      </c>
      <c r="C21825" s="1">
        <v>53.208799999999997</v>
      </c>
      <c r="D21825" s="1">
        <v>128.8272</v>
      </c>
      <c r="E21825" s="1">
        <v>7065</v>
      </c>
      <c r="F21825" s="1">
        <v>337.45190000000002</v>
      </c>
      <c r="G21825" s="1">
        <v>22.620100000000001</v>
      </c>
      <c r="H21825" s="1">
        <v>15.99570559</v>
      </c>
      <c r="I21825" s="1">
        <v>5277</v>
      </c>
    </row>
    <row r="21826" spans="1:9" x14ac:dyDescent="0.25">
      <c r="A21826" s="1">
        <v>0</v>
      </c>
      <c r="B21826" s="1" t="s">
        <v>26280</v>
      </c>
    </row>
    <row r="21827" spans="1:9" x14ac:dyDescent="0.25">
      <c r="A21827" s="1">
        <v>1</v>
      </c>
      <c r="B21827" s="1" t="s">
        <v>26281</v>
      </c>
      <c r="C21827" s="1" t="s">
        <v>26282</v>
      </c>
      <c r="D21827" s="1">
        <v>22276.583344909999</v>
      </c>
      <c r="E21827" s="1">
        <v>-1.2024079999999999E-2</v>
      </c>
      <c r="F21827" s="1" t="s">
        <v>3</v>
      </c>
      <c r="G21827" s="1">
        <f>-21438-1</f>
        <v>-21439</v>
      </c>
      <c r="H21827" s="1">
        <v>0</v>
      </c>
      <c r="I21827" s="1">
        <v>9995</v>
      </c>
    </row>
    <row r="21828" spans="1:9" x14ac:dyDescent="0.25">
      <c r="A21828" s="1">
        <v>2</v>
      </c>
      <c r="B21828" s="1">
        <v>53740</v>
      </c>
      <c r="C21828" s="1">
        <v>53.217399999999998</v>
      </c>
      <c r="D21828" s="1">
        <v>132.79310000000001</v>
      </c>
      <c r="E21828" s="1">
        <v>1697</v>
      </c>
      <c r="F21828" s="1">
        <v>135.709</v>
      </c>
      <c r="G21828" s="1">
        <v>109.25230000000001</v>
      </c>
      <c r="H21828" s="1">
        <v>15.5214204</v>
      </c>
      <c r="I21828" s="1">
        <v>1307</v>
      </c>
    </row>
    <row r="21829" spans="1:9" x14ac:dyDescent="0.25">
      <c r="A21829" s="1">
        <v>0</v>
      </c>
      <c r="B21829" s="1" t="s">
        <v>26283</v>
      </c>
    </row>
    <row r="21830" spans="1:9" x14ac:dyDescent="0.25">
      <c r="A21830" s="1">
        <v>1</v>
      </c>
      <c r="B21830" s="1" t="s">
        <v>26284</v>
      </c>
      <c r="C21830" s="1" t="s">
        <v>26285</v>
      </c>
      <c r="D21830" s="1">
        <v>22276.583344909999</v>
      </c>
      <c r="E21830" s="1">
        <v>8.0942000000000004E-4</v>
      </c>
      <c r="F21830" s="1" t="s">
        <v>3</v>
      </c>
      <c r="G21830" s="1" t="s">
        <v>26286</v>
      </c>
      <c r="H21830" s="1">
        <v>0</v>
      </c>
      <c r="I21830" s="1">
        <v>9991</v>
      </c>
    </row>
    <row r="21831" spans="1:9" x14ac:dyDescent="0.25">
      <c r="A21831" s="1">
        <v>2</v>
      </c>
      <c r="B21831" s="1">
        <v>53741</v>
      </c>
      <c r="C21831" s="1">
        <v>53.213999999999999</v>
      </c>
      <c r="D21831" s="1">
        <v>132.57669999999999</v>
      </c>
      <c r="E21831" s="1">
        <v>1345</v>
      </c>
      <c r="F21831" s="1">
        <v>127.24590000000001</v>
      </c>
      <c r="G21831" s="1">
        <v>225.81780000000001</v>
      </c>
      <c r="H21831" s="1">
        <v>15.64817143</v>
      </c>
      <c r="I21831" s="1">
        <v>1308</v>
      </c>
    </row>
    <row r="21832" spans="1:9" x14ac:dyDescent="0.25">
      <c r="A21832" s="1">
        <v>0</v>
      </c>
      <c r="B21832" s="1" t="s">
        <v>26287</v>
      </c>
    </row>
    <row r="21833" spans="1:9" x14ac:dyDescent="0.25">
      <c r="A21833" s="1">
        <v>1</v>
      </c>
      <c r="B21833" s="1" t="s">
        <v>26288</v>
      </c>
      <c r="C21833" s="1" t="s">
        <v>26289</v>
      </c>
      <c r="D21833" s="1">
        <v>22276.583344909999</v>
      </c>
      <c r="E21833" s="1">
        <v>-1.240083E-2</v>
      </c>
      <c r="F21833" s="1" t="s">
        <v>3</v>
      </c>
      <c r="G21833" s="1">
        <f>-22171-1</f>
        <v>-22172</v>
      </c>
      <c r="H21833" s="1">
        <v>0</v>
      </c>
      <c r="I21833" s="1">
        <v>9993</v>
      </c>
    </row>
    <row r="21834" spans="1:9" x14ac:dyDescent="0.25">
      <c r="A21834" s="1">
        <v>2</v>
      </c>
      <c r="B21834" s="1">
        <v>53742</v>
      </c>
      <c r="C21834" s="1">
        <v>53.216700000000003</v>
      </c>
      <c r="D21834" s="1">
        <v>132.79589999999999</v>
      </c>
      <c r="E21834" s="1">
        <v>1462</v>
      </c>
      <c r="F21834" s="1">
        <v>126.2945</v>
      </c>
      <c r="G21834" s="1">
        <v>117.43989999999999</v>
      </c>
      <c r="H21834" s="1">
        <v>15.521499889999999</v>
      </c>
      <c r="I21834" s="1">
        <v>1306</v>
      </c>
    </row>
    <row r="21835" spans="1:9" x14ac:dyDescent="0.25">
      <c r="A21835" s="1">
        <v>0</v>
      </c>
      <c r="B21835" s="1" t="s">
        <v>26290</v>
      </c>
    </row>
    <row r="21836" spans="1:9" x14ac:dyDescent="0.25">
      <c r="A21836" s="1">
        <v>1</v>
      </c>
      <c r="B21836" s="1" t="s">
        <v>26291</v>
      </c>
      <c r="C21836" s="1" t="s">
        <v>26292</v>
      </c>
      <c r="D21836" s="1">
        <v>22276.583344909999</v>
      </c>
      <c r="E21836" s="1">
        <v>-1.231121E-2</v>
      </c>
      <c r="F21836" s="1" t="s">
        <v>3</v>
      </c>
      <c r="G21836" s="1">
        <f>-22067-1</f>
        <v>-22068</v>
      </c>
      <c r="H21836" s="1">
        <v>0</v>
      </c>
      <c r="I21836" s="1">
        <v>9991</v>
      </c>
    </row>
    <row r="21837" spans="1:9" x14ac:dyDescent="0.25">
      <c r="A21837" s="1">
        <v>2</v>
      </c>
      <c r="B21837" s="1">
        <v>53743</v>
      </c>
      <c r="C21837" s="1">
        <v>53.2166</v>
      </c>
      <c r="D21837" s="1">
        <v>132.80600000000001</v>
      </c>
      <c r="E21837" s="1">
        <v>1475</v>
      </c>
      <c r="F21837" s="1">
        <v>129.5762</v>
      </c>
      <c r="G21837" s="1">
        <v>109.3086</v>
      </c>
      <c r="H21837" s="1">
        <v>15.520597820000001</v>
      </c>
      <c r="I21837" s="1">
        <v>1301</v>
      </c>
    </row>
    <row r="21838" spans="1:9" x14ac:dyDescent="0.25">
      <c r="A21838" s="1">
        <v>0</v>
      </c>
      <c r="B21838" s="1" t="s">
        <v>26293</v>
      </c>
    </row>
    <row r="21839" spans="1:9" x14ac:dyDescent="0.25">
      <c r="A21839" s="1">
        <v>1</v>
      </c>
      <c r="B21839" s="1" t="s">
        <v>26294</v>
      </c>
      <c r="C21839" s="1" t="s">
        <v>26295</v>
      </c>
      <c r="D21839" s="1">
        <v>22276.583344909999</v>
      </c>
      <c r="E21839" s="1">
        <v>-1.2215470000000001E-2</v>
      </c>
      <c r="F21839" s="1" t="s">
        <v>3</v>
      </c>
      <c r="G21839" s="1">
        <f>-21835-1</f>
        <v>-21836</v>
      </c>
      <c r="H21839" s="1">
        <v>0</v>
      </c>
      <c r="I21839" s="1">
        <v>9995</v>
      </c>
    </row>
    <row r="21840" spans="1:9" x14ac:dyDescent="0.25">
      <c r="A21840" s="1">
        <v>2</v>
      </c>
      <c r="B21840" s="1">
        <v>53744</v>
      </c>
      <c r="C21840" s="1">
        <v>53.216799999999999</v>
      </c>
      <c r="D21840" s="1">
        <v>132.79830000000001</v>
      </c>
      <c r="E21840" s="1">
        <v>1481</v>
      </c>
      <c r="F21840" s="1">
        <v>122.65479999999999</v>
      </c>
      <c r="G21840" s="1">
        <v>119.8746</v>
      </c>
      <c r="H21840" s="1">
        <v>15.5211503</v>
      </c>
      <c r="I21840" s="1">
        <v>1308</v>
      </c>
    </row>
    <row r="21841" spans="1:9" x14ac:dyDescent="0.25">
      <c r="A21841" s="1">
        <v>0</v>
      </c>
      <c r="B21841" s="1" t="s">
        <v>26296</v>
      </c>
    </row>
    <row r="21842" spans="1:9" x14ac:dyDescent="0.25">
      <c r="A21842" s="1">
        <v>1</v>
      </c>
      <c r="B21842" s="1" t="s">
        <v>26297</v>
      </c>
      <c r="C21842" s="1" t="s">
        <v>26298</v>
      </c>
      <c r="D21842" s="1">
        <v>22276.583344909999</v>
      </c>
      <c r="E21842" s="1">
        <v>-1.218617E-2</v>
      </c>
      <c r="F21842" s="1" t="s">
        <v>3</v>
      </c>
      <c r="G21842" s="1">
        <f>-21845-1</f>
        <v>-21846</v>
      </c>
      <c r="H21842" s="1">
        <v>0</v>
      </c>
      <c r="I21842" s="1">
        <v>9991</v>
      </c>
    </row>
    <row r="21843" spans="1:9" x14ac:dyDescent="0.25">
      <c r="A21843" s="1">
        <v>2</v>
      </c>
      <c r="B21843" s="1">
        <v>53745</v>
      </c>
      <c r="C21843" s="1">
        <v>53.216700000000003</v>
      </c>
      <c r="D21843" s="1">
        <v>132.80850000000001</v>
      </c>
      <c r="E21843" s="1">
        <v>1534</v>
      </c>
      <c r="F21843" s="1">
        <v>130.1233</v>
      </c>
      <c r="G21843" s="1">
        <v>107.55200000000001</v>
      </c>
      <c r="H21843" s="1">
        <v>15.520292080000001</v>
      </c>
      <c r="I21843" s="1">
        <v>1301</v>
      </c>
    </row>
    <row r="21844" spans="1:9" x14ac:dyDescent="0.25">
      <c r="A21844" s="1">
        <v>0</v>
      </c>
      <c r="B21844" s="1" t="s">
        <v>26299</v>
      </c>
    </row>
    <row r="21845" spans="1:9" x14ac:dyDescent="0.25">
      <c r="A21845" s="1">
        <v>1</v>
      </c>
      <c r="B21845" s="1" t="s">
        <v>26300</v>
      </c>
      <c r="C21845" s="1" t="s">
        <v>26301</v>
      </c>
      <c r="D21845" s="1">
        <v>22276.583344909999</v>
      </c>
      <c r="E21845" s="1">
        <v>-1.23879E-2</v>
      </c>
      <c r="F21845" s="1" t="s">
        <v>3</v>
      </c>
      <c r="G21845" s="1">
        <f>-22196-1</f>
        <v>-22197</v>
      </c>
      <c r="H21845" s="1">
        <v>0</v>
      </c>
      <c r="I21845" s="1">
        <v>9996</v>
      </c>
    </row>
    <row r="21846" spans="1:9" x14ac:dyDescent="0.25">
      <c r="A21846" s="1">
        <v>2</v>
      </c>
      <c r="B21846" s="1">
        <v>53746</v>
      </c>
      <c r="C21846" s="1">
        <v>53.216700000000003</v>
      </c>
      <c r="D21846" s="1">
        <v>132.80340000000001</v>
      </c>
      <c r="E21846" s="1">
        <v>1582</v>
      </c>
      <c r="F21846" s="1">
        <v>133.98689999999999</v>
      </c>
      <c r="G21846" s="1">
        <v>106.1093</v>
      </c>
      <c r="H21846" s="1">
        <v>15.520862620000001</v>
      </c>
      <c r="I21846" s="1">
        <v>1308</v>
      </c>
    </row>
    <row r="21847" spans="1:9" x14ac:dyDescent="0.25">
      <c r="A21847" s="1">
        <v>0</v>
      </c>
      <c r="B21847" s="1" t="s">
        <v>26302</v>
      </c>
    </row>
    <row r="21848" spans="1:9" x14ac:dyDescent="0.25">
      <c r="A21848" s="1">
        <v>1</v>
      </c>
      <c r="B21848" s="1" t="s">
        <v>26303</v>
      </c>
      <c r="C21848" s="1" t="s">
        <v>26304</v>
      </c>
      <c r="D21848" s="1">
        <v>22276.644879799998</v>
      </c>
      <c r="E21848" s="1">
        <v>1.051232E-2</v>
      </c>
      <c r="F21848" s="1" t="s">
        <v>26305</v>
      </c>
      <c r="G21848" s="1" t="s">
        <v>26306</v>
      </c>
      <c r="H21848" s="1">
        <v>0</v>
      </c>
      <c r="I21848" s="1">
        <v>9990</v>
      </c>
    </row>
    <row r="21849" spans="1:9" x14ac:dyDescent="0.25">
      <c r="A21849" s="1">
        <v>2</v>
      </c>
      <c r="B21849" s="1">
        <v>53747</v>
      </c>
      <c r="C21849" s="1">
        <v>53.2042</v>
      </c>
      <c r="D21849" s="1">
        <v>127.65179999999999</v>
      </c>
      <c r="E21849" s="1">
        <v>8512</v>
      </c>
      <c r="F21849" s="1">
        <v>296.58710000000002</v>
      </c>
      <c r="G21849" s="1">
        <v>127.1921</v>
      </c>
      <c r="H21849" s="1">
        <v>16.117632690000001</v>
      </c>
      <c r="I21849" s="1">
        <v>4658</v>
      </c>
    </row>
    <row r="21850" spans="1:9" x14ac:dyDescent="0.25">
      <c r="A21850" s="1">
        <v>0</v>
      </c>
      <c r="B21850" s="1" t="s">
        <v>26307</v>
      </c>
    </row>
    <row r="21851" spans="1:9" x14ac:dyDescent="0.25">
      <c r="A21851" s="1">
        <v>1</v>
      </c>
      <c r="B21851" s="1" t="s">
        <v>26308</v>
      </c>
      <c r="C21851" s="1" t="s">
        <v>26309</v>
      </c>
      <c r="D21851" s="1">
        <v>22276.583344909999</v>
      </c>
      <c r="E21851" s="1">
        <v>-1.293946E-2</v>
      </c>
      <c r="F21851" s="1" t="s">
        <v>3</v>
      </c>
      <c r="G21851" s="1">
        <f>-23304-1</f>
        <v>-23305</v>
      </c>
      <c r="H21851" s="1">
        <v>0</v>
      </c>
      <c r="I21851" s="1">
        <v>9994</v>
      </c>
    </row>
    <row r="21852" spans="1:9" x14ac:dyDescent="0.25">
      <c r="A21852" s="1">
        <v>2</v>
      </c>
      <c r="B21852" s="1">
        <v>53748</v>
      </c>
      <c r="C21852" s="1">
        <v>53.216700000000003</v>
      </c>
      <c r="D21852" s="1">
        <v>132.8109</v>
      </c>
      <c r="E21852" s="1">
        <v>1664</v>
      </c>
      <c r="F21852" s="1">
        <v>124.4192</v>
      </c>
      <c r="G21852" s="1">
        <v>112.0125</v>
      </c>
      <c r="H21852" s="1">
        <v>15.520646660000001</v>
      </c>
      <c r="I21852" s="1">
        <v>1304</v>
      </c>
    </row>
    <row r="21853" spans="1:9" x14ac:dyDescent="0.25">
      <c r="A21853" s="1">
        <v>0</v>
      </c>
      <c r="B21853" s="1" t="s">
        <v>26310</v>
      </c>
    </row>
    <row r="21854" spans="1:9" x14ac:dyDescent="0.25">
      <c r="A21854" s="1">
        <v>1</v>
      </c>
      <c r="B21854" s="1" t="s">
        <v>26311</v>
      </c>
      <c r="C21854" s="1" t="s">
        <v>26312</v>
      </c>
      <c r="D21854" s="1">
        <v>22276.583344909999</v>
      </c>
      <c r="E21854" s="1">
        <v>-1.223434E-2</v>
      </c>
      <c r="F21854" s="1" t="s">
        <v>3</v>
      </c>
      <c r="G21854" s="1">
        <f>-21971-1</f>
        <v>-21972</v>
      </c>
      <c r="H21854" s="1">
        <v>0</v>
      </c>
      <c r="I21854" s="1">
        <v>9998</v>
      </c>
    </row>
    <row r="21855" spans="1:9" x14ac:dyDescent="0.25">
      <c r="A21855" s="1">
        <v>2</v>
      </c>
      <c r="B21855" s="1">
        <v>53749</v>
      </c>
      <c r="C21855" s="1">
        <v>53.216999999999999</v>
      </c>
      <c r="D21855" s="1">
        <v>132.8141</v>
      </c>
      <c r="E21855" s="1">
        <v>1365</v>
      </c>
      <c r="F21855" s="1">
        <v>114.2846</v>
      </c>
      <c r="G21855" s="1">
        <v>120.9572</v>
      </c>
      <c r="H21855" s="1">
        <v>15.5199119</v>
      </c>
      <c r="I21855" s="1">
        <v>1300</v>
      </c>
    </row>
    <row r="21856" spans="1:9" x14ac:dyDescent="0.25">
      <c r="A21856" s="1">
        <v>0</v>
      </c>
      <c r="B21856" s="1" t="s">
        <v>26313</v>
      </c>
    </row>
    <row r="21857" spans="1:9" x14ac:dyDescent="0.25">
      <c r="A21857" s="1">
        <v>1</v>
      </c>
      <c r="B21857" s="1" t="s">
        <v>26314</v>
      </c>
      <c r="C21857" s="1" t="s">
        <v>26315</v>
      </c>
      <c r="D21857" s="1">
        <v>22276.583344909999</v>
      </c>
      <c r="E21857" s="1">
        <v>-1.201983E-2</v>
      </c>
      <c r="F21857" s="1" t="s">
        <v>3</v>
      </c>
      <c r="G21857" s="1">
        <f>-21577-1</f>
        <v>-21578</v>
      </c>
      <c r="H21857" s="1">
        <v>0</v>
      </c>
      <c r="I21857" s="1">
        <v>9997</v>
      </c>
    </row>
    <row r="21858" spans="1:9" x14ac:dyDescent="0.25">
      <c r="A21858" s="1">
        <v>2</v>
      </c>
      <c r="B21858" s="1">
        <v>53750</v>
      </c>
      <c r="C21858" s="1">
        <v>53.217399999999998</v>
      </c>
      <c r="D21858" s="1">
        <v>132.81559999999999</v>
      </c>
      <c r="E21858" s="1">
        <v>1492</v>
      </c>
      <c r="F21858" s="1">
        <v>123.3163</v>
      </c>
      <c r="G21858" s="1">
        <v>110.71720000000001</v>
      </c>
      <c r="H21858" s="1">
        <v>15.51954424</v>
      </c>
      <c r="I21858" s="1">
        <v>1308</v>
      </c>
    </row>
    <row r="21859" spans="1:9" x14ac:dyDescent="0.25">
      <c r="A21859" s="1">
        <v>0</v>
      </c>
      <c r="B21859" s="1" t="s">
        <v>26316</v>
      </c>
    </row>
    <row r="21860" spans="1:9" x14ac:dyDescent="0.25">
      <c r="A21860" s="1">
        <v>1</v>
      </c>
      <c r="B21860" s="1" t="s">
        <v>26317</v>
      </c>
      <c r="C21860" s="1" t="s">
        <v>26318</v>
      </c>
      <c r="D21860" s="1">
        <v>22276.304352079998</v>
      </c>
      <c r="E21860" s="1">
        <v>2.07683E-3</v>
      </c>
      <c r="F21860" s="1" t="s">
        <v>26319</v>
      </c>
      <c r="G21860" s="1" t="s">
        <v>26320</v>
      </c>
      <c r="H21860" s="1">
        <v>0</v>
      </c>
      <c r="I21860" s="1">
        <v>9991</v>
      </c>
    </row>
    <row r="21861" spans="1:9" x14ac:dyDescent="0.25">
      <c r="A21861" s="1">
        <v>2</v>
      </c>
      <c r="B21861" s="1">
        <v>53754</v>
      </c>
      <c r="C21861" s="1">
        <v>53.211799999999997</v>
      </c>
      <c r="D21861" s="1">
        <v>130.70339999999999</v>
      </c>
      <c r="E21861" s="1">
        <v>9207</v>
      </c>
      <c r="F21861" s="1">
        <v>354.04480000000001</v>
      </c>
      <c r="G21861" s="1">
        <v>6.0469999999999997</v>
      </c>
      <c r="H21861" s="1">
        <v>15.94202984</v>
      </c>
      <c r="I21861" s="1">
        <v>4498</v>
      </c>
    </row>
    <row r="21862" spans="1:9" x14ac:dyDescent="0.25">
      <c r="A21862" s="1">
        <v>0</v>
      </c>
      <c r="B21862" s="1" t="s">
        <v>8669</v>
      </c>
      <c r="C21862" s="1" t="s">
        <v>26321</v>
      </c>
    </row>
    <row r="21863" spans="1:9" x14ac:dyDescent="0.25">
      <c r="A21863" s="1">
        <v>1</v>
      </c>
      <c r="B21863" s="1" t="s">
        <v>26322</v>
      </c>
      <c r="C21863" s="1" t="s">
        <v>26323</v>
      </c>
      <c r="D21863" s="1">
        <v>22276.564858729998</v>
      </c>
      <c r="E21863" s="1">
        <v>-2.5500000000000001E-6</v>
      </c>
      <c r="F21863" s="1" t="s">
        <v>3</v>
      </c>
      <c r="G21863" s="1">
        <f>-15152-4</f>
        <v>-15156</v>
      </c>
      <c r="H21863" s="1">
        <v>0</v>
      </c>
      <c r="I21863" s="1">
        <v>9997</v>
      </c>
    </row>
    <row r="21864" spans="1:9" x14ac:dyDescent="0.25">
      <c r="A21864" s="1">
        <v>2</v>
      </c>
      <c r="B21864" s="1">
        <v>53757</v>
      </c>
      <c r="C21864" s="1">
        <v>53.532200000000003</v>
      </c>
      <c r="D21864" s="1">
        <v>233.62389999999999</v>
      </c>
      <c r="E21864" s="1">
        <v>9690</v>
      </c>
      <c r="F21864" s="1">
        <v>359.7851</v>
      </c>
      <c r="G21864" s="1">
        <v>0.31269999999999998</v>
      </c>
      <c r="H21864" s="1">
        <v>14.58220352</v>
      </c>
      <c r="I21864" s="1">
        <v>4008</v>
      </c>
    </row>
    <row r="21865" spans="1:9" x14ac:dyDescent="0.25">
      <c r="A21865" s="1">
        <v>0</v>
      </c>
      <c r="B21865" s="1" t="s">
        <v>8669</v>
      </c>
      <c r="C21865" s="1" t="s">
        <v>22050</v>
      </c>
    </row>
    <row r="21866" spans="1:9" x14ac:dyDescent="0.25">
      <c r="A21866" s="1">
        <v>1</v>
      </c>
      <c r="B21866" s="1" t="s">
        <v>26324</v>
      </c>
      <c r="C21866" s="1" t="s">
        <v>26325</v>
      </c>
      <c r="D21866" s="1">
        <v>22276.506060569998</v>
      </c>
      <c r="E21866" s="1">
        <v>3.9299999999999996E-6</v>
      </c>
      <c r="F21866" s="1" t="s">
        <v>3</v>
      </c>
      <c r="G21866" s="1" t="s">
        <v>913</v>
      </c>
      <c r="H21866" s="1">
        <v>0</v>
      </c>
      <c r="I21866" s="1">
        <v>9991</v>
      </c>
    </row>
    <row r="21867" spans="1:9" x14ac:dyDescent="0.25">
      <c r="A21867" s="1">
        <v>2</v>
      </c>
      <c r="B21867" s="1">
        <v>53758</v>
      </c>
      <c r="C21867" s="1">
        <v>53.5291</v>
      </c>
      <c r="D21867" s="1">
        <v>233.95179999999999</v>
      </c>
      <c r="E21867" s="1">
        <v>9367</v>
      </c>
      <c r="F21867" s="1">
        <v>344.0197</v>
      </c>
      <c r="G21867" s="1">
        <v>16.048500000000001</v>
      </c>
      <c r="H21867" s="1">
        <v>14.57728801</v>
      </c>
      <c r="I21867" s="1">
        <v>3997</v>
      </c>
    </row>
    <row r="21868" spans="1:9" x14ac:dyDescent="0.25">
      <c r="A21868" s="1">
        <v>0</v>
      </c>
      <c r="B21868" s="1" t="s">
        <v>19576</v>
      </c>
      <c r="C21868" s="1" t="s">
        <v>20058</v>
      </c>
    </row>
    <row r="21869" spans="1:9" x14ac:dyDescent="0.25">
      <c r="A21869" s="1">
        <v>1</v>
      </c>
      <c r="B21869" s="1" t="s">
        <v>26326</v>
      </c>
      <c r="C21869" s="1" t="s">
        <v>26327</v>
      </c>
      <c r="D21869" s="1">
        <v>22276.321623659998</v>
      </c>
      <c r="E21869" s="1">
        <v>-2.2240000000000001E-5</v>
      </c>
      <c r="F21869" s="1" t="s">
        <v>3</v>
      </c>
      <c r="G21869" s="1">
        <f>-90303-4</f>
        <v>-90307</v>
      </c>
      <c r="H21869" s="1">
        <v>0</v>
      </c>
      <c r="I21869" s="1">
        <v>9994</v>
      </c>
    </row>
    <row r="21870" spans="1:9" x14ac:dyDescent="0.25">
      <c r="A21870" s="1">
        <v>2</v>
      </c>
      <c r="B21870" s="1">
        <v>53760</v>
      </c>
      <c r="C21870" s="1">
        <v>34.997900000000001</v>
      </c>
      <c r="D21870" s="1">
        <v>214.7998</v>
      </c>
      <c r="E21870" s="1">
        <v>6574</v>
      </c>
      <c r="F21870" s="1">
        <v>152.48589999999999</v>
      </c>
      <c r="G21870" s="1">
        <v>345.09660000000002</v>
      </c>
      <c r="H21870" s="1">
        <v>15.23158357</v>
      </c>
      <c r="I21870" s="1">
        <v>4142</v>
      </c>
    </row>
    <row r="21871" spans="1:9" x14ac:dyDescent="0.25">
      <c r="A21871" s="1">
        <v>0</v>
      </c>
      <c r="B21871" s="1" t="s">
        <v>19576</v>
      </c>
      <c r="C21871" s="1" t="s">
        <v>20063</v>
      </c>
    </row>
    <row r="21872" spans="1:9" x14ac:dyDescent="0.25">
      <c r="A21872" s="1">
        <v>1</v>
      </c>
      <c r="B21872" s="1" t="s">
        <v>26328</v>
      </c>
      <c r="C21872" s="1" t="s">
        <v>26329</v>
      </c>
      <c r="D21872" s="1">
        <v>22276.317660600002</v>
      </c>
      <c r="E21872" s="1">
        <v>1.337E-4</v>
      </c>
      <c r="F21872" s="1" t="s">
        <v>3</v>
      </c>
      <c r="G21872" s="1" t="s">
        <v>26330</v>
      </c>
      <c r="H21872" s="1">
        <v>0</v>
      </c>
      <c r="I21872" s="1">
        <v>9995</v>
      </c>
    </row>
    <row r="21873" spans="1:9" x14ac:dyDescent="0.25">
      <c r="A21873" s="1">
        <v>2</v>
      </c>
      <c r="B21873" s="1">
        <v>53761</v>
      </c>
      <c r="C21873" s="1">
        <v>34.996099999999998</v>
      </c>
      <c r="D21873" s="1">
        <v>214.76230000000001</v>
      </c>
      <c r="E21873" s="1">
        <v>6355</v>
      </c>
      <c r="F21873" s="1">
        <v>180.59119999999999</v>
      </c>
      <c r="G21873" s="1">
        <v>316.07799999999997</v>
      </c>
      <c r="H21873" s="1">
        <v>15.23315957</v>
      </c>
      <c r="I21873" s="1">
        <v>4107</v>
      </c>
    </row>
    <row r="21874" spans="1:9" x14ac:dyDescent="0.25">
      <c r="A21874" s="1">
        <v>0</v>
      </c>
      <c r="B21874" s="1" t="s">
        <v>19576</v>
      </c>
      <c r="C21874" s="1" t="s">
        <v>26331</v>
      </c>
    </row>
    <row r="21875" spans="1:9" x14ac:dyDescent="0.25">
      <c r="A21875" s="1">
        <v>1</v>
      </c>
      <c r="B21875" s="1" t="s">
        <v>26332</v>
      </c>
      <c r="C21875" s="1" t="s">
        <v>26333</v>
      </c>
      <c r="D21875" s="1">
        <v>22276.321185569999</v>
      </c>
      <c r="E21875" s="1">
        <v>1.0739999999999999E-4</v>
      </c>
      <c r="F21875" s="1" t="s">
        <v>3</v>
      </c>
      <c r="G21875" s="1" t="s">
        <v>26334</v>
      </c>
      <c r="H21875" s="1">
        <v>0</v>
      </c>
      <c r="I21875" s="1">
        <v>9995</v>
      </c>
    </row>
    <row r="21876" spans="1:9" x14ac:dyDescent="0.25">
      <c r="A21876" s="1">
        <v>2</v>
      </c>
      <c r="B21876" s="1">
        <v>53763</v>
      </c>
      <c r="C21876" s="1">
        <v>34.996200000000002</v>
      </c>
      <c r="D21876" s="1">
        <v>214.78749999999999</v>
      </c>
      <c r="E21876" s="1">
        <v>6920</v>
      </c>
      <c r="F21876" s="1">
        <v>186.15559999999999</v>
      </c>
      <c r="G21876" s="1">
        <v>311.32279999999997</v>
      </c>
      <c r="H21876" s="1">
        <v>15.23022385</v>
      </c>
      <c r="I21876" s="1">
        <v>4108</v>
      </c>
    </row>
    <row r="21877" spans="1:9" x14ac:dyDescent="0.25">
      <c r="A21877" s="1">
        <v>0</v>
      </c>
      <c r="B21877" s="1" t="s">
        <v>26335</v>
      </c>
    </row>
    <row r="21878" spans="1:9" x14ac:dyDescent="0.25">
      <c r="A21878" s="1">
        <v>1</v>
      </c>
      <c r="B21878" s="1" t="s">
        <v>26336</v>
      </c>
      <c r="C21878" s="1" t="s">
        <v>26337</v>
      </c>
      <c r="D21878" s="1">
        <v>22276.213254689999</v>
      </c>
      <c r="E21878" s="1">
        <v>5.4151000000000004E-4</v>
      </c>
      <c r="F21878" s="1" t="s">
        <v>3</v>
      </c>
      <c r="G21878" s="1" t="s">
        <v>26338</v>
      </c>
      <c r="H21878" s="1">
        <v>0</v>
      </c>
      <c r="I21878" s="1">
        <v>9991</v>
      </c>
    </row>
    <row r="21879" spans="1:9" x14ac:dyDescent="0.25">
      <c r="A21879" s="1">
        <v>2</v>
      </c>
      <c r="B21879" s="1">
        <v>53768</v>
      </c>
      <c r="C21879" s="1">
        <v>51.6404</v>
      </c>
      <c r="D21879" s="1">
        <v>161.11109999999999</v>
      </c>
      <c r="E21879" s="1">
        <v>593</v>
      </c>
      <c r="F21879" s="1">
        <v>12.167</v>
      </c>
      <c r="G21879" s="1">
        <v>347.93340000000001</v>
      </c>
      <c r="H21879" s="1">
        <v>15.52470142</v>
      </c>
      <c r="I21879" s="1">
        <v>4184</v>
      </c>
    </row>
    <row r="21880" spans="1:9" x14ac:dyDescent="0.25">
      <c r="A21880" s="1">
        <v>0</v>
      </c>
      <c r="B21880" s="1" t="s">
        <v>26339</v>
      </c>
    </row>
    <row r="21881" spans="1:9" x14ac:dyDescent="0.25">
      <c r="A21881" s="1">
        <v>1</v>
      </c>
      <c r="B21881" s="1" t="s">
        <v>26340</v>
      </c>
      <c r="C21881" s="1" t="s">
        <v>26341</v>
      </c>
      <c r="D21881" s="1">
        <v>22276.40150847</v>
      </c>
      <c r="E21881" s="1">
        <v>8.7522000000000001E-4</v>
      </c>
      <c r="F21881" s="1" t="s">
        <v>3</v>
      </c>
      <c r="G21881" s="1" t="s">
        <v>26342</v>
      </c>
      <c r="H21881" s="1">
        <v>0</v>
      </c>
      <c r="I21881" s="1">
        <v>9992</v>
      </c>
    </row>
    <row r="21882" spans="1:9" x14ac:dyDescent="0.25">
      <c r="A21882" s="1">
        <v>2</v>
      </c>
      <c r="B21882" s="1">
        <v>53769</v>
      </c>
      <c r="C21882" s="1">
        <v>51.642099999999999</v>
      </c>
      <c r="D21882" s="1">
        <v>160.1232</v>
      </c>
      <c r="E21882" s="1">
        <v>1099</v>
      </c>
      <c r="F21882" s="1">
        <v>327.71749999999997</v>
      </c>
      <c r="G21882" s="1">
        <v>32.374699999999997</v>
      </c>
      <c r="H21882" s="1">
        <v>15.532546249999999</v>
      </c>
      <c r="I21882" s="1">
        <v>4218</v>
      </c>
    </row>
    <row r="21883" spans="1:9" x14ac:dyDescent="0.25">
      <c r="A21883" s="1">
        <v>0</v>
      </c>
      <c r="B21883" s="1" t="s">
        <v>26343</v>
      </c>
    </row>
    <row r="21884" spans="1:9" x14ac:dyDescent="0.25">
      <c r="A21884" s="1">
        <v>1</v>
      </c>
      <c r="B21884" s="1" t="s">
        <v>26344</v>
      </c>
      <c r="C21884" s="1" t="s">
        <v>26345</v>
      </c>
      <c r="D21884" s="1">
        <v>22276.583344909999</v>
      </c>
      <c r="E21884" s="1">
        <v>6.2403000000000003E-4</v>
      </c>
      <c r="F21884" s="1" t="s">
        <v>3</v>
      </c>
      <c r="G21884" s="1" t="s">
        <v>26346</v>
      </c>
      <c r="H21884" s="1">
        <v>0</v>
      </c>
      <c r="I21884" s="1">
        <v>9999</v>
      </c>
    </row>
    <row r="21885" spans="1:9" x14ac:dyDescent="0.25">
      <c r="A21885" s="1">
        <v>2</v>
      </c>
      <c r="B21885" s="1">
        <v>53773</v>
      </c>
      <c r="C21885" s="1">
        <v>53.214500000000001</v>
      </c>
      <c r="D21885" s="1">
        <v>155.64189999999999</v>
      </c>
      <c r="E21885" s="1">
        <v>1320</v>
      </c>
      <c r="F21885" s="1">
        <v>136.94220000000001</v>
      </c>
      <c r="G21885" s="1">
        <v>190.62610000000001</v>
      </c>
      <c r="H21885" s="1">
        <v>15.73200714</v>
      </c>
      <c r="I21885" s="1">
        <v>1300</v>
      </c>
    </row>
    <row r="21886" spans="1:9" x14ac:dyDescent="0.25">
      <c r="A21886" s="1">
        <v>0</v>
      </c>
      <c r="B21886" s="1" t="s">
        <v>26347</v>
      </c>
    </row>
    <row r="21887" spans="1:9" x14ac:dyDescent="0.25">
      <c r="A21887" s="1">
        <v>1</v>
      </c>
      <c r="B21887" s="1" t="s">
        <v>26348</v>
      </c>
      <c r="C21887" s="1" t="s">
        <v>26349</v>
      </c>
      <c r="D21887" s="1">
        <v>22276.583344909999</v>
      </c>
      <c r="E21887" s="1">
        <v>1.4557E-4</v>
      </c>
      <c r="F21887" s="1" t="s">
        <v>3</v>
      </c>
      <c r="G21887" s="1" t="s">
        <v>26350</v>
      </c>
      <c r="H21887" s="1">
        <v>0</v>
      </c>
      <c r="I21887" s="1">
        <v>9993</v>
      </c>
    </row>
    <row r="21888" spans="1:9" x14ac:dyDescent="0.25">
      <c r="A21888" s="1">
        <v>2</v>
      </c>
      <c r="B21888" s="1">
        <v>53774</v>
      </c>
      <c r="C21888" s="1">
        <v>53.2149</v>
      </c>
      <c r="D21888" s="1">
        <v>155.6413</v>
      </c>
      <c r="E21888" s="1">
        <v>1307</v>
      </c>
      <c r="F21888" s="1">
        <v>136.95339999999999</v>
      </c>
      <c r="G21888" s="1">
        <v>191.20099999999999</v>
      </c>
      <c r="H21888" s="1">
        <v>15.732469269999999</v>
      </c>
      <c r="I21888" s="1">
        <v>1303</v>
      </c>
    </row>
    <row r="21889" spans="1:9" x14ac:dyDescent="0.25">
      <c r="A21889" s="1">
        <v>0</v>
      </c>
      <c r="B21889" s="1" t="s">
        <v>26351</v>
      </c>
    </row>
    <row r="21890" spans="1:9" x14ac:dyDescent="0.25">
      <c r="A21890" s="1">
        <v>1</v>
      </c>
      <c r="B21890" s="1" t="s">
        <v>26352</v>
      </c>
      <c r="C21890" s="1" t="s">
        <v>26353</v>
      </c>
      <c r="D21890" s="1">
        <v>22276.583344909999</v>
      </c>
      <c r="E21890" s="1">
        <v>1.5922000000000001E-4</v>
      </c>
      <c r="F21890" s="1" t="s">
        <v>3</v>
      </c>
      <c r="G21890" s="1" t="s">
        <v>26354</v>
      </c>
      <c r="H21890" s="1">
        <v>0</v>
      </c>
      <c r="I21890" s="1">
        <v>9996</v>
      </c>
    </row>
    <row r="21891" spans="1:9" x14ac:dyDescent="0.25">
      <c r="A21891" s="1">
        <v>2</v>
      </c>
      <c r="B21891" s="1">
        <v>53775</v>
      </c>
      <c r="C21891" s="1">
        <v>53.214799999999997</v>
      </c>
      <c r="D21891" s="1">
        <v>155.63650000000001</v>
      </c>
      <c r="E21891" s="1">
        <v>1363</v>
      </c>
      <c r="F21891" s="1">
        <v>134.0506</v>
      </c>
      <c r="G21891" s="1">
        <v>195.84119999999999</v>
      </c>
      <c r="H21891" s="1">
        <v>15.73229012</v>
      </c>
      <c r="I21891" s="1">
        <v>1301</v>
      </c>
    </row>
    <row r="21892" spans="1:9" x14ac:dyDescent="0.25">
      <c r="A21892" s="1">
        <v>0</v>
      </c>
      <c r="B21892" s="1" t="s">
        <v>26355</v>
      </c>
    </row>
    <row r="21893" spans="1:9" x14ac:dyDescent="0.25">
      <c r="A21893" s="1">
        <v>1</v>
      </c>
      <c r="B21893" s="1" t="s">
        <v>26356</v>
      </c>
      <c r="C21893" s="1" t="s">
        <v>26357</v>
      </c>
      <c r="D21893" s="1">
        <v>22276.583344909999</v>
      </c>
      <c r="E21893" s="1">
        <v>8.2461000000000003E-4</v>
      </c>
      <c r="F21893" s="1" t="s">
        <v>3</v>
      </c>
      <c r="G21893" s="1" t="s">
        <v>26358</v>
      </c>
      <c r="H21893" s="1">
        <v>0</v>
      </c>
      <c r="I21893" s="1">
        <v>9995</v>
      </c>
    </row>
    <row r="21894" spans="1:9" x14ac:dyDescent="0.25">
      <c r="A21894" s="1">
        <v>2</v>
      </c>
      <c r="B21894" s="1">
        <v>53776</v>
      </c>
      <c r="C21894" s="1">
        <v>53.2149</v>
      </c>
      <c r="D21894" s="1">
        <v>155.63980000000001</v>
      </c>
      <c r="E21894" s="1">
        <v>1398</v>
      </c>
      <c r="F21894" s="1">
        <v>132.11330000000001</v>
      </c>
      <c r="G21894" s="1">
        <v>196.59460000000001</v>
      </c>
      <c r="H21894" s="1">
        <v>15.73210733</v>
      </c>
      <c r="I21894" s="1">
        <v>1302</v>
      </c>
    </row>
    <row r="21895" spans="1:9" x14ac:dyDescent="0.25">
      <c r="A21895" s="1">
        <v>0</v>
      </c>
      <c r="B21895" s="1" t="s">
        <v>26359</v>
      </c>
    </row>
    <row r="21896" spans="1:9" x14ac:dyDescent="0.25">
      <c r="A21896" s="1">
        <v>1</v>
      </c>
      <c r="B21896" s="1" t="s">
        <v>26360</v>
      </c>
      <c r="C21896" s="1" t="s">
        <v>26361</v>
      </c>
      <c r="D21896" s="1">
        <v>22276.583344909999</v>
      </c>
      <c r="E21896" s="1">
        <v>8.708E-5</v>
      </c>
      <c r="F21896" s="1" t="s">
        <v>3</v>
      </c>
      <c r="G21896" s="1" t="s">
        <v>26362</v>
      </c>
      <c r="H21896" s="1">
        <v>0</v>
      </c>
      <c r="I21896" s="1">
        <v>9990</v>
      </c>
    </row>
    <row r="21897" spans="1:9" x14ac:dyDescent="0.25">
      <c r="A21897" s="1">
        <v>2</v>
      </c>
      <c r="B21897" s="1">
        <v>53777</v>
      </c>
      <c r="C21897" s="1">
        <v>53.214799999999997</v>
      </c>
      <c r="D21897" s="1">
        <v>155.6352</v>
      </c>
      <c r="E21897" s="1">
        <v>1352</v>
      </c>
      <c r="F21897" s="1">
        <v>130.60409999999999</v>
      </c>
      <c r="G21897" s="1">
        <v>200.48769999999999</v>
      </c>
      <c r="H21897" s="1">
        <v>15.732391310000001</v>
      </c>
      <c r="I21897" s="1">
        <v>1304</v>
      </c>
    </row>
    <row r="21898" spans="1:9" x14ac:dyDescent="0.25">
      <c r="A21898" s="1">
        <v>0</v>
      </c>
      <c r="B21898" s="1" t="s">
        <v>26363</v>
      </c>
    </row>
    <row r="21899" spans="1:9" x14ac:dyDescent="0.25">
      <c r="A21899" s="1">
        <v>1</v>
      </c>
      <c r="B21899" s="1" t="s">
        <v>26364</v>
      </c>
      <c r="C21899" s="1" t="s">
        <v>26365</v>
      </c>
      <c r="D21899" s="1">
        <v>22276.583344909999</v>
      </c>
      <c r="E21899" s="1">
        <v>1.6378000000000001E-4</v>
      </c>
      <c r="F21899" s="1" t="s">
        <v>3</v>
      </c>
      <c r="G21899" s="1" t="s">
        <v>26366</v>
      </c>
      <c r="H21899" s="1">
        <v>0</v>
      </c>
      <c r="I21899" s="1">
        <v>9998</v>
      </c>
    </row>
    <row r="21900" spans="1:9" x14ac:dyDescent="0.25">
      <c r="A21900" s="1">
        <v>2</v>
      </c>
      <c r="B21900" s="1">
        <v>53778</v>
      </c>
      <c r="C21900" s="1">
        <v>53.214500000000001</v>
      </c>
      <c r="D21900" s="1">
        <v>155.63829999999999</v>
      </c>
      <c r="E21900" s="1">
        <v>1418</v>
      </c>
      <c r="F21900" s="1">
        <v>130.00120000000001</v>
      </c>
      <c r="G21900" s="1">
        <v>199.29089999999999</v>
      </c>
      <c r="H21900" s="1">
        <v>15.73238997</v>
      </c>
      <c r="I21900" s="1">
        <v>1301</v>
      </c>
    </row>
    <row r="21901" spans="1:9" x14ac:dyDescent="0.25">
      <c r="A21901" s="1">
        <v>0</v>
      </c>
      <c r="B21901" s="1" t="s">
        <v>26367</v>
      </c>
    </row>
    <row r="21902" spans="1:9" x14ac:dyDescent="0.25">
      <c r="A21902" s="1">
        <v>1</v>
      </c>
      <c r="B21902" s="1" t="s">
        <v>26368</v>
      </c>
      <c r="C21902" s="1" t="s">
        <v>26369</v>
      </c>
      <c r="D21902" s="1">
        <v>22276.583344909999</v>
      </c>
      <c r="E21902" s="1">
        <v>2.1309000000000001E-4</v>
      </c>
      <c r="F21902" s="1" t="s">
        <v>3</v>
      </c>
      <c r="G21902" s="1" t="s">
        <v>26370</v>
      </c>
      <c r="H21902" s="1">
        <v>0</v>
      </c>
      <c r="I21902" s="1">
        <v>9998</v>
      </c>
    </row>
    <row r="21903" spans="1:9" x14ac:dyDescent="0.25">
      <c r="A21903" s="1">
        <v>2</v>
      </c>
      <c r="B21903" s="1">
        <v>53779</v>
      </c>
      <c r="C21903" s="1">
        <v>53.215200000000003</v>
      </c>
      <c r="D21903" s="1">
        <v>155.63399999999999</v>
      </c>
      <c r="E21903" s="1">
        <v>1340</v>
      </c>
      <c r="F21903" s="1">
        <v>124.256</v>
      </c>
      <c r="G21903" s="1">
        <v>207.43350000000001</v>
      </c>
      <c r="H21903" s="1">
        <v>15.73225837</v>
      </c>
      <c r="I21903" s="1">
        <v>1304</v>
      </c>
    </row>
    <row r="21904" spans="1:9" x14ac:dyDescent="0.25">
      <c r="A21904" s="1">
        <v>0</v>
      </c>
      <c r="B21904" s="1" t="s">
        <v>26371</v>
      </c>
    </row>
    <row r="21905" spans="1:9" x14ac:dyDescent="0.25">
      <c r="A21905" s="1">
        <v>1</v>
      </c>
      <c r="B21905" s="1" t="s">
        <v>26372</v>
      </c>
      <c r="C21905" s="1" t="s">
        <v>26373</v>
      </c>
      <c r="D21905" s="1">
        <v>22276.583344909999</v>
      </c>
      <c r="E21905" s="1">
        <v>4.8201E-4</v>
      </c>
      <c r="F21905" s="1" t="s">
        <v>3</v>
      </c>
      <c r="G21905" s="1" t="s">
        <v>26374</v>
      </c>
      <c r="H21905" s="1">
        <v>0</v>
      </c>
      <c r="I21905" s="1">
        <v>9995</v>
      </c>
    </row>
    <row r="21906" spans="1:9" x14ac:dyDescent="0.25">
      <c r="A21906" s="1">
        <v>2</v>
      </c>
      <c r="B21906" s="1">
        <v>53780</v>
      </c>
      <c r="C21906" s="1">
        <v>53.216099999999997</v>
      </c>
      <c r="D21906" s="1">
        <v>155.63839999999999</v>
      </c>
      <c r="E21906" s="1">
        <v>1567</v>
      </c>
      <c r="F21906" s="1">
        <v>148.941</v>
      </c>
      <c r="G21906" s="1">
        <v>181.58320000000001</v>
      </c>
      <c r="H21906" s="1">
        <v>15.73222831</v>
      </c>
      <c r="I21906" s="1">
        <v>1307</v>
      </c>
    </row>
    <row r="21907" spans="1:9" x14ac:dyDescent="0.25">
      <c r="A21907" s="1">
        <v>0</v>
      </c>
      <c r="B21907" s="1" t="s">
        <v>26375</v>
      </c>
    </row>
    <row r="21908" spans="1:9" x14ac:dyDescent="0.25">
      <c r="A21908" s="1">
        <v>1</v>
      </c>
      <c r="B21908" s="1" t="s">
        <v>26376</v>
      </c>
      <c r="C21908" s="1" t="s">
        <v>26377</v>
      </c>
      <c r="D21908" s="1">
        <v>22276.583344909999</v>
      </c>
      <c r="E21908" s="1">
        <v>2.1073000000000001E-4</v>
      </c>
      <c r="F21908" s="1" t="s">
        <v>3</v>
      </c>
      <c r="G21908" s="1" t="s">
        <v>26378</v>
      </c>
      <c r="H21908" s="1">
        <v>0</v>
      </c>
      <c r="I21908" s="1">
        <v>9991</v>
      </c>
    </row>
    <row r="21909" spans="1:9" x14ac:dyDescent="0.25">
      <c r="A21909" s="1">
        <v>2</v>
      </c>
      <c r="B21909" s="1">
        <v>53781</v>
      </c>
      <c r="C21909" s="1">
        <v>53.216500000000003</v>
      </c>
      <c r="D21909" s="1">
        <v>155.63239999999999</v>
      </c>
      <c r="E21909" s="1">
        <v>1861</v>
      </c>
      <c r="F21909" s="1">
        <v>153.8159</v>
      </c>
      <c r="G21909" s="1">
        <v>179.6909</v>
      </c>
      <c r="H21909" s="1">
        <v>15.732431910000001</v>
      </c>
      <c r="I21909" s="1">
        <v>1303</v>
      </c>
    </row>
    <row r="21910" spans="1:9" x14ac:dyDescent="0.25">
      <c r="A21910" s="1">
        <v>0</v>
      </c>
      <c r="B21910" s="1" t="s">
        <v>26379</v>
      </c>
    </row>
    <row r="21911" spans="1:9" x14ac:dyDescent="0.25">
      <c r="A21911" s="1">
        <v>1</v>
      </c>
      <c r="B21911" s="1" t="s">
        <v>26380</v>
      </c>
      <c r="C21911" s="1" t="s">
        <v>26381</v>
      </c>
      <c r="D21911" s="1">
        <v>22276.583344909999</v>
      </c>
      <c r="E21911" s="1">
        <v>1.08176E-3</v>
      </c>
      <c r="F21911" s="1" t="s">
        <v>3</v>
      </c>
      <c r="G21911" s="1" t="s">
        <v>26382</v>
      </c>
      <c r="H21911" s="1">
        <v>0</v>
      </c>
      <c r="I21911" s="1">
        <v>9990</v>
      </c>
    </row>
    <row r="21912" spans="1:9" x14ac:dyDescent="0.25">
      <c r="A21912" s="1">
        <v>2</v>
      </c>
      <c r="B21912" s="1">
        <v>53782</v>
      </c>
      <c r="C21912" s="1">
        <v>53.2164</v>
      </c>
      <c r="D21912" s="1">
        <v>155.6344</v>
      </c>
      <c r="E21912" s="1">
        <v>1680</v>
      </c>
      <c r="F21912" s="1">
        <v>146.12</v>
      </c>
      <c r="G21912" s="1">
        <v>186.26490000000001</v>
      </c>
      <c r="H21912" s="1">
        <v>15.73173149</v>
      </c>
      <c r="I21912" s="1">
        <v>1306</v>
      </c>
    </row>
    <row r="21913" spans="1:9" x14ac:dyDescent="0.25">
      <c r="A21913" s="1">
        <v>0</v>
      </c>
      <c r="B21913" s="1" t="s">
        <v>26383</v>
      </c>
    </row>
    <row r="21914" spans="1:9" x14ac:dyDescent="0.25">
      <c r="A21914" s="1">
        <v>1</v>
      </c>
      <c r="B21914" s="1" t="s">
        <v>26384</v>
      </c>
      <c r="C21914" s="1" t="s">
        <v>26385</v>
      </c>
      <c r="D21914" s="1">
        <v>22276.583344909999</v>
      </c>
      <c r="E21914" s="1">
        <v>1.4121400000000001E-3</v>
      </c>
      <c r="F21914" s="1" t="s">
        <v>3</v>
      </c>
      <c r="G21914" s="1" t="s">
        <v>26386</v>
      </c>
      <c r="H21914" s="1">
        <v>0</v>
      </c>
      <c r="I21914" s="1">
        <v>9996</v>
      </c>
    </row>
    <row r="21915" spans="1:9" x14ac:dyDescent="0.25">
      <c r="A21915" s="1">
        <v>2</v>
      </c>
      <c r="B21915" s="1">
        <v>53783</v>
      </c>
      <c r="C21915" s="1">
        <v>53.2164</v>
      </c>
      <c r="D21915" s="1">
        <v>155.62989999999999</v>
      </c>
      <c r="E21915" s="1">
        <v>1649</v>
      </c>
      <c r="F21915" s="1">
        <v>131.70500000000001</v>
      </c>
      <c r="G21915" s="1">
        <v>202.96080000000001</v>
      </c>
      <c r="H21915" s="1">
        <v>15.7318116</v>
      </c>
      <c r="I21915" s="1">
        <v>1307</v>
      </c>
    </row>
    <row r="21916" spans="1:9" x14ac:dyDescent="0.25">
      <c r="A21916" s="1">
        <v>0</v>
      </c>
      <c r="B21916" s="1" t="s">
        <v>26387</v>
      </c>
    </row>
    <row r="21917" spans="1:9" x14ac:dyDescent="0.25">
      <c r="A21917" s="1">
        <v>1</v>
      </c>
      <c r="B21917" s="1" t="s">
        <v>26388</v>
      </c>
      <c r="C21917" s="1" t="s">
        <v>26389</v>
      </c>
      <c r="D21917" s="1">
        <v>22276.583344909999</v>
      </c>
      <c r="E21917" s="1">
        <v>5.0964999999999995E-4</v>
      </c>
      <c r="F21917" s="1" t="s">
        <v>3</v>
      </c>
      <c r="G21917" s="1" t="s">
        <v>26390</v>
      </c>
      <c r="H21917" s="1">
        <v>0</v>
      </c>
      <c r="I21917" s="1">
        <v>9999</v>
      </c>
    </row>
    <row r="21918" spans="1:9" x14ac:dyDescent="0.25">
      <c r="A21918" s="1">
        <v>2</v>
      </c>
      <c r="B21918" s="1">
        <v>53784</v>
      </c>
      <c r="C21918" s="1">
        <v>53.216099999999997</v>
      </c>
      <c r="D21918" s="1">
        <v>155.6327</v>
      </c>
      <c r="E21918" s="1">
        <v>1638</v>
      </c>
      <c r="F21918" s="1">
        <v>156.05779999999999</v>
      </c>
      <c r="G21918" s="1">
        <v>176.7921</v>
      </c>
      <c r="H21918" s="1">
        <v>15.732462330000001</v>
      </c>
      <c r="I21918" s="1">
        <v>1309</v>
      </c>
    </row>
    <row r="21919" spans="1:9" x14ac:dyDescent="0.25">
      <c r="A21919" s="1">
        <v>0</v>
      </c>
      <c r="B21919" s="1" t="s">
        <v>26391</v>
      </c>
    </row>
    <row r="21920" spans="1:9" x14ac:dyDescent="0.25">
      <c r="A21920" s="1">
        <v>1</v>
      </c>
      <c r="B21920" s="1" t="s">
        <v>26392</v>
      </c>
      <c r="C21920" s="1" t="s">
        <v>26393</v>
      </c>
      <c r="D21920" s="1">
        <v>22276.583344909999</v>
      </c>
      <c r="E21920" s="1">
        <v>4.1773E-4</v>
      </c>
      <c r="F21920" s="1" t="s">
        <v>3</v>
      </c>
      <c r="G21920" s="1" t="s">
        <v>26394</v>
      </c>
      <c r="H21920" s="1">
        <v>0</v>
      </c>
      <c r="I21920" s="1">
        <v>9996</v>
      </c>
    </row>
    <row r="21921" spans="1:9" x14ac:dyDescent="0.25">
      <c r="A21921" s="1">
        <v>2</v>
      </c>
      <c r="B21921" s="1">
        <v>53785</v>
      </c>
      <c r="C21921" s="1">
        <v>53.203000000000003</v>
      </c>
      <c r="D21921" s="1">
        <v>154.30410000000001</v>
      </c>
      <c r="E21921" s="1">
        <v>6442</v>
      </c>
      <c r="F21921" s="1">
        <v>323.34960000000001</v>
      </c>
      <c r="G21921" s="1">
        <v>288.23829999999998</v>
      </c>
      <c r="H21921" s="1">
        <v>15.843989179999999</v>
      </c>
      <c r="I21921" s="1">
        <v>1301</v>
      </c>
    </row>
    <row r="21922" spans="1:9" x14ac:dyDescent="0.25">
      <c r="A21922" s="1">
        <v>0</v>
      </c>
      <c r="B21922" s="1" t="s">
        <v>26395</v>
      </c>
    </row>
    <row r="21923" spans="1:9" x14ac:dyDescent="0.25">
      <c r="A21923" s="1">
        <v>1</v>
      </c>
      <c r="B21923" s="1" t="s">
        <v>26396</v>
      </c>
      <c r="C21923" s="1" t="s">
        <v>26397</v>
      </c>
      <c r="D21923" s="1">
        <v>22276.583344909999</v>
      </c>
      <c r="E21923" s="1">
        <v>1.9912E-4</v>
      </c>
      <c r="F21923" s="1" t="s">
        <v>3</v>
      </c>
      <c r="G21923" s="1" t="s">
        <v>26398</v>
      </c>
      <c r="H21923" s="1">
        <v>0</v>
      </c>
      <c r="I21923" s="1">
        <v>9999</v>
      </c>
    </row>
    <row r="21924" spans="1:9" x14ac:dyDescent="0.25">
      <c r="A21924" s="1">
        <v>2</v>
      </c>
      <c r="B21924" s="1">
        <v>53786</v>
      </c>
      <c r="C21924" s="1">
        <v>53.215299999999999</v>
      </c>
      <c r="D21924" s="1">
        <v>155.62880000000001</v>
      </c>
      <c r="E21924" s="1">
        <v>1499</v>
      </c>
      <c r="F21924" s="1">
        <v>143.33420000000001</v>
      </c>
      <c r="G21924" s="1">
        <v>190.7868</v>
      </c>
      <c r="H21924" s="1">
        <v>15.732330449999999</v>
      </c>
      <c r="I21924" s="1">
        <v>1304</v>
      </c>
    </row>
    <row r="21925" spans="1:9" x14ac:dyDescent="0.25">
      <c r="A21925" s="1">
        <v>0</v>
      </c>
      <c r="B21925" s="1" t="s">
        <v>26399</v>
      </c>
    </row>
    <row r="21926" spans="1:9" x14ac:dyDescent="0.25">
      <c r="A21926" s="1">
        <v>1</v>
      </c>
      <c r="B21926" s="1" t="s">
        <v>26400</v>
      </c>
      <c r="C21926" s="1" t="s">
        <v>26401</v>
      </c>
      <c r="D21926" s="1">
        <v>22276.583344909999</v>
      </c>
      <c r="E21926" s="1">
        <v>2.6592E-4</v>
      </c>
      <c r="F21926" s="1" t="s">
        <v>3</v>
      </c>
      <c r="G21926" s="1" t="s">
        <v>26402</v>
      </c>
      <c r="H21926" s="1">
        <v>0</v>
      </c>
      <c r="I21926" s="1">
        <v>9990</v>
      </c>
    </row>
    <row r="21927" spans="1:9" x14ac:dyDescent="0.25">
      <c r="A21927" s="1">
        <v>2</v>
      </c>
      <c r="B21927" s="1">
        <v>53787</v>
      </c>
      <c r="C21927" s="1">
        <v>53.216500000000003</v>
      </c>
      <c r="D21927" s="1">
        <v>155.624</v>
      </c>
      <c r="E21927" s="1">
        <v>1889</v>
      </c>
      <c r="F21927" s="1">
        <v>149.7397</v>
      </c>
      <c r="G21927" s="1">
        <v>187.35740000000001</v>
      </c>
      <c r="H21927" s="1">
        <v>15.73235641</v>
      </c>
      <c r="I21927" s="1">
        <v>1309</v>
      </c>
    </row>
    <row r="21928" spans="1:9" x14ac:dyDescent="0.25">
      <c r="A21928" s="1">
        <v>0</v>
      </c>
      <c r="B21928" s="1" t="s">
        <v>26403</v>
      </c>
    </row>
    <row r="21929" spans="1:9" x14ac:dyDescent="0.25">
      <c r="A21929" s="1">
        <v>1</v>
      </c>
      <c r="B21929" s="1" t="s">
        <v>26404</v>
      </c>
      <c r="C21929" s="1" t="s">
        <v>26405</v>
      </c>
      <c r="D21929" s="1">
        <v>22276.583344909999</v>
      </c>
      <c r="E21929" s="1">
        <v>4.6382999999999998E-4</v>
      </c>
      <c r="F21929" s="1" t="s">
        <v>3</v>
      </c>
      <c r="G21929" s="1" t="s">
        <v>166</v>
      </c>
      <c r="H21929" s="1">
        <v>0</v>
      </c>
      <c r="I21929" s="1">
        <v>9990</v>
      </c>
    </row>
    <row r="21930" spans="1:9" x14ac:dyDescent="0.25">
      <c r="A21930" s="1">
        <v>2</v>
      </c>
      <c r="B21930" s="1">
        <v>53788</v>
      </c>
      <c r="C21930" s="1">
        <v>53.203099999999999</v>
      </c>
      <c r="D21930" s="1">
        <v>154.298</v>
      </c>
      <c r="E21930" s="1">
        <v>6429</v>
      </c>
      <c r="F21930" s="1">
        <v>322.5917</v>
      </c>
      <c r="G21930" s="1">
        <v>292.1096</v>
      </c>
      <c r="H21930" s="1">
        <v>15.845633339999999</v>
      </c>
      <c r="I21930" s="1">
        <v>1301</v>
      </c>
    </row>
    <row r="21931" spans="1:9" x14ac:dyDescent="0.25">
      <c r="A21931" s="1">
        <v>0</v>
      </c>
      <c r="B21931" s="1" t="s">
        <v>26406</v>
      </c>
    </row>
    <row r="21932" spans="1:9" x14ac:dyDescent="0.25">
      <c r="A21932" s="1">
        <v>1</v>
      </c>
      <c r="B21932" s="1" t="s">
        <v>26407</v>
      </c>
      <c r="C21932" s="1" t="s">
        <v>26408</v>
      </c>
      <c r="D21932" s="1">
        <v>22276.583344909999</v>
      </c>
      <c r="E21932" s="1">
        <v>1.3356900000000001E-3</v>
      </c>
      <c r="F21932" s="1" t="s">
        <v>3</v>
      </c>
      <c r="G21932" s="1" t="s">
        <v>26409</v>
      </c>
      <c r="H21932" s="1">
        <v>0</v>
      </c>
      <c r="I21932" s="1">
        <v>9998</v>
      </c>
    </row>
    <row r="21933" spans="1:9" x14ac:dyDescent="0.25">
      <c r="A21933" s="1">
        <v>2</v>
      </c>
      <c r="B21933" s="1">
        <v>53789</v>
      </c>
      <c r="C21933" s="1">
        <v>53.215899999999998</v>
      </c>
      <c r="D21933" s="1">
        <v>155.6216</v>
      </c>
      <c r="E21933" s="1">
        <v>1101</v>
      </c>
      <c r="F21933" s="1">
        <v>82.959000000000003</v>
      </c>
      <c r="G21933" s="1">
        <v>255.25729999999999</v>
      </c>
      <c r="H21933" s="1">
        <v>15.73194487</v>
      </c>
      <c r="I21933" s="1">
        <v>1303</v>
      </c>
    </row>
    <row r="21934" spans="1:9" x14ac:dyDescent="0.25">
      <c r="A21934" s="1">
        <v>0</v>
      </c>
      <c r="B21934" s="1" t="s">
        <v>26410</v>
      </c>
    </row>
    <row r="21935" spans="1:9" x14ac:dyDescent="0.25">
      <c r="A21935" s="1">
        <v>1</v>
      </c>
      <c r="B21935" s="1" t="s">
        <v>26411</v>
      </c>
      <c r="C21935" s="1" t="s">
        <v>26412</v>
      </c>
      <c r="D21935" s="1">
        <v>22276.583344909999</v>
      </c>
      <c r="E21935" s="1">
        <v>4.8484E-4</v>
      </c>
      <c r="F21935" s="1" t="s">
        <v>3</v>
      </c>
      <c r="G21935" s="1" t="s">
        <v>26413</v>
      </c>
      <c r="H21935" s="1">
        <v>0</v>
      </c>
      <c r="I21935" s="1">
        <v>9999</v>
      </c>
    </row>
    <row r="21936" spans="1:9" x14ac:dyDescent="0.25">
      <c r="A21936" s="1">
        <v>2</v>
      </c>
      <c r="B21936" s="1">
        <v>53790</v>
      </c>
      <c r="C21936" s="1">
        <v>53.216000000000001</v>
      </c>
      <c r="D21936" s="1">
        <v>155.6258</v>
      </c>
      <c r="E21936" s="1">
        <v>1395</v>
      </c>
      <c r="F21936" s="1">
        <v>129.02629999999999</v>
      </c>
      <c r="G21936" s="1">
        <v>207.42769999999999</v>
      </c>
      <c r="H21936" s="1">
        <v>15.732421739999999</v>
      </c>
      <c r="I21936" s="1">
        <v>1305</v>
      </c>
    </row>
    <row r="21937" spans="1:9" x14ac:dyDescent="0.25">
      <c r="A21937" s="1">
        <v>0</v>
      </c>
      <c r="B21937" s="1" t="s">
        <v>26414</v>
      </c>
    </row>
    <row r="21938" spans="1:9" x14ac:dyDescent="0.25">
      <c r="A21938" s="1">
        <v>1</v>
      </c>
      <c r="B21938" s="1" t="s">
        <v>26415</v>
      </c>
      <c r="C21938" s="1" t="s">
        <v>26416</v>
      </c>
      <c r="D21938" s="1">
        <v>22275.971024220002</v>
      </c>
      <c r="E21938" s="1">
        <v>6.8787600000000003E-3</v>
      </c>
      <c r="F21938" s="1" t="s">
        <v>3</v>
      </c>
      <c r="G21938" s="1" t="s">
        <v>26417</v>
      </c>
      <c r="H21938" s="1">
        <v>0</v>
      </c>
      <c r="I21938" s="1">
        <v>9997</v>
      </c>
    </row>
    <row r="21939" spans="1:9" x14ac:dyDescent="0.25">
      <c r="A21939" s="1">
        <v>2</v>
      </c>
      <c r="B21939" s="1">
        <v>53791</v>
      </c>
      <c r="C21939" s="1">
        <v>53.2029</v>
      </c>
      <c r="D21939" s="1">
        <v>157.3809</v>
      </c>
      <c r="E21939" s="1">
        <v>7995</v>
      </c>
      <c r="F21939" s="1">
        <v>305.19400000000002</v>
      </c>
      <c r="G21939" s="1">
        <v>54.833599999999997</v>
      </c>
      <c r="H21939" s="1">
        <v>15.852999260000001</v>
      </c>
      <c r="I21939" s="1">
        <v>3472</v>
      </c>
    </row>
    <row r="21940" spans="1:9" x14ac:dyDescent="0.25">
      <c r="A21940" s="1">
        <v>0</v>
      </c>
      <c r="B21940" s="1" t="s">
        <v>26418</v>
      </c>
    </row>
    <row r="21941" spans="1:9" x14ac:dyDescent="0.25">
      <c r="A21941" s="1">
        <v>1</v>
      </c>
      <c r="B21941" s="1" t="s">
        <v>26419</v>
      </c>
      <c r="C21941" s="1" t="s">
        <v>26420</v>
      </c>
      <c r="D21941" s="1">
        <v>22276.583344909999</v>
      </c>
      <c r="E21941" s="1">
        <v>1.9540000000000001E-4</v>
      </c>
      <c r="F21941" s="1" t="s">
        <v>3</v>
      </c>
      <c r="G21941" s="1" t="s">
        <v>26421</v>
      </c>
      <c r="H21941" s="1">
        <v>0</v>
      </c>
      <c r="I21941" s="1">
        <v>9999</v>
      </c>
    </row>
    <row r="21942" spans="1:9" x14ac:dyDescent="0.25">
      <c r="A21942" s="1">
        <v>2</v>
      </c>
      <c r="B21942" s="1">
        <v>53792</v>
      </c>
      <c r="C21942" s="1">
        <v>53.216200000000001</v>
      </c>
      <c r="D21942" s="1">
        <v>155.6233</v>
      </c>
      <c r="E21942" s="1">
        <v>1898</v>
      </c>
      <c r="F21942" s="1">
        <v>150.67930000000001</v>
      </c>
      <c r="G21942" s="1">
        <v>186.8877</v>
      </c>
      <c r="H21942" s="1">
        <v>15.73251993</v>
      </c>
      <c r="I21942" s="1">
        <v>1303</v>
      </c>
    </row>
    <row r="21943" spans="1:9" x14ac:dyDescent="0.25">
      <c r="A21943" s="1">
        <v>0</v>
      </c>
      <c r="B21943" s="1" t="s">
        <v>26422</v>
      </c>
    </row>
    <row r="21944" spans="1:9" x14ac:dyDescent="0.25">
      <c r="A21944" s="1">
        <v>1</v>
      </c>
      <c r="B21944" s="1" t="s">
        <v>26423</v>
      </c>
      <c r="C21944" s="1" t="s">
        <v>26424</v>
      </c>
      <c r="D21944" s="1">
        <v>22276.583344909999</v>
      </c>
      <c r="E21944" s="1">
        <v>3.1809999999999998E-4</v>
      </c>
      <c r="F21944" s="1" t="s">
        <v>3</v>
      </c>
      <c r="G21944" s="1" t="s">
        <v>26425</v>
      </c>
      <c r="H21944" s="1">
        <v>0</v>
      </c>
      <c r="I21944" s="1">
        <v>9995</v>
      </c>
    </row>
    <row r="21945" spans="1:9" x14ac:dyDescent="0.25">
      <c r="A21945" s="1">
        <v>2</v>
      </c>
      <c r="B21945" s="1">
        <v>53793</v>
      </c>
      <c r="C21945" s="1">
        <v>53.216500000000003</v>
      </c>
      <c r="D21945" s="1">
        <v>155.6199</v>
      </c>
      <c r="E21945" s="1">
        <v>926</v>
      </c>
      <c r="F21945" s="1">
        <v>124.1379</v>
      </c>
      <c r="G21945" s="1">
        <v>215.33070000000001</v>
      </c>
      <c r="H21945" s="1">
        <v>15.7323345</v>
      </c>
      <c r="I21945" s="1">
        <v>1309</v>
      </c>
    </row>
    <row r="21946" spans="1:9" x14ac:dyDescent="0.25">
      <c r="A21946" s="1">
        <v>0</v>
      </c>
      <c r="B21946" s="1" t="s">
        <v>26426</v>
      </c>
    </row>
    <row r="21947" spans="1:9" x14ac:dyDescent="0.25">
      <c r="A21947" s="1">
        <v>1</v>
      </c>
      <c r="B21947" s="1" t="s">
        <v>26427</v>
      </c>
      <c r="C21947" s="1" t="s">
        <v>26428</v>
      </c>
      <c r="D21947" s="1">
        <v>22276.583344909999</v>
      </c>
      <c r="E21947" s="1">
        <v>3.9613000000000002E-4</v>
      </c>
      <c r="F21947" s="1" t="s">
        <v>3</v>
      </c>
      <c r="G21947" s="1" t="s">
        <v>26429</v>
      </c>
      <c r="H21947" s="1">
        <v>0</v>
      </c>
      <c r="I21947" s="1">
        <v>9999</v>
      </c>
    </row>
    <row r="21948" spans="1:9" x14ac:dyDescent="0.25">
      <c r="A21948" s="1">
        <v>2</v>
      </c>
      <c r="B21948" s="1">
        <v>53794</v>
      </c>
      <c r="C21948" s="1">
        <v>53.215600000000002</v>
      </c>
      <c r="D21948" s="1">
        <v>155.61949999999999</v>
      </c>
      <c r="E21948" s="1">
        <v>1211</v>
      </c>
      <c r="F21948" s="1">
        <v>144.54830000000001</v>
      </c>
      <c r="G21948" s="1">
        <v>194.28630000000001</v>
      </c>
      <c r="H21948" s="1">
        <v>15.732431289999999</v>
      </c>
      <c r="I21948" s="1">
        <v>1302</v>
      </c>
    </row>
    <row r="21949" spans="1:9" x14ac:dyDescent="0.25">
      <c r="A21949" s="1">
        <v>0</v>
      </c>
      <c r="B21949" s="1" t="s">
        <v>26430</v>
      </c>
    </row>
    <row r="21950" spans="1:9" x14ac:dyDescent="0.25">
      <c r="A21950" s="1">
        <v>1</v>
      </c>
      <c r="B21950" s="1" t="s">
        <v>26431</v>
      </c>
      <c r="C21950" s="1" t="s">
        <v>26432</v>
      </c>
      <c r="D21950" s="1">
        <v>22276.583344909999</v>
      </c>
      <c r="E21950" s="1">
        <v>1.5918E-4</v>
      </c>
      <c r="F21950" s="1" t="s">
        <v>3</v>
      </c>
      <c r="G21950" s="1" t="s">
        <v>26433</v>
      </c>
      <c r="H21950" s="1">
        <v>0</v>
      </c>
      <c r="I21950" s="1">
        <v>9998</v>
      </c>
    </row>
    <row r="21951" spans="1:9" x14ac:dyDescent="0.25">
      <c r="A21951" s="1">
        <v>2</v>
      </c>
      <c r="B21951" s="1">
        <v>53795</v>
      </c>
      <c r="C21951" s="1">
        <v>53.216099999999997</v>
      </c>
      <c r="D21951" s="1">
        <v>155.61850000000001</v>
      </c>
      <c r="E21951" s="1">
        <v>2050</v>
      </c>
      <c r="F21951" s="1">
        <v>155.05600000000001</v>
      </c>
      <c r="G21951" s="1">
        <v>184.99420000000001</v>
      </c>
      <c r="H21951" s="1">
        <v>15.732320319999999</v>
      </c>
      <c r="I21951" s="1">
        <v>1308</v>
      </c>
    </row>
    <row r="21952" spans="1:9" x14ac:dyDescent="0.25">
      <c r="A21952" s="1">
        <v>0</v>
      </c>
      <c r="B21952" s="1" t="s">
        <v>26434</v>
      </c>
    </row>
    <row r="21953" spans="1:9" x14ac:dyDescent="0.25">
      <c r="A21953" s="1">
        <v>1</v>
      </c>
      <c r="B21953" s="1" t="s">
        <v>26435</v>
      </c>
      <c r="C21953" s="1" t="s">
        <v>26436</v>
      </c>
      <c r="D21953" s="1">
        <v>22276.096056139999</v>
      </c>
      <c r="E21953" s="1">
        <v>1.92304E-3</v>
      </c>
      <c r="F21953" s="1" t="s">
        <v>3</v>
      </c>
      <c r="G21953" s="1" t="s">
        <v>26437</v>
      </c>
      <c r="H21953" s="1">
        <v>0</v>
      </c>
      <c r="I21953" s="1">
        <v>9999</v>
      </c>
    </row>
    <row r="21954" spans="1:9" x14ac:dyDescent="0.25">
      <c r="A21954" s="1">
        <v>2</v>
      </c>
      <c r="B21954" s="1">
        <v>53796</v>
      </c>
      <c r="C21954" s="1">
        <v>53.202800000000003</v>
      </c>
      <c r="D21954" s="1">
        <v>156.7381</v>
      </c>
      <c r="E21954" s="1">
        <v>6244</v>
      </c>
      <c r="F21954" s="1">
        <v>321.9289</v>
      </c>
      <c r="G21954" s="1">
        <v>38.129399999999997</v>
      </c>
      <c r="H21954" s="1">
        <v>15.85096478</v>
      </c>
      <c r="I21954" s="1">
        <v>4254</v>
      </c>
    </row>
    <row r="21955" spans="1:9" x14ac:dyDescent="0.25">
      <c r="A21955" s="1">
        <v>0</v>
      </c>
      <c r="B21955" s="1" t="s">
        <v>26438</v>
      </c>
    </row>
    <row r="21956" spans="1:9" x14ac:dyDescent="0.25">
      <c r="A21956" s="1">
        <v>1</v>
      </c>
      <c r="B21956" s="1" t="s">
        <v>26439</v>
      </c>
      <c r="C21956" s="1" t="s">
        <v>26440</v>
      </c>
      <c r="D21956" s="1">
        <v>22276.583344909999</v>
      </c>
      <c r="E21956" s="1">
        <v>7.7076E-4</v>
      </c>
      <c r="F21956" s="1" t="s">
        <v>3</v>
      </c>
      <c r="G21956" s="1" t="s">
        <v>26441</v>
      </c>
      <c r="H21956" s="1">
        <v>0</v>
      </c>
      <c r="I21956" s="1">
        <v>9999</v>
      </c>
    </row>
    <row r="21957" spans="1:9" x14ac:dyDescent="0.25">
      <c r="A21957" s="1">
        <v>2</v>
      </c>
      <c r="B21957" s="1">
        <v>53797</v>
      </c>
      <c r="C21957" s="1">
        <v>53.216700000000003</v>
      </c>
      <c r="D21957" s="1">
        <v>155.6165</v>
      </c>
      <c r="E21957" s="1">
        <v>1216</v>
      </c>
      <c r="F21957" s="1">
        <v>113.3218</v>
      </c>
      <c r="G21957" s="1">
        <v>227.9076</v>
      </c>
      <c r="H21957" s="1">
        <v>15.732168290000001</v>
      </c>
      <c r="I21957" s="1">
        <v>1306</v>
      </c>
    </row>
    <row r="21958" spans="1:9" x14ac:dyDescent="0.25">
      <c r="A21958" s="1">
        <v>0</v>
      </c>
      <c r="B21958" s="1" t="s">
        <v>26442</v>
      </c>
    </row>
    <row r="21959" spans="1:9" x14ac:dyDescent="0.25">
      <c r="A21959" s="1">
        <v>1</v>
      </c>
      <c r="B21959" s="1" t="s">
        <v>26443</v>
      </c>
      <c r="C21959" s="1" t="s">
        <v>26444</v>
      </c>
      <c r="D21959" s="1">
        <v>22276.583344909999</v>
      </c>
      <c r="E21959" s="1">
        <v>8.2191000000000002E-4</v>
      </c>
      <c r="F21959" s="1" t="s">
        <v>3</v>
      </c>
      <c r="G21959" s="1" t="s">
        <v>26445</v>
      </c>
      <c r="H21959" s="1">
        <v>0</v>
      </c>
      <c r="I21959" s="1">
        <v>9998</v>
      </c>
    </row>
    <row r="21960" spans="1:9" x14ac:dyDescent="0.25">
      <c r="A21960" s="1">
        <v>2</v>
      </c>
      <c r="B21960" s="1">
        <v>53798</v>
      </c>
      <c r="C21960" s="1">
        <v>53.215200000000003</v>
      </c>
      <c r="D21960" s="1">
        <v>155.6157</v>
      </c>
      <c r="E21960" s="1">
        <v>1189</v>
      </c>
      <c r="F21960" s="1">
        <v>123.2531</v>
      </c>
      <c r="G21960" s="1">
        <v>217.36150000000001</v>
      </c>
      <c r="H21960" s="1">
        <v>15.73226009</v>
      </c>
      <c r="I21960" s="1">
        <v>1302</v>
      </c>
    </row>
    <row r="21961" spans="1:9" x14ac:dyDescent="0.25">
      <c r="A21961" s="1">
        <v>0</v>
      </c>
      <c r="B21961" s="1" t="s">
        <v>26446</v>
      </c>
    </row>
    <row r="21962" spans="1:9" x14ac:dyDescent="0.25">
      <c r="A21962" s="1">
        <v>1</v>
      </c>
      <c r="B21962" s="1" t="s">
        <v>26447</v>
      </c>
      <c r="C21962" s="1" t="s">
        <v>26448</v>
      </c>
      <c r="D21962" s="1">
        <v>22276.583344909999</v>
      </c>
      <c r="E21962" s="1">
        <v>4.7876E-4</v>
      </c>
      <c r="F21962" s="1" t="s">
        <v>3</v>
      </c>
      <c r="G21962" s="1" t="s">
        <v>26449</v>
      </c>
      <c r="H21962" s="1">
        <v>0</v>
      </c>
      <c r="I21962" s="1">
        <v>9998</v>
      </c>
    </row>
    <row r="21963" spans="1:9" x14ac:dyDescent="0.25">
      <c r="A21963" s="1">
        <v>2</v>
      </c>
      <c r="B21963" s="1">
        <v>53799</v>
      </c>
      <c r="C21963" s="1">
        <v>53.2166</v>
      </c>
      <c r="D21963" s="1">
        <v>155.61410000000001</v>
      </c>
      <c r="E21963" s="1">
        <v>1221</v>
      </c>
      <c r="F21963" s="1">
        <v>119.1653</v>
      </c>
      <c r="G21963" s="1">
        <v>223.26779999999999</v>
      </c>
      <c r="H21963" s="1">
        <v>15.73229813</v>
      </c>
      <c r="I21963" s="1">
        <v>1308</v>
      </c>
    </row>
    <row r="21964" spans="1:9" x14ac:dyDescent="0.25">
      <c r="A21964" s="1">
        <v>0</v>
      </c>
      <c r="B21964" s="1" t="s">
        <v>26450</v>
      </c>
    </row>
    <row r="21965" spans="1:9" x14ac:dyDescent="0.25">
      <c r="A21965" s="1">
        <v>1</v>
      </c>
      <c r="B21965" s="1" t="s">
        <v>26451</v>
      </c>
      <c r="C21965" s="1" t="s">
        <v>26452</v>
      </c>
      <c r="D21965" s="1">
        <v>22276.583344909999</v>
      </c>
      <c r="E21965" s="1">
        <v>2.1978000000000001E-4</v>
      </c>
      <c r="F21965" s="1" t="s">
        <v>3</v>
      </c>
      <c r="G21965" s="1" t="s">
        <v>26453</v>
      </c>
      <c r="H21965" s="1">
        <v>0</v>
      </c>
      <c r="I21965" s="1">
        <v>9998</v>
      </c>
    </row>
    <row r="21966" spans="1:9" x14ac:dyDescent="0.25">
      <c r="A21966" s="1">
        <v>2</v>
      </c>
      <c r="B21966" s="1">
        <v>53800</v>
      </c>
      <c r="C21966" s="1">
        <v>53.216799999999999</v>
      </c>
      <c r="D21966" s="1">
        <v>155.61510000000001</v>
      </c>
      <c r="E21966" s="1">
        <v>1032</v>
      </c>
      <c r="F21966" s="1">
        <v>119.0595</v>
      </c>
      <c r="G21966" s="1">
        <v>222.79650000000001</v>
      </c>
      <c r="H21966" s="1">
        <v>15.73231006</v>
      </c>
      <c r="I21966" s="1">
        <v>1308</v>
      </c>
    </row>
    <row r="21967" spans="1:9" x14ac:dyDescent="0.25">
      <c r="A21967" s="1">
        <v>0</v>
      </c>
      <c r="B21967" s="1" t="s">
        <v>26454</v>
      </c>
    </row>
    <row r="21968" spans="1:9" x14ac:dyDescent="0.25">
      <c r="A21968" s="1">
        <v>1</v>
      </c>
      <c r="B21968" s="1" t="s">
        <v>26455</v>
      </c>
      <c r="C21968" s="1" t="s">
        <v>26456</v>
      </c>
      <c r="D21968" s="1">
        <v>22276.583344909999</v>
      </c>
      <c r="E21968" s="1">
        <v>2.2434000000000001E-4</v>
      </c>
      <c r="F21968" s="1" t="s">
        <v>3</v>
      </c>
      <c r="G21968" s="1" t="s">
        <v>26457</v>
      </c>
      <c r="H21968" s="1">
        <v>0</v>
      </c>
      <c r="I21968" s="1">
        <v>9998</v>
      </c>
    </row>
    <row r="21969" spans="1:9" x14ac:dyDescent="0.25">
      <c r="A21969" s="1">
        <v>2</v>
      </c>
      <c r="B21969" s="1">
        <v>53801</v>
      </c>
      <c r="C21969" s="1">
        <v>53.215899999999998</v>
      </c>
      <c r="D21969" s="1">
        <v>155.61060000000001</v>
      </c>
      <c r="E21969" s="1">
        <v>1104</v>
      </c>
      <c r="F21969" s="1">
        <v>114.9383</v>
      </c>
      <c r="G21969" s="1">
        <v>228.68780000000001</v>
      </c>
      <c r="H21969" s="1">
        <v>15.73227161</v>
      </c>
      <c r="I21969" s="1">
        <v>1303</v>
      </c>
    </row>
    <row r="21970" spans="1:9" x14ac:dyDescent="0.25">
      <c r="A21970" s="1">
        <v>0</v>
      </c>
      <c r="B21970" s="1" t="s">
        <v>26458</v>
      </c>
    </row>
    <row r="21971" spans="1:9" x14ac:dyDescent="0.25">
      <c r="A21971" s="1">
        <v>1</v>
      </c>
      <c r="B21971" s="1" t="s">
        <v>26459</v>
      </c>
      <c r="C21971" s="1" t="s">
        <v>26460</v>
      </c>
      <c r="D21971" s="1">
        <v>22276.583344909999</v>
      </c>
      <c r="E21971" s="1">
        <v>1.4161899999999999E-3</v>
      </c>
      <c r="F21971" s="1" t="s">
        <v>3</v>
      </c>
      <c r="G21971" s="1" t="s">
        <v>26461</v>
      </c>
      <c r="H21971" s="1">
        <v>0</v>
      </c>
      <c r="I21971" s="1">
        <v>9997</v>
      </c>
    </row>
    <row r="21972" spans="1:9" x14ac:dyDescent="0.25">
      <c r="A21972" s="1">
        <v>2</v>
      </c>
      <c r="B21972" s="1">
        <v>53802</v>
      </c>
      <c r="C21972" s="1">
        <v>53.216299999999997</v>
      </c>
      <c r="D21972" s="1">
        <v>155.6121</v>
      </c>
      <c r="E21972" s="1">
        <v>1355</v>
      </c>
      <c r="F21972" s="1">
        <v>110.6525</v>
      </c>
      <c r="G21972" s="1">
        <v>232.36330000000001</v>
      </c>
      <c r="H21972" s="1">
        <v>15.731897</v>
      </c>
      <c r="I21972" s="1">
        <v>1302</v>
      </c>
    </row>
    <row r="21973" spans="1:9" x14ac:dyDescent="0.25">
      <c r="A21973" s="1">
        <v>0</v>
      </c>
      <c r="B21973" s="1" t="s">
        <v>26462</v>
      </c>
    </row>
    <row r="21974" spans="1:9" x14ac:dyDescent="0.25">
      <c r="A21974" s="1">
        <v>1</v>
      </c>
      <c r="B21974" s="1" t="s">
        <v>26463</v>
      </c>
      <c r="C21974" s="1" t="s">
        <v>26464</v>
      </c>
      <c r="D21974" s="1">
        <v>22276.583344909999</v>
      </c>
      <c r="E21974" s="1">
        <v>2.9599999999999998E-4</v>
      </c>
      <c r="F21974" s="1" t="s">
        <v>3</v>
      </c>
      <c r="G21974" s="1" t="s">
        <v>7033</v>
      </c>
      <c r="H21974" s="1">
        <v>0</v>
      </c>
      <c r="I21974" s="1">
        <v>9996</v>
      </c>
    </row>
    <row r="21975" spans="1:9" x14ac:dyDescent="0.25">
      <c r="A21975" s="1">
        <v>2</v>
      </c>
      <c r="B21975" s="1">
        <v>53803</v>
      </c>
      <c r="C21975" s="1">
        <v>53.215499999999999</v>
      </c>
      <c r="D21975" s="1">
        <v>155.6069</v>
      </c>
      <c r="E21975" s="1">
        <v>1277</v>
      </c>
      <c r="F21975" s="1">
        <v>113.26990000000001</v>
      </c>
      <c r="G21975" s="1">
        <v>231.5522</v>
      </c>
      <c r="H21975" s="1">
        <v>15.732158370000001</v>
      </c>
      <c r="I21975" s="1">
        <v>1308</v>
      </c>
    </row>
    <row r="21976" spans="1:9" x14ac:dyDescent="0.25">
      <c r="A21976" s="1">
        <v>0</v>
      </c>
      <c r="B21976" s="1" t="s">
        <v>26465</v>
      </c>
    </row>
    <row r="21977" spans="1:9" x14ac:dyDescent="0.25">
      <c r="A21977" s="1">
        <v>1</v>
      </c>
      <c r="B21977" s="1" t="s">
        <v>26466</v>
      </c>
      <c r="C21977" s="1" t="s">
        <v>26467</v>
      </c>
      <c r="D21977" s="1">
        <v>22276.583344909999</v>
      </c>
      <c r="E21977" s="1">
        <v>8.9430000000000003E-5</v>
      </c>
      <c r="F21977" s="1" t="s">
        <v>3</v>
      </c>
      <c r="G21977" s="1" t="s">
        <v>26468</v>
      </c>
      <c r="H21977" s="1">
        <v>0</v>
      </c>
      <c r="I21977" s="1">
        <v>9998</v>
      </c>
    </row>
    <row r="21978" spans="1:9" x14ac:dyDescent="0.25">
      <c r="A21978" s="1">
        <v>2</v>
      </c>
      <c r="B21978" s="1">
        <v>53804</v>
      </c>
      <c r="C21978" s="1">
        <v>53.215899999999998</v>
      </c>
      <c r="D21978" s="1">
        <v>155.60890000000001</v>
      </c>
      <c r="E21978" s="1">
        <v>1401</v>
      </c>
      <c r="F21978" s="1">
        <v>119.70050000000001</v>
      </c>
      <c r="G21978" s="1">
        <v>224.51419999999999</v>
      </c>
      <c r="H21978" s="1">
        <v>15.732292360000001</v>
      </c>
      <c r="I21978" s="1">
        <v>1304</v>
      </c>
    </row>
    <row r="21979" spans="1:9" x14ac:dyDescent="0.25">
      <c r="A21979" s="1">
        <v>0</v>
      </c>
      <c r="B21979" s="1" t="s">
        <v>26469</v>
      </c>
    </row>
    <row r="21980" spans="1:9" x14ac:dyDescent="0.25">
      <c r="A21980" s="1">
        <v>1</v>
      </c>
      <c r="B21980" s="1" t="s">
        <v>26470</v>
      </c>
      <c r="C21980" s="1" t="s">
        <v>26471</v>
      </c>
      <c r="D21980" s="1">
        <v>22276.583344909999</v>
      </c>
      <c r="E21980" s="1">
        <v>8.8410000000000002E-5</v>
      </c>
      <c r="F21980" s="1" t="s">
        <v>3</v>
      </c>
      <c r="G21980" s="1" t="s">
        <v>26472</v>
      </c>
      <c r="H21980" s="1">
        <v>0</v>
      </c>
      <c r="I21980" s="1">
        <v>9992</v>
      </c>
    </row>
    <row r="21981" spans="1:9" x14ac:dyDescent="0.25">
      <c r="A21981" s="1">
        <v>2</v>
      </c>
      <c r="B21981" s="1">
        <v>53805</v>
      </c>
      <c r="C21981" s="1">
        <v>53.215600000000002</v>
      </c>
      <c r="D21981" s="1">
        <v>155.60560000000001</v>
      </c>
      <c r="E21981" s="1">
        <v>1343</v>
      </c>
      <c r="F21981" s="1">
        <v>118.9393</v>
      </c>
      <c r="G21981" s="1">
        <v>226.46700000000001</v>
      </c>
      <c r="H21981" s="1">
        <v>15.73244614</v>
      </c>
      <c r="I21981" s="1">
        <v>1306</v>
      </c>
    </row>
    <row r="21982" spans="1:9" x14ac:dyDescent="0.25">
      <c r="A21982" s="1">
        <v>0</v>
      </c>
      <c r="B21982" s="1" t="s">
        <v>26473</v>
      </c>
    </row>
    <row r="21983" spans="1:9" x14ac:dyDescent="0.25">
      <c r="A21983" s="1">
        <v>1</v>
      </c>
      <c r="B21983" s="1" t="s">
        <v>26474</v>
      </c>
      <c r="C21983" s="1" t="s">
        <v>26475</v>
      </c>
      <c r="D21983" s="1">
        <v>22276.583344909999</v>
      </c>
      <c r="E21983" s="1">
        <v>8.3230000000000001E-5</v>
      </c>
      <c r="F21983" s="1" t="s">
        <v>3</v>
      </c>
      <c r="G21983" s="1" t="s">
        <v>26476</v>
      </c>
      <c r="H21983" s="1">
        <v>0</v>
      </c>
      <c r="I21983" s="1">
        <v>9997</v>
      </c>
    </row>
    <row r="21984" spans="1:9" x14ac:dyDescent="0.25">
      <c r="A21984" s="1">
        <v>2</v>
      </c>
      <c r="B21984" s="1">
        <v>53806</v>
      </c>
      <c r="C21984" s="1">
        <v>53.217100000000002</v>
      </c>
      <c r="D21984" s="1">
        <v>155.60810000000001</v>
      </c>
      <c r="E21984" s="1">
        <v>1215</v>
      </c>
      <c r="F21984" s="1">
        <v>130.26750000000001</v>
      </c>
      <c r="G21984" s="1">
        <v>215.3621</v>
      </c>
      <c r="H21984" s="1">
        <v>15.73316953</v>
      </c>
      <c r="I21984" s="1">
        <v>1309</v>
      </c>
    </row>
    <row r="21985" spans="1:9" x14ac:dyDescent="0.25">
      <c r="A21985" s="1">
        <v>0</v>
      </c>
      <c r="B21985" s="1" t="s">
        <v>26477</v>
      </c>
    </row>
    <row r="21986" spans="1:9" x14ac:dyDescent="0.25">
      <c r="A21986" s="1">
        <v>1</v>
      </c>
      <c r="B21986" s="1" t="s">
        <v>26478</v>
      </c>
      <c r="C21986" s="1" t="s">
        <v>26479</v>
      </c>
      <c r="D21986" s="1">
        <v>22276.56381295</v>
      </c>
      <c r="E21986" s="1">
        <v>3.557E-5</v>
      </c>
      <c r="F21986" s="1" t="s">
        <v>3</v>
      </c>
      <c r="G21986" s="1" t="s">
        <v>26480</v>
      </c>
      <c r="H21986" s="1">
        <v>0</v>
      </c>
      <c r="I21986" s="1">
        <v>9992</v>
      </c>
    </row>
    <row r="21987" spans="1:9" x14ac:dyDescent="0.25">
      <c r="A21987" s="1">
        <v>2</v>
      </c>
      <c r="B21987" s="1">
        <v>53807</v>
      </c>
      <c r="C21987" s="1">
        <v>53.201799999999999</v>
      </c>
      <c r="D21987" s="1">
        <v>164.74799999999999</v>
      </c>
      <c r="E21987" s="1">
        <v>12830</v>
      </c>
      <c r="F21987" s="1">
        <v>4.87E-2</v>
      </c>
      <c r="G21987" s="1">
        <v>5.0799999999999998E-2</v>
      </c>
      <c r="H21987" s="1">
        <v>15.18378169</v>
      </c>
      <c r="I21987" s="1">
        <v>3439</v>
      </c>
    </row>
    <row r="21988" spans="1:9" x14ac:dyDescent="0.25">
      <c r="A21988" s="1">
        <v>0</v>
      </c>
      <c r="B21988" s="1" t="s">
        <v>26481</v>
      </c>
    </row>
    <row r="21989" spans="1:9" x14ac:dyDescent="0.25">
      <c r="A21989" s="1">
        <v>1</v>
      </c>
      <c r="B21989" s="1" t="s">
        <v>26482</v>
      </c>
      <c r="C21989" s="1" t="s">
        <v>26483</v>
      </c>
      <c r="D21989" s="1">
        <v>22276.501154829999</v>
      </c>
      <c r="E21989" s="1">
        <v>4.155E-5</v>
      </c>
      <c r="F21989" s="1" t="s">
        <v>3</v>
      </c>
      <c r="G21989" s="1" t="s">
        <v>26484</v>
      </c>
      <c r="H21989" s="1">
        <v>0</v>
      </c>
      <c r="I21989" s="1">
        <v>9996</v>
      </c>
    </row>
    <row r="21990" spans="1:9" x14ac:dyDescent="0.25">
      <c r="A21990" s="1">
        <v>2</v>
      </c>
      <c r="B21990" s="1">
        <v>53815</v>
      </c>
      <c r="C21990" s="1">
        <v>97.659499999999994</v>
      </c>
      <c r="D21990" s="1">
        <v>327.15370000000001</v>
      </c>
      <c r="E21990" s="1">
        <v>12215</v>
      </c>
      <c r="F21990" s="1">
        <v>239.71719999999999</v>
      </c>
      <c r="G21990" s="1">
        <v>120.2864</v>
      </c>
      <c r="H21990" s="1">
        <v>14.99912881</v>
      </c>
      <c r="I21990" s="1">
        <v>2642</v>
      </c>
    </row>
    <row r="21991" spans="1:9" x14ac:dyDescent="0.25">
      <c r="A21991" s="1">
        <v>0</v>
      </c>
      <c r="B21991" s="1" t="s">
        <v>26485</v>
      </c>
    </row>
    <row r="21992" spans="1:9" x14ac:dyDescent="0.25">
      <c r="A21992" s="1">
        <v>1</v>
      </c>
      <c r="B21992" s="1" t="s">
        <v>26486</v>
      </c>
      <c r="C21992" s="1" t="s">
        <v>26487</v>
      </c>
      <c r="D21992" s="1">
        <v>22276.583344909999</v>
      </c>
      <c r="E21992" s="1">
        <v>1.37246E-3</v>
      </c>
      <c r="F21992" s="1" t="s">
        <v>3</v>
      </c>
      <c r="G21992" s="1" t="s">
        <v>26488</v>
      </c>
      <c r="H21992" s="1">
        <v>0</v>
      </c>
      <c r="I21992" s="1">
        <v>9996</v>
      </c>
    </row>
    <row r="21993" spans="1:9" x14ac:dyDescent="0.25">
      <c r="A21993" s="1">
        <v>2</v>
      </c>
      <c r="B21993" s="1">
        <v>53818</v>
      </c>
      <c r="C21993" s="1">
        <v>53.214599999999997</v>
      </c>
      <c r="D21993" s="1">
        <v>186.84780000000001</v>
      </c>
      <c r="E21993" s="1">
        <v>1101</v>
      </c>
      <c r="F21993" s="1">
        <v>119.4004</v>
      </c>
      <c r="G21993" s="1">
        <v>149.82159999999999</v>
      </c>
      <c r="H21993" s="1">
        <v>15.731251889999999</v>
      </c>
      <c r="I21993" s="1">
        <v>1309</v>
      </c>
    </row>
    <row r="21994" spans="1:9" x14ac:dyDescent="0.25">
      <c r="A21994" s="1">
        <v>0</v>
      </c>
      <c r="B21994" s="1" t="s">
        <v>26489</v>
      </c>
    </row>
    <row r="21995" spans="1:9" x14ac:dyDescent="0.25">
      <c r="A21995" s="1">
        <v>1</v>
      </c>
      <c r="B21995" s="1" t="s">
        <v>26490</v>
      </c>
      <c r="C21995" s="1" t="s">
        <v>26491</v>
      </c>
      <c r="D21995" s="1">
        <v>22276.583344909999</v>
      </c>
      <c r="E21995" s="1">
        <v>-2.5629E-4</v>
      </c>
      <c r="F21995" s="1" t="s">
        <v>3</v>
      </c>
      <c r="G21995" s="1">
        <f>-17766-3</f>
        <v>-17769</v>
      </c>
      <c r="H21995" s="1">
        <v>0</v>
      </c>
      <c r="I21995" s="1">
        <v>9998</v>
      </c>
    </row>
    <row r="21996" spans="1:9" x14ac:dyDescent="0.25">
      <c r="A21996" s="1">
        <v>2</v>
      </c>
      <c r="B21996" s="1">
        <v>53819</v>
      </c>
      <c r="C21996" s="1">
        <v>53.214300000000001</v>
      </c>
      <c r="D21996" s="1">
        <v>186.84119999999999</v>
      </c>
      <c r="E21996" s="1">
        <v>1073</v>
      </c>
      <c r="F21996" s="1">
        <v>74.676900000000003</v>
      </c>
      <c r="G21996" s="1">
        <v>197.1772</v>
      </c>
      <c r="H21996" s="1">
        <v>15.73341469</v>
      </c>
      <c r="I21996" s="1">
        <v>1307</v>
      </c>
    </row>
    <row r="21997" spans="1:9" x14ac:dyDescent="0.25">
      <c r="A21997" s="1">
        <v>0</v>
      </c>
      <c r="B21997" s="1" t="s">
        <v>26492</v>
      </c>
    </row>
    <row r="21998" spans="1:9" x14ac:dyDescent="0.25">
      <c r="A21998" s="1">
        <v>1</v>
      </c>
      <c r="B21998" s="1" t="s">
        <v>26493</v>
      </c>
      <c r="C21998" s="1" t="s">
        <v>26494</v>
      </c>
      <c r="D21998" s="1">
        <v>22276.583344909999</v>
      </c>
      <c r="E21998" s="1">
        <v>1.3108799999999999E-3</v>
      </c>
      <c r="F21998" s="1" t="s">
        <v>3</v>
      </c>
      <c r="G21998" s="1" t="s">
        <v>26495</v>
      </c>
      <c r="H21998" s="1">
        <v>0</v>
      </c>
      <c r="I21998" s="1">
        <v>9998</v>
      </c>
    </row>
    <row r="21999" spans="1:9" x14ac:dyDescent="0.25">
      <c r="A21999" s="1">
        <v>2</v>
      </c>
      <c r="B21999" s="1">
        <v>53820</v>
      </c>
      <c r="C21999" s="1">
        <v>53.214599999999997</v>
      </c>
      <c r="D21999" s="1">
        <v>186.84610000000001</v>
      </c>
      <c r="E21999" s="1">
        <v>1183</v>
      </c>
      <c r="F21999" s="1">
        <v>112.1564</v>
      </c>
      <c r="G21999" s="1">
        <v>157.8826</v>
      </c>
      <c r="H21999" s="1">
        <v>15.730646610000001</v>
      </c>
      <c r="I21999" s="1">
        <v>1308</v>
      </c>
    </row>
    <row r="22000" spans="1:9" x14ac:dyDescent="0.25">
      <c r="A22000" s="1">
        <v>0</v>
      </c>
      <c r="B22000" s="1" t="s">
        <v>26496</v>
      </c>
    </row>
    <row r="22001" spans="1:9" x14ac:dyDescent="0.25">
      <c r="A22001" s="1">
        <v>1</v>
      </c>
      <c r="B22001" s="1" t="s">
        <v>26497</v>
      </c>
      <c r="C22001" s="1" t="s">
        <v>26498</v>
      </c>
      <c r="D22001" s="1">
        <v>22276.583344909999</v>
      </c>
      <c r="E22001" s="1">
        <v>-3.8546000000000001E-4</v>
      </c>
      <c r="F22001" s="1" t="s">
        <v>3</v>
      </c>
      <c r="G22001" s="1">
        <f>-26926-3</f>
        <v>-26929</v>
      </c>
      <c r="H22001" s="1">
        <v>0</v>
      </c>
      <c r="I22001" s="1">
        <v>9991</v>
      </c>
    </row>
    <row r="22002" spans="1:9" x14ac:dyDescent="0.25">
      <c r="A22002" s="1">
        <v>2</v>
      </c>
      <c r="B22002" s="1">
        <v>53821</v>
      </c>
      <c r="C22002" s="1">
        <v>53.214599999999997</v>
      </c>
      <c r="D22002" s="1">
        <v>186.8432</v>
      </c>
      <c r="E22002" s="1">
        <v>686</v>
      </c>
      <c r="F22002" s="1">
        <v>99.418700000000001</v>
      </c>
      <c r="G22002" s="1">
        <v>171.72909999999999</v>
      </c>
      <c r="H22002" s="1">
        <v>15.733920339999999</v>
      </c>
      <c r="I22002" s="1">
        <v>1301</v>
      </c>
    </row>
    <row r="22003" spans="1:9" x14ac:dyDescent="0.25">
      <c r="A22003" s="1">
        <v>0</v>
      </c>
      <c r="B22003" s="1" t="s">
        <v>26499</v>
      </c>
    </row>
    <row r="22004" spans="1:9" x14ac:dyDescent="0.25">
      <c r="A22004" s="1">
        <v>1</v>
      </c>
      <c r="B22004" s="1" t="s">
        <v>26500</v>
      </c>
      <c r="C22004" s="1" t="s">
        <v>26501</v>
      </c>
      <c r="D22004" s="1">
        <v>22276.603104279999</v>
      </c>
      <c r="E22004" s="1">
        <v>6.6243200000000004E-3</v>
      </c>
      <c r="F22004" s="1" t="s">
        <v>26502</v>
      </c>
      <c r="G22004" s="1" t="s">
        <v>26503</v>
      </c>
      <c r="H22004" s="1">
        <v>0</v>
      </c>
      <c r="I22004" s="1">
        <v>9999</v>
      </c>
    </row>
    <row r="22005" spans="1:9" x14ac:dyDescent="0.25">
      <c r="A22005" s="1">
        <v>2</v>
      </c>
      <c r="B22005" s="1">
        <v>53822</v>
      </c>
      <c r="C22005" s="1">
        <v>53.2121</v>
      </c>
      <c r="D22005" s="1">
        <v>184.55760000000001</v>
      </c>
      <c r="E22005" s="1">
        <v>50361</v>
      </c>
      <c r="F22005" s="1">
        <v>98.857600000000005</v>
      </c>
      <c r="G22005" s="1">
        <v>261.81670000000003</v>
      </c>
      <c r="H22005" s="1">
        <v>16.110380429999999</v>
      </c>
      <c r="I22005" s="1">
        <v>2897</v>
      </c>
    </row>
    <row r="22006" spans="1:9" x14ac:dyDescent="0.25">
      <c r="A22006" s="1">
        <v>0</v>
      </c>
      <c r="B22006" s="1" t="s">
        <v>26504</v>
      </c>
    </row>
    <row r="22007" spans="1:9" x14ac:dyDescent="0.25">
      <c r="A22007" s="1">
        <v>1</v>
      </c>
      <c r="B22007" s="1" t="s">
        <v>26505</v>
      </c>
      <c r="C22007" s="1" t="s">
        <v>26506</v>
      </c>
      <c r="D22007" s="1">
        <v>22276.583344909999</v>
      </c>
      <c r="E22007" s="1">
        <v>2.4170400000000001E-3</v>
      </c>
      <c r="F22007" s="1" t="s">
        <v>26507</v>
      </c>
      <c r="G22007" s="1" t="s">
        <v>26508</v>
      </c>
      <c r="H22007" s="1">
        <v>0</v>
      </c>
      <c r="I22007" s="1">
        <v>9997</v>
      </c>
    </row>
    <row r="22008" spans="1:9" x14ac:dyDescent="0.25">
      <c r="A22008" s="1">
        <v>2</v>
      </c>
      <c r="B22008" s="1">
        <v>53823</v>
      </c>
      <c r="C22008" s="1">
        <v>53.212800000000001</v>
      </c>
      <c r="D22008" s="1">
        <v>185.77510000000001</v>
      </c>
      <c r="E22008" s="1">
        <v>17590</v>
      </c>
      <c r="F22008" s="1">
        <v>93.903599999999997</v>
      </c>
      <c r="G22008" s="1">
        <v>335.27859999999998</v>
      </c>
      <c r="H22008" s="1">
        <v>15.88964393</v>
      </c>
      <c r="I22008" s="1">
        <v>1304</v>
      </c>
    </row>
    <row r="22009" spans="1:9" x14ac:dyDescent="0.25">
      <c r="A22009" s="1">
        <v>0</v>
      </c>
      <c r="B22009" s="1" t="s">
        <v>26509</v>
      </c>
    </row>
    <row r="22010" spans="1:9" x14ac:dyDescent="0.25">
      <c r="A22010" s="1">
        <v>1</v>
      </c>
      <c r="B22010" s="1" t="s">
        <v>26510</v>
      </c>
      <c r="C22010" s="1" t="s">
        <v>26511</v>
      </c>
      <c r="D22010" s="1">
        <v>22276.583344909999</v>
      </c>
      <c r="E22010" s="1">
        <v>-7.6857E-4</v>
      </c>
      <c r="F22010" s="1" t="s">
        <v>3</v>
      </c>
      <c r="G22010" s="1">
        <f>-54235-3</f>
        <v>-54238</v>
      </c>
      <c r="H22010" s="1">
        <v>0</v>
      </c>
      <c r="I22010" s="1">
        <v>9995</v>
      </c>
    </row>
    <row r="22011" spans="1:9" x14ac:dyDescent="0.25">
      <c r="A22011" s="1">
        <v>2</v>
      </c>
      <c r="B22011" s="1">
        <v>53824</v>
      </c>
      <c r="C22011" s="1">
        <v>53.216200000000001</v>
      </c>
      <c r="D22011" s="1">
        <v>186.8458</v>
      </c>
      <c r="E22011" s="1">
        <v>1113</v>
      </c>
      <c r="F22011" s="1">
        <v>76.750200000000007</v>
      </c>
      <c r="G22011" s="1">
        <v>196.1335</v>
      </c>
      <c r="H22011" s="1">
        <v>15.734498800000001</v>
      </c>
      <c r="I22011" s="1">
        <v>1307</v>
      </c>
    </row>
    <row r="22012" spans="1:9" x14ac:dyDescent="0.25">
      <c r="A22012" s="1">
        <v>0</v>
      </c>
      <c r="B22012" s="1" t="s">
        <v>26512</v>
      </c>
    </row>
    <row r="22013" spans="1:9" x14ac:dyDescent="0.25">
      <c r="A22013" s="1">
        <v>1</v>
      </c>
      <c r="B22013" s="1" t="s">
        <v>26513</v>
      </c>
      <c r="C22013" s="1" t="s">
        <v>26514</v>
      </c>
      <c r="D22013" s="1">
        <v>22276.583344909999</v>
      </c>
      <c r="E22013" s="1">
        <v>-7.3520000000000001E-5</v>
      </c>
      <c r="F22013" s="1" t="s">
        <v>3</v>
      </c>
      <c r="G22013" s="1">
        <f>-47886-4</f>
        <v>-47890</v>
      </c>
      <c r="H22013" s="1">
        <v>0</v>
      </c>
      <c r="I22013" s="1">
        <v>9995</v>
      </c>
    </row>
    <row r="22014" spans="1:9" x14ac:dyDescent="0.25">
      <c r="A22014" s="1">
        <v>2</v>
      </c>
      <c r="B22014" s="1">
        <v>53825</v>
      </c>
      <c r="C22014" s="1">
        <v>53.214799999999997</v>
      </c>
      <c r="D22014" s="1">
        <v>186.84129999999999</v>
      </c>
      <c r="E22014" s="1">
        <v>1074</v>
      </c>
      <c r="F22014" s="1">
        <v>81.640799999999999</v>
      </c>
      <c r="G22014" s="1">
        <v>190.96799999999999</v>
      </c>
      <c r="H22014" s="1">
        <v>15.732608150000001</v>
      </c>
      <c r="I22014" s="1">
        <v>1303</v>
      </c>
    </row>
    <row r="22015" spans="1:9" x14ac:dyDescent="0.25">
      <c r="A22015" s="1">
        <v>0</v>
      </c>
      <c r="B22015" s="1" t="s">
        <v>26515</v>
      </c>
    </row>
    <row r="22016" spans="1:9" x14ac:dyDescent="0.25">
      <c r="A22016" s="1">
        <v>1</v>
      </c>
      <c r="B22016" s="1" t="s">
        <v>26516</v>
      </c>
      <c r="C22016" s="1" t="s">
        <v>26517</v>
      </c>
      <c r="D22016" s="1">
        <v>22276.583344909999</v>
      </c>
      <c r="E22016" s="1">
        <v>1.1240499999999999E-3</v>
      </c>
      <c r="F22016" s="1" t="s">
        <v>3</v>
      </c>
      <c r="G22016" s="1" t="s">
        <v>26518</v>
      </c>
      <c r="H22016" s="1">
        <v>0</v>
      </c>
      <c r="I22016" s="1">
        <v>9999</v>
      </c>
    </row>
    <row r="22017" spans="1:9" x14ac:dyDescent="0.25">
      <c r="A22017" s="1">
        <v>2</v>
      </c>
      <c r="B22017" s="1">
        <v>53826</v>
      </c>
      <c r="C22017" s="1">
        <v>53.214799999999997</v>
      </c>
      <c r="D22017" s="1">
        <v>186.8349</v>
      </c>
      <c r="E22017" s="1">
        <v>1255</v>
      </c>
      <c r="F22017" s="1">
        <v>125.88939999999999</v>
      </c>
      <c r="G22017" s="1">
        <v>150.07839999999999</v>
      </c>
      <c r="H22017" s="1">
        <v>15.730983800000001</v>
      </c>
      <c r="I22017" s="1">
        <v>1301</v>
      </c>
    </row>
    <row r="22018" spans="1:9" x14ac:dyDescent="0.25">
      <c r="A22018" s="1">
        <v>0</v>
      </c>
      <c r="B22018" s="1" t="s">
        <v>26519</v>
      </c>
    </row>
    <row r="22019" spans="1:9" x14ac:dyDescent="0.25">
      <c r="A22019" s="1">
        <v>1</v>
      </c>
      <c r="B22019" s="1" t="s">
        <v>26520</v>
      </c>
      <c r="C22019" s="1" t="s">
        <v>26521</v>
      </c>
      <c r="D22019" s="1">
        <v>22276.583344909999</v>
      </c>
      <c r="E22019" s="1">
        <v>9.6099999999999995E-6</v>
      </c>
      <c r="F22019" s="1" t="s">
        <v>3</v>
      </c>
      <c r="G22019" s="1" t="s">
        <v>26522</v>
      </c>
      <c r="H22019" s="1">
        <v>0</v>
      </c>
      <c r="I22019" s="1">
        <v>9994</v>
      </c>
    </row>
    <row r="22020" spans="1:9" x14ac:dyDescent="0.25">
      <c r="A22020" s="1">
        <v>2</v>
      </c>
      <c r="B22020" s="1">
        <v>53827</v>
      </c>
      <c r="C22020" s="1">
        <v>53.214599999999997</v>
      </c>
      <c r="D22020" s="1">
        <v>186.83770000000001</v>
      </c>
      <c r="E22020" s="1">
        <v>1353</v>
      </c>
      <c r="F22020" s="1">
        <v>48.834800000000001</v>
      </c>
      <c r="G22020" s="1">
        <v>225.0009</v>
      </c>
      <c r="H22020" s="1">
        <v>15.7325199</v>
      </c>
      <c r="I22020" s="1">
        <v>1309</v>
      </c>
    </row>
    <row r="22021" spans="1:9" x14ac:dyDescent="0.25">
      <c r="A22021" s="1">
        <v>0</v>
      </c>
      <c r="B22021" s="1" t="s">
        <v>26523</v>
      </c>
    </row>
    <row r="22022" spans="1:9" x14ac:dyDescent="0.25">
      <c r="A22022" s="1">
        <v>1</v>
      </c>
      <c r="B22022" s="1" t="s">
        <v>26524</v>
      </c>
      <c r="C22022" s="1" t="s">
        <v>26525</v>
      </c>
      <c r="D22022" s="1">
        <v>22276.583344909999</v>
      </c>
      <c r="E22022" s="1">
        <v>9.098E-5</v>
      </c>
      <c r="F22022" s="1" t="s">
        <v>3</v>
      </c>
      <c r="G22022" s="1" t="s">
        <v>26526</v>
      </c>
      <c r="H22022" s="1">
        <v>0</v>
      </c>
      <c r="I22022" s="1">
        <v>9992</v>
      </c>
    </row>
    <row r="22023" spans="1:9" x14ac:dyDescent="0.25">
      <c r="A22023" s="1">
        <v>2</v>
      </c>
      <c r="B22023" s="1">
        <v>53828</v>
      </c>
      <c r="C22023" s="1">
        <v>53.214599999999997</v>
      </c>
      <c r="D22023" s="1">
        <v>186.83420000000001</v>
      </c>
      <c r="E22023" s="1">
        <v>826</v>
      </c>
      <c r="F22023" s="1">
        <v>94.564300000000003</v>
      </c>
      <c r="G22023" s="1">
        <v>181.49350000000001</v>
      </c>
      <c r="H22023" s="1">
        <v>15.73291373</v>
      </c>
      <c r="I22023" s="1">
        <v>1304</v>
      </c>
    </row>
    <row r="22024" spans="1:9" x14ac:dyDescent="0.25">
      <c r="A22024" s="1">
        <v>0</v>
      </c>
      <c r="B22024" s="1" t="s">
        <v>26527</v>
      </c>
    </row>
    <row r="22025" spans="1:9" x14ac:dyDescent="0.25">
      <c r="A22025" s="1">
        <v>1</v>
      </c>
      <c r="B22025" s="1" t="s">
        <v>26528</v>
      </c>
      <c r="C22025" s="1" t="s">
        <v>26529</v>
      </c>
      <c r="D22025" s="1">
        <v>22276.583344909999</v>
      </c>
      <c r="E22025" s="1">
        <v>9.3729999999999999E-5</v>
      </c>
      <c r="F22025" s="1" t="s">
        <v>3</v>
      </c>
      <c r="G22025" s="1" t="s">
        <v>26530</v>
      </c>
      <c r="H22025" s="1">
        <v>0</v>
      </c>
      <c r="I22025" s="1">
        <v>9994</v>
      </c>
    </row>
    <row r="22026" spans="1:9" x14ac:dyDescent="0.25">
      <c r="A22026" s="1">
        <v>2</v>
      </c>
      <c r="B22026" s="1">
        <v>53829</v>
      </c>
      <c r="C22026" s="1">
        <v>53.215600000000002</v>
      </c>
      <c r="D22026" s="1">
        <v>186.8409</v>
      </c>
      <c r="E22026" s="1">
        <v>1353</v>
      </c>
      <c r="F22026" s="1">
        <v>54.995699999999999</v>
      </c>
      <c r="G22026" s="1">
        <v>219.4845</v>
      </c>
      <c r="H22026" s="1">
        <v>15.73220542</v>
      </c>
      <c r="I22026" s="1">
        <v>1306</v>
      </c>
    </row>
    <row r="22027" spans="1:9" x14ac:dyDescent="0.25">
      <c r="A22027" s="1">
        <v>0</v>
      </c>
      <c r="B22027" s="1" t="s">
        <v>26531</v>
      </c>
    </row>
    <row r="22028" spans="1:9" x14ac:dyDescent="0.25">
      <c r="A22028" s="1">
        <v>1</v>
      </c>
      <c r="B22028" s="1" t="s">
        <v>26532</v>
      </c>
      <c r="C22028" s="1" t="s">
        <v>26533</v>
      </c>
      <c r="D22028" s="1">
        <v>22276.583344909999</v>
      </c>
      <c r="E22028" s="1">
        <v>5.0929999999999997E-4</v>
      </c>
      <c r="F22028" s="1" t="s">
        <v>3</v>
      </c>
      <c r="G22028" s="1" t="s">
        <v>26534</v>
      </c>
      <c r="H22028" s="1">
        <v>0</v>
      </c>
      <c r="I22028" s="1">
        <v>9990</v>
      </c>
    </row>
    <row r="22029" spans="1:9" x14ac:dyDescent="0.25">
      <c r="A22029" s="1">
        <v>2</v>
      </c>
      <c r="B22029" s="1">
        <v>53830</v>
      </c>
      <c r="C22029" s="1">
        <v>53.214799999999997</v>
      </c>
      <c r="D22029" s="1">
        <v>186.83160000000001</v>
      </c>
      <c r="E22029" s="1">
        <v>1037</v>
      </c>
      <c r="F22029" s="1">
        <v>96.223399999999998</v>
      </c>
      <c r="G22029" s="1">
        <v>181.23490000000001</v>
      </c>
      <c r="H22029" s="1">
        <v>15.73211059</v>
      </c>
      <c r="I22029" s="1">
        <v>1300</v>
      </c>
    </row>
    <row r="22030" spans="1:9" x14ac:dyDescent="0.25">
      <c r="A22030" s="1">
        <v>0</v>
      </c>
      <c r="B22030" s="1" t="s">
        <v>26535</v>
      </c>
    </row>
    <row r="22031" spans="1:9" x14ac:dyDescent="0.25">
      <c r="A22031" s="1">
        <v>1</v>
      </c>
      <c r="B22031" s="1" t="s">
        <v>26536</v>
      </c>
      <c r="C22031" s="1" t="s">
        <v>26537</v>
      </c>
      <c r="D22031" s="1">
        <v>22276.583344909999</v>
      </c>
      <c r="E22031" s="1">
        <v>-1.4087999999999999E-4</v>
      </c>
      <c r="F22031" s="1" t="s">
        <v>3</v>
      </c>
      <c r="G22031" s="1">
        <f>-95947-4</f>
        <v>-95951</v>
      </c>
      <c r="H22031" s="1">
        <v>0</v>
      </c>
      <c r="I22031" s="1">
        <v>9997</v>
      </c>
    </row>
    <row r="22032" spans="1:9" x14ac:dyDescent="0.25">
      <c r="A22032" s="1">
        <v>2</v>
      </c>
      <c r="B22032" s="1">
        <v>53831</v>
      </c>
      <c r="C22032" s="1">
        <v>53.214700000000001</v>
      </c>
      <c r="D22032" s="1">
        <v>186.83670000000001</v>
      </c>
      <c r="E22032" s="1">
        <v>987</v>
      </c>
      <c r="F22032" s="1">
        <v>103.1536</v>
      </c>
      <c r="G22032" s="1">
        <v>171.91970000000001</v>
      </c>
      <c r="H22032" s="1">
        <v>15.73245442</v>
      </c>
      <c r="I22032" s="1">
        <v>1302</v>
      </c>
    </row>
    <row r="22033" spans="1:9" x14ac:dyDescent="0.25">
      <c r="A22033" s="1">
        <v>0</v>
      </c>
      <c r="B22033" s="1" t="s">
        <v>26538</v>
      </c>
    </row>
    <row r="22034" spans="1:9" x14ac:dyDescent="0.25">
      <c r="A22034" s="1">
        <v>1</v>
      </c>
      <c r="B22034" s="1" t="s">
        <v>26539</v>
      </c>
      <c r="C22034" s="1" t="s">
        <v>26540</v>
      </c>
      <c r="D22034" s="1">
        <v>22276.583344909999</v>
      </c>
      <c r="E22034" s="1">
        <v>7.4962E-4</v>
      </c>
      <c r="F22034" s="1" t="s">
        <v>3</v>
      </c>
      <c r="G22034" s="1" t="s">
        <v>26541</v>
      </c>
      <c r="H22034" s="1">
        <v>0</v>
      </c>
      <c r="I22034" s="1">
        <v>9993</v>
      </c>
    </row>
    <row r="22035" spans="1:9" x14ac:dyDescent="0.25">
      <c r="A22035" s="1">
        <v>2</v>
      </c>
      <c r="B22035" s="1">
        <v>53832</v>
      </c>
      <c r="C22035" s="1">
        <v>53.214500000000001</v>
      </c>
      <c r="D22035" s="1">
        <v>186.8288</v>
      </c>
      <c r="E22035" s="1">
        <v>1009</v>
      </c>
      <c r="F22035" s="1">
        <v>93.941599999999994</v>
      </c>
      <c r="G22035" s="1">
        <v>184.68709999999999</v>
      </c>
      <c r="H22035" s="1">
        <v>15.732081770000001</v>
      </c>
      <c r="I22035" s="1">
        <v>1306</v>
      </c>
    </row>
    <row r="22036" spans="1:9" x14ac:dyDescent="0.25">
      <c r="A22036" s="1">
        <v>0</v>
      </c>
      <c r="B22036" s="1" t="s">
        <v>26542</v>
      </c>
    </row>
    <row r="22037" spans="1:9" x14ac:dyDescent="0.25">
      <c r="A22037" s="1">
        <v>1</v>
      </c>
      <c r="B22037" s="1" t="s">
        <v>26543</v>
      </c>
      <c r="C22037" s="1" t="s">
        <v>26544</v>
      </c>
      <c r="D22037" s="1">
        <v>22276.583344909999</v>
      </c>
      <c r="E22037" s="1">
        <v>8.5049999999999994E-5</v>
      </c>
      <c r="F22037" s="1" t="s">
        <v>3</v>
      </c>
      <c r="G22037" s="1" t="s">
        <v>26545</v>
      </c>
      <c r="H22037" s="1">
        <v>0</v>
      </c>
      <c r="I22037" s="1">
        <v>9998</v>
      </c>
    </row>
    <row r="22038" spans="1:9" x14ac:dyDescent="0.25">
      <c r="A22038" s="1">
        <v>2</v>
      </c>
      <c r="B22038" s="1">
        <v>53833</v>
      </c>
      <c r="C22038" s="1">
        <v>53.214100000000002</v>
      </c>
      <c r="D22038" s="1">
        <v>186.83080000000001</v>
      </c>
      <c r="E22038" s="1">
        <v>1057</v>
      </c>
      <c r="F22038" s="1">
        <v>95.783600000000007</v>
      </c>
      <c r="G22038" s="1">
        <v>181.02690000000001</v>
      </c>
      <c r="H22038" s="1">
        <v>15.73265372</v>
      </c>
      <c r="I22038" s="1">
        <v>1307</v>
      </c>
    </row>
    <row r="22039" spans="1:9" x14ac:dyDescent="0.25">
      <c r="A22039" s="1">
        <v>0</v>
      </c>
      <c r="B22039" s="1" t="s">
        <v>26546</v>
      </c>
    </row>
    <row r="22040" spans="1:9" x14ac:dyDescent="0.25">
      <c r="A22040" s="1">
        <v>1</v>
      </c>
      <c r="B22040" s="1" t="s">
        <v>26547</v>
      </c>
      <c r="C22040" s="1" t="s">
        <v>26548</v>
      </c>
      <c r="D22040" s="1">
        <v>22276.583344909999</v>
      </c>
      <c r="E22040" s="1">
        <v>-3.0467999999999999E-4</v>
      </c>
      <c r="F22040" s="1" t="s">
        <v>3</v>
      </c>
      <c r="G22040" s="1">
        <f>-21125-3</f>
        <v>-21128</v>
      </c>
      <c r="H22040" s="1">
        <v>0</v>
      </c>
      <c r="I22040" s="1">
        <v>9996</v>
      </c>
    </row>
    <row r="22041" spans="1:9" x14ac:dyDescent="0.25">
      <c r="A22041" s="1">
        <v>2</v>
      </c>
      <c r="B22041" s="1">
        <v>53834</v>
      </c>
      <c r="C22041" s="1">
        <v>53.214799999999997</v>
      </c>
      <c r="D22041" s="1">
        <v>186.82839999999999</v>
      </c>
      <c r="E22041" s="1">
        <v>1170</v>
      </c>
      <c r="F22041" s="1">
        <v>114.4247</v>
      </c>
      <c r="G22041" s="1">
        <v>164.81139999999999</v>
      </c>
      <c r="H22041" s="1">
        <v>15.73440785</v>
      </c>
      <c r="I22041" s="1">
        <v>1300</v>
      </c>
    </row>
    <row r="22042" spans="1:9" x14ac:dyDescent="0.25">
      <c r="A22042" s="1">
        <v>0</v>
      </c>
      <c r="B22042" s="1" t="s">
        <v>26549</v>
      </c>
    </row>
    <row r="22043" spans="1:9" x14ac:dyDescent="0.25">
      <c r="A22043" s="1">
        <v>1</v>
      </c>
      <c r="B22043" s="1" t="s">
        <v>26550</v>
      </c>
      <c r="C22043" s="1" t="s">
        <v>26551</v>
      </c>
      <c r="D22043" s="1">
        <v>22276.583344909999</v>
      </c>
      <c r="E22043" s="1">
        <v>-3.3582000000000002E-4</v>
      </c>
      <c r="F22043" s="1" t="s">
        <v>3</v>
      </c>
      <c r="G22043" s="1">
        <f>-23677-3</f>
        <v>-23680</v>
      </c>
      <c r="H22043" s="1">
        <v>0</v>
      </c>
      <c r="I22043" s="1">
        <v>9991</v>
      </c>
    </row>
    <row r="22044" spans="1:9" x14ac:dyDescent="0.25">
      <c r="A22044" s="1">
        <v>2</v>
      </c>
      <c r="B22044" s="1">
        <v>53835</v>
      </c>
      <c r="C22044" s="1">
        <v>53.214100000000002</v>
      </c>
      <c r="D22044" s="1">
        <v>186.82769999999999</v>
      </c>
      <c r="E22044" s="1">
        <v>971</v>
      </c>
      <c r="F22044" s="1">
        <v>70.995800000000003</v>
      </c>
      <c r="G22044" s="1">
        <v>207.54920000000001</v>
      </c>
      <c r="H22044" s="1">
        <v>15.731065170000001</v>
      </c>
      <c r="I22044" s="1">
        <v>1305</v>
      </c>
    </row>
    <row r="22045" spans="1:9" x14ac:dyDescent="0.25">
      <c r="A22045" s="1">
        <v>0</v>
      </c>
      <c r="B22045" s="1" t="s">
        <v>26552</v>
      </c>
    </row>
    <row r="22046" spans="1:9" x14ac:dyDescent="0.25">
      <c r="A22046" s="1">
        <v>1</v>
      </c>
      <c r="B22046" s="1" t="s">
        <v>26553</v>
      </c>
      <c r="C22046" s="1" t="s">
        <v>26554</v>
      </c>
      <c r="D22046" s="1">
        <v>22276.583344909999</v>
      </c>
      <c r="E22046" s="1">
        <v>2.1666E-4</v>
      </c>
      <c r="F22046" s="1" t="s">
        <v>3</v>
      </c>
      <c r="G22046" s="1" t="s">
        <v>26555</v>
      </c>
      <c r="H22046" s="1">
        <v>0</v>
      </c>
      <c r="I22046" s="1">
        <v>9998</v>
      </c>
    </row>
    <row r="22047" spans="1:9" x14ac:dyDescent="0.25">
      <c r="A22047" s="1">
        <v>2</v>
      </c>
      <c r="B22047" s="1">
        <v>53836</v>
      </c>
      <c r="C22047" s="1">
        <v>53.215800000000002</v>
      </c>
      <c r="D22047" s="1">
        <v>186.82230000000001</v>
      </c>
      <c r="E22047" s="1">
        <v>839</v>
      </c>
      <c r="F22047" s="1">
        <v>82.830399999999997</v>
      </c>
      <c r="G22047" s="1">
        <v>198.17070000000001</v>
      </c>
      <c r="H22047" s="1">
        <v>15.73244068</v>
      </c>
      <c r="I22047" s="1">
        <v>1303</v>
      </c>
    </row>
    <row r="22048" spans="1:9" x14ac:dyDescent="0.25">
      <c r="A22048" s="1">
        <v>0</v>
      </c>
      <c r="B22048" s="1" t="s">
        <v>26556</v>
      </c>
    </row>
    <row r="22049" spans="1:9" x14ac:dyDescent="0.25">
      <c r="A22049" s="1">
        <v>1</v>
      </c>
      <c r="B22049" s="1" t="s">
        <v>26557</v>
      </c>
      <c r="C22049" s="1" t="s">
        <v>26558</v>
      </c>
      <c r="D22049" s="1">
        <v>22276.583344909999</v>
      </c>
      <c r="E22049" s="1">
        <v>6.0466000000000003E-4</v>
      </c>
      <c r="F22049" s="1" t="s">
        <v>3</v>
      </c>
      <c r="G22049" s="1" t="s">
        <v>26559</v>
      </c>
      <c r="H22049" s="1">
        <v>0</v>
      </c>
      <c r="I22049" s="1">
        <v>9999</v>
      </c>
    </row>
    <row r="22050" spans="1:9" x14ac:dyDescent="0.25">
      <c r="A22050" s="1">
        <v>2</v>
      </c>
      <c r="B22050" s="1">
        <v>53837</v>
      </c>
      <c r="C22050" s="1">
        <v>53.2149</v>
      </c>
      <c r="D22050" s="1">
        <v>186.8295</v>
      </c>
      <c r="E22050" s="1">
        <v>1101</v>
      </c>
      <c r="F22050" s="1">
        <v>100.47490000000001</v>
      </c>
      <c r="G22050" s="1">
        <v>178.72569999999999</v>
      </c>
      <c r="H22050" s="1">
        <v>15.73191606</v>
      </c>
      <c r="I22050" s="1">
        <v>1309</v>
      </c>
    </row>
    <row r="22051" spans="1:9" x14ac:dyDescent="0.25">
      <c r="A22051" s="1">
        <v>0</v>
      </c>
      <c r="B22051" s="1" t="s">
        <v>26560</v>
      </c>
    </row>
    <row r="22052" spans="1:9" x14ac:dyDescent="0.25">
      <c r="A22052" s="1">
        <v>1</v>
      </c>
      <c r="B22052" s="1" t="s">
        <v>26561</v>
      </c>
      <c r="C22052" s="1" t="s">
        <v>26562</v>
      </c>
      <c r="D22052" s="1">
        <v>22276.583344909999</v>
      </c>
      <c r="E22052" s="1">
        <v>-4.0404999999999998E-4</v>
      </c>
      <c r="F22052" s="1" t="s">
        <v>3</v>
      </c>
      <c r="G22052" s="1">
        <f>-28415-3</f>
        <v>-28418</v>
      </c>
      <c r="H22052" s="1">
        <v>0</v>
      </c>
      <c r="I22052" s="1">
        <v>9991</v>
      </c>
    </row>
    <row r="22053" spans="1:9" x14ac:dyDescent="0.25">
      <c r="A22053" s="1">
        <v>2</v>
      </c>
      <c r="B22053" s="1">
        <v>53838</v>
      </c>
      <c r="C22053" s="1">
        <v>53.214799999999997</v>
      </c>
      <c r="D22053" s="1">
        <v>186.82429999999999</v>
      </c>
      <c r="E22053" s="1">
        <v>977</v>
      </c>
      <c r="F22053" s="1">
        <v>84.788499999999999</v>
      </c>
      <c r="G22053" s="1">
        <v>196.7801</v>
      </c>
      <c r="H22053" s="1">
        <v>15.73258285</v>
      </c>
      <c r="I22053" s="1">
        <v>1309</v>
      </c>
    </row>
    <row r="22054" spans="1:9" x14ac:dyDescent="0.25">
      <c r="A22054" s="1">
        <v>0</v>
      </c>
      <c r="B22054" s="1" t="s">
        <v>26563</v>
      </c>
    </row>
    <row r="22055" spans="1:9" x14ac:dyDescent="0.25">
      <c r="A22055" s="1">
        <v>1</v>
      </c>
      <c r="B22055" s="1" t="s">
        <v>26564</v>
      </c>
      <c r="C22055" s="1" t="s">
        <v>26565</v>
      </c>
      <c r="D22055" s="1">
        <v>22276.583344909999</v>
      </c>
      <c r="E22055" s="1">
        <v>2.2963000000000001E-4</v>
      </c>
      <c r="F22055" s="1" t="s">
        <v>3</v>
      </c>
      <c r="G22055" s="1" t="s">
        <v>26566</v>
      </c>
      <c r="H22055" s="1">
        <v>0</v>
      </c>
      <c r="I22055" s="1">
        <v>9996</v>
      </c>
    </row>
    <row r="22056" spans="1:9" x14ac:dyDescent="0.25">
      <c r="A22056" s="1">
        <v>2</v>
      </c>
      <c r="B22056" s="1">
        <v>53839</v>
      </c>
      <c r="C22056" s="1">
        <v>53.2151</v>
      </c>
      <c r="D22056" s="1">
        <v>186.82749999999999</v>
      </c>
      <c r="E22056" s="1">
        <v>892</v>
      </c>
      <c r="F22056" s="1">
        <v>83.608000000000004</v>
      </c>
      <c r="G22056" s="1">
        <v>196.7851</v>
      </c>
      <c r="H22056" s="1">
        <v>15.73238922</v>
      </c>
      <c r="I22056" s="1">
        <v>1301</v>
      </c>
    </row>
    <row r="22057" spans="1:9" x14ac:dyDescent="0.25">
      <c r="A22057" s="1">
        <v>0</v>
      </c>
      <c r="B22057" s="1" t="s">
        <v>26567</v>
      </c>
    </row>
    <row r="22058" spans="1:9" x14ac:dyDescent="0.25">
      <c r="A22058" s="1">
        <v>1</v>
      </c>
      <c r="B22058" s="1" t="s">
        <v>26568</v>
      </c>
      <c r="C22058" s="1" t="s">
        <v>26569</v>
      </c>
      <c r="D22058" s="1">
        <v>22276.583344909999</v>
      </c>
      <c r="E22058" s="1">
        <v>2.4559000000000001E-4</v>
      </c>
      <c r="F22058" s="1" t="s">
        <v>3</v>
      </c>
      <c r="G22058" s="1" t="s">
        <v>26570</v>
      </c>
      <c r="H22058" s="1">
        <v>0</v>
      </c>
      <c r="I22058" s="1">
        <v>9996</v>
      </c>
    </row>
    <row r="22059" spans="1:9" x14ac:dyDescent="0.25">
      <c r="A22059" s="1">
        <v>2</v>
      </c>
      <c r="B22059" s="1">
        <v>53840</v>
      </c>
      <c r="C22059" s="1">
        <v>53.214100000000002</v>
      </c>
      <c r="D22059" s="1">
        <v>186.8186</v>
      </c>
      <c r="E22059" s="1">
        <v>1126</v>
      </c>
      <c r="F22059" s="1">
        <v>98.776300000000006</v>
      </c>
      <c r="G22059" s="1">
        <v>184.57560000000001</v>
      </c>
      <c r="H22059" s="1">
        <v>15.73261744</v>
      </c>
      <c r="I22059" s="1">
        <v>1306</v>
      </c>
    </row>
    <row r="22060" spans="1:9" x14ac:dyDescent="0.25">
      <c r="A22060" s="1">
        <v>0</v>
      </c>
      <c r="B22060" s="1" t="s">
        <v>26571</v>
      </c>
    </row>
    <row r="22061" spans="1:9" x14ac:dyDescent="0.25">
      <c r="A22061" s="1">
        <v>1</v>
      </c>
      <c r="B22061" s="1" t="s">
        <v>26572</v>
      </c>
      <c r="C22061" s="1" t="s">
        <v>26573</v>
      </c>
      <c r="D22061" s="1">
        <v>22276.583344909999</v>
      </c>
      <c r="E22061" s="1">
        <v>7.4145999999999999E-4</v>
      </c>
      <c r="F22061" s="1" t="s">
        <v>3</v>
      </c>
      <c r="G22061" s="1" t="s">
        <v>26574</v>
      </c>
      <c r="H22061" s="1">
        <v>0</v>
      </c>
      <c r="I22061" s="1">
        <v>9999</v>
      </c>
    </row>
    <row r="22062" spans="1:9" x14ac:dyDescent="0.25">
      <c r="A22062" s="1">
        <v>2</v>
      </c>
      <c r="B22062" s="1">
        <v>53841</v>
      </c>
      <c r="C22062" s="1">
        <v>53.214700000000001</v>
      </c>
      <c r="D22062" s="1">
        <v>186.82220000000001</v>
      </c>
      <c r="E22062" s="1">
        <v>990</v>
      </c>
      <c r="F22062" s="1">
        <v>91.736400000000003</v>
      </c>
      <c r="G22062" s="1">
        <v>190.49870000000001</v>
      </c>
      <c r="H22062" s="1">
        <v>15.731979770000001</v>
      </c>
      <c r="I22062" s="1">
        <v>1300</v>
      </c>
    </row>
    <row r="22063" spans="1:9" x14ac:dyDescent="0.25">
      <c r="A22063" s="1">
        <v>0</v>
      </c>
      <c r="B22063" s="1" t="s">
        <v>26575</v>
      </c>
    </row>
    <row r="22064" spans="1:9" x14ac:dyDescent="0.25">
      <c r="A22064" s="1">
        <v>1</v>
      </c>
      <c r="B22064" s="1" t="s">
        <v>26576</v>
      </c>
      <c r="C22064" s="1" t="s">
        <v>26577</v>
      </c>
      <c r="D22064" s="1">
        <v>22276.583344909999</v>
      </c>
      <c r="E22064" s="1">
        <v>-3.9716000000000003E-4</v>
      </c>
      <c r="F22064" s="1" t="s">
        <v>3</v>
      </c>
      <c r="G22064" s="1">
        <f>-27902-3</f>
        <v>-27905</v>
      </c>
      <c r="H22064" s="1">
        <v>0</v>
      </c>
      <c r="I22064" s="1">
        <v>9999</v>
      </c>
    </row>
    <row r="22065" spans="1:9" x14ac:dyDescent="0.25">
      <c r="A22065" s="1">
        <v>2</v>
      </c>
      <c r="B22065" s="1">
        <v>53842</v>
      </c>
      <c r="C22065" s="1">
        <v>53.214300000000001</v>
      </c>
      <c r="D22065" s="1">
        <v>186.81639999999999</v>
      </c>
      <c r="E22065" s="1">
        <v>1001</v>
      </c>
      <c r="F22065" s="1">
        <v>82.929000000000002</v>
      </c>
      <c r="G22065" s="1">
        <v>201.5975</v>
      </c>
      <c r="H22065" s="1">
        <v>15.7327362</v>
      </c>
      <c r="I22065" s="1">
        <v>1307</v>
      </c>
    </row>
    <row r="22066" spans="1:9" x14ac:dyDescent="0.25">
      <c r="A22066" s="1">
        <v>0</v>
      </c>
      <c r="B22066" s="1" t="s">
        <v>26578</v>
      </c>
    </row>
    <row r="22067" spans="1:9" x14ac:dyDescent="0.25">
      <c r="A22067" s="1">
        <v>1</v>
      </c>
      <c r="B22067" s="1" t="s">
        <v>26579</v>
      </c>
      <c r="C22067" s="1" t="s">
        <v>26580</v>
      </c>
      <c r="D22067" s="1">
        <v>22276.583344909999</v>
      </c>
      <c r="E22067" s="1">
        <v>3.0298E-4</v>
      </c>
      <c r="F22067" s="1" t="s">
        <v>3</v>
      </c>
      <c r="G22067" s="1" t="s">
        <v>26581</v>
      </c>
      <c r="H22067" s="1">
        <v>0</v>
      </c>
      <c r="I22067" s="1">
        <v>9992</v>
      </c>
    </row>
    <row r="22068" spans="1:9" x14ac:dyDescent="0.25">
      <c r="A22068" s="1">
        <v>2</v>
      </c>
      <c r="B22068" s="1">
        <v>53843</v>
      </c>
      <c r="C22068" s="1">
        <v>53.215800000000002</v>
      </c>
      <c r="D22068" s="1">
        <v>186.8177</v>
      </c>
      <c r="E22068" s="1">
        <v>847</v>
      </c>
      <c r="F22068" s="1">
        <v>87.771799999999999</v>
      </c>
      <c r="G22068" s="1">
        <v>194.97989999999999</v>
      </c>
      <c r="H22068" s="1">
        <v>15.732574120000001</v>
      </c>
      <c r="I22068" s="1">
        <v>1303</v>
      </c>
    </row>
    <row r="22069" spans="1:9" x14ac:dyDescent="0.25">
      <c r="A22069" s="1">
        <v>0</v>
      </c>
      <c r="B22069" s="1" t="s">
        <v>26582</v>
      </c>
    </row>
    <row r="22070" spans="1:9" x14ac:dyDescent="0.25">
      <c r="A22070" s="1">
        <v>1</v>
      </c>
      <c r="B22070" s="1" t="s">
        <v>26583</v>
      </c>
      <c r="C22070" s="1" t="s">
        <v>26584</v>
      </c>
      <c r="D22070" s="1">
        <v>22276.583344909999</v>
      </c>
      <c r="E22070" s="1">
        <v>-2.4033E-4</v>
      </c>
      <c r="F22070" s="1" t="s">
        <v>3</v>
      </c>
      <c r="G22070" s="1">
        <f>-16700-3</f>
        <v>-16703</v>
      </c>
      <c r="H22070" s="1">
        <v>0</v>
      </c>
      <c r="I22070" s="1">
        <v>9991</v>
      </c>
    </row>
    <row r="22071" spans="1:9" x14ac:dyDescent="0.25">
      <c r="A22071" s="1">
        <v>2</v>
      </c>
      <c r="B22071" s="1">
        <v>53844</v>
      </c>
      <c r="C22071" s="1">
        <v>53.214599999999997</v>
      </c>
      <c r="D22071" s="1">
        <v>186.8151</v>
      </c>
      <c r="E22071" s="1">
        <v>1175</v>
      </c>
      <c r="F22071" s="1">
        <v>81.494399999999999</v>
      </c>
      <c r="G22071" s="1">
        <v>204.2577</v>
      </c>
      <c r="H22071" s="1">
        <v>15.732425060000001</v>
      </c>
      <c r="I22071" s="1">
        <v>1307</v>
      </c>
    </row>
    <row r="22072" spans="1:9" x14ac:dyDescent="0.25">
      <c r="A22072" s="1">
        <v>0</v>
      </c>
      <c r="B22072" s="1" t="s">
        <v>26585</v>
      </c>
    </row>
    <row r="22073" spans="1:9" x14ac:dyDescent="0.25">
      <c r="A22073" s="1">
        <v>1</v>
      </c>
      <c r="B22073" s="1" t="s">
        <v>26586</v>
      </c>
      <c r="C22073" s="1" t="s">
        <v>26587</v>
      </c>
      <c r="D22073" s="1">
        <v>22276.583344909999</v>
      </c>
      <c r="E22073" s="1">
        <v>-1.1657E-4</v>
      </c>
      <c r="F22073" s="1" t="s">
        <v>3</v>
      </c>
      <c r="G22073" s="1">
        <f>-78507-4</f>
        <v>-78511</v>
      </c>
      <c r="H22073" s="1">
        <v>0</v>
      </c>
      <c r="I22073" s="1">
        <v>9994</v>
      </c>
    </row>
    <row r="22074" spans="1:9" x14ac:dyDescent="0.25">
      <c r="A22074" s="1">
        <v>2</v>
      </c>
      <c r="B22074" s="1">
        <v>53845</v>
      </c>
      <c r="C22074" s="1">
        <v>53.215200000000003</v>
      </c>
      <c r="D22074" s="1">
        <v>186.8211</v>
      </c>
      <c r="E22074" s="1">
        <v>971</v>
      </c>
      <c r="F22074" s="1">
        <v>81.929900000000004</v>
      </c>
      <c r="G22074" s="1">
        <v>201.9889</v>
      </c>
      <c r="H22074" s="1">
        <v>15.732726380000001</v>
      </c>
      <c r="I22074" s="1">
        <v>1302</v>
      </c>
    </row>
    <row r="22075" spans="1:9" x14ac:dyDescent="0.25">
      <c r="A22075" s="1">
        <v>0</v>
      </c>
      <c r="B22075" s="1" t="s">
        <v>26588</v>
      </c>
    </row>
    <row r="22076" spans="1:9" x14ac:dyDescent="0.25">
      <c r="A22076" s="1">
        <v>1</v>
      </c>
      <c r="B22076" s="1" t="s">
        <v>26589</v>
      </c>
      <c r="C22076" s="1" t="s">
        <v>26590</v>
      </c>
      <c r="D22076" s="1">
        <v>22276.583344909999</v>
      </c>
      <c r="E22076" s="1">
        <v>-2.5106E-4</v>
      </c>
      <c r="F22076" s="1" t="s">
        <v>3</v>
      </c>
      <c r="G22076" s="1">
        <f>-17445-3</f>
        <v>-17448</v>
      </c>
      <c r="H22076" s="1">
        <v>0</v>
      </c>
      <c r="I22076" s="1">
        <v>9992</v>
      </c>
    </row>
    <row r="22077" spans="1:9" x14ac:dyDescent="0.25">
      <c r="A22077" s="1">
        <v>2</v>
      </c>
      <c r="B22077" s="1">
        <v>53846</v>
      </c>
      <c r="C22077" s="1">
        <v>53.2151</v>
      </c>
      <c r="D22077" s="1">
        <v>186.81530000000001</v>
      </c>
      <c r="E22077" s="1">
        <v>1080</v>
      </c>
      <c r="F22077" s="1">
        <v>109.45</v>
      </c>
      <c r="G22077" s="1">
        <v>177.4836</v>
      </c>
      <c r="H22077" s="1">
        <v>15.732735679999999</v>
      </c>
      <c r="I22077" s="1">
        <v>1302</v>
      </c>
    </row>
    <row r="22078" spans="1:9" x14ac:dyDescent="0.25">
      <c r="A22078" s="1">
        <v>0</v>
      </c>
      <c r="B22078" s="1" t="s">
        <v>26591</v>
      </c>
    </row>
    <row r="22079" spans="1:9" x14ac:dyDescent="0.25">
      <c r="A22079" s="1">
        <v>1</v>
      </c>
      <c r="B22079" s="1" t="s">
        <v>26592</v>
      </c>
      <c r="C22079" s="1" t="s">
        <v>26593</v>
      </c>
      <c r="D22079" s="1">
        <v>22276.583344909999</v>
      </c>
      <c r="E22079" s="1">
        <v>-4.1726000000000003E-4</v>
      </c>
      <c r="F22079" s="1" t="s">
        <v>3</v>
      </c>
      <c r="G22079" s="1">
        <f>-29352-3</f>
        <v>-29355</v>
      </c>
      <c r="H22079" s="1">
        <v>0</v>
      </c>
      <c r="I22079" s="1">
        <v>9999</v>
      </c>
    </row>
    <row r="22080" spans="1:9" x14ac:dyDescent="0.25">
      <c r="A22080" s="1">
        <v>2</v>
      </c>
      <c r="B22080" s="1">
        <v>53847</v>
      </c>
      <c r="C22080" s="1">
        <v>53.214399999999998</v>
      </c>
      <c r="D22080" s="1">
        <v>186.8152</v>
      </c>
      <c r="E22080" s="1">
        <v>1033</v>
      </c>
      <c r="F22080" s="1">
        <v>92.797300000000007</v>
      </c>
      <c r="G22080" s="1">
        <v>192.34389999999999</v>
      </c>
      <c r="H22080" s="1">
        <v>15.73266566</v>
      </c>
      <c r="I22080" s="1">
        <v>1305</v>
      </c>
    </row>
    <row r="22081" spans="1:9" x14ac:dyDescent="0.25">
      <c r="A22081" s="1">
        <v>0</v>
      </c>
      <c r="B22081" s="1" t="s">
        <v>26594</v>
      </c>
    </row>
    <row r="22082" spans="1:9" x14ac:dyDescent="0.25">
      <c r="A22082" s="1">
        <v>1</v>
      </c>
      <c r="B22082" s="1" t="s">
        <v>26595</v>
      </c>
      <c r="C22082" s="1" t="s">
        <v>26596</v>
      </c>
      <c r="D22082" s="1">
        <v>22276.583344909999</v>
      </c>
      <c r="E22082" s="1">
        <v>-4.3583000000000001E-4</v>
      </c>
      <c r="F22082" s="1" t="s">
        <v>3</v>
      </c>
      <c r="G22082" s="1">
        <f>-30717-3</f>
        <v>-30720</v>
      </c>
      <c r="H22082" s="1">
        <v>0</v>
      </c>
      <c r="I22082" s="1">
        <v>9990</v>
      </c>
    </row>
    <row r="22083" spans="1:9" x14ac:dyDescent="0.25">
      <c r="A22083" s="1">
        <v>2</v>
      </c>
      <c r="B22083" s="1">
        <v>53848</v>
      </c>
      <c r="C22083" s="1">
        <v>53.214399999999998</v>
      </c>
      <c r="D22083" s="1">
        <v>186.8099</v>
      </c>
      <c r="E22083" s="1">
        <v>1136</v>
      </c>
      <c r="F22083" s="1">
        <v>100.7898</v>
      </c>
      <c r="G22083" s="1">
        <v>187.381</v>
      </c>
      <c r="H22083" s="1">
        <v>15.732421929999999</v>
      </c>
      <c r="I22083" s="1">
        <v>1303</v>
      </c>
    </row>
    <row r="22084" spans="1:9" x14ac:dyDescent="0.25">
      <c r="A22084" s="1">
        <v>0</v>
      </c>
      <c r="B22084" s="1" t="s">
        <v>26597</v>
      </c>
    </row>
    <row r="22085" spans="1:9" x14ac:dyDescent="0.25">
      <c r="A22085" s="1">
        <v>1</v>
      </c>
      <c r="B22085" s="1" t="s">
        <v>26598</v>
      </c>
      <c r="C22085" s="1" t="s">
        <v>26599</v>
      </c>
      <c r="D22085" s="1">
        <v>22276.583344909999</v>
      </c>
      <c r="E22085" s="1">
        <v>-2.4850000000000001E-5</v>
      </c>
      <c r="F22085" s="1" t="s">
        <v>3</v>
      </c>
      <c r="G22085" s="1">
        <f>-13276-4</f>
        <v>-13280</v>
      </c>
      <c r="H22085" s="1">
        <v>0</v>
      </c>
      <c r="I22085" s="1">
        <v>9999</v>
      </c>
    </row>
    <row r="22086" spans="1:9" x14ac:dyDescent="0.25">
      <c r="A22086" s="1">
        <v>2</v>
      </c>
      <c r="B22086" s="1">
        <v>53849</v>
      </c>
      <c r="C22086" s="1">
        <v>53.215200000000003</v>
      </c>
      <c r="D22086" s="1">
        <v>186.81639999999999</v>
      </c>
      <c r="E22086" s="1">
        <v>1127</v>
      </c>
      <c r="F22086" s="1">
        <v>92.505799999999994</v>
      </c>
      <c r="G22086" s="1">
        <v>193.88900000000001</v>
      </c>
      <c r="H22086" s="1">
        <v>15.732321710000001</v>
      </c>
      <c r="I22086" s="1">
        <v>1307</v>
      </c>
    </row>
    <row r="22087" spans="1:9" x14ac:dyDescent="0.25">
      <c r="A22087" s="1">
        <v>0</v>
      </c>
      <c r="B22087" s="1" t="s">
        <v>26600</v>
      </c>
    </row>
    <row r="22088" spans="1:9" x14ac:dyDescent="0.25">
      <c r="A22088" s="1">
        <v>1</v>
      </c>
      <c r="B22088" s="1" t="s">
        <v>26601</v>
      </c>
      <c r="C22088" s="1" t="s">
        <v>26602</v>
      </c>
      <c r="D22088" s="1">
        <v>22276.583344909999</v>
      </c>
      <c r="E22088" s="1">
        <v>7.7700000000000001E-6</v>
      </c>
      <c r="F22088" s="1" t="s">
        <v>3</v>
      </c>
      <c r="G22088" s="1" t="s">
        <v>26603</v>
      </c>
      <c r="H22088" s="1">
        <v>0</v>
      </c>
      <c r="I22088" s="1">
        <v>9997</v>
      </c>
    </row>
    <row r="22089" spans="1:9" x14ac:dyDescent="0.25">
      <c r="A22089" s="1">
        <v>2</v>
      </c>
      <c r="B22089" s="1">
        <v>53850</v>
      </c>
      <c r="C22089" s="1">
        <v>53.214300000000001</v>
      </c>
      <c r="D22089" s="1">
        <v>186.8065</v>
      </c>
      <c r="E22089" s="1">
        <v>988</v>
      </c>
      <c r="F22089" s="1">
        <v>88.845399999999998</v>
      </c>
      <c r="G22089" s="1">
        <v>201.0333</v>
      </c>
      <c r="H22089" s="1">
        <v>15.73263933</v>
      </c>
      <c r="I22089" s="1">
        <v>1305</v>
      </c>
    </row>
    <row r="22090" spans="1:9" x14ac:dyDescent="0.25">
      <c r="A22090" s="1">
        <v>0</v>
      </c>
      <c r="B22090" s="1" t="s">
        <v>26604</v>
      </c>
    </row>
    <row r="22091" spans="1:9" x14ac:dyDescent="0.25">
      <c r="A22091" s="1">
        <v>1</v>
      </c>
      <c r="B22091" s="1" t="s">
        <v>26605</v>
      </c>
      <c r="C22091" s="1" t="s">
        <v>26606</v>
      </c>
      <c r="D22091" s="1">
        <v>22276.583344909999</v>
      </c>
      <c r="E22091" s="1">
        <v>-7.7669999999999993E-5</v>
      </c>
      <c r="F22091" s="1" t="s">
        <v>3</v>
      </c>
      <c r="G22091" s="1">
        <f>-50882-4</f>
        <v>-50886</v>
      </c>
      <c r="H22091" s="1">
        <v>0</v>
      </c>
      <c r="I22091" s="1">
        <v>9994</v>
      </c>
    </row>
    <row r="22092" spans="1:9" x14ac:dyDescent="0.25">
      <c r="A22092" s="1">
        <v>2</v>
      </c>
      <c r="B22092" s="1">
        <v>53851</v>
      </c>
      <c r="C22092" s="1">
        <v>53.214500000000001</v>
      </c>
      <c r="D22092" s="1">
        <v>186.81180000000001</v>
      </c>
      <c r="E22092" s="1">
        <v>1075</v>
      </c>
      <c r="F22092" s="1">
        <v>108.06100000000001</v>
      </c>
      <c r="G22092" s="1">
        <v>179.45400000000001</v>
      </c>
      <c r="H22092" s="1">
        <v>15.73243117</v>
      </c>
      <c r="I22092" s="1">
        <v>1304</v>
      </c>
    </row>
    <row r="22093" spans="1:9" x14ac:dyDescent="0.25">
      <c r="A22093" s="1">
        <v>0</v>
      </c>
      <c r="B22093" s="1" t="s">
        <v>26607</v>
      </c>
    </row>
    <row r="22094" spans="1:9" x14ac:dyDescent="0.25">
      <c r="A22094" s="1">
        <v>1</v>
      </c>
      <c r="B22094" s="1" t="s">
        <v>26608</v>
      </c>
      <c r="C22094" s="1" t="s">
        <v>26609</v>
      </c>
      <c r="D22094" s="1">
        <v>22276.583344909999</v>
      </c>
      <c r="E22094" s="1">
        <v>7.4100000000000002E-6</v>
      </c>
      <c r="F22094" s="1" t="s">
        <v>3</v>
      </c>
      <c r="G22094" s="1" t="s">
        <v>26610</v>
      </c>
      <c r="H22094" s="1">
        <v>0</v>
      </c>
      <c r="I22094" s="1">
        <v>9996</v>
      </c>
    </row>
    <row r="22095" spans="1:9" x14ac:dyDescent="0.25">
      <c r="A22095" s="1">
        <v>2</v>
      </c>
      <c r="B22095" s="1">
        <v>53852</v>
      </c>
      <c r="C22095" s="1">
        <v>53.214799999999997</v>
      </c>
      <c r="D22095" s="1">
        <v>186.8057</v>
      </c>
      <c r="E22095" s="1">
        <v>1054</v>
      </c>
      <c r="F22095" s="1">
        <v>97.326099999999997</v>
      </c>
      <c r="G22095" s="1">
        <v>193.82239999999999</v>
      </c>
      <c r="H22095" s="1">
        <v>15.732244570000001</v>
      </c>
      <c r="I22095" s="1">
        <v>1304</v>
      </c>
    </row>
    <row r="22096" spans="1:9" x14ac:dyDescent="0.25">
      <c r="A22096" s="1">
        <v>0</v>
      </c>
      <c r="B22096" s="1" t="s">
        <v>26611</v>
      </c>
    </row>
    <row r="22097" spans="1:9" x14ac:dyDescent="0.25">
      <c r="A22097" s="1">
        <v>1</v>
      </c>
      <c r="B22097" s="1" t="s">
        <v>26612</v>
      </c>
      <c r="C22097" s="1" t="s">
        <v>26613</v>
      </c>
      <c r="D22097" s="1">
        <v>22276.583344909999</v>
      </c>
      <c r="E22097" s="1">
        <v>2.7855000000000002E-4</v>
      </c>
      <c r="F22097" s="1" t="s">
        <v>3</v>
      </c>
      <c r="G22097" s="1" t="s">
        <v>26614</v>
      </c>
      <c r="H22097" s="1">
        <v>0</v>
      </c>
      <c r="I22097" s="1">
        <v>9997</v>
      </c>
    </row>
    <row r="22098" spans="1:9" x14ac:dyDescent="0.25">
      <c r="A22098" s="1">
        <v>2</v>
      </c>
      <c r="B22098" s="1">
        <v>53853</v>
      </c>
      <c r="C22098" s="1">
        <v>53.215499999999999</v>
      </c>
      <c r="D22098" s="1">
        <v>186.81270000000001</v>
      </c>
      <c r="E22098" s="1">
        <v>1068</v>
      </c>
      <c r="F22098" s="1">
        <v>96.056200000000004</v>
      </c>
      <c r="G22098" s="1">
        <v>192.65950000000001</v>
      </c>
      <c r="H22098" s="1">
        <v>15.732227330000001</v>
      </c>
      <c r="I22098" s="1">
        <v>1309</v>
      </c>
    </row>
    <row r="22099" spans="1:9" x14ac:dyDescent="0.25">
      <c r="A22099" s="1">
        <v>0</v>
      </c>
      <c r="B22099" s="1" t="s">
        <v>26615</v>
      </c>
    </row>
    <row r="22100" spans="1:9" x14ac:dyDescent="0.25">
      <c r="A22100" s="1">
        <v>1</v>
      </c>
      <c r="B22100" s="1" t="s">
        <v>26616</v>
      </c>
      <c r="C22100" s="1" t="s">
        <v>26617</v>
      </c>
      <c r="D22100" s="1">
        <v>22276.583344909999</v>
      </c>
      <c r="E22100" s="1">
        <v>-7.8020000000000002E-5</v>
      </c>
      <c r="F22100" s="1" t="s">
        <v>3</v>
      </c>
      <c r="G22100" s="1">
        <f>-51167-4</f>
        <v>-51171</v>
      </c>
      <c r="H22100" s="1">
        <v>0</v>
      </c>
      <c r="I22100" s="1">
        <v>9994</v>
      </c>
    </row>
    <row r="22101" spans="1:9" x14ac:dyDescent="0.25">
      <c r="A22101" s="1">
        <v>2</v>
      </c>
      <c r="B22101" s="1">
        <v>53854</v>
      </c>
      <c r="C22101" s="1">
        <v>53.2151</v>
      </c>
      <c r="D22101" s="1">
        <v>186.80459999999999</v>
      </c>
      <c r="E22101" s="1">
        <v>802</v>
      </c>
      <c r="F22101" s="1">
        <v>101.7949</v>
      </c>
      <c r="G22101" s="1">
        <v>190.5787</v>
      </c>
      <c r="H22101" s="1">
        <v>15.73228458</v>
      </c>
      <c r="I22101" s="1">
        <v>1304</v>
      </c>
    </row>
    <row r="22102" spans="1:9" x14ac:dyDescent="0.25">
      <c r="A22102" s="1">
        <v>0</v>
      </c>
      <c r="B22102" s="1" t="s">
        <v>26618</v>
      </c>
    </row>
    <row r="22103" spans="1:9" x14ac:dyDescent="0.25">
      <c r="A22103" s="1">
        <v>1</v>
      </c>
      <c r="B22103" s="1" t="s">
        <v>26619</v>
      </c>
      <c r="C22103" s="1" t="s">
        <v>26620</v>
      </c>
      <c r="D22103" s="1">
        <v>22276.583344909999</v>
      </c>
      <c r="E22103" s="1">
        <v>9.5400000000000001E-5</v>
      </c>
      <c r="F22103" s="1" t="s">
        <v>3</v>
      </c>
      <c r="G22103" s="1" t="s">
        <v>26621</v>
      </c>
      <c r="H22103" s="1">
        <v>0</v>
      </c>
      <c r="I22103" s="1">
        <v>9991</v>
      </c>
    </row>
    <row r="22104" spans="1:9" x14ac:dyDescent="0.25">
      <c r="A22104" s="1">
        <v>2</v>
      </c>
      <c r="B22104" s="1">
        <v>53855</v>
      </c>
      <c r="C22104" s="1">
        <v>53.213999999999999</v>
      </c>
      <c r="D22104" s="1">
        <v>186.80629999999999</v>
      </c>
      <c r="E22104" s="1">
        <v>1140</v>
      </c>
      <c r="F22104" s="1">
        <v>98.259900000000002</v>
      </c>
      <c r="G22104" s="1">
        <v>191.05709999999999</v>
      </c>
      <c r="H22104" s="1">
        <v>15.732752700000001</v>
      </c>
      <c r="I22104" s="1">
        <v>1300</v>
      </c>
    </row>
    <row r="22105" spans="1:9" x14ac:dyDescent="0.25">
      <c r="A22105" s="1">
        <v>0</v>
      </c>
      <c r="B22105" s="1" t="s">
        <v>26622</v>
      </c>
    </row>
    <row r="22106" spans="1:9" x14ac:dyDescent="0.25">
      <c r="A22106" s="1">
        <v>1</v>
      </c>
      <c r="B22106" s="1" t="s">
        <v>26623</v>
      </c>
      <c r="C22106" s="1" t="s">
        <v>26624</v>
      </c>
      <c r="D22106" s="1">
        <v>22276.583344909999</v>
      </c>
      <c r="E22106" s="1">
        <v>1.363E-5</v>
      </c>
      <c r="F22106" s="1" t="s">
        <v>3</v>
      </c>
      <c r="G22106" s="1" t="s">
        <v>26625</v>
      </c>
      <c r="H22106" s="1">
        <v>0</v>
      </c>
      <c r="I22106" s="1">
        <v>9991</v>
      </c>
    </row>
    <row r="22107" spans="1:9" x14ac:dyDescent="0.25">
      <c r="A22107" s="1">
        <v>2</v>
      </c>
      <c r="B22107" s="1">
        <v>53856</v>
      </c>
      <c r="C22107" s="1">
        <v>53.213900000000002</v>
      </c>
      <c r="D22107" s="1">
        <v>186.7946</v>
      </c>
      <c r="E22107" s="1">
        <v>996</v>
      </c>
      <c r="F22107" s="1">
        <v>107.16679999999999</v>
      </c>
      <c r="G22107" s="1">
        <v>188.13290000000001</v>
      </c>
      <c r="H22107" s="1">
        <v>15.732324569999999</v>
      </c>
      <c r="I22107" s="1">
        <v>1301</v>
      </c>
    </row>
    <row r="22108" spans="1:9" x14ac:dyDescent="0.25">
      <c r="A22108" s="1">
        <v>0</v>
      </c>
      <c r="B22108" s="1" t="s">
        <v>26626</v>
      </c>
    </row>
    <row r="22109" spans="1:9" x14ac:dyDescent="0.25">
      <c r="A22109" s="1">
        <v>1</v>
      </c>
      <c r="B22109" s="1" t="s">
        <v>26627</v>
      </c>
      <c r="C22109" s="1" t="s">
        <v>26628</v>
      </c>
      <c r="D22109" s="1">
        <v>22276.583344909999</v>
      </c>
      <c r="E22109" s="1">
        <v>-5.2700000000000004E-6</v>
      </c>
      <c r="F22109" s="1" t="s">
        <v>3</v>
      </c>
      <c r="G22109" s="1" t="s">
        <v>26629</v>
      </c>
      <c r="H22109" s="1">
        <v>0</v>
      </c>
      <c r="I22109" s="1">
        <v>9993</v>
      </c>
    </row>
    <row r="22110" spans="1:9" x14ac:dyDescent="0.25">
      <c r="A22110" s="1">
        <v>2</v>
      </c>
      <c r="B22110" s="1">
        <v>53857</v>
      </c>
      <c r="C22110" s="1">
        <v>53.214300000000001</v>
      </c>
      <c r="D22110" s="1">
        <v>186.80520000000001</v>
      </c>
      <c r="E22110" s="1">
        <v>873</v>
      </c>
      <c r="F22110" s="1">
        <v>104.551</v>
      </c>
      <c r="G22110" s="1">
        <v>185.93469999999999</v>
      </c>
      <c r="H22110" s="1">
        <v>15.732687110000001</v>
      </c>
      <c r="I22110" s="1">
        <v>1304</v>
      </c>
    </row>
    <row r="22111" spans="1:9" x14ac:dyDescent="0.25">
      <c r="A22111" s="1">
        <v>0</v>
      </c>
      <c r="B22111" s="1" t="s">
        <v>26630</v>
      </c>
    </row>
    <row r="22112" spans="1:9" x14ac:dyDescent="0.25">
      <c r="A22112" s="1">
        <v>1</v>
      </c>
      <c r="B22112" s="1" t="s">
        <v>26631</v>
      </c>
      <c r="C22112" s="1" t="s">
        <v>26632</v>
      </c>
      <c r="D22112" s="1">
        <v>22276.583344909999</v>
      </c>
      <c r="E22112" s="1">
        <v>-1.7068000000000001E-4</v>
      </c>
      <c r="F22112" s="1" t="s">
        <v>3</v>
      </c>
      <c r="G22112" s="1">
        <f>-11716-3</f>
        <v>-11719</v>
      </c>
      <c r="H22112" s="1">
        <v>0</v>
      </c>
      <c r="I22112" s="1">
        <v>9998</v>
      </c>
    </row>
    <row r="22113" spans="1:9" x14ac:dyDescent="0.25">
      <c r="A22113" s="1">
        <v>2</v>
      </c>
      <c r="B22113" s="1">
        <v>53858</v>
      </c>
      <c r="C22113" s="1">
        <v>53.214799999999997</v>
      </c>
      <c r="D22113" s="1">
        <v>186.8021</v>
      </c>
      <c r="E22113" s="1">
        <v>1027</v>
      </c>
      <c r="F22113" s="1">
        <v>100.8082</v>
      </c>
      <c r="G22113" s="1">
        <v>192.10669999999999</v>
      </c>
      <c r="H22113" s="1">
        <v>15.73255728</v>
      </c>
      <c r="I22113" s="1">
        <v>1304</v>
      </c>
    </row>
    <row r="22114" spans="1:9" x14ac:dyDescent="0.25">
      <c r="A22114" s="1">
        <v>0</v>
      </c>
      <c r="B22114" s="1" t="s">
        <v>26633</v>
      </c>
    </row>
    <row r="22115" spans="1:9" x14ac:dyDescent="0.25">
      <c r="A22115" s="1">
        <v>1</v>
      </c>
      <c r="B22115" s="1" t="s">
        <v>26634</v>
      </c>
      <c r="C22115" s="1" t="s">
        <v>26635</v>
      </c>
      <c r="D22115" s="1">
        <v>22276.583344909999</v>
      </c>
      <c r="E22115" s="1">
        <v>-2.4787000000000002E-4</v>
      </c>
      <c r="F22115" s="1" t="s">
        <v>3</v>
      </c>
      <c r="G22115" s="1">
        <f>-17213-3</f>
        <v>-17216</v>
      </c>
      <c r="H22115" s="1">
        <v>0</v>
      </c>
      <c r="I22115" s="1">
        <v>9993</v>
      </c>
    </row>
    <row r="22116" spans="1:9" x14ac:dyDescent="0.25">
      <c r="A22116" s="1">
        <v>2</v>
      </c>
      <c r="B22116" s="1">
        <v>53859</v>
      </c>
      <c r="C22116" s="1">
        <v>53.214199999999998</v>
      </c>
      <c r="D22116" s="1">
        <v>186.80199999999999</v>
      </c>
      <c r="E22116" s="1">
        <v>919</v>
      </c>
      <c r="F22116" s="1">
        <v>100.7169</v>
      </c>
      <c r="G22116" s="1">
        <v>190.98439999999999</v>
      </c>
      <c r="H22116" s="1">
        <v>15.73279185</v>
      </c>
      <c r="I22116" s="1">
        <v>1304</v>
      </c>
    </row>
    <row r="22117" spans="1:9" x14ac:dyDescent="0.25">
      <c r="A22117" s="1">
        <v>0</v>
      </c>
      <c r="B22117" s="1" t="s">
        <v>26636</v>
      </c>
    </row>
    <row r="22118" spans="1:9" x14ac:dyDescent="0.25">
      <c r="A22118" s="1">
        <v>1</v>
      </c>
      <c r="B22118" s="1" t="s">
        <v>26637</v>
      </c>
      <c r="C22118" s="1" t="s">
        <v>26638</v>
      </c>
      <c r="D22118" s="1">
        <v>22276.583344909999</v>
      </c>
      <c r="E22118" s="1">
        <v>1.8160999999999999E-4</v>
      </c>
      <c r="F22118" s="1" t="s">
        <v>3</v>
      </c>
      <c r="G22118" s="1" t="s">
        <v>26639</v>
      </c>
      <c r="H22118" s="1">
        <v>0</v>
      </c>
      <c r="I22118" s="1">
        <v>9997</v>
      </c>
    </row>
    <row r="22119" spans="1:9" x14ac:dyDescent="0.25">
      <c r="A22119" s="1">
        <v>2</v>
      </c>
      <c r="B22119" s="1">
        <v>53860</v>
      </c>
      <c r="C22119" s="1">
        <v>53.213999999999999</v>
      </c>
      <c r="D22119" s="1">
        <v>186.79599999999999</v>
      </c>
      <c r="E22119" s="1">
        <v>1086</v>
      </c>
      <c r="F22119" s="1">
        <v>96.816599999999994</v>
      </c>
      <c r="G22119" s="1">
        <v>197.8997</v>
      </c>
      <c r="H22119" s="1">
        <v>15.732250759999999</v>
      </c>
      <c r="I22119" s="1">
        <v>1309</v>
      </c>
    </row>
    <row r="22120" spans="1:9" x14ac:dyDescent="0.25">
      <c r="A22120" s="1">
        <v>0</v>
      </c>
      <c r="B22120" s="1" t="s">
        <v>26640</v>
      </c>
    </row>
    <row r="22121" spans="1:9" x14ac:dyDescent="0.25">
      <c r="A22121" s="1">
        <v>1</v>
      </c>
      <c r="B22121" s="1" t="s">
        <v>26641</v>
      </c>
      <c r="C22121" s="1" t="s">
        <v>26642</v>
      </c>
      <c r="D22121" s="1">
        <v>22276.583344909999</v>
      </c>
      <c r="E22121" s="1">
        <v>-2.781E-5</v>
      </c>
      <c r="F22121" s="1" t="s">
        <v>3</v>
      </c>
      <c r="G22121" s="1">
        <f>-15393-4</f>
        <v>-15397</v>
      </c>
      <c r="H22121" s="1">
        <v>0</v>
      </c>
      <c r="I22121" s="1">
        <v>9994</v>
      </c>
    </row>
    <row r="22122" spans="1:9" x14ac:dyDescent="0.25">
      <c r="A22122" s="1">
        <v>2</v>
      </c>
      <c r="B22122" s="1">
        <v>53861</v>
      </c>
      <c r="C22122" s="1">
        <v>53.214100000000002</v>
      </c>
      <c r="D22122" s="1">
        <v>186.79820000000001</v>
      </c>
      <c r="E22122" s="1">
        <v>1046</v>
      </c>
      <c r="F22122" s="1">
        <v>94.544399999999996</v>
      </c>
      <c r="G22122" s="1">
        <v>198.94630000000001</v>
      </c>
      <c r="H22122" s="1">
        <v>15.732180339999999</v>
      </c>
      <c r="I22122" s="1">
        <v>1301</v>
      </c>
    </row>
    <row r="22123" spans="1:9" x14ac:dyDescent="0.25">
      <c r="A22123" s="1">
        <v>0</v>
      </c>
      <c r="B22123" s="1" t="s">
        <v>26643</v>
      </c>
    </row>
    <row r="22124" spans="1:9" x14ac:dyDescent="0.25">
      <c r="A22124" s="1">
        <v>1</v>
      </c>
      <c r="B22124" s="1" t="s">
        <v>26644</v>
      </c>
      <c r="C22124" s="1" t="s">
        <v>26645</v>
      </c>
      <c r="D22124" s="1">
        <v>22276.583344909999</v>
      </c>
      <c r="E22124" s="1">
        <v>3.3900999999999999E-4</v>
      </c>
      <c r="F22124" s="1" t="s">
        <v>3</v>
      </c>
      <c r="G22124" s="1" t="s">
        <v>12042</v>
      </c>
      <c r="H22124" s="1">
        <v>0</v>
      </c>
      <c r="I22124" s="1">
        <v>9990</v>
      </c>
    </row>
    <row r="22125" spans="1:9" x14ac:dyDescent="0.25">
      <c r="A22125" s="1">
        <v>2</v>
      </c>
      <c r="B22125" s="1">
        <v>53862</v>
      </c>
      <c r="C22125" s="1">
        <v>53.214199999999998</v>
      </c>
      <c r="D22125" s="1">
        <v>186.79499999999999</v>
      </c>
      <c r="E22125" s="1">
        <v>1013</v>
      </c>
      <c r="F22125" s="1">
        <v>90.850700000000003</v>
      </c>
      <c r="G22125" s="1">
        <v>205.0376</v>
      </c>
      <c r="H22125" s="1">
        <v>15.732409730000001</v>
      </c>
      <c r="I22125" s="1">
        <v>1301</v>
      </c>
    </row>
    <row r="22126" spans="1:9" x14ac:dyDescent="0.25">
      <c r="A22126" s="1">
        <v>0</v>
      </c>
      <c r="B22126" s="1" t="s">
        <v>26646</v>
      </c>
    </row>
    <row r="22127" spans="1:9" x14ac:dyDescent="0.25">
      <c r="A22127" s="1">
        <v>1</v>
      </c>
      <c r="B22127" s="1" t="s">
        <v>26647</v>
      </c>
      <c r="C22127" s="1" t="s">
        <v>26648</v>
      </c>
      <c r="D22127" s="1">
        <v>22276.583344909999</v>
      </c>
      <c r="E22127" s="1">
        <v>1.5440000000000001E-5</v>
      </c>
      <c r="F22127" s="1" t="s">
        <v>3</v>
      </c>
      <c r="G22127" s="1" t="s">
        <v>26649</v>
      </c>
      <c r="H22127" s="1">
        <v>0</v>
      </c>
      <c r="I22127" s="1">
        <v>9993</v>
      </c>
    </row>
    <row r="22128" spans="1:9" x14ac:dyDescent="0.25">
      <c r="A22128" s="1">
        <v>2</v>
      </c>
      <c r="B22128" s="1">
        <v>53863</v>
      </c>
      <c r="C22128" s="1">
        <v>53.214100000000002</v>
      </c>
      <c r="D22128" s="1">
        <v>186.79669999999999</v>
      </c>
      <c r="E22128" s="1">
        <v>1116</v>
      </c>
      <c r="F22128" s="1">
        <v>80.904200000000003</v>
      </c>
      <c r="G22128" s="1">
        <v>213.18989999999999</v>
      </c>
      <c r="H22128" s="1">
        <v>15.732454199999999</v>
      </c>
      <c r="I22128" s="1">
        <v>1309</v>
      </c>
    </row>
    <row r="22129" spans="1:9" x14ac:dyDescent="0.25">
      <c r="A22129" s="1">
        <v>0</v>
      </c>
      <c r="B22129" s="1" t="s">
        <v>26650</v>
      </c>
    </row>
    <row r="22130" spans="1:9" x14ac:dyDescent="0.25">
      <c r="A22130" s="1">
        <v>1</v>
      </c>
      <c r="B22130" s="1" t="s">
        <v>26651</v>
      </c>
      <c r="C22130" s="1" t="s">
        <v>26652</v>
      </c>
      <c r="D22130" s="1">
        <v>22276.583344909999</v>
      </c>
      <c r="E22130" s="1">
        <v>-1.0143E-4</v>
      </c>
      <c r="F22130" s="1" t="s">
        <v>3</v>
      </c>
      <c r="G22130" s="1">
        <f>-67935-4</f>
        <v>-67939</v>
      </c>
      <c r="H22130" s="1">
        <v>0</v>
      </c>
      <c r="I22130" s="1">
        <v>9997</v>
      </c>
    </row>
    <row r="22131" spans="1:9" x14ac:dyDescent="0.25">
      <c r="A22131" s="1">
        <v>2</v>
      </c>
      <c r="B22131" s="1">
        <v>53864</v>
      </c>
      <c r="C22131" s="1">
        <v>53.213999999999999</v>
      </c>
      <c r="D22131" s="1">
        <v>186.79150000000001</v>
      </c>
      <c r="E22131" s="1">
        <v>1059</v>
      </c>
      <c r="F22131" s="1">
        <v>91.828500000000005</v>
      </c>
      <c r="G22131" s="1">
        <v>205.28020000000001</v>
      </c>
      <c r="H22131" s="1">
        <v>15.73202657</v>
      </c>
      <c r="I22131" s="1">
        <v>1309</v>
      </c>
    </row>
    <row r="22132" spans="1:9" x14ac:dyDescent="0.25">
      <c r="A22132" s="1">
        <v>0</v>
      </c>
      <c r="B22132" s="1" t="s">
        <v>26653</v>
      </c>
    </row>
    <row r="22133" spans="1:9" x14ac:dyDescent="0.25">
      <c r="A22133" s="1">
        <v>1</v>
      </c>
      <c r="B22133" s="1" t="s">
        <v>26654</v>
      </c>
      <c r="C22133" s="1" t="s">
        <v>26655</v>
      </c>
      <c r="D22133" s="1">
        <v>22276.583344909999</v>
      </c>
      <c r="E22133" s="1">
        <v>-3.5045999999999998E-4</v>
      </c>
      <c r="F22133" s="1" t="s">
        <v>3</v>
      </c>
      <c r="G22133" s="1">
        <f>-24585-3</f>
        <v>-24588</v>
      </c>
      <c r="H22133" s="1">
        <v>0</v>
      </c>
      <c r="I22133" s="1">
        <v>9990</v>
      </c>
    </row>
    <row r="22134" spans="1:9" x14ac:dyDescent="0.25">
      <c r="A22134" s="1">
        <v>2</v>
      </c>
      <c r="B22134" s="1">
        <v>53865</v>
      </c>
      <c r="C22134" s="1">
        <v>53.214199999999998</v>
      </c>
      <c r="D22134" s="1">
        <v>186.79310000000001</v>
      </c>
      <c r="E22134" s="1">
        <v>920</v>
      </c>
      <c r="F22134" s="1">
        <v>95.731099999999998</v>
      </c>
      <c r="G22134" s="1">
        <v>200.7355</v>
      </c>
      <c r="H22134" s="1">
        <v>15.732457050000001</v>
      </c>
      <c r="I22134" s="1">
        <v>1303</v>
      </c>
    </row>
    <row r="22135" spans="1:9" x14ac:dyDescent="0.25">
      <c r="A22135" s="1">
        <v>0</v>
      </c>
      <c r="B22135" s="1" t="s">
        <v>26656</v>
      </c>
    </row>
    <row r="22136" spans="1:9" x14ac:dyDescent="0.25">
      <c r="A22136" s="1">
        <v>1</v>
      </c>
      <c r="B22136" s="1" t="s">
        <v>26657</v>
      </c>
      <c r="C22136" s="1" t="s">
        <v>26658</v>
      </c>
      <c r="D22136" s="1">
        <v>22276.583344909999</v>
      </c>
      <c r="E22136" s="1">
        <v>1.6118E-4</v>
      </c>
      <c r="F22136" s="1" t="s">
        <v>3</v>
      </c>
      <c r="G22136" s="1" t="s">
        <v>26659</v>
      </c>
      <c r="H22136" s="1">
        <v>0</v>
      </c>
      <c r="I22136" s="1">
        <v>9993</v>
      </c>
    </row>
    <row r="22137" spans="1:9" x14ac:dyDescent="0.25">
      <c r="A22137" s="1">
        <v>2</v>
      </c>
      <c r="B22137" s="1">
        <v>53866</v>
      </c>
      <c r="C22137" s="1">
        <v>53.213900000000002</v>
      </c>
      <c r="D22137" s="1">
        <v>186.78800000000001</v>
      </c>
      <c r="E22137" s="1">
        <v>1180</v>
      </c>
      <c r="F22137" s="1">
        <v>94.841200000000001</v>
      </c>
      <c r="G22137" s="1">
        <v>204.05430000000001</v>
      </c>
      <c r="H22137" s="1">
        <v>15.73226794</v>
      </c>
      <c r="I22137" s="1">
        <v>1307</v>
      </c>
    </row>
    <row r="22138" spans="1:9" x14ac:dyDescent="0.25">
      <c r="A22138" s="1">
        <v>0</v>
      </c>
      <c r="B22138" s="1" t="s">
        <v>26660</v>
      </c>
    </row>
    <row r="22139" spans="1:9" x14ac:dyDescent="0.25">
      <c r="A22139" s="1">
        <v>1</v>
      </c>
      <c r="B22139" s="1" t="s">
        <v>26661</v>
      </c>
      <c r="C22139" s="1" t="s">
        <v>26662</v>
      </c>
      <c r="D22139" s="1">
        <v>22276.583344909999</v>
      </c>
      <c r="E22139" s="1">
        <v>-6.4380000000000004E-5</v>
      </c>
      <c r="F22139" s="1" t="s">
        <v>3</v>
      </c>
      <c r="G22139" s="1">
        <f>-41422-4</f>
        <v>-41426</v>
      </c>
      <c r="H22139" s="1">
        <v>0</v>
      </c>
      <c r="I22139" s="1">
        <v>9995</v>
      </c>
    </row>
    <row r="22140" spans="1:9" x14ac:dyDescent="0.25">
      <c r="A22140" s="1">
        <v>2</v>
      </c>
      <c r="B22140" s="1">
        <v>53867</v>
      </c>
      <c r="C22140" s="1">
        <v>53.215699999999998</v>
      </c>
      <c r="D22140" s="1">
        <v>186.78960000000001</v>
      </c>
      <c r="E22140" s="1">
        <v>864</v>
      </c>
      <c r="F22140" s="1">
        <v>102.55889999999999</v>
      </c>
      <c r="G22140" s="1">
        <v>195.2123</v>
      </c>
      <c r="H22140" s="1">
        <v>15.73238213</v>
      </c>
      <c r="I22140" s="1">
        <v>1309</v>
      </c>
    </row>
    <row r="22141" spans="1:9" x14ac:dyDescent="0.25">
      <c r="A22141" s="1">
        <v>0</v>
      </c>
      <c r="B22141" s="1" t="s">
        <v>26663</v>
      </c>
    </row>
    <row r="22142" spans="1:9" x14ac:dyDescent="0.25">
      <c r="A22142" s="1">
        <v>1</v>
      </c>
      <c r="B22142" s="1" t="s">
        <v>26664</v>
      </c>
      <c r="C22142" s="1" t="s">
        <v>26665</v>
      </c>
      <c r="D22142" s="1">
        <v>22276.583344909999</v>
      </c>
      <c r="E22142" s="1">
        <v>1.4090000000000001E-3</v>
      </c>
      <c r="F22142" s="1" t="s">
        <v>3</v>
      </c>
      <c r="G22142" s="1" t="s">
        <v>26666</v>
      </c>
      <c r="H22142" s="1">
        <v>0</v>
      </c>
      <c r="I22142" s="1">
        <v>9996</v>
      </c>
    </row>
    <row r="22143" spans="1:9" x14ac:dyDescent="0.25">
      <c r="A22143" s="1">
        <v>2</v>
      </c>
      <c r="B22143" s="1">
        <v>53868</v>
      </c>
      <c r="C22143" s="1">
        <v>53.2151</v>
      </c>
      <c r="D22143" s="1">
        <v>186.78120000000001</v>
      </c>
      <c r="E22143" s="1">
        <v>1390</v>
      </c>
      <c r="F22143" s="1">
        <v>123.0438</v>
      </c>
      <c r="G22143" s="1">
        <v>181.35919999999999</v>
      </c>
      <c r="H22143" s="1">
        <v>15.73742607</v>
      </c>
      <c r="I22143" s="1">
        <v>1301</v>
      </c>
    </row>
    <row r="22144" spans="1:9" x14ac:dyDescent="0.25">
      <c r="A22144" s="1">
        <v>0</v>
      </c>
      <c r="B22144" s="1" t="s">
        <v>26667</v>
      </c>
    </row>
    <row r="22145" spans="1:9" x14ac:dyDescent="0.25">
      <c r="A22145" s="1">
        <v>1</v>
      </c>
      <c r="B22145" s="1" t="s">
        <v>26668</v>
      </c>
      <c r="C22145" s="1" t="s">
        <v>26669</v>
      </c>
      <c r="D22145" s="1">
        <v>22276.583344909999</v>
      </c>
      <c r="E22145" s="1">
        <v>1.4621E-4</v>
      </c>
      <c r="F22145" s="1" t="s">
        <v>3</v>
      </c>
      <c r="G22145" s="1" t="s">
        <v>26670</v>
      </c>
      <c r="H22145" s="1">
        <v>0</v>
      </c>
      <c r="I22145" s="1">
        <v>9998</v>
      </c>
    </row>
    <row r="22146" spans="1:9" x14ac:dyDescent="0.25">
      <c r="A22146" s="1">
        <v>2</v>
      </c>
      <c r="B22146" s="1">
        <v>53869</v>
      </c>
      <c r="C22146" s="1">
        <v>53.214399999999998</v>
      </c>
      <c r="D22146" s="1">
        <v>186.78980000000001</v>
      </c>
      <c r="E22146" s="1">
        <v>1119</v>
      </c>
      <c r="F22146" s="1">
        <v>82.257099999999994</v>
      </c>
      <c r="G22146" s="1">
        <v>216.0583</v>
      </c>
      <c r="H22146" s="1">
        <v>15.73219881</v>
      </c>
      <c r="I22146" s="1">
        <v>1300</v>
      </c>
    </row>
    <row r="22147" spans="1:9" x14ac:dyDescent="0.25">
      <c r="A22147" s="1">
        <v>0</v>
      </c>
      <c r="B22147" s="1" t="s">
        <v>26671</v>
      </c>
    </row>
    <row r="22148" spans="1:9" x14ac:dyDescent="0.25">
      <c r="A22148" s="1">
        <v>1</v>
      </c>
      <c r="B22148" s="1" t="s">
        <v>26672</v>
      </c>
      <c r="C22148" s="1" t="s">
        <v>26673</v>
      </c>
      <c r="D22148" s="1">
        <v>22276.583344909999</v>
      </c>
      <c r="E22148" s="1">
        <v>1.6516999999999999E-4</v>
      </c>
      <c r="F22148" s="1" t="s">
        <v>3</v>
      </c>
      <c r="G22148" s="1" t="s">
        <v>26674</v>
      </c>
      <c r="H22148" s="1">
        <v>0</v>
      </c>
      <c r="I22148" s="1">
        <v>9991</v>
      </c>
    </row>
    <row r="22149" spans="1:9" x14ac:dyDescent="0.25">
      <c r="A22149" s="1">
        <v>2</v>
      </c>
      <c r="B22149" s="1">
        <v>53870</v>
      </c>
      <c r="C22149" s="1">
        <v>53.214300000000001</v>
      </c>
      <c r="D22149" s="1">
        <v>186.7868</v>
      </c>
      <c r="E22149" s="1">
        <v>1034</v>
      </c>
      <c r="F22149" s="1">
        <v>94.335599999999999</v>
      </c>
      <c r="G22149" s="1">
        <v>205.74180000000001</v>
      </c>
      <c r="H22149" s="1">
        <v>15.73234673</v>
      </c>
      <c r="I22149" s="1">
        <v>1307</v>
      </c>
    </row>
    <row r="22150" spans="1:9" x14ac:dyDescent="0.25">
      <c r="A22150" s="1">
        <v>0</v>
      </c>
      <c r="B22150" s="1" t="s">
        <v>26675</v>
      </c>
    </row>
    <row r="22151" spans="1:9" x14ac:dyDescent="0.25">
      <c r="A22151" s="1">
        <v>1</v>
      </c>
      <c r="B22151" s="1" t="s">
        <v>26676</v>
      </c>
      <c r="C22151" s="1" t="s">
        <v>26677</v>
      </c>
      <c r="D22151" s="1">
        <v>22276.583344909999</v>
      </c>
      <c r="E22151" s="1">
        <v>4.3699999999999998E-5</v>
      </c>
      <c r="F22151" s="1" t="s">
        <v>3</v>
      </c>
      <c r="G22151" s="1" t="s">
        <v>26678</v>
      </c>
      <c r="H22151" s="1">
        <v>0</v>
      </c>
      <c r="I22151" s="1">
        <v>9997</v>
      </c>
    </row>
    <row r="22152" spans="1:9" x14ac:dyDescent="0.25">
      <c r="A22152" s="1">
        <v>2</v>
      </c>
      <c r="B22152" s="1">
        <v>53871</v>
      </c>
      <c r="C22152" s="1">
        <v>53.214199999999998</v>
      </c>
      <c r="D22152" s="1">
        <v>186.78489999999999</v>
      </c>
      <c r="E22152" s="1">
        <v>984</v>
      </c>
      <c r="F22152" s="1">
        <v>100.4585</v>
      </c>
      <c r="G22152" s="1">
        <v>200.191</v>
      </c>
      <c r="H22152" s="1">
        <v>15.73244727</v>
      </c>
      <c r="I22152" s="1">
        <v>1309</v>
      </c>
    </row>
    <row r="22153" spans="1:9" x14ac:dyDescent="0.25">
      <c r="A22153" s="1">
        <v>0</v>
      </c>
      <c r="B22153" s="1" t="s">
        <v>4860</v>
      </c>
      <c r="C22153" s="1" t="s">
        <v>4861</v>
      </c>
      <c r="D22153" s="1" t="s">
        <v>6046</v>
      </c>
      <c r="E22153" s="1" t="s">
        <v>26679</v>
      </c>
    </row>
    <row r="22154" spans="1:9" x14ac:dyDescent="0.25">
      <c r="A22154" s="1">
        <v>1</v>
      </c>
      <c r="B22154" s="1" t="s">
        <v>26680</v>
      </c>
      <c r="C22154" s="1" t="s">
        <v>26681</v>
      </c>
      <c r="D22154" s="1">
        <v>22276.575208080001</v>
      </c>
      <c r="E22154" s="1">
        <v>6.8540000000000004E-5</v>
      </c>
      <c r="F22154" s="1" t="s">
        <v>3</v>
      </c>
      <c r="G22154" s="1" t="s">
        <v>26682</v>
      </c>
      <c r="H22154" s="1">
        <v>0</v>
      </c>
      <c r="I22154" s="1">
        <v>9994</v>
      </c>
    </row>
    <row r="22155" spans="1:9" x14ac:dyDescent="0.25">
      <c r="A22155" s="1">
        <v>2</v>
      </c>
      <c r="B22155" s="1">
        <v>53876</v>
      </c>
      <c r="C22155" s="1">
        <v>28.998200000000001</v>
      </c>
      <c r="D22155" s="1">
        <v>102.3068</v>
      </c>
      <c r="E22155" s="1">
        <v>4895</v>
      </c>
      <c r="F22155" s="1">
        <v>319.6696</v>
      </c>
      <c r="G22155" s="1">
        <v>40.3536</v>
      </c>
      <c r="H22155" s="1">
        <v>14.91841492</v>
      </c>
      <c r="I22155" s="1">
        <v>2067</v>
      </c>
    </row>
    <row r="22156" spans="1:9" x14ac:dyDescent="0.25">
      <c r="A22156" s="1">
        <v>0</v>
      </c>
      <c r="B22156" s="1" t="s">
        <v>26683</v>
      </c>
      <c r="C22156" s="1">
        <v>3</v>
      </c>
    </row>
    <row r="22157" spans="1:9" x14ac:dyDescent="0.25">
      <c r="A22157" s="1">
        <v>1</v>
      </c>
      <c r="B22157" s="1" t="s">
        <v>26684</v>
      </c>
      <c r="C22157" s="1" t="s">
        <v>26685</v>
      </c>
      <c r="D22157" s="1">
        <v>22276.49781787</v>
      </c>
      <c r="E22157" s="1">
        <v>2.1100000000000001E-6</v>
      </c>
      <c r="F22157" s="1" t="s">
        <v>3</v>
      </c>
      <c r="G22157" s="1" t="s">
        <v>26686</v>
      </c>
      <c r="H22157" s="1">
        <v>0</v>
      </c>
      <c r="I22157" s="1">
        <v>9992</v>
      </c>
    </row>
    <row r="22158" spans="1:9" x14ac:dyDescent="0.25">
      <c r="A22158" s="1">
        <v>2</v>
      </c>
      <c r="B22158" s="1">
        <v>53877</v>
      </c>
      <c r="C22158" s="1">
        <v>98.497799999999998</v>
      </c>
      <c r="D22158" s="1">
        <v>274.98469999999998</v>
      </c>
      <c r="E22158" s="1">
        <v>1481</v>
      </c>
      <c r="F22158" s="1">
        <v>91.427000000000007</v>
      </c>
      <c r="G22158" s="1">
        <v>268.70870000000002</v>
      </c>
      <c r="H22158" s="1">
        <v>14.327944110000001</v>
      </c>
      <c r="I22158" s="1">
        <v>1808</v>
      </c>
    </row>
    <row r="22159" spans="1:9" x14ac:dyDescent="0.25">
      <c r="A22159" s="1">
        <v>0</v>
      </c>
      <c r="B22159" s="1" t="s">
        <v>22140</v>
      </c>
      <c r="C22159" s="1" t="s">
        <v>26687</v>
      </c>
    </row>
    <row r="22160" spans="1:9" x14ac:dyDescent="0.25">
      <c r="A22160" s="1">
        <v>1</v>
      </c>
      <c r="B22160" s="1" t="s">
        <v>26688</v>
      </c>
      <c r="C22160" s="1" t="s">
        <v>26689</v>
      </c>
      <c r="D22160" s="1">
        <v>22276.50460041</v>
      </c>
      <c r="E22160" s="1">
        <v>1.3893999999999999E-4</v>
      </c>
      <c r="F22160" s="1" t="s">
        <v>3</v>
      </c>
      <c r="G22160" s="1" t="s">
        <v>18885</v>
      </c>
      <c r="H22160" s="1">
        <v>0</v>
      </c>
      <c r="I22160" s="1">
        <v>9990</v>
      </c>
    </row>
    <row r="22161" spans="1:9" x14ac:dyDescent="0.25">
      <c r="A22161" s="1">
        <v>2</v>
      </c>
      <c r="B22161" s="1">
        <v>53879</v>
      </c>
      <c r="C22161" s="1">
        <v>51.642200000000003</v>
      </c>
      <c r="D22161" s="1">
        <v>159.93719999999999</v>
      </c>
      <c r="E22161" s="1">
        <v>3034</v>
      </c>
      <c r="F22161" s="1">
        <v>254.21279999999999</v>
      </c>
      <c r="G22161" s="1">
        <v>160.9889</v>
      </c>
      <c r="H22161" s="1">
        <v>15.496894583619801</v>
      </c>
    </row>
    <row r="22162" spans="1:9" x14ac:dyDescent="0.25">
      <c r="A22162" s="1">
        <v>0</v>
      </c>
      <c r="B22162" s="1" t="s">
        <v>26690</v>
      </c>
    </row>
    <row r="22163" spans="1:9" x14ac:dyDescent="0.25">
      <c r="A22163" s="1">
        <v>1</v>
      </c>
      <c r="B22163" s="1" t="s">
        <v>26691</v>
      </c>
      <c r="C22163" s="1" t="s">
        <v>26692</v>
      </c>
      <c r="D22163" s="1">
        <v>22276.583344909999</v>
      </c>
      <c r="E22163" s="1">
        <v>-1.270545E-2</v>
      </c>
      <c r="F22163" s="1" t="s">
        <v>3</v>
      </c>
      <c r="G22163" s="1">
        <f>-70698-2</f>
        <v>-70700</v>
      </c>
      <c r="H22163" s="1">
        <v>0</v>
      </c>
      <c r="I22163" s="1">
        <v>9999</v>
      </c>
    </row>
    <row r="22164" spans="1:9" x14ac:dyDescent="0.25">
      <c r="A22164" s="1">
        <v>2</v>
      </c>
      <c r="B22164" s="1">
        <v>53886</v>
      </c>
      <c r="C22164" s="1">
        <v>53.218600000000002</v>
      </c>
      <c r="D22164" s="1">
        <v>210.4401</v>
      </c>
      <c r="E22164" s="1">
        <v>2627</v>
      </c>
      <c r="F22164" s="1">
        <v>30.4328</v>
      </c>
      <c r="G22164" s="1">
        <v>344.31279999999998</v>
      </c>
      <c r="H22164" s="1">
        <v>15.815186860000001</v>
      </c>
      <c r="I22164" s="1">
        <v>1304</v>
      </c>
    </row>
    <row r="22165" spans="1:9" x14ac:dyDescent="0.25">
      <c r="A22165" s="1">
        <v>0</v>
      </c>
      <c r="B22165" s="1" t="s">
        <v>26693</v>
      </c>
    </row>
    <row r="22166" spans="1:9" x14ac:dyDescent="0.25">
      <c r="A22166" s="1">
        <v>1</v>
      </c>
      <c r="B22166" s="1" t="s">
        <v>26694</v>
      </c>
      <c r="C22166" s="1" t="s">
        <v>26695</v>
      </c>
      <c r="D22166" s="1">
        <v>22276.583344909999</v>
      </c>
      <c r="E22166" s="1">
        <v>-1.285097E-2</v>
      </c>
      <c r="F22166" s="1" t="s">
        <v>3</v>
      </c>
      <c r="G22166" s="1">
        <f>-71433-2</f>
        <v>-71435</v>
      </c>
      <c r="H22166" s="1">
        <v>0</v>
      </c>
      <c r="I22166" s="1">
        <v>9996</v>
      </c>
    </row>
    <row r="22167" spans="1:9" x14ac:dyDescent="0.25">
      <c r="A22167" s="1">
        <v>2</v>
      </c>
      <c r="B22167" s="1">
        <v>53887</v>
      </c>
      <c r="C22167" s="1">
        <v>53.218600000000002</v>
      </c>
      <c r="D22167" s="1">
        <v>210.43680000000001</v>
      </c>
      <c r="E22167" s="1">
        <v>2741</v>
      </c>
      <c r="F22167" s="1">
        <v>31.201899999999998</v>
      </c>
      <c r="G22167" s="1">
        <v>344.84800000000001</v>
      </c>
      <c r="H22167" s="1">
        <v>15.815719919999999</v>
      </c>
      <c r="I22167" s="1">
        <v>1305</v>
      </c>
    </row>
    <row r="22168" spans="1:9" x14ac:dyDescent="0.25">
      <c r="A22168" s="1">
        <v>0</v>
      </c>
      <c r="B22168" s="1" t="s">
        <v>26696</v>
      </c>
    </row>
    <row r="22169" spans="1:9" x14ac:dyDescent="0.25">
      <c r="A22169" s="1">
        <v>1</v>
      </c>
      <c r="B22169" s="1" t="s">
        <v>26697</v>
      </c>
      <c r="C22169" s="1" t="s">
        <v>26698</v>
      </c>
      <c r="D22169" s="1">
        <v>22276.583344909999</v>
      </c>
      <c r="E22169" s="1">
        <v>-9.21896E-3</v>
      </c>
      <c r="F22169" s="1" t="s">
        <v>3</v>
      </c>
      <c r="G22169" s="1">
        <f>-50915-2</f>
        <v>-50917</v>
      </c>
      <c r="H22169" s="1">
        <v>0</v>
      </c>
      <c r="I22169" s="1">
        <v>9992</v>
      </c>
    </row>
    <row r="22170" spans="1:9" x14ac:dyDescent="0.25">
      <c r="A22170" s="1">
        <v>2</v>
      </c>
      <c r="B22170" s="1">
        <v>53888</v>
      </c>
      <c r="C22170" s="1">
        <v>53.218600000000002</v>
      </c>
      <c r="D22170" s="1">
        <v>210.43899999999999</v>
      </c>
      <c r="E22170" s="1">
        <v>1950</v>
      </c>
      <c r="F22170" s="1">
        <v>115.30029999999999</v>
      </c>
      <c r="G22170" s="1">
        <v>260.0326</v>
      </c>
      <c r="H22170" s="1">
        <v>15.812777260000001</v>
      </c>
      <c r="I22170" s="1">
        <v>1305</v>
      </c>
    </row>
    <row r="22171" spans="1:9" x14ac:dyDescent="0.25">
      <c r="A22171" s="1">
        <v>0</v>
      </c>
      <c r="B22171" s="1" t="s">
        <v>26699</v>
      </c>
    </row>
    <row r="22172" spans="1:9" x14ac:dyDescent="0.25">
      <c r="A22172" s="1">
        <v>1</v>
      </c>
      <c r="B22172" s="1" t="s">
        <v>26700</v>
      </c>
      <c r="C22172" s="1" t="s">
        <v>26701</v>
      </c>
      <c r="D22172" s="1">
        <v>22276.583344909999</v>
      </c>
      <c r="E22172" s="1">
        <v>-1.1107179999999999E-2</v>
      </c>
      <c r="F22172" s="1" t="s">
        <v>3</v>
      </c>
      <c r="G22172" s="1">
        <f>-61075-2</f>
        <v>-61077</v>
      </c>
      <c r="H22172" s="1">
        <v>0</v>
      </c>
      <c r="I22172" s="1">
        <v>9996</v>
      </c>
    </row>
    <row r="22173" spans="1:9" x14ac:dyDescent="0.25">
      <c r="A22173" s="1">
        <v>2</v>
      </c>
      <c r="B22173" s="1">
        <v>53889</v>
      </c>
      <c r="C22173" s="1">
        <v>53.218699999999998</v>
      </c>
      <c r="D22173" s="1">
        <v>210.43790000000001</v>
      </c>
      <c r="E22173" s="1">
        <v>2725</v>
      </c>
      <c r="F22173" s="1">
        <v>46.096699999999998</v>
      </c>
      <c r="G22173" s="1">
        <v>329.62689999999998</v>
      </c>
      <c r="H22173" s="1">
        <v>15.81419167</v>
      </c>
      <c r="I22173" s="1">
        <v>1309</v>
      </c>
    </row>
    <row r="22174" spans="1:9" x14ac:dyDescent="0.25">
      <c r="A22174" s="1">
        <v>0</v>
      </c>
      <c r="B22174" s="1" t="s">
        <v>26702</v>
      </c>
    </row>
    <row r="22175" spans="1:9" x14ac:dyDescent="0.25">
      <c r="A22175" s="1">
        <v>1</v>
      </c>
      <c r="B22175" s="1" t="s">
        <v>26703</v>
      </c>
      <c r="C22175" s="1" t="s">
        <v>26704</v>
      </c>
      <c r="D22175" s="1">
        <v>22276.583344909999</v>
      </c>
      <c r="E22175" s="1">
        <v>-6.5959000000000005E-4</v>
      </c>
      <c r="F22175" s="1" t="s">
        <v>26705</v>
      </c>
      <c r="G22175" s="1">
        <f>-16566-3</f>
        <v>-16569</v>
      </c>
      <c r="H22175" s="1">
        <v>0</v>
      </c>
      <c r="I22175" s="1">
        <v>9991</v>
      </c>
    </row>
    <row r="22176" spans="1:9" x14ac:dyDescent="0.25">
      <c r="A22176" s="1">
        <v>2</v>
      </c>
      <c r="B22176" s="1">
        <v>53890</v>
      </c>
      <c r="C22176" s="1">
        <v>53.223999999999997</v>
      </c>
      <c r="D22176" s="1">
        <v>210.2792</v>
      </c>
      <c r="E22176" s="1">
        <v>36916</v>
      </c>
      <c r="F22176" s="1">
        <v>79.507999999999996</v>
      </c>
      <c r="G22176" s="1">
        <v>17.163900000000002</v>
      </c>
      <c r="H22176" s="1">
        <v>15.926976809999999</v>
      </c>
      <c r="I22176" s="1">
        <v>1305</v>
      </c>
    </row>
    <row r="22177" spans="1:9" x14ac:dyDescent="0.25">
      <c r="A22177" s="1">
        <v>0</v>
      </c>
      <c r="B22177" s="1" t="s">
        <v>26706</v>
      </c>
    </row>
    <row r="22178" spans="1:9" x14ac:dyDescent="0.25">
      <c r="A22178" s="1">
        <v>1</v>
      </c>
      <c r="B22178" s="1" t="s">
        <v>26707</v>
      </c>
      <c r="C22178" s="1" t="s">
        <v>26708</v>
      </c>
      <c r="D22178" s="1">
        <v>22276.583344909999</v>
      </c>
      <c r="E22178" s="1">
        <v>-1.2626180000000001E-2</v>
      </c>
      <c r="F22178" s="1" t="s">
        <v>3</v>
      </c>
      <c r="G22178" s="1">
        <f>-70003-2</f>
        <v>-70005</v>
      </c>
      <c r="H22178" s="1">
        <v>0</v>
      </c>
      <c r="I22178" s="1">
        <v>9997</v>
      </c>
    </row>
    <row r="22179" spans="1:9" x14ac:dyDescent="0.25">
      <c r="A22179" s="1">
        <v>2</v>
      </c>
      <c r="B22179" s="1">
        <v>53891</v>
      </c>
      <c r="C22179" s="1">
        <v>53.218600000000002</v>
      </c>
      <c r="D22179" s="1">
        <v>210.43530000000001</v>
      </c>
      <c r="E22179" s="1">
        <v>2148</v>
      </c>
      <c r="F22179" s="1">
        <v>13.0375</v>
      </c>
      <c r="G22179" s="1">
        <v>3.8748999999999998</v>
      </c>
      <c r="H22179" s="1">
        <v>15.81584269</v>
      </c>
      <c r="I22179" s="1">
        <v>1309</v>
      </c>
    </row>
    <row r="22180" spans="1:9" x14ac:dyDescent="0.25">
      <c r="A22180" s="1">
        <v>0</v>
      </c>
      <c r="B22180" s="1" t="s">
        <v>26709</v>
      </c>
    </row>
    <row r="22181" spans="1:9" x14ac:dyDescent="0.25">
      <c r="A22181" s="1">
        <v>1</v>
      </c>
      <c r="B22181" s="1" t="s">
        <v>26710</v>
      </c>
      <c r="C22181" s="1" t="s">
        <v>26711</v>
      </c>
      <c r="D22181" s="1">
        <v>22276.583344909999</v>
      </c>
      <c r="E22181" s="1">
        <v>-4.0856399999999998E-3</v>
      </c>
      <c r="F22181" s="1" t="s">
        <v>3</v>
      </c>
      <c r="G22181" s="1">
        <f>-21499-2</f>
        <v>-21501</v>
      </c>
      <c r="H22181" s="1">
        <v>0</v>
      </c>
      <c r="I22181" s="1">
        <v>9994</v>
      </c>
    </row>
    <row r="22182" spans="1:9" x14ac:dyDescent="0.25">
      <c r="A22182" s="1">
        <v>2</v>
      </c>
      <c r="B22182" s="1">
        <v>53892</v>
      </c>
      <c r="C22182" s="1">
        <v>53.218499999999999</v>
      </c>
      <c r="D22182" s="1">
        <v>210.4297</v>
      </c>
      <c r="E22182" s="1">
        <v>1901</v>
      </c>
      <c r="F22182" s="1">
        <v>198.38329999999999</v>
      </c>
      <c r="G22182" s="1">
        <v>180.92330000000001</v>
      </c>
      <c r="H22182" s="1">
        <v>15.8102806</v>
      </c>
      <c r="I22182" s="1">
        <v>1305</v>
      </c>
    </row>
    <row r="22183" spans="1:9" x14ac:dyDescent="0.25">
      <c r="A22183" s="1">
        <v>0</v>
      </c>
      <c r="B22183" s="1" t="s">
        <v>26712</v>
      </c>
    </row>
    <row r="22184" spans="1:9" x14ac:dyDescent="0.25">
      <c r="A22184" s="1">
        <v>1</v>
      </c>
      <c r="B22184" s="1" t="s">
        <v>26713</v>
      </c>
      <c r="C22184" s="1" t="s">
        <v>26714</v>
      </c>
      <c r="D22184" s="1">
        <v>22276.583344909999</v>
      </c>
      <c r="E22184" s="1">
        <v>-1.128182E-2</v>
      </c>
      <c r="F22184" s="1" t="s">
        <v>3</v>
      </c>
      <c r="G22184" s="1">
        <f>-61850-2</f>
        <v>-61852</v>
      </c>
      <c r="H22184" s="1">
        <v>0</v>
      </c>
      <c r="I22184" s="1">
        <v>9996</v>
      </c>
    </row>
    <row r="22185" spans="1:9" x14ac:dyDescent="0.25">
      <c r="A22185" s="1">
        <v>2</v>
      </c>
      <c r="B22185" s="1">
        <v>53893</v>
      </c>
      <c r="C22185" s="1">
        <v>53.218400000000003</v>
      </c>
      <c r="D22185" s="1">
        <v>210.43289999999999</v>
      </c>
      <c r="E22185" s="1">
        <v>1851</v>
      </c>
      <c r="F22185" s="1">
        <v>52.176699999999997</v>
      </c>
      <c r="G22185" s="1">
        <v>326.00299999999999</v>
      </c>
      <c r="H22185" s="1">
        <v>15.81531004</v>
      </c>
      <c r="I22185" s="1">
        <v>1303</v>
      </c>
    </row>
    <row r="22186" spans="1:9" x14ac:dyDescent="0.25">
      <c r="A22186" s="1">
        <v>0</v>
      </c>
      <c r="B22186" s="1" t="s">
        <v>26715</v>
      </c>
    </row>
    <row r="22187" spans="1:9" x14ac:dyDescent="0.25">
      <c r="A22187" s="1">
        <v>1</v>
      </c>
      <c r="B22187" s="1" t="s">
        <v>26716</v>
      </c>
      <c r="C22187" s="1" t="s">
        <v>26717</v>
      </c>
      <c r="D22187" s="1">
        <v>22276.583344909999</v>
      </c>
      <c r="E22187" s="1">
        <v>-1.26214E-2</v>
      </c>
      <c r="F22187" s="1" t="s">
        <v>3</v>
      </c>
      <c r="G22187" s="1">
        <f>-69898-2</f>
        <v>-69900</v>
      </c>
      <c r="H22187" s="1">
        <v>0</v>
      </c>
      <c r="I22187" s="1">
        <v>9990</v>
      </c>
    </row>
    <row r="22188" spans="1:9" x14ac:dyDescent="0.25">
      <c r="A22188" s="1">
        <v>2</v>
      </c>
      <c r="B22188" s="1">
        <v>53894</v>
      </c>
      <c r="C22188" s="1">
        <v>53.218600000000002</v>
      </c>
      <c r="D22188" s="1">
        <v>210.43510000000001</v>
      </c>
      <c r="E22188" s="1">
        <v>2481</v>
      </c>
      <c r="F22188" s="1">
        <v>21.8657</v>
      </c>
      <c r="G22188" s="1">
        <v>355.4298</v>
      </c>
      <c r="H22188" s="1">
        <v>15.816027950000001</v>
      </c>
      <c r="I22188" s="1">
        <v>1300</v>
      </c>
    </row>
    <row r="22189" spans="1:9" x14ac:dyDescent="0.25">
      <c r="A22189" s="1">
        <v>0</v>
      </c>
      <c r="B22189" s="1" t="s">
        <v>26718</v>
      </c>
    </row>
    <row r="22190" spans="1:9" x14ac:dyDescent="0.25">
      <c r="A22190" s="1">
        <v>1</v>
      </c>
      <c r="B22190" s="1" t="s">
        <v>26719</v>
      </c>
      <c r="C22190" s="1" t="s">
        <v>26720</v>
      </c>
      <c r="D22190" s="1">
        <v>22276.583344909999</v>
      </c>
      <c r="E22190" s="1">
        <v>-1.260096E-2</v>
      </c>
      <c r="F22190" s="1" t="s">
        <v>3</v>
      </c>
      <c r="G22190" s="1">
        <f>-69652-2</f>
        <v>-69654</v>
      </c>
      <c r="H22190" s="1">
        <v>0</v>
      </c>
      <c r="I22190" s="1">
        <v>9997</v>
      </c>
    </row>
    <row r="22191" spans="1:9" x14ac:dyDescent="0.25">
      <c r="A22191" s="1">
        <v>2</v>
      </c>
      <c r="B22191" s="1">
        <v>53895</v>
      </c>
      <c r="C22191" s="1">
        <v>53.218600000000002</v>
      </c>
      <c r="D22191" s="1">
        <v>210.43190000000001</v>
      </c>
      <c r="E22191" s="1">
        <v>2027</v>
      </c>
      <c r="F22191" s="1">
        <v>0.40639999999999998</v>
      </c>
      <c r="G22191" s="1">
        <v>18.181000000000001</v>
      </c>
      <c r="H22191" s="1">
        <v>15.81644554</v>
      </c>
      <c r="I22191" s="1">
        <v>1308</v>
      </c>
    </row>
    <row r="22192" spans="1:9" x14ac:dyDescent="0.25">
      <c r="A22192" s="1">
        <v>0</v>
      </c>
      <c r="B22192" s="1" t="s">
        <v>26721</v>
      </c>
    </row>
    <row r="22193" spans="1:9" x14ac:dyDescent="0.25">
      <c r="A22193" s="1">
        <v>1</v>
      </c>
      <c r="B22193" s="1" t="s">
        <v>26722</v>
      </c>
      <c r="C22193" s="1" t="s">
        <v>26723</v>
      </c>
      <c r="D22193" s="1">
        <v>22276.583344909999</v>
      </c>
      <c r="E22193" s="1">
        <v>-9.7290799999999993E-3</v>
      </c>
      <c r="F22193" s="1" t="s">
        <v>3</v>
      </c>
      <c r="G22193" s="1">
        <f>-53556-2</f>
        <v>-53558</v>
      </c>
      <c r="H22193" s="1">
        <v>0</v>
      </c>
      <c r="I22193" s="1">
        <v>9995</v>
      </c>
    </row>
    <row r="22194" spans="1:9" x14ac:dyDescent="0.25">
      <c r="A22194" s="1">
        <v>2</v>
      </c>
      <c r="B22194" s="1">
        <v>53896</v>
      </c>
      <c r="C22194" s="1">
        <v>53.218600000000002</v>
      </c>
      <c r="D22194" s="1">
        <v>210.43109999999999</v>
      </c>
      <c r="E22194" s="1">
        <v>2068</v>
      </c>
      <c r="F22194" s="1">
        <v>69.746799999999993</v>
      </c>
      <c r="G22194" s="1">
        <v>309.67579999999998</v>
      </c>
      <c r="H22194" s="1">
        <v>15.81477186</v>
      </c>
      <c r="I22194" s="1">
        <v>1306</v>
      </c>
    </row>
    <row r="22195" spans="1:9" x14ac:dyDescent="0.25">
      <c r="A22195" s="1">
        <v>0</v>
      </c>
      <c r="B22195" s="1" t="s">
        <v>26724</v>
      </c>
    </row>
    <row r="22196" spans="1:9" x14ac:dyDescent="0.25">
      <c r="A22196" s="1">
        <v>1</v>
      </c>
      <c r="B22196" s="1" t="s">
        <v>26725</v>
      </c>
      <c r="C22196" s="1" t="s">
        <v>26726</v>
      </c>
      <c r="D22196" s="1">
        <v>22276.583344909999</v>
      </c>
      <c r="E22196" s="1">
        <v>-1.220892E-2</v>
      </c>
      <c r="F22196" s="1" t="s">
        <v>3</v>
      </c>
      <c r="G22196" s="1">
        <f>-67410-2</f>
        <v>-67412</v>
      </c>
      <c r="H22196" s="1">
        <v>0</v>
      </c>
      <c r="I22196" s="1">
        <v>9999</v>
      </c>
    </row>
    <row r="22197" spans="1:9" x14ac:dyDescent="0.25">
      <c r="A22197" s="1">
        <v>2</v>
      </c>
      <c r="B22197" s="1">
        <v>53897</v>
      </c>
      <c r="C22197" s="1">
        <v>53.218600000000002</v>
      </c>
      <c r="D22197" s="1">
        <v>210.43389999999999</v>
      </c>
      <c r="E22197" s="1">
        <v>1855</v>
      </c>
      <c r="F22197" s="1">
        <v>59.830800000000004</v>
      </c>
      <c r="G22197" s="1">
        <v>317.93360000000001</v>
      </c>
      <c r="H22197" s="1">
        <v>15.815830890000001</v>
      </c>
      <c r="I22197" s="1">
        <v>1307</v>
      </c>
    </row>
    <row r="22198" spans="1:9" x14ac:dyDescent="0.25">
      <c r="A22198" s="1">
        <v>0</v>
      </c>
      <c r="B22198" s="1" t="s">
        <v>26727</v>
      </c>
    </row>
    <row r="22199" spans="1:9" x14ac:dyDescent="0.25">
      <c r="A22199" s="1">
        <v>1</v>
      </c>
      <c r="B22199" s="1" t="s">
        <v>26728</v>
      </c>
      <c r="C22199" s="1" t="s">
        <v>26729</v>
      </c>
      <c r="D22199" s="1">
        <v>22276.583344909999</v>
      </c>
      <c r="E22199" s="1">
        <v>-1.2615319999999999E-2</v>
      </c>
      <c r="F22199" s="1" t="s">
        <v>3</v>
      </c>
      <c r="G22199" s="1">
        <f>-69474-2</f>
        <v>-69476</v>
      </c>
      <c r="H22199" s="1">
        <v>0</v>
      </c>
      <c r="I22199" s="1">
        <v>9998</v>
      </c>
    </row>
    <row r="22200" spans="1:9" x14ac:dyDescent="0.25">
      <c r="A22200" s="1">
        <v>2</v>
      </c>
      <c r="B22200" s="1">
        <v>53898</v>
      </c>
      <c r="C22200" s="1">
        <v>53.218600000000002</v>
      </c>
      <c r="D22200" s="1">
        <v>210.4288</v>
      </c>
      <c r="E22200" s="1">
        <v>1511</v>
      </c>
      <c r="F22200" s="1">
        <v>347.67160000000001</v>
      </c>
      <c r="G22200" s="1">
        <v>32.881399999999999</v>
      </c>
      <c r="H22200" s="1">
        <v>15.81732573</v>
      </c>
      <c r="I22200" s="1">
        <v>1309</v>
      </c>
    </row>
    <row r="22201" spans="1:9" x14ac:dyDescent="0.25">
      <c r="A22201" s="1">
        <v>0</v>
      </c>
      <c r="B22201" s="1" t="s">
        <v>26730</v>
      </c>
    </row>
    <row r="22202" spans="1:9" x14ac:dyDescent="0.25">
      <c r="A22202" s="1">
        <v>1</v>
      </c>
      <c r="B22202" s="1" t="s">
        <v>26731</v>
      </c>
      <c r="C22202" s="1" t="s">
        <v>26732</v>
      </c>
      <c r="D22202" s="1">
        <v>22276.583344909999</v>
      </c>
      <c r="E22202" s="1">
        <v>-6.6664000000000003E-3</v>
      </c>
      <c r="F22202" s="1" t="s">
        <v>3</v>
      </c>
      <c r="G22202" s="1">
        <f>-35737-2</f>
        <v>-35739</v>
      </c>
      <c r="H22202" s="1">
        <v>0</v>
      </c>
      <c r="I22202" s="1">
        <v>9992</v>
      </c>
    </row>
    <row r="22203" spans="1:9" x14ac:dyDescent="0.25">
      <c r="A22203" s="1">
        <v>2</v>
      </c>
      <c r="B22203" s="1">
        <v>53899</v>
      </c>
      <c r="C22203" s="1">
        <v>53.218299999999999</v>
      </c>
      <c r="D22203" s="1">
        <v>210.42840000000001</v>
      </c>
      <c r="E22203" s="1">
        <v>1871</v>
      </c>
      <c r="F22203" s="1">
        <v>120.4393</v>
      </c>
      <c r="G22203" s="1">
        <v>259.959</v>
      </c>
      <c r="H22203" s="1">
        <v>15.812753089999999</v>
      </c>
      <c r="I22203" s="1">
        <v>1302</v>
      </c>
    </row>
    <row r="22204" spans="1:9" x14ac:dyDescent="0.25">
      <c r="A22204" s="1">
        <v>0</v>
      </c>
      <c r="B22204" s="1" t="s">
        <v>26733</v>
      </c>
    </row>
    <row r="22205" spans="1:9" x14ac:dyDescent="0.25">
      <c r="A22205" s="1">
        <v>1</v>
      </c>
      <c r="B22205" s="1" t="s">
        <v>26734</v>
      </c>
      <c r="C22205" s="1" t="s">
        <v>26735</v>
      </c>
      <c r="D22205" s="1">
        <v>22276.583344909999</v>
      </c>
      <c r="E22205" s="1">
        <v>-6.7265700000000003E-3</v>
      </c>
      <c r="F22205" s="1" t="s">
        <v>3</v>
      </c>
      <c r="G22205" s="1">
        <f>-35982-2</f>
        <v>-35984</v>
      </c>
      <c r="H22205" s="1">
        <v>0</v>
      </c>
      <c r="I22205" s="1">
        <v>9992</v>
      </c>
    </row>
    <row r="22206" spans="1:9" x14ac:dyDescent="0.25">
      <c r="A22206" s="1">
        <v>2</v>
      </c>
      <c r="B22206" s="1">
        <v>53900</v>
      </c>
      <c r="C22206" s="1">
        <v>53.218299999999999</v>
      </c>
      <c r="D22206" s="1">
        <v>210.42599999999999</v>
      </c>
      <c r="E22206" s="1">
        <v>2354</v>
      </c>
      <c r="F22206" s="1">
        <v>130.1139</v>
      </c>
      <c r="G22206" s="1">
        <v>251.4605</v>
      </c>
      <c r="H22206" s="1">
        <v>15.813322019999999</v>
      </c>
      <c r="I22206" s="1">
        <v>1302</v>
      </c>
    </row>
    <row r="22207" spans="1:9" x14ac:dyDescent="0.25">
      <c r="A22207" s="1">
        <v>0</v>
      </c>
      <c r="B22207" s="1" t="s">
        <v>26736</v>
      </c>
    </row>
    <row r="22208" spans="1:9" x14ac:dyDescent="0.25">
      <c r="A22208" s="1">
        <v>1</v>
      </c>
      <c r="B22208" s="1" t="s">
        <v>26737</v>
      </c>
      <c r="C22208" s="1" t="s">
        <v>26738</v>
      </c>
      <c r="D22208" s="1">
        <v>22276.583344909999</v>
      </c>
      <c r="E22208" s="1">
        <v>-1.2768079999999999E-2</v>
      </c>
      <c r="F22208" s="1" t="s">
        <v>3</v>
      </c>
      <c r="G22208" s="1">
        <f>-70483-2</f>
        <v>-70485</v>
      </c>
      <c r="H22208" s="1">
        <v>0</v>
      </c>
      <c r="I22208" s="1">
        <v>9997</v>
      </c>
    </row>
    <row r="22209" spans="1:9" x14ac:dyDescent="0.25">
      <c r="A22209" s="1">
        <v>2</v>
      </c>
      <c r="B22209" s="1">
        <v>53901</v>
      </c>
      <c r="C22209" s="1">
        <v>53.218600000000002</v>
      </c>
      <c r="D22209" s="1">
        <v>210.43029999999999</v>
      </c>
      <c r="E22209" s="1">
        <v>1936</v>
      </c>
      <c r="F22209" s="1">
        <v>348.7611</v>
      </c>
      <c r="G22209" s="1">
        <v>30.981300000000001</v>
      </c>
      <c r="H22209" s="1">
        <v>15.817110380000001</v>
      </c>
      <c r="I22209" s="1">
        <v>1300</v>
      </c>
    </row>
    <row r="22210" spans="1:9" x14ac:dyDescent="0.25">
      <c r="A22210" s="1">
        <v>0</v>
      </c>
      <c r="B22210" s="1" t="s">
        <v>26739</v>
      </c>
    </row>
    <row r="22211" spans="1:9" x14ac:dyDescent="0.25">
      <c r="A22211" s="1">
        <v>1</v>
      </c>
      <c r="B22211" s="1" t="s">
        <v>26740</v>
      </c>
      <c r="C22211" s="1" t="s">
        <v>26741</v>
      </c>
      <c r="D22211" s="1">
        <v>22276.583344909999</v>
      </c>
      <c r="E22211" s="1">
        <v>-1.2681380000000001E-2</v>
      </c>
      <c r="F22211" s="1" t="s">
        <v>3</v>
      </c>
      <c r="G22211" s="1">
        <f>-69451-2</f>
        <v>-69453</v>
      </c>
      <c r="H22211" s="1">
        <v>0</v>
      </c>
      <c r="I22211" s="1">
        <v>9998</v>
      </c>
    </row>
    <row r="22212" spans="1:9" x14ac:dyDescent="0.25">
      <c r="A22212" s="1">
        <v>2</v>
      </c>
      <c r="B22212" s="1">
        <v>53902</v>
      </c>
      <c r="C22212" s="1">
        <v>53.218600000000002</v>
      </c>
      <c r="D22212" s="1">
        <v>210.42330000000001</v>
      </c>
      <c r="E22212" s="1">
        <v>2646</v>
      </c>
      <c r="F22212" s="1">
        <v>25.378399999999999</v>
      </c>
      <c r="G22212" s="1">
        <v>358.00110000000001</v>
      </c>
      <c r="H22212" s="1">
        <v>15.81850976</v>
      </c>
      <c r="I22212" s="1">
        <v>1300</v>
      </c>
    </row>
    <row r="22213" spans="1:9" x14ac:dyDescent="0.25">
      <c r="A22213" s="1">
        <v>0</v>
      </c>
      <c r="B22213" s="1" t="s">
        <v>26742</v>
      </c>
    </row>
    <row r="22214" spans="1:9" x14ac:dyDescent="0.25">
      <c r="A22214" s="1">
        <v>1</v>
      </c>
      <c r="B22214" s="1" t="s">
        <v>26743</v>
      </c>
      <c r="C22214" s="1" t="s">
        <v>26744</v>
      </c>
      <c r="D22214" s="1">
        <v>22276.583344909999</v>
      </c>
      <c r="E22214" s="1">
        <v>-1.1957529999999999E-2</v>
      </c>
      <c r="F22214" s="1" t="s">
        <v>3</v>
      </c>
      <c r="G22214" s="1">
        <f>-65511-2</f>
        <v>-65513</v>
      </c>
      <c r="H22214" s="1">
        <v>0</v>
      </c>
      <c r="I22214" s="1">
        <v>9994</v>
      </c>
    </row>
    <row r="22215" spans="1:9" x14ac:dyDescent="0.25">
      <c r="A22215" s="1">
        <v>2</v>
      </c>
      <c r="B22215" s="1">
        <v>53903</v>
      </c>
      <c r="C22215" s="1">
        <v>53.218400000000003</v>
      </c>
      <c r="D22215" s="1">
        <v>210.4273</v>
      </c>
      <c r="E22215" s="1">
        <v>2019</v>
      </c>
      <c r="F22215" s="1">
        <v>15.0238</v>
      </c>
      <c r="G22215" s="1">
        <v>6.0369000000000002</v>
      </c>
      <c r="H22215" s="1">
        <v>15.816910160000001</v>
      </c>
      <c r="I22215" s="1">
        <v>1301</v>
      </c>
    </row>
    <row r="22216" spans="1:9" x14ac:dyDescent="0.25">
      <c r="A22216" s="1">
        <v>0</v>
      </c>
      <c r="B22216" s="1" t="s">
        <v>26745</v>
      </c>
    </row>
    <row r="22217" spans="1:9" x14ac:dyDescent="0.25">
      <c r="A22217" s="1">
        <v>1</v>
      </c>
      <c r="B22217" s="1" t="s">
        <v>26746</v>
      </c>
      <c r="C22217" s="1" t="s">
        <v>26747</v>
      </c>
      <c r="D22217" s="1">
        <v>22276.583344909999</v>
      </c>
      <c r="E22217" s="1">
        <v>-1.188236E-2</v>
      </c>
      <c r="F22217" s="1" t="s">
        <v>3</v>
      </c>
      <c r="G22217" s="1">
        <f>-64937-2</f>
        <v>-64939</v>
      </c>
      <c r="H22217" s="1">
        <v>0</v>
      </c>
      <c r="I22217" s="1">
        <v>9994</v>
      </c>
    </row>
    <row r="22218" spans="1:9" x14ac:dyDescent="0.25">
      <c r="A22218" s="1">
        <v>2</v>
      </c>
      <c r="B22218" s="1">
        <v>53904</v>
      </c>
      <c r="C22218" s="1">
        <v>53.217500000000001</v>
      </c>
      <c r="D22218" s="1">
        <v>210.42490000000001</v>
      </c>
      <c r="E22218" s="1">
        <v>1877</v>
      </c>
      <c r="F22218" s="1">
        <v>345.01080000000002</v>
      </c>
      <c r="G22218" s="1">
        <v>36.733199999999997</v>
      </c>
      <c r="H22218" s="1">
        <v>15.81729187</v>
      </c>
      <c r="I22218" s="1">
        <v>1309</v>
      </c>
    </row>
    <row r="22219" spans="1:9" x14ac:dyDescent="0.25">
      <c r="A22219" s="1">
        <v>0</v>
      </c>
      <c r="B22219" s="1" t="s">
        <v>26748</v>
      </c>
    </row>
    <row r="22220" spans="1:9" x14ac:dyDescent="0.25">
      <c r="A22220" s="1">
        <v>1</v>
      </c>
      <c r="B22220" s="1" t="s">
        <v>26749</v>
      </c>
      <c r="C22220" s="1" t="s">
        <v>26750</v>
      </c>
      <c r="D22220" s="1">
        <v>22276.583344909999</v>
      </c>
      <c r="E22220" s="1">
        <v>-1.258329E-2</v>
      </c>
      <c r="F22220" s="1" t="s">
        <v>3</v>
      </c>
      <c r="G22220" s="1">
        <f>-68928-2</f>
        <v>-68930</v>
      </c>
      <c r="H22220" s="1">
        <v>0</v>
      </c>
      <c r="I22220" s="1">
        <v>9990</v>
      </c>
    </row>
    <row r="22221" spans="1:9" x14ac:dyDescent="0.25">
      <c r="A22221" s="1">
        <v>2</v>
      </c>
      <c r="B22221" s="1">
        <v>53905</v>
      </c>
      <c r="C22221" s="1">
        <v>53.218600000000002</v>
      </c>
      <c r="D22221" s="1">
        <v>210.42349999999999</v>
      </c>
      <c r="E22221" s="1">
        <v>2207</v>
      </c>
      <c r="F22221" s="1">
        <v>10.9392</v>
      </c>
      <c r="G22221" s="1">
        <v>12.0032</v>
      </c>
      <c r="H22221" s="1">
        <v>15.8183053</v>
      </c>
      <c r="I22221" s="1">
        <v>1307</v>
      </c>
    </row>
    <row r="22222" spans="1:9" x14ac:dyDescent="0.25">
      <c r="A22222" s="1">
        <v>0</v>
      </c>
      <c r="B22222" s="1" t="s">
        <v>26751</v>
      </c>
    </row>
    <row r="22223" spans="1:9" x14ac:dyDescent="0.25">
      <c r="A22223" s="1">
        <v>1</v>
      </c>
      <c r="B22223" s="1" t="s">
        <v>26752</v>
      </c>
      <c r="C22223" s="1" t="s">
        <v>26753</v>
      </c>
      <c r="D22223" s="1">
        <v>22276.583344909999</v>
      </c>
      <c r="E22223" s="1">
        <v>-1.258772E-2</v>
      </c>
      <c r="F22223" s="1" t="s">
        <v>3</v>
      </c>
      <c r="G22223" s="1">
        <f>-68825-2</f>
        <v>-68827</v>
      </c>
      <c r="H22223" s="1">
        <v>0</v>
      </c>
      <c r="I22223" s="1">
        <v>9999</v>
      </c>
    </row>
    <row r="22224" spans="1:9" x14ac:dyDescent="0.25">
      <c r="A22224" s="1">
        <v>2</v>
      </c>
      <c r="B22224" s="1">
        <v>53906</v>
      </c>
      <c r="C22224" s="1">
        <v>53.218600000000002</v>
      </c>
      <c r="D22224" s="1">
        <v>210.42160000000001</v>
      </c>
      <c r="E22224" s="1">
        <v>1660</v>
      </c>
      <c r="F22224" s="1">
        <v>9.1846999999999994</v>
      </c>
      <c r="G22224" s="1">
        <v>14.9908</v>
      </c>
      <c r="H22224" s="1">
        <v>15.818774339999999</v>
      </c>
      <c r="I22224" s="1">
        <v>1301</v>
      </c>
    </row>
    <row r="22225" spans="1:9" x14ac:dyDescent="0.25">
      <c r="A22225" s="1">
        <v>0</v>
      </c>
      <c r="B22225" s="1" t="s">
        <v>26754</v>
      </c>
    </row>
    <row r="22226" spans="1:9" x14ac:dyDescent="0.25">
      <c r="A22226" s="1">
        <v>1</v>
      </c>
      <c r="B22226" s="1" t="s">
        <v>26755</v>
      </c>
      <c r="C22226" s="1" t="s">
        <v>26756</v>
      </c>
      <c r="D22226" s="1">
        <v>22276.583344909999</v>
      </c>
      <c r="E22226" s="1">
        <v>-1.234408E-2</v>
      </c>
      <c r="F22226" s="1" t="s">
        <v>3</v>
      </c>
      <c r="G22226" s="1">
        <f>-67631-2</f>
        <v>-67633</v>
      </c>
      <c r="H22226" s="1">
        <v>0</v>
      </c>
      <c r="I22226" s="1">
        <v>9994</v>
      </c>
    </row>
    <row r="22227" spans="1:9" x14ac:dyDescent="0.25">
      <c r="A22227" s="1">
        <v>2</v>
      </c>
      <c r="B22227" s="1">
        <v>53907</v>
      </c>
      <c r="C22227" s="1">
        <v>53.218600000000002</v>
      </c>
      <c r="D22227" s="1">
        <v>210.4255</v>
      </c>
      <c r="E22227" s="1">
        <v>1753</v>
      </c>
      <c r="F22227" s="1">
        <v>54.702199999999998</v>
      </c>
      <c r="G22227" s="1">
        <v>327.43549999999999</v>
      </c>
      <c r="H22227" s="1">
        <v>15.81778785</v>
      </c>
      <c r="I22227" s="1">
        <v>1306</v>
      </c>
    </row>
    <row r="22228" spans="1:9" x14ac:dyDescent="0.25">
      <c r="A22228" s="1">
        <v>0</v>
      </c>
      <c r="B22228" s="1" t="s">
        <v>26757</v>
      </c>
    </row>
    <row r="22229" spans="1:9" x14ac:dyDescent="0.25">
      <c r="A22229" s="1">
        <v>1</v>
      </c>
      <c r="B22229" s="1" t="s">
        <v>26758</v>
      </c>
      <c r="C22229" s="1" t="s">
        <v>26759</v>
      </c>
      <c r="D22229" s="1">
        <v>22276.583344909999</v>
      </c>
      <c r="E22229" s="1">
        <v>-1.2719009999999999E-2</v>
      </c>
      <c r="F22229" s="1" t="s">
        <v>3</v>
      </c>
      <c r="G22229" s="1">
        <f>-69504-2</f>
        <v>-69506</v>
      </c>
      <c r="H22229" s="1">
        <v>0</v>
      </c>
      <c r="I22229" s="1">
        <v>9995</v>
      </c>
    </row>
    <row r="22230" spans="1:9" x14ac:dyDescent="0.25">
      <c r="A22230" s="1">
        <v>2</v>
      </c>
      <c r="B22230" s="1">
        <v>53908</v>
      </c>
      <c r="C22230" s="1">
        <v>53.218600000000002</v>
      </c>
      <c r="D22230" s="1">
        <v>210.42099999999999</v>
      </c>
      <c r="E22230" s="1">
        <v>2812</v>
      </c>
      <c r="F22230" s="1">
        <v>31.572800000000001</v>
      </c>
      <c r="G22230" s="1">
        <v>352.99639999999999</v>
      </c>
      <c r="H22230" s="1">
        <v>15.81903741</v>
      </c>
      <c r="I22230" s="1">
        <v>1784</v>
      </c>
    </row>
    <row r="22231" spans="1:9" x14ac:dyDescent="0.25">
      <c r="A22231" s="1">
        <v>0</v>
      </c>
      <c r="B22231" s="1" t="s">
        <v>26760</v>
      </c>
    </row>
    <row r="22232" spans="1:9" x14ac:dyDescent="0.25">
      <c r="A22232" s="1">
        <v>1</v>
      </c>
      <c r="B22232" s="1" t="s">
        <v>26761</v>
      </c>
      <c r="C22232" s="1" t="s">
        <v>26762</v>
      </c>
      <c r="D22232" s="1">
        <v>22276.583344909999</v>
      </c>
      <c r="E22232" s="1">
        <v>-1.196699E-2</v>
      </c>
      <c r="F22232" s="1" t="s">
        <v>3</v>
      </c>
      <c r="G22232" s="1">
        <f>-65354-2</f>
        <v>-65356</v>
      </c>
      <c r="H22232" s="1">
        <v>0</v>
      </c>
      <c r="I22232" s="1">
        <v>9995</v>
      </c>
    </row>
    <row r="22233" spans="1:9" x14ac:dyDescent="0.25">
      <c r="A22233" s="1">
        <v>2</v>
      </c>
      <c r="B22233" s="1">
        <v>53909</v>
      </c>
      <c r="C22233" s="1">
        <v>53.218600000000002</v>
      </c>
      <c r="D22233" s="1">
        <v>210.42449999999999</v>
      </c>
      <c r="E22233" s="1">
        <v>1559</v>
      </c>
      <c r="F22233" s="1">
        <v>352.3023</v>
      </c>
      <c r="G22233" s="1">
        <v>30.266100000000002</v>
      </c>
      <c r="H22233" s="1">
        <v>15.81766193</v>
      </c>
      <c r="I22233" s="1">
        <v>1308</v>
      </c>
    </row>
    <row r="22234" spans="1:9" x14ac:dyDescent="0.25">
      <c r="A22234" s="1">
        <v>0</v>
      </c>
      <c r="B22234" s="1" t="s">
        <v>26763</v>
      </c>
    </row>
    <row r="22235" spans="1:9" x14ac:dyDescent="0.25">
      <c r="A22235" s="1">
        <v>1</v>
      </c>
      <c r="B22235" s="1" t="s">
        <v>26764</v>
      </c>
      <c r="C22235" s="1" t="s">
        <v>26765</v>
      </c>
      <c r="D22235" s="1">
        <v>22276.583344909999</v>
      </c>
      <c r="E22235" s="1">
        <v>-1.2752919999999999E-2</v>
      </c>
      <c r="F22235" s="1" t="s">
        <v>3</v>
      </c>
      <c r="G22235" s="1">
        <f>-69567-2</f>
        <v>-69569</v>
      </c>
      <c r="H22235" s="1">
        <v>0</v>
      </c>
      <c r="I22235" s="1">
        <v>9994</v>
      </c>
    </row>
    <row r="22236" spans="1:9" x14ac:dyDescent="0.25">
      <c r="A22236" s="1">
        <v>2</v>
      </c>
      <c r="B22236" s="1">
        <v>53910</v>
      </c>
      <c r="C22236" s="1">
        <v>53.218499999999999</v>
      </c>
      <c r="D22236" s="1">
        <v>210.41829999999999</v>
      </c>
      <c r="E22236" s="1">
        <v>2576</v>
      </c>
      <c r="F22236" s="1">
        <v>25.437000000000001</v>
      </c>
      <c r="G22236" s="1">
        <v>0.378</v>
      </c>
      <c r="H22236" s="1">
        <v>15.819517429999999</v>
      </c>
      <c r="I22236" s="1">
        <v>1300</v>
      </c>
    </row>
    <row r="22237" spans="1:9" x14ac:dyDescent="0.25">
      <c r="A22237" s="1">
        <v>0</v>
      </c>
      <c r="B22237" s="1" t="s">
        <v>26766</v>
      </c>
    </row>
    <row r="22238" spans="1:9" x14ac:dyDescent="0.25">
      <c r="A22238" s="1">
        <v>1</v>
      </c>
      <c r="B22238" s="1" t="s">
        <v>26767</v>
      </c>
      <c r="C22238" s="1" t="s">
        <v>26768</v>
      </c>
      <c r="D22238" s="1">
        <v>22276.583344909999</v>
      </c>
      <c r="E22238" s="1">
        <v>-1.27092E-2</v>
      </c>
      <c r="F22238" s="1" t="s">
        <v>3</v>
      </c>
      <c r="G22238" s="1">
        <f>-69560-2</f>
        <v>-69562</v>
      </c>
      <c r="H22238" s="1">
        <v>0</v>
      </c>
      <c r="I22238" s="1">
        <v>9991</v>
      </c>
    </row>
    <row r="22239" spans="1:9" x14ac:dyDescent="0.25">
      <c r="A22239" s="1">
        <v>2</v>
      </c>
      <c r="B22239" s="1">
        <v>53911</v>
      </c>
      <c r="C22239" s="1">
        <v>53.218600000000002</v>
      </c>
      <c r="D22239" s="1">
        <v>210.4221</v>
      </c>
      <c r="E22239" s="1">
        <v>2462</v>
      </c>
      <c r="F22239" s="1">
        <v>22.415600000000001</v>
      </c>
      <c r="G22239" s="1">
        <v>1.3252999999999999</v>
      </c>
      <c r="H22239" s="1">
        <v>15.818728419999999</v>
      </c>
      <c r="I22239" s="1">
        <v>1306</v>
      </c>
    </row>
    <row r="22240" spans="1:9" x14ac:dyDescent="0.25">
      <c r="A22240" s="1">
        <v>0</v>
      </c>
      <c r="B22240" s="1" t="s">
        <v>26769</v>
      </c>
    </row>
    <row r="22241" spans="1:9" x14ac:dyDescent="0.25">
      <c r="A22241" s="1">
        <v>1</v>
      </c>
      <c r="B22241" s="1" t="s">
        <v>26770</v>
      </c>
      <c r="C22241" s="1" t="s">
        <v>26771</v>
      </c>
      <c r="D22241" s="1">
        <v>22276.583344909999</v>
      </c>
      <c r="E22241" s="1">
        <v>-1.2160610000000001E-2</v>
      </c>
      <c r="F22241" s="1" t="s">
        <v>3</v>
      </c>
      <c r="G22241" s="1">
        <f>-66138-2</f>
        <v>-66140</v>
      </c>
      <c r="H22241" s="1">
        <v>0</v>
      </c>
      <c r="I22241" s="1">
        <v>9996</v>
      </c>
    </row>
    <row r="22242" spans="1:9" x14ac:dyDescent="0.25">
      <c r="A22242" s="1">
        <v>2</v>
      </c>
      <c r="B22242" s="1">
        <v>53912</v>
      </c>
      <c r="C22242" s="1">
        <v>53.218400000000003</v>
      </c>
      <c r="D22242" s="1">
        <v>210.41909999999999</v>
      </c>
      <c r="E22242" s="1">
        <v>2047</v>
      </c>
      <c r="F22242" s="1">
        <v>50.731000000000002</v>
      </c>
      <c r="G22242" s="1">
        <v>334.67770000000002</v>
      </c>
      <c r="H22242" s="1">
        <v>15.81890778</v>
      </c>
      <c r="I22242" s="1">
        <v>1307</v>
      </c>
    </row>
    <row r="22243" spans="1:9" x14ac:dyDescent="0.25">
      <c r="A22243" s="1">
        <v>0</v>
      </c>
      <c r="B22243" s="1" t="s">
        <v>26772</v>
      </c>
    </row>
    <row r="22244" spans="1:9" x14ac:dyDescent="0.25">
      <c r="A22244" s="1">
        <v>1</v>
      </c>
      <c r="B22244" s="1" t="s">
        <v>26773</v>
      </c>
      <c r="C22244" s="1" t="s">
        <v>26774</v>
      </c>
      <c r="D22244" s="1">
        <v>22276.583344909999</v>
      </c>
      <c r="E22244" s="1">
        <v>-1.2742420000000001E-2</v>
      </c>
      <c r="F22244" s="1" t="s">
        <v>3</v>
      </c>
      <c r="G22244" s="1">
        <f>-69376-2</f>
        <v>-69378</v>
      </c>
      <c r="H22244" s="1">
        <v>0</v>
      </c>
      <c r="I22244" s="1">
        <v>9999</v>
      </c>
    </row>
    <row r="22245" spans="1:9" x14ac:dyDescent="0.25">
      <c r="A22245" s="1">
        <v>2</v>
      </c>
      <c r="B22245" s="1">
        <v>53913</v>
      </c>
      <c r="C22245" s="1">
        <v>53.218600000000002</v>
      </c>
      <c r="D22245" s="1">
        <v>210.41650000000001</v>
      </c>
      <c r="E22245" s="1">
        <v>2901</v>
      </c>
      <c r="F22245" s="1">
        <v>31.8065</v>
      </c>
      <c r="G22245" s="1">
        <v>354.77879999999999</v>
      </c>
      <c r="H22245" s="1">
        <v>15.81985753</v>
      </c>
      <c r="I22245" s="1">
        <v>1300</v>
      </c>
    </row>
    <row r="22246" spans="1:9" x14ac:dyDescent="0.25">
      <c r="A22246" s="1">
        <v>0</v>
      </c>
      <c r="B22246" s="1" t="s">
        <v>26775</v>
      </c>
    </row>
    <row r="22247" spans="1:9" x14ac:dyDescent="0.25">
      <c r="A22247" s="1">
        <v>1</v>
      </c>
      <c r="B22247" s="1" t="s">
        <v>26776</v>
      </c>
      <c r="C22247" s="1" t="s">
        <v>26777</v>
      </c>
      <c r="D22247" s="1">
        <v>22276.583344909999</v>
      </c>
      <c r="E22247" s="1">
        <v>-1.2812530000000001E-2</v>
      </c>
      <c r="F22247" s="1" t="s">
        <v>3</v>
      </c>
      <c r="G22247" s="1">
        <f>-69722-2</f>
        <v>-69724</v>
      </c>
      <c r="H22247" s="1">
        <v>0</v>
      </c>
      <c r="I22247" s="1">
        <v>9995</v>
      </c>
    </row>
    <row r="22248" spans="1:9" x14ac:dyDescent="0.25">
      <c r="A22248" s="1">
        <v>2</v>
      </c>
      <c r="B22248" s="1">
        <v>53914</v>
      </c>
      <c r="C22248" s="1">
        <v>53.218600000000002</v>
      </c>
      <c r="D22248" s="1">
        <v>210.416</v>
      </c>
      <c r="E22248" s="1">
        <v>2974</v>
      </c>
      <c r="F22248" s="1">
        <v>33.788699999999999</v>
      </c>
      <c r="G22248" s="1">
        <v>353.15300000000002</v>
      </c>
      <c r="H22248" s="1">
        <v>15.82011149</v>
      </c>
      <c r="I22248" s="1">
        <v>1307</v>
      </c>
    </row>
    <row r="22249" spans="1:9" x14ac:dyDescent="0.25">
      <c r="A22249" s="1">
        <v>0</v>
      </c>
      <c r="B22249" s="1" t="s">
        <v>26778</v>
      </c>
    </row>
    <row r="22250" spans="1:9" x14ac:dyDescent="0.25">
      <c r="A22250" s="1">
        <v>1</v>
      </c>
      <c r="B22250" s="1" t="s">
        <v>26779</v>
      </c>
      <c r="C22250" s="1" t="s">
        <v>26780</v>
      </c>
      <c r="D22250" s="1">
        <v>22276.583344909999</v>
      </c>
      <c r="E22250" s="1">
        <v>-1.272148E-2</v>
      </c>
      <c r="F22250" s="1" t="s">
        <v>3</v>
      </c>
      <c r="G22250" s="1">
        <f>-69438-2</f>
        <v>-69440</v>
      </c>
      <c r="H22250" s="1">
        <v>0</v>
      </c>
      <c r="I22250" s="1">
        <v>9993</v>
      </c>
    </row>
    <row r="22251" spans="1:9" x14ac:dyDescent="0.25">
      <c r="A22251" s="1">
        <v>2</v>
      </c>
      <c r="B22251" s="1">
        <v>53915</v>
      </c>
      <c r="C22251" s="1">
        <v>53.218600000000002</v>
      </c>
      <c r="D22251" s="1">
        <v>210.42</v>
      </c>
      <c r="E22251" s="1">
        <v>3011</v>
      </c>
      <c r="F22251" s="1">
        <v>34.494399999999999</v>
      </c>
      <c r="G22251" s="1">
        <v>350.40879999999999</v>
      </c>
      <c r="H22251" s="1">
        <v>15.819257840000001</v>
      </c>
      <c r="I22251" s="1">
        <v>1304</v>
      </c>
    </row>
    <row r="22252" spans="1:9" x14ac:dyDescent="0.25">
      <c r="A22252" s="1">
        <v>0</v>
      </c>
      <c r="B22252" s="1" t="s">
        <v>26781</v>
      </c>
    </row>
    <row r="22253" spans="1:9" x14ac:dyDescent="0.25">
      <c r="A22253" s="1">
        <v>1</v>
      </c>
      <c r="B22253" s="1" t="s">
        <v>26782</v>
      </c>
      <c r="C22253" s="1" t="s">
        <v>26783</v>
      </c>
      <c r="D22253" s="1">
        <v>22276.583344909999</v>
      </c>
      <c r="E22253" s="1">
        <v>-1.228623E-2</v>
      </c>
      <c r="F22253" s="1" t="s">
        <v>3</v>
      </c>
      <c r="G22253" s="1">
        <f>-66645-2</f>
        <v>-66647</v>
      </c>
      <c r="H22253" s="1">
        <v>0</v>
      </c>
      <c r="I22253" s="1">
        <v>9990</v>
      </c>
    </row>
    <row r="22254" spans="1:9" x14ac:dyDescent="0.25">
      <c r="A22254" s="1">
        <v>2</v>
      </c>
      <c r="B22254" s="1">
        <v>53916</v>
      </c>
      <c r="C22254" s="1">
        <v>53.218600000000002</v>
      </c>
      <c r="D22254" s="1">
        <v>210.4152</v>
      </c>
      <c r="E22254" s="1">
        <v>1267</v>
      </c>
      <c r="F22254" s="1">
        <v>84.287400000000005</v>
      </c>
      <c r="G22254" s="1">
        <v>303.09870000000001</v>
      </c>
      <c r="H22254" s="1">
        <v>15.81983477</v>
      </c>
      <c r="I22254" s="1">
        <v>1302</v>
      </c>
    </row>
    <row r="22255" spans="1:9" x14ac:dyDescent="0.25">
      <c r="A22255" s="1">
        <v>0</v>
      </c>
      <c r="B22255" s="1" t="s">
        <v>26784</v>
      </c>
    </row>
    <row r="22256" spans="1:9" x14ac:dyDescent="0.25">
      <c r="A22256" s="1">
        <v>1</v>
      </c>
      <c r="B22256" s="1" t="s">
        <v>26785</v>
      </c>
      <c r="C22256" s="1" t="s">
        <v>26786</v>
      </c>
      <c r="D22256" s="1">
        <v>22276.583344909999</v>
      </c>
      <c r="E22256" s="1">
        <v>-1.279023E-2</v>
      </c>
      <c r="F22256" s="1" t="s">
        <v>3</v>
      </c>
      <c r="G22256" s="1">
        <f>-69696-2</f>
        <v>-69698</v>
      </c>
      <c r="H22256" s="1">
        <v>0</v>
      </c>
      <c r="I22256" s="1">
        <v>9990</v>
      </c>
    </row>
    <row r="22257" spans="1:9" x14ac:dyDescent="0.25">
      <c r="A22257" s="1">
        <v>2</v>
      </c>
      <c r="B22257" s="1">
        <v>53917</v>
      </c>
      <c r="C22257" s="1">
        <v>53.218600000000002</v>
      </c>
      <c r="D22257" s="1">
        <v>210.4178</v>
      </c>
      <c r="E22257" s="1">
        <v>3074</v>
      </c>
      <c r="F22257" s="1">
        <v>38.335900000000002</v>
      </c>
      <c r="G22257" s="1">
        <v>347.81639999999999</v>
      </c>
      <c r="H22257" s="1">
        <v>15.819757790000001</v>
      </c>
      <c r="I22257" s="1">
        <v>1306</v>
      </c>
    </row>
    <row r="22258" spans="1:9" x14ac:dyDescent="0.25">
      <c r="A22258" s="1">
        <v>0</v>
      </c>
      <c r="B22258" s="1" t="s">
        <v>26787</v>
      </c>
    </row>
    <row r="22259" spans="1:9" x14ac:dyDescent="0.25">
      <c r="A22259" s="1">
        <v>1</v>
      </c>
      <c r="B22259" s="1" t="s">
        <v>26788</v>
      </c>
      <c r="C22259" s="1" t="s">
        <v>26789</v>
      </c>
      <c r="D22259" s="1">
        <v>22276.583344909999</v>
      </c>
      <c r="E22259" s="1">
        <v>-1.27543E-2</v>
      </c>
      <c r="F22259" s="1" t="s">
        <v>3</v>
      </c>
      <c r="G22259" s="1">
        <f>-69312-2</f>
        <v>-69314</v>
      </c>
      <c r="H22259" s="1">
        <v>0</v>
      </c>
      <c r="I22259" s="1">
        <v>9994</v>
      </c>
    </row>
    <row r="22260" spans="1:9" x14ac:dyDescent="0.25">
      <c r="A22260" s="1">
        <v>2</v>
      </c>
      <c r="B22260" s="1">
        <v>53918</v>
      </c>
      <c r="C22260" s="1">
        <v>53.218600000000002</v>
      </c>
      <c r="D22260" s="1">
        <v>210.41460000000001</v>
      </c>
      <c r="E22260" s="1">
        <v>2369</v>
      </c>
      <c r="F22260" s="1">
        <v>20.361699999999999</v>
      </c>
      <c r="G22260" s="1">
        <v>7.4375999999999998</v>
      </c>
      <c r="H22260" s="1">
        <v>15.82034885</v>
      </c>
      <c r="I22260" s="1">
        <v>1305</v>
      </c>
    </row>
    <row r="22261" spans="1:9" x14ac:dyDescent="0.25">
      <c r="A22261" s="1">
        <v>0</v>
      </c>
      <c r="B22261" s="1" t="s">
        <v>26790</v>
      </c>
    </row>
    <row r="22262" spans="1:9" x14ac:dyDescent="0.25">
      <c r="A22262" s="1">
        <v>1</v>
      </c>
      <c r="B22262" s="1" t="s">
        <v>26791</v>
      </c>
      <c r="C22262" s="1" t="s">
        <v>26792</v>
      </c>
      <c r="D22262" s="1">
        <v>22276.583344909999</v>
      </c>
      <c r="E22262" s="1">
        <v>-1.273785E-2</v>
      </c>
      <c r="F22262" s="1" t="s">
        <v>3</v>
      </c>
      <c r="G22262" s="1">
        <f>-69192-2</f>
        <v>-69194</v>
      </c>
      <c r="H22262" s="1">
        <v>0</v>
      </c>
      <c r="I22262" s="1">
        <v>9992</v>
      </c>
    </row>
    <row r="22263" spans="1:9" x14ac:dyDescent="0.25">
      <c r="A22263" s="1">
        <v>2</v>
      </c>
      <c r="B22263" s="1">
        <v>53919</v>
      </c>
      <c r="C22263" s="1">
        <v>53.218600000000002</v>
      </c>
      <c r="D22263" s="1">
        <v>210.41309999999999</v>
      </c>
      <c r="E22263" s="1">
        <v>2010</v>
      </c>
      <c r="F22263" s="1">
        <v>2.8643000000000001</v>
      </c>
      <c r="G22263" s="1">
        <v>25.393000000000001</v>
      </c>
      <c r="H22263" s="1">
        <v>15.820451950000001</v>
      </c>
      <c r="I22263" s="1">
        <v>1308</v>
      </c>
    </row>
    <row r="22264" spans="1:9" x14ac:dyDescent="0.25">
      <c r="A22264" s="1">
        <v>0</v>
      </c>
      <c r="B22264" s="1" t="s">
        <v>26793</v>
      </c>
    </row>
    <row r="22265" spans="1:9" x14ac:dyDescent="0.25">
      <c r="A22265" s="1">
        <v>1</v>
      </c>
      <c r="B22265" s="1" t="s">
        <v>26794</v>
      </c>
      <c r="C22265" s="1" t="s">
        <v>26795</v>
      </c>
      <c r="D22265" s="1">
        <v>22276.583344909999</v>
      </c>
      <c r="E22265" s="1">
        <v>-1.2691920000000001E-2</v>
      </c>
      <c r="F22265" s="1" t="s">
        <v>3</v>
      </c>
      <c r="G22265" s="1">
        <f>-68693-2</f>
        <v>-68695</v>
      </c>
      <c r="H22265" s="1">
        <v>0</v>
      </c>
      <c r="I22265" s="1">
        <v>9996</v>
      </c>
    </row>
    <row r="22266" spans="1:9" x14ac:dyDescent="0.25">
      <c r="A22266" s="1">
        <v>2</v>
      </c>
      <c r="B22266" s="1">
        <v>53920</v>
      </c>
      <c r="C22266" s="1">
        <v>53.218600000000002</v>
      </c>
      <c r="D22266" s="1">
        <v>210.41050000000001</v>
      </c>
      <c r="E22266" s="1">
        <v>2219</v>
      </c>
      <c r="F22266" s="1">
        <v>23.0046</v>
      </c>
      <c r="G22266" s="1">
        <v>6.8166000000000002</v>
      </c>
      <c r="H22266" s="1">
        <v>15.8210909</v>
      </c>
      <c r="I22266" s="1">
        <v>1304</v>
      </c>
    </row>
    <row r="22267" spans="1:9" x14ac:dyDescent="0.25">
      <c r="A22267" s="1">
        <v>0</v>
      </c>
      <c r="B22267" s="1" t="s">
        <v>26796</v>
      </c>
    </row>
    <row r="22268" spans="1:9" x14ac:dyDescent="0.25">
      <c r="A22268" s="1">
        <v>1</v>
      </c>
      <c r="B22268" s="1" t="s">
        <v>26797</v>
      </c>
      <c r="C22268" s="1" t="s">
        <v>26798</v>
      </c>
      <c r="D22268" s="1">
        <v>22276.583344909999</v>
      </c>
      <c r="E22268" s="1">
        <v>3.2653000000000001E-3</v>
      </c>
      <c r="F22268" s="1" t="s">
        <v>26799</v>
      </c>
      <c r="G22268" s="1" t="s">
        <v>26800</v>
      </c>
      <c r="H22268" s="1">
        <v>0</v>
      </c>
      <c r="I22268" s="1">
        <v>9999</v>
      </c>
    </row>
    <row r="22269" spans="1:9" x14ac:dyDescent="0.25">
      <c r="A22269" s="1">
        <v>2</v>
      </c>
      <c r="B22269" s="1">
        <v>53921</v>
      </c>
      <c r="C22269" s="1">
        <v>53.224400000000003</v>
      </c>
      <c r="D22269" s="1">
        <v>210.19319999999999</v>
      </c>
      <c r="E22269" s="1">
        <v>48745</v>
      </c>
      <c r="F22269" s="1">
        <v>78.397400000000005</v>
      </c>
      <c r="G22269" s="1">
        <v>60.277200000000001</v>
      </c>
      <c r="H22269" s="1">
        <v>15.959959270000001</v>
      </c>
      <c r="I22269" s="1">
        <v>1305</v>
      </c>
    </row>
    <row r="22270" spans="1:9" x14ac:dyDescent="0.25">
      <c r="A22270" s="1">
        <v>0</v>
      </c>
      <c r="B22270" s="1" t="s">
        <v>26801</v>
      </c>
    </row>
    <row r="22271" spans="1:9" x14ac:dyDescent="0.25">
      <c r="A22271" s="1">
        <v>1</v>
      </c>
      <c r="B22271" s="1" t="s">
        <v>26802</v>
      </c>
      <c r="C22271" s="1" t="s">
        <v>26803</v>
      </c>
      <c r="D22271" s="1">
        <v>22276.583344909999</v>
      </c>
      <c r="E22271" s="1">
        <v>-1.277736E-2</v>
      </c>
      <c r="F22271" s="1" t="s">
        <v>3</v>
      </c>
      <c r="G22271" s="1">
        <f>-69101-2</f>
        <v>-69103</v>
      </c>
      <c r="H22271" s="1">
        <v>0</v>
      </c>
      <c r="I22271" s="1">
        <v>9996</v>
      </c>
    </row>
    <row r="22272" spans="1:9" x14ac:dyDescent="0.25">
      <c r="A22272" s="1">
        <v>2</v>
      </c>
      <c r="B22272" s="1">
        <v>53922</v>
      </c>
      <c r="C22272" s="1">
        <v>53.218600000000002</v>
      </c>
      <c r="D22272" s="1">
        <v>210.40989999999999</v>
      </c>
      <c r="E22272" s="1">
        <v>2883</v>
      </c>
      <c r="F22272" s="1">
        <v>30.9542</v>
      </c>
      <c r="G22272" s="1">
        <v>359.2158</v>
      </c>
      <c r="H22272" s="1">
        <v>15.821357969999999</v>
      </c>
      <c r="I22272" s="1">
        <v>1302</v>
      </c>
    </row>
    <row r="22273" spans="1:9" x14ac:dyDescent="0.25">
      <c r="A22273" s="1">
        <v>0</v>
      </c>
      <c r="B22273" s="1" t="s">
        <v>26804</v>
      </c>
    </row>
    <row r="22274" spans="1:9" x14ac:dyDescent="0.25">
      <c r="A22274" s="1">
        <v>1</v>
      </c>
      <c r="B22274" s="1" t="s">
        <v>26805</v>
      </c>
      <c r="C22274" s="1" t="s">
        <v>26806</v>
      </c>
      <c r="D22274" s="1">
        <v>22276.583344909999</v>
      </c>
      <c r="E22274" s="1">
        <v>-1.267925E-2</v>
      </c>
      <c r="F22274" s="1" t="s">
        <v>3</v>
      </c>
      <c r="G22274" s="1">
        <f>-68653-2</f>
        <v>-68655</v>
      </c>
      <c r="H22274" s="1">
        <v>0</v>
      </c>
      <c r="I22274" s="1">
        <v>9997</v>
      </c>
    </row>
    <row r="22275" spans="1:9" x14ac:dyDescent="0.25">
      <c r="A22275" s="1">
        <v>2</v>
      </c>
      <c r="B22275" s="1">
        <v>53923</v>
      </c>
      <c r="C22275" s="1">
        <v>53.218600000000002</v>
      </c>
      <c r="D22275" s="1">
        <v>210.41120000000001</v>
      </c>
      <c r="E22275" s="1">
        <v>2759</v>
      </c>
      <c r="F22275" s="1">
        <v>31.5593</v>
      </c>
      <c r="G22275" s="1">
        <v>357.88159999999999</v>
      </c>
      <c r="H22275" s="1">
        <v>15.82090316</v>
      </c>
      <c r="I22275" s="1">
        <v>1306</v>
      </c>
    </row>
    <row r="22276" spans="1:9" x14ac:dyDescent="0.25">
      <c r="A22276" s="1">
        <v>0</v>
      </c>
      <c r="B22276" s="1" t="s">
        <v>26807</v>
      </c>
    </row>
    <row r="22277" spans="1:9" x14ac:dyDescent="0.25">
      <c r="A22277" s="1">
        <v>1</v>
      </c>
      <c r="B22277" s="1" t="s">
        <v>26808</v>
      </c>
      <c r="C22277" s="1" t="s">
        <v>26809</v>
      </c>
      <c r="D22277" s="1">
        <v>22276.583344909999</v>
      </c>
      <c r="E22277" s="1">
        <v>-1.2674690000000001E-2</v>
      </c>
      <c r="F22277" s="1" t="s">
        <v>3</v>
      </c>
      <c r="G22277" s="1">
        <f>-68358-2</f>
        <v>-68360</v>
      </c>
      <c r="H22277" s="1">
        <v>0</v>
      </c>
      <c r="I22277" s="1">
        <v>9993</v>
      </c>
    </row>
    <row r="22278" spans="1:9" x14ac:dyDescent="0.25">
      <c r="A22278" s="1">
        <v>2</v>
      </c>
      <c r="B22278" s="1">
        <v>53924</v>
      </c>
      <c r="C22278" s="1">
        <v>53.218600000000002</v>
      </c>
      <c r="D22278" s="1">
        <v>210.4075</v>
      </c>
      <c r="E22278" s="1">
        <v>2617</v>
      </c>
      <c r="F22278" s="1">
        <v>27.826699999999999</v>
      </c>
      <c r="G22278" s="1">
        <v>3.5571999999999999</v>
      </c>
      <c r="H22278" s="1">
        <v>15.821747269999999</v>
      </c>
      <c r="I22278" s="1">
        <v>1307</v>
      </c>
    </row>
    <row r="22279" spans="1:9" x14ac:dyDescent="0.25">
      <c r="A22279" s="1">
        <v>0</v>
      </c>
      <c r="B22279" s="1" t="s">
        <v>26810</v>
      </c>
    </row>
    <row r="22280" spans="1:9" x14ac:dyDescent="0.25">
      <c r="A22280" s="1">
        <v>1</v>
      </c>
      <c r="B22280" s="1" t="s">
        <v>26811</v>
      </c>
      <c r="C22280" s="1" t="s">
        <v>26812</v>
      </c>
      <c r="D22280" s="1">
        <v>22276.583344909999</v>
      </c>
      <c r="E22280" s="1">
        <v>-1.0953050000000001E-2</v>
      </c>
      <c r="F22280" s="1" t="s">
        <v>3</v>
      </c>
      <c r="G22280" s="1">
        <f>-59563-2</f>
        <v>-59565</v>
      </c>
      <c r="H22280" s="1">
        <v>0</v>
      </c>
      <c r="I22280" s="1">
        <v>9990</v>
      </c>
    </row>
    <row r="22281" spans="1:9" x14ac:dyDescent="0.25">
      <c r="A22281" s="1">
        <v>2</v>
      </c>
      <c r="B22281" s="1">
        <v>53925</v>
      </c>
      <c r="C22281" s="1">
        <v>53.218400000000003</v>
      </c>
      <c r="D22281" s="1">
        <v>210.41249999999999</v>
      </c>
      <c r="E22281" s="1">
        <v>8126</v>
      </c>
      <c r="F22281" s="1">
        <v>62.003999999999998</v>
      </c>
      <c r="G22281" s="1">
        <v>326.60939999999999</v>
      </c>
      <c r="H22281" s="1">
        <v>15.8194736</v>
      </c>
      <c r="I22281" s="1">
        <v>1301</v>
      </c>
    </row>
    <row r="22282" spans="1:9" x14ac:dyDescent="0.25">
      <c r="A22282" s="1">
        <v>0</v>
      </c>
      <c r="B22282" s="1" t="s">
        <v>26813</v>
      </c>
    </row>
    <row r="22283" spans="1:9" x14ac:dyDescent="0.25">
      <c r="A22283" s="1">
        <v>1</v>
      </c>
      <c r="B22283" s="1" t="s">
        <v>26814</v>
      </c>
      <c r="C22283" s="1" t="s">
        <v>26815</v>
      </c>
      <c r="D22283" s="1">
        <v>22276.583344909999</v>
      </c>
      <c r="E22283" s="1">
        <v>-1.267838E-2</v>
      </c>
      <c r="F22283" s="1" t="s">
        <v>3</v>
      </c>
      <c r="G22283" s="1">
        <f>-68311-2</f>
        <v>-68313</v>
      </c>
      <c r="H22283" s="1">
        <v>0</v>
      </c>
      <c r="I22283" s="1">
        <v>9994</v>
      </c>
    </row>
    <row r="22284" spans="1:9" x14ac:dyDescent="0.25">
      <c r="A22284" s="1">
        <v>2</v>
      </c>
      <c r="B22284" s="1">
        <v>53926</v>
      </c>
      <c r="C22284" s="1">
        <v>53.218600000000002</v>
      </c>
      <c r="D22284" s="1">
        <v>210.4068</v>
      </c>
      <c r="E22284" s="1">
        <v>2752</v>
      </c>
      <c r="F22284" s="1">
        <v>30.090299999999999</v>
      </c>
      <c r="G22284" s="1">
        <v>1.6500999999999999</v>
      </c>
      <c r="H22284" s="1">
        <v>15.82194404</v>
      </c>
      <c r="I22284" s="1">
        <v>1309</v>
      </c>
    </row>
    <row r="22285" spans="1:9" x14ac:dyDescent="0.25">
      <c r="A22285" s="1">
        <v>0</v>
      </c>
      <c r="B22285" s="1" t="s">
        <v>26816</v>
      </c>
    </row>
    <row r="22286" spans="1:9" x14ac:dyDescent="0.25">
      <c r="A22286" s="1">
        <v>1</v>
      </c>
      <c r="B22286" s="1" t="s">
        <v>26817</v>
      </c>
      <c r="C22286" s="1" t="s">
        <v>26818</v>
      </c>
      <c r="D22286" s="1">
        <v>22276.583344909999</v>
      </c>
      <c r="E22286" s="1">
        <v>-1.2685709999999999E-2</v>
      </c>
      <c r="F22286" s="1" t="s">
        <v>3</v>
      </c>
      <c r="G22286" s="1">
        <f>-68463-2</f>
        <v>-68465</v>
      </c>
      <c r="H22286" s="1">
        <v>0</v>
      </c>
      <c r="I22286" s="1">
        <v>9998</v>
      </c>
    </row>
    <row r="22287" spans="1:9" x14ac:dyDescent="0.25">
      <c r="A22287" s="1">
        <v>2</v>
      </c>
      <c r="B22287" s="1">
        <v>53927</v>
      </c>
      <c r="C22287" s="1">
        <v>53.218600000000002</v>
      </c>
      <c r="D22287" s="1">
        <v>210.40770000000001</v>
      </c>
      <c r="E22287" s="1">
        <v>2952</v>
      </c>
      <c r="F22287" s="1">
        <v>37.976900000000001</v>
      </c>
      <c r="G22287" s="1">
        <v>353.01920000000001</v>
      </c>
      <c r="H22287" s="1">
        <v>15.82158474</v>
      </c>
      <c r="I22287" s="1">
        <v>1305</v>
      </c>
    </row>
    <row r="22288" spans="1:9" x14ac:dyDescent="0.25">
      <c r="A22288" s="1">
        <v>0</v>
      </c>
      <c r="B22288" s="1" t="s">
        <v>26819</v>
      </c>
    </row>
    <row r="22289" spans="1:9" x14ac:dyDescent="0.25">
      <c r="A22289" s="1">
        <v>1</v>
      </c>
      <c r="B22289" s="1" t="s">
        <v>26820</v>
      </c>
      <c r="C22289" s="1" t="s">
        <v>26821</v>
      </c>
      <c r="D22289" s="1">
        <v>22276.583344909999</v>
      </c>
      <c r="E22289" s="1">
        <v>-1.264057E-2</v>
      </c>
      <c r="F22289" s="1" t="s">
        <v>3</v>
      </c>
      <c r="G22289" s="1">
        <f>-68034-2</f>
        <v>-68036</v>
      </c>
      <c r="H22289" s="1">
        <v>0</v>
      </c>
      <c r="I22289" s="1">
        <v>9998</v>
      </c>
    </row>
    <row r="22290" spans="1:9" x14ac:dyDescent="0.25">
      <c r="A22290" s="1">
        <v>2</v>
      </c>
      <c r="B22290" s="1">
        <v>53928</v>
      </c>
      <c r="C22290" s="1">
        <v>53.218600000000002</v>
      </c>
      <c r="D22290" s="1">
        <v>210.40600000000001</v>
      </c>
      <c r="E22290" s="1">
        <v>2880</v>
      </c>
      <c r="F22290" s="1">
        <v>32.779800000000002</v>
      </c>
      <c r="G22290" s="1">
        <v>359.36369999999999</v>
      </c>
      <c r="H22290" s="1">
        <v>15.822070439999999</v>
      </c>
      <c r="I22290" s="1">
        <v>1304</v>
      </c>
    </row>
    <row r="22291" spans="1:9" x14ac:dyDescent="0.25">
      <c r="A22291" s="1">
        <v>0</v>
      </c>
      <c r="B22291" s="1" t="s">
        <v>26822</v>
      </c>
    </row>
    <row r="22292" spans="1:9" x14ac:dyDescent="0.25">
      <c r="A22292" s="1">
        <v>1</v>
      </c>
      <c r="B22292" s="1" t="s">
        <v>26823</v>
      </c>
      <c r="C22292" s="1" t="s">
        <v>26824</v>
      </c>
      <c r="D22292" s="1">
        <v>22276.583344909999</v>
      </c>
      <c r="E22292" s="1">
        <v>-1.1297E-2</v>
      </c>
      <c r="F22292" s="1" t="s">
        <v>3</v>
      </c>
      <c r="G22292" s="1">
        <f>-60464-2</f>
        <v>-60466</v>
      </c>
      <c r="H22292" s="1">
        <v>0</v>
      </c>
      <c r="I22292" s="1">
        <v>9993</v>
      </c>
    </row>
    <row r="22293" spans="1:9" x14ac:dyDescent="0.25">
      <c r="A22293" s="1">
        <v>2</v>
      </c>
      <c r="B22293" s="1">
        <v>53929</v>
      </c>
      <c r="C22293" s="1">
        <v>53.218600000000002</v>
      </c>
      <c r="D22293" s="1">
        <v>210.40889999999999</v>
      </c>
      <c r="E22293" s="1">
        <v>2380</v>
      </c>
      <c r="F22293" s="1">
        <v>38.359000000000002</v>
      </c>
      <c r="G22293" s="1">
        <v>352.25779999999997</v>
      </c>
      <c r="H22293" s="1">
        <v>15.820388530000001</v>
      </c>
      <c r="I22293" s="1">
        <v>1309</v>
      </c>
    </row>
    <row r="22294" spans="1:9" x14ac:dyDescent="0.25">
      <c r="A22294" s="1">
        <v>0</v>
      </c>
      <c r="B22294" s="1" t="s">
        <v>26825</v>
      </c>
    </row>
    <row r="22295" spans="1:9" x14ac:dyDescent="0.25">
      <c r="A22295" s="1">
        <v>1</v>
      </c>
      <c r="B22295" s="1" t="s">
        <v>26826</v>
      </c>
      <c r="C22295" s="1" t="s">
        <v>26827</v>
      </c>
      <c r="D22295" s="1">
        <v>22276.583344909999</v>
      </c>
      <c r="E22295" s="1">
        <v>-1.180957E-2</v>
      </c>
      <c r="F22295" s="1" t="s">
        <v>3</v>
      </c>
      <c r="G22295" s="1">
        <f>-63082-2</f>
        <v>-63084</v>
      </c>
      <c r="H22295" s="1">
        <v>0</v>
      </c>
      <c r="I22295" s="1">
        <v>9995</v>
      </c>
    </row>
    <row r="22296" spans="1:9" x14ac:dyDescent="0.25">
      <c r="A22296" s="1">
        <v>2</v>
      </c>
      <c r="B22296" s="1">
        <v>53930</v>
      </c>
      <c r="C22296" s="1">
        <v>53.218600000000002</v>
      </c>
      <c r="D22296" s="1">
        <v>210.40440000000001</v>
      </c>
      <c r="E22296" s="1">
        <v>3279</v>
      </c>
      <c r="F22296" s="1">
        <v>37.783700000000003</v>
      </c>
      <c r="G22296" s="1">
        <v>355.1309</v>
      </c>
      <c r="H22296" s="1">
        <v>15.8218014</v>
      </c>
      <c r="I22296" s="1">
        <v>1308</v>
      </c>
    </row>
    <row r="22297" spans="1:9" x14ac:dyDescent="0.25">
      <c r="A22297" s="1">
        <v>0</v>
      </c>
      <c r="B22297" s="1" t="s">
        <v>26828</v>
      </c>
    </row>
    <row r="22298" spans="1:9" x14ac:dyDescent="0.25">
      <c r="A22298" s="1">
        <v>1</v>
      </c>
      <c r="B22298" s="1" t="s">
        <v>26829</v>
      </c>
      <c r="C22298" s="1" t="s">
        <v>26830</v>
      </c>
      <c r="D22298" s="1">
        <v>22276.583344909999</v>
      </c>
      <c r="E22298" s="1">
        <v>-1.251377E-2</v>
      </c>
      <c r="F22298" s="1" t="s">
        <v>3</v>
      </c>
      <c r="G22298" s="1">
        <f>-67116-2</f>
        <v>-67118</v>
      </c>
      <c r="H22298" s="1">
        <v>0</v>
      </c>
      <c r="I22298" s="1">
        <v>9993</v>
      </c>
    </row>
    <row r="22299" spans="1:9" x14ac:dyDescent="0.25">
      <c r="A22299" s="1">
        <v>2</v>
      </c>
      <c r="B22299" s="1">
        <v>53931</v>
      </c>
      <c r="C22299" s="1">
        <v>53.218600000000002</v>
      </c>
      <c r="D22299" s="1">
        <v>210.4024</v>
      </c>
      <c r="E22299" s="1">
        <v>1597</v>
      </c>
      <c r="F22299" s="1">
        <v>2.2363</v>
      </c>
      <c r="G22299" s="1">
        <v>31.403199999999998</v>
      </c>
      <c r="H22299" s="1">
        <v>15.82269441</v>
      </c>
      <c r="I22299" s="1">
        <v>1308</v>
      </c>
    </row>
    <row r="22300" spans="1:9" x14ac:dyDescent="0.25">
      <c r="A22300" s="1">
        <v>0</v>
      </c>
      <c r="B22300" s="1" t="s">
        <v>26831</v>
      </c>
    </row>
    <row r="22301" spans="1:9" x14ac:dyDescent="0.25">
      <c r="A22301" s="1">
        <v>1</v>
      </c>
      <c r="B22301" s="1" t="s">
        <v>26832</v>
      </c>
      <c r="C22301" s="1" t="s">
        <v>26833</v>
      </c>
      <c r="D22301" s="1">
        <v>22276.583344909999</v>
      </c>
      <c r="E22301" s="1">
        <v>-1.2523879999999999E-2</v>
      </c>
      <c r="F22301" s="1" t="s">
        <v>3</v>
      </c>
      <c r="G22301" s="1">
        <f>-67201-2</f>
        <v>-67203</v>
      </c>
      <c r="H22301" s="1">
        <v>0</v>
      </c>
      <c r="I22301" s="1">
        <v>9992</v>
      </c>
    </row>
    <row r="22302" spans="1:9" x14ac:dyDescent="0.25">
      <c r="A22302" s="1">
        <v>2</v>
      </c>
      <c r="B22302" s="1">
        <v>53932</v>
      </c>
      <c r="C22302" s="1">
        <v>53.218699999999998</v>
      </c>
      <c r="D22302" s="1">
        <v>210.4042</v>
      </c>
      <c r="E22302" s="1">
        <v>1899</v>
      </c>
      <c r="F22302" s="1">
        <v>23.6861</v>
      </c>
      <c r="G22302" s="1">
        <v>9.5021000000000004</v>
      </c>
      <c r="H22302" s="1">
        <v>15.82258403</v>
      </c>
      <c r="I22302" s="1">
        <v>1305</v>
      </c>
    </row>
    <row r="22303" spans="1:9" x14ac:dyDescent="0.25">
      <c r="A22303" s="1">
        <v>0</v>
      </c>
      <c r="B22303" s="1" t="s">
        <v>26834</v>
      </c>
    </row>
    <row r="22304" spans="1:9" x14ac:dyDescent="0.25">
      <c r="A22304" s="1">
        <v>1</v>
      </c>
      <c r="B22304" s="1" t="s">
        <v>26835</v>
      </c>
      <c r="C22304" s="1" t="s">
        <v>26836</v>
      </c>
      <c r="D22304" s="1">
        <v>22276.583344909999</v>
      </c>
      <c r="E22304" s="1">
        <v>-1.18461E-2</v>
      </c>
      <c r="F22304" s="1" t="s">
        <v>3</v>
      </c>
      <c r="G22304" s="1">
        <f>-63382-2</f>
        <v>-63384</v>
      </c>
      <c r="H22304" s="1">
        <v>0</v>
      </c>
      <c r="I22304" s="1">
        <v>9991</v>
      </c>
    </row>
    <row r="22305" spans="1:9" x14ac:dyDescent="0.25">
      <c r="A22305" s="1">
        <v>2</v>
      </c>
      <c r="B22305" s="1">
        <v>53933</v>
      </c>
      <c r="C22305" s="1">
        <v>53.217500000000001</v>
      </c>
      <c r="D22305" s="1">
        <v>210.4032</v>
      </c>
      <c r="E22305" s="1">
        <v>2218</v>
      </c>
      <c r="F22305" s="1">
        <v>13.619400000000001</v>
      </c>
      <c r="G22305" s="1">
        <v>18.8965</v>
      </c>
      <c r="H22305" s="1">
        <v>15.82166672</v>
      </c>
      <c r="I22305" s="1">
        <v>1302</v>
      </c>
    </row>
    <row r="22306" spans="1:9" x14ac:dyDescent="0.25">
      <c r="A22306" s="1">
        <v>0</v>
      </c>
      <c r="B22306" s="1" t="s">
        <v>26837</v>
      </c>
    </row>
    <row r="22307" spans="1:9" x14ac:dyDescent="0.25">
      <c r="A22307" s="1">
        <v>1</v>
      </c>
      <c r="B22307" s="1" t="s">
        <v>26838</v>
      </c>
      <c r="C22307" s="1" t="s">
        <v>26839</v>
      </c>
      <c r="D22307" s="1">
        <v>22276.583344909999</v>
      </c>
      <c r="E22307" s="1">
        <v>-1.183968E-2</v>
      </c>
      <c r="F22307" s="1" t="s">
        <v>3</v>
      </c>
      <c r="G22307" s="1">
        <f>-63153-2</f>
        <v>-63155</v>
      </c>
      <c r="H22307" s="1">
        <v>0</v>
      </c>
      <c r="I22307" s="1">
        <v>9993</v>
      </c>
    </row>
    <row r="22308" spans="1:9" x14ac:dyDescent="0.25">
      <c r="A22308" s="1">
        <v>2</v>
      </c>
      <c r="B22308" s="1">
        <v>53934</v>
      </c>
      <c r="C22308" s="1">
        <v>53.217500000000001</v>
      </c>
      <c r="D22308" s="1">
        <v>210.4007</v>
      </c>
      <c r="E22308" s="1">
        <v>2163</v>
      </c>
      <c r="F22308" s="1">
        <v>12.4559</v>
      </c>
      <c r="G22308" s="1">
        <v>21.638200000000001</v>
      </c>
      <c r="H22308" s="1">
        <v>15.822310570000001</v>
      </c>
      <c r="I22308" s="1">
        <v>1301</v>
      </c>
    </row>
    <row r="22309" spans="1:9" x14ac:dyDescent="0.25">
      <c r="A22309" s="1">
        <v>0</v>
      </c>
      <c r="B22309" s="1" t="s">
        <v>26840</v>
      </c>
    </row>
    <row r="22310" spans="1:9" x14ac:dyDescent="0.25">
      <c r="A22310" s="1">
        <v>1</v>
      </c>
      <c r="B22310" s="1" t="s">
        <v>26841</v>
      </c>
      <c r="C22310" s="1" t="s">
        <v>26842</v>
      </c>
      <c r="D22310" s="1">
        <v>22276.583344909999</v>
      </c>
      <c r="E22310" s="1">
        <v>-1.1731190000000001E-2</v>
      </c>
      <c r="F22310" s="1" t="s">
        <v>3</v>
      </c>
      <c r="G22310" s="1">
        <f>-62415-2</f>
        <v>-62417</v>
      </c>
      <c r="H22310" s="1">
        <v>0</v>
      </c>
      <c r="I22310" s="1">
        <v>9991</v>
      </c>
    </row>
    <row r="22311" spans="1:9" x14ac:dyDescent="0.25">
      <c r="A22311" s="1">
        <v>2</v>
      </c>
      <c r="B22311" s="1">
        <v>53935</v>
      </c>
      <c r="C22311" s="1">
        <v>53.218600000000002</v>
      </c>
      <c r="D22311" s="1">
        <v>210.4</v>
      </c>
      <c r="E22311" s="1">
        <v>2933</v>
      </c>
      <c r="F22311" s="1">
        <v>33.538899999999998</v>
      </c>
      <c r="G22311" s="1">
        <v>1.3903000000000001</v>
      </c>
      <c r="H22311" s="1">
        <v>15.82251845</v>
      </c>
      <c r="I22311" s="1">
        <v>1308</v>
      </c>
    </row>
    <row r="22312" spans="1:9" x14ac:dyDescent="0.25">
      <c r="A22312" s="1">
        <v>0</v>
      </c>
      <c r="B22312" s="1" t="s">
        <v>26843</v>
      </c>
    </row>
    <row r="22313" spans="1:9" x14ac:dyDescent="0.25">
      <c r="A22313" s="1">
        <v>1</v>
      </c>
      <c r="B22313" s="1" t="s">
        <v>26844</v>
      </c>
      <c r="C22313" s="1" t="s">
        <v>26845</v>
      </c>
      <c r="D22313" s="1">
        <v>22276.583344909999</v>
      </c>
      <c r="E22313" s="1">
        <v>-1.1749290000000001E-2</v>
      </c>
      <c r="F22313" s="1" t="s">
        <v>3</v>
      </c>
      <c r="G22313" s="1">
        <f>-62552-2</f>
        <v>-62554</v>
      </c>
      <c r="H22313" s="1">
        <v>0</v>
      </c>
      <c r="I22313" s="1">
        <v>9994</v>
      </c>
    </row>
    <row r="22314" spans="1:9" x14ac:dyDescent="0.25">
      <c r="A22314" s="1">
        <v>2</v>
      </c>
      <c r="B22314" s="1">
        <v>53936</v>
      </c>
      <c r="C22314" s="1">
        <v>53.218600000000002</v>
      </c>
      <c r="D22314" s="1">
        <v>210.4015</v>
      </c>
      <c r="E22314" s="1">
        <v>2691</v>
      </c>
      <c r="F22314" s="1">
        <v>29.195399999999999</v>
      </c>
      <c r="G22314" s="1">
        <v>5.2394999999999996</v>
      </c>
      <c r="H22314" s="1">
        <v>15.82245112</v>
      </c>
      <c r="I22314" s="1">
        <v>1303</v>
      </c>
    </row>
    <row r="22315" spans="1:9" x14ac:dyDescent="0.25">
      <c r="A22315" s="1">
        <v>0</v>
      </c>
      <c r="B22315" s="1" t="s">
        <v>26846</v>
      </c>
    </row>
    <row r="22316" spans="1:9" x14ac:dyDescent="0.25">
      <c r="A22316" s="1">
        <v>1</v>
      </c>
      <c r="B22316" s="1" t="s">
        <v>26847</v>
      </c>
      <c r="C22316" s="1" t="s">
        <v>26848</v>
      </c>
      <c r="D22316" s="1">
        <v>22276.583344909999</v>
      </c>
      <c r="E22316" s="1">
        <v>-1.252638E-2</v>
      </c>
      <c r="F22316" s="1" t="s">
        <v>3</v>
      </c>
      <c r="G22316" s="1">
        <f>-66973-2</f>
        <v>-66975</v>
      </c>
      <c r="H22316" s="1">
        <v>0</v>
      </c>
      <c r="I22316" s="1">
        <v>9990</v>
      </c>
    </row>
    <row r="22317" spans="1:9" x14ac:dyDescent="0.25">
      <c r="A22317" s="1">
        <v>2</v>
      </c>
      <c r="B22317" s="1">
        <v>53937</v>
      </c>
      <c r="C22317" s="1">
        <v>53.218600000000002</v>
      </c>
      <c r="D22317" s="1">
        <v>210.39940000000001</v>
      </c>
      <c r="E22317" s="1">
        <v>1566</v>
      </c>
      <c r="F22317" s="1">
        <v>348.45359999999999</v>
      </c>
      <c r="G22317" s="1">
        <v>46.717300000000002</v>
      </c>
      <c r="H22317" s="1">
        <v>15.8233894</v>
      </c>
      <c r="I22317" s="1">
        <v>1308</v>
      </c>
    </row>
    <row r="22318" spans="1:9" x14ac:dyDescent="0.25">
      <c r="A22318" s="1">
        <v>0</v>
      </c>
      <c r="B22318" s="1" t="s">
        <v>26849</v>
      </c>
      <c r="C22318" s="1" t="s">
        <v>4924</v>
      </c>
    </row>
    <row r="22319" spans="1:9" x14ac:dyDescent="0.25">
      <c r="A22319" s="1">
        <v>1</v>
      </c>
      <c r="B22319" s="1" t="s">
        <v>26850</v>
      </c>
      <c r="C22319" s="1" t="s">
        <v>26851</v>
      </c>
      <c r="D22319" s="1">
        <v>22276.76823139</v>
      </c>
      <c r="E22319" s="1">
        <v>1.0697E-4</v>
      </c>
      <c r="F22319" s="1" t="s">
        <v>3</v>
      </c>
      <c r="G22319" s="1" t="s">
        <v>26852</v>
      </c>
      <c r="H22319" s="1">
        <v>0</v>
      </c>
      <c r="I22319" s="1">
        <v>9994</v>
      </c>
    </row>
    <row r="22320" spans="1:9" x14ac:dyDescent="0.25">
      <c r="A22320" s="1">
        <v>2</v>
      </c>
      <c r="B22320" s="1">
        <v>53943</v>
      </c>
      <c r="C22320" s="1">
        <v>34.997199999999999</v>
      </c>
      <c r="D22320" s="1">
        <v>140.0635</v>
      </c>
      <c r="E22320" s="1">
        <v>8227</v>
      </c>
      <c r="F22320" s="1">
        <v>336.17700000000002</v>
      </c>
      <c r="G22320" s="1">
        <v>105.4799</v>
      </c>
      <c r="H22320" s="1">
        <v>15.24381921</v>
      </c>
      <c r="I22320" s="1">
        <v>1108</v>
      </c>
    </row>
    <row r="22321" spans="1:9" x14ac:dyDescent="0.25">
      <c r="A22321" s="1">
        <v>0</v>
      </c>
      <c r="B22321" s="1" t="s">
        <v>26849</v>
      </c>
      <c r="C22321" s="1" t="s">
        <v>4930</v>
      </c>
    </row>
    <row r="22322" spans="1:9" x14ac:dyDescent="0.25">
      <c r="A22322" s="1">
        <v>1</v>
      </c>
      <c r="B22322" s="1" t="s">
        <v>26853</v>
      </c>
      <c r="C22322" s="1" t="s">
        <v>26854</v>
      </c>
      <c r="D22322" s="1">
        <v>22276.627973440001</v>
      </c>
      <c r="E22322" s="1">
        <v>1.5051999999999999E-4</v>
      </c>
      <c r="F22322" s="1" t="s">
        <v>3</v>
      </c>
      <c r="G22322" s="1" t="s">
        <v>26855</v>
      </c>
      <c r="H22322" s="1">
        <v>0</v>
      </c>
      <c r="I22322" s="1">
        <v>9990</v>
      </c>
    </row>
    <row r="22323" spans="1:9" x14ac:dyDescent="0.25">
      <c r="A22323" s="1">
        <v>2</v>
      </c>
      <c r="B22323" s="1">
        <v>53946</v>
      </c>
      <c r="C22323" s="1">
        <v>34.997500000000002</v>
      </c>
      <c r="D22323" s="1">
        <v>140.96539999999999</v>
      </c>
      <c r="E22323" s="1">
        <v>8029</v>
      </c>
      <c r="F22323" s="1">
        <v>324.07940000000002</v>
      </c>
      <c r="G22323" s="1">
        <v>60.5319</v>
      </c>
      <c r="H22323" s="1">
        <v>15.242939659999999</v>
      </c>
      <c r="I22323" s="1">
        <v>1049</v>
      </c>
    </row>
    <row r="22324" spans="1:9" x14ac:dyDescent="0.25">
      <c r="A22324" s="1">
        <v>0</v>
      </c>
      <c r="B22324" s="1" t="s">
        <v>26849</v>
      </c>
      <c r="C22324" s="1" t="s">
        <v>23062</v>
      </c>
    </row>
    <row r="22325" spans="1:9" x14ac:dyDescent="0.25">
      <c r="A22325" s="1">
        <v>1</v>
      </c>
      <c r="B22325" s="1" t="s">
        <v>26856</v>
      </c>
      <c r="C22325" s="1" t="s">
        <v>26857</v>
      </c>
      <c r="D22325" s="1">
        <v>22276.624716459999</v>
      </c>
      <c r="E22325" s="1">
        <v>1.4599E-4</v>
      </c>
      <c r="F22325" s="1" t="s">
        <v>3</v>
      </c>
      <c r="G22325" s="1" t="s">
        <v>26858</v>
      </c>
      <c r="H22325" s="1">
        <v>0</v>
      </c>
      <c r="I22325" s="1">
        <v>9990</v>
      </c>
    </row>
    <row r="22326" spans="1:9" x14ac:dyDescent="0.25">
      <c r="A22326" s="1">
        <v>2</v>
      </c>
      <c r="B22326" s="1">
        <v>53947</v>
      </c>
      <c r="C22326" s="1">
        <v>34.997700000000002</v>
      </c>
      <c r="D22326" s="1">
        <v>140.9469</v>
      </c>
      <c r="E22326" s="1">
        <v>9340</v>
      </c>
      <c r="F22326" s="1">
        <v>340.57600000000002</v>
      </c>
      <c r="G22326" s="1">
        <v>43.190399999999997</v>
      </c>
      <c r="H22326" s="1">
        <v>15.249791289999999</v>
      </c>
      <c r="I22326" s="1">
        <v>1082</v>
      </c>
    </row>
    <row r="22327" spans="1:9" x14ac:dyDescent="0.25">
      <c r="A22327" s="1">
        <v>0</v>
      </c>
      <c r="B22327" s="1" t="s">
        <v>26859</v>
      </c>
    </row>
    <row r="22328" spans="1:9" x14ac:dyDescent="0.25">
      <c r="A22328" s="1">
        <v>1</v>
      </c>
      <c r="B22328" s="1" t="s">
        <v>26860</v>
      </c>
      <c r="C22328" s="1" t="s">
        <v>26861</v>
      </c>
      <c r="D22328" s="1">
        <v>22276.520658760001</v>
      </c>
      <c r="E22328" s="1">
        <v>1.3353E-4</v>
      </c>
      <c r="F22328" s="1" t="s">
        <v>3</v>
      </c>
      <c r="G22328" s="1" t="s">
        <v>26862</v>
      </c>
      <c r="H22328" s="1">
        <v>0</v>
      </c>
      <c r="I22328" s="1">
        <v>9992</v>
      </c>
    </row>
    <row r="22329" spans="1:9" x14ac:dyDescent="0.25">
      <c r="A22329" s="1">
        <v>2</v>
      </c>
      <c r="B22329" s="1">
        <v>53951</v>
      </c>
      <c r="C22329" s="1">
        <v>97.525999999999996</v>
      </c>
      <c r="D22329" s="1">
        <v>29.689900000000002</v>
      </c>
      <c r="E22329" s="1">
        <v>11382</v>
      </c>
      <c r="F22329" s="1">
        <v>147.4188</v>
      </c>
      <c r="G22329" s="1">
        <v>212.7747</v>
      </c>
      <c r="H22329" s="1">
        <v>15.13138848</v>
      </c>
      <c r="I22329" s="1">
        <v>19771</v>
      </c>
    </row>
  </sheetData>
  <phoneticPr fontId="1" type="noConversion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B46B-49A6-49FB-A608-B97585E1571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Lee</cp:lastModifiedBy>
  <dcterms:created xsi:type="dcterms:W3CDTF">2022-10-04T13:46:12Z</dcterms:created>
  <dcterms:modified xsi:type="dcterms:W3CDTF">2022-10-04T13:59:06Z</dcterms:modified>
</cp:coreProperties>
</file>